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-120" yWindow="-120" windowWidth="20736" windowHeight="11160" tabRatio="592" firstSheet="8" activeTab="8"/>
  </bookViews>
  <sheets>
    <sheet name="ENERO 2024" sheetId="9" state="hidden" r:id="rId1"/>
    <sheet name="FEBRERO 2024" sheetId="8" state="hidden" r:id="rId2"/>
    <sheet name="MARZO 2024" sheetId="7" state="hidden" r:id="rId3"/>
    <sheet name="ABRIL 2024" sheetId="6" state="hidden" r:id="rId4"/>
    <sheet name="JUNIO 2024" sheetId="4" state="hidden" r:id="rId5"/>
    <sheet name="JULIO 2024" sheetId="5" state="hidden" r:id="rId6"/>
    <sheet name="AGOSTO 2024" sheetId="10" state="hidden" r:id="rId7"/>
    <sheet name="OCTUBRE 2024" sheetId="13" state="hidden" r:id="rId8"/>
    <sheet name="INVEN.SEPT. 2024" sheetId="12" r:id="rId9"/>
    <sheet name="INVEN.REAL.SEPT. 2024 " sheetId="19" r:id="rId10"/>
    <sheet name="MUESTREO INV. SEPTIEMBRE 2024 " sheetId="14" r:id="rId11"/>
    <sheet name="Mercancia Teorica no Rebajadas" sheetId="18" r:id="rId12"/>
    <sheet name="SOB.MUEST INV. SEPT" sheetId="16" r:id="rId13"/>
    <sheet name="DIF.PRECIO.MUEST INV. SEPT " sheetId="17" r:id="rId14"/>
    <sheet name="MAYO 2024" sheetId="2" state="hidden" r:id="rId15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32" i="14"/>
  <c r="U32" i="16" l="1"/>
  <c r="P17"/>
  <c r="P18"/>
  <c r="P19"/>
  <c r="P20"/>
  <c r="P21"/>
  <c r="P22"/>
  <c r="P23"/>
  <c r="P24"/>
  <c r="P25"/>
  <c r="P26"/>
  <c r="P27"/>
  <c r="P28"/>
  <c r="P29"/>
  <c r="T223" i="14"/>
  <c r="T222"/>
  <c r="T224" s="1"/>
  <c r="T29" i="16"/>
  <c r="S29"/>
  <c r="U29" s="1"/>
  <c r="T28"/>
  <c r="U28" s="1"/>
  <c r="S28"/>
  <c r="T27"/>
  <c r="S27"/>
  <c r="U27" s="1"/>
  <c r="T26"/>
  <c r="S26"/>
  <c r="U26" s="1"/>
  <c r="T25"/>
  <c r="S25"/>
  <c r="U25" s="1"/>
  <c r="T24"/>
  <c r="S24"/>
  <c r="U24" s="1"/>
  <c r="U23"/>
  <c r="T23"/>
  <c r="S23"/>
  <c r="U22"/>
  <c r="T22"/>
  <c r="S22"/>
  <c r="T21"/>
  <c r="S21"/>
  <c r="U21" s="1"/>
  <c r="T20"/>
  <c r="S20"/>
  <c r="U20" s="1"/>
  <c r="U19"/>
  <c r="T19"/>
  <c r="S19"/>
  <c r="U18"/>
  <c r="T18"/>
  <c r="S18"/>
  <c r="Q866" i="19"/>
  <c r="L29" i="16"/>
  <c r="R29"/>
  <c r="S20" i="18"/>
  <c r="R20"/>
  <c r="Q20"/>
  <c r="K20"/>
  <c r="O20" s="1"/>
  <c r="K21"/>
  <c r="O21" s="1"/>
  <c r="Q21"/>
  <c r="R21"/>
  <c r="S21"/>
  <c r="W21" s="1"/>
  <c r="K22"/>
  <c r="O22" s="1"/>
  <c r="Q22"/>
  <c r="R22"/>
  <c r="S22"/>
  <c r="W22" s="1"/>
  <c r="K23"/>
  <c r="O23" s="1"/>
  <c r="Q23"/>
  <c r="R23"/>
  <c r="S23"/>
  <c r="K24"/>
  <c r="O24" s="1"/>
  <c r="Q24"/>
  <c r="R24"/>
  <c r="S24"/>
  <c r="W24" s="1"/>
  <c r="K25"/>
  <c r="O25" s="1"/>
  <c r="Q25"/>
  <c r="R25"/>
  <c r="S25"/>
  <c r="W25" s="1"/>
  <c r="K26"/>
  <c r="O26" s="1"/>
  <c r="Q26"/>
  <c r="R26"/>
  <c r="S26"/>
  <c r="W26" s="1"/>
  <c r="K27"/>
  <c r="O27" s="1"/>
  <c r="Q27"/>
  <c r="R27"/>
  <c r="S27"/>
  <c r="K28"/>
  <c r="O28" s="1"/>
  <c r="Q28"/>
  <c r="R28"/>
  <c r="S28"/>
  <c r="W28" s="1"/>
  <c r="K29"/>
  <c r="O29" s="1"/>
  <c r="Q29"/>
  <c r="R29"/>
  <c r="S29"/>
  <c r="W29" s="1"/>
  <c r="K30"/>
  <c r="O30" s="1"/>
  <c r="Q30"/>
  <c r="R30"/>
  <c r="S30"/>
  <c r="W30" s="1"/>
  <c r="K31"/>
  <c r="O31" s="1"/>
  <c r="Q31"/>
  <c r="R31"/>
  <c r="S31"/>
  <c r="S32"/>
  <c r="R32"/>
  <c r="Q32"/>
  <c r="K32"/>
  <c r="O32" s="1"/>
  <c r="L17" i="16"/>
  <c r="L18"/>
  <c r="L19"/>
  <c r="X19" s="1"/>
  <c r="L20"/>
  <c r="L21"/>
  <c r="X21" s="1"/>
  <c r="L22"/>
  <c r="X22" s="1"/>
  <c r="L23"/>
  <c r="L24"/>
  <c r="L25"/>
  <c r="X25" s="1"/>
  <c r="L26"/>
  <c r="X26" s="1"/>
  <c r="L27"/>
  <c r="L28"/>
  <c r="X17"/>
  <c r="X24"/>
  <c r="X28"/>
  <c r="R17"/>
  <c r="R18"/>
  <c r="R19"/>
  <c r="R20"/>
  <c r="R21"/>
  <c r="R22"/>
  <c r="R23"/>
  <c r="R24"/>
  <c r="R25"/>
  <c r="R26"/>
  <c r="R27"/>
  <c r="R28"/>
  <c r="S17"/>
  <c r="T17"/>
  <c r="U17"/>
  <c r="O546" i="19"/>
  <c r="Q546" s="1"/>
  <c r="P546"/>
  <c r="N546"/>
  <c r="P865"/>
  <c r="Q865" s="1"/>
  <c r="O865"/>
  <c r="N865"/>
  <c r="L865"/>
  <c r="P864"/>
  <c r="O864"/>
  <c r="N864"/>
  <c r="L864"/>
  <c r="P863"/>
  <c r="O863"/>
  <c r="N863"/>
  <c r="Q863" s="1"/>
  <c r="L863"/>
  <c r="P862"/>
  <c r="O862"/>
  <c r="N862"/>
  <c r="L862"/>
  <c r="P861"/>
  <c r="O861"/>
  <c r="N861"/>
  <c r="L861"/>
  <c r="P860"/>
  <c r="O860"/>
  <c r="N860"/>
  <c r="Q860" s="1"/>
  <c r="L860"/>
  <c r="P859"/>
  <c r="O859"/>
  <c r="N859"/>
  <c r="L859"/>
  <c r="P858"/>
  <c r="O858"/>
  <c r="N858"/>
  <c r="L858"/>
  <c r="P857"/>
  <c r="O857"/>
  <c r="N857"/>
  <c r="L857"/>
  <c r="P856"/>
  <c r="O856"/>
  <c r="N856"/>
  <c r="Q856" s="1"/>
  <c r="L856"/>
  <c r="P855"/>
  <c r="O855"/>
  <c r="N855"/>
  <c r="Q855" s="1"/>
  <c r="L855"/>
  <c r="P854"/>
  <c r="O854"/>
  <c r="N854"/>
  <c r="L854"/>
  <c r="P853"/>
  <c r="O853"/>
  <c r="N853"/>
  <c r="L853"/>
  <c r="P852"/>
  <c r="O852"/>
  <c r="N852"/>
  <c r="Q852" s="1"/>
  <c r="L852"/>
  <c r="P851"/>
  <c r="O851"/>
  <c r="N851"/>
  <c r="Q851" s="1"/>
  <c r="L851"/>
  <c r="P850"/>
  <c r="O850"/>
  <c r="N850"/>
  <c r="L850"/>
  <c r="P849"/>
  <c r="O849"/>
  <c r="N849"/>
  <c r="L849"/>
  <c r="P848"/>
  <c r="O848"/>
  <c r="N848"/>
  <c r="Q848" s="1"/>
  <c r="L848"/>
  <c r="P847"/>
  <c r="O847"/>
  <c r="N847"/>
  <c r="Q847" s="1"/>
  <c r="L847"/>
  <c r="P846"/>
  <c r="O846"/>
  <c r="N846"/>
  <c r="L846"/>
  <c r="P845"/>
  <c r="O845"/>
  <c r="N845"/>
  <c r="L845"/>
  <c r="P844"/>
  <c r="O844"/>
  <c r="N844"/>
  <c r="L844"/>
  <c r="P843"/>
  <c r="O843"/>
  <c r="N843"/>
  <c r="L843"/>
  <c r="P842"/>
  <c r="O842"/>
  <c r="N842"/>
  <c r="L842"/>
  <c r="P841"/>
  <c r="O841"/>
  <c r="N841"/>
  <c r="L841"/>
  <c r="P840"/>
  <c r="O840"/>
  <c r="N840"/>
  <c r="Q840" s="1"/>
  <c r="L840"/>
  <c r="P839"/>
  <c r="O839"/>
  <c r="N839"/>
  <c r="Q839" s="1"/>
  <c r="L839"/>
  <c r="P838"/>
  <c r="O838"/>
  <c r="N838"/>
  <c r="L838"/>
  <c r="P837"/>
  <c r="O837"/>
  <c r="N837"/>
  <c r="L837"/>
  <c r="P836"/>
  <c r="O836"/>
  <c r="N836"/>
  <c r="Q836" s="1"/>
  <c r="L836"/>
  <c r="P835"/>
  <c r="O835"/>
  <c r="N835"/>
  <c r="Q835" s="1"/>
  <c r="L835"/>
  <c r="P834"/>
  <c r="O834"/>
  <c r="Q834" s="1"/>
  <c r="L834"/>
  <c r="P833"/>
  <c r="O833"/>
  <c r="L833"/>
  <c r="P832"/>
  <c r="O832"/>
  <c r="L832"/>
  <c r="P831"/>
  <c r="O831"/>
  <c r="Q831" s="1"/>
  <c r="L831"/>
  <c r="P830"/>
  <c r="O830"/>
  <c r="Q830" s="1"/>
  <c r="L830"/>
  <c r="P829"/>
  <c r="O829"/>
  <c r="Q829" s="1"/>
  <c r="L829"/>
  <c r="P828"/>
  <c r="O828"/>
  <c r="L828"/>
  <c r="P827"/>
  <c r="O827"/>
  <c r="Q827" s="1"/>
  <c r="L827"/>
  <c r="P826"/>
  <c r="O826"/>
  <c r="Q826" s="1"/>
  <c r="L826"/>
  <c r="P825"/>
  <c r="O825"/>
  <c r="Q825" s="1"/>
  <c r="L825"/>
  <c r="P824"/>
  <c r="O824"/>
  <c r="L824"/>
  <c r="P823"/>
  <c r="O823"/>
  <c r="Q823" s="1"/>
  <c r="N823"/>
  <c r="L823"/>
  <c r="P822"/>
  <c r="O822"/>
  <c r="N822"/>
  <c r="L822"/>
  <c r="P821"/>
  <c r="O821"/>
  <c r="N821"/>
  <c r="Q821" s="1"/>
  <c r="L821"/>
  <c r="P820"/>
  <c r="O820"/>
  <c r="N820"/>
  <c r="L820"/>
  <c r="P819"/>
  <c r="O819"/>
  <c r="N819"/>
  <c r="L819"/>
  <c r="P818"/>
  <c r="Q818" s="1"/>
  <c r="O818"/>
  <c r="N818"/>
  <c r="L818"/>
  <c r="P817"/>
  <c r="O817"/>
  <c r="N817"/>
  <c r="Q817" s="1"/>
  <c r="L817"/>
  <c r="P816"/>
  <c r="O816"/>
  <c r="N816"/>
  <c r="Q816" s="1"/>
  <c r="L816"/>
  <c r="P815"/>
  <c r="O815"/>
  <c r="N815"/>
  <c r="L815"/>
  <c r="P814"/>
  <c r="O814"/>
  <c r="N814"/>
  <c r="L814"/>
  <c r="P813"/>
  <c r="O813"/>
  <c r="N813"/>
  <c r="Q813" s="1"/>
  <c r="L813"/>
  <c r="P812"/>
  <c r="O812"/>
  <c r="N812"/>
  <c r="Q812" s="1"/>
  <c r="L812"/>
  <c r="P811"/>
  <c r="O811"/>
  <c r="N811"/>
  <c r="L811"/>
  <c r="P810"/>
  <c r="O810"/>
  <c r="N810"/>
  <c r="L810"/>
  <c r="P809"/>
  <c r="O809"/>
  <c r="N809"/>
  <c r="Q809" s="1"/>
  <c r="L809"/>
  <c r="P808"/>
  <c r="O808"/>
  <c r="N808"/>
  <c r="L808"/>
  <c r="P807"/>
  <c r="O807"/>
  <c r="N807"/>
  <c r="L807"/>
  <c r="P806"/>
  <c r="O806"/>
  <c r="N806"/>
  <c r="L806"/>
  <c r="P805"/>
  <c r="O805"/>
  <c r="N805"/>
  <c r="Q805" s="1"/>
  <c r="L805"/>
  <c r="P804"/>
  <c r="O804"/>
  <c r="N804"/>
  <c r="L804"/>
  <c r="P803"/>
  <c r="O803"/>
  <c r="N803"/>
  <c r="L803"/>
  <c r="P802"/>
  <c r="O802"/>
  <c r="N802"/>
  <c r="L802"/>
  <c r="P801"/>
  <c r="O801"/>
  <c r="N801"/>
  <c r="Q801" s="1"/>
  <c r="L801"/>
  <c r="P800"/>
  <c r="O800"/>
  <c r="N800"/>
  <c r="Q800" s="1"/>
  <c r="L800"/>
  <c r="P799"/>
  <c r="O799"/>
  <c r="N799"/>
  <c r="L799"/>
  <c r="P798"/>
  <c r="O798"/>
  <c r="N798"/>
  <c r="L798"/>
  <c r="P797"/>
  <c r="O797"/>
  <c r="N797"/>
  <c r="Q797" s="1"/>
  <c r="L797"/>
  <c r="P796"/>
  <c r="O796"/>
  <c r="N796"/>
  <c r="Q796" s="1"/>
  <c r="L796"/>
  <c r="P795"/>
  <c r="O795"/>
  <c r="N795"/>
  <c r="L795"/>
  <c r="P794"/>
  <c r="O794"/>
  <c r="N794"/>
  <c r="L794"/>
  <c r="P793"/>
  <c r="O793"/>
  <c r="N793"/>
  <c r="Q793" s="1"/>
  <c r="L793"/>
  <c r="P792"/>
  <c r="O792"/>
  <c r="N792"/>
  <c r="L792"/>
  <c r="P791"/>
  <c r="O791"/>
  <c r="N791"/>
  <c r="L791"/>
  <c r="P790"/>
  <c r="O790"/>
  <c r="N790"/>
  <c r="L790"/>
  <c r="P789"/>
  <c r="O789"/>
  <c r="N789"/>
  <c r="Q789" s="1"/>
  <c r="L789"/>
  <c r="P788"/>
  <c r="O788"/>
  <c r="N788"/>
  <c r="L788"/>
  <c r="P787"/>
  <c r="O787"/>
  <c r="N787"/>
  <c r="L787"/>
  <c r="P786"/>
  <c r="O786"/>
  <c r="N786"/>
  <c r="L786"/>
  <c r="P785"/>
  <c r="O785"/>
  <c r="N785"/>
  <c r="L785"/>
  <c r="P784"/>
  <c r="O784"/>
  <c r="N784"/>
  <c r="L784"/>
  <c r="P783"/>
  <c r="O783"/>
  <c r="N783"/>
  <c r="L783"/>
  <c r="P782"/>
  <c r="O782"/>
  <c r="N782"/>
  <c r="L782"/>
  <c r="P781"/>
  <c r="O781"/>
  <c r="N781"/>
  <c r="Q781" s="1"/>
  <c r="L781"/>
  <c r="P780"/>
  <c r="O780"/>
  <c r="N780"/>
  <c r="Q780" s="1"/>
  <c r="L780"/>
  <c r="P779"/>
  <c r="O779"/>
  <c r="N779"/>
  <c r="L779"/>
  <c r="P778"/>
  <c r="O778"/>
  <c r="N778"/>
  <c r="L778"/>
  <c r="P777"/>
  <c r="O777"/>
  <c r="N777"/>
  <c r="Q777" s="1"/>
  <c r="L777"/>
  <c r="P776"/>
  <c r="O776"/>
  <c r="N776"/>
  <c r="L776"/>
  <c r="P775"/>
  <c r="O775"/>
  <c r="N775"/>
  <c r="L775"/>
  <c r="P774"/>
  <c r="O774"/>
  <c r="N774"/>
  <c r="L774"/>
  <c r="P773"/>
  <c r="O773"/>
  <c r="N773"/>
  <c r="L773"/>
  <c r="P772"/>
  <c r="O772"/>
  <c r="N772"/>
  <c r="L772"/>
  <c r="P771"/>
  <c r="O771"/>
  <c r="N771"/>
  <c r="L771"/>
  <c r="P770"/>
  <c r="O770"/>
  <c r="N770"/>
  <c r="L770"/>
  <c r="P769"/>
  <c r="O769"/>
  <c r="N769"/>
  <c r="Q769" s="1"/>
  <c r="L769"/>
  <c r="P768"/>
  <c r="O768"/>
  <c r="N768"/>
  <c r="Q768" s="1"/>
  <c r="L768"/>
  <c r="P767"/>
  <c r="O767"/>
  <c r="N767"/>
  <c r="L767"/>
  <c r="P766"/>
  <c r="O766"/>
  <c r="N766"/>
  <c r="L766"/>
  <c r="P765"/>
  <c r="O765"/>
  <c r="N765"/>
  <c r="Q765" s="1"/>
  <c r="L765"/>
  <c r="P764"/>
  <c r="O764"/>
  <c r="N764"/>
  <c r="Q764" s="1"/>
  <c r="L764"/>
  <c r="P763"/>
  <c r="O763"/>
  <c r="N763"/>
  <c r="L763"/>
  <c r="P762"/>
  <c r="O762"/>
  <c r="N762"/>
  <c r="L762"/>
  <c r="P761"/>
  <c r="O761"/>
  <c r="N761"/>
  <c r="Q761" s="1"/>
  <c r="L761"/>
  <c r="P760"/>
  <c r="O760"/>
  <c r="N760"/>
  <c r="L760"/>
  <c r="P759"/>
  <c r="O759"/>
  <c r="N759"/>
  <c r="L759"/>
  <c r="P758"/>
  <c r="O758"/>
  <c r="N758"/>
  <c r="L758"/>
  <c r="P757"/>
  <c r="O757"/>
  <c r="N757"/>
  <c r="L757"/>
  <c r="P756"/>
  <c r="O756"/>
  <c r="N756"/>
  <c r="L756"/>
  <c r="P755"/>
  <c r="O755"/>
  <c r="N755"/>
  <c r="L755"/>
  <c r="P754"/>
  <c r="O754"/>
  <c r="N754"/>
  <c r="L754"/>
  <c r="P753"/>
  <c r="O753"/>
  <c r="N753"/>
  <c r="Q753" s="1"/>
  <c r="L753"/>
  <c r="P752"/>
  <c r="O752"/>
  <c r="N752"/>
  <c r="Q752" s="1"/>
  <c r="L752"/>
  <c r="P751"/>
  <c r="O751"/>
  <c r="N751"/>
  <c r="L751"/>
  <c r="P750"/>
  <c r="O750"/>
  <c r="N750"/>
  <c r="L750"/>
  <c r="P749"/>
  <c r="O749"/>
  <c r="N749"/>
  <c r="Q749" s="1"/>
  <c r="L749"/>
  <c r="P748"/>
  <c r="O748"/>
  <c r="N748"/>
  <c r="Q748" s="1"/>
  <c r="L748"/>
  <c r="P747"/>
  <c r="O747"/>
  <c r="N747"/>
  <c r="L747"/>
  <c r="P746"/>
  <c r="O746"/>
  <c r="N746"/>
  <c r="L746"/>
  <c r="P745"/>
  <c r="O745"/>
  <c r="N745"/>
  <c r="Q745" s="1"/>
  <c r="L745"/>
  <c r="P744"/>
  <c r="O744"/>
  <c r="N744"/>
  <c r="L744"/>
  <c r="P743"/>
  <c r="O743"/>
  <c r="N743"/>
  <c r="L743"/>
  <c r="P742"/>
  <c r="O742"/>
  <c r="N742"/>
  <c r="L742"/>
  <c r="P741"/>
  <c r="O741"/>
  <c r="N741"/>
  <c r="L741"/>
  <c r="P740"/>
  <c r="O740"/>
  <c r="N740"/>
  <c r="L740"/>
  <c r="P739"/>
  <c r="O739"/>
  <c r="N739"/>
  <c r="L739"/>
  <c r="P738"/>
  <c r="O738"/>
  <c r="N738"/>
  <c r="L738"/>
  <c r="P737"/>
  <c r="O737"/>
  <c r="N737"/>
  <c r="Q737" s="1"/>
  <c r="L737"/>
  <c r="P736"/>
  <c r="O736"/>
  <c r="N736"/>
  <c r="Q736" s="1"/>
  <c r="L736"/>
  <c r="P735"/>
  <c r="O735"/>
  <c r="N735"/>
  <c r="L735"/>
  <c r="P734"/>
  <c r="O734"/>
  <c r="N734"/>
  <c r="L734"/>
  <c r="P733"/>
  <c r="O733"/>
  <c r="N733"/>
  <c r="Q733" s="1"/>
  <c r="L733"/>
  <c r="P732"/>
  <c r="O732"/>
  <c r="N732"/>
  <c r="Q732" s="1"/>
  <c r="L732"/>
  <c r="P731"/>
  <c r="O731"/>
  <c r="N731"/>
  <c r="L731"/>
  <c r="P730"/>
  <c r="O730"/>
  <c r="N730"/>
  <c r="L730"/>
  <c r="P729"/>
  <c r="O729"/>
  <c r="N729"/>
  <c r="Q729" s="1"/>
  <c r="L729"/>
  <c r="P728"/>
  <c r="O728"/>
  <c r="N728"/>
  <c r="L728"/>
  <c r="P727"/>
  <c r="O727"/>
  <c r="N727"/>
  <c r="L727"/>
  <c r="P726"/>
  <c r="O726"/>
  <c r="N726"/>
  <c r="L726"/>
  <c r="P725"/>
  <c r="O725"/>
  <c r="N725"/>
  <c r="L725"/>
  <c r="P724"/>
  <c r="O724"/>
  <c r="N724"/>
  <c r="L724"/>
  <c r="P723"/>
  <c r="O723"/>
  <c r="N723"/>
  <c r="L723"/>
  <c r="P722"/>
  <c r="O722"/>
  <c r="N722"/>
  <c r="L722"/>
  <c r="P721"/>
  <c r="O721"/>
  <c r="N721"/>
  <c r="Q721" s="1"/>
  <c r="L721"/>
  <c r="P720"/>
  <c r="O720"/>
  <c r="N720"/>
  <c r="L720"/>
  <c r="P719"/>
  <c r="O719"/>
  <c r="N719"/>
  <c r="L719"/>
  <c r="P718"/>
  <c r="O718"/>
  <c r="N718"/>
  <c r="L718"/>
  <c r="P717"/>
  <c r="O717"/>
  <c r="N717"/>
  <c r="L717"/>
  <c r="P716"/>
  <c r="O716"/>
  <c r="N716"/>
  <c r="L716"/>
  <c r="P715"/>
  <c r="O715"/>
  <c r="N715"/>
  <c r="L715"/>
  <c r="P714"/>
  <c r="O714"/>
  <c r="N714"/>
  <c r="L714"/>
  <c r="P713"/>
  <c r="O713"/>
  <c r="N713"/>
  <c r="Q713" s="1"/>
  <c r="L713"/>
  <c r="P712"/>
  <c r="O712"/>
  <c r="N712"/>
  <c r="L712"/>
  <c r="P711"/>
  <c r="O711"/>
  <c r="N711"/>
  <c r="L711"/>
  <c r="P710"/>
  <c r="O710"/>
  <c r="N710"/>
  <c r="L710"/>
  <c r="P709"/>
  <c r="O709"/>
  <c r="N709"/>
  <c r="L709"/>
  <c r="P708"/>
  <c r="O708"/>
  <c r="N708"/>
  <c r="L708"/>
  <c r="P707"/>
  <c r="O707"/>
  <c r="N707"/>
  <c r="L707"/>
  <c r="P706"/>
  <c r="O706"/>
  <c r="N706"/>
  <c r="L706"/>
  <c r="P705"/>
  <c r="O705"/>
  <c r="N705"/>
  <c r="Q705" s="1"/>
  <c r="L705"/>
  <c r="P704"/>
  <c r="O704"/>
  <c r="N704"/>
  <c r="Q704" s="1"/>
  <c r="L704"/>
  <c r="P703"/>
  <c r="O703"/>
  <c r="N703"/>
  <c r="L703"/>
  <c r="P702"/>
  <c r="O702"/>
  <c r="N702"/>
  <c r="L702"/>
  <c r="P701"/>
  <c r="O701"/>
  <c r="N701"/>
  <c r="Q701" s="1"/>
  <c r="L701"/>
  <c r="P700"/>
  <c r="O700"/>
  <c r="N700"/>
  <c r="Q700" s="1"/>
  <c r="L700"/>
  <c r="P699"/>
  <c r="O699"/>
  <c r="N699"/>
  <c r="L699"/>
  <c r="P698"/>
  <c r="O698"/>
  <c r="N698"/>
  <c r="L698"/>
  <c r="P697"/>
  <c r="O697"/>
  <c r="N697"/>
  <c r="Q697" s="1"/>
  <c r="L697"/>
  <c r="P696"/>
  <c r="O696"/>
  <c r="N696"/>
  <c r="L696"/>
  <c r="P695"/>
  <c r="O695"/>
  <c r="N695"/>
  <c r="L695"/>
  <c r="P694"/>
  <c r="O694"/>
  <c r="N694"/>
  <c r="L694"/>
  <c r="P693"/>
  <c r="O693"/>
  <c r="N693"/>
  <c r="L693"/>
  <c r="P692"/>
  <c r="O692"/>
  <c r="N692"/>
  <c r="L692"/>
  <c r="P691"/>
  <c r="O691"/>
  <c r="N691"/>
  <c r="L691"/>
  <c r="P690"/>
  <c r="O690"/>
  <c r="N690"/>
  <c r="L690"/>
  <c r="P689"/>
  <c r="O689"/>
  <c r="Q689" s="1"/>
  <c r="N689"/>
  <c r="L689"/>
  <c r="P688"/>
  <c r="O688"/>
  <c r="N688"/>
  <c r="L688"/>
  <c r="P687"/>
  <c r="O687"/>
  <c r="N687"/>
  <c r="L687"/>
  <c r="P686"/>
  <c r="O686"/>
  <c r="N686"/>
  <c r="L686"/>
  <c r="P685"/>
  <c r="O685"/>
  <c r="N685"/>
  <c r="Q685" s="1"/>
  <c r="L685"/>
  <c r="P684"/>
  <c r="O684"/>
  <c r="N684"/>
  <c r="Q684" s="1"/>
  <c r="L684"/>
  <c r="P683"/>
  <c r="O683"/>
  <c r="N683"/>
  <c r="L683"/>
  <c r="P682"/>
  <c r="O682"/>
  <c r="N682"/>
  <c r="L682"/>
  <c r="P681"/>
  <c r="O681"/>
  <c r="N681"/>
  <c r="Q681" s="1"/>
  <c r="L681"/>
  <c r="P680"/>
  <c r="O680"/>
  <c r="N680"/>
  <c r="L680"/>
  <c r="P679"/>
  <c r="O679"/>
  <c r="N679"/>
  <c r="L679"/>
  <c r="P678"/>
  <c r="O678"/>
  <c r="N678"/>
  <c r="L678"/>
  <c r="P677"/>
  <c r="O677"/>
  <c r="N677"/>
  <c r="L677"/>
  <c r="P676"/>
  <c r="O676"/>
  <c r="N676"/>
  <c r="L676"/>
  <c r="P675"/>
  <c r="O675"/>
  <c r="N675"/>
  <c r="L675"/>
  <c r="P674"/>
  <c r="O674"/>
  <c r="N674"/>
  <c r="L674"/>
  <c r="P673"/>
  <c r="O673"/>
  <c r="N673"/>
  <c r="Q673" s="1"/>
  <c r="L673"/>
  <c r="P672"/>
  <c r="O672"/>
  <c r="N672"/>
  <c r="Q672" s="1"/>
  <c r="L672"/>
  <c r="P671"/>
  <c r="O671"/>
  <c r="N671"/>
  <c r="L671"/>
  <c r="P670"/>
  <c r="O670"/>
  <c r="N670"/>
  <c r="L670"/>
  <c r="P669"/>
  <c r="O669"/>
  <c r="N669"/>
  <c r="Q669" s="1"/>
  <c r="L669"/>
  <c r="P668"/>
  <c r="O668"/>
  <c r="N668"/>
  <c r="Q668" s="1"/>
  <c r="L668"/>
  <c r="P667"/>
  <c r="O667"/>
  <c r="N667"/>
  <c r="L667"/>
  <c r="P666"/>
  <c r="O666"/>
  <c r="N666"/>
  <c r="L666"/>
  <c r="P665"/>
  <c r="O665"/>
  <c r="N665"/>
  <c r="Q665" s="1"/>
  <c r="L665"/>
  <c r="P664"/>
  <c r="O664"/>
  <c r="N664"/>
  <c r="L664"/>
  <c r="P663"/>
  <c r="O663"/>
  <c r="N663"/>
  <c r="L663"/>
  <c r="P662"/>
  <c r="O662"/>
  <c r="N662"/>
  <c r="L662"/>
  <c r="P661"/>
  <c r="O661"/>
  <c r="N661"/>
  <c r="L661"/>
  <c r="P660"/>
  <c r="O660"/>
  <c r="N660"/>
  <c r="L660"/>
  <c r="P659"/>
  <c r="O659"/>
  <c r="N659"/>
  <c r="L659"/>
  <c r="P658"/>
  <c r="O658"/>
  <c r="N658"/>
  <c r="L658"/>
  <c r="P657"/>
  <c r="O657"/>
  <c r="N657"/>
  <c r="Q657" s="1"/>
  <c r="L657"/>
  <c r="P656"/>
  <c r="O656"/>
  <c r="N656"/>
  <c r="L656"/>
  <c r="P655"/>
  <c r="O655"/>
  <c r="N655"/>
  <c r="L655"/>
  <c r="P654"/>
  <c r="O654"/>
  <c r="N654"/>
  <c r="L654"/>
  <c r="P653"/>
  <c r="O653"/>
  <c r="N653"/>
  <c r="L653"/>
  <c r="P652"/>
  <c r="O652"/>
  <c r="N652"/>
  <c r="L652"/>
  <c r="P651"/>
  <c r="O651"/>
  <c r="N651"/>
  <c r="L651"/>
  <c r="P650"/>
  <c r="O650"/>
  <c r="N650"/>
  <c r="L650"/>
  <c r="P649"/>
  <c r="O649"/>
  <c r="N649"/>
  <c r="Q649" s="1"/>
  <c r="L649"/>
  <c r="P648"/>
  <c r="O648"/>
  <c r="N648"/>
  <c r="L648"/>
  <c r="P647"/>
  <c r="O647"/>
  <c r="N647"/>
  <c r="L647"/>
  <c r="P646"/>
  <c r="O646"/>
  <c r="N646"/>
  <c r="L646"/>
  <c r="P645"/>
  <c r="O645"/>
  <c r="N645"/>
  <c r="L645"/>
  <c r="P644"/>
  <c r="O644"/>
  <c r="N644"/>
  <c r="L644"/>
  <c r="P643"/>
  <c r="O643"/>
  <c r="N643"/>
  <c r="L643"/>
  <c r="P642"/>
  <c r="Q642" s="1"/>
  <c r="O642"/>
  <c r="N642"/>
  <c r="L642"/>
  <c r="Q641"/>
  <c r="P641"/>
  <c r="O641"/>
  <c r="N641"/>
  <c r="L641"/>
  <c r="P640"/>
  <c r="O640"/>
  <c r="N640"/>
  <c r="Q640" s="1"/>
  <c r="L640"/>
  <c r="P639"/>
  <c r="O639"/>
  <c r="N639"/>
  <c r="L639"/>
  <c r="P638"/>
  <c r="O638"/>
  <c r="N638"/>
  <c r="L638"/>
  <c r="P637"/>
  <c r="O637"/>
  <c r="N637"/>
  <c r="Q637" s="1"/>
  <c r="L637"/>
  <c r="P636"/>
  <c r="O636"/>
  <c r="N636"/>
  <c r="Q636" s="1"/>
  <c r="L636"/>
  <c r="P635"/>
  <c r="O635"/>
  <c r="N635"/>
  <c r="L635"/>
  <c r="P634"/>
  <c r="O634"/>
  <c r="N634"/>
  <c r="L634"/>
  <c r="P633"/>
  <c r="O633"/>
  <c r="N633"/>
  <c r="Q633" s="1"/>
  <c r="L633"/>
  <c r="P632"/>
  <c r="O632"/>
  <c r="N632"/>
  <c r="L632"/>
  <c r="P631"/>
  <c r="O631"/>
  <c r="N631"/>
  <c r="L631"/>
  <c r="P630"/>
  <c r="O630"/>
  <c r="N630"/>
  <c r="L630"/>
  <c r="P629"/>
  <c r="O629"/>
  <c r="N629"/>
  <c r="L629"/>
  <c r="P628"/>
  <c r="O628"/>
  <c r="N628"/>
  <c r="L628"/>
  <c r="P627"/>
  <c r="O627"/>
  <c r="N627"/>
  <c r="L627"/>
  <c r="P626"/>
  <c r="O626"/>
  <c r="N626"/>
  <c r="L626"/>
  <c r="P625"/>
  <c r="O625"/>
  <c r="Q625" s="1"/>
  <c r="N625"/>
  <c r="L625"/>
  <c r="P624"/>
  <c r="O624"/>
  <c r="N624"/>
  <c r="Q624" s="1"/>
  <c r="L624"/>
  <c r="P623"/>
  <c r="O623"/>
  <c r="N623"/>
  <c r="L623"/>
  <c r="P622"/>
  <c r="O622"/>
  <c r="N622"/>
  <c r="L622"/>
  <c r="P621"/>
  <c r="O621"/>
  <c r="N621"/>
  <c r="Q621" s="1"/>
  <c r="L621"/>
  <c r="P620"/>
  <c r="O620"/>
  <c r="N620"/>
  <c r="Q620" s="1"/>
  <c r="L620"/>
  <c r="P619"/>
  <c r="O619"/>
  <c r="N619"/>
  <c r="L619"/>
  <c r="P618"/>
  <c r="O618"/>
  <c r="N618"/>
  <c r="L618"/>
  <c r="P617"/>
  <c r="O617"/>
  <c r="N617"/>
  <c r="Q617" s="1"/>
  <c r="L617"/>
  <c r="P616"/>
  <c r="O616"/>
  <c r="N616"/>
  <c r="L616"/>
  <c r="P615"/>
  <c r="O615"/>
  <c r="N615"/>
  <c r="L615"/>
  <c r="P614"/>
  <c r="O614"/>
  <c r="N614"/>
  <c r="L614"/>
  <c r="P613"/>
  <c r="O613"/>
  <c r="N613"/>
  <c r="L613"/>
  <c r="P612"/>
  <c r="O612"/>
  <c r="N612"/>
  <c r="L612"/>
  <c r="P611"/>
  <c r="O611"/>
  <c r="N611"/>
  <c r="L611"/>
  <c r="P610"/>
  <c r="O610"/>
  <c r="N610"/>
  <c r="L610"/>
  <c r="P609"/>
  <c r="O609"/>
  <c r="N609"/>
  <c r="Q609" s="1"/>
  <c r="L609"/>
  <c r="P608"/>
  <c r="O608"/>
  <c r="N608"/>
  <c r="Q608" s="1"/>
  <c r="L608"/>
  <c r="P607"/>
  <c r="O607"/>
  <c r="N607"/>
  <c r="L607"/>
  <c r="P606"/>
  <c r="O606"/>
  <c r="N606"/>
  <c r="L606"/>
  <c r="P605"/>
  <c r="O605"/>
  <c r="N605"/>
  <c r="Q605" s="1"/>
  <c r="L605"/>
  <c r="P604"/>
  <c r="O604"/>
  <c r="N604"/>
  <c r="Q604" s="1"/>
  <c r="L604"/>
  <c r="P603"/>
  <c r="O603"/>
  <c r="N603"/>
  <c r="L603"/>
  <c r="P602"/>
  <c r="O602"/>
  <c r="N602"/>
  <c r="L602"/>
  <c r="P601"/>
  <c r="O601"/>
  <c r="N601"/>
  <c r="Q601" s="1"/>
  <c r="L601"/>
  <c r="P600"/>
  <c r="O600"/>
  <c r="N600"/>
  <c r="L600"/>
  <c r="P599"/>
  <c r="O599"/>
  <c r="N599"/>
  <c r="L599"/>
  <c r="P598"/>
  <c r="O598"/>
  <c r="N598"/>
  <c r="L598"/>
  <c r="P597"/>
  <c r="O597"/>
  <c r="N597"/>
  <c r="L597"/>
  <c r="P596"/>
  <c r="O596"/>
  <c r="N596"/>
  <c r="L596"/>
  <c r="P595"/>
  <c r="O595"/>
  <c r="N595"/>
  <c r="L595"/>
  <c r="P594"/>
  <c r="O594"/>
  <c r="N594"/>
  <c r="L594"/>
  <c r="P593"/>
  <c r="O593"/>
  <c r="N593"/>
  <c r="Q593" s="1"/>
  <c r="L593"/>
  <c r="P592"/>
  <c r="O592"/>
  <c r="N592"/>
  <c r="Q592" s="1"/>
  <c r="L592"/>
  <c r="P591"/>
  <c r="O591"/>
  <c r="N591"/>
  <c r="L591"/>
  <c r="P590"/>
  <c r="O590"/>
  <c r="N590"/>
  <c r="L590"/>
  <c r="P589"/>
  <c r="O589"/>
  <c r="N589"/>
  <c r="Q589" s="1"/>
  <c r="L589"/>
  <c r="P588"/>
  <c r="O588"/>
  <c r="N588"/>
  <c r="Q588" s="1"/>
  <c r="L588"/>
  <c r="P587"/>
  <c r="O587"/>
  <c r="N587"/>
  <c r="L587"/>
  <c r="P586"/>
  <c r="O586"/>
  <c r="N586"/>
  <c r="L586"/>
  <c r="P585"/>
  <c r="O585"/>
  <c r="N585"/>
  <c r="L585"/>
  <c r="P584"/>
  <c r="O584"/>
  <c r="N584"/>
  <c r="L584"/>
  <c r="P583"/>
  <c r="O583"/>
  <c r="N583"/>
  <c r="L583"/>
  <c r="P582"/>
  <c r="O582"/>
  <c r="N582"/>
  <c r="L582"/>
  <c r="P581"/>
  <c r="O581"/>
  <c r="N581"/>
  <c r="L581"/>
  <c r="P580"/>
  <c r="O580"/>
  <c r="N580"/>
  <c r="L580"/>
  <c r="P579"/>
  <c r="O579"/>
  <c r="N579"/>
  <c r="L579"/>
  <c r="P578"/>
  <c r="O578"/>
  <c r="N578"/>
  <c r="L578"/>
  <c r="P577"/>
  <c r="O577"/>
  <c r="N577"/>
  <c r="Q577" s="1"/>
  <c r="L577"/>
  <c r="P576"/>
  <c r="O576"/>
  <c r="N576"/>
  <c r="Q576" s="1"/>
  <c r="L576"/>
  <c r="P575"/>
  <c r="O575"/>
  <c r="N575"/>
  <c r="L575"/>
  <c r="P574"/>
  <c r="O574"/>
  <c r="N574"/>
  <c r="L574"/>
  <c r="P573"/>
  <c r="O573"/>
  <c r="N573"/>
  <c r="Q573" s="1"/>
  <c r="L573"/>
  <c r="P572"/>
  <c r="O572"/>
  <c r="N572"/>
  <c r="Q572" s="1"/>
  <c r="L572"/>
  <c r="P571"/>
  <c r="O571"/>
  <c r="N571"/>
  <c r="L571"/>
  <c r="P570"/>
  <c r="O570"/>
  <c r="N570"/>
  <c r="L570"/>
  <c r="P569"/>
  <c r="O569"/>
  <c r="N569"/>
  <c r="L569"/>
  <c r="P568"/>
  <c r="O568"/>
  <c r="N568"/>
  <c r="L568"/>
  <c r="P567"/>
  <c r="O567"/>
  <c r="N567"/>
  <c r="L567"/>
  <c r="P566"/>
  <c r="O566"/>
  <c r="N566"/>
  <c r="L566"/>
  <c r="P565"/>
  <c r="O565"/>
  <c r="N565"/>
  <c r="L565"/>
  <c r="P564"/>
  <c r="O564"/>
  <c r="N564"/>
  <c r="L564"/>
  <c r="P563"/>
  <c r="O563"/>
  <c r="N563"/>
  <c r="L563"/>
  <c r="P562"/>
  <c r="O562"/>
  <c r="N562"/>
  <c r="L562"/>
  <c r="P561"/>
  <c r="O561"/>
  <c r="N561"/>
  <c r="Q561" s="1"/>
  <c r="L561"/>
  <c r="P560"/>
  <c r="O560"/>
  <c r="N560"/>
  <c r="L560"/>
  <c r="P559"/>
  <c r="O559"/>
  <c r="N559"/>
  <c r="L559"/>
  <c r="P558"/>
  <c r="O558"/>
  <c r="N558"/>
  <c r="L558"/>
  <c r="P557"/>
  <c r="O557"/>
  <c r="N557"/>
  <c r="Q557" s="1"/>
  <c r="L557"/>
  <c r="P556"/>
  <c r="O556"/>
  <c r="N556"/>
  <c r="Q556" s="1"/>
  <c r="L556"/>
  <c r="P555"/>
  <c r="O555"/>
  <c r="N555"/>
  <c r="L555"/>
  <c r="P554"/>
  <c r="O554"/>
  <c r="N554"/>
  <c r="L554"/>
  <c r="P553"/>
  <c r="O553"/>
  <c r="N553"/>
  <c r="L553"/>
  <c r="P552"/>
  <c r="O552"/>
  <c r="N552"/>
  <c r="L552"/>
  <c r="P551"/>
  <c r="O551"/>
  <c r="N551"/>
  <c r="L551"/>
  <c r="P550"/>
  <c r="O550"/>
  <c r="N550"/>
  <c r="L550"/>
  <c r="P549"/>
  <c r="O549"/>
  <c r="N549"/>
  <c r="L549"/>
  <c r="P548"/>
  <c r="O548"/>
  <c r="N548"/>
  <c r="L548"/>
  <c r="P547"/>
  <c r="O547"/>
  <c r="N547"/>
  <c r="L547"/>
  <c r="L546"/>
  <c r="P545"/>
  <c r="O545"/>
  <c r="N545"/>
  <c r="L545"/>
  <c r="P544"/>
  <c r="O544"/>
  <c r="N544"/>
  <c r="Q544" s="1"/>
  <c r="L544"/>
  <c r="P543"/>
  <c r="O543"/>
  <c r="N543"/>
  <c r="L543"/>
  <c r="P542"/>
  <c r="O542"/>
  <c r="N542"/>
  <c r="L542"/>
  <c r="P541"/>
  <c r="O541"/>
  <c r="N541"/>
  <c r="L541"/>
  <c r="P540"/>
  <c r="O540"/>
  <c r="N540"/>
  <c r="L540"/>
  <c r="P539"/>
  <c r="O539"/>
  <c r="N539"/>
  <c r="L539"/>
  <c r="P538"/>
  <c r="O538"/>
  <c r="N538"/>
  <c r="L538"/>
  <c r="P537"/>
  <c r="O537"/>
  <c r="N537"/>
  <c r="L537"/>
  <c r="P536"/>
  <c r="O536"/>
  <c r="N536"/>
  <c r="L536"/>
  <c r="P535"/>
  <c r="O535"/>
  <c r="N535"/>
  <c r="L535"/>
  <c r="P534"/>
  <c r="O534"/>
  <c r="N534"/>
  <c r="L534"/>
  <c r="P533"/>
  <c r="O533"/>
  <c r="N533"/>
  <c r="L533"/>
  <c r="P532"/>
  <c r="O532"/>
  <c r="N532"/>
  <c r="L532"/>
  <c r="P531"/>
  <c r="O531"/>
  <c r="N531"/>
  <c r="L531"/>
  <c r="P530"/>
  <c r="O530"/>
  <c r="N530"/>
  <c r="Q530" s="1"/>
  <c r="L530"/>
  <c r="P529"/>
  <c r="O529"/>
  <c r="N529"/>
  <c r="Q529" s="1"/>
  <c r="L529"/>
  <c r="P528"/>
  <c r="O528"/>
  <c r="N528"/>
  <c r="Q528" s="1"/>
  <c r="L528"/>
  <c r="P527"/>
  <c r="O527"/>
  <c r="N527"/>
  <c r="L527"/>
  <c r="P526"/>
  <c r="O526"/>
  <c r="N526"/>
  <c r="Q526" s="1"/>
  <c r="L526"/>
  <c r="P525"/>
  <c r="O525"/>
  <c r="N525"/>
  <c r="L525"/>
  <c r="P524"/>
  <c r="O524"/>
  <c r="N524"/>
  <c r="L524"/>
  <c r="P523"/>
  <c r="O523"/>
  <c r="N523"/>
  <c r="L523"/>
  <c r="P522"/>
  <c r="O522"/>
  <c r="N522"/>
  <c r="L522"/>
  <c r="P521"/>
  <c r="O521"/>
  <c r="N521"/>
  <c r="L521"/>
  <c r="P520"/>
  <c r="O520"/>
  <c r="N520"/>
  <c r="L520"/>
  <c r="P519"/>
  <c r="O519"/>
  <c r="N519"/>
  <c r="L519"/>
  <c r="P518"/>
  <c r="O518"/>
  <c r="N518"/>
  <c r="Q518" s="1"/>
  <c r="L518"/>
  <c r="P517"/>
  <c r="O517"/>
  <c r="N517"/>
  <c r="L517"/>
  <c r="P516"/>
  <c r="O516"/>
  <c r="N516"/>
  <c r="L516"/>
  <c r="P515"/>
  <c r="O515"/>
  <c r="N515"/>
  <c r="L515"/>
  <c r="P514"/>
  <c r="O514"/>
  <c r="N514"/>
  <c r="L514"/>
  <c r="P513"/>
  <c r="O513"/>
  <c r="N513"/>
  <c r="L513"/>
  <c r="P512"/>
  <c r="O512"/>
  <c r="N512"/>
  <c r="Q512" s="1"/>
  <c r="L512"/>
  <c r="P511"/>
  <c r="O511"/>
  <c r="N511"/>
  <c r="L511"/>
  <c r="P510"/>
  <c r="O510"/>
  <c r="N510"/>
  <c r="Q510" s="1"/>
  <c r="L510"/>
  <c r="P509"/>
  <c r="O509"/>
  <c r="N509"/>
  <c r="L509"/>
  <c r="P508"/>
  <c r="O508"/>
  <c r="N508"/>
  <c r="L508"/>
  <c r="P507"/>
  <c r="O507"/>
  <c r="N507"/>
  <c r="L507"/>
  <c r="P506"/>
  <c r="O506"/>
  <c r="N506"/>
  <c r="Q506" s="1"/>
  <c r="L506"/>
  <c r="P505"/>
  <c r="O505"/>
  <c r="N505"/>
  <c r="L505"/>
  <c r="P504"/>
  <c r="O504"/>
  <c r="N504"/>
  <c r="L504"/>
  <c r="P503"/>
  <c r="O503"/>
  <c r="N503"/>
  <c r="L503"/>
  <c r="P502"/>
  <c r="O502"/>
  <c r="N502"/>
  <c r="Q502" s="1"/>
  <c r="L502"/>
  <c r="P501"/>
  <c r="O501"/>
  <c r="N501"/>
  <c r="L501"/>
  <c r="P500"/>
  <c r="O500"/>
  <c r="N500"/>
  <c r="L500"/>
  <c r="P499"/>
  <c r="O499"/>
  <c r="N499"/>
  <c r="L499"/>
  <c r="P498"/>
  <c r="O498"/>
  <c r="N498"/>
  <c r="L498"/>
  <c r="P497"/>
  <c r="O497"/>
  <c r="N497"/>
  <c r="Q497" s="1"/>
  <c r="L497"/>
  <c r="P496"/>
  <c r="O496"/>
  <c r="N496"/>
  <c r="Q496" s="1"/>
  <c r="L496"/>
  <c r="P495"/>
  <c r="O495"/>
  <c r="N495"/>
  <c r="L495"/>
  <c r="P494"/>
  <c r="O494"/>
  <c r="N494"/>
  <c r="Q494" s="1"/>
  <c r="L494"/>
  <c r="P493"/>
  <c r="O493"/>
  <c r="N493"/>
  <c r="L493"/>
  <c r="P492"/>
  <c r="O492"/>
  <c r="N492"/>
  <c r="L492"/>
  <c r="P491"/>
  <c r="O491"/>
  <c r="N491"/>
  <c r="L491"/>
  <c r="P490"/>
  <c r="O490"/>
  <c r="N490"/>
  <c r="Q490" s="1"/>
  <c r="L490"/>
  <c r="P489"/>
  <c r="O489"/>
  <c r="N489"/>
  <c r="L489"/>
  <c r="P488"/>
  <c r="O488"/>
  <c r="N488"/>
  <c r="L488"/>
  <c r="P487"/>
  <c r="O487"/>
  <c r="N487"/>
  <c r="L487"/>
  <c r="P486"/>
  <c r="O486"/>
  <c r="N486"/>
  <c r="Q486" s="1"/>
  <c r="L486"/>
  <c r="P485"/>
  <c r="O485"/>
  <c r="N485"/>
  <c r="L485"/>
  <c r="P484"/>
  <c r="O484"/>
  <c r="N484"/>
  <c r="L484"/>
  <c r="P483"/>
  <c r="O483"/>
  <c r="N483"/>
  <c r="L483"/>
  <c r="P482"/>
  <c r="O482"/>
  <c r="N482"/>
  <c r="L482"/>
  <c r="P481"/>
  <c r="O481"/>
  <c r="N481"/>
  <c r="L481"/>
  <c r="P480"/>
  <c r="O480"/>
  <c r="N480"/>
  <c r="Q480" s="1"/>
  <c r="L480"/>
  <c r="P479"/>
  <c r="O479"/>
  <c r="N479"/>
  <c r="L479"/>
  <c r="P478"/>
  <c r="O478"/>
  <c r="N478"/>
  <c r="Q478" s="1"/>
  <c r="L478"/>
  <c r="P477"/>
  <c r="O477"/>
  <c r="N477"/>
  <c r="L477"/>
  <c r="P476"/>
  <c r="O476"/>
  <c r="N476"/>
  <c r="L476"/>
  <c r="P475"/>
  <c r="O475"/>
  <c r="N475"/>
  <c r="L475"/>
  <c r="P474"/>
  <c r="O474"/>
  <c r="N474"/>
  <c r="Q474" s="1"/>
  <c r="L474"/>
  <c r="P473"/>
  <c r="O473"/>
  <c r="N473"/>
  <c r="L473"/>
  <c r="P472"/>
  <c r="O472"/>
  <c r="N472"/>
  <c r="L472"/>
  <c r="P471"/>
  <c r="O471"/>
  <c r="N471"/>
  <c r="L471"/>
  <c r="P470"/>
  <c r="O470"/>
  <c r="N470"/>
  <c r="Q470" s="1"/>
  <c r="L470"/>
  <c r="P469"/>
  <c r="O469"/>
  <c r="N469"/>
  <c r="L469"/>
  <c r="P468"/>
  <c r="O468"/>
  <c r="N468"/>
  <c r="L468"/>
  <c r="P467"/>
  <c r="O467"/>
  <c r="N467"/>
  <c r="L467"/>
  <c r="P466"/>
  <c r="O466"/>
  <c r="N466"/>
  <c r="Q466" s="1"/>
  <c r="L466"/>
  <c r="P465"/>
  <c r="O465"/>
  <c r="N465"/>
  <c r="Q465" s="1"/>
  <c r="L465"/>
  <c r="P464"/>
  <c r="O464"/>
  <c r="N464"/>
  <c r="Q464" s="1"/>
  <c r="L464"/>
  <c r="P463"/>
  <c r="O463"/>
  <c r="N463"/>
  <c r="L463"/>
  <c r="P462"/>
  <c r="O462"/>
  <c r="N462"/>
  <c r="Q462" s="1"/>
  <c r="L462"/>
  <c r="P461"/>
  <c r="O461"/>
  <c r="N461"/>
  <c r="L461"/>
  <c r="P460"/>
  <c r="O460"/>
  <c r="N460"/>
  <c r="L460"/>
  <c r="P459"/>
  <c r="O459"/>
  <c r="N459"/>
  <c r="L459"/>
  <c r="P458"/>
  <c r="O458"/>
  <c r="N458"/>
  <c r="Q458" s="1"/>
  <c r="L458"/>
  <c r="P457"/>
  <c r="O457"/>
  <c r="N457"/>
  <c r="L457"/>
  <c r="P456"/>
  <c r="O456"/>
  <c r="N456"/>
  <c r="L456"/>
  <c r="P455"/>
  <c r="O455"/>
  <c r="N455"/>
  <c r="L455"/>
  <c r="P454"/>
  <c r="O454"/>
  <c r="N454"/>
  <c r="Q454" s="1"/>
  <c r="L454"/>
  <c r="P453"/>
  <c r="O453"/>
  <c r="N453"/>
  <c r="L453"/>
  <c r="P452"/>
  <c r="O452"/>
  <c r="N452"/>
  <c r="L452"/>
  <c r="P451"/>
  <c r="O451"/>
  <c r="N451"/>
  <c r="L451"/>
  <c r="P450"/>
  <c r="O450"/>
  <c r="N450"/>
  <c r="Q450" s="1"/>
  <c r="L450"/>
  <c r="P449"/>
  <c r="O449"/>
  <c r="N449"/>
  <c r="Q449" s="1"/>
  <c r="L449"/>
  <c r="P448"/>
  <c r="O448"/>
  <c r="N448"/>
  <c r="Q448" s="1"/>
  <c r="L448"/>
  <c r="P447"/>
  <c r="O447"/>
  <c r="N447"/>
  <c r="L447"/>
  <c r="P446"/>
  <c r="O446"/>
  <c r="N446"/>
  <c r="Q446" s="1"/>
  <c r="L446"/>
  <c r="P445"/>
  <c r="O445"/>
  <c r="N445"/>
  <c r="L445"/>
  <c r="P444"/>
  <c r="O444"/>
  <c r="N444"/>
  <c r="L444"/>
  <c r="P443"/>
  <c r="O443"/>
  <c r="N443"/>
  <c r="L443"/>
  <c r="P442"/>
  <c r="O442"/>
  <c r="N442"/>
  <c r="Q442" s="1"/>
  <c r="L442"/>
  <c r="P441"/>
  <c r="O441"/>
  <c r="N441"/>
  <c r="L441"/>
  <c r="P440"/>
  <c r="O440"/>
  <c r="N440"/>
  <c r="L440"/>
  <c r="P439"/>
  <c r="O439"/>
  <c r="N439"/>
  <c r="L439"/>
  <c r="P438"/>
  <c r="O438"/>
  <c r="N438"/>
  <c r="Q438" s="1"/>
  <c r="L438"/>
  <c r="P437"/>
  <c r="O437"/>
  <c r="N437"/>
  <c r="L437"/>
  <c r="P436"/>
  <c r="O436"/>
  <c r="N436"/>
  <c r="L436"/>
  <c r="P435"/>
  <c r="O435"/>
  <c r="N435"/>
  <c r="L435"/>
  <c r="P434"/>
  <c r="O434"/>
  <c r="N434"/>
  <c r="Q434" s="1"/>
  <c r="L434"/>
  <c r="P433"/>
  <c r="O433"/>
  <c r="N433"/>
  <c r="Q433" s="1"/>
  <c r="L433"/>
  <c r="P432"/>
  <c r="O432"/>
  <c r="N432"/>
  <c r="Q432" s="1"/>
  <c r="L432"/>
  <c r="P431"/>
  <c r="O431"/>
  <c r="N431"/>
  <c r="L431"/>
  <c r="P430"/>
  <c r="O430"/>
  <c r="N430"/>
  <c r="Q430" s="1"/>
  <c r="L430"/>
  <c r="P429"/>
  <c r="O429"/>
  <c r="N429"/>
  <c r="L429"/>
  <c r="P428"/>
  <c r="O428"/>
  <c r="N428"/>
  <c r="L428"/>
  <c r="P427"/>
  <c r="O427"/>
  <c r="N427"/>
  <c r="L427"/>
  <c r="P426"/>
  <c r="O426"/>
  <c r="N426"/>
  <c r="Q426" s="1"/>
  <c r="L426"/>
  <c r="P425"/>
  <c r="O425"/>
  <c r="N425"/>
  <c r="L425"/>
  <c r="P424"/>
  <c r="O424"/>
  <c r="N424"/>
  <c r="L424"/>
  <c r="P423"/>
  <c r="O423"/>
  <c r="N423"/>
  <c r="L423"/>
  <c r="P422"/>
  <c r="O422"/>
  <c r="N422"/>
  <c r="L422"/>
  <c r="P421"/>
  <c r="O421"/>
  <c r="N421"/>
  <c r="L421"/>
  <c r="P420"/>
  <c r="O420"/>
  <c r="N420"/>
  <c r="L420"/>
  <c r="P419"/>
  <c r="O419"/>
  <c r="N419"/>
  <c r="L419"/>
  <c r="P418"/>
  <c r="O418"/>
  <c r="N418"/>
  <c r="Q418" s="1"/>
  <c r="L418"/>
  <c r="P417"/>
  <c r="O417"/>
  <c r="N417"/>
  <c r="Q417" s="1"/>
  <c r="L417"/>
  <c r="P416"/>
  <c r="O416"/>
  <c r="N416"/>
  <c r="Q416" s="1"/>
  <c r="L416"/>
  <c r="P415"/>
  <c r="O415"/>
  <c r="N415"/>
  <c r="L415"/>
  <c r="P414"/>
  <c r="O414"/>
  <c r="N414"/>
  <c r="Q414" s="1"/>
  <c r="L414"/>
  <c r="P413"/>
  <c r="O413"/>
  <c r="N413"/>
  <c r="L413"/>
  <c r="P412"/>
  <c r="O412"/>
  <c r="N412"/>
  <c r="Q412" s="1"/>
  <c r="L412"/>
  <c r="P411"/>
  <c r="O411"/>
  <c r="N411"/>
  <c r="L411"/>
  <c r="P410"/>
  <c r="O410"/>
  <c r="N410"/>
  <c r="Q410" s="1"/>
  <c r="L410"/>
  <c r="P409"/>
  <c r="O409"/>
  <c r="N409"/>
  <c r="L409"/>
  <c r="P408"/>
  <c r="O408"/>
  <c r="N408"/>
  <c r="L408"/>
  <c r="P407"/>
  <c r="O407"/>
  <c r="N407"/>
  <c r="L407"/>
  <c r="P406"/>
  <c r="O406"/>
  <c r="N406"/>
  <c r="L406"/>
  <c r="P405"/>
  <c r="O405"/>
  <c r="N405"/>
  <c r="L405"/>
  <c r="P404"/>
  <c r="O404"/>
  <c r="N404"/>
  <c r="L404"/>
  <c r="P403"/>
  <c r="O403"/>
  <c r="N403"/>
  <c r="L403"/>
  <c r="P402"/>
  <c r="O402"/>
  <c r="N402"/>
  <c r="Q402" s="1"/>
  <c r="L402"/>
  <c r="P401"/>
  <c r="O401"/>
  <c r="N401"/>
  <c r="Q401" s="1"/>
  <c r="L401"/>
  <c r="P400"/>
  <c r="O400"/>
  <c r="N400"/>
  <c r="Q400" s="1"/>
  <c r="L400"/>
  <c r="P399"/>
  <c r="O399"/>
  <c r="N399"/>
  <c r="L399"/>
  <c r="P398"/>
  <c r="O398"/>
  <c r="N398"/>
  <c r="Q398" s="1"/>
  <c r="L398"/>
  <c r="P397"/>
  <c r="O397"/>
  <c r="N397"/>
  <c r="L397"/>
  <c r="P396"/>
  <c r="O396"/>
  <c r="N396"/>
  <c r="L396"/>
  <c r="P395"/>
  <c r="O395"/>
  <c r="N395"/>
  <c r="L395"/>
  <c r="P394"/>
  <c r="O394"/>
  <c r="N394"/>
  <c r="Q394" s="1"/>
  <c r="L394"/>
  <c r="P393"/>
  <c r="O393"/>
  <c r="N393"/>
  <c r="L393"/>
  <c r="P392"/>
  <c r="O392"/>
  <c r="N392"/>
  <c r="L392"/>
  <c r="P391"/>
  <c r="O391"/>
  <c r="N391"/>
  <c r="L391"/>
  <c r="P390"/>
  <c r="O390"/>
  <c r="N390"/>
  <c r="Q390" s="1"/>
  <c r="L390"/>
  <c r="P389"/>
  <c r="O389"/>
  <c r="N389"/>
  <c r="L389"/>
  <c r="P388"/>
  <c r="O388"/>
  <c r="N388"/>
  <c r="L388"/>
  <c r="P387"/>
  <c r="O387"/>
  <c r="N387"/>
  <c r="L387"/>
  <c r="P386"/>
  <c r="O386"/>
  <c r="N386"/>
  <c r="L386"/>
  <c r="P385"/>
  <c r="O385"/>
  <c r="N385"/>
  <c r="L385"/>
  <c r="P384"/>
  <c r="O384"/>
  <c r="N384"/>
  <c r="L384"/>
  <c r="P383"/>
  <c r="O383"/>
  <c r="N383"/>
  <c r="L383"/>
  <c r="P382"/>
  <c r="O382"/>
  <c r="N382"/>
  <c r="L382"/>
  <c r="P381"/>
  <c r="O381"/>
  <c r="N381"/>
  <c r="L381"/>
  <c r="P380"/>
  <c r="O380"/>
  <c r="N380"/>
  <c r="L380"/>
  <c r="P379"/>
  <c r="O379"/>
  <c r="Q379" s="1"/>
  <c r="N379"/>
  <c r="L379"/>
  <c r="P378"/>
  <c r="O378"/>
  <c r="N378"/>
  <c r="L378"/>
  <c r="P377"/>
  <c r="O377"/>
  <c r="N377"/>
  <c r="L377"/>
  <c r="P376"/>
  <c r="O376"/>
  <c r="N376"/>
  <c r="L376"/>
  <c r="P375"/>
  <c r="O375"/>
  <c r="N375"/>
  <c r="L375"/>
  <c r="P374"/>
  <c r="O374"/>
  <c r="N374"/>
  <c r="Q374" s="1"/>
  <c r="L374"/>
  <c r="P373"/>
  <c r="O373"/>
  <c r="N373"/>
  <c r="L373"/>
  <c r="P372"/>
  <c r="O372"/>
  <c r="N372"/>
  <c r="L372"/>
  <c r="P371"/>
  <c r="O371"/>
  <c r="N371"/>
  <c r="L371"/>
  <c r="P370"/>
  <c r="O370"/>
  <c r="N370"/>
  <c r="L370"/>
  <c r="P369"/>
  <c r="O369"/>
  <c r="N369"/>
  <c r="L369"/>
  <c r="P368"/>
  <c r="O368"/>
  <c r="N368"/>
  <c r="L368"/>
  <c r="P367"/>
  <c r="O367"/>
  <c r="N367"/>
  <c r="L367"/>
  <c r="P366"/>
  <c r="O366"/>
  <c r="N366"/>
  <c r="Q366" s="1"/>
  <c r="L366"/>
  <c r="P365"/>
  <c r="O365"/>
  <c r="N365"/>
  <c r="L365"/>
  <c r="P364"/>
  <c r="O364"/>
  <c r="N364"/>
  <c r="L364"/>
  <c r="P363"/>
  <c r="O363"/>
  <c r="N363"/>
  <c r="L363"/>
  <c r="P362"/>
  <c r="O362"/>
  <c r="N362"/>
  <c r="Q362" s="1"/>
  <c r="L362"/>
  <c r="P361"/>
  <c r="O361"/>
  <c r="N361"/>
  <c r="L361"/>
  <c r="P360"/>
  <c r="O360"/>
  <c r="N360"/>
  <c r="L360"/>
  <c r="P359"/>
  <c r="O359"/>
  <c r="N359"/>
  <c r="L359"/>
  <c r="P358"/>
  <c r="O358"/>
  <c r="N358"/>
  <c r="Q358" s="1"/>
  <c r="L358"/>
  <c r="P357"/>
  <c r="O357"/>
  <c r="N357"/>
  <c r="L357"/>
  <c r="P356"/>
  <c r="O356"/>
  <c r="N356"/>
  <c r="L356"/>
  <c r="P355"/>
  <c r="O355"/>
  <c r="N355"/>
  <c r="L355"/>
  <c r="P354"/>
  <c r="O354"/>
  <c r="N354"/>
  <c r="L354"/>
  <c r="P353"/>
  <c r="O353"/>
  <c r="N353"/>
  <c r="L353"/>
  <c r="P352"/>
  <c r="O352"/>
  <c r="N352"/>
  <c r="Q352" s="1"/>
  <c r="L352"/>
  <c r="P351"/>
  <c r="O351"/>
  <c r="N351"/>
  <c r="L351"/>
  <c r="P350"/>
  <c r="O350"/>
  <c r="N350"/>
  <c r="Q350" s="1"/>
  <c r="L350"/>
  <c r="P349"/>
  <c r="O349"/>
  <c r="N349"/>
  <c r="L349"/>
  <c r="P348"/>
  <c r="O348"/>
  <c r="N348"/>
  <c r="L348"/>
  <c r="P347"/>
  <c r="O347"/>
  <c r="N347"/>
  <c r="L347"/>
  <c r="P346"/>
  <c r="O346"/>
  <c r="N346"/>
  <c r="Q346" s="1"/>
  <c r="L346"/>
  <c r="P345"/>
  <c r="O345"/>
  <c r="N345"/>
  <c r="L345"/>
  <c r="P344"/>
  <c r="O344"/>
  <c r="N344"/>
  <c r="L344"/>
  <c r="P343"/>
  <c r="O343"/>
  <c r="N343"/>
  <c r="L343"/>
  <c r="P342"/>
  <c r="O342"/>
  <c r="N342"/>
  <c r="Q342" s="1"/>
  <c r="L342"/>
  <c r="P341"/>
  <c r="O341"/>
  <c r="N341"/>
  <c r="L341"/>
  <c r="P340"/>
  <c r="O340"/>
  <c r="N340"/>
  <c r="L340"/>
  <c r="P339"/>
  <c r="O339"/>
  <c r="N339"/>
  <c r="L339"/>
  <c r="P338"/>
  <c r="O338"/>
  <c r="N338"/>
  <c r="Q338" s="1"/>
  <c r="L338"/>
  <c r="P337"/>
  <c r="O337"/>
  <c r="N337"/>
  <c r="Q337" s="1"/>
  <c r="L337"/>
  <c r="P336"/>
  <c r="O336"/>
  <c r="N336"/>
  <c r="Q336" s="1"/>
  <c r="L336"/>
  <c r="P335"/>
  <c r="O335"/>
  <c r="N335"/>
  <c r="L335"/>
  <c r="P334"/>
  <c r="O334"/>
  <c r="N334"/>
  <c r="Q334" s="1"/>
  <c r="L334"/>
  <c r="P333"/>
  <c r="O333"/>
  <c r="N333"/>
  <c r="L333"/>
  <c r="P332"/>
  <c r="O332"/>
  <c r="N332"/>
  <c r="L332"/>
  <c r="P331"/>
  <c r="O331"/>
  <c r="N331"/>
  <c r="L331"/>
  <c r="P330"/>
  <c r="O330"/>
  <c r="N330"/>
  <c r="Q330" s="1"/>
  <c r="L330"/>
  <c r="P329"/>
  <c r="O329"/>
  <c r="N329"/>
  <c r="L329"/>
  <c r="P328"/>
  <c r="O328"/>
  <c r="N328"/>
  <c r="L328"/>
  <c r="P327"/>
  <c r="O327"/>
  <c r="N327"/>
  <c r="L327"/>
  <c r="P326"/>
  <c r="O326"/>
  <c r="N326"/>
  <c r="Q326" s="1"/>
  <c r="L326"/>
  <c r="P325"/>
  <c r="O325"/>
  <c r="N325"/>
  <c r="L325"/>
  <c r="P324"/>
  <c r="O324"/>
  <c r="N324"/>
  <c r="L324"/>
  <c r="P323"/>
  <c r="O323"/>
  <c r="N323"/>
  <c r="L323"/>
  <c r="P322"/>
  <c r="O322"/>
  <c r="N322"/>
  <c r="L322"/>
  <c r="P321"/>
  <c r="O321"/>
  <c r="N321"/>
  <c r="L321"/>
  <c r="P320"/>
  <c r="O320"/>
  <c r="N320"/>
  <c r="L320"/>
  <c r="P319"/>
  <c r="O319"/>
  <c r="N319"/>
  <c r="L319"/>
  <c r="P318"/>
  <c r="O318"/>
  <c r="N318"/>
  <c r="L318"/>
  <c r="P317"/>
  <c r="O317"/>
  <c r="N317"/>
  <c r="L317"/>
  <c r="P316"/>
  <c r="O316"/>
  <c r="N316"/>
  <c r="L316"/>
  <c r="P315"/>
  <c r="O315"/>
  <c r="Q315" s="1"/>
  <c r="N315"/>
  <c r="L315"/>
  <c r="P314"/>
  <c r="O314"/>
  <c r="N314"/>
  <c r="L314"/>
  <c r="P313"/>
  <c r="O313"/>
  <c r="N313"/>
  <c r="L313"/>
  <c r="P312"/>
  <c r="O312"/>
  <c r="N312"/>
  <c r="L312"/>
  <c r="P311"/>
  <c r="O311"/>
  <c r="N311"/>
  <c r="L311"/>
  <c r="P310"/>
  <c r="Q310" s="1"/>
  <c r="O310"/>
  <c r="N310"/>
  <c r="L310"/>
  <c r="P309"/>
  <c r="O309"/>
  <c r="N309"/>
  <c r="L309"/>
  <c r="P308"/>
  <c r="O308"/>
  <c r="N308"/>
  <c r="L308"/>
  <c r="P307"/>
  <c r="O307"/>
  <c r="N307"/>
  <c r="L307"/>
  <c r="P306"/>
  <c r="O306"/>
  <c r="N306"/>
  <c r="L306"/>
  <c r="P305"/>
  <c r="O305"/>
  <c r="N305"/>
  <c r="L305"/>
  <c r="P304"/>
  <c r="O304"/>
  <c r="N304"/>
  <c r="L304"/>
  <c r="P303"/>
  <c r="O303"/>
  <c r="N303"/>
  <c r="L303"/>
  <c r="P302"/>
  <c r="O302"/>
  <c r="N302"/>
  <c r="Q302" s="1"/>
  <c r="L302"/>
  <c r="P301"/>
  <c r="O301"/>
  <c r="N301"/>
  <c r="L301"/>
  <c r="P300"/>
  <c r="O300"/>
  <c r="N300"/>
  <c r="L300"/>
  <c r="P299"/>
  <c r="O299"/>
  <c r="N299"/>
  <c r="L299"/>
  <c r="P298"/>
  <c r="O298"/>
  <c r="N298"/>
  <c r="Q298" s="1"/>
  <c r="L298"/>
  <c r="P297"/>
  <c r="O297"/>
  <c r="N297"/>
  <c r="L297"/>
  <c r="P296"/>
  <c r="O296"/>
  <c r="N296"/>
  <c r="L296"/>
  <c r="P295"/>
  <c r="O295"/>
  <c r="N295"/>
  <c r="L295"/>
  <c r="P294"/>
  <c r="O294"/>
  <c r="N294"/>
  <c r="Q294" s="1"/>
  <c r="L294"/>
  <c r="P293"/>
  <c r="O293"/>
  <c r="N293"/>
  <c r="L293"/>
  <c r="P292"/>
  <c r="O292"/>
  <c r="N292"/>
  <c r="L292"/>
  <c r="P291"/>
  <c r="O291"/>
  <c r="N291"/>
  <c r="L291"/>
  <c r="P290"/>
  <c r="O290"/>
  <c r="N290"/>
  <c r="Q290" s="1"/>
  <c r="L290"/>
  <c r="P289"/>
  <c r="O289"/>
  <c r="N289"/>
  <c r="Q289" s="1"/>
  <c r="L289"/>
  <c r="P288"/>
  <c r="O288"/>
  <c r="N288"/>
  <c r="Q288" s="1"/>
  <c r="L288"/>
  <c r="P287"/>
  <c r="O287"/>
  <c r="N287"/>
  <c r="L287"/>
  <c r="P286"/>
  <c r="O286"/>
  <c r="N286"/>
  <c r="L286"/>
  <c r="P285"/>
  <c r="O285"/>
  <c r="N285"/>
  <c r="L285"/>
  <c r="P284"/>
  <c r="O284"/>
  <c r="N284"/>
  <c r="L284"/>
  <c r="P283"/>
  <c r="O283"/>
  <c r="Q283" s="1"/>
  <c r="N283"/>
  <c r="L283"/>
  <c r="P282"/>
  <c r="O282"/>
  <c r="N282"/>
  <c r="L282"/>
  <c r="P281"/>
  <c r="O281"/>
  <c r="N281"/>
  <c r="L281"/>
  <c r="P280"/>
  <c r="O280"/>
  <c r="N280"/>
  <c r="L280"/>
  <c r="P279"/>
  <c r="O279"/>
  <c r="N279"/>
  <c r="L279"/>
  <c r="P278"/>
  <c r="O278"/>
  <c r="N278"/>
  <c r="Q278" s="1"/>
  <c r="L278"/>
  <c r="P277"/>
  <c r="O277"/>
  <c r="N277"/>
  <c r="L277"/>
  <c r="P276"/>
  <c r="O276"/>
  <c r="N276"/>
  <c r="L276"/>
  <c r="P275"/>
  <c r="O275"/>
  <c r="N275"/>
  <c r="L275"/>
  <c r="P274"/>
  <c r="O274"/>
  <c r="N274"/>
  <c r="Q274" s="1"/>
  <c r="L274"/>
  <c r="P273"/>
  <c r="O273"/>
  <c r="N273"/>
  <c r="Q273" s="1"/>
  <c r="L273"/>
  <c r="P272"/>
  <c r="O272"/>
  <c r="N272"/>
  <c r="Q272" s="1"/>
  <c r="L272"/>
  <c r="P271"/>
  <c r="O271"/>
  <c r="N271"/>
  <c r="L271"/>
  <c r="P270"/>
  <c r="O270"/>
  <c r="N270"/>
  <c r="Q270" s="1"/>
  <c r="L270"/>
  <c r="P269"/>
  <c r="O269"/>
  <c r="N269"/>
  <c r="L269"/>
  <c r="P268"/>
  <c r="O268"/>
  <c r="N268"/>
  <c r="L268"/>
  <c r="P267"/>
  <c r="O267"/>
  <c r="N267"/>
  <c r="L267"/>
  <c r="P266"/>
  <c r="O266"/>
  <c r="N266"/>
  <c r="Q266" s="1"/>
  <c r="L266"/>
  <c r="P265"/>
  <c r="O265"/>
  <c r="N265"/>
  <c r="L265"/>
  <c r="P264"/>
  <c r="O264"/>
  <c r="N264"/>
  <c r="L264"/>
  <c r="P263"/>
  <c r="O263"/>
  <c r="N263"/>
  <c r="L263"/>
  <c r="P262"/>
  <c r="O262"/>
  <c r="N262"/>
  <c r="Q262" s="1"/>
  <c r="L262"/>
  <c r="P261"/>
  <c r="O261"/>
  <c r="N261"/>
  <c r="L261"/>
  <c r="P260"/>
  <c r="O260"/>
  <c r="N260"/>
  <c r="L260"/>
  <c r="P259"/>
  <c r="O259"/>
  <c r="N259"/>
  <c r="L259"/>
  <c r="P258"/>
  <c r="O258"/>
  <c r="N258"/>
  <c r="L258"/>
  <c r="P257"/>
  <c r="O257"/>
  <c r="N257"/>
  <c r="L257"/>
  <c r="P256"/>
  <c r="O256"/>
  <c r="N256"/>
  <c r="Q256" s="1"/>
  <c r="L256"/>
  <c r="P255"/>
  <c r="O255"/>
  <c r="N255"/>
  <c r="L255"/>
  <c r="P254"/>
  <c r="O254"/>
  <c r="N254"/>
  <c r="Q254" s="1"/>
  <c r="L254"/>
  <c r="P253"/>
  <c r="O253"/>
  <c r="N253"/>
  <c r="L253"/>
  <c r="P252"/>
  <c r="O252"/>
  <c r="N252"/>
  <c r="L252"/>
  <c r="P251"/>
  <c r="O251"/>
  <c r="N251"/>
  <c r="L251"/>
  <c r="P250"/>
  <c r="O250"/>
  <c r="N250"/>
  <c r="Q250" s="1"/>
  <c r="L250"/>
  <c r="P249"/>
  <c r="O249"/>
  <c r="N249"/>
  <c r="L249"/>
  <c r="P248"/>
  <c r="O248"/>
  <c r="N248"/>
  <c r="L248"/>
  <c r="P247"/>
  <c r="O247"/>
  <c r="N247"/>
  <c r="L247"/>
  <c r="P246"/>
  <c r="O246"/>
  <c r="N246"/>
  <c r="Q246" s="1"/>
  <c r="L246"/>
  <c r="P245"/>
  <c r="O245"/>
  <c r="N245"/>
  <c r="L245"/>
  <c r="P244"/>
  <c r="O244"/>
  <c r="N244"/>
  <c r="L244"/>
  <c r="P243"/>
  <c r="O243"/>
  <c r="N243"/>
  <c r="L243"/>
  <c r="P242"/>
  <c r="O242"/>
  <c r="N242"/>
  <c r="Q242" s="1"/>
  <c r="L242"/>
  <c r="P241"/>
  <c r="O241"/>
  <c r="N241"/>
  <c r="Q241" s="1"/>
  <c r="L241"/>
  <c r="P240"/>
  <c r="O240"/>
  <c r="N240"/>
  <c r="Q240" s="1"/>
  <c r="L240"/>
  <c r="P239"/>
  <c r="O239"/>
  <c r="N239"/>
  <c r="L239"/>
  <c r="P238"/>
  <c r="O238"/>
  <c r="N238"/>
  <c r="Q238" s="1"/>
  <c r="L238"/>
  <c r="P237"/>
  <c r="O237"/>
  <c r="N237"/>
  <c r="L237"/>
  <c r="P236"/>
  <c r="O236"/>
  <c r="N236"/>
  <c r="L236"/>
  <c r="P235"/>
  <c r="O235"/>
  <c r="N235"/>
  <c r="L235"/>
  <c r="P234"/>
  <c r="O234"/>
  <c r="N234"/>
  <c r="Q234" s="1"/>
  <c r="L234"/>
  <c r="P233"/>
  <c r="O233"/>
  <c r="N233"/>
  <c r="L233"/>
  <c r="P232"/>
  <c r="O232"/>
  <c r="N232"/>
  <c r="L232"/>
  <c r="P231"/>
  <c r="O231"/>
  <c r="N231"/>
  <c r="L231"/>
  <c r="P230"/>
  <c r="O230"/>
  <c r="N230"/>
  <c r="Q230" s="1"/>
  <c r="L230"/>
  <c r="P229"/>
  <c r="O229"/>
  <c r="N229"/>
  <c r="L229"/>
  <c r="P228"/>
  <c r="O228"/>
  <c r="N228"/>
  <c r="L228"/>
  <c r="P227"/>
  <c r="O227"/>
  <c r="N227"/>
  <c r="L227"/>
  <c r="P226"/>
  <c r="O226"/>
  <c r="N226"/>
  <c r="L226"/>
  <c r="P225"/>
  <c r="O225"/>
  <c r="N225"/>
  <c r="L225"/>
  <c r="P224"/>
  <c r="O224"/>
  <c r="N224"/>
  <c r="L224"/>
  <c r="P223"/>
  <c r="O223"/>
  <c r="N223"/>
  <c r="L223"/>
  <c r="P222"/>
  <c r="O222"/>
  <c r="N222"/>
  <c r="Q222" s="1"/>
  <c r="L222"/>
  <c r="P221"/>
  <c r="O221"/>
  <c r="N221"/>
  <c r="L221"/>
  <c r="P220"/>
  <c r="O220"/>
  <c r="N220"/>
  <c r="L220"/>
  <c r="P219"/>
  <c r="O219"/>
  <c r="N219"/>
  <c r="L219"/>
  <c r="P218"/>
  <c r="O218"/>
  <c r="N218"/>
  <c r="Q218" s="1"/>
  <c r="L218"/>
  <c r="P217"/>
  <c r="O217"/>
  <c r="N217"/>
  <c r="L217"/>
  <c r="P216"/>
  <c r="O216"/>
  <c r="N216"/>
  <c r="L216"/>
  <c r="P215"/>
  <c r="O215"/>
  <c r="N215"/>
  <c r="L215"/>
  <c r="P214"/>
  <c r="O214"/>
  <c r="N214"/>
  <c r="L214"/>
  <c r="P213"/>
  <c r="O213"/>
  <c r="N213"/>
  <c r="Q213" s="1"/>
  <c r="L213"/>
  <c r="P212"/>
  <c r="O212"/>
  <c r="N212"/>
  <c r="L212"/>
  <c r="P211"/>
  <c r="O211"/>
  <c r="N211"/>
  <c r="L211"/>
  <c r="P210"/>
  <c r="O210"/>
  <c r="N210"/>
  <c r="Q210" s="1"/>
  <c r="L210"/>
  <c r="P209"/>
  <c r="O209"/>
  <c r="N209"/>
  <c r="Q209" s="1"/>
  <c r="L209"/>
  <c r="P208"/>
  <c r="O208"/>
  <c r="N208"/>
  <c r="Q208" s="1"/>
  <c r="L208"/>
  <c r="P207"/>
  <c r="O207"/>
  <c r="N207"/>
  <c r="L207"/>
  <c r="P206"/>
  <c r="O206"/>
  <c r="N206"/>
  <c r="L206"/>
  <c r="P205"/>
  <c r="O205"/>
  <c r="N205"/>
  <c r="Q205" s="1"/>
  <c r="L205"/>
  <c r="P204"/>
  <c r="O204"/>
  <c r="N204"/>
  <c r="L204"/>
  <c r="P203"/>
  <c r="O203"/>
  <c r="N203"/>
  <c r="L203"/>
  <c r="P202"/>
  <c r="O202"/>
  <c r="N202"/>
  <c r="Q202" s="1"/>
  <c r="L202"/>
  <c r="P201"/>
  <c r="O201"/>
  <c r="N201"/>
  <c r="L201"/>
  <c r="P200"/>
  <c r="O200"/>
  <c r="N200"/>
  <c r="L200"/>
  <c r="P199"/>
  <c r="O199"/>
  <c r="N199"/>
  <c r="L199"/>
  <c r="P198"/>
  <c r="O198"/>
  <c r="N198"/>
  <c r="L198"/>
  <c r="P197"/>
  <c r="O197"/>
  <c r="N197"/>
  <c r="Q197" s="1"/>
  <c r="L197"/>
  <c r="P196"/>
  <c r="O196"/>
  <c r="N196"/>
  <c r="L196"/>
  <c r="P195"/>
  <c r="O195"/>
  <c r="N195"/>
  <c r="L195"/>
  <c r="P194"/>
  <c r="O194"/>
  <c r="N194"/>
  <c r="Q194" s="1"/>
  <c r="L194"/>
  <c r="P193"/>
  <c r="O193"/>
  <c r="N193"/>
  <c r="Q193" s="1"/>
  <c r="L193"/>
  <c r="P192"/>
  <c r="O192"/>
  <c r="N192"/>
  <c r="Q192" s="1"/>
  <c r="L192"/>
  <c r="P191"/>
  <c r="O191"/>
  <c r="N191"/>
  <c r="L191"/>
  <c r="P190"/>
  <c r="O190"/>
  <c r="N190"/>
  <c r="L190"/>
  <c r="P189"/>
  <c r="O189"/>
  <c r="N189"/>
  <c r="Q189" s="1"/>
  <c r="L189"/>
  <c r="P188"/>
  <c r="O188"/>
  <c r="N188"/>
  <c r="L188"/>
  <c r="P187"/>
  <c r="O187"/>
  <c r="N187"/>
  <c r="L187"/>
  <c r="P186"/>
  <c r="O186"/>
  <c r="N186"/>
  <c r="Q186" s="1"/>
  <c r="L186"/>
  <c r="P185"/>
  <c r="O185"/>
  <c r="N185"/>
  <c r="L185"/>
  <c r="P184"/>
  <c r="O184"/>
  <c r="N184"/>
  <c r="L184"/>
  <c r="P183"/>
  <c r="O183"/>
  <c r="N183"/>
  <c r="L183"/>
  <c r="P182"/>
  <c r="O182"/>
  <c r="N182"/>
  <c r="L182"/>
  <c r="P181"/>
  <c r="O181"/>
  <c r="N181"/>
  <c r="Q181" s="1"/>
  <c r="L181"/>
  <c r="P180"/>
  <c r="O180"/>
  <c r="N180"/>
  <c r="L180"/>
  <c r="P179"/>
  <c r="O179"/>
  <c r="N179"/>
  <c r="L179"/>
  <c r="P178"/>
  <c r="O178"/>
  <c r="N178"/>
  <c r="Q178" s="1"/>
  <c r="L178"/>
  <c r="P177"/>
  <c r="O177"/>
  <c r="N177"/>
  <c r="Q177" s="1"/>
  <c r="L177"/>
  <c r="P176"/>
  <c r="O176"/>
  <c r="N176"/>
  <c r="Q176" s="1"/>
  <c r="L176"/>
  <c r="P175"/>
  <c r="O175"/>
  <c r="N175"/>
  <c r="L175"/>
  <c r="P174"/>
  <c r="O174"/>
  <c r="N174"/>
  <c r="L174"/>
  <c r="P173"/>
  <c r="O173"/>
  <c r="N173"/>
  <c r="Q173" s="1"/>
  <c r="L173"/>
  <c r="P172"/>
  <c r="O172"/>
  <c r="N172"/>
  <c r="L172"/>
  <c r="P171"/>
  <c r="O171"/>
  <c r="N171"/>
  <c r="L171"/>
  <c r="P170"/>
  <c r="O170"/>
  <c r="N170"/>
  <c r="Q170" s="1"/>
  <c r="L170"/>
  <c r="P169"/>
  <c r="O169"/>
  <c r="N169"/>
  <c r="L169"/>
  <c r="P168"/>
  <c r="O168"/>
  <c r="N168"/>
  <c r="L168"/>
  <c r="P167"/>
  <c r="O167"/>
  <c r="N167"/>
  <c r="L167"/>
  <c r="P166"/>
  <c r="O166"/>
  <c r="N166"/>
  <c r="L166"/>
  <c r="P165"/>
  <c r="O165"/>
  <c r="N165"/>
  <c r="Q165" s="1"/>
  <c r="L165"/>
  <c r="P164"/>
  <c r="O164"/>
  <c r="N164"/>
  <c r="L164"/>
  <c r="P163"/>
  <c r="O163"/>
  <c r="N163"/>
  <c r="L163"/>
  <c r="P162"/>
  <c r="O162"/>
  <c r="N162"/>
  <c r="L162"/>
  <c r="P161"/>
  <c r="O161"/>
  <c r="N161"/>
  <c r="L161"/>
  <c r="P160"/>
  <c r="O160"/>
  <c r="N160"/>
  <c r="L160"/>
  <c r="P159"/>
  <c r="O159"/>
  <c r="N159"/>
  <c r="L159"/>
  <c r="P158"/>
  <c r="O158"/>
  <c r="N158"/>
  <c r="L158"/>
  <c r="P157"/>
  <c r="O157"/>
  <c r="N157"/>
  <c r="Q157" s="1"/>
  <c r="L157"/>
  <c r="P156"/>
  <c r="O156"/>
  <c r="N156"/>
  <c r="L156"/>
  <c r="P155"/>
  <c r="O155"/>
  <c r="N155"/>
  <c r="L155"/>
  <c r="P154"/>
  <c r="O154"/>
  <c r="N154"/>
  <c r="Q154" s="1"/>
  <c r="L154"/>
  <c r="P153"/>
  <c r="O153"/>
  <c r="N153"/>
  <c r="L153"/>
  <c r="P152"/>
  <c r="O152"/>
  <c r="N152"/>
  <c r="L152"/>
  <c r="P151"/>
  <c r="O151"/>
  <c r="N151"/>
  <c r="L151"/>
  <c r="P150"/>
  <c r="O150"/>
  <c r="N150"/>
  <c r="L150"/>
  <c r="P149"/>
  <c r="O149"/>
  <c r="N149"/>
  <c r="Q149" s="1"/>
  <c r="L149"/>
  <c r="P148"/>
  <c r="O148"/>
  <c r="N148"/>
  <c r="L148"/>
  <c r="P147"/>
  <c r="O147"/>
  <c r="N147"/>
  <c r="L147"/>
  <c r="P146"/>
  <c r="O146"/>
  <c r="N146"/>
  <c r="Q146" s="1"/>
  <c r="L146"/>
  <c r="P145"/>
  <c r="O145"/>
  <c r="N145"/>
  <c r="Q145" s="1"/>
  <c r="L145"/>
  <c r="P144"/>
  <c r="O144"/>
  <c r="N144"/>
  <c r="Q144" s="1"/>
  <c r="L144"/>
  <c r="P143"/>
  <c r="O143"/>
  <c r="N143"/>
  <c r="L143"/>
  <c r="P142"/>
  <c r="O142"/>
  <c r="N142"/>
  <c r="L142"/>
  <c r="P141"/>
  <c r="O141"/>
  <c r="N141"/>
  <c r="Q141" s="1"/>
  <c r="L141"/>
  <c r="P140"/>
  <c r="O140"/>
  <c r="N140"/>
  <c r="L140"/>
  <c r="P139"/>
  <c r="O139"/>
  <c r="N139"/>
  <c r="L139"/>
  <c r="P138"/>
  <c r="O138"/>
  <c r="N138"/>
  <c r="Q138" s="1"/>
  <c r="L138"/>
  <c r="P137"/>
  <c r="O137"/>
  <c r="N137"/>
  <c r="L137"/>
  <c r="P136"/>
  <c r="O136"/>
  <c r="N136"/>
  <c r="L136"/>
  <c r="P135"/>
  <c r="O135"/>
  <c r="N135"/>
  <c r="L135"/>
  <c r="P134"/>
  <c r="O134"/>
  <c r="N134"/>
  <c r="L134"/>
  <c r="P133"/>
  <c r="O133"/>
  <c r="N133"/>
  <c r="Q133" s="1"/>
  <c r="L133"/>
  <c r="P132"/>
  <c r="O132"/>
  <c r="N132"/>
  <c r="L132"/>
  <c r="P131"/>
  <c r="O131"/>
  <c r="N131"/>
  <c r="L131"/>
  <c r="P130"/>
  <c r="O130"/>
  <c r="N130"/>
  <c r="L130"/>
  <c r="P129"/>
  <c r="O129"/>
  <c r="N129"/>
  <c r="L129"/>
  <c r="P128"/>
  <c r="O128"/>
  <c r="N128"/>
  <c r="Q128" s="1"/>
  <c r="L128"/>
  <c r="P127"/>
  <c r="O127"/>
  <c r="N127"/>
  <c r="L127"/>
  <c r="P126"/>
  <c r="O126"/>
  <c r="N126"/>
  <c r="L126"/>
  <c r="P125"/>
  <c r="O125"/>
  <c r="N125"/>
  <c r="Q125" s="1"/>
  <c r="L125"/>
  <c r="P124"/>
  <c r="O124"/>
  <c r="N124"/>
  <c r="L124"/>
  <c r="P123"/>
  <c r="O123"/>
  <c r="N123"/>
  <c r="L123"/>
  <c r="P122"/>
  <c r="O122"/>
  <c r="N122"/>
  <c r="Q122" s="1"/>
  <c r="L122"/>
  <c r="P121"/>
  <c r="O121"/>
  <c r="N121"/>
  <c r="L121"/>
  <c r="P120"/>
  <c r="O120"/>
  <c r="N120"/>
  <c r="L120"/>
  <c r="P119"/>
  <c r="O119"/>
  <c r="N119"/>
  <c r="L119"/>
  <c r="P118"/>
  <c r="O118"/>
  <c r="N118"/>
  <c r="L118"/>
  <c r="P117"/>
  <c r="O117"/>
  <c r="N117"/>
  <c r="Q117" s="1"/>
  <c r="L117"/>
  <c r="P116"/>
  <c r="O116"/>
  <c r="N116"/>
  <c r="L116"/>
  <c r="P115"/>
  <c r="O115"/>
  <c r="N115"/>
  <c r="L115"/>
  <c r="P114"/>
  <c r="O114"/>
  <c r="N114"/>
  <c r="Q114" s="1"/>
  <c r="L114"/>
  <c r="P113"/>
  <c r="O113"/>
  <c r="N113"/>
  <c r="Q113" s="1"/>
  <c r="L113"/>
  <c r="P112"/>
  <c r="O112"/>
  <c r="N112"/>
  <c r="Q112" s="1"/>
  <c r="L112"/>
  <c r="P111"/>
  <c r="O111"/>
  <c r="N111"/>
  <c r="L111"/>
  <c r="P110"/>
  <c r="O110"/>
  <c r="N110"/>
  <c r="L110"/>
  <c r="P109"/>
  <c r="O109"/>
  <c r="N109"/>
  <c r="Q109" s="1"/>
  <c r="L109"/>
  <c r="P108"/>
  <c r="O108"/>
  <c r="N108"/>
  <c r="L108"/>
  <c r="P107"/>
  <c r="O107"/>
  <c r="N107"/>
  <c r="L107"/>
  <c r="P106"/>
  <c r="O106"/>
  <c r="N106"/>
  <c r="Q106" s="1"/>
  <c r="L106"/>
  <c r="P105"/>
  <c r="O105"/>
  <c r="N105"/>
  <c r="L105"/>
  <c r="P104"/>
  <c r="O104"/>
  <c r="N104"/>
  <c r="L104"/>
  <c r="P103"/>
  <c r="O103"/>
  <c r="N103"/>
  <c r="L103"/>
  <c r="P102"/>
  <c r="O102"/>
  <c r="N102"/>
  <c r="L102"/>
  <c r="P101"/>
  <c r="O101"/>
  <c r="N101"/>
  <c r="Q101" s="1"/>
  <c r="L101"/>
  <c r="P100"/>
  <c r="O100"/>
  <c r="N100"/>
  <c r="L100"/>
  <c r="P99"/>
  <c r="O99"/>
  <c r="N99"/>
  <c r="L99"/>
  <c r="P98"/>
  <c r="O98"/>
  <c r="N98"/>
  <c r="L98"/>
  <c r="P97"/>
  <c r="O97"/>
  <c r="N97"/>
  <c r="L97"/>
  <c r="P96"/>
  <c r="O96"/>
  <c r="N96"/>
  <c r="Q96" s="1"/>
  <c r="L96"/>
  <c r="P95"/>
  <c r="O95"/>
  <c r="N95"/>
  <c r="L95"/>
  <c r="P94"/>
  <c r="O94"/>
  <c r="N94"/>
  <c r="L94"/>
  <c r="P93"/>
  <c r="O93"/>
  <c r="N93"/>
  <c r="Q93" s="1"/>
  <c r="L93"/>
  <c r="P92"/>
  <c r="O92"/>
  <c r="N92"/>
  <c r="L92"/>
  <c r="P91"/>
  <c r="O91"/>
  <c r="N91"/>
  <c r="L91"/>
  <c r="P90"/>
  <c r="O90"/>
  <c r="N90"/>
  <c r="Q90" s="1"/>
  <c r="L90"/>
  <c r="P89"/>
  <c r="O89"/>
  <c r="N89"/>
  <c r="L89"/>
  <c r="P88"/>
  <c r="O88"/>
  <c r="N88"/>
  <c r="L88"/>
  <c r="P87"/>
  <c r="O87"/>
  <c r="N87"/>
  <c r="L87"/>
  <c r="P86"/>
  <c r="O86"/>
  <c r="N86"/>
  <c r="L86"/>
  <c r="P85"/>
  <c r="O85"/>
  <c r="N85"/>
  <c r="Q85" s="1"/>
  <c r="L85"/>
  <c r="P84"/>
  <c r="O84"/>
  <c r="N84"/>
  <c r="L84"/>
  <c r="P83"/>
  <c r="O83"/>
  <c r="N83"/>
  <c r="L83"/>
  <c r="P82"/>
  <c r="O82"/>
  <c r="N82"/>
  <c r="Q82" s="1"/>
  <c r="L82"/>
  <c r="P81"/>
  <c r="O81"/>
  <c r="N81"/>
  <c r="Q81" s="1"/>
  <c r="L81"/>
  <c r="P80"/>
  <c r="O80"/>
  <c r="N80"/>
  <c r="Q80" s="1"/>
  <c r="L80"/>
  <c r="P79"/>
  <c r="O79"/>
  <c r="N79"/>
  <c r="L79"/>
  <c r="P78"/>
  <c r="O78"/>
  <c r="N78"/>
  <c r="L78"/>
  <c r="P77"/>
  <c r="O77"/>
  <c r="N77"/>
  <c r="Q77" s="1"/>
  <c r="L77"/>
  <c r="P76"/>
  <c r="O76"/>
  <c r="N76"/>
  <c r="L76"/>
  <c r="P75"/>
  <c r="O75"/>
  <c r="N75"/>
  <c r="L75"/>
  <c r="P74"/>
  <c r="O74"/>
  <c r="N74"/>
  <c r="Q74" s="1"/>
  <c r="L74"/>
  <c r="P73"/>
  <c r="O73"/>
  <c r="N73"/>
  <c r="L73"/>
  <c r="P72"/>
  <c r="O72"/>
  <c r="N72"/>
  <c r="Q72" s="1"/>
  <c r="L72"/>
  <c r="P71"/>
  <c r="O71"/>
  <c r="N71"/>
  <c r="L71"/>
  <c r="P70"/>
  <c r="O70"/>
  <c r="N70"/>
  <c r="L70"/>
  <c r="P69"/>
  <c r="O69"/>
  <c r="N69"/>
  <c r="Q69" s="1"/>
  <c r="L69"/>
  <c r="P68"/>
  <c r="O68"/>
  <c r="N68"/>
  <c r="L68"/>
  <c r="P67"/>
  <c r="O67"/>
  <c r="N67"/>
  <c r="L67"/>
  <c r="P66"/>
  <c r="O66"/>
  <c r="N66"/>
  <c r="Q66" s="1"/>
  <c r="L66"/>
  <c r="P65"/>
  <c r="O65"/>
  <c r="N65"/>
  <c r="Q65" s="1"/>
  <c r="L65"/>
  <c r="P64"/>
  <c r="O64"/>
  <c r="N64"/>
  <c r="Q64" s="1"/>
  <c r="L64"/>
  <c r="P63"/>
  <c r="O63"/>
  <c r="N63"/>
  <c r="L63"/>
  <c r="P62"/>
  <c r="O62"/>
  <c r="N62"/>
  <c r="L62"/>
  <c r="P61"/>
  <c r="O61"/>
  <c r="N61"/>
  <c r="Q61" s="1"/>
  <c r="L61"/>
  <c r="P60"/>
  <c r="O60"/>
  <c r="N60"/>
  <c r="L60"/>
  <c r="P59"/>
  <c r="O59"/>
  <c r="N59"/>
  <c r="L59"/>
  <c r="P58"/>
  <c r="O58"/>
  <c r="N58"/>
  <c r="Q58" s="1"/>
  <c r="L58"/>
  <c r="P57"/>
  <c r="O57"/>
  <c r="N57"/>
  <c r="Q57" s="1"/>
  <c r="L57"/>
  <c r="P56"/>
  <c r="O56"/>
  <c r="N56"/>
  <c r="Q56" s="1"/>
  <c r="L56"/>
  <c r="P55"/>
  <c r="O55"/>
  <c r="N55"/>
  <c r="L55"/>
  <c r="P54"/>
  <c r="O54"/>
  <c r="N54"/>
  <c r="L54"/>
  <c r="P53"/>
  <c r="O53"/>
  <c r="N53"/>
  <c r="Q53" s="1"/>
  <c r="L53"/>
  <c r="P52"/>
  <c r="O52"/>
  <c r="N52"/>
  <c r="L52"/>
  <c r="P51"/>
  <c r="O51"/>
  <c r="N51"/>
  <c r="L51"/>
  <c r="P50"/>
  <c r="O50"/>
  <c r="N50"/>
  <c r="Q50" s="1"/>
  <c r="L50"/>
  <c r="P49"/>
  <c r="O49"/>
  <c r="N49"/>
  <c r="Q49" s="1"/>
  <c r="L49"/>
  <c r="P48"/>
  <c r="O48"/>
  <c r="N48"/>
  <c r="Q48" s="1"/>
  <c r="L48"/>
  <c r="P47"/>
  <c r="O47"/>
  <c r="N47"/>
  <c r="L47"/>
  <c r="P46"/>
  <c r="O46"/>
  <c r="N46"/>
  <c r="L46"/>
  <c r="P45"/>
  <c r="O45"/>
  <c r="N45"/>
  <c r="Q45" s="1"/>
  <c r="L45"/>
  <c r="P44"/>
  <c r="O44"/>
  <c r="N44"/>
  <c r="L44"/>
  <c r="P43"/>
  <c r="O43"/>
  <c r="N43"/>
  <c r="L43"/>
  <c r="P42"/>
  <c r="O42"/>
  <c r="N42"/>
  <c r="Q42" s="1"/>
  <c r="L42"/>
  <c r="P41"/>
  <c r="O41"/>
  <c r="N41"/>
  <c r="Q41" s="1"/>
  <c r="L41"/>
  <c r="P40"/>
  <c r="O40"/>
  <c r="N40"/>
  <c r="Q40" s="1"/>
  <c r="L40"/>
  <c r="P39"/>
  <c r="O39"/>
  <c r="N39"/>
  <c r="L39"/>
  <c r="P38"/>
  <c r="O38"/>
  <c r="N38"/>
  <c r="L38"/>
  <c r="P37"/>
  <c r="O37"/>
  <c r="N37"/>
  <c r="Q37" s="1"/>
  <c r="L37"/>
  <c r="P36"/>
  <c r="O36"/>
  <c r="N36"/>
  <c r="L36"/>
  <c r="P35"/>
  <c r="O35"/>
  <c r="N35"/>
  <c r="L35"/>
  <c r="P34"/>
  <c r="O34"/>
  <c r="N34"/>
  <c r="Q34" s="1"/>
  <c r="L34"/>
  <c r="P33"/>
  <c r="O33"/>
  <c r="N33"/>
  <c r="Q33" s="1"/>
  <c r="L33"/>
  <c r="P32"/>
  <c r="O32"/>
  <c r="N32"/>
  <c r="Q32" s="1"/>
  <c r="L32"/>
  <c r="P31"/>
  <c r="O31"/>
  <c r="N31"/>
  <c r="L31"/>
  <c r="P30"/>
  <c r="O30"/>
  <c r="N30"/>
  <c r="L30"/>
  <c r="P29"/>
  <c r="O29"/>
  <c r="N29"/>
  <c r="Q29" s="1"/>
  <c r="L29"/>
  <c r="P28"/>
  <c r="O28"/>
  <c r="N28"/>
  <c r="L28"/>
  <c r="P27"/>
  <c r="O27"/>
  <c r="N27"/>
  <c r="L27"/>
  <c r="P26"/>
  <c r="O26"/>
  <c r="N26"/>
  <c r="Q26" s="1"/>
  <c r="L26"/>
  <c r="P25"/>
  <c r="O25"/>
  <c r="N25"/>
  <c r="Q25" s="1"/>
  <c r="L25"/>
  <c r="P24"/>
  <c r="O24"/>
  <c r="N24"/>
  <c r="Q24" s="1"/>
  <c r="L24"/>
  <c r="P23"/>
  <c r="O23"/>
  <c r="N23"/>
  <c r="L23"/>
  <c r="P22"/>
  <c r="O22"/>
  <c r="N22"/>
  <c r="L22"/>
  <c r="P21"/>
  <c r="O21"/>
  <c r="N21"/>
  <c r="Q21" s="1"/>
  <c r="L21"/>
  <c r="P20"/>
  <c r="O20"/>
  <c r="N20"/>
  <c r="L20"/>
  <c r="P19"/>
  <c r="O19"/>
  <c r="N19"/>
  <c r="L19"/>
  <c r="P18"/>
  <c r="O18"/>
  <c r="N18"/>
  <c r="Q18" s="1"/>
  <c r="L18"/>
  <c r="P17"/>
  <c r="O17"/>
  <c r="O866" s="1"/>
  <c r="N17"/>
  <c r="N866" s="1"/>
  <c r="L17"/>
  <c r="T34" i="14"/>
  <c r="S34"/>
  <c r="R34"/>
  <c r="P34"/>
  <c r="X23" i="16"/>
  <c r="S33" i="18"/>
  <c r="S19"/>
  <c r="S18"/>
  <c r="S17"/>
  <c r="R17"/>
  <c r="R18"/>
  <c r="R19"/>
  <c r="R33"/>
  <c r="Q33"/>
  <c r="K33"/>
  <c r="O33" s="1"/>
  <c r="Q19"/>
  <c r="K19"/>
  <c r="O19" s="1"/>
  <c r="Q18"/>
  <c r="K18"/>
  <c r="O18" s="1"/>
  <c r="Q17"/>
  <c r="K17"/>
  <c r="O17" s="1"/>
  <c r="W27" i="17"/>
  <c r="W22"/>
  <c r="W17"/>
  <c r="T22"/>
  <c r="T23" s="1"/>
  <c r="S22"/>
  <c r="S23" s="1"/>
  <c r="R22"/>
  <c r="L22"/>
  <c r="P22" s="1"/>
  <c r="T17"/>
  <c r="T18" s="1"/>
  <c r="S17"/>
  <c r="R17"/>
  <c r="L17"/>
  <c r="P17" s="1"/>
  <c r="M20" i="16"/>
  <c r="M159" i="14"/>
  <c r="M147"/>
  <c r="L43"/>
  <c r="P43" s="1"/>
  <c r="T218"/>
  <c r="S218"/>
  <c r="R218"/>
  <c r="L218"/>
  <c r="P218" s="1"/>
  <c r="T217"/>
  <c r="S217"/>
  <c r="R217"/>
  <c r="L217"/>
  <c r="P217" s="1"/>
  <c r="T216"/>
  <c r="S216"/>
  <c r="R216"/>
  <c r="L216"/>
  <c r="P216" s="1"/>
  <c r="T215"/>
  <c r="S215"/>
  <c r="R215"/>
  <c r="L215"/>
  <c r="P215" s="1"/>
  <c r="T214"/>
  <c r="S214"/>
  <c r="L214"/>
  <c r="P214" s="1"/>
  <c r="T213"/>
  <c r="S213"/>
  <c r="L213"/>
  <c r="P213" s="1"/>
  <c r="T212"/>
  <c r="S212"/>
  <c r="L212"/>
  <c r="P212" s="1"/>
  <c r="T211"/>
  <c r="S211"/>
  <c r="L211"/>
  <c r="P211" s="1"/>
  <c r="T210"/>
  <c r="S210"/>
  <c r="R210"/>
  <c r="L210"/>
  <c r="P210" s="1"/>
  <c r="T209"/>
  <c r="S209"/>
  <c r="R209"/>
  <c r="L209"/>
  <c r="P209" s="1"/>
  <c r="T208"/>
  <c r="S208"/>
  <c r="R208"/>
  <c r="L208"/>
  <c r="P208" s="1"/>
  <c r="T207"/>
  <c r="S207"/>
  <c r="R207"/>
  <c r="L207"/>
  <c r="P207" s="1"/>
  <c r="T206"/>
  <c r="S206"/>
  <c r="R206"/>
  <c r="L206"/>
  <c r="P206" s="1"/>
  <c r="T205"/>
  <c r="S205"/>
  <c r="R205"/>
  <c r="L205"/>
  <c r="P205" s="1"/>
  <c r="T204"/>
  <c r="S204"/>
  <c r="R204"/>
  <c r="L204"/>
  <c r="P204" s="1"/>
  <c r="T203"/>
  <c r="S203"/>
  <c r="R203"/>
  <c r="L203"/>
  <c r="P203" s="1"/>
  <c r="T202"/>
  <c r="S202"/>
  <c r="R202"/>
  <c r="L202"/>
  <c r="P202" s="1"/>
  <c r="T201"/>
  <c r="S201"/>
  <c r="R201"/>
  <c r="L201"/>
  <c r="P201" s="1"/>
  <c r="T200"/>
  <c r="S200"/>
  <c r="R200"/>
  <c r="L200"/>
  <c r="P200" s="1"/>
  <c r="T199"/>
  <c r="S199"/>
  <c r="R199"/>
  <c r="L199"/>
  <c r="P199" s="1"/>
  <c r="T198"/>
  <c r="S198"/>
  <c r="R198"/>
  <c r="L198"/>
  <c r="P198" s="1"/>
  <c r="T197"/>
  <c r="S197"/>
  <c r="R197"/>
  <c r="L197"/>
  <c r="P197" s="1"/>
  <c r="T196"/>
  <c r="S196"/>
  <c r="R196"/>
  <c r="L196"/>
  <c r="P196" s="1"/>
  <c r="T195"/>
  <c r="S195"/>
  <c r="R195"/>
  <c r="L195"/>
  <c r="P195" s="1"/>
  <c r="T194"/>
  <c r="S194"/>
  <c r="R194"/>
  <c r="L194"/>
  <c r="P194" s="1"/>
  <c r="T193"/>
  <c r="S193"/>
  <c r="R193"/>
  <c r="L193"/>
  <c r="P193" s="1"/>
  <c r="T192"/>
  <c r="S192"/>
  <c r="R192"/>
  <c r="L192"/>
  <c r="P192" s="1"/>
  <c r="T191"/>
  <c r="S191"/>
  <c r="R191"/>
  <c r="L191"/>
  <c r="P191" s="1"/>
  <c r="T190"/>
  <c r="S190"/>
  <c r="R190"/>
  <c r="L190"/>
  <c r="P190" s="1"/>
  <c r="T189"/>
  <c r="S189"/>
  <c r="R189"/>
  <c r="L189"/>
  <c r="P189" s="1"/>
  <c r="T188"/>
  <c r="S188"/>
  <c r="R188"/>
  <c r="L188"/>
  <c r="P188" s="1"/>
  <c r="T187"/>
  <c r="S187"/>
  <c r="R187"/>
  <c r="L187"/>
  <c r="P187" s="1"/>
  <c r="T186"/>
  <c r="S186"/>
  <c r="R186"/>
  <c r="L186"/>
  <c r="P186" s="1"/>
  <c r="T185"/>
  <c r="S185"/>
  <c r="R185"/>
  <c r="L185"/>
  <c r="P185" s="1"/>
  <c r="T184"/>
  <c r="S184"/>
  <c r="R184"/>
  <c r="L184"/>
  <c r="P184" s="1"/>
  <c r="T183"/>
  <c r="S183"/>
  <c r="R183"/>
  <c r="L183"/>
  <c r="P183" s="1"/>
  <c r="T182"/>
  <c r="S182"/>
  <c r="R182"/>
  <c r="L182"/>
  <c r="P182" s="1"/>
  <c r="T181"/>
  <c r="S181"/>
  <c r="R181"/>
  <c r="L181"/>
  <c r="P181" s="1"/>
  <c r="T180"/>
  <c r="S180"/>
  <c r="R180"/>
  <c r="L180"/>
  <c r="P180" s="1"/>
  <c r="T179"/>
  <c r="S179"/>
  <c r="R179"/>
  <c r="L179"/>
  <c r="P179" s="1"/>
  <c r="T178"/>
  <c r="S178"/>
  <c r="R178"/>
  <c r="L178"/>
  <c r="P178" s="1"/>
  <c r="T177"/>
  <c r="S177"/>
  <c r="R177"/>
  <c r="L177"/>
  <c r="P177" s="1"/>
  <c r="T176"/>
  <c r="S176"/>
  <c r="R176"/>
  <c r="L176"/>
  <c r="P176" s="1"/>
  <c r="T175"/>
  <c r="S175"/>
  <c r="R175"/>
  <c r="L175"/>
  <c r="P175" s="1"/>
  <c r="T174"/>
  <c r="S174"/>
  <c r="R174"/>
  <c r="L174"/>
  <c r="P174" s="1"/>
  <c r="T173"/>
  <c r="S173"/>
  <c r="R173"/>
  <c r="L173"/>
  <c r="P173" s="1"/>
  <c r="T172"/>
  <c r="S172"/>
  <c r="R172"/>
  <c r="L172"/>
  <c r="P172" s="1"/>
  <c r="T171"/>
  <c r="S171"/>
  <c r="R171"/>
  <c r="L171"/>
  <c r="P171" s="1"/>
  <c r="T170"/>
  <c r="S170"/>
  <c r="R170"/>
  <c r="L170"/>
  <c r="P170" s="1"/>
  <c r="T169"/>
  <c r="S169"/>
  <c r="R169"/>
  <c r="L169"/>
  <c r="P169" s="1"/>
  <c r="T168"/>
  <c r="S168"/>
  <c r="R168"/>
  <c r="L168"/>
  <c r="P168" s="1"/>
  <c r="T167"/>
  <c r="S167"/>
  <c r="R167"/>
  <c r="L167"/>
  <c r="P167" s="1"/>
  <c r="T166"/>
  <c r="S166"/>
  <c r="R166"/>
  <c r="L166"/>
  <c r="P166" s="1"/>
  <c r="T165"/>
  <c r="S165"/>
  <c r="R165"/>
  <c r="L165"/>
  <c r="P165" s="1"/>
  <c r="T164"/>
  <c r="S164"/>
  <c r="R164"/>
  <c r="L164"/>
  <c r="P164" s="1"/>
  <c r="T163"/>
  <c r="S163"/>
  <c r="R163"/>
  <c r="L163"/>
  <c r="P163" s="1"/>
  <c r="T162"/>
  <c r="S162"/>
  <c r="R162"/>
  <c r="L162"/>
  <c r="P162" s="1"/>
  <c r="T161"/>
  <c r="S161"/>
  <c r="R161"/>
  <c r="L161"/>
  <c r="P161" s="1"/>
  <c r="T160"/>
  <c r="S160"/>
  <c r="R160"/>
  <c r="L160"/>
  <c r="P160" s="1"/>
  <c r="T159"/>
  <c r="S159"/>
  <c r="R159"/>
  <c r="L159"/>
  <c r="P159" s="1"/>
  <c r="T158"/>
  <c r="S158"/>
  <c r="R158"/>
  <c r="L158"/>
  <c r="P158" s="1"/>
  <c r="T157"/>
  <c r="S157"/>
  <c r="R157"/>
  <c r="L157"/>
  <c r="P157" s="1"/>
  <c r="T156"/>
  <c r="S156"/>
  <c r="R156"/>
  <c r="L156"/>
  <c r="P156" s="1"/>
  <c r="T155"/>
  <c r="S155"/>
  <c r="R155"/>
  <c r="L155"/>
  <c r="P155" s="1"/>
  <c r="T154"/>
  <c r="S154"/>
  <c r="R154"/>
  <c r="L154"/>
  <c r="P154" s="1"/>
  <c r="T153"/>
  <c r="S153"/>
  <c r="R153"/>
  <c r="L153"/>
  <c r="P153" s="1"/>
  <c r="T152"/>
  <c r="S152"/>
  <c r="R152"/>
  <c r="L152"/>
  <c r="P152" s="1"/>
  <c r="T151"/>
  <c r="S151"/>
  <c r="R151"/>
  <c r="L151"/>
  <c r="P151" s="1"/>
  <c r="L150"/>
  <c r="P150" s="1"/>
  <c r="T149"/>
  <c r="S149"/>
  <c r="R149"/>
  <c r="L149"/>
  <c r="P149" s="1"/>
  <c r="T148"/>
  <c r="S148"/>
  <c r="R148"/>
  <c r="L148"/>
  <c r="P148" s="1"/>
  <c r="T147"/>
  <c r="S147"/>
  <c r="R147"/>
  <c r="L147"/>
  <c r="P147" s="1"/>
  <c r="T146"/>
  <c r="S146"/>
  <c r="R146"/>
  <c r="L146"/>
  <c r="P146" s="1"/>
  <c r="T145"/>
  <c r="S145"/>
  <c r="R145"/>
  <c r="L145"/>
  <c r="P145" s="1"/>
  <c r="T144"/>
  <c r="S144"/>
  <c r="R144"/>
  <c r="L144"/>
  <c r="P144" s="1"/>
  <c r="T143"/>
  <c r="S143"/>
  <c r="R143"/>
  <c r="L143"/>
  <c r="P143" s="1"/>
  <c r="T142"/>
  <c r="S142"/>
  <c r="R142"/>
  <c r="L142"/>
  <c r="P142" s="1"/>
  <c r="T141"/>
  <c r="S141"/>
  <c r="R141"/>
  <c r="L141"/>
  <c r="P141" s="1"/>
  <c r="T140"/>
  <c r="S140"/>
  <c r="R140"/>
  <c r="L140"/>
  <c r="P140" s="1"/>
  <c r="T139"/>
  <c r="S139"/>
  <c r="R139"/>
  <c r="L139"/>
  <c r="P139" s="1"/>
  <c r="T138"/>
  <c r="S138"/>
  <c r="R138"/>
  <c r="L138"/>
  <c r="P138" s="1"/>
  <c r="T137"/>
  <c r="S137"/>
  <c r="R137"/>
  <c r="L137"/>
  <c r="P137" s="1"/>
  <c r="T136"/>
  <c r="S136"/>
  <c r="R136"/>
  <c r="L136"/>
  <c r="P136" s="1"/>
  <c r="T135"/>
  <c r="S135"/>
  <c r="R135"/>
  <c r="L135"/>
  <c r="P135" s="1"/>
  <c r="T134"/>
  <c r="S134"/>
  <c r="R134"/>
  <c r="L134"/>
  <c r="P134" s="1"/>
  <c r="T133"/>
  <c r="S133"/>
  <c r="R133"/>
  <c r="L133"/>
  <c r="P133" s="1"/>
  <c r="T132"/>
  <c r="S132"/>
  <c r="R132"/>
  <c r="L132"/>
  <c r="P132" s="1"/>
  <c r="T131"/>
  <c r="S131"/>
  <c r="R131"/>
  <c r="L131"/>
  <c r="P131" s="1"/>
  <c r="T130"/>
  <c r="S130"/>
  <c r="R130"/>
  <c r="L130"/>
  <c r="P130" s="1"/>
  <c r="T129"/>
  <c r="S129"/>
  <c r="R129"/>
  <c r="L129"/>
  <c r="P129" s="1"/>
  <c r="T128"/>
  <c r="S128"/>
  <c r="R128"/>
  <c r="L128"/>
  <c r="P128" s="1"/>
  <c r="T127"/>
  <c r="S127"/>
  <c r="R127"/>
  <c r="L127"/>
  <c r="P127" s="1"/>
  <c r="T126"/>
  <c r="S126"/>
  <c r="R126"/>
  <c r="L126"/>
  <c r="P126" s="1"/>
  <c r="T125"/>
  <c r="S125"/>
  <c r="R125"/>
  <c r="L125"/>
  <c r="P125" s="1"/>
  <c r="T124"/>
  <c r="S124"/>
  <c r="R124"/>
  <c r="L124"/>
  <c r="P124" s="1"/>
  <c r="T123"/>
  <c r="S123"/>
  <c r="R123"/>
  <c r="L123"/>
  <c r="P123" s="1"/>
  <c r="T122"/>
  <c r="S122"/>
  <c r="R122"/>
  <c r="L122"/>
  <c r="P122" s="1"/>
  <c r="T121"/>
  <c r="S121"/>
  <c r="R121"/>
  <c r="L121"/>
  <c r="P121" s="1"/>
  <c r="T120"/>
  <c r="S120"/>
  <c r="R120"/>
  <c r="L120"/>
  <c r="P120" s="1"/>
  <c r="T119"/>
  <c r="S119"/>
  <c r="R119"/>
  <c r="L119"/>
  <c r="P119" s="1"/>
  <c r="T118"/>
  <c r="S118"/>
  <c r="R118"/>
  <c r="L118"/>
  <c r="P118" s="1"/>
  <c r="T117"/>
  <c r="S117"/>
  <c r="R117"/>
  <c r="L117"/>
  <c r="P117" s="1"/>
  <c r="T116"/>
  <c r="S116"/>
  <c r="R116"/>
  <c r="L116"/>
  <c r="P116" s="1"/>
  <c r="T115"/>
  <c r="S115"/>
  <c r="R115"/>
  <c r="L115"/>
  <c r="P115" s="1"/>
  <c r="T114"/>
  <c r="S114"/>
  <c r="R114"/>
  <c r="L114"/>
  <c r="P114" s="1"/>
  <c r="T113"/>
  <c r="S113"/>
  <c r="R113"/>
  <c r="L113"/>
  <c r="P113" s="1"/>
  <c r="T112"/>
  <c r="S112"/>
  <c r="R112"/>
  <c r="L112"/>
  <c r="P112" s="1"/>
  <c r="T111"/>
  <c r="S111"/>
  <c r="R111"/>
  <c r="L111"/>
  <c r="P111" s="1"/>
  <c r="T110"/>
  <c r="S110"/>
  <c r="R110"/>
  <c r="L110"/>
  <c r="P110" s="1"/>
  <c r="T109"/>
  <c r="S109"/>
  <c r="R109"/>
  <c r="L109"/>
  <c r="P109" s="1"/>
  <c r="T108"/>
  <c r="S108"/>
  <c r="R108"/>
  <c r="L108"/>
  <c r="P108" s="1"/>
  <c r="T107"/>
  <c r="S107"/>
  <c r="R107"/>
  <c r="L107"/>
  <c r="P107" s="1"/>
  <c r="T106"/>
  <c r="S106"/>
  <c r="R106"/>
  <c r="L106"/>
  <c r="P106" s="1"/>
  <c r="T105"/>
  <c r="S105"/>
  <c r="R105"/>
  <c r="L105"/>
  <c r="P105" s="1"/>
  <c r="T104"/>
  <c r="S104"/>
  <c r="R104"/>
  <c r="L104"/>
  <c r="P104" s="1"/>
  <c r="T103"/>
  <c r="S103"/>
  <c r="R103"/>
  <c r="L103"/>
  <c r="P103" s="1"/>
  <c r="T102"/>
  <c r="S102"/>
  <c r="R102"/>
  <c r="L102"/>
  <c r="P102" s="1"/>
  <c r="T101"/>
  <c r="S101"/>
  <c r="R101"/>
  <c r="L101"/>
  <c r="P101" s="1"/>
  <c r="T100"/>
  <c r="S100"/>
  <c r="R100"/>
  <c r="L100"/>
  <c r="P100" s="1"/>
  <c r="T99"/>
  <c r="S99"/>
  <c r="R99"/>
  <c r="L99"/>
  <c r="P99" s="1"/>
  <c r="T98"/>
  <c r="S98"/>
  <c r="R98"/>
  <c r="L98"/>
  <c r="P98" s="1"/>
  <c r="T97"/>
  <c r="S97"/>
  <c r="R97"/>
  <c r="L97"/>
  <c r="P97" s="1"/>
  <c r="T96"/>
  <c r="S96"/>
  <c r="R96"/>
  <c r="L96"/>
  <c r="P96" s="1"/>
  <c r="T95"/>
  <c r="S95"/>
  <c r="R95"/>
  <c r="L95"/>
  <c r="P95" s="1"/>
  <c r="T94"/>
  <c r="S94"/>
  <c r="R94"/>
  <c r="L94"/>
  <c r="P94" s="1"/>
  <c r="T93"/>
  <c r="S93"/>
  <c r="R93"/>
  <c r="L93"/>
  <c r="P93" s="1"/>
  <c r="T92"/>
  <c r="S92"/>
  <c r="R92"/>
  <c r="L92"/>
  <c r="P92" s="1"/>
  <c r="T91"/>
  <c r="S91"/>
  <c r="R91"/>
  <c r="L91"/>
  <c r="P91" s="1"/>
  <c r="T90"/>
  <c r="S90"/>
  <c r="R90"/>
  <c r="L90"/>
  <c r="P90" s="1"/>
  <c r="T89"/>
  <c r="S89"/>
  <c r="R89"/>
  <c r="L89"/>
  <c r="P89" s="1"/>
  <c r="T88"/>
  <c r="S88"/>
  <c r="R88"/>
  <c r="L88"/>
  <c r="P88" s="1"/>
  <c r="T87"/>
  <c r="S87"/>
  <c r="R87"/>
  <c r="L87"/>
  <c r="P87" s="1"/>
  <c r="T86"/>
  <c r="S86"/>
  <c r="R86"/>
  <c r="L86"/>
  <c r="P86" s="1"/>
  <c r="T85"/>
  <c r="S85"/>
  <c r="R85"/>
  <c r="L85"/>
  <c r="P85" s="1"/>
  <c r="T84"/>
  <c r="S84"/>
  <c r="R84"/>
  <c r="L84"/>
  <c r="P84" s="1"/>
  <c r="T83"/>
  <c r="S83"/>
  <c r="R83"/>
  <c r="L83"/>
  <c r="P83" s="1"/>
  <c r="T82"/>
  <c r="S82"/>
  <c r="R82"/>
  <c r="L82"/>
  <c r="P82" s="1"/>
  <c r="T81"/>
  <c r="S81"/>
  <c r="R81"/>
  <c r="L81"/>
  <c r="P81" s="1"/>
  <c r="T80"/>
  <c r="S80"/>
  <c r="R80"/>
  <c r="L80"/>
  <c r="P80" s="1"/>
  <c r="T79"/>
  <c r="S79"/>
  <c r="R79"/>
  <c r="L79"/>
  <c r="P79" s="1"/>
  <c r="T78"/>
  <c r="S78"/>
  <c r="R78"/>
  <c r="L78"/>
  <c r="P78" s="1"/>
  <c r="T77"/>
  <c r="S77"/>
  <c r="R77"/>
  <c r="L77"/>
  <c r="P77" s="1"/>
  <c r="T76"/>
  <c r="S76"/>
  <c r="R76"/>
  <c r="L76"/>
  <c r="P76" s="1"/>
  <c r="T75"/>
  <c r="S75"/>
  <c r="R75"/>
  <c r="L75"/>
  <c r="P75" s="1"/>
  <c r="T74"/>
  <c r="S74"/>
  <c r="R74"/>
  <c r="L74"/>
  <c r="P74" s="1"/>
  <c r="T73"/>
  <c r="S73"/>
  <c r="R73"/>
  <c r="L73"/>
  <c r="P73" s="1"/>
  <c r="T72"/>
  <c r="S72"/>
  <c r="R72"/>
  <c r="L72"/>
  <c r="P72" s="1"/>
  <c r="T71"/>
  <c r="S71"/>
  <c r="R71"/>
  <c r="L71"/>
  <c r="P71" s="1"/>
  <c r="T70"/>
  <c r="S70"/>
  <c r="R70"/>
  <c r="L70"/>
  <c r="P70" s="1"/>
  <c r="T69"/>
  <c r="S69"/>
  <c r="R69"/>
  <c r="L69"/>
  <c r="P69" s="1"/>
  <c r="T68"/>
  <c r="S68"/>
  <c r="R68"/>
  <c r="L68"/>
  <c r="P68" s="1"/>
  <c r="T67"/>
  <c r="S67"/>
  <c r="R67"/>
  <c r="L67"/>
  <c r="P67" s="1"/>
  <c r="T66"/>
  <c r="S66"/>
  <c r="R66"/>
  <c r="L66"/>
  <c r="P66" s="1"/>
  <c r="T65"/>
  <c r="S65"/>
  <c r="R65"/>
  <c r="L65"/>
  <c r="P65" s="1"/>
  <c r="T64"/>
  <c r="S64"/>
  <c r="R64"/>
  <c r="L64"/>
  <c r="P64" s="1"/>
  <c r="T63"/>
  <c r="S63"/>
  <c r="R63"/>
  <c r="L63"/>
  <c r="P63" s="1"/>
  <c r="T62"/>
  <c r="S62"/>
  <c r="R62"/>
  <c r="L62"/>
  <c r="P62" s="1"/>
  <c r="T61"/>
  <c r="S61"/>
  <c r="R61"/>
  <c r="L61"/>
  <c r="P61" s="1"/>
  <c r="T60"/>
  <c r="S60"/>
  <c r="R60"/>
  <c r="L60"/>
  <c r="P60" s="1"/>
  <c r="T59"/>
  <c r="S59"/>
  <c r="R59"/>
  <c r="L59"/>
  <c r="P59" s="1"/>
  <c r="T58"/>
  <c r="S58"/>
  <c r="R58"/>
  <c r="L58"/>
  <c r="P58" s="1"/>
  <c r="T57"/>
  <c r="S57"/>
  <c r="R57"/>
  <c r="L57"/>
  <c r="P57" s="1"/>
  <c r="T56"/>
  <c r="S56"/>
  <c r="R56"/>
  <c r="L56"/>
  <c r="P56" s="1"/>
  <c r="T55"/>
  <c r="S55"/>
  <c r="R55"/>
  <c r="L55"/>
  <c r="P55" s="1"/>
  <c r="T54"/>
  <c r="S54"/>
  <c r="R54"/>
  <c r="L54"/>
  <c r="P54" s="1"/>
  <c r="T53"/>
  <c r="S53"/>
  <c r="R53"/>
  <c r="L53"/>
  <c r="P53" s="1"/>
  <c r="T52"/>
  <c r="S52"/>
  <c r="R52"/>
  <c r="L52"/>
  <c r="P52" s="1"/>
  <c r="T51"/>
  <c r="S51"/>
  <c r="R51"/>
  <c r="L51"/>
  <c r="P51" s="1"/>
  <c r="T50"/>
  <c r="S50"/>
  <c r="R50"/>
  <c r="L50"/>
  <c r="P50" s="1"/>
  <c r="T49"/>
  <c r="S49"/>
  <c r="R49"/>
  <c r="L49"/>
  <c r="P49" s="1"/>
  <c r="T48"/>
  <c r="S48"/>
  <c r="R48"/>
  <c r="L48"/>
  <c r="P48" s="1"/>
  <c r="T47"/>
  <c r="S47"/>
  <c r="R47"/>
  <c r="L47"/>
  <c r="P47" s="1"/>
  <c r="T46"/>
  <c r="S46"/>
  <c r="R46"/>
  <c r="L46"/>
  <c r="P46" s="1"/>
  <c r="T45"/>
  <c r="S45"/>
  <c r="R45"/>
  <c r="L45"/>
  <c r="P45" s="1"/>
  <c r="T44"/>
  <c r="S44"/>
  <c r="R44"/>
  <c r="L44"/>
  <c r="P44" s="1"/>
  <c r="T43"/>
  <c r="S43"/>
  <c r="R43"/>
  <c r="T42"/>
  <c r="S42"/>
  <c r="R42"/>
  <c r="L42"/>
  <c r="P42" s="1"/>
  <c r="T41"/>
  <c r="S41"/>
  <c r="R41"/>
  <c r="L41"/>
  <c r="P41" s="1"/>
  <c r="T40"/>
  <c r="S40"/>
  <c r="R40"/>
  <c r="L40"/>
  <c r="P40" s="1"/>
  <c r="T39"/>
  <c r="S39"/>
  <c r="R39"/>
  <c r="L39"/>
  <c r="P39" s="1"/>
  <c r="T38"/>
  <c r="S38"/>
  <c r="R38"/>
  <c r="L38"/>
  <c r="P38" s="1"/>
  <c r="T37"/>
  <c r="S37"/>
  <c r="R37"/>
  <c r="L37"/>
  <c r="P37" s="1"/>
  <c r="T36"/>
  <c r="S36"/>
  <c r="R36"/>
  <c r="L36"/>
  <c r="P36" s="1"/>
  <c r="T35"/>
  <c r="S35"/>
  <c r="R35"/>
  <c r="L35"/>
  <c r="P35" s="1"/>
  <c r="T33"/>
  <c r="S33"/>
  <c r="R33"/>
  <c r="L33"/>
  <c r="P33" s="1"/>
  <c r="T32"/>
  <c r="S32"/>
  <c r="R32"/>
  <c r="L32"/>
  <c r="P32" s="1"/>
  <c r="T31"/>
  <c r="S31"/>
  <c r="R31"/>
  <c r="L31"/>
  <c r="P31" s="1"/>
  <c r="T30"/>
  <c r="S30"/>
  <c r="R30"/>
  <c r="L30"/>
  <c r="P30" s="1"/>
  <c r="T29"/>
  <c r="S29"/>
  <c r="R29"/>
  <c r="L29"/>
  <c r="P29" s="1"/>
  <c r="T28"/>
  <c r="S28"/>
  <c r="R28"/>
  <c r="L28"/>
  <c r="P28" s="1"/>
  <c r="T27"/>
  <c r="S27"/>
  <c r="R27"/>
  <c r="L27"/>
  <c r="P27" s="1"/>
  <c r="T26"/>
  <c r="S26"/>
  <c r="R26"/>
  <c r="L26"/>
  <c r="P26" s="1"/>
  <c r="T25"/>
  <c r="S25"/>
  <c r="R25"/>
  <c r="L25"/>
  <c r="P25" s="1"/>
  <c r="T24"/>
  <c r="S24"/>
  <c r="R24"/>
  <c r="L24"/>
  <c r="P24" s="1"/>
  <c r="T23"/>
  <c r="S23"/>
  <c r="R23"/>
  <c r="L23"/>
  <c r="P23" s="1"/>
  <c r="T22"/>
  <c r="S22"/>
  <c r="R22"/>
  <c r="L22"/>
  <c r="P22" s="1"/>
  <c r="T21"/>
  <c r="S21"/>
  <c r="R21"/>
  <c r="L21"/>
  <c r="P21" s="1"/>
  <c r="T20"/>
  <c r="S20"/>
  <c r="R20"/>
  <c r="L20"/>
  <c r="P20" s="1"/>
  <c r="T19"/>
  <c r="S19"/>
  <c r="R19"/>
  <c r="L19"/>
  <c r="P19" s="1"/>
  <c r="T18"/>
  <c r="S18"/>
  <c r="R18"/>
  <c r="L18"/>
  <c r="P18" s="1"/>
  <c r="T17"/>
  <c r="S17"/>
  <c r="R17"/>
  <c r="L17"/>
  <c r="P17" s="1"/>
  <c r="X18" i="16" l="1"/>
  <c r="X22" i="17"/>
  <c r="W31" i="18"/>
  <c r="W27"/>
  <c r="W23"/>
  <c r="T32"/>
  <c r="T29"/>
  <c r="T25"/>
  <c r="T31"/>
  <c r="T20"/>
  <c r="T27"/>
  <c r="T23"/>
  <c r="T21"/>
  <c r="T24"/>
  <c r="T26"/>
  <c r="T28"/>
  <c r="W20"/>
  <c r="T30"/>
  <c r="T22"/>
  <c r="W32"/>
  <c r="Q87" i="19"/>
  <c r="Q134"/>
  <c r="Q198"/>
  <c r="Q304"/>
  <c r="Q305"/>
  <c r="Q306"/>
  <c r="Q347"/>
  <c r="Q368"/>
  <c r="Q369"/>
  <c r="Q370"/>
  <c r="Q406"/>
  <c r="Q422"/>
  <c r="Q443"/>
  <c r="Q507"/>
  <c r="Q562"/>
  <c r="Q565"/>
  <c r="Q583"/>
  <c r="Q585"/>
  <c r="Q626"/>
  <c r="Q629"/>
  <c r="Q647"/>
  <c r="Q690"/>
  <c r="Q693"/>
  <c r="Q711"/>
  <c r="Q802"/>
  <c r="Q807"/>
  <c r="Q97"/>
  <c r="Q98"/>
  <c r="Q118"/>
  <c r="Q160"/>
  <c r="Q161"/>
  <c r="Q182"/>
  <c r="Q225"/>
  <c r="Q226"/>
  <c r="Q267"/>
  <c r="Q282"/>
  <c r="Q286"/>
  <c r="Q331"/>
  <c r="Q353"/>
  <c r="Q354"/>
  <c r="Q395"/>
  <c r="Q407"/>
  <c r="Q423"/>
  <c r="Q427"/>
  <c r="Q491"/>
  <c r="Q513"/>
  <c r="Q514"/>
  <c r="Q549"/>
  <c r="Q567"/>
  <c r="Q610"/>
  <c r="Q613"/>
  <c r="Q631"/>
  <c r="Q652"/>
  <c r="Q653"/>
  <c r="Q656"/>
  <c r="Q674"/>
  <c r="Q677"/>
  <c r="Q695"/>
  <c r="Q716"/>
  <c r="Q717"/>
  <c r="Q720"/>
  <c r="Q738"/>
  <c r="Q741"/>
  <c r="Q754"/>
  <c r="Q757"/>
  <c r="Q770"/>
  <c r="Q773"/>
  <c r="Q786"/>
  <c r="Q791"/>
  <c r="Q833"/>
  <c r="Q841"/>
  <c r="Q102"/>
  <c r="Q166"/>
  <c r="Q251"/>
  <c r="Q475"/>
  <c r="Q498"/>
  <c r="Q534"/>
  <c r="Q537"/>
  <c r="Q551"/>
  <c r="Q553"/>
  <c r="Q594"/>
  <c r="Q597"/>
  <c r="Q615"/>
  <c r="Q658"/>
  <c r="Q661"/>
  <c r="Q679"/>
  <c r="Q722"/>
  <c r="Q725"/>
  <c r="Q743"/>
  <c r="Q759"/>
  <c r="Q775"/>
  <c r="Q864"/>
  <c r="Q86"/>
  <c r="Q129"/>
  <c r="Q130"/>
  <c r="Q150"/>
  <c r="Q214"/>
  <c r="Q257"/>
  <c r="Q258"/>
  <c r="Q299"/>
  <c r="Q314"/>
  <c r="Q318"/>
  <c r="Q320"/>
  <c r="Q321"/>
  <c r="Q322"/>
  <c r="Q363"/>
  <c r="Q378"/>
  <c r="Q382"/>
  <c r="Q384"/>
  <c r="Q385"/>
  <c r="Q386"/>
  <c r="Q459"/>
  <c r="Q481"/>
  <c r="Q482"/>
  <c r="Q522"/>
  <c r="Q523"/>
  <c r="Q539"/>
  <c r="Q541"/>
  <c r="Q560"/>
  <c r="Q578"/>
  <c r="Q581"/>
  <c r="Q599"/>
  <c r="Q645"/>
  <c r="Q663"/>
  <c r="Q688"/>
  <c r="Q706"/>
  <c r="Q709"/>
  <c r="Q727"/>
  <c r="Q784"/>
  <c r="Q785"/>
  <c r="Q859"/>
  <c r="Q844"/>
  <c r="Q843"/>
  <c r="Q569"/>
  <c r="Q545"/>
  <c r="Q162"/>
  <c r="Q31"/>
  <c r="Q47"/>
  <c r="Q63"/>
  <c r="Q79"/>
  <c r="Q95"/>
  <c r="Q111"/>
  <c r="Q127"/>
  <c r="Q143"/>
  <c r="Q159"/>
  <c r="Q175"/>
  <c r="Q191"/>
  <c r="Q207"/>
  <c r="Q223"/>
  <c r="Q228"/>
  <c r="Q229"/>
  <c r="Q239"/>
  <c r="Q244"/>
  <c r="Q245"/>
  <c r="Q261"/>
  <c r="Q277"/>
  <c r="Q293"/>
  <c r="Q309"/>
  <c r="Q325"/>
  <c r="Q341"/>
  <c r="Q357"/>
  <c r="Q373"/>
  <c r="Q389"/>
  <c r="Q405"/>
  <c r="Q415"/>
  <c r="Q420"/>
  <c r="Q421"/>
  <c r="Q431"/>
  <c r="Q436"/>
  <c r="Q437"/>
  <c r="Q447"/>
  <c r="Q452"/>
  <c r="Q453"/>
  <c r="Q463"/>
  <c r="Q468"/>
  <c r="Q469"/>
  <c r="Q479"/>
  <c r="Q484"/>
  <c r="Q485"/>
  <c r="Q495"/>
  <c r="Q500"/>
  <c r="Q501"/>
  <c r="Q511"/>
  <c r="Q516"/>
  <c r="Q517"/>
  <c r="Q527"/>
  <c r="Q532"/>
  <c r="Q533"/>
  <c r="Q536"/>
  <c r="Q542"/>
  <c r="Q548"/>
  <c r="Q554"/>
  <c r="Q559"/>
  <c r="Q564"/>
  <c r="Q570"/>
  <c r="Q575"/>
  <c r="Q580"/>
  <c r="Q586"/>
  <c r="Q591"/>
  <c r="Q596"/>
  <c r="Q602"/>
  <c r="Q607"/>
  <c r="Q612"/>
  <c r="Q618"/>
  <c r="Q623"/>
  <c r="Q628"/>
  <c r="Q634"/>
  <c r="Q639"/>
  <c r="Q644"/>
  <c r="Q650"/>
  <c r="Q655"/>
  <c r="Q660"/>
  <c r="Q666"/>
  <c r="Q671"/>
  <c r="Q676"/>
  <c r="Q682"/>
  <c r="Q687"/>
  <c r="Q692"/>
  <c r="Q698"/>
  <c r="Q703"/>
  <c r="Q708"/>
  <c r="Q714"/>
  <c r="Q719"/>
  <c r="Q724"/>
  <c r="Q730"/>
  <c r="Q735"/>
  <c r="Q740"/>
  <c r="Q746"/>
  <c r="Q751"/>
  <c r="Q756"/>
  <c r="Q762"/>
  <c r="Q767"/>
  <c r="Q772"/>
  <c r="Q778"/>
  <c r="Q783"/>
  <c r="Q788"/>
  <c r="Q794"/>
  <c r="Q799"/>
  <c r="Q804"/>
  <c r="Q810"/>
  <c r="Q815"/>
  <c r="Q820"/>
  <c r="Q838"/>
  <c r="Q849"/>
  <c r="Q854"/>
  <c r="Q22"/>
  <c r="Q38"/>
  <c r="Q54"/>
  <c r="Q70"/>
  <c r="Q411"/>
  <c r="Q538"/>
  <c r="Q543"/>
  <c r="Q550"/>
  <c r="Q555"/>
  <c r="Q566"/>
  <c r="Q571"/>
  <c r="Q582"/>
  <c r="Q587"/>
  <c r="Q598"/>
  <c r="Q603"/>
  <c r="Q614"/>
  <c r="Q619"/>
  <c r="Q630"/>
  <c r="Q635"/>
  <c r="Q646"/>
  <c r="Q651"/>
  <c r="Q662"/>
  <c r="Q667"/>
  <c r="Q678"/>
  <c r="Q683"/>
  <c r="Q694"/>
  <c r="Q699"/>
  <c r="Q710"/>
  <c r="Q715"/>
  <c r="Q726"/>
  <c r="Q731"/>
  <c r="Q742"/>
  <c r="Q747"/>
  <c r="Q758"/>
  <c r="Q763"/>
  <c r="Q774"/>
  <c r="Q779"/>
  <c r="Q790"/>
  <c r="Q795"/>
  <c r="Q806"/>
  <c r="Q811"/>
  <c r="Q822"/>
  <c r="Q845"/>
  <c r="Q850"/>
  <c r="Q861"/>
  <c r="Q23"/>
  <c r="Q39"/>
  <c r="Q55"/>
  <c r="Q71"/>
  <c r="Q103"/>
  <c r="Q119"/>
  <c r="Q135"/>
  <c r="Q151"/>
  <c r="Q167"/>
  <c r="Q183"/>
  <c r="Q199"/>
  <c r="Q215"/>
  <c r="Q220"/>
  <c r="Q221"/>
  <c r="Q231"/>
  <c r="Q237"/>
  <c r="Q253"/>
  <c r="Q269"/>
  <c r="Q285"/>
  <c r="Q301"/>
  <c r="Q317"/>
  <c r="Q333"/>
  <c r="Q349"/>
  <c r="Q365"/>
  <c r="Q381"/>
  <c r="Q397"/>
  <c r="Q413"/>
  <c r="Q428"/>
  <c r="Q429"/>
  <c r="Q439"/>
  <c r="Q444"/>
  <c r="Q445"/>
  <c r="Q455"/>
  <c r="Q460"/>
  <c r="Q461"/>
  <c r="Q471"/>
  <c r="Q476"/>
  <c r="Q477"/>
  <c r="Q487"/>
  <c r="Q492"/>
  <c r="Q493"/>
  <c r="Q503"/>
  <c r="Q508"/>
  <c r="Q509"/>
  <c r="Q519"/>
  <c r="Q524"/>
  <c r="Q525"/>
  <c r="Q846"/>
  <c r="Q857"/>
  <c r="Q862"/>
  <c r="Q30"/>
  <c r="Q46"/>
  <c r="Q62"/>
  <c r="Q73"/>
  <c r="Q78"/>
  <c r="Q88"/>
  <c r="Q89"/>
  <c r="Q94"/>
  <c r="Q104"/>
  <c r="Q105"/>
  <c r="Q110"/>
  <c r="Q120"/>
  <c r="Q121"/>
  <c r="Q126"/>
  <c r="Q136"/>
  <c r="Q137"/>
  <c r="Q142"/>
  <c r="Q152"/>
  <c r="Q153"/>
  <c r="Q158"/>
  <c r="Q168"/>
  <c r="Q169"/>
  <c r="Q174"/>
  <c r="Q184"/>
  <c r="Q185"/>
  <c r="Q190"/>
  <c r="Q200"/>
  <c r="Q201"/>
  <c r="Q206"/>
  <c r="Q217"/>
  <c r="Q227"/>
  <c r="Q232"/>
  <c r="Q233"/>
  <c r="Q243"/>
  <c r="Q248"/>
  <c r="Q249"/>
  <c r="Q259"/>
  <c r="Q264"/>
  <c r="Q265"/>
  <c r="Q275"/>
  <c r="Q280"/>
  <c r="Q281"/>
  <c r="Q291"/>
  <c r="Q296"/>
  <c r="Q297"/>
  <c r="Q307"/>
  <c r="Q312"/>
  <c r="Q313"/>
  <c r="Q323"/>
  <c r="Q328"/>
  <c r="Q329"/>
  <c r="Q339"/>
  <c r="Q344"/>
  <c r="Q345"/>
  <c r="Q355"/>
  <c r="Q360"/>
  <c r="Q361"/>
  <c r="Q371"/>
  <c r="Q376"/>
  <c r="Q377"/>
  <c r="Q387"/>
  <c r="Q392"/>
  <c r="Q393"/>
  <c r="Q403"/>
  <c r="Q408"/>
  <c r="Q409"/>
  <c r="Q419"/>
  <c r="Q424"/>
  <c r="Q425"/>
  <c r="Q435"/>
  <c r="Q440"/>
  <c r="Q441"/>
  <c r="Q451"/>
  <c r="Q456"/>
  <c r="Q457"/>
  <c r="Q467"/>
  <c r="Q472"/>
  <c r="Q473"/>
  <c r="Q483"/>
  <c r="Q488"/>
  <c r="Q489"/>
  <c r="Q499"/>
  <c r="Q504"/>
  <c r="Q505"/>
  <c r="Q515"/>
  <c r="Q520"/>
  <c r="Q521"/>
  <c r="Q531"/>
  <c r="Q535"/>
  <c r="Q540"/>
  <c r="Q547"/>
  <c r="Q552"/>
  <c r="Q558"/>
  <c r="Q563"/>
  <c r="Q568"/>
  <c r="Q574"/>
  <c r="Q579"/>
  <c r="Q584"/>
  <c r="Q590"/>
  <c r="Q595"/>
  <c r="Q600"/>
  <c r="Q606"/>
  <c r="Q611"/>
  <c r="Q616"/>
  <c r="Q622"/>
  <c r="Q627"/>
  <c r="Q632"/>
  <c r="Q638"/>
  <c r="Q643"/>
  <c r="Q648"/>
  <c r="Q654"/>
  <c r="Q659"/>
  <c r="Q664"/>
  <c r="Q670"/>
  <c r="Q675"/>
  <c r="Q680"/>
  <c r="Q686"/>
  <c r="Q691"/>
  <c r="Q696"/>
  <c r="Q702"/>
  <c r="Q707"/>
  <c r="Q712"/>
  <c r="Q718"/>
  <c r="Q723"/>
  <c r="Q728"/>
  <c r="Q734"/>
  <c r="Q739"/>
  <c r="Q744"/>
  <c r="Q750"/>
  <c r="Q755"/>
  <c r="Q760"/>
  <c r="Q766"/>
  <c r="Q771"/>
  <c r="Q776"/>
  <c r="Q782"/>
  <c r="Q787"/>
  <c r="Q792"/>
  <c r="Q798"/>
  <c r="Q803"/>
  <c r="Q808"/>
  <c r="Q814"/>
  <c r="Q819"/>
  <c r="Q824"/>
  <c r="Q828"/>
  <c r="Q832"/>
  <c r="Q837"/>
  <c r="Q842"/>
  <c r="Q853"/>
  <c r="Q858"/>
  <c r="Q27"/>
  <c r="Q35"/>
  <c r="Q51"/>
  <c r="Q59"/>
  <c r="Q67"/>
  <c r="Q75"/>
  <c r="Q83"/>
  <c r="Q91"/>
  <c r="Q99"/>
  <c r="Q107"/>
  <c r="Q115"/>
  <c r="Q123"/>
  <c r="Q131"/>
  <c r="Q139"/>
  <c r="Q147"/>
  <c r="Q155"/>
  <c r="Q163"/>
  <c r="Q171"/>
  <c r="Q179"/>
  <c r="Q187"/>
  <c r="Q195"/>
  <c r="Q203"/>
  <c r="Q211"/>
  <c r="Q255"/>
  <c r="Q260"/>
  <c r="Q271"/>
  <c r="Q276"/>
  <c r="Q287"/>
  <c r="Q292"/>
  <c r="Q303"/>
  <c r="Q308"/>
  <c r="Q319"/>
  <c r="Q324"/>
  <c r="Q335"/>
  <c r="Q340"/>
  <c r="Q351"/>
  <c r="Q356"/>
  <c r="Q367"/>
  <c r="Q372"/>
  <c r="Q383"/>
  <c r="Q388"/>
  <c r="Q399"/>
  <c r="Q404"/>
  <c r="Q17"/>
  <c r="Q19"/>
  <c r="Q43"/>
  <c r="P866"/>
  <c r="Q20"/>
  <c r="Q28"/>
  <c r="Q36"/>
  <c r="Q44"/>
  <c r="Q52"/>
  <c r="Q60"/>
  <c r="Q68"/>
  <c r="Q76"/>
  <c r="Q84"/>
  <c r="Q92"/>
  <c r="Q100"/>
  <c r="Q108"/>
  <c r="Q116"/>
  <c r="Q124"/>
  <c r="Q132"/>
  <c r="Q140"/>
  <c r="Q148"/>
  <c r="Q156"/>
  <c r="Q164"/>
  <c r="Q172"/>
  <c r="Q180"/>
  <c r="Q188"/>
  <c r="Q196"/>
  <c r="Q204"/>
  <c r="Q212"/>
  <c r="Q219"/>
  <c r="Q224"/>
  <c r="Q235"/>
  <c r="Q236"/>
  <c r="Q247"/>
  <c r="Q252"/>
  <c r="Q263"/>
  <c r="Q268"/>
  <c r="Q279"/>
  <c r="Q284"/>
  <c r="Q295"/>
  <c r="Q300"/>
  <c r="Q311"/>
  <c r="Q316"/>
  <c r="Q327"/>
  <c r="Q332"/>
  <c r="Q343"/>
  <c r="Q348"/>
  <c r="Q359"/>
  <c r="Q364"/>
  <c r="Q375"/>
  <c r="Q380"/>
  <c r="Q391"/>
  <c r="Q396"/>
  <c r="Q216"/>
  <c r="X20" i="16"/>
  <c r="X30" s="1"/>
  <c r="U34" i="14"/>
  <c r="T17" i="18"/>
  <c r="T33"/>
  <c r="T18"/>
  <c r="T19"/>
  <c r="W18"/>
  <c r="S34"/>
  <c r="W17"/>
  <c r="R34"/>
  <c r="W19"/>
  <c r="W33"/>
  <c r="Q34"/>
  <c r="T30" i="16"/>
  <c r="R23" i="17"/>
  <c r="U22"/>
  <c r="S18"/>
  <c r="U17"/>
  <c r="R18"/>
  <c r="X17"/>
  <c r="X27" s="1"/>
  <c r="X28" s="1"/>
  <c r="S30" i="16"/>
  <c r="R30"/>
  <c r="X213" i="14"/>
  <c r="X151"/>
  <c r="X152"/>
  <c r="X153"/>
  <c r="X155"/>
  <c r="X156"/>
  <c r="X157"/>
  <c r="X159"/>
  <c r="X160"/>
  <c r="X161"/>
  <c r="X163"/>
  <c r="X164"/>
  <c r="X167"/>
  <c r="X168"/>
  <c r="X171"/>
  <c r="X172"/>
  <c r="X175"/>
  <c r="X176"/>
  <c r="X179"/>
  <c r="X180"/>
  <c r="X183"/>
  <c r="X184"/>
  <c r="X187"/>
  <c r="X188"/>
  <c r="X191"/>
  <c r="X192"/>
  <c r="X195"/>
  <c r="X196"/>
  <c r="X199"/>
  <c r="X200"/>
  <c r="X203"/>
  <c r="X204"/>
  <c r="X207"/>
  <c r="X208"/>
  <c r="X211"/>
  <c r="X215"/>
  <c r="X216"/>
  <c r="X217"/>
  <c r="X218"/>
  <c r="X17"/>
  <c r="X18"/>
  <c r="X19"/>
  <c r="X20"/>
  <c r="X21"/>
  <c r="X22"/>
  <c r="X23"/>
  <c r="X24"/>
  <c r="X25"/>
  <c r="X26"/>
  <c r="X27"/>
  <c r="X28"/>
  <c r="X29"/>
  <c r="X30"/>
  <c r="X31"/>
  <c r="X32"/>
  <c r="X33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212"/>
  <c r="X154"/>
  <c r="X158"/>
  <c r="X162"/>
  <c r="X165"/>
  <c r="X166"/>
  <c r="X169"/>
  <c r="X170"/>
  <c r="X173"/>
  <c r="X174"/>
  <c r="X177"/>
  <c r="X178"/>
  <c r="X181"/>
  <c r="X182"/>
  <c r="X185"/>
  <c r="X186"/>
  <c r="X189"/>
  <c r="X190"/>
  <c r="X193"/>
  <c r="X194"/>
  <c r="X197"/>
  <c r="X198"/>
  <c r="X201"/>
  <c r="X202"/>
  <c r="X205"/>
  <c r="X206"/>
  <c r="X209"/>
  <c r="X210"/>
  <c r="X214"/>
  <c r="U116"/>
  <c r="U123"/>
  <c r="U209"/>
  <c r="U213"/>
  <c r="U137"/>
  <c r="U58"/>
  <c r="U59"/>
  <c r="U62"/>
  <c r="U65"/>
  <c r="U67"/>
  <c r="U70"/>
  <c r="U74"/>
  <c r="U75"/>
  <c r="U76"/>
  <c r="U30"/>
  <c r="U38"/>
  <c r="U43"/>
  <c r="U45"/>
  <c r="U50"/>
  <c r="U57"/>
  <c r="U78"/>
  <c r="U80"/>
  <c r="U83"/>
  <c r="U84"/>
  <c r="U96"/>
  <c r="U100"/>
  <c r="U105"/>
  <c r="U106"/>
  <c r="U108"/>
  <c r="U117"/>
  <c r="U121"/>
  <c r="U126"/>
  <c r="U130"/>
  <c r="U135"/>
  <c r="U140"/>
  <c r="U160"/>
  <c r="U162"/>
  <c r="U166"/>
  <c r="U167"/>
  <c r="U169"/>
  <c r="U176"/>
  <c r="U181"/>
  <c r="U182"/>
  <c r="U193"/>
  <c r="U197"/>
  <c r="U202"/>
  <c r="U204"/>
  <c r="U207"/>
  <c r="U21"/>
  <c r="U61"/>
  <c r="U63"/>
  <c r="U66"/>
  <c r="U69"/>
  <c r="U72"/>
  <c r="U77"/>
  <c r="U81"/>
  <c r="U82"/>
  <c r="U85"/>
  <c r="U87"/>
  <c r="U89"/>
  <c r="U99"/>
  <c r="U102"/>
  <c r="U104"/>
  <c r="U109"/>
  <c r="U119"/>
  <c r="U132"/>
  <c r="U133"/>
  <c r="U146"/>
  <c r="U148"/>
  <c r="U211"/>
  <c r="U214"/>
  <c r="U107"/>
  <c r="U149"/>
  <c r="S219"/>
  <c r="U19"/>
  <c r="U23"/>
  <c r="U24"/>
  <c r="U26"/>
  <c r="U29"/>
  <c r="U32"/>
  <c r="U33"/>
  <c r="U36"/>
  <c r="U39"/>
  <c r="U40"/>
  <c r="U46"/>
  <c r="U48"/>
  <c r="U51"/>
  <c r="U53"/>
  <c r="U55"/>
  <c r="U56"/>
  <c r="U92"/>
  <c r="U94"/>
  <c r="U113"/>
  <c r="U115"/>
  <c r="U127"/>
  <c r="U128"/>
  <c r="U129"/>
  <c r="U142"/>
  <c r="U144"/>
  <c r="U154"/>
  <c r="U155"/>
  <c r="U158"/>
  <c r="U163"/>
  <c r="U164"/>
  <c r="U172"/>
  <c r="U174"/>
  <c r="U177"/>
  <c r="U179"/>
  <c r="U185"/>
  <c r="U186"/>
  <c r="U188"/>
  <c r="U194"/>
  <c r="U195"/>
  <c r="U199"/>
  <c r="U200"/>
  <c r="U212"/>
  <c r="U216"/>
  <c r="U20"/>
  <c r="U25"/>
  <c r="U91"/>
  <c r="U98"/>
  <c r="U153"/>
  <c r="R219"/>
  <c r="U18"/>
  <c r="U31"/>
  <c r="U37"/>
  <c r="U42"/>
  <c r="U44"/>
  <c r="U49"/>
  <c r="U54"/>
  <c r="U64"/>
  <c r="U68"/>
  <c r="U73"/>
  <c r="U79"/>
  <c r="U93"/>
  <c r="U95"/>
  <c r="U101"/>
  <c r="U112"/>
  <c r="U118"/>
  <c r="U120"/>
  <c r="U124"/>
  <c r="U125"/>
  <c r="U134"/>
  <c r="U136"/>
  <c r="U141"/>
  <c r="U143"/>
  <c r="U145"/>
  <c r="U151"/>
  <c r="U156"/>
  <c r="U157"/>
  <c r="U165"/>
  <c r="U178"/>
  <c r="U183"/>
  <c r="U189"/>
  <c r="U191"/>
  <c r="U192"/>
  <c r="U203"/>
  <c r="U215"/>
  <c r="U198"/>
  <c r="U208"/>
  <c r="T219"/>
  <c r="U22"/>
  <c r="U27"/>
  <c r="U28"/>
  <c r="U35"/>
  <c r="U41"/>
  <c r="U47"/>
  <c r="U52"/>
  <c r="U60"/>
  <c r="U71"/>
  <c r="U86"/>
  <c r="U88"/>
  <c r="U90"/>
  <c r="U97"/>
  <c r="U103"/>
  <c r="U110"/>
  <c r="U111"/>
  <c r="U114"/>
  <c r="U122"/>
  <c r="U131"/>
  <c r="U139"/>
  <c r="U147"/>
  <c r="U152"/>
  <c r="U159"/>
  <c r="U161"/>
  <c r="U168"/>
  <c r="U170"/>
  <c r="U173"/>
  <c r="U175"/>
  <c r="U180"/>
  <c r="U184"/>
  <c r="U187"/>
  <c r="U190"/>
  <c r="U196"/>
  <c r="U201"/>
  <c r="U205"/>
  <c r="U206"/>
  <c r="U210"/>
  <c r="U217"/>
  <c r="U218"/>
  <c r="U138"/>
  <c r="U171"/>
  <c r="U17"/>
  <c r="P334" i="12"/>
  <c r="O334"/>
  <c r="N334"/>
  <c r="L699"/>
  <c r="L76" i="13"/>
  <c r="L77"/>
  <c r="L78"/>
  <c r="N76"/>
  <c r="N77"/>
  <c r="N78"/>
  <c r="O76"/>
  <c r="O77"/>
  <c r="O78"/>
  <c r="P76"/>
  <c r="P77"/>
  <c r="P78"/>
  <c r="L75"/>
  <c r="L79"/>
  <c r="L80"/>
  <c r="L81"/>
  <c r="L82"/>
  <c r="N75"/>
  <c r="N79"/>
  <c r="N80"/>
  <c r="N81"/>
  <c r="N82"/>
  <c r="O75"/>
  <c r="O79"/>
  <c r="O80"/>
  <c r="O81"/>
  <c r="O82"/>
  <c r="P75"/>
  <c r="P79"/>
  <c r="P80"/>
  <c r="P81"/>
  <c r="P82"/>
  <c r="L83"/>
  <c r="L84"/>
  <c r="N83"/>
  <c r="N84"/>
  <c r="O83"/>
  <c r="O84"/>
  <c r="P83"/>
  <c r="P84"/>
  <c r="L85"/>
  <c r="N85"/>
  <c r="O85"/>
  <c r="P85"/>
  <c r="L86"/>
  <c r="N86"/>
  <c r="O86"/>
  <c r="P86"/>
  <c r="L87"/>
  <c r="N87"/>
  <c r="O87"/>
  <c r="P87"/>
  <c r="P878"/>
  <c r="O878"/>
  <c r="N878"/>
  <c r="L878"/>
  <c r="P877"/>
  <c r="O877"/>
  <c r="N877"/>
  <c r="L877"/>
  <c r="P876"/>
  <c r="O876"/>
  <c r="N876"/>
  <c r="L876"/>
  <c r="P875"/>
  <c r="O875"/>
  <c r="N875"/>
  <c r="L875"/>
  <c r="P874"/>
  <c r="O874"/>
  <c r="N874"/>
  <c r="L874"/>
  <c r="P873"/>
  <c r="O873"/>
  <c r="N873"/>
  <c r="L873"/>
  <c r="P872"/>
  <c r="O872"/>
  <c r="N872"/>
  <c r="L872"/>
  <c r="P871"/>
  <c r="O871"/>
  <c r="N871"/>
  <c r="L871"/>
  <c r="P870"/>
  <c r="O870"/>
  <c r="N870"/>
  <c r="L870"/>
  <c r="P869"/>
  <c r="O869"/>
  <c r="N869"/>
  <c r="L869"/>
  <c r="P868"/>
  <c r="O868"/>
  <c r="N868"/>
  <c r="L868"/>
  <c r="P867"/>
  <c r="O867"/>
  <c r="N867"/>
  <c r="L867"/>
  <c r="P866"/>
  <c r="O866"/>
  <c r="N866"/>
  <c r="L866"/>
  <c r="P865"/>
  <c r="O865"/>
  <c r="N865"/>
  <c r="L865"/>
  <c r="P864"/>
  <c r="O864"/>
  <c r="N864"/>
  <c r="L864"/>
  <c r="P863"/>
  <c r="O863"/>
  <c r="N863"/>
  <c r="L863"/>
  <c r="P862"/>
  <c r="O862"/>
  <c r="N862"/>
  <c r="L862"/>
  <c r="P861"/>
  <c r="O861"/>
  <c r="N861"/>
  <c r="L861"/>
  <c r="P860"/>
  <c r="O860"/>
  <c r="N860"/>
  <c r="L860"/>
  <c r="P859"/>
  <c r="O859"/>
  <c r="N859"/>
  <c r="L859"/>
  <c r="P858"/>
  <c r="O858"/>
  <c r="N858"/>
  <c r="L858"/>
  <c r="P857"/>
  <c r="O857"/>
  <c r="N857"/>
  <c r="L857"/>
  <c r="P856"/>
  <c r="O856"/>
  <c r="N856"/>
  <c r="L856"/>
  <c r="P855"/>
  <c r="O855"/>
  <c r="N855"/>
  <c r="L855"/>
  <c r="P854"/>
  <c r="O854"/>
  <c r="N854"/>
  <c r="L854"/>
  <c r="P853"/>
  <c r="O853"/>
  <c r="N853"/>
  <c r="L853"/>
  <c r="P852"/>
  <c r="O852"/>
  <c r="N852"/>
  <c r="L852"/>
  <c r="P851"/>
  <c r="O851"/>
  <c r="N851"/>
  <c r="L851"/>
  <c r="P850"/>
  <c r="O850"/>
  <c r="N850"/>
  <c r="L850"/>
  <c r="P849"/>
  <c r="O849"/>
  <c r="N849"/>
  <c r="L849"/>
  <c r="P848"/>
  <c r="O848"/>
  <c r="N848"/>
  <c r="L848"/>
  <c r="P847"/>
  <c r="O847"/>
  <c r="N847"/>
  <c r="L847"/>
  <c r="P846"/>
  <c r="O846"/>
  <c r="L846"/>
  <c r="P845"/>
  <c r="O845"/>
  <c r="L845"/>
  <c r="P844"/>
  <c r="O844"/>
  <c r="L844"/>
  <c r="P843"/>
  <c r="O843"/>
  <c r="L843"/>
  <c r="P842"/>
  <c r="O842"/>
  <c r="L842"/>
  <c r="P841"/>
  <c r="O841"/>
  <c r="L841"/>
  <c r="P840"/>
  <c r="O840"/>
  <c r="L840"/>
  <c r="P839"/>
  <c r="O839"/>
  <c r="L839"/>
  <c r="P838"/>
  <c r="O838"/>
  <c r="N838"/>
  <c r="L838"/>
  <c r="P837"/>
  <c r="O837"/>
  <c r="N837"/>
  <c r="L837"/>
  <c r="P836"/>
  <c r="O836"/>
  <c r="N836"/>
  <c r="L836"/>
  <c r="P835"/>
  <c r="O835"/>
  <c r="N835"/>
  <c r="L835"/>
  <c r="P834"/>
  <c r="O834"/>
  <c r="N834"/>
  <c r="L834"/>
  <c r="P833"/>
  <c r="O833"/>
  <c r="N833"/>
  <c r="L833"/>
  <c r="P832"/>
  <c r="O832"/>
  <c r="N832"/>
  <c r="L832"/>
  <c r="P831"/>
  <c r="O831"/>
  <c r="N831"/>
  <c r="L831"/>
  <c r="P830"/>
  <c r="O830"/>
  <c r="N830"/>
  <c r="L830"/>
  <c r="P829"/>
  <c r="O829"/>
  <c r="N829"/>
  <c r="L829"/>
  <c r="P828"/>
  <c r="O828"/>
  <c r="N828"/>
  <c r="L828"/>
  <c r="P827"/>
  <c r="O827"/>
  <c r="N827"/>
  <c r="L827"/>
  <c r="P826"/>
  <c r="O826"/>
  <c r="N826"/>
  <c r="L826"/>
  <c r="P825"/>
  <c r="O825"/>
  <c r="N825"/>
  <c r="L825"/>
  <c r="P824"/>
  <c r="O824"/>
  <c r="N824"/>
  <c r="L824"/>
  <c r="P823"/>
  <c r="O823"/>
  <c r="N823"/>
  <c r="L823"/>
  <c r="P822"/>
  <c r="O822"/>
  <c r="N822"/>
  <c r="L822"/>
  <c r="P821"/>
  <c r="O821"/>
  <c r="N821"/>
  <c r="L821"/>
  <c r="P820"/>
  <c r="O820"/>
  <c r="N820"/>
  <c r="L820"/>
  <c r="P819"/>
  <c r="O819"/>
  <c r="N819"/>
  <c r="L819"/>
  <c r="P818"/>
  <c r="O818"/>
  <c r="N818"/>
  <c r="L818"/>
  <c r="P817"/>
  <c r="O817"/>
  <c r="N817"/>
  <c r="L817"/>
  <c r="P816"/>
  <c r="O816"/>
  <c r="N816"/>
  <c r="L816"/>
  <c r="P815"/>
  <c r="O815"/>
  <c r="N815"/>
  <c r="L815"/>
  <c r="P814"/>
  <c r="O814"/>
  <c r="N814"/>
  <c r="L814"/>
  <c r="P813"/>
  <c r="O813"/>
  <c r="N813"/>
  <c r="L813"/>
  <c r="P812"/>
  <c r="O812"/>
  <c r="N812"/>
  <c r="L812"/>
  <c r="P811"/>
  <c r="O811"/>
  <c r="N811"/>
  <c r="L811"/>
  <c r="P810"/>
  <c r="O810"/>
  <c r="N810"/>
  <c r="L810"/>
  <c r="P809"/>
  <c r="O809"/>
  <c r="N809"/>
  <c r="L809"/>
  <c r="P808"/>
  <c r="O808"/>
  <c r="N808"/>
  <c r="L808"/>
  <c r="P807"/>
  <c r="O807"/>
  <c r="N807"/>
  <c r="L807"/>
  <c r="P806"/>
  <c r="O806"/>
  <c r="N806"/>
  <c r="L806"/>
  <c r="P805"/>
  <c r="O805"/>
  <c r="N805"/>
  <c r="L805"/>
  <c r="P804"/>
  <c r="O804"/>
  <c r="N804"/>
  <c r="L804"/>
  <c r="P803"/>
  <c r="O803"/>
  <c r="N803"/>
  <c r="L803"/>
  <c r="P802"/>
  <c r="O802"/>
  <c r="N802"/>
  <c r="L802"/>
  <c r="P801"/>
  <c r="O801"/>
  <c r="N801"/>
  <c r="L801"/>
  <c r="P800"/>
  <c r="O800"/>
  <c r="N800"/>
  <c r="L800"/>
  <c r="P799"/>
  <c r="O799"/>
  <c r="N799"/>
  <c r="L799"/>
  <c r="P798"/>
  <c r="O798"/>
  <c r="N798"/>
  <c r="L798"/>
  <c r="P797"/>
  <c r="O797"/>
  <c r="N797"/>
  <c r="L797"/>
  <c r="P796"/>
  <c r="O796"/>
  <c r="N796"/>
  <c r="L796"/>
  <c r="P795"/>
  <c r="O795"/>
  <c r="N795"/>
  <c r="L795"/>
  <c r="P794"/>
  <c r="O794"/>
  <c r="N794"/>
  <c r="L794"/>
  <c r="P793"/>
  <c r="O793"/>
  <c r="N793"/>
  <c r="L793"/>
  <c r="P792"/>
  <c r="O792"/>
  <c r="N792"/>
  <c r="L792"/>
  <c r="P791"/>
  <c r="O791"/>
  <c r="N791"/>
  <c r="L791"/>
  <c r="P790"/>
  <c r="O790"/>
  <c r="N790"/>
  <c r="L790"/>
  <c r="P789"/>
  <c r="O789"/>
  <c r="N789"/>
  <c r="L789"/>
  <c r="P788"/>
  <c r="O788"/>
  <c r="N788"/>
  <c r="L788"/>
  <c r="P787"/>
  <c r="O787"/>
  <c r="N787"/>
  <c r="L787"/>
  <c r="P786"/>
  <c r="O786"/>
  <c r="N786"/>
  <c r="L786"/>
  <c r="P785"/>
  <c r="O785"/>
  <c r="N785"/>
  <c r="L785"/>
  <c r="P784"/>
  <c r="O784"/>
  <c r="N784"/>
  <c r="L784"/>
  <c r="P783"/>
  <c r="O783"/>
  <c r="N783"/>
  <c r="L783"/>
  <c r="P782"/>
  <c r="O782"/>
  <c r="N782"/>
  <c r="L782"/>
  <c r="P781"/>
  <c r="O781"/>
  <c r="N781"/>
  <c r="L781"/>
  <c r="P780"/>
  <c r="O780"/>
  <c r="N780"/>
  <c r="L780"/>
  <c r="P779"/>
  <c r="O779"/>
  <c r="N779"/>
  <c r="L779"/>
  <c r="P778"/>
  <c r="O778"/>
  <c r="N778"/>
  <c r="L778"/>
  <c r="P777"/>
  <c r="O777"/>
  <c r="N777"/>
  <c r="L777"/>
  <c r="P776"/>
  <c r="O776"/>
  <c r="N776"/>
  <c r="L776"/>
  <c r="P775"/>
  <c r="O775"/>
  <c r="N775"/>
  <c r="L775"/>
  <c r="P774"/>
  <c r="O774"/>
  <c r="N774"/>
  <c r="L774"/>
  <c r="P773"/>
  <c r="O773"/>
  <c r="N773"/>
  <c r="L773"/>
  <c r="P772"/>
  <c r="O772"/>
  <c r="N772"/>
  <c r="L772"/>
  <c r="P771"/>
  <c r="O771"/>
  <c r="N771"/>
  <c r="L771"/>
  <c r="P770"/>
  <c r="O770"/>
  <c r="N770"/>
  <c r="L770"/>
  <c r="P769"/>
  <c r="O769"/>
  <c r="N769"/>
  <c r="L769"/>
  <c r="P768"/>
  <c r="O768"/>
  <c r="N768"/>
  <c r="L768"/>
  <c r="P767"/>
  <c r="O767"/>
  <c r="N767"/>
  <c r="L767"/>
  <c r="P766"/>
  <c r="O766"/>
  <c r="N766"/>
  <c r="L766"/>
  <c r="P765"/>
  <c r="O765"/>
  <c r="N765"/>
  <c r="L765"/>
  <c r="P764"/>
  <c r="O764"/>
  <c r="N764"/>
  <c r="L764"/>
  <c r="P763"/>
  <c r="O763"/>
  <c r="N763"/>
  <c r="L763"/>
  <c r="P762"/>
  <c r="O762"/>
  <c r="N762"/>
  <c r="L762"/>
  <c r="P761"/>
  <c r="O761"/>
  <c r="N761"/>
  <c r="L761"/>
  <c r="P760"/>
  <c r="O760"/>
  <c r="N760"/>
  <c r="L760"/>
  <c r="P759"/>
  <c r="O759"/>
  <c r="N759"/>
  <c r="L759"/>
  <c r="P758"/>
  <c r="O758"/>
  <c r="N758"/>
  <c r="L758"/>
  <c r="P757"/>
  <c r="O757"/>
  <c r="N757"/>
  <c r="L757"/>
  <c r="P756"/>
  <c r="O756"/>
  <c r="N756"/>
  <c r="L756"/>
  <c r="P755"/>
  <c r="O755"/>
  <c r="N755"/>
  <c r="L755"/>
  <c r="P754"/>
  <c r="O754"/>
  <c r="N754"/>
  <c r="L754"/>
  <c r="P753"/>
  <c r="O753"/>
  <c r="N753"/>
  <c r="L753"/>
  <c r="P752"/>
  <c r="O752"/>
  <c r="N752"/>
  <c r="L752"/>
  <c r="P751"/>
  <c r="O751"/>
  <c r="N751"/>
  <c r="L751"/>
  <c r="P750"/>
  <c r="O750"/>
  <c r="N750"/>
  <c r="L750"/>
  <c r="P749"/>
  <c r="O749"/>
  <c r="N749"/>
  <c r="L749"/>
  <c r="P748"/>
  <c r="O748"/>
  <c r="N748"/>
  <c r="L748"/>
  <c r="P747"/>
  <c r="O747"/>
  <c r="N747"/>
  <c r="L747"/>
  <c r="P746"/>
  <c r="O746"/>
  <c r="N746"/>
  <c r="L746"/>
  <c r="P745"/>
  <c r="O745"/>
  <c r="N745"/>
  <c r="L745"/>
  <c r="P744"/>
  <c r="O744"/>
  <c r="N744"/>
  <c r="L744"/>
  <c r="P743"/>
  <c r="O743"/>
  <c r="N743"/>
  <c r="L743"/>
  <c r="P742"/>
  <c r="O742"/>
  <c r="N742"/>
  <c r="L742"/>
  <c r="P741"/>
  <c r="O741"/>
  <c r="N741"/>
  <c r="L741"/>
  <c r="P740"/>
  <c r="O740"/>
  <c r="N740"/>
  <c r="L740"/>
  <c r="P739"/>
  <c r="O739"/>
  <c r="N739"/>
  <c r="L739"/>
  <c r="P738"/>
  <c r="O738"/>
  <c r="N738"/>
  <c r="L738"/>
  <c r="P737"/>
  <c r="O737"/>
  <c r="N737"/>
  <c r="L737"/>
  <c r="P736"/>
  <c r="O736"/>
  <c r="N736"/>
  <c r="L736"/>
  <c r="P735"/>
  <c r="O735"/>
  <c r="N735"/>
  <c r="L735"/>
  <c r="P734"/>
  <c r="O734"/>
  <c r="N734"/>
  <c r="L734"/>
  <c r="P733"/>
  <c r="O733"/>
  <c r="N733"/>
  <c r="L733"/>
  <c r="P732"/>
  <c r="O732"/>
  <c r="N732"/>
  <c r="L732"/>
  <c r="P731"/>
  <c r="O731"/>
  <c r="N731"/>
  <c r="L731"/>
  <c r="P730"/>
  <c r="O730"/>
  <c r="N730"/>
  <c r="L730"/>
  <c r="P729"/>
  <c r="O729"/>
  <c r="N729"/>
  <c r="L729"/>
  <c r="P728"/>
  <c r="O728"/>
  <c r="N728"/>
  <c r="L728"/>
  <c r="P727"/>
  <c r="O727"/>
  <c r="N727"/>
  <c r="L727"/>
  <c r="P726"/>
  <c r="O726"/>
  <c r="N726"/>
  <c r="L726"/>
  <c r="P725"/>
  <c r="O725"/>
  <c r="N725"/>
  <c r="L725"/>
  <c r="P724"/>
  <c r="O724"/>
  <c r="N724"/>
  <c r="L724"/>
  <c r="P723"/>
  <c r="O723"/>
  <c r="N723"/>
  <c r="L723"/>
  <c r="P722"/>
  <c r="O722"/>
  <c r="N722"/>
  <c r="L722"/>
  <c r="P721"/>
  <c r="O721"/>
  <c r="N721"/>
  <c r="L721"/>
  <c r="P720"/>
  <c r="O720"/>
  <c r="N720"/>
  <c r="L720"/>
  <c r="P719"/>
  <c r="O719"/>
  <c r="N719"/>
  <c r="L719"/>
  <c r="P718"/>
  <c r="O718"/>
  <c r="N718"/>
  <c r="L718"/>
  <c r="P717"/>
  <c r="O717"/>
  <c r="N717"/>
  <c r="L717"/>
  <c r="P716"/>
  <c r="O716"/>
  <c r="N716"/>
  <c r="L716"/>
  <c r="P715"/>
  <c r="O715"/>
  <c r="N715"/>
  <c r="L715"/>
  <c r="P714"/>
  <c r="O714"/>
  <c r="N714"/>
  <c r="P713"/>
  <c r="O713"/>
  <c r="N713"/>
  <c r="L713"/>
  <c r="P712"/>
  <c r="O712"/>
  <c r="N712"/>
  <c r="L712"/>
  <c r="P711"/>
  <c r="O711"/>
  <c r="N711"/>
  <c r="L711"/>
  <c r="P710"/>
  <c r="O710"/>
  <c r="N710"/>
  <c r="L710"/>
  <c r="P709"/>
  <c r="O709"/>
  <c r="N709"/>
  <c r="L709"/>
  <c r="P708"/>
  <c r="O708"/>
  <c r="N708"/>
  <c r="L708"/>
  <c r="P707"/>
  <c r="O707"/>
  <c r="N707"/>
  <c r="L707"/>
  <c r="P706"/>
  <c r="O706"/>
  <c r="N706"/>
  <c r="L706"/>
  <c r="P705"/>
  <c r="O705"/>
  <c r="N705"/>
  <c r="L705"/>
  <c r="P704"/>
  <c r="O704"/>
  <c r="N704"/>
  <c r="L704"/>
  <c r="P703"/>
  <c r="O703"/>
  <c r="N703"/>
  <c r="L703"/>
  <c r="P702"/>
  <c r="O702"/>
  <c r="N702"/>
  <c r="L702"/>
  <c r="P701"/>
  <c r="O701"/>
  <c r="N701"/>
  <c r="L701"/>
  <c r="P700"/>
  <c r="O700"/>
  <c r="N700"/>
  <c r="L700"/>
  <c r="P699"/>
  <c r="O699"/>
  <c r="N699"/>
  <c r="L699"/>
  <c r="P698"/>
  <c r="O698"/>
  <c r="N698"/>
  <c r="L698"/>
  <c r="P697"/>
  <c r="O697"/>
  <c r="N697"/>
  <c r="L697"/>
  <c r="P696"/>
  <c r="O696"/>
  <c r="N696"/>
  <c r="L696"/>
  <c r="P695"/>
  <c r="O695"/>
  <c r="N695"/>
  <c r="L695"/>
  <c r="P694"/>
  <c r="O694"/>
  <c r="N694"/>
  <c r="L694"/>
  <c r="P693"/>
  <c r="O693"/>
  <c r="N693"/>
  <c r="L693"/>
  <c r="P692"/>
  <c r="O692"/>
  <c r="N692"/>
  <c r="L692"/>
  <c r="P691"/>
  <c r="O691"/>
  <c r="N691"/>
  <c r="L691"/>
  <c r="P690"/>
  <c r="O690"/>
  <c r="N690"/>
  <c r="L690"/>
  <c r="P689"/>
  <c r="O689"/>
  <c r="N689"/>
  <c r="L689"/>
  <c r="P688"/>
  <c r="O688"/>
  <c r="N688"/>
  <c r="L688"/>
  <c r="P687"/>
  <c r="O687"/>
  <c r="N687"/>
  <c r="L687"/>
  <c r="P686"/>
  <c r="O686"/>
  <c r="N686"/>
  <c r="L686"/>
  <c r="P685"/>
  <c r="O685"/>
  <c r="N685"/>
  <c r="L685"/>
  <c r="P684"/>
  <c r="O684"/>
  <c r="N684"/>
  <c r="L684"/>
  <c r="P683"/>
  <c r="O683"/>
  <c r="N683"/>
  <c r="L683"/>
  <c r="P682"/>
  <c r="O682"/>
  <c r="N682"/>
  <c r="L682"/>
  <c r="P681"/>
  <c r="O681"/>
  <c r="N681"/>
  <c r="L681"/>
  <c r="P680"/>
  <c r="O680"/>
  <c r="N680"/>
  <c r="L680"/>
  <c r="P679"/>
  <c r="O679"/>
  <c r="N679"/>
  <c r="L679"/>
  <c r="P678"/>
  <c r="O678"/>
  <c r="N678"/>
  <c r="L678"/>
  <c r="P677"/>
  <c r="O677"/>
  <c r="N677"/>
  <c r="L677"/>
  <c r="P676"/>
  <c r="O676"/>
  <c r="N676"/>
  <c r="L676"/>
  <c r="P675"/>
  <c r="O675"/>
  <c r="N675"/>
  <c r="L675"/>
  <c r="P674"/>
  <c r="O674"/>
  <c r="N674"/>
  <c r="L674"/>
  <c r="P673"/>
  <c r="O673"/>
  <c r="N673"/>
  <c r="L673"/>
  <c r="P672"/>
  <c r="O672"/>
  <c r="N672"/>
  <c r="L672"/>
  <c r="P671"/>
  <c r="O671"/>
  <c r="N671"/>
  <c r="L671"/>
  <c r="P670"/>
  <c r="O670"/>
  <c r="N670"/>
  <c r="L670"/>
  <c r="P669"/>
  <c r="O669"/>
  <c r="N669"/>
  <c r="L669"/>
  <c r="P668"/>
  <c r="O668"/>
  <c r="N668"/>
  <c r="L668"/>
  <c r="P667"/>
  <c r="O667"/>
  <c r="N667"/>
  <c r="L667"/>
  <c r="P666"/>
  <c r="O666"/>
  <c r="N666"/>
  <c r="L666"/>
  <c r="P665"/>
  <c r="O665"/>
  <c r="N665"/>
  <c r="L665"/>
  <c r="P664"/>
  <c r="O664"/>
  <c r="N664"/>
  <c r="L664"/>
  <c r="P663"/>
  <c r="O663"/>
  <c r="N663"/>
  <c r="L663"/>
  <c r="P662"/>
  <c r="O662"/>
  <c r="N662"/>
  <c r="L662"/>
  <c r="P661"/>
  <c r="O661"/>
  <c r="N661"/>
  <c r="L661"/>
  <c r="P660"/>
  <c r="O660"/>
  <c r="N660"/>
  <c r="L660"/>
  <c r="P659"/>
  <c r="O659"/>
  <c r="N659"/>
  <c r="L659"/>
  <c r="P658"/>
  <c r="O658"/>
  <c r="N658"/>
  <c r="L658"/>
  <c r="P657"/>
  <c r="O657"/>
  <c r="N657"/>
  <c r="L657"/>
  <c r="P656"/>
  <c r="O656"/>
  <c r="N656"/>
  <c r="L656"/>
  <c r="P655"/>
  <c r="O655"/>
  <c r="N655"/>
  <c r="L655"/>
  <c r="P654"/>
  <c r="O654"/>
  <c r="N654"/>
  <c r="L654"/>
  <c r="P653"/>
  <c r="O653"/>
  <c r="N653"/>
  <c r="L653"/>
  <c r="P652"/>
  <c r="O652"/>
  <c r="N652"/>
  <c r="L652"/>
  <c r="P651"/>
  <c r="O651"/>
  <c r="N651"/>
  <c r="L651"/>
  <c r="P650"/>
  <c r="O650"/>
  <c r="N650"/>
  <c r="L650"/>
  <c r="P649"/>
  <c r="O649"/>
  <c r="N649"/>
  <c r="L649"/>
  <c r="P648"/>
  <c r="O648"/>
  <c r="N648"/>
  <c r="L648"/>
  <c r="P647"/>
  <c r="O647"/>
  <c r="N647"/>
  <c r="L647"/>
  <c r="P646"/>
  <c r="O646"/>
  <c r="N646"/>
  <c r="L646"/>
  <c r="P645"/>
  <c r="O645"/>
  <c r="N645"/>
  <c r="L645"/>
  <c r="P644"/>
  <c r="O644"/>
  <c r="N644"/>
  <c r="L644"/>
  <c r="P643"/>
  <c r="O643"/>
  <c r="N643"/>
  <c r="L643"/>
  <c r="P642"/>
  <c r="O642"/>
  <c r="N642"/>
  <c r="L642"/>
  <c r="P641"/>
  <c r="O641"/>
  <c r="N641"/>
  <c r="L641"/>
  <c r="P640"/>
  <c r="O640"/>
  <c r="N640"/>
  <c r="L640"/>
  <c r="P639"/>
  <c r="O639"/>
  <c r="N639"/>
  <c r="L639"/>
  <c r="P638"/>
  <c r="O638"/>
  <c r="N638"/>
  <c r="L638"/>
  <c r="P637"/>
  <c r="O637"/>
  <c r="N637"/>
  <c r="L637"/>
  <c r="P636"/>
  <c r="O636"/>
  <c r="N636"/>
  <c r="L636"/>
  <c r="P635"/>
  <c r="O635"/>
  <c r="N635"/>
  <c r="L635"/>
  <c r="P634"/>
  <c r="O634"/>
  <c r="N634"/>
  <c r="L634"/>
  <c r="P633"/>
  <c r="O633"/>
  <c r="N633"/>
  <c r="L633"/>
  <c r="P632"/>
  <c r="O632"/>
  <c r="N632"/>
  <c r="L632"/>
  <c r="P631"/>
  <c r="O631"/>
  <c r="N631"/>
  <c r="L631"/>
  <c r="P630"/>
  <c r="O630"/>
  <c r="N630"/>
  <c r="L630"/>
  <c r="P629"/>
  <c r="O629"/>
  <c r="N629"/>
  <c r="L629"/>
  <c r="P628"/>
  <c r="O628"/>
  <c r="N628"/>
  <c r="L628"/>
  <c r="P627"/>
  <c r="O627"/>
  <c r="N627"/>
  <c r="L627"/>
  <c r="P626"/>
  <c r="O626"/>
  <c r="N626"/>
  <c r="L626"/>
  <c r="P625"/>
  <c r="O625"/>
  <c r="N625"/>
  <c r="L625"/>
  <c r="P624"/>
  <c r="O624"/>
  <c r="N624"/>
  <c r="L624"/>
  <c r="P623"/>
  <c r="O623"/>
  <c r="N623"/>
  <c r="L623"/>
  <c r="P622"/>
  <c r="O622"/>
  <c r="N622"/>
  <c r="L622"/>
  <c r="P621"/>
  <c r="O621"/>
  <c r="N621"/>
  <c r="L621"/>
  <c r="P620"/>
  <c r="O620"/>
  <c r="N620"/>
  <c r="L620"/>
  <c r="P619"/>
  <c r="O619"/>
  <c r="N619"/>
  <c r="L619"/>
  <c r="P618"/>
  <c r="O618"/>
  <c r="N618"/>
  <c r="L618"/>
  <c r="P617"/>
  <c r="O617"/>
  <c r="N617"/>
  <c r="L617"/>
  <c r="P616"/>
  <c r="O616"/>
  <c r="N616"/>
  <c r="L616"/>
  <c r="P615"/>
  <c r="O615"/>
  <c r="N615"/>
  <c r="L615"/>
  <c r="P614"/>
  <c r="O614"/>
  <c r="N614"/>
  <c r="L614"/>
  <c r="P613"/>
  <c r="O613"/>
  <c r="N613"/>
  <c r="L613"/>
  <c r="P612"/>
  <c r="O612"/>
  <c r="N612"/>
  <c r="L612"/>
  <c r="P611"/>
  <c r="O611"/>
  <c r="N611"/>
  <c r="L611"/>
  <c r="P610"/>
  <c r="O610"/>
  <c r="N610"/>
  <c r="L610"/>
  <c r="P609"/>
  <c r="O609"/>
  <c r="N609"/>
  <c r="L609"/>
  <c r="P608"/>
  <c r="O608"/>
  <c r="N608"/>
  <c r="L608"/>
  <c r="P607"/>
  <c r="O607"/>
  <c r="N607"/>
  <c r="L607"/>
  <c r="P606"/>
  <c r="O606"/>
  <c r="N606"/>
  <c r="L606"/>
  <c r="P605"/>
  <c r="O605"/>
  <c r="N605"/>
  <c r="L605"/>
  <c r="P604"/>
  <c r="O604"/>
  <c r="N604"/>
  <c r="L604"/>
  <c r="P603"/>
  <c r="O603"/>
  <c r="N603"/>
  <c r="L603"/>
  <c r="P602"/>
  <c r="O602"/>
  <c r="N602"/>
  <c r="L602"/>
  <c r="P601"/>
  <c r="O601"/>
  <c r="N601"/>
  <c r="L601"/>
  <c r="P600"/>
  <c r="O600"/>
  <c r="N600"/>
  <c r="L600"/>
  <c r="P599"/>
  <c r="O599"/>
  <c r="N599"/>
  <c r="L599"/>
  <c r="P598"/>
  <c r="O598"/>
  <c r="N598"/>
  <c r="L598"/>
  <c r="P597"/>
  <c r="O597"/>
  <c r="N597"/>
  <c r="L597"/>
  <c r="P596"/>
  <c r="O596"/>
  <c r="N596"/>
  <c r="L596"/>
  <c r="P595"/>
  <c r="O595"/>
  <c r="N595"/>
  <c r="L595"/>
  <c r="P594"/>
  <c r="O594"/>
  <c r="N594"/>
  <c r="L594"/>
  <c r="P593"/>
  <c r="O593"/>
  <c r="N593"/>
  <c r="L593"/>
  <c r="P592"/>
  <c r="O592"/>
  <c r="N592"/>
  <c r="L592"/>
  <c r="P591"/>
  <c r="O591"/>
  <c r="N591"/>
  <c r="L591"/>
  <c r="P590"/>
  <c r="O590"/>
  <c r="N590"/>
  <c r="L590"/>
  <c r="P589"/>
  <c r="O589"/>
  <c r="N589"/>
  <c r="L589"/>
  <c r="P588"/>
  <c r="O588"/>
  <c r="N588"/>
  <c r="L588"/>
  <c r="P587"/>
  <c r="O587"/>
  <c r="N587"/>
  <c r="L587"/>
  <c r="P586"/>
  <c r="O586"/>
  <c r="N586"/>
  <c r="L586"/>
  <c r="P585"/>
  <c r="O585"/>
  <c r="N585"/>
  <c r="L585"/>
  <c r="P584"/>
  <c r="O584"/>
  <c r="N584"/>
  <c r="L584"/>
  <c r="P583"/>
  <c r="O583"/>
  <c r="N583"/>
  <c r="L583"/>
  <c r="P582"/>
  <c r="O582"/>
  <c r="N582"/>
  <c r="L582"/>
  <c r="P581"/>
  <c r="O581"/>
  <c r="N581"/>
  <c r="L581"/>
  <c r="P580"/>
  <c r="O580"/>
  <c r="N580"/>
  <c r="L580"/>
  <c r="P579"/>
  <c r="O579"/>
  <c r="N579"/>
  <c r="L579"/>
  <c r="P578"/>
  <c r="O578"/>
  <c r="N578"/>
  <c r="L578"/>
  <c r="P577"/>
  <c r="O577"/>
  <c r="N577"/>
  <c r="L577"/>
  <c r="P576"/>
  <c r="O576"/>
  <c r="N576"/>
  <c r="L576"/>
  <c r="P575"/>
  <c r="O575"/>
  <c r="N575"/>
  <c r="L575"/>
  <c r="P574"/>
  <c r="O574"/>
  <c r="N574"/>
  <c r="L574"/>
  <c r="P573"/>
  <c r="O573"/>
  <c r="N573"/>
  <c r="L573"/>
  <c r="P572"/>
  <c r="O572"/>
  <c r="N572"/>
  <c r="L572"/>
  <c r="P571"/>
  <c r="O571"/>
  <c r="N571"/>
  <c r="L571"/>
  <c r="P570"/>
  <c r="O570"/>
  <c r="N570"/>
  <c r="L570"/>
  <c r="P569"/>
  <c r="O569"/>
  <c r="N569"/>
  <c r="L569"/>
  <c r="P568"/>
  <c r="O568"/>
  <c r="N568"/>
  <c r="L568"/>
  <c r="P567"/>
  <c r="O567"/>
  <c r="N567"/>
  <c r="L567"/>
  <c r="P566"/>
  <c r="O566"/>
  <c r="N566"/>
  <c r="L566"/>
  <c r="P565"/>
  <c r="O565"/>
  <c r="N565"/>
  <c r="L565"/>
  <c r="P564"/>
  <c r="O564"/>
  <c r="N564"/>
  <c r="L564"/>
  <c r="P563"/>
  <c r="O563"/>
  <c r="N563"/>
  <c r="L563"/>
  <c r="L562"/>
  <c r="P561"/>
  <c r="O561"/>
  <c r="N561"/>
  <c r="L561"/>
  <c r="P560"/>
  <c r="O560"/>
  <c r="N560"/>
  <c r="L560"/>
  <c r="P559"/>
  <c r="O559"/>
  <c r="N559"/>
  <c r="L559"/>
  <c r="P558"/>
  <c r="O558"/>
  <c r="N558"/>
  <c r="L558"/>
  <c r="P557"/>
  <c r="O557"/>
  <c r="N557"/>
  <c r="L557"/>
  <c r="P556"/>
  <c r="O556"/>
  <c r="N556"/>
  <c r="L556"/>
  <c r="P555"/>
  <c r="O555"/>
  <c r="N555"/>
  <c r="L555"/>
  <c r="P554"/>
  <c r="O554"/>
  <c r="N554"/>
  <c r="L554"/>
  <c r="P553"/>
  <c r="O553"/>
  <c r="N553"/>
  <c r="L553"/>
  <c r="P552"/>
  <c r="O552"/>
  <c r="N552"/>
  <c r="L552"/>
  <c r="P551"/>
  <c r="O551"/>
  <c r="N551"/>
  <c r="L551"/>
  <c r="P550"/>
  <c r="O550"/>
  <c r="N550"/>
  <c r="L550"/>
  <c r="P549"/>
  <c r="O549"/>
  <c r="N549"/>
  <c r="L549"/>
  <c r="P548"/>
  <c r="O548"/>
  <c r="N548"/>
  <c r="L548"/>
  <c r="P547"/>
  <c r="O547"/>
  <c r="N547"/>
  <c r="L547"/>
  <c r="P546"/>
  <c r="O546"/>
  <c r="N546"/>
  <c r="L546"/>
  <c r="P545"/>
  <c r="O545"/>
  <c r="N545"/>
  <c r="L545"/>
  <c r="P544"/>
  <c r="O544"/>
  <c r="N544"/>
  <c r="L544"/>
  <c r="P543"/>
  <c r="O543"/>
  <c r="N543"/>
  <c r="L543"/>
  <c r="P542"/>
  <c r="O542"/>
  <c r="N542"/>
  <c r="L542"/>
  <c r="P541"/>
  <c r="O541"/>
  <c r="N541"/>
  <c r="L541"/>
  <c r="P540"/>
  <c r="O540"/>
  <c r="N540"/>
  <c r="L540"/>
  <c r="P539"/>
  <c r="O539"/>
  <c r="N539"/>
  <c r="L539"/>
  <c r="P538"/>
  <c r="O538"/>
  <c r="N538"/>
  <c r="L538"/>
  <c r="P537"/>
  <c r="O537"/>
  <c r="N537"/>
  <c r="L537"/>
  <c r="P536"/>
  <c r="O536"/>
  <c r="N536"/>
  <c r="L536"/>
  <c r="P535"/>
  <c r="O535"/>
  <c r="N535"/>
  <c r="L535"/>
  <c r="P534"/>
  <c r="O534"/>
  <c r="N534"/>
  <c r="L534"/>
  <c r="P533"/>
  <c r="O533"/>
  <c r="N533"/>
  <c r="L533"/>
  <c r="P532"/>
  <c r="O532"/>
  <c r="N532"/>
  <c r="L532"/>
  <c r="P531"/>
  <c r="O531"/>
  <c r="N531"/>
  <c r="L531"/>
  <c r="P530"/>
  <c r="O530"/>
  <c r="N530"/>
  <c r="L530"/>
  <c r="P529"/>
  <c r="O529"/>
  <c r="N529"/>
  <c r="L529"/>
  <c r="P528"/>
  <c r="O528"/>
  <c r="N528"/>
  <c r="L528"/>
  <c r="P527"/>
  <c r="O527"/>
  <c r="N527"/>
  <c r="L527"/>
  <c r="P526"/>
  <c r="O526"/>
  <c r="N526"/>
  <c r="L526"/>
  <c r="P525"/>
  <c r="O525"/>
  <c r="N525"/>
  <c r="L525"/>
  <c r="P524"/>
  <c r="O524"/>
  <c r="N524"/>
  <c r="L524"/>
  <c r="P523"/>
  <c r="O523"/>
  <c r="N523"/>
  <c r="L523"/>
  <c r="P522"/>
  <c r="O522"/>
  <c r="N522"/>
  <c r="L522"/>
  <c r="P521"/>
  <c r="O521"/>
  <c r="N521"/>
  <c r="L521"/>
  <c r="P520"/>
  <c r="O520"/>
  <c r="N520"/>
  <c r="L520"/>
  <c r="P519"/>
  <c r="O519"/>
  <c r="N519"/>
  <c r="L519"/>
  <c r="P518"/>
  <c r="O518"/>
  <c r="N518"/>
  <c r="L518"/>
  <c r="P517"/>
  <c r="O517"/>
  <c r="N517"/>
  <c r="L517"/>
  <c r="P516"/>
  <c r="O516"/>
  <c r="N516"/>
  <c r="L516"/>
  <c r="P515"/>
  <c r="O515"/>
  <c r="N515"/>
  <c r="L515"/>
  <c r="P514"/>
  <c r="O514"/>
  <c r="N514"/>
  <c r="L514"/>
  <c r="P513"/>
  <c r="O513"/>
  <c r="N513"/>
  <c r="L513"/>
  <c r="P512"/>
  <c r="O512"/>
  <c r="N512"/>
  <c r="L512"/>
  <c r="P511"/>
  <c r="O511"/>
  <c r="N511"/>
  <c r="L511"/>
  <c r="P510"/>
  <c r="O510"/>
  <c r="N510"/>
  <c r="L510"/>
  <c r="P509"/>
  <c r="O509"/>
  <c r="N509"/>
  <c r="L509"/>
  <c r="P508"/>
  <c r="O508"/>
  <c r="N508"/>
  <c r="L508"/>
  <c r="P507"/>
  <c r="O507"/>
  <c r="N507"/>
  <c r="L507"/>
  <c r="P506"/>
  <c r="O506"/>
  <c r="N506"/>
  <c r="L506"/>
  <c r="P505"/>
  <c r="O505"/>
  <c r="N505"/>
  <c r="L505"/>
  <c r="P504"/>
  <c r="O504"/>
  <c r="N504"/>
  <c r="L504"/>
  <c r="P503"/>
  <c r="O503"/>
  <c r="N503"/>
  <c r="L503"/>
  <c r="P502"/>
  <c r="O502"/>
  <c r="N502"/>
  <c r="L502"/>
  <c r="P501"/>
  <c r="O501"/>
  <c r="N501"/>
  <c r="L501"/>
  <c r="P500"/>
  <c r="O500"/>
  <c r="N500"/>
  <c r="L500"/>
  <c r="P499"/>
  <c r="O499"/>
  <c r="N499"/>
  <c r="L499"/>
  <c r="P498"/>
  <c r="O498"/>
  <c r="N498"/>
  <c r="L498"/>
  <c r="P497"/>
  <c r="O497"/>
  <c r="N497"/>
  <c r="L497"/>
  <c r="P496"/>
  <c r="O496"/>
  <c r="N496"/>
  <c r="L496"/>
  <c r="P495"/>
  <c r="O495"/>
  <c r="N495"/>
  <c r="L495"/>
  <c r="P494"/>
  <c r="O494"/>
  <c r="N494"/>
  <c r="L494"/>
  <c r="P493"/>
  <c r="O493"/>
  <c r="N493"/>
  <c r="L493"/>
  <c r="P492"/>
  <c r="O492"/>
  <c r="N492"/>
  <c r="L492"/>
  <c r="P491"/>
  <c r="O491"/>
  <c r="N491"/>
  <c r="L491"/>
  <c r="P490"/>
  <c r="O490"/>
  <c r="N490"/>
  <c r="L490"/>
  <c r="P489"/>
  <c r="O489"/>
  <c r="N489"/>
  <c r="L489"/>
  <c r="P488"/>
  <c r="O488"/>
  <c r="N488"/>
  <c r="L488"/>
  <c r="P487"/>
  <c r="O487"/>
  <c r="N487"/>
  <c r="L487"/>
  <c r="P486"/>
  <c r="O486"/>
  <c r="N486"/>
  <c r="L486"/>
  <c r="P485"/>
  <c r="O485"/>
  <c r="N485"/>
  <c r="L485"/>
  <c r="P484"/>
  <c r="O484"/>
  <c r="N484"/>
  <c r="L484"/>
  <c r="P483"/>
  <c r="O483"/>
  <c r="N483"/>
  <c r="L483"/>
  <c r="P482"/>
  <c r="O482"/>
  <c r="N482"/>
  <c r="L482"/>
  <c r="P481"/>
  <c r="O481"/>
  <c r="N481"/>
  <c r="L481"/>
  <c r="P480"/>
  <c r="O480"/>
  <c r="N480"/>
  <c r="L480"/>
  <c r="P479"/>
  <c r="O479"/>
  <c r="N479"/>
  <c r="L479"/>
  <c r="P478"/>
  <c r="O478"/>
  <c r="N478"/>
  <c r="L478"/>
  <c r="P477"/>
  <c r="O477"/>
  <c r="N477"/>
  <c r="L477"/>
  <c r="P476"/>
  <c r="O476"/>
  <c r="N476"/>
  <c r="L476"/>
  <c r="P475"/>
  <c r="O475"/>
  <c r="N475"/>
  <c r="L475"/>
  <c r="P474"/>
  <c r="O474"/>
  <c r="N474"/>
  <c r="L474"/>
  <c r="P473"/>
  <c r="O473"/>
  <c r="N473"/>
  <c r="L473"/>
  <c r="P472"/>
  <c r="O472"/>
  <c r="N472"/>
  <c r="L472"/>
  <c r="P471"/>
  <c r="O471"/>
  <c r="N471"/>
  <c r="L471"/>
  <c r="P470"/>
  <c r="O470"/>
  <c r="N470"/>
  <c r="L470"/>
  <c r="P469"/>
  <c r="O469"/>
  <c r="N469"/>
  <c r="L469"/>
  <c r="P468"/>
  <c r="O468"/>
  <c r="N468"/>
  <c r="L468"/>
  <c r="P467"/>
  <c r="O467"/>
  <c r="N467"/>
  <c r="L467"/>
  <c r="P466"/>
  <c r="O466"/>
  <c r="N466"/>
  <c r="L466"/>
  <c r="P465"/>
  <c r="O465"/>
  <c r="N465"/>
  <c r="L465"/>
  <c r="P464"/>
  <c r="O464"/>
  <c r="N464"/>
  <c r="L464"/>
  <c r="P463"/>
  <c r="O463"/>
  <c r="N463"/>
  <c r="L463"/>
  <c r="P462"/>
  <c r="O462"/>
  <c r="N462"/>
  <c r="L462"/>
  <c r="P461"/>
  <c r="O461"/>
  <c r="N461"/>
  <c r="L461"/>
  <c r="P460"/>
  <c r="O460"/>
  <c r="N460"/>
  <c r="L460"/>
  <c r="P459"/>
  <c r="O459"/>
  <c r="N459"/>
  <c r="L459"/>
  <c r="P458"/>
  <c r="O458"/>
  <c r="N458"/>
  <c r="L458"/>
  <c r="P457"/>
  <c r="O457"/>
  <c r="N457"/>
  <c r="L457"/>
  <c r="P456"/>
  <c r="O456"/>
  <c r="N456"/>
  <c r="L456"/>
  <c r="P455"/>
  <c r="O455"/>
  <c r="N455"/>
  <c r="L455"/>
  <c r="P454"/>
  <c r="O454"/>
  <c r="N454"/>
  <c r="L454"/>
  <c r="P453"/>
  <c r="O453"/>
  <c r="N453"/>
  <c r="L453"/>
  <c r="P452"/>
  <c r="O452"/>
  <c r="N452"/>
  <c r="L452"/>
  <c r="P451"/>
  <c r="O451"/>
  <c r="N451"/>
  <c r="L451"/>
  <c r="P450"/>
  <c r="O450"/>
  <c r="N450"/>
  <c r="L450"/>
  <c r="P449"/>
  <c r="O449"/>
  <c r="N449"/>
  <c r="L449"/>
  <c r="P448"/>
  <c r="O448"/>
  <c r="N448"/>
  <c r="L448"/>
  <c r="P447"/>
  <c r="O447"/>
  <c r="N447"/>
  <c r="L447"/>
  <c r="P446"/>
  <c r="O446"/>
  <c r="N446"/>
  <c r="L446"/>
  <c r="P445"/>
  <c r="O445"/>
  <c r="N445"/>
  <c r="L445"/>
  <c r="P444"/>
  <c r="O444"/>
  <c r="N444"/>
  <c r="L444"/>
  <c r="P443"/>
  <c r="O443"/>
  <c r="N443"/>
  <c r="L443"/>
  <c r="P442"/>
  <c r="O442"/>
  <c r="N442"/>
  <c r="L442"/>
  <c r="P441"/>
  <c r="O441"/>
  <c r="N441"/>
  <c r="L441"/>
  <c r="P440"/>
  <c r="O440"/>
  <c r="N440"/>
  <c r="L440"/>
  <c r="P439"/>
  <c r="O439"/>
  <c r="N439"/>
  <c r="L439"/>
  <c r="P438"/>
  <c r="O438"/>
  <c r="N438"/>
  <c r="L438"/>
  <c r="P437"/>
  <c r="O437"/>
  <c r="N437"/>
  <c r="L437"/>
  <c r="P436"/>
  <c r="O436"/>
  <c r="N436"/>
  <c r="L436"/>
  <c r="P435"/>
  <c r="O435"/>
  <c r="N435"/>
  <c r="L435"/>
  <c r="P434"/>
  <c r="O434"/>
  <c r="N434"/>
  <c r="L434"/>
  <c r="P433"/>
  <c r="O433"/>
  <c r="N433"/>
  <c r="L433"/>
  <c r="P432"/>
  <c r="O432"/>
  <c r="N432"/>
  <c r="L432"/>
  <c r="P431"/>
  <c r="O431"/>
  <c r="N431"/>
  <c r="L431"/>
  <c r="P430"/>
  <c r="O430"/>
  <c r="N430"/>
  <c r="L430"/>
  <c r="P429"/>
  <c r="O429"/>
  <c r="N429"/>
  <c r="L429"/>
  <c r="P428"/>
  <c r="O428"/>
  <c r="N428"/>
  <c r="L428"/>
  <c r="P427"/>
  <c r="O427"/>
  <c r="N427"/>
  <c r="L427"/>
  <c r="P426"/>
  <c r="O426"/>
  <c r="N426"/>
  <c r="L426"/>
  <c r="P425"/>
  <c r="O425"/>
  <c r="N425"/>
  <c r="L425"/>
  <c r="P424"/>
  <c r="O424"/>
  <c r="N424"/>
  <c r="L424"/>
  <c r="P423"/>
  <c r="O423"/>
  <c r="N423"/>
  <c r="L423"/>
  <c r="P422"/>
  <c r="O422"/>
  <c r="N422"/>
  <c r="L422"/>
  <c r="P421"/>
  <c r="O421"/>
  <c r="N421"/>
  <c r="L421"/>
  <c r="P420"/>
  <c r="O420"/>
  <c r="N420"/>
  <c r="L420"/>
  <c r="P419"/>
  <c r="O419"/>
  <c r="N419"/>
  <c r="L419"/>
  <c r="P418"/>
  <c r="O418"/>
  <c r="N418"/>
  <c r="L418"/>
  <c r="P417"/>
  <c r="O417"/>
  <c r="N417"/>
  <c r="L417"/>
  <c r="P416"/>
  <c r="O416"/>
  <c r="N416"/>
  <c r="L416"/>
  <c r="P415"/>
  <c r="O415"/>
  <c r="N415"/>
  <c r="L415"/>
  <c r="P414"/>
  <c r="O414"/>
  <c r="N414"/>
  <c r="L414"/>
  <c r="P413"/>
  <c r="O413"/>
  <c r="N413"/>
  <c r="L413"/>
  <c r="P412"/>
  <c r="O412"/>
  <c r="N412"/>
  <c r="L412"/>
  <c r="P411"/>
  <c r="O411"/>
  <c r="N411"/>
  <c r="L411"/>
  <c r="P410"/>
  <c r="O410"/>
  <c r="N410"/>
  <c r="L410"/>
  <c r="P409"/>
  <c r="O409"/>
  <c r="N409"/>
  <c r="L409"/>
  <c r="P408"/>
  <c r="O408"/>
  <c r="N408"/>
  <c r="L408"/>
  <c r="P407"/>
  <c r="O407"/>
  <c r="N407"/>
  <c r="L407"/>
  <c r="P406"/>
  <c r="O406"/>
  <c r="N406"/>
  <c r="L406"/>
  <c r="P405"/>
  <c r="O405"/>
  <c r="N405"/>
  <c r="L405"/>
  <c r="P404"/>
  <c r="O404"/>
  <c r="N404"/>
  <c r="L404"/>
  <c r="P403"/>
  <c r="O403"/>
  <c r="N403"/>
  <c r="L403"/>
  <c r="P402"/>
  <c r="O402"/>
  <c r="N402"/>
  <c r="L402"/>
  <c r="P401"/>
  <c r="O401"/>
  <c r="N401"/>
  <c r="L401"/>
  <c r="P400"/>
  <c r="O400"/>
  <c r="N400"/>
  <c r="L400"/>
  <c r="P399"/>
  <c r="O399"/>
  <c r="N399"/>
  <c r="L399"/>
  <c r="P398"/>
  <c r="O398"/>
  <c r="N398"/>
  <c r="L398"/>
  <c r="P397"/>
  <c r="O397"/>
  <c r="N397"/>
  <c r="L397"/>
  <c r="P396"/>
  <c r="O396"/>
  <c r="N396"/>
  <c r="L396"/>
  <c r="P395"/>
  <c r="O395"/>
  <c r="N395"/>
  <c r="L395"/>
  <c r="P394"/>
  <c r="O394"/>
  <c r="N394"/>
  <c r="L394"/>
  <c r="P393"/>
  <c r="O393"/>
  <c r="N393"/>
  <c r="L393"/>
  <c r="P392"/>
  <c r="O392"/>
  <c r="N392"/>
  <c r="L392"/>
  <c r="P391"/>
  <c r="O391"/>
  <c r="N391"/>
  <c r="L391"/>
  <c r="P390"/>
  <c r="O390"/>
  <c r="N390"/>
  <c r="L390"/>
  <c r="P389"/>
  <c r="O389"/>
  <c r="N389"/>
  <c r="L389"/>
  <c r="P388"/>
  <c r="O388"/>
  <c r="N388"/>
  <c r="L388"/>
  <c r="P387"/>
  <c r="O387"/>
  <c r="N387"/>
  <c r="L387"/>
  <c r="P386"/>
  <c r="O386"/>
  <c r="N386"/>
  <c r="L386"/>
  <c r="P385"/>
  <c r="O385"/>
  <c r="N385"/>
  <c r="L385"/>
  <c r="P384"/>
  <c r="O384"/>
  <c r="N384"/>
  <c r="L384"/>
  <c r="P383"/>
  <c r="O383"/>
  <c r="N383"/>
  <c r="L383"/>
  <c r="P382"/>
  <c r="O382"/>
  <c r="N382"/>
  <c r="L382"/>
  <c r="P381"/>
  <c r="O381"/>
  <c r="N381"/>
  <c r="L381"/>
  <c r="P380"/>
  <c r="O380"/>
  <c r="N380"/>
  <c r="L380"/>
  <c r="P379"/>
  <c r="O379"/>
  <c r="N379"/>
  <c r="L379"/>
  <c r="P378"/>
  <c r="O378"/>
  <c r="N378"/>
  <c r="L378"/>
  <c r="P377"/>
  <c r="O377"/>
  <c r="N377"/>
  <c r="L377"/>
  <c r="P376"/>
  <c r="O376"/>
  <c r="N376"/>
  <c r="L376"/>
  <c r="P375"/>
  <c r="O375"/>
  <c r="N375"/>
  <c r="L375"/>
  <c r="P374"/>
  <c r="O374"/>
  <c r="N374"/>
  <c r="L374"/>
  <c r="P373"/>
  <c r="O373"/>
  <c r="N373"/>
  <c r="L373"/>
  <c r="P372"/>
  <c r="O372"/>
  <c r="N372"/>
  <c r="L372"/>
  <c r="P371"/>
  <c r="O371"/>
  <c r="N371"/>
  <c r="L371"/>
  <c r="P370"/>
  <c r="O370"/>
  <c r="N370"/>
  <c r="L370"/>
  <c r="P369"/>
  <c r="O369"/>
  <c r="N369"/>
  <c r="L369"/>
  <c r="P368"/>
  <c r="O368"/>
  <c r="N368"/>
  <c r="L368"/>
  <c r="P367"/>
  <c r="O367"/>
  <c r="N367"/>
  <c r="L367"/>
  <c r="P366"/>
  <c r="O366"/>
  <c r="N366"/>
  <c r="L366"/>
  <c r="P365"/>
  <c r="O365"/>
  <c r="N365"/>
  <c r="L365"/>
  <c r="P364"/>
  <c r="O364"/>
  <c r="N364"/>
  <c r="L364"/>
  <c r="P363"/>
  <c r="O363"/>
  <c r="N363"/>
  <c r="L363"/>
  <c r="P362"/>
  <c r="O362"/>
  <c r="N362"/>
  <c r="L362"/>
  <c r="P361"/>
  <c r="O361"/>
  <c r="N361"/>
  <c r="L361"/>
  <c r="P360"/>
  <c r="O360"/>
  <c r="N360"/>
  <c r="L360"/>
  <c r="P359"/>
  <c r="O359"/>
  <c r="N359"/>
  <c r="L359"/>
  <c r="P358"/>
  <c r="O358"/>
  <c r="N358"/>
  <c r="L358"/>
  <c r="P357"/>
  <c r="O357"/>
  <c r="N357"/>
  <c r="L357"/>
  <c r="P356"/>
  <c r="O356"/>
  <c r="N356"/>
  <c r="L356"/>
  <c r="P355"/>
  <c r="O355"/>
  <c r="N355"/>
  <c r="L355"/>
  <c r="P354"/>
  <c r="O354"/>
  <c r="N354"/>
  <c r="L354"/>
  <c r="P353"/>
  <c r="O353"/>
  <c r="N353"/>
  <c r="L353"/>
  <c r="P352"/>
  <c r="O352"/>
  <c r="N352"/>
  <c r="L352"/>
  <c r="P351"/>
  <c r="O351"/>
  <c r="N351"/>
  <c r="L351"/>
  <c r="P350"/>
  <c r="O350"/>
  <c r="N350"/>
  <c r="L350"/>
  <c r="P349"/>
  <c r="O349"/>
  <c r="N349"/>
  <c r="L349"/>
  <c r="P348"/>
  <c r="O348"/>
  <c r="N348"/>
  <c r="L348"/>
  <c r="L347"/>
  <c r="P346"/>
  <c r="O346"/>
  <c r="N346"/>
  <c r="L346"/>
  <c r="P345"/>
  <c r="O345"/>
  <c r="N345"/>
  <c r="L345"/>
  <c r="P344"/>
  <c r="O344"/>
  <c r="N344"/>
  <c r="L344"/>
  <c r="P343"/>
  <c r="O343"/>
  <c r="N343"/>
  <c r="L343"/>
  <c r="P342"/>
  <c r="O342"/>
  <c r="N342"/>
  <c r="L342"/>
  <c r="P341"/>
  <c r="O341"/>
  <c r="N341"/>
  <c r="L341"/>
  <c r="P340"/>
  <c r="O340"/>
  <c r="N340"/>
  <c r="L340"/>
  <c r="P339"/>
  <c r="O339"/>
  <c r="N339"/>
  <c r="L339"/>
  <c r="P338"/>
  <c r="O338"/>
  <c r="N338"/>
  <c r="L338"/>
  <c r="P337"/>
  <c r="O337"/>
  <c r="N337"/>
  <c r="L337"/>
  <c r="P336"/>
  <c r="O336"/>
  <c r="N336"/>
  <c r="L336"/>
  <c r="P335"/>
  <c r="O335"/>
  <c r="N335"/>
  <c r="L335"/>
  <c r="P334"/>
  <c r="O334"/>
  <c r="N334"/>
  <c r="L334"/>
  <c r="P333"/>
  <c r="O333"/>
  <c r="N333"/>
  <c r="L333"/>
  <c r="P332"/>
  <c r="O332"/>
  <c r="N332"/>
  <c r="L332"/>
  <c r="P331"/>
  <c r="O331"/>
  <c r="N331"/>
  <c r="L331"/>
  <c r="P330"/>
  <c r="O330"/>
  <c r="N330"/>
  <c r="L330"/>
  <c r="P329"/>
  <c r="O329"/>
  <c r="N329"/>
  <c r="L329"/>
  <c r="P328"/>
  <c r="O328"/>
  <c r="N328"/>
  <c r="L328"/>
  <c r="P327"/>
  <c r="O327"/>
  <c r="N327"/>
  <c r="L327"/>
  <c r="P326"/>
  <c r="O326"/>
  <c r="N326"/>
  <c r="L326"/>
  <c r="P325"/>
  <c r="O325"/>
  <c r="N325"/>
  <c r="L325"/>
  <c r="P324"/>
  <c r="O324"/>
  <c r="N324"/>
  <c r="L324"/>
  <c r="P323"/>
  <c r="O323"/>
  <c r="N323"/>
  <c r="L323"/>
  <c r="P322"/>
  <c r="O322"/>
  <c r="N322"/>
  <c r="L322"/>
  <c r="P321"/>
  <c r="O321"/>
  <c r="N321"/>
  <c r="L321"/>
  <c r="P320"/>
  <c r="O320"/>
  <c r="N320"/>
  <c r="L320"/>
  <c r="P319"/>
  <c r="O319"/>
  <c r="N319"/>
  <c r="L319"/>
  <c r="P318"/>
  <c r="O318"/>
  <c r="N318"/>
  <c r="L318"/>
  <c r="P317"/>
  <c r="O317"/>
  <c r="N317"/>
  <c r="L317"/>
  <c r="P316"/>
  <c r="O316"/>
  <c r="N316"/>
  <c r="L316"/>
  <c r="P315"/>
  <c r="O315"/>
  <c r="N315"/>
  <c r="L315"/>
  <c r="P314"/>
  <c r="O314"/>
  <c r="N314"/>
  <c r="L314"/>
  <c r="P313"/>
  <c r="O313"/>
  <c r="N313"/>
  <c r="L313"/>
  <c r="P312"/>
  <c r="O312"/>
  <c r="N312"/>
  <c r="L312"/>
  <c r="P311"/>
  <c r="O311"/>
  <c r="N311"/>
  <c r="L311"/>
  <c r="P310"/>
  <c r="O310"/>
  <c r="N310"/>
  <c r="L310"/>
  <c r="P309"/>
  <c r="O309"/>
  <c r="N309"/>
  <c r="L309"/>
  <c r="P308"/>
  <c r="O308"/>
  <c r="N308"/>
  <c r="L308"/>
  <c r="P307"/>
  <c r="O307"/>
  <c r="N307"/>
  <c r="L307"/>
  <c r="P306"/>
  <c r="O306"/>
  <c r="N306"/>
  <c r="L306"/>
  <c r="P305"/>
  <c r="O305"/>
  <c r="N305"/>
  <c r="L305"/>
  <c r="P304"/>
  <c r="O304"/>
  <c r="N304"/>
  <c r="L304"/>
  <c r="P303"/>
  <c r="O303"/>
  <c r="N303"/>
  <c r="L303"/>
  <c r="P302"/>
  <c r="O302"/>
  <c r="N302"/>
  <c r="L302"/>
  <c r="P301"/>
  <c r="O301"/>
  <c r="N301"/>
  <c r="L301"/>
  <c r="P300"/>
  <c r="O300"/>
  <c r="N300"/>
  <c r="L300"/>
  <c r="P299"/>
  <c r="O299"/>
  <c r="N299"/>
  <c r="L299"/>
  <c r="P298"/>
  <c r="O298"/>
  <c r="N298"/>
  <c r="L298"/>
  <c r="P297"/>
  <c r="O297"/>
  <c r="N297"/>
  <c r="L297"/>
  <c r="P296"/>
  <c r="O296"/>
  <c r="N296"/>
  <c r="L296"/>
  <c r="P295"/>
  <c r="O295"/>
  <c r="N295"/>
  <c r="L295"/>
  <c r="P294"/>
  <c r="O294"/>
  <c r="N294"/>
  <c r="L294"/>
  <c r="P293"/>
  <c r="O293"/>
  <c r="N293"/>
  <c r="L293"/>
  <c r="P292"/>
  <c r="O292"/>
  <c r="N292"/>
  <c r="L292"/>
  <c r="P291"/>
  <c r="O291"/>
  <c r="N291"/>
  <c r="L291"/>
  <c r="P290"/>
  <c r="O290"/>
  <c r="N290"/>
  <c r="L290"/>
  <c r="P289"/>
  <c r="O289"/>
  <c r="N289"/>
  <c r="L289"/>
  <c r="P288"/>
  <c r="O288"/>
  <c r="N288"/>
  <c r="L288"/>
  <c r="P287"/>
  <c r="O287"/>
  <c r="N287"/>
  <c r="L287"/>
  <c r="P286"/>
  <c r="O286"/>
  <c r="N286"/>
  <c r="L286"/>
  <c r="P285"/>
  <c r="O285"/>
  <c r="N285"/>
  <c r="L285"/>
  <c r="P284"/>
  <c r="O284"/>
  <c r="N284"/>
  <c r="L284"/>
  <c r="P283"/>
  <c r="O283"/>
  <c r="N283"/>
  <c r="L283"/>
  <c r="P282"/>
  <c r="O282"/>
  <c r="N282"/>
  <c r="L282"/>
  <c r="P281"/>
  <c r="O281"/>
  <c r="N281"/>
  <c r="L281"/>
  <c r="P280"/>
  <c r="O280"/>
  <c r="N280"/>
  <c r="L280"/>
  <c r="P279"/>
  <c r="O279"/>
  <c r="N279"/>
  <c r="L279"/>
  <c r="P278"/>
  <c r="O278"/>
  <c r="N278"/>
  <c r="L278"/>
  <c r="P277"/>
  <c r="O277"/>
  <c r="N277"/>
  <c r="L277"/>
  <c r="P276"/>
  <c r="O276"/>
  <c r="N276"/>
  <c r="L276"/>
  <c r="P275"/>
  <c r="O275"/>
  <c r="N275"/>
  <c r="L275"/>
  <c r="P274"/>
  <c r="O274"/>
  <c r="N274"/>
  <c r="L274"/>
  <c r="P273"/>
  <c r="O273"/>
  <c r="N273"/>
  <c r="L273"/>
  <c r="P272"/>
  <c r="O272"/>
  <c r="N272"/>
  <c r="L272"/>
  <c r="P271"/>
  <c r="O271"/>
  <c r="N271"/>
  <c r="L271"/>
  <c r="P270"/>
  <c r="O270"/>
  <c r="N270"/>
  <c r="L270"/>
  <c r="P269"/>
  <c r="O269"/>
  <c r="N269"/>
  <c r="L269"/>
  <c r="P268"/>
  <c r="O268"/>
  <c r="N268"/>
  <c r="L268"/>
  <c r="P267"/>
  <c r="O267"/>
  <c r="N267"/>
  <c r="L267"/>
  <c r="P266"/>
  <c r="O266"/>
  <c r="N266"/>
  <c r="L266"/>
  <c r="P265"/>
  <c r="O265"/>
  <c r="N265"/>
  <c r="L265"/>
  <c r="P264"/>
  <c r="O264"/>
  <c r="N264"/>
  <c r="L264"/>
  <c r="P263"/>
  <c r="O263"/>
  <c r="N263"/>
  <c r="L263"/>
  <c r="P262"/>
  <c r="O262"/>
  <c r="N262"/>
  <c r="L262"/>
  <c r="P261"/>
  <c r="O261"/>
  <c r="N261"/>
  <c r="L261"/>
  <c r="P260"/>
  <c r="O260"/>
  <c r="N260"/>
  <c r="L260"/>
  <c r="P259"/>
  <c r="O259"/>
  <c r="N259"/>
  <c r="L259"/>
  <c r="P258"/>
  <c r="O258"/>
  <c r="N258"/>
  <c r="L258"/>
  <c r="P257"/>
  <c r="O257"/>
  <c r="N257"/>
  <c r="L257"/>
  <c r="P256"/>
  <c r="O256"/>
  <c r="N256"/>
  <c r="L256"/>
  <c r="P255"/>
  <c r="O255"/>
  <c r="N255"/>
  <c r="L255"/>
  <c r="P254"/>
  <c r="O254"/>
  <c r="N254"/>
  <c r="L254"/>
  <c r="P253"/>
  <c r="O253"/>
  <c r="N253"/>
  <c r="L253"/>
  <c r="P252"/>
  <c r="O252"/>
  <c r="N252"/>
  <c r="L252"/>
  <c r="P251"/>
  <c r="O251"/>
  <c r="N251"/>
  <c r="L251"/>
  <c r="P250"/>
  <c r="O250"/>
  <c r="N250"/>
  <c r="L250"/>
  <c r="P249"/>
  <c r="O249"/>
  <c r="N249"/>
  <c r="L249"/>
  <c r="P248"/>
  <c r="O248"/>
  <c r="N248"/>
  <c r="L248"/>
  <c r="P247"/>
  <c r="O247"/>
  <c r="N247"/>
  <c r="L247"/>
  <c r="P246"/>
  <c r="O246"/>
  <c r="N246"/>
  <c r="L246"/>
  <c r="P245"/>
  <c r="O245"/>
  <c r="N245"/>
  <c r="L245"/>
  <c r="P244"/>
  <c r="O244"/>
  <c r="N244"/>
  <c r="L244"/>
  <c r="P243"/>
  <c r="O243"/>
  <c r="N243"/>
  <c r="L243"/>
  <c r="P242"/>
  <c r="O242"/>
  <c r="N242"/>
  <c r="L242"/>
  <c r="P241"/>
  <c r="O241"/>
  <c r="N241"/>
  <c r="L241"/>
  <c r="P240"/>
  <c r="O240"/>
  <c r="N240"/>
  <c r="L240"/>
  <c r="P239"/>
  <c r="O239"/>
  <c r="N239"/>
  <c r="L239"/>
  <c r="P238"/>
  <c r="O238"/>
  <c r="N238"/>
  <c r="L238"/>
  <c r="P237"/>
  <c r="O237"/>
  <c r="N237"/>
  <c r="L237"/>
  <c r="P236"/>
  <c r="O236"/>
  <c r="N236"/>
  <c r="L236"/>
  <c r="P235"/>
  <c r="O235"/>
  <c r="N235"/>
  <c r="L235"/>
  <c r="P234"/>
  <c r="O234"/>
  <c r="N234"/>
  <c r="L234"/>
  <c r="P233"/>
  <c r="O233"/>
  <c r="N233"/>
  <c r="L233"/>
  <c r="P232"/>
  <c r="O232"/>
  <c r="N232"/>
  <c r="L232"/>
  <c r="P231"/>
  <c r="O231"/>
  <c r="N231"/>
  <c r="L231"/>
  <c r="P230"/>
  <c r="O230"/>
  <c r="N230"/>
  <c r="L230"/>
  <c r="P229"/>
  <c r="O229"/>
  <c r="N229"/>
  <c r="L229"/>
  <c r="P228"/>
  <c r="O228"/>
  <c r="N228"/>
  <c r="L228"/>
  <c r="P227"/>
  <c r="O227"/>
  <c r="N227"/>
  <c r="L227"/>
  <c r="P226"/>
  <c r="O226"/>
  <c r="N226"/>
  <c r="L226"/>
  <c r="P225"/>
  <c r="O225"/>
  <c r="N225"/>
  <c r="L225"/>
  <c r="P224"/>
  <c r="O224"/>
  <c r="N224"/>
  <c r="L224"/>
  <c r="P223"/>
  <c r="O223"/>
  <c r="N223"/>
  <c r="L223"/>
  <c r="P222"/>
  <c r="O222"/>
  <c r="N222"/>
  <c r="L222"/>
  <c r="P221"/>
  <c r="O221"/>
  <c r="N221"/>
  <c r="L221"/>
  <c r="P220"/>
  <c r="O220"/>
  <c r="N220"/>
  <c r="L220"/>
  <c r="P219"/>
  <c r="O219"/>
  <c r="N219"/>
  <c r="L219"/>
  <c r="P218"/>
  <c r="O218"/>
  <c r="N218"/>
  <c r="L218"/>
  <c r="P217"/>
  <c r="O217"/>
  <c r="N217"/>
  <c r="L217"/>
  <c r="P216"/>
  <c r="O216"/>
  <c r="N216"/>
  <c r="L216"/>
  <c r="P215"/>
  <c r="O215"/>
  <c r="N215"/>
  <c r="L215"/>
  <c r="P214"/>
  <c r="O214"/>
  <c r="N214"/>
  <c r="L214"/>
  <c r="P213"/>
  <c r="O213"/>
  <c r="N213"/>
  <c r="L213"/>
  <c r="P212"/>
  <c r="O212"/>
  <c r="N212"/>
  <c r="L212"/>
  <c r="P211"/>
  <c r="O211"/>
  <c r="N211"/>
  <c r="L211"/>
  <c r="P210"/>
  <c r="O210"/>
  <c r="N210"/>
  <c r="L210"/>
  <c r="P209"/>
  <c r="O209"/>
  <c r="N209"/>
  <c r="L209"/>
  <c r="P208"/>
  <c r="O208"/>
  <c r="N208"/>
  <c r="L208"/>
  <c r="P207"/>
  <c r="O207"/>
  <c r="N207"/>
  <c r="L207"/>
  <c r="P206"/>
  <c r="O206"/>
  <c r="N206"/>
  <c r="L206"/>
  <c r="P205"/>
  <c r="O205"/>
  <c r="N205"/>
  <c r="L205"/>
  <c r="P204"/>
  <c r="O204"/>
  <c r="N204"/>
  <c r="L204"/>
  <c r="P203"/>
  <c r="O203"/>
  <c r="N203"/>
  <c r="L203"/>
  <c r="P202"/>
  <c r="O202"/>
  <c r="N202"/>
  <c r="L202"/>
  <c r="P201"/>
  <c r="O201"/>
  <c r="N201"/>
  <c r="L201"/>
  <c r="P200"/>
  <c r="O200"/>
  <c r="N200"/>
  <c r="L200"/>
  <c r="P199"/>
  <c r="O199"/>
  <c r="N199"/>
  <c r="L199"/>
  <c r="P198"/>
  <c r="O198"/>
  <c r="N198"/>
  <c r="L198"/>
  <c r="P197"/>
  <c r="O197"/>
  <c r="N197"/>
  <c r="L197"/>
  <c r="P196"/>
  <c r="O196"/>
  <c r="N196"/>
  <c r="L196"/>
  <c r="P195"/>
  <c r="O195"/>
  <c r="N195"/>
  <c r="L195"/>
  <c r="P194"/>
  <c r="O194"/>
  <c r="N194"/>
  <c r="L194"/>
  <c r="P193"/>
  <c r="O193"/>
  <c r="N193"/>
  <c r="L193"/>
  <c r="P192"/>
  <c r="O192"/>
  <c r="N192"/>
  <c r="L192"/>
  <c r="P191"/>
  <c r="O191"/>
  <c r="N191"/>
  <c r="L191"/>
  <c r="P190"/>
  <c r="O190"/>
  <c r="N190"/>
  <c r="L190"/>
  <c r="P189"/>
  <c r="O189"/>
  <c r="N189"/>
  <c r="L189"/>
  <c r="P188"/>
  <c r="O188"/>
  <c r="N188"/>
  <c r="L188"/>
  <c r="P187"/>
  <c r="O187"/>
  <c r="N187"/>
  <c r="L187"/>
  <c r="P186"/>
  <c r="O186"/>
  <c r="N186"/>
  <c r="L186"/>
  <c r="P185"/>
  <c r="O185"/>
  <c r="N185"/>
  <c r="L185"/>
  <c r="P184"/>
  <c r="O184"/>
  <c r="N184"/>
  <c r="L184"/>
  <c r="P183"/>
  <c r="O183"/>
  <c r="N183"/>
  <c r="L183"/>
  <c r="P182"/>
  <c r="O182"/>
  <c r="N182"/>
  <c r="L182"/>
  <c r="P181"/>
  <c r="O181"/>
  <c r="N181"/>
  <c r="L181"/>
  <c r="P180"/>
  <c r="O180"/>
  <c r="N180"/>
  <c r="L180"/>
  <c r="P179"/>
  <c r="O179"/>
  <c r="N179"/>
  <c r="L179"/>
  <c r="P178"/>
  <c r="O178"/>
  <c r="N178"/>
  <c r="L178"/>
  <c r="P177"/>
  <c r="O177"/>
  <c r="N177"/>
  <c r="L177"/>
  <c r="P176"/>
  <c r="O176"/>
  <c r="N176"/>
  <c r="L176"/>
  <c r="P175"/>
  <c r="O175"/>
  <c r="N175"/>
  <c r="L175"/>
  <c r="P174"/>
  <c r="O174"/>
  <c r="N174"/>
  <c r="L174"/>
  <c r="P173"/>
  <c r="O173"/>
  <c r="N173"/>
  <c r="L173"/>
  <c r="P172"/>
  <c r="O172"/>
  <c r="N172"/>
  <c r="L172"/>
  <c r="P171"/>
  <c r="O171"/>
  <c r="N171"/>
  <c r="L171"/>
  <c r="P170"/>
  <c r="O170"/>
  <c r="N170"/>
  <c r="L170"/>
  <c r="P169"/>
  <c r="O169"/>
  <c r="N169"/>
  <c r="L169"/>
  <c r="P168"/>
  <c r="O168"/>
  <c r="N168"/>
  <c r="L168"/>
  <c r="P167"/>
  <c r="O167"/>
  <c r="N167"/>
  <c r="L167"/>
  <c r="P166"/>
  <c r="O166"/>
  <c r="N166"/>
  <c r="L166"/>
  <c r="P165"/>
  <c r="O165"/>
  <c r="N165"/>
  <c r="L165"/>
  <c r="P164"/>
  <c r="O164"/>
  <c r="N164"/>
  <c r="L164"/>
  <c r="P163"/>
  <c r="O163"/>
  <c r="N163"/>
  <c r="L163"/>
  <c r="P162"/>
  <c r="O162"/>
  <c r="N162"/>
  <c r="L162"/>
  <c r="P161"/>
  <c r="O161"/>
  <c r="N161"/>
  <c r="L161"/>
  <c r="P160"/>
  <c r="O160"/>
  <c r="N160"/>
  <c r="L160"/>
  <c r="P159"/>
  <c r="O159"/>
  <c r="N159"/>
  <c r="L159"/>
  <c r="P158"/>
  <c r="O158"/>
  <c r="N158"/>
  <c r="L158"/>
  <c r="P157"/>
  <c r="O157"/>
  <c r="N157"/>
  <c r="L157"/>
  <c r="P156"/>
  <c r="O156"/>
  <c r="N156"/>
  <c r="L156"/>
  <c r="P155"/>
  <c r="O155"/>
  <c r="N155"/>
  <c r="L155"/>
  <c r="P154"/>
  <c r="O154"/>
  <c r="N154"/>
  <c r="L154"/>
  <c r="P153"/>
  <c r="O153"/>
  <c r="N153"/>
  <c r="L153"/>
  <c r="P152"/>
  <c r="O152"/>
  <c r="N152"/>
  <c r="L152"/>
  <c r="P151"/>
  <c r="O151"/>
  <c r="N151"/>
  <c r="L151"/>
  <c r="P150"/>
  <c r="O150"/>
  <c r="N150"/>
  <c r="L150"/>
  <c r="P149"/>
  <c r="O149"/>
  <c r="N149"/>
  <c r="L149"/>
  <c r="P148"/>
  <c r="O148"/>
  <c r="N148"/>
  <c r="L148"/>
  <c r="P147"/>
  <c r="O147"/>
  <c r="N147"/>
  <c r="L147"/>
  <c r="P146"/>
  <c r="O146"/>
  <c r="N146"/>
  <c r="L146"/>
  <c r="P145"/>
  <c r="O145"/>
  <c r="N145"/>
  <c r="L145"/>
  <c r="P144"/>
  <c r="O144"/>
  <c r="N144"/>
  <c r="L144"/>
  <c r="P143"/>
  <c r="O143"/>
  <c r="N143"/>
  <c r="L143"/>
  <c r="P142"/>
  <c r="O142"/>
  <c r="N142"/>
  <c r="L142"/>
  <c r="P141"/>
  <c r="O141"/>
  <c r="N141"/>
  <c r="L141"/>
  <c r="P140"/>
  <c r="O140"/>
  <c r="N140"/>
  <c r="L140"/>
  <c r="P139"/>
  <c r="O139"/>
  <c r="N139"/>
  <c r="L139"/>
  <c r="P138"/>
  <c r="O138"/>
  <c r="N138"/>
  <c r="L138"/>
  <c r="P137"/>
  <c r="O137"/>
  <c r="N137"/>
  <c r="L137"/>
  <c r="P136"/>
  <c r="O136"/>
  <c r="N136"/>
  <c r="L136"/>
  <c r="P135"/>
  <c r="O135"/>
  <c r="N135"/>
  <c r="L135"/>
  <c r="P134"/>
  <c r="O134"/>
  <c r="N134"/>
  <c r="L134"/>
  <c r="P133"/>
  <c r="O133"/>
  <c r="N133"/>
  <c r="L133"/>
  <c r="P132"/>
  <c r="O132"/>
  <c r="N132"/>
  <c r="L132"/>
  <c r="P131"/>
  <c r="O131"/>
  <c r="N131"/>
  <c r="L131"/>
  <c r="P130"/>
  <c r="O130"/>
  <c r="N130"/>
  <c r="L130"/>
  <c r="P129"/>
  <c r="O129"/>
  <c r="N129"/>
  <c r="L129"/>
  <c r="P128"/>
  <c r="O128"/>
  <c r="N128"/>
  <c r="L128"/>
  <c r="P127"/>
  <c r="O127"/>
  <c r="N127"/>
  <c r="L127"/>
  <c r="P126"/>
  <c r="O126"/>
  <c r="N126"/>
  <c r="L126"/>
  <c r="P125"/>
  <c r="O125"/>
  <c r="N125"/>
  <c r="L125"/>
  <c r="P124"/>
  <c r="O124"/>
  <c r="N124"/>
  <c r="L124"/>
  <c r="P123"/>
  <c r="O123"/>
  <c r="N123"/>
  <c r="L123"/>
  <c r="P122"/>
  <c r="O122"/>
  <c r="N122"/>
  <c r="L122"/>
  <c r="P121"/>
  <c r="O121"/>
  <c r="N121"/>
  <c r="L121"/>
  <c r="P120"/>
  <c r="O120"/>
  <c r="N120"/>
  <c r="L120"/>
  <c r="P119"/>
  <c r="O119"/>
  <c r="N119"/>
  <c r="L119"/>
  <c r="P118"/>
  <c r="O118"/>
  <c r="N118"/>
  <c r="L118"/>
  <c r="P117"/>
  <c r="O117"/>
  <c r="N117"/>
  <c r="L117"/>
  <c r="P116"/>
  <c r="O116"/>
  <c r="N116"/>
  <c r="L116"/>
  <c r="P115"/>
  <c r="O115"/>
  <c r="N115"/>
  <c r="L115"/>
  <c r="P114"/>
  <c r="O114"/>
  <c r="N114"/>
  <c r="L114"/>
  <c r="P113"/>
  <c r="O113"/>
  <c r="N113"/>
  <c r="L113"/>
  <c r="P112"/>
  <c r="O112"/>
  <c r="N112"/>
  <c r="L112"/>
  <c r="P111"/>
  <c r="O111"/>
  <c r="N111"/>
  <c r="L111"/>
  <c r="P110"/>
  <c r="O110"/>
  <c r="N110"/>
  <c r="L110"/>
  <c r="P109"/>
  <c r="O109"/>
  <c r="N109"/>
  <c r="L109"/>
  <c r="P108"/>
  <c r="O108"/>
  <c r="N108"/>
  <c r="L108"/>
  <c r="P107"/>
  <c r="O107"/>
  <c r="N107"/>
  <c r="L107"/>
  <c r="P106"/>
  <c r="O106"/>
  <c r="N106"/>
  <c r="L106"/>
  <c r="P105"/>
  <c r="O105"/>
  <c r="N105"/>
  <c r="L105"/>
  <c r="P104"/>
  <c r="O104"/>
  <c r="N104"/>
  <c r="L104"/>
  <c r="P103"/>
  <c r="O103"/>
  <c r="N103"/>
  <c r="L103"/>
  <c r="P102"/>
  <c r="O102"/>
  <c r="N102"/>
  <c r="L102"/>
  <c r="P101"/>
  <c r="O101"/>
  <c r="N101"/>
  <c r="L101"/>
  <c r="P100"/>
  <c r="O100"/>
  <c r="N100"/>
  <c r="L100"/>
  <c r="P99"/>
  <c r="O99"/>
  <c r="N99"/>
  <c r="L99"/>
  <c r="P98"/>
  <c r="O98"/>
  <c r="N98"/>
  <c r="L98"/>
  <c r="P97"/>
  <c r="O97"/>
  <c r="N97"/>
  <c r="L97"/>
  <c r="P96"/>
  <c r="O96"/>
  <c r="N96"/>
  <c r="L96"/>
  <c r="P95"/>
  <c r="O95"/>
  <c r="N95"/>
  <c r="L95"/>
  <c r="P94"/>
  <c r="O94"/>
  <c r="N94"/>
  <c r="L94"/>
  <c r="P93"/>
  <c r="O93"/>
  <c r="N93"/>
  <c r="L93"/>
  <c r="P92"/>
  <c r="O92"/>
  <c r="N92"/>
  <c r="L92"/>
  <c r="P91"/>
  <c r="O91"/>
  <c r="N91"/>
  <c r="L91"/>
  <c r="P90"/>
  <c r="O90"/>
  <c r="N90"/>
  <c r="L90"/>
  <c r="P89"/>
  <c r="O89"/>
  <c r="N89"/>
  <c r="L89"/>
  <c r="P88"/>
  <c r="O88"/>
  <c r="N88"/>
  <c r="L88"/>
  <c r="P74"/>
  <c r="O74"/>
  <c r="N74"/>
  <c r="L74"/>
  <c r="P73"/>
  <c r="O73"/>
  <c r="N73"/>
  <c r="L73"/>
  <c r="P72"/>
  <c r="O72"/>
  <c r="N72"/>
  <c r="L72"/>
  <c r="P71"/>
  <c r="O71"/>
  <c r="N71"/>
  <c r="L71"/>
  <c r="P70"/>
  <c r="O70"/>
  <c r="N70"/>
  <c r="L70"/>
  <c r="P69"/>
  <c r="O69"/>
  <c r="N69"/>
  <c r="L69"/>
  <c r="P68"/>
  <c r="O68"/>
  <c r="N68"/>
  <c r="L68"/>
  <c r="P67"/>
  <c r="O67"/>
  <c r="N67"/>
  <c r="L67"/>
  <c r="P66"/>
  <c r="O66"/>
  <c r="N66"/>
  <c r="L66"/>
  <c r="P65"/>
  <c r="O65"/>
  <c r="N65"/>
  <c r="L65"/>
  <c r="P64"/>
  <c r="O64"/>
  <c r="N64"/>
  <c r="L64"/>
  <c r="P63"/>
  <c r="O63"/>
  <c r="N63"/>
  <c r="L63"/>
  <c r="P62"/>
  <c r="O62"/>
  <c r="N62"/>
  <c r="L62"/>
  <c r="P61"/>
  <c r="O61"/>
  <c r="N61"/>
  <c r="L61"/>
  <c r="P60"/>
  <c r="O60"/>
  <c r="N60"/>
  <c r="L60"/>
  <c r="P59"/>
  <c r="O59"/>
  <c r="N59"/>
  <c r="L59"/>
  <c r="P58"/>
  <c r="O58"/>
  <c r="N58"/>
  <c r="L58"/>
  <c r="P57"/>
  <c r="O57"/>
  <c r="N57"/>
  <c r="L57"/>
  <c r="P56"/>
  <c r="O56"/>
  <c r="N56"/>
  <c r="L56"/>
  <c r="P55"/>
  <c r="O55"/>
  <c r="N55"/>
  <c r="L55"/>
  <c r="P54"/>
  <c r="O54"/>
  <c r="N54"/>
  <c r="L54"/>
  <c r="P53"/>
  <c r="O53"/>
  <c r="N53"/>
  <c r="L53"/>
  <c r="P52"/>
  <c r="O52"/>
  <c r="N52"/>
  <c r="L52"/>
  <c r="P51"/>
  <c r="O51"/>
  <c r="N51"/>
  <c r="L51"/>
  <c r="P50"/>
  <c r="O50"/>
  <c r="N50"/>
  <c r="L50"/>
  <c r="P49"/>
  <c r="O49"/>
  <c r="N49"/>
  <c r="L49"/>
  <c r="P48"/>
  <c r="O48"/>
  <c r="N48"/>
  <c r="L48"/>
  <c r="P47"/>
  <c r="O47"/>
  <c r="N47"/>
  <c r="L47"/>
  <c r="P46"/>
  <c r="O46"/>
  <c r="N46"/>
  <c r="L46"/>
  <c r="P45"/>
  <c r="O45"/>
  <c r="N45"/>
  <c r="L45"/>
  <c r="P44"/>
  <c r="O44"/>
  <c r="N44"/>
  <c r="L44"/>
  <c r="P43"/>
  <c r="O43"/>
  <c r="N43"/>
  <c r="L43"/>
  <c r="P42"/>
  <c r="O42"/>
  <c r="N42"/>
  <c r="L42"/>
  <c r="P41"/>
  <c r="O41"/>
  <c r="N41"/>
  <c r="L41"/>
  <c r="P40"/>
  <c r="O40"/>
  <c r="N40"/>
  <c r="L40"/>
  <c r="P39"/>
  <c r="O39"/>
  <c r="N39"/>
  <c r="L39"/>
  <c r="P38"/>
  <c r="O38"/>
  <c r="N38"/>
  <c r="L38"/>
  <c r="P37"/>
  <c r="O37"/>
  <c r="N37"/>
  <c r="L37"/>
  <c r="P36"/>
  <c r="O36"/>
  <c r="N36"/>
  <c r="L36"/>
  <c r="P35"/>
  <c r="O35"/>
  <c r="N35"/>
  <c r="L35"/>
  <c r="P34"/>
  <c r="O34"/>
  <c r="N34"/>
  <c r="L34"/>
  <c r="P33"/>
  <c r="O33"/>
  <c r="N33"/>
  <c r="L33"/>
  <c r="P32"/>
  <c r="O32"/>
  <c r="N32"/>
  <c r="L32"/>
  <c r="P31"/>
  <c r="O31"/>
  <c r="N31"/>
  <c r="L31"/>
  <c r="P30"/>
  <c r="O30"/>
  <c r="N30"/>
  <c r="L30"/>
  <c r="P29"/>
  <c r="O29"/>
  <c r="N29"/>
  <c r="L29"/>
  <c r="P28"/>
  <c r="O28"/>
  <c r="N28"/>
  <c r="L28"/>
  <c r="P27"/>
  <c r="O27"/>
  <c r="N27"/>
  <c r="L27"/>
  <c r="P26"/>
  <c r="O26"/>
  <c r="N26"/>
  <c r="L26"/>
  <c r="P25"/>
  <c r="O25"/>
  <c r="N25"/>
  <c r="L25"/>
  <c r="P24"/>
  <c r="O24"/>
  <c r="N24"/>
  <c r="L24"/>
  <c r="P23"/>
  <c r="O23"/>
  <c r="N23"/>
  <c r="L23"/>
  <c r="P22"/>
  <c r="O22"/>
  <c r="N22"/>
  <c r="L22"/>
  <c r="P21"/>
  <c r="O21"/>
  <c r="N21"/>
  <c r="L21"/>
  <c r="P20"/>
  <c r="O20"/>
  <c r="N20"/>
  <c r="L20"/>
  <c r="P19"/>
  <c r="O19"/>
  <c r="N19"/>
  <c r="L19"/>
  <c r="P18"/>
  <c r="O18"/>
  <c r="N18"/>
  <c r="L18"/>
  <c r="P17"/>
  <c r="O17"/>
  <c r="N17"/>
  <c r="L17"/>
  <c r="B11"/>
  <c r="L464" i="12"/>
  <c r="N464"/>
  <c r="O464"/>
  <c r="P464"/>
  <c r="L422"/>
  <c r="N422"/>
  <c r="O422"/>
  <c r="P422"/>
  <c r="L828"/>
  <c r="L829"/>
  <c r="L830"/>
  <c r="L831"/>
  <c r="L832"/>
  <c r="L833"/>
  <c r="L834"/>
  <c r="L824"/>
  <c r="L825"/>
  <c r="L826"/>
  <c r="L827"/>
  <c r="O824"/>
  <c r="O825"/>
  <c r="O826"/>
  <c r="O827"/>
  <c r="O828"/>
  <c r="O829"/>
  <c r="O830"/>
  <c r="O831"/>
  <c r="O832"/>
  <c r="O833"/>
  <c r="O834"/>
  <c r="P824"/>
  <c r="P825"/>
  <c r="P826"/>
  <c r="P827"/>
  <c r="P828"/>
  <c r="P829"/>
  <c r="P830"/>
  <c r="P831"/>
  <c r="P832"/>
  <c r="P833"/>
  <c r="P834"/>
  <c r="L849"/>
  <c r="N849"/>
  <c r="O849"/>
  <c r="P849"/>
  <c r="L851"/>
  <c r="N851"/>
  <c r="O851"/>
  <c r="P851"/>
  <c r="L857"/>
  <c r="N857"/>
  <c r="O857"/>
  <c r="P857"/>
  <c r="L848"/>
  <c r="L850"/>
  <c r="L852"/>
  <c r="L853"/>
  <c r="L854"/>
  <c r="L855"/>
  <c r="L856"/>
  <c r="N848"/>
  <c r="N850"/>
  <c r="N852"/>
  <c r="N853"/>
  <c r="N854"/>
  <c r="N855"/>
  <c r="N856"/>
  <c r="O848"/>
  <c r="O850"/>
  <c r="O852"/>
  <c r="O853"/>
  <c r="O854"/>
  <c r="O855"/>
  <c r="O856"/>
  <c r="P848"/>
  <c r="P850"/>
  <c r="P852"/>
  <c r="P853"/>
  <c r="P854"/>
  <c r="P855"/>
  <c r="P856"/>
  <c r="L858"/>
  <c r="L859"/>
  <c r="L860"/>
  <c r="L861"/>
  <c r="N858"/>
  <c r="N859"/>
  <c r="N860"/>
  <c r="N861"/>
  <c r="O858"/>
  <c r="O859"/>
  <c r="O860"/>
  <c r="O861"/>
  <c r="P858"/>
  <c r="P859"/>
  <c r="P860"/>
  <c r="P861"/>
  <c r="L862"/>
  <c r="L863"/>
  <c r="N862"/>
  <c r="N863"/>
  <c r="O862"/>
  <c r="O863"/>
  <c r="P862"/>
  <c r="P863"/>
  <c r="L864"/>
  <c r="N864"/>
  <c r="O864"/>
  <c r="P864"/>
  <c r="L507"/>
  <c r="N507"/>
  <c r="O507"/>
  <c r="P507"/>
  <c r="L690"/>
  <c r="N690"/>
  <c r="O690"/>
  <c r="P690"/>
  <c r="L817"/>
  <c r="N817"/>
  <c r="O817"/>
  <c r="P817"/>
  <c r="L196"/>
  <c r="N196"/>
  <c r="O196"/>
  <c r="P196"/>
  <c r="L307"/>
  <c r="N307"/>
  <c r="O307"/>
  <c r="P307"/>
  <c r="L220"/>
  <c r="N220"/>
  <c r="O220"/>
  <c r="P220"/>
  <c r="L506"/>
  <c r="N506"/>
  <c r="O506"/>
  <c r="P506"/>
  <c r="L836"/>
  <c r="N836"/>
  <c r="O836"/>
  <c r="P836"/>
  <c r="L424"/>
  <c r="N424"/>
  <c r="O424"/>
  <c r="P424"/>
  <c r="L837"/>
  <c r="N837"/>
  <c r="O837"/>
  <c r="P837"/>
  <c r="L411"/>
  <c r="N411"/>
  <c r="O411"/>
  <c r="P411"/>
  <c r="L34"/>
  <c r="N34"/>
  <c r="O34"/>
  <c r="P34"/>
  <c r="L508"/>
  <c r="N508"/>
  <c r="O508"/>
  <c r="P508"/>
  <c r="L664"/>
  <c r="L228"/>
  <c r="L317"/>
  <c r="L24"/>
  <c r="L25"/>
  <c r="L841"/>
  <c r="L839"/>
  <c r="L840"/>
  <c r="N664"/>
  <c r="N228"/>
  <c r="N317"/>
  <c r="N24"/>
  <c r="N25"/>
  <c r="N841"/>
  <c r="N839"/>
  <c r="N840"/>
  <c r="O664"/>
  <c r="O228"/>
  <c r="O317"/>
  <c r="O24"/>
  <c r="O25"/>
  <c r="O841"/>
  <c r="O839"/>
  <c r="O840"/>
  <c r="P664"/>
  <c r="P228"/>
  <c r="P317"/>
  <c r="P24"/>
  <c r="P25"/>
  <c r="P841"/>
  <c r="P839"/>
  <c r="Q839" s="1"/>
  <c r="P840"/>
  <c r="Q664"/>
  <c r="Q228"/>
  <c r="Q317"/>
  <c r="L348"/>
  <c r="L349"/>
  <c r="L350"/>
  <c r="L351"/>
  <c r="L352"/>
  <c r="L357"/>
  <c r="L358"/>
  <c r="L359"/>
  <c r="L356"/>
  <c r="L374"/>
  <c r="L388"/>
  <c r="L405"/>
  <c r="L415"/>
  <c r="L416"/>
  <c r="L421"/>
  <c r="L429"/>
  <c r="L554"/>
  <c r="L446"/>
  <c r="L455"/>
  <c r="L454"/>
  <c r="L459"/>
  <c r="N348"/>
  <c r="N349"/>
  <c r="N350"/>
  <c r="N351"/>
  <c r="N352"/>
  <c r="N357"/>
  <c r="N358"/>
  <c r="N359"/>
  <c r="N356"/>
  <c r="N374"/>
  <c r="N388"/>
  <c r="N405"/>
  <c r="N415"/>
  <c r="N416"/>
  <c r="N421"/>
  <c r="N429"/>
  <c r="N554"/>
  <c r="N446"/>
  <c r="N455"/>
  <c r="N454"/>
  <c r="N459"/>
  <c r="O348"/>
  <c r="O349"/>
  <c r="O350"/>
  <c r="O351"/>
  <c r="O352"/>
  <c r="O357"/>
  <c r="O358"/>
  <c r="O359"/>
  <c r="O356"/>
  <c r="O374"/>
  <c r="O388"/>
  <c r="O405"/>
  <c r="O415"/>
  <c r="O416"/>
  <c r="O421"/>
  <c r="O429"/>
  <c r="O554"/>
  <c r="O446"/>
  <c r="O455"/>
  <c r="O454"/>
  <c r="O459"/>
  <c r="P348"/>
  <c r="P349"/>
  <c r="P350"/>
  <c r="P351"/>
  <c r="P352"/>
  <c r="P357"/>
  <c r="P358"/>
  <c r="P359"/>
  <c r="P356"/>
  <c r="P374"/>
  <c r="P388"/>
  <c r="P405"/>
  <c r="P415"/>
  <c r="P416"/>
  <c r="P421"/>
  <c r="P429"/>
  <c r="P554"/>
  <c r="P446"/>
  <c r="P455"/>
  <c r="P454"/>
  <c r="P459"/>
  <c r="L39"/>
  <c r="L42"/>
  <c r="L47"/>
  <c r="L53"/>
  <c r="L61"/>
  <c r="L62"/>
  <c r="L63"/>
  <c r="L65"/>
  <c r="N39"/>
  <c r="N42"/>
  <c r="N47"/>
  <c r="N53"/>
  <c r="N61"/>
  <c r="N62"/>
  <c r="N63"/>
  <c r="N65"/>
  <c r="O39"/>
  <c r="O42"/>
  <c r="O47"/>
  <c r="O53"/>
  <c r="O61"/>
  <c r="O62"/>
  <c r="O63"/>
  <c r="O65"/>
  <c r="P39"/>
  <c r="P42"/>
  <c r="P47"/>
  <c r="P53"/>
  <c r="P61"/>
  <c r="Q61" s="1"/>
  <c r="P62"/>
  <c r="P63"/>
  <c r="P65"/>
  <c r="Q39"/>
  <c r="Q42"/>
  <c r="Q47"/>
  <c r="L67"/>
  <c r="L72"/>
  <c r="L88"/>
  <c r="L112"/>
  <c r="L167"/>
  <c r="L185"/>
  <c r="L324"/>
  <c r="L325"/>
  <c r="N67"/>
  <c r="N72"/>
  <c r="N88"/>
  <c r="N112"/>
  <c r="N167"/>
  <c r="N185"/>
  <c r="N324"/>
  <c r="N325"/>
  <c r="O67"/>
  <c r="O72"/>
  <c r="O88"/>
  <c r="O112"/>
  <c r="O167"/>
  <c r="O185"/>
  <c r="O324"/>
  <c r="O325"/>
  <c r="P67"/>
  <c r="P72"/>
  <c r="P88"/>
  <c r="P112"/>
  <c r="P167"/>
  <c r="P185"/>
  <c r="P324"/>
  <c r="P325"/>
  <c r="Q325" s="1"/>
  <c r="Q67"/>
  <c r="Q72"/>
  <c r="Q88"/>
  <c r="L328"/>
  <c r="L347"/>
  <c r="L504"/>
  <c r="L516"/>
  <c r="L520"/>
  <c r="L531"/>
  <c r="L550"/>
  <c r="L551"/>
  <c r="N328"/>
  <c r="N347"/>
  <c r="N504"/>
  <c r="N516"/>
  <c r="N520"/>
  <c r="N531"/>
  <c r="N550"/>
  <c r="N551"/>
  <c r="O328"/>
  <c r="O347"/>
  <c r="O504"/>
  <c r="O516"/>
  <c r="O520"/>
  <c r="O531"/>
  <c r="O550"/>
  <c r="O551"/>
  <c r="P328"/>
  <c r="P347"/>
  <c r="P504"/>
  <c r="P516"/>
  <c r="P520"/>
  <c r="P531"/>
  <c r="P550"/>
  <c r="P551"/>
  <c r="Q328"/>
  <c r="Q347"/>
  <c r="Q504"/>
  <c r="L552"/>
  <c r="L572"/>
  <c r="L580"/>
  <c r="L582"/>
  <c r="L604"/>
  <c r="L658"/>
  <c r="L657"/>
  <c r="L663"/>
  <c r="N552"/>
  <c r="N572"/>
  <c r="N580"/>
  <c r="N582"/>
  <c r="N604"/>
  <c r="N658"/>
  <c r="N657"/>
  <c r="N663"/>
  <c r="O552"/>
  <c r="O572"/>
  <c r="O580"/>
  <c r="O582"/>
  <c r="O604"/>
  <c r="O658"/>
  <c r="O657"/>
  <c r="O663"/>
  <c r="P552"/>
  <c r="P572"/>
  <c r="P580"/>
  <c r="Q580" s="1"/>
  <c r="P582"/>
  <c r="Q582" s="1"/>
  <c r="P604"/>
  <c r="P658"/>
  <c r="P657"/>
  <c r="P663"/>
  <c r="Q663" s="1"/>
  <c r="Q552"/>
  <c r="L451"/>
  <c r="L465"/>
  <c r="L165"/>
  <c r="L431"/>
  <c r="N451"/>
  <c r="N465"/>
  <c r="N165"/>
  <c r="N431"/>
  <c r="O451"/>
  <c r="O465"/>
  <c r="O165"/>
  <c r="O431"/>
  <c r="P451"/>
  <c r="P465"/>
  <c r="P165"/>
  <c r="P431"/>
  <c r="L331"/>
  <c r="N331"/>
  <c r="O331"/>
  <c r="P331"/>
  <c r="L417"/>
  <c r="N417"/>
  <c r="O417"/>
  <c r="P417"/>
  <c r="L418"/>
  <c r="N418"/>
  <c r="O418"/>
  <c r="P418"/>
  <c r="L419"/>
  <c r="N419"/>
  <c r="O419"/>
  <c r="P419"/>
  <c r="L129"/>
  <c r="N129"/>
  <c r="O129"/>
  <c r="P129"/>
  <c r="L674"/>
  <c r="N674"/>
  <c r="O674"/>
  <c r="P674"/>
  <c r="L33"/>
  <c r="N33"/>
  <c r="O33"/>
  <c r="P33"/>
  <c r="L509"/>
  <c r="N509"/>
  <c r="O509"/>
  <c r="P509"/>
  <c r="L151"/>
  <c r="N151"/>
  <c r="O151"/>
  <c r="P151"/>
  <c r="L128"/>
  <c r="N128"/>
  <c r="O128"/>
  <c r="P128"/>
  <c r="L264"/>
  <c r="L27"/>
  <c r="L466"/>
  <c r="L467"/>
  <c r="L576"/>
  <c r="L81"/>
  <c r="L83"/>
  <c r="L82"/>
  <c r="N264"/>
  <c r="N27"/>
  <c r="N466"/>
  <c r="N467"/>
  <c r="N576"/>
  <c r="N81"/>
  <c r="N83"/>
  <c r="N82"/>
  <c r="O264"/>
  <c r="O27"/>
  <c r="O466"/>
  <c r="O467"/>
  <c r="O576"/>
  <c r="O81"/>
  <c r="O83"/>
  <c r="O82"/>
  <c r="P264"/>
  <c r="P27"/>
  <c r="P466"/>
  <c r="P467"/>
  <c r="Q467" s="1"/>
  <c r="P576"/>
  <c r="P81"/>
  <c r="P83"/>
  <c r="P82"/>
  <c r="Q264"/>
  <c r="L74"/>
  <c r="N74"/>
  <c r="O74"/>
  <c r="P74"/>
  <c r="L157"/>
  <c r="L71"/>
  <c r="L69"/>
  <c r="L70"/>
  <c r="L297"/>
  <c r="N157"/>
  <c r="N71"/>
  <c r="N69"/>
  <c r="N70"/>
  <c r="N297"/>
  <c r="O157"/>
  <c r="O71"/>
  <c r="O69"/>
  <c r="O70"/>
  <c r="O297"/>
  <c r="P157"/>
  <c r="P71"/>
  <c r="P69"/>
  <c r="P70"/>
  <c r="P297"/>
  <c r="L453"/>
  <c r="N453"/>
  <c r="O453"/>
  <c r="P453"/>
  <c r="L442"/>
  <c r="L440"/>
  <c r="L441"/>
  <c r="N442"/>
  <c r="N440"/>
  <c r="N441"/>
  <c r="O442"/>
  <c r="O440"/>
  <c r="O441"/>
  <c r="P442"/>
  <c r="P440"/>
  <c r="P441"/>
  <c r="P865"/>
  <c r="O865"/>
  <c r="N865"/>
  <c r="L865"/>
  <c r="P847"/>
  <c r="O847"/>
  <c r="N847"/>
  <c r="L847"/>
  <c r="P846"/>
  <c r="O846"/>
  <c r="N846"/>
  <c r="L846"/>
  <c r="P845"/>
  <c r="O845"/>
  <c r="N845"/>
  <c r="L845"/>
  <c r="P844"/>
  <c r="O844"/>
  <c r="N844"/>
  <c r="L844"/>
  <c r="P843"/>
  <c r="O843"/>
  <c r="N843"/>
  <c r="L843"/>
  <c r="P842"/>
  <c r="O842"/>
  <c r="N842"/>
  <c r="L842"/>
  <c r="P838"/>
  <c r="O838"/>
  <c r="N838"/>
  <c r="L838"/>
  <c r="P835"/>
  <c r="O835"/>
  <c r="N835"/>
  <c r="L835"/>
  <c r="P823"/>
  <c r="O823"/>
  <c r="N823"/>
  <c r="L823"/>
  <c r="P822"/>
  <c r="O822"/>
  <c r="N822"/>
  <c r="L822"/>
  <c r="P821"/>
  <c r="O821"/>
  <c r="N821"/>
  <c r="L821"/>
  <c r="P820"/>
  <c r="O820"/>
  <c r="N820"/>
  <c r="L820"/>
  <c r="P819"/>
  <c r="O819"/>
  <c r="N819"/>
  <c r="L819"/>
  <c r="P818"/>
  <c r="O818"/>
  <c r="N818"/>
  <c r="L818"/>
  <c r="P816"/>
  <c r="O816"/>
  <c r="N816"/>
  <c r="L816"/>
  <c r="P815"/>
  <c r="O815"/>
  <c r="N815"/>
  <c r="L815"/>
  <c r="P814"/>
  <c r="O814"/>
  <c r="N814"/>
  <c r="L814"/>
  <c r="P813"/>
  <c r="O813"/>
  <c r="N813"/>
  <c r="L813"/>
  <c r="P812"/>
  <c r="O812"/>
  <c r="N812"/>
  <c r="L812"/>
  <c r="P811"/>
  <c r="O811"/>
  <c r="N811"/>
  <c r="L811"/>
  <c r="P810"/>
  <c r="O810"/>
  <c r="N810"/>
  <c r="L810"/>
  <c r="P809"/>
  <c r="O809"/>
  <c r="N809"/>
  <c r="L809"/>
  <c r="P808"/>
  <c r="O808"/>
  <c r="N808"/>
  <c r="L808"/>
  <c r="P807"/>
  <c r="O807"/>
  <c r="N807"/>
  <c r="L807"/>
  <c r="P806"/>
  <c r="O806"/>
  <c r="N806"/>
  <c r="L806"/>
  <c r="P805"/>
  <c r="O805"/>
  <c r="N805"/>
  <c r="L805"/>
  <c r="P804"/>
  <c r="O804"/>
  <c r="N804"/>
  <c r="L804"/>
  <c r="P803"/>
  <c r="O803"/>
  <c r="N803"/>
  <c r="L803"/>
  <c r="P802"/>
  <c r="O802"/>
  <c r="N802"/>
  <c r="L802"/>
  <c r="P801"/>
  <c r="O801"/>
  <c r="N801"/>
  <c r="L801"/>
  <c r="P800"/>
  <c r="O800"/>
  <c r="N800"/>
  <c r="L800"/>
  <c r="P799"/>
  <c r="O799"/>
  <c r="N799"/>
  <c r="L799"/>
  <c r="P798"/>
  <c r="O798"/>
  <c r="N798"/>
  <c r="L798"/>
  <c r="P797"/>
  <c r="O797"/>
  <c r="N797"/>
  <c r="L797"/>
  <c r="P796"/>
  <c r="O796"/>
  <c r="N796"/>
  <c r="L796"/>
  <c r="P795"/>
  <c r="O795"/>
  <c r="N795"/>
  <c r="L795"/>
  <c r="P794"/>
  <c r="O794"/>
  <c r="N794"/>
  <c r="L794"/>
  <c r="P793"/>
  <c r="O793"/>
  <c r="N793"/>
  <c r="L793"/>
  <c r="P792"/>
  <c r="O792"/>
  <c r="N792"/>
  <c r="L792"/>
  <c r="P791"/>
  <c r="O791"/>
  <c r="N791"/>
  <c r="L791"/>
  <c r="P790"/>
  <c r="O790"/>
  <c r="N790"/>
  <c r="L790"/>
  <c r="P789"/>
  <c r="O789"/>
  <c r="N789"/>
  <c r="L789"/>
  <c r="P788"/>
  <c r="O788"/>
  <c r="N788"/>
  <c r="L788"/>
  <c r="P787"/>
  <c r="O787"/>
  <c r="N787"/>
  <c r="L787"/>
  <c r="P786"/>
  <c r="O786"/>
  <c r="N786"/>
  <c r="L786"/>
  <c r="P785"/>
  <c r="O785"/>
  <c r="N785"/>
  <c r="L785"/>
  <c r="P784"/>
  <c r="O784"/>
  <c r="N784"/>
  <c r="L784"/>
  <c r="P783"/>
  <c r="O783"/>
  <c r="N783"/>
  <c r="L783"/>
  <c r="P782"/>
  <c r="O782"/>
  <c r="N782"/>
  <c r="L782"/>
  <c r="P781"/>
  <c r="O781"/>
  <c r="N781"/>
  <c r="L781"/>
  <c r="P780"/>
  <c r="O780"/>
  <c r="N780"/>
  <c r="L780"/>
  <c r="P779"/>
  <c r="O779"/>
  <c r="N779"/>
  <c r="L779"/>
  <c r="P778"/>
  <c r="O778"/>
  <c r="N778"/>
  <c r="L778"/>
  <c r="P777"/>
  <c r="O777"/>
  <c r="N777"/>
  <c r="L777"/>
  <c r="P776"/>
  <c r="O776"/>
  <c r="N776"/>
  <c r="L776"/>
  <c r="P775"/>
  <c r="O775"/>
  <c r="N775"/>
  <c r="L775"/>
  <c r="P774"/>
  <c r="O774"/>
  <c r="N774"/>
  <c r="L774"/>
  <c r="P773"/>
  <c r="O773"/>
  <c r="N773"/>
  <c r="L773"/>
  <c r="P772"/>
  <c r="O772"/>
  <c r="N772"/>
  <c r="L772"/>
  <c r="P771"/>
  <c r="O771"/>
  <c r="N771"/>
  <c r="L771"/>
  <c r="P770"/>
  <c r="O770"/>
  <c r="N770"/>
  <c r="L770"/>
  <c r="P769"/>
  <c r="O769"/>
  <c r="N769"/>
  <c r="L769"/>
  <c r="P768"/>
  <c r="O768"/>
  <c r="N768"/>
  <c r="L768"/>
  <c r="P767"/>
  <c r="O767"/>
  <c r="N767"/>
  <c r="L767"/>
  <c r="P766"/>
  <c r="O766"/>
  <c r="N766"/>
  <c r="L766"/>
  <c r="P765"/>
  <c r="O765"/>
  <c r="N765"/>
  <c r="L765"/>
  <c r="P764"/>
  <c r="O764"/>
  <c r="N764"/>
  <c r="L764"/>
  <c r="P763"/>
  <c r="O763"/>
  <c r="N763"/>
  <c r="L763"/>
  <c r="P762"/>
  <c r="O762"/>
  <c r="N762"/>
  <c r="L762"/>
  <c r="P761"/>
  <c r="O761"/>
  <c r="N761"/>
  <c r="L761"/>
  <c r="P760"/>
  <c r="O760"/>
  <c r="N760"/>
  <c r="L760"/>
  <c r="P759"/>
  <c r="O759"/>
  <c r="N759"/>
  <c r="L759"/>
  <c r="P758"/>
  <c r="O758"/>
  <c r="N758"/>
  <c r="L758"/>
  <c r="P757"/>
  <c r="O757"/>
  <c r="N757"/>
  <c r="L757"/>
  <c r="P756"/>
  <c r="O756"/>
  <c r="N756"/>
  <c r="L756"/>
  <c r="P755"/>
  <c r="O755"/>
  <c r="N755"/>
  <c r="L755"/>
  <c r="P754"/>
  <c r="O754"/>
  <c r="N754"/>
  <c r="L754"/>
  <c r="P753"/>
  <c r="O753"/>
  <c r="N753"/>
  <c r="L753"/>
  <c r="P752"/>
  <c r="O752"/>
  <c r="N752"/>
  <c r="L752"/>
  <c r="P751"/>
  <c r="O751"/>
  <c r="N751"/>
  <c r="L751"/>
  <c r="P750"/>
  <c r="O750"/>
  <c r="N750"/>
  <c r="L750"/>
  <c r="P749"/>
  <c r="O749"/>
  <c r="N749"/>
  <c r="L749"/>
  <c r="P748"/>
  <c r="O748"/>
  <c r="N748"/>
  <c r="L748"/>
  <c r="P747"/>
  <c r="O747"/>
  <c r="N747"/>
  <c r="L747"/>
  <c r="P746"/>
  <c r="O746"/>
  <c r="N746"/>
  <c r="L746"/>
  <c r="P745"/>
  <c r="O745"/>
  <c r="N745"/>
  <c r="L745"/>
  <c r="P744"/>
  <c r="O744"/>
  <c r="N744"/>
  <c r="L744"/>
  <c r="P743"/>
  <c r="O743"/>
  <c r="N743"/>
  <c r="L743"/>
  <c r="P742"/>
  <c r="O742"/>
  <c r="N742"/>
  <c r="L742"/>
  <c r="P741"/>
  <c r="O741"/>
  <c r="N741"/>
  <c r="L741"/>
  <c r="P740"/>
  <c r="O740"/>
  <c r="N740"/>
  <c r="L740"/>
  <c r="P739"/>
  <c r="O739"/>
  <c r="N739"/>
  <c r="L739"/>
  <c r="P738"/>
  <c r="O738"/>
  <c r="N738"/>
  <c r="L738"/>
  <c r="P737"/>
  <c r="O737"/>
  <c r="N737"/>
  <c r="L737"/>
  <c r="P736"/>
  <c r="O736"/>
  <c r="N736"/>
  <c r="L736"/>
  <c r="P735"/>
  <c r="O735"/>
  <c r="N735"/>
  <c r="L735"/>
  <c r="P734"/>
  <c r="O734"/>
  <c r="N734"/>
  <c r="L734"/>
  <c r="P733"/>
  <c r="O733"/>
  <c r="N733"/>
  <c r="L733"/>
  <c r="P732"/>
  <c r="O732"/>
  <c r="N732"/>
  <c r="L732"/>
  <c r="P731"/>
  <c r="O731"/>
  <c r="N731"/>
  <c r="L731"/>
  <c r="P730"/>
  <c r="O730"/>
  <c r="N730"/>
  <c r="L730"/>
  <c r="P729"/>
  <c r="O729"/>
  <c r="N729"/>
  <c r="L729"/>
  <c r="P728"/>
  <c r="O728"/>
  <c r="N728"/>
  <c r="L728"/>
  <c r="P727"/>
  <c r="O727"/>
  <c r="N727"/>
  <c r="L727"/>
  <c r="P726"/>
  <c r="O726"/>
  <c r="N726"/>
  <c r="L726"/>
  <c r="P725"/>
  <c r="O725"/>
  <c r="N725"/>
  <c r="L725"/>
  <c r="P724"/>
  <c r="O724"/>
  <c r="N724"/>
  <c r="L724"/>
  <c r="P723"/>
  <c r="O723"/>
  <c r="N723"/>
  <c r="L723"/>
  <c r="P722"/>
  <c r="O722"/>
  <c r="N722"/>
  <c r="L722"/>
  <c r="P721"/>
  <c r="O721"/>
  <c r="N721"/>
  <c r="L721"/>
  <c r="P720"/>
  <c r="O720"/>
  <c r="N720"/>
  <c r="L720"/>
  <c r="P719"/>
  <c r="O719"/>
  <c r="N719"/>
  <c r="L719"/>
  <c r="P718"/>
  <c r="O718"/>
  <c r="N718"/>
  <c r="L718"/>
  <c r="P717"/>
  <c r="O717"/>
  <c r="N717"/>
  <c r="L717"/>
  <c r="P716"/>
  <c r="O716"/>
  <c r="N716"/>
  <c r="L716"/>
  <c r="P715"/>
  <c r="O715"/>
  <c r="N715"/>
  <c r="L715"/>
  <c r="P714"/>
  <c r="O714"/>
  <c r="N714"/>
  <c r="L714"/>
  <c r="P713"/>
  <c r="O713"/>
  <c r="N713"/>
  <c r="L713"/>
  <c r="P712"/>
  <c r="O712"/>
  <c r="N712"/>
  <c r="L712"/>
  <c r="P711"/>
  <c r="O711"/>
  <c r="N711"/>
  <c r="L711"/>
  <c r="P710"/>
  <c r="O710"/>
  <c r="N710"/>
  <c r="L710"/>
  <c r="P709"/>
  <c r="O709"/>
  <c r="N709"/>
  <c r="L709"/>
  <c r="P708"/>
  <c r="O708"/>
  <c r="N708"/>
  <c r="L708"/>
  <c r="P707"/>
  <c r="O707"/>
  <c r="N707"/>
  <c r="L707"/>
  <c r="P706"/>
  <c r="O706"/>
  <c r="N706"/>
  <c r="L706"/>
  <c r="P705"/>
  <c r="O705"/>
  <c r="N705"/>
  <c r="L705"/>
  <c r="P704"/>
  <c r="O704"/>
  <c r="N704"/>
  <c r="L704"/>
  <c r="P703"/>
  <c r="O703"/>
  <c r="N703"/>
  <c r="L703"/>
  <c r="P702"/>
  <c r="O702"/>
  <c r="N702"/>
  <c r="L702"/>
  <c r="P701"/>
  <c r="O701"/>
  <c r="N701"/>
  <c r="L701"/>
  <c r="P700"/>
  <c r="O700"/>
  <c r="N700"/>
  <c r="L700"/>
  <c r="P699"/>
  <c r="O699"/>
  <c r="N699"/>
  <c r="P698"/>
  <c r="O698"/>
  <c r="N698"/>
  <c r="L698"/>
  <c r="P697"/>
  <c r="O697"/>
  <c r="N697"/>
  <c r="L697"/>
  <c r="P696"/>
  <c r="O696"/>
  <c r="N696"/>
  <c r="L696"/>
  <c r="P695"/>
  <c r="O695"/>
  <c r="N695"/>
  <c r="L695"/>
  <c r="P694"/>
  <c r="O694"/>
  <c r="N694"/>
  <c r="L694"/>
  <c r="P693"/>
  <c r="O693"/>
  <c r="N693"/>
  <c r="L693"/>
  <c r="P692"/>
  <c r="O692"/>
  <c r="N692"/>
  <c r="L692"/>
  <c r="P691"/>
  <c r="O691"/>
  <c r="N691"/>
  <c r="L691"/>
  <c r="P689"/>
  <c r="O689"/>
  <c r="N689"/>
  <c r="L689"/>
  <c r="P688"/>
  <c r="O688"/>
  <c r="N688"/>
  <c r="L688"/>
  <c r="P687"/>
  <c r="O687"/>
  <c r="N687"/>
  <c r="L687"/>
  <c r="P686"/>
  <c r="O686"/>
  <c r="N686"/>
  <c r="L686"/>
  <c r="P685"/>
  <c r="O685"/>
  <c r="N685"/>
  <c r="L685"/>
  <c r="P684"/>
  <c r="O684"/>
  <c r="N684"/>
  <c r="L684"/>
  <c r="P683"/>
  <c r="O683"/>
  <c r="N683"/>
  <c r="L683"/>
  <c r="P682"/>
  <c r="O682"/>
  <c r="N682"/>
  <c r="L682"/>
  <c r="P681"/>
  <c r="O681"/>
  <c r="N681"/>
  <c r="L681"/>
  <c r="P680"/>
  <c r="O680"/>
  <c r="N680"/>
  <c r="L680"/>
  <c r="P679"/>
  <c r="O679"/>
  <c r="N679"/>
  <c r="L679"/>
  <c r="P678"/>
  <c r="O678"/>
  <c r="N678"/>
  <c r="L678"/>
  <c r="P677"/>
  <c r="O677"/>
  <c r="N677"/>
  <c r="L677"/>
  <c r="P676"/>
  <c r="O676"/>
  <c r="N676"/>
  <c r="L676"/>
  <c r="P675"/>
  <c r="O675"/>
  <c r="N675"/>
  <c r="L675"/>
  <c r="P673"/>
  <c r="O673"/>
  <c r="N673"/>
  <c r="L673"/>
  <c r="P672"/>
  <c r="O672"/>
  <c r="N672"/>
  <c r="L672"/>
  <c r="P671"/>
  <c r="O671"/>
  <c r="N671"/>
  <c r="L671"/>
  <c r="P670"/>
  <c r="O670"/>
  <c r="N670"/>
  <c r="L670"/>
  <c r="P669"/>
  <c r="O669"/>
  <c r="N669"/>
  <c r="L669"/>
  <c r="P668"/>
  <c r="O668"/>
  <c r="N668"/>
  <c r="L668"/>
  <c r="P667"/>
  <c r="O667"/>
  <c r="N667"/>
  <c r="L667"/>
  <c r="P666"/>
  <c r="O666"/>
  <c r="N666"/>
  <c r="L666"/>
  <c r="P665"/>
  <c r="O665"/>
  <c r="N665"/>
  <c r="L665"/>
  <c r="P662"/>
  <c r="O662"/>
  <c r="N662"/>
  <c r="L662"/>
  <c r="P661"/>
  <c r="O661"/>
  <c r="N661"/>
  <c r="L661"/>
  <c r="P660"/>
  <c r="O660"/>
  <c r="N660"/>
  <c r="L660"/>
  <c r="P659"/>
  <c r="O659"/>
  <c r="N659"/>
  <c r="L659"/>
  <c r="P656"/>
  <c r="O656"/>
  <c r="N656"/>
  <c r="L656"/>
  <c r="P655"/>
  <c r="O655"/>
  <c r="N655"/>
  <c r="L655"/>
  <c r="P654"/>
  <c r="O654"/>
  <c r="N654"/>
  <c r="L654"/>
  <c r="P653"/>
  <c r="O653"/>
  <c r="N653"/>
  <c r="L653"/>
  <c r="P652"/>
  <c r="O652"/>
  <c r="N652"/>
  <c r="L652"/>
  <c r="P651"/>
  <c r="O651"/>
  <c r="N651"/>
  <c r="L651"/>
  <c r="P650"/>
  <c r="O650"/>
  <c r="N650"/>
  <c r="L650"/>
  <c r="P649"/>
  <c r="O649"/>
  <c r="N649"/>
  <c r="L649"/>
  <c r="P648"/>
  <c r="O648"/>
  <c r="N648"/>
  <c r="L648"/>
  <c r="P647"/>
  <c r="O647"/>
  <c r="N647"/>
  <c r="L647"/>
  <c r="P646"/>
  <c r="O646"/>
  <c r="N646"/>
  <c r="L646"/>
  <c r="P645"/>
  <c r="O645"/>
  <c r="N645"/>
  <c r="L645"/>
  <c r="P644"/>
  <c r="O644"/>
  <c r="N644"/>
  <c r="L644"/>
  <c r="P643"/>
  <c r="O643"/>
  <c r="N643"/>
  <c r="L643"/>
  <c r="P642"/>
  <c r="O642"/>
  <c r="N642"/>
  <c r="L642"/>
  <c r="P641"/>
  <c r="O641"/>
  <c r="N641"/>
  <c r="L641"/>
  <c r="P640"/>
  <c r="O640"/>
  <c r="N640"/>
  <c r="L640"/>
  <c r="P639"/>
  <c r="O639"/>
  <c r="N639"/>
  <c r="L639"/>
  <c r="P638"/>
  <c r="O638"/>
  <c r="N638"/>
  <c r="L638"/>
  <c r="P637"/>
  <c r="O637"/>
  <c r="N637"/>
  <c r="L637"/>
  <c r="P636"/>
  <c r="O636"/>
  <c r="N636"/>
  <c r="L636"/>
  <c r="P635"/>
  <c r="O635"/>
  <c r="N635"/>
  <c r="L635"/>
  <c r="P634"/>
  <c r="O634"/>
  <c r="N634"/>
  <c r="L634"/>
  <c r="P633"/>
  <c r="O633"/>
  <c r="N633"/>
  <c r="L633"/>
  <c r="P632"/>
  <c r="O632"/>
  <c r="N632"/>
  <c r="L632"/>
  <c r="P631"/>
  <c r="O631"/>
  <c r="N631"/>
  <c r="L631"/>
  <c r="P630"/>
  <c r="O630"/>
  <c r="N630"/>
  <c r="L630"/>
  <c r="P629"/>
  <c r="O629"/>
  <c r="N629"/>
  <c r="L629"/>
  <c r="P628"/>
  <c r="O628"/>
  <c r="N628"/>
  <c r="L628"/>
  <c r="P627"/>
  <c r="O627"/>
  <c r="N627"/>
  <c r="L627"/>
  <c r="P626"/>
  <c r="O626"/>
  <c r="N626"/>
  <c r="L626"/>
  <c r="P625"/>
  <c r="O625"/>
  <c r="N625"/>
  <c r="L625"/>
  <c r="P624"/>
  <c r="O624"/>
  <c r="N624"/>
  <c r="L624"/>
  <c r="P623"/>
  <c r="O623"/>
  <c r="N623"/>
  <c r="L623"/>
  <c r="P622"/>
  <c r="O622"/>
  <c r="N622"/>
  <c r="L622"/>
  <c r="P621"/>
  <c r="O621"/>
  <c r="N621"/>
  <c r="L621"/>
  <c r="P620"/>
  <c r="O620"/>
  <c r="N620"/>
  <c r="L620"/>
  <c r="P619"/>
  <c r="O619"/>
  <c r="N619"/>
  <c r="L619"/>
  <c r="P618"/>
  <c r="O618"/>
  <c r="N618"/>
  <c r="L618"/>
  <c r="P617"/>
  <c r="O617"/>
  <c r="N617"/>
  <c r="L617"/>
  <c r="P616"/>
  <c r="O616"/>
  <c r="N616"/>
  <c r="L616"/>
  <c r="P615"/>
  <c r="O615"/>
  <c r="N615"/>
  <c r="L615"/>
  <c r="P614"/>
  <c r="O614"/>
  <c r="N614"/>
  <c r="L614"/>
  <c r="P613"/>
  <c r="O613"/>
  <c r="N613"/>
  <c r="L613"/>
  <c r="P612"/>
  <c r="O612"/>
  <c r="N612"/>
  <c r="L612"/>
  <c r="P611"/>
  <c r="O611"/>
  <c r="N611"/>
  <c r="L611"/>
  <c r="P610"/>
  <c r="O610"/>
  <c r="N610"/>
  <c r="L610"/>
  <c r="P609"/>
  <c r="O609"/>
  <c r="N609"/>
  <c r="L609"/>
  <c r="P608"/>
  <c r="O608"/>
  <c r="N608"/>
  <c r="L608"/>
  <c r="P607"/>
  <c r="O607"/>
  <c r="N607"/>
  <c r="L607"/>
  <c r="P606"/>
  <c r="O606"/>
  <c r="N606"/>
  <c r="L606"/>
  <c r="P605"/>
  <c r="O605"/>
  <c r="N605"/>
  <c r="L605"/>
  <c r="P603"/>
  <c r="O603"/>
  <c r="N603"/>
  <c r="L603"/>
  <c r="P602"/>
  <c r="O602"/>
  <c r="N602"/>
  <c r="L602"/>
  <c r="P601"/>
  <c r="O601"/>
  <c r="N601"/>
  <c r="L601"/>
  <c r="P600"/>
  <c r="O600"/>
  <c r="N600"/>
  <c r="L600"/>
  <c r="P599"/>
  <c r="O599"/>
  <c r="N599"/>
  <c r="L599"/>
  <c r="P598"/>
  <c r="O598"/>
  <c r="N598"/>
  <c r="L598"/>
  <c r="P597"/>
  <c r="O597"/>
  <c r="N597"/>
  <c r="L597"/>
  <c r="P596"/>
  <c r="O596"/>
  <c r="N596"/>
  <c r="L596"/>
  <c r="P595"/>
  <c r="O595"/>
  <c r="N595"/>
  <c r="L595"/>
  <c r="P594"/>
  <c r="O594"/>
  <c r="N594"/>
  <c r="L594"/>
  <c r="P593"/>
  <c r="O593"/>
  <c r="N593"/>
  <c r="L593"/>
  <c r="P592"/>
  <c r="O592"/>
  <c r="N592"/>
  <c r="L592"/>
  <c r="P591"/>
  <c r="O591"/>
  <c r="N591"/>
  <c r="L591"/>
  <c r="P590"/>
  <c r="O590"/>
  <c r="N590"/>
  <c r="L590"/>
  <c r="P589"/>
  <c r="O589"/>
  <c r="N589"/>
  <c r="L589"/>
  <c r="P588"/>
  <c r="O588"/>
  <c r="N588"/>
  <c r="L588"/>
  <c r="P587"/>
  <c r="O587"/>
  <c r="N587"/>
  <c r="L587"/>
  <c r="P586"/>
  <c r="O586"/>
  <c r="N586"/>
  <c r="L586"/>
  <c r="P585"/>
  <c r="O585"/>
  <c r="N585"/>
  <c r="L585"/>
  <c r="P584"/>
  <c r="O584"/>
  <c r="N584"/>
  <c r="L584"/>
  <c r="P583"/>
  <c r="O583"/>
  <c r="N583"/>
  <c r="L583"/>
  <c r="P581"/>
  <c r="O581"/>
  <c r="N581"/>
  <c r="L581"/>
  <c r="P579"/>
  <c r="O579"/>
  <c r="N579"/>
  <c r="L579"/>
  <c r="P578"/>
  <c r="O578"/>
  <c r="N578"/>
  <c r="L578"/>
  <c r="P577"/>
  <c r="O577"/>
  <c r="N577"/>
  <c r="L577"/>
  <c r="P575"/>
  <c r="O575"/>
  <c r="N575"/>
  <c r="L575"/>
  <c r="P574"/>
  <c r="O574"/>
  <c r="N574"/>
  <c r="L574"/>
  <c r="P573"/>
  <c r="O573"/>
  <c r="N573"/>
  <c r="L573"/>
  <c r="P571"/>
  <c r="O571"/>
  <c r="N571"/>
  <c r="L571"/>
  <c r="P570"/>
  <c r="O570"/>
  <c r="N570"/>
  <c r="L570"/>
  <c r="P569"/>
  <c r="O569"/>
  <c r="N569"/>
  <c r="L569"/>
  <c r="P568"/>
  <c r="O568"/>
  <c r="N568"/>
  <c r="L568"/>
  <c r="P567"/>
  <c r="O567"/>
  <c r="N567"/>
  <c r="L567"/>
  <c r="P566"/>
  <c r="O566"/>
  <c r="N566"/>
  <c r="L566"/>
  <c r="P565"/>
  <c r="O565"/>
  <c r="N565"/>
  <c r="L565"/>
  <c r="P564"/>
  <c r="O564"/>
  <c r="N564"/>
  <c r="L564"/>
  <c r="P563"/>
  <c r="O563"/>
  <c r="N563"/>
  <c r="L563"/>
  <c r="P562"/>
  <c r="O562"/>
  <c r="N562"/>
  <c r="L562"/>
  <c r="P561"/>
  <c r="O561"/>
  <c r="N561"/>
  <c r="L561"/>
  <c r="P560"/>
  <c r="O560"/>
  <c r="N560"/>
  <c r="L560"/>
  <c r="P559"/>
  <c r="O559"/>
  <c r="N559"/>
  <c r="L559"/>
  <c r="P558"/>
  <c r="O558"/>
  <c r="N558"/>
  <c r="L558"/>
  <c r="P557"/>
  <c r="O557"/>
  <c r="N557"/>
  <c r="L557"/>
  <c r="P556"/>
  <c r="O556"/>
  <c r="N556"/>
  <c r="L556"/>
  <c r="P555"/>
  <c r="O555"/>
  <c r="N555"/>
  <c r="L555"/>
  <c r="P553"/>
  <c r="O553"/>
  <c r="N553"/>
  <c r="L553"/>
  <c r="P549"/>
  <c r="O549"/>
  <c r="N549"/>
  <c r="L549"/>
  <c r="P548"/>
  <c r="O548"/>
  <c r="N548"/>
  <c r="L548"/>
  <c r="P547"/>
  <c r="O547"/>
  <c r="N547"/>
  <c r="L547"/>
  <c r="L546"/>
  <c r="P545"/>
  <c r="O545"/>
  <c r="N545"/>
  <c r="L545"/>
  <c r="P544"/>
  <c r="O544"/>
  <c r="N544"/>
  <c r="L544"/>
  <c r="P543"/>
  <c r="O543"/>
  <c r="N543"/>
  <c r="L543"/>
  <c r="P542"/>
  <c r="O542"/>
  <c r="N542"/>
  <c r="L542"/>
  <c r="P541"/>
  <c r="O541"/>
  <c r="N541"/>
  <c r="L541"/>
  <c r="P540"/>
  <c r="O540"/>
  <c r="N540"/>
  <c r="L540"/>
  <c r="P539"/>
  <c r="O539"/>
  <c r="N539"/>
  <c r="L539"/>
  <c r="P538"/>
  <c r="O538"/>
  <c r="N538"/>
  <c r="L538"/>
  <c r="P537"/>
  <c r="O537"/>
  <c r="N537"/>
  <c r="L537"/>
  <c r="P75"/>
  <c r="O75"/>
  <c r="N75"/>
  <c r="L75"/>
  <c r="P536"/>
  <c r="O536"/>
  <c r="N536"/>
  <c r="L536"/>
  <c r="P535"/>
  <c r="O535"/>
  <c r="N535"/>
  <c r="L535"/>
  <c r="P534"/>
  <c r="O534"/>
  <c r="N534"/>
  <c r="L534"/>
  <c r="P533"/>
  <c r="O533"/>
  <c r="N533"/>
  <c r="L533"/>
  <c r="P532"/>
  <c r="O532"/>
  <c r="N532"/>
  <c r="L532"/>
  <c r="P530"/>
  <c r="O530"/>
  <c r="N530"/>
  <c r="L530"/>
  <c r="P529"/>
  <c r="O529"/>
  <c r="N529"/>
  <c r="L529"/>
  <c r="P528"/>
  <c r="O528"/>
  <c r="N528"/>
  <c r="L528"/>
  <c r="P527"/>
  <c r="O527"/>
  <c r="N527"/>
  <c r="L527"/>
  <c r="P526"/>
  <c r="O526"/>
  <c r="N526"/>
  <c r="L526"/>
  <c r="P525"/>
  <c r="O525"/>
  <c r="N525"/>
  <c r="L525"/>
  <c r="P524"/>
  <c r="O524"/>
  <c r="N524"/>
  <c r="L524"/>
  <c r="P523"/>
  <c r="O523"/>
  <c r="N523"/>
  <c r="L523"/>
  <c r="P522"/>
  <c r="O522"/>
  <c r="N522"/>
  <c r="L522"/>
  <c r="P521"/>
  <c r="O521"/>
  <c r="N521"/>
  <c r="L521"/>
  <c r="P519"/>
  <c r="O519"/>
  <c r="N519"/>
  <c r="L519"/>
  <c r="P518"/>
  <c r="O518"/>
  <c r="N518"/>
  <c r="L518"/>
  <c r="P517"/>
  <c r="O517"/>
  <c r="N517"/>
  <c r="L517"/>
  <c r="P515"/>
  <c r="O515"/>
  <c r="N515"/>
  <c r="L515"/>
  <c r="P514"/>
  <c r="O514"/>
  <c r="N514"/>
  <c r="L514"/>
  <c r="P513"/>
  <c r="O513"/>
  <c r="N513"/>
  <c r="L513"/>
  <c r="P512"/>
  <c r="O512"/>
  <c r="N512"/>
  <c r="L512"/>
  <c r="P511"/>
  <c r="O511"/>
  <c r="N511"/>
  <c r="L511"/>
  <c r="P510"/>
  <c r="O510"/>
  <c r="N510"/>
  <c r="L510"/>
  <c r="P505"/>
  <c r="O505"/>
  <c r="N505"/>
  <c r="L505"/>
  <c r="P503"/>
  <c r="O503"/>
  <c r="N503"/>
  <c r="L503"/>
  <c r="P502"/>
  <c r="O502"/>
  <c r="N502"/>
  <c r="L502"/>
  <c r="P501"/>
  <c r="O501"/>
  <c r="N501"/>
  <c r="L501"/>
  <c r="P500"/>
  <c r="O500"/>
  <c r="N500"/>
  <c r="L500"/>
  <c r="P499"/>
  <c r="O499"/>
  <c r="N499"/>
  <c r="L499"/>
  <c r="P498"/>
  <c r="O498"/>
  <c r="N498"/>
  <c r="L498"/>
  <c r="P497"/>
  <c r="O497"/>
  <c r="N497"/>
  <c r="L497"/>
  <c r="P496"/>
  <c r="O496"/>
  <c r="N496"/>
  <c r="L496"/>
  <c r="P495"/>
  <c r="O495"/>
  <c r="N495"/>
  <c r="L495"/>
  <c r="P494"/>
  <c r="O494"/>
  <c r="N494"/>
  <c r="L494"/>
  <c r="P493"/>
  <c r="O493"/>
  <c r="N493"/>
  <c r="L493"/>
  <c r="P492"/>
  <c r="O492"/>
  <c r="N492"/>
  <c r="L492"/>
  <c r="P491"/>
  <c r="O491"/>
  <c r="N491"/>
  <c r="L491"/>
  <c r="P490"/>
  <c r="O490"/>
  <c r="N490"/>
  <c r="L490"/>
  <c r="P489"/>
  <c r="O489"/>
  <c r="N489"/>
  <c r="L489"/>
  <c r="P488"/>
  <c r="O488"/>
  <c r="N488"/>
  <c r="L488"/>
  <c r="P487"/>
  <c r="O487"/>
  <c r="N487"/>
  <c r="L487"/>
  <c r="P486"/>
  <c r="O486"/>
  <c r="N486"/>
  <c r="L486"/>
  <c r="P485"/>
  <c r="O485"/>
  <c r="N485"/>
  <c r="L485"/>
  <c r="P484"/>
  <c r="O484"/>
  <c r="N484"/>
  <c r="L484"/>
  <c r="P483"/>
  <c r="O483"/>
  <c r="N483"/>
  <c r="L483"/>
  <c r="P482"/>
  <c r="O482"/>
  <c r="N482"/>
  <c r="L482"/>
  <c r="P481"/>
  <c r="O481"/>
  <c r="N481"/>
  <c r="L481"/>
  <c r="P480"/>
  <c r="O480"/>
  <c r="N480"/>
  <c r="L480"/>
  <c r="P479"/>
  <c r="O479"/>
  <c r="N479"/>
  <c r="L479"/>
  <c r="P478"/>
  <c r="O478"/>
  <c r="N478"/>
  <c r="L478"/>
  <c r="P477"/>
  <c r="O477"/>
  <c r="N477"/>
  <c r="L477"/>
  <c r="P476"/>
  <c r="O476"/>
  <c r="N476"/>
  <c r="L476"/>
  <c r="P475"/>
  <c r="O475"/>
  <c r="N475"/>
  <c r="L475"/>
  <c r="P474"/>
  <c r="O474"/>
  <c r="N474"/>
  <c r="L474"/>
  <c r="P473"/>
  <c r="O473"/>
  <c r="N473"/>
  <c r="L473"/>
  <c r="P472"/>
  <c r="O472"/>
  <c r="N472"/>
  <c r="L472"/>
  <c r="P471"/>
  <c r="O471"/>
  <c r="N471"/>
  <c r="L471"/>
  <c r="P470"/>
  <c r="O470"/>
  <c r="N470"/>
  <c r="L470"/>
  <c r="P469"/>
  <c r="O469"/>
  <c r="N469"/>
  <c r="L469"/>
  <c r="P468"/>
  <c r="O468"/>
  <c r="N468"/>
  <c r="L468"/>
  <c r="P463"/>
  <c r="O463"/>
  <c r="N463"/>
  <c r="L463"/>
  <c r="P462"/>
  <c r="O462"/>
  <c r="N462"/>
  <c r="L462"/>
  <c r="P461"/>
  <c r="O461"/>
  <c r="N461"/>
  <c r="L461"/>
  <c r="P460"/>
  <c r="O460"/>
  <c r="N460"/>
  <c r="L460"/>
  <c r="P458"/>
  <c r="O458"/>
  <c r="N458"/>
  <c r="L458"/>
  <c r="P457"/>
  <c r="O457"/>
  <c r="N457"/>
  <c r="L457"/>
  <c r="P456"/>
  <c r="O456"/>
  <c r="N456"/>
  <c r="L456"/>
  <c r="P452"/>
  <c r="O452"/>
  <c r="N452"/>
  <c r="L452"/>
  <c r="P450"/>
  <c r="O450"/>
  <c r="N450"/>
  <c r="L450"/>
  <c r="P449"/>
  <c r="O449"/>
  <c r="N449"/>
  <c r="L449"/>
  <c r="P448"/>
  <c r="O448"/>
  <c r="N448"/>
  <c r="L448"/>
  <c r="P447"/>
  <c r="O447"/>
  <c r="N447"/>
  <c r="L447"/>
  <c r="P445"/>
  <c r="O445"/>
  <c r="N445"/>
  <c r="L445"/>
  <c r="P444"/>
  <c r="O444"/>
  <c r="N444"/>
  <c r="L444"/>
  <c r="P443"/>
  <c r="O443"/>
  <c r="N443"/>
  <c r="L443"/>
  <c r="P439"/>
  <c r="O439"/>
  <c r="N439"/>
  <c r="L439"/>
  <c r="P438"/>
  <c r="O438"/>
  <c r="N438"/>
  <c r="L438"/>
  <c r="P437"/>
  <c r="O437"/>
  <c r="N437"/>
  <c r="L437"/>
  <c r="P436"/>
  <c r="O436"/>
  <c r="N436"/>
  <c r="L436"/>
  <c r="P435"/>
  <c r="O435"/>
  <c r="N435"/>
  <c r="L435"/>
  <c r="P434"/>
  <c r="O434"/>
  <c r="N434"/>
  <c r="L434"/>
  <c r="P433"/>
  <c r="O433"/>
  <c r="N433"/>
  <c r="L433"/>
  <c r="P432"/>
  <c r="O432"/>
  <c r="N432"/>
  <c r="L432"/>
  <c r="P430"/>
  <c r="O430"/>
  <c r="N430"/>
  <c r="L430"/>
  <c r="P428"/>
  <c r="O428"/>
  <c r="N428"/>
  <c r="L428"/>
  <c r="P427"/>
  <c r="O427"/>
  <c r="N427"/>
  <c r="L427"/>
  <c r="P426"/>
  <c r="O426"/>
  <c r="N426"/>
  <c r="L426"/>
  <c r="P425"/>
  <c r="O425"/>
  <c r="N425"/>
  <c r="L425"/>
  <c r="P423"/>
  <c r="O423"/>
  <c r="N423"/>
  <c r="L423"/>
  <c r="P420"/>
  <c r="O420"/>
  <c r="N420"/>
  <c r="L420"/>
  <c r="P414"/>
  <c r="O414"/>
  <c r="N414"/>
  <c r="L414"/>
  <c r="P413"/>
  <c r="O413"/>
  <c r="N413"/>
  <c r="L413"/>
  <c r="P412"/>
  <c r="O412"/>
  <c r="N412"/>
  <c r="L412"/>
  <c r="P410"/>
  <c r="O410"/>
  <c r="N410"/>
  <c r="L410"/>
  <c r="P409"/>
  <c r="O409"/>
  <c r="N409"/>
  <c r="L409"/>
  <c r="P408"/>
  <c r="O408"/>
  <c r="N408"/>
  <c r="L408"/>
  <c r="P407"/>
  <c r="O407"/>
  <c r="N407"/>
  <c r="L407"/>
  <c r="P406"/>
  <c r="O406"/>
  <c r="N406"/>
  <c r="L406"/>
  <c r="P404"/>
  <c r="O404"/>
  <c r="N404"/>
  <c r="L404"/>
  <c r="P403"/>
  <c r="O403"/>
  <c r="N403"/>
  <c r="L403"/>
  <c r="P402"/>
  <c r="O402"/>
  <c r="N402"/>
  <c r="L402"/>
  <c r="P401"/>
  <c r="O401"/>
  <c r="N401"/>
  <c r="L401"/>
  <c r="P400"/>
  <c r="O400"/>
  <c r="N400"/>
  <c r="L400"/>
  <c r="P399"/>
  <c r="O399"/>
  <c r="N399"/>
  <c r="L399"/>
  <c r="P398"/>
  <c r="O398"/>
  <c r="N398"/>
  <c r="L398"/>
  <c r="P397"/>
  <c r="O397"/>
  <c r="N397"/>
  <c r="L397"/>
  <c r="P396"/>
  <c r="O396"/>
  <c r="N396"/>
  <c r="L396"/>
  <c r="P395"/>
  <c r="O395"/>
  <c r="N395"/>
  <c r="L395"/>
  <c r="P394"/>
  <c r="O394"/>
  <c r="N394"/>
  <c r="L394"/>
  <c r="P393"/>
  <c r="O393"/>
  <c r="N393"/>
  <c r="L393"/>
  <c r="P392"/>
  <c r="O392"/>
  <c r="N392"/>
  <c r="L392"/>
  <c r="P391"/>
  <c r="O391"/>
  <c r="N391"/>
  <c r="L391"/>
  <c r="P390"/>
  <c r="O390"/>
  <c r="N390"/>
  <c r="L390"/>
  <c r="P389"/>
  <c r="O389"/>
  <c r="N389"/>
  <c r="L389"/>
  <c r="P387"/>
  <c r="O387"/>
  <c r="N387"/>
  <c r="L387"/>
  <c r="P386"/>
  <c r="O386"/>
  <c r="N386"/>
  <c r="L386"/>
  <c r="P385"/>
  <c r="O385"/>
  <c r="N385"/>
  <c r="L385"/>
  <c r="P384"/>
  <c r="O384"/>
  <c r="N384"/>
  <c r="L384"/>
  <c r="P383"/>
  <c r="O383"/>
  <c r="N383"/>
  <c r="L383"/>
  <c r="P382"/>
  <c r="O382"/>
  <c r="N382"/>
  <c r="L382"/>
  <c r="P381"/>
  <c r="O381"/>
  <c r="N381"/>
  <c r="L381"/>
  <c r="P380"/>
  <c r="O380"/>
  <c r="N380"/>
  <c r="L380"/>
  <c r="P379"/>
  <c r="O379"/>
  <c r="N379"/>
  <c r="L379"/>
  <c r="P378"/>
  <c r="O378"/>
  <c r="N378"/>
  <c r="L378"/>
  <c r="P377"/>
  <c r="O377"/>
  <c r="N377"/>
  <c r="L377"/>
  <c r="P376"/>
  <c r="O376"/>
  <c r="N376"/>
  <c r="L376"/>
  <c r="P375"/>
  <c r="O375"/>
  <c r="N375"/>
  <c r="L375"/>
  <c r="P373"/>
  <c r="O373"/>
  <c r="N373"/>
  <c r="L373"/>
  <c r="P372"/>
  <c r="O372"/>
  <c r="N372"/>
  <c r="L372"/>
  <c r="P371"/>
  <c r="O371"/>
  <c r="N371"/>
  <c r="L371"/>
  <c r="P370"/>
  <c r="O370"/>
  <c r="N370"/>
  <c r="L370"/>
  <c r="P369"/>
  <c r="O369"/>
  <c r="N369"/>
  <c r="L369"/>
  <c r="P368"/>
  <c r="O368"/>
  <c r="N368"/>
  <c r="L368"/>
  <c r="P367"/>
  <c r="O367"/>
  <c r="N367"/>
  <c r="L367"/>
  <c r="P366"/>
  <c r="O366"/>
  <c r="N366"/>
  <c r="L366"/>
  <c r="P365"/>
  <c r="O365"/>
  <c r="N365"/>
  <c r="L365"/>
  <c r="P364"/>
  <c r="O364"/>
  <c r="N364"/>
  <c r="L364"/>
  <c r="P363"/>
  <c r="O363"/>
  <c r="N363"/>
  <c r="L363"/>
  <c r="P362"/>
  <c r="O362"/>
  <c r="N362"/>
  <c r="L362"/>
  <c r="P361"/>
  <c r="O361"/>
  <c r="N361"/>
  <c r="L361"/>
  <c r="P360"/>
  <c r="O360"/>
  <c r="N360"/>
  <c r="L360"/>
  <c r="P355"/>
  <c r="O355"/>
  <c r="N355"/>
  <c r="L355"/>
  <c r="P354"/>
  <c r="O354"/>
  <c r="N354"/>
  <c r="L354"/>
  <c r="P353"/>
  <c r="O353"/>
  <c r="N353"/>
  <c r="L353"/>
  <c r="P346"/>
  <c r="O346"/>
  <c r="N346"/>
  <c r="L346"/>
  <c r="P345"/>
  <c r="O345"/>
  <c r="N345"/>
  <c r="L345"/>
  <c r="P343"/>
  <c r="O343"/>
  <c r="N343"/>
  <c r="L343"/>
  <c r="P342"/>
  <c r="O342"/>
  <c r="N342"/>
  <c r="L342"/>
  <c r="P341"/>
  <c r="O341"/>
  <c r="N341"/>
  <c r="L341"/>
  <c r="P344"/>
  <c r="O344"/>
  <c r="N344"/>
  <c r="L344"/>
  <c r="P340"/>
  <c r="O340"/>
  <c r="N340"/>
  <c r="L340"/>
  <c r="P339"/>
  <c r="O339"/>
  <c r="N339"/>
  <c r="L339"/>
  <c r="P338"/>
  <c r="O338"/>
  <c r="N338"/>
  <c r="L338"/>
  <c r="P337"/>
  <c r="O337"/>
  <c r="N337"/>
  <c r="L337"/>
  <c r="P336"/>
  <c r="O336"/>
  <c r="N336"/>
  <c r="L336"/>
  <c r="P335"/>
  <c r="O335"/>
  <c r="N335"/>
  <c r="L335"/>
  <c r="L334"/>
  <c r="P333"/>
  <c r="O333"/>
  <c r="N333"/>
  <c r="L333"/>
  <c r="P332"/>
  <c r="O332"/>
  <c r="N332"/>
  <c r="L332"/>
  <c r="P330"/>
  <c r="O330"/>
  <c r="N330"/>
  <c r="L330"/>
  <c r="P329"/>
  <c r="O329"/>
  <c r="N329"/>
  <c r="L329"/>
  <c r="P327"/>
  <c r="O327"/>
  <c r="N327"/>
  <c r="L327"/>
  <c r="P326"/>
  <c r="O326"/>
  <c r="N326"/>
  <c r="L326"/>
  <c r="P323"/>
  <c r="O323"/>
  <c r="N323"/>
  <c r="L323"/>
  <c r="P322"/>
  <c r="O322"/>
  <c r="N322"/>
  <c r="L322"/>
  <c r="P321"/>
  <c r="O321"/>
  <c r="N321"/>
  <c r="L321"/>
  <c r="P320"/>
  <c r="O320"/>
  <c r="N320"/>
  <c r="L320"/>
  <c r="P319"/>
  <c r="O319"/>
  <c r="N319"/>
  <c r="L319"/>
  <c r="P318"/>
  <c r="O318"/>
  <c r="N318"/>
  <c r="L318"/>
  <c r="P316"/>
  <c r="O316"/>
  <c r="N316"/>
  <c r="L316"/>
  <c r="P315"/>
  <c r="O315"/>
  <c r="N315"/>
  <c r="L315"/>
  <c r="P314"/>
  <c r="O314"/>
  <c r="N314"/>
  <c r="L314"/>
  <c r="P313"/>
  <c r="O313"/>
  <c r="N313"/>
  <c r="L313"/>
  <c r="P312"/>
  <c r="O312"/>
  <c r="N312"/>
  <c r="L312"/>
  <c r="P311"/>
  <c r="O311"/>
  <c r="N311"/>
  <c r="L311"/>
  <c r="P310"/>
  <c r="O310"/>
  <c r="N310"/>
  <c r="L310"/>
  <c r="P309"/>
  <c r="O309"/>
  <c r="N309"/>
  <c r="L309"/>
  <c r="P308"/>
  <c r="O308"/>
  <c r="N308"/>
  <c r="L308"/>
  <c r="P306"/>
  <c r="O306"/>
  <c r="N306"/>
  <c r="L306"/>
  <c r="P305"/>
  <c r="O305"/>
  <c r="N305"/>
  <c r="L305"/>
  <c r="P304"/>
  <c r="O304"/>
  <c r="N304"/>
  <c r="L304"/>
  <c r="P303"/>
  <c r="O303"/>
  <c r="N303"/>
  <c r="L303"/>
  <c r="P302"/>
  <c r="O302"/>
  <c r="N302"/>
  <c r="L302"/>
  <c r="P301"/>
  <c r="O301"/>
  <c r="N301"/>
  <c r="L301"/>
  <c r="P300"/>
  <c r="O300"/>
  <c r="N300"/>
  <c r="L300"/>
  <c r="P299"/>
  <c r="O299"/>
  <c r="N299"/>
  <c r="L299"/>
  <c r="P298"/>
  <c r="O298"/>
  <c r="N298"/>
  <c r="L298"/>
  <c r="P296"/>
  <c r="O296"/>
  <c r="N296"/>
  <c r="L296"/>
  <c r="P295"/>
  <c r="O295"/>
  <c r="N295"/>
  <c r="L295"/>
  <c r="P294"/>
  <c r="O294"/>
  <c r="N294"/>
  <c r="L294"/>
  <c r="P293"/>
  <c r="O293"/>
  <c r="N293"/>
  <c r="L293"/>
  <c r="P292"/>
  <c r="O292"/>
  <c r="N292"/>
  <c r="L292"/>
  <c r="P291"/>
  <c r="O291"/>
  <c r="N291"/>
  <c r="L291"/>
  <c r="P290"/>
  <c r="O290"/>
  <c r="N290"/>
  <c r="L290"/>
  <c r="P289"/>
  <c r="O289"/>
  <c r="N289"/>
  <c r="L289"/>
  <c r="P288"/>
  <c r="O288"/>
  <c r="N288"/>
  <c r="L288"/>
  <c r="P287"/>
  <c r="O287"/>
  <c r="N287"/>
  <c r="L287"/>
  <c r="P286"/>
  <c r="O286"/>
  <c r="N286"/>
  <c r="L286"/>
  <c r="P285"/>
  <c r="O285"/>
  <c r="N285"/>
  <c r="L285"/>
  <c r="P284"/>
  <c r="O284"/>
  <c r="N284"/>
  <c r="L284"/>
  <c r="P283"/>
  <c r="O283"/>
  <c r="N283"/>
  <c r="L283"/>
  <c r="P282"/>
  <c r="O282"/>
  <c r="N282"/>
  <c r="L282"/>
  <c r="P281"/>
  <c r="O281"/>
  <c r="N281"/>
  <c r="L281"/>
  <c r="P280"/>
  <c r="O280"/>
  <c r="N280"/>
  <c r="L280"/>
  <c r="P279"/>
  <c r="O279"/>
  <c r="N279"/>
  <c r="L279"/>
  <c r="P278"/>
  <c r="O278"/>
  <c r="N278"/>
  <c r="L278"/>
  <c r="P277"/>
  <c r="O277"/>
  <c r="N277"/>
  <c r="L277"/>
  <c r="P276"/>
  <c r="O276"/>
  <c r="N276"/>
  <c r="L276"/>
  <c r="P275"/>
  <c r="O275"/>
  <c r="N275"/>
  <c r="L275"/>
  <c r="P274"/>
  <c r="O274"/>
  <c r="N274"/>
  <c r="L274"/>
  <c r="P273"/>
  <c r="O273"/>
  <c r="N273"/>
  <c r="L273"/>
  <c r="P272"/>
  <c r="O272"/>
  <c r="N272"/>
  <c r="L272"/>
  <c r="P271"/>
  <c r="O271"/>
  <c r="N271"/>
  <c r="L271"/>
  <c r="P270"/>
  <c r="O270"/>
  <c r="N270"/>
  <c r="L270"/>
  <c r="P269"/>
  <c r="O269"/>
  <c r="N269"/>
  <c r="L269"/>
  <c r="P268"/>
  <c r="O268"/>
  <c r="N268"/>
  <c r="L268"/>
  <c r="P267"/>
  <c r="O267"/>
  <c r="N267"/>
  <c r="L267"/>
  <c r="P266"/>
  <c r="O266"/>
  <c r="N266"/>
  <c r="L266"/>
  <c r="P265"/>
  <c r="O265"/>
  <c r="N265"/>
  <c r="L265"/>
  <c r="P263"/>
  <c r="O263"/>
  <c r="N263"/>
  <c r="L263"/>
  <c r="P262"/>
  <c r="O262"/>
  <c r="N262"/>
  <c r="L262"/>
  <c r="P261"/>
  <c r="O261"/>
  <c r="N261"/>
  <c r="L261"/>
  <c r="P260"/>
  <c r="O260"/>
  <c r="N260"/>
  <c r="L260"/>
  <c r="P259"/>
  <c r="O259"/>
  <c r="N259"/>
  <c r="L259"/>
  <c r="P258"/>
  <c r="O258"/>
  <c r="N258"/>
  <c r="L258"/>
  <c r="P257"/>
  <c r="O257"/>
  <c r="N257"/>
  <c r="L257"/>
  <c r="P256"/>
  <c r="O256"/>
  <c r="N256"/>
  <c r="L256"/>
  <c r="P255"/>
  <c r="O255"/>
  <c r="N255"/>
  <c r="L255"/>
  <c r="P254"/>
  <c r="O254"/>
  <c r="N254"/>
  <c r="L254"/>
  <c r="P253"/>
  <c r="O253"/>
  <c r="N253"/>
  <c r="L253"/>
  <c r="P252"/>
  <c r="O252"/>
  <c r="N252"/>
  <c r="L252"/>
  <c r="P251"/>
  <c r="O251"/>
  <c r="N251"/>
  <c r="L251"/>
  <c r="P250"/>
  <c r="O250"/>
  <c r="N250"/>
  <c r="L250"/>
  <c r="P249"/>
  <c r="O249"/>
  <c r="N249"/>
  <c r="L249"/>
  <c r="P248"/>
  <c r="O248"/>
  <c r="N248"/>
  <c r="L248"/>
  <c r="P247"/>
  <c r="O247"/>
  <c r="N247"/>
  <c r="L247"/>
  <c r="P246"/>
  <c r="O246"/>
  <c r="N246"/>
  <c r="L246"/>
  <c r="P245"/>
  <c r="O245"/>
  <c r="N245"/>
  <c r="L245"/>
  <c r="P244"/>
  <c r="O244"/>
  <c r="N244"/>
  <c r="L244"/>
  <c r="P243"/>
  <c r="O243"/>
  <c r="N243"/>
  <c r="L243"/>
  <c r="P242"/>
  <c r="O242"/>
  <c r="N242"/>
  <c r="L242"/>
  <c r="P241"/>
  <c r="O241"/>
  <c r="N241"/>
  <c r="L241"/>
  <c r="P240"/>
  <c r="O240"/>
  <c r="N240"/>
  <c r="L240"/>
  <c r="P239"/>
  <c r="O239"/>
  <c r="N239"/>
  <c r="L239"/>
  <c r="P238"/>
  <c r="O238"/>
  <c r="N238"/>
  <c r="L238"/>
  <c r="P237"/>
  <c r="O237"/>
  <c r="N237"/>
  <c r="L237"/>
  <c r="P236"/>
  <c r="O236"/>
  <c r="N236"/>
  <c r="L236"/>
  <c r="P235"/>
  <c r="O235"/>
  <c r="N235"/>
  <c r="L235"/>
  <c r="P234"/>
  <c r="O234"/>
  <c r="N234"/>
  <c r="L234"/>
  <c r="P233"/>
  <c r="O233"/>
  <c r="N233"/>
  <c r="L233"/>
  <c r="P232"/>
  <c r="O232"/>
  <c r="N232"/>
  <c r="L232"/>
  <c r="P231"/>
  <c r="O231"/>
  <c r="N231"/>
  <c r="L231"/>
  <c r="P230"/>
  <c r="O230"/>
  <c r="N230"/>
  <c r="L230"/>
  <c r="P229"/>
  <c r="O229"/>
  <c r="N229"/>
  <c r="L229"/>
  <c r="P227"/>
  <c r="O227"/>
  <c r="N227"/>
  <c r="L227"/>
  <c r="P226"/>
  <c r="O226"/>
  <c r="N226"/>
  <c r="L226"/>
  <c r="P225"/>
  <c r="O225"/>
  <c r="N225"/>
  <c r="L225"/>
  <c r="P224"/>
  <c r="O224"/>
  <c r="N224"/>
  <c r="L224"/>
  <c r="P223"/>
  <c r="O223"/>
  <c r="N223"/>
  <c r="L223"/>
  <c r="P222"/>
  <c r="O222"/>
  <c r="N222"/>
  <c r="L222"/>
  <c r="P221"/>
  <c r="O221"/>
  <c r="N221"/>
  <c r="L221"/>
  <c r="P219"/>
  <c r="O219"/>
  <c r="N219"/>
  <c r="L219"/>
  <c r="P218"/>
  <c r="O218"/>
  <c r="N218"/>
  <c r="L218"/>
  <c r="P217"/>
  <c r="O217"/>
  <c r="N217"/>
  <c r="L217"/>
  <c r="P216"/>
  <c r="O216"/>
  <c r="N216"/>
  <c r="L216"/>
  <c r="P215"/>
  <c r="O215"/>
  <c r="N215"/>
  <c r="L215"/>
  <c r="P214"/>
  <c r="O214"/>
  <c r="N214"/>
  <c r="L214"/>
  <c r="P213"/>
  <c r="O213"/>
  <c r="N213"/>
  <c r="L213"/>
  <c r="P212"/>
  <c r="O212"/>
  <c r="N212"/>
  <c r="L212"/>
  <c r="P211"/>
  <c r="O211"/>
  <c r="N211"/>
  <c r="L211"/>
  <c r="P210"/>
  <c r="O210"/>
  <c r="N210"/>
  <c r="L210"/>
  <c r="P209"/>
  <c r="O209"/>
  <c r="N209"/>
  <c r="L209"/>
  <c r="P208"/>
  <c r="O208"/>
  <c r="N208"/>
  <c r="L208"/>
  <c r="P207"/>
  <c r="O207"/>
  <c r="N207"/>
  <c r="L207"/>
  <c r="P206"/>
  <c r="O206"/>
  <c r="N206"/>
  <c r="L206"/>
  <c r="P205"/>
  <c r="O205"/>
  <c r="N205"/>
  <c r="L205"/>
  <c r="P204"/>
  <c r="O204"/>
  <c r="N204"/>
  <c r="L204"/>
  <c r="P203"/>
  <c r="O203"/>
  <c r="N203"/>
  <c r="L203"/>
  <c r="P202"/>
  <c r="O202"/>
  <c r="N202"/>
  <c r="L202"/>
  <c r="P201"/>
  <c r="O201"/>
  <c r="N201"/>
  <c r="L201"/>
  <c r="P200"/>
  <c r="O200"/>
  <c r="N200"/>
  <c r="L200"/>
  <c r="P199"/>
  <c r="O199"/>
  <c r="N199"/>
  <c r="L199"/>
  <c r="P198"/>
  <c r="O198"/>
  <c r="N198"/>
  <c r="L198"/>
  <c r="P197"/>
  <c r="O197"/>
  <c r="N197"/>
  <c r="L197"/>
  <c r="P195"/>
  <c r="O195"/>
  <c r="N195"/>
  <c r="L195"/>
  <c r="P194"/>
  <c r="O194"/>
  <c r="N194"/>
  <c r="L194"/>
  <c r="P193"/>
  <c r="O193"/>
  <c r="N193"/>
  <c r="L193"/>
  <c r="P192"/>
  <c r="O192"/>
  <c r="N192"/>
  <c r="L192"/>
  <c r="P191"/>
  <c r="O191"/>
  <c r="N191"/>
  <c r="L191"/>
  <c r="P190"/>
  <c r="O190"/>
  <c r="N190"/>
  <c r="L190"/>
  <c r="P189"/>
  <c r="O189"/>
  <c r="N189"/>
  <c r="L189"/>
  <c r="P188"/>
  <c r="O188"/>
  <c r="N188"/>
  <c r="L188"/>
  <c r="P187"/>
  <c r="O187"/>
  <c r="N187"/>
  <c r="L187"/>
  <c r="P186"/>
  <c r="O186"/>
  <c r="N186"/>
  <c r="L186"/>
  <c r="P184"/>
  <c r="O184"/>
  <c r="N184"/>
  <c r="L184"/>
  <c r="P183"/>
  <c r="O183"/>
  <c r="N183"/>
  <c r="L183"/>
  <c r="P182"/>
  <c r="O182"/>
  <c r="N182"/>
  <c r="L182"/>
  <c r="P181"/>
  <c r="O181"/>
  <c r="N181"/>
  <c r="L181"/>
  <c r="P180"/>
  <c r="O180"/>
  <c r="N180"/>
  <c r="L180"/>
  <c r="P179"/>
  <c r="O179"/>
  <c r="N179"/>
  <c r="L179"/>
  <c r="P178"/>
  <c r="O178"/>
  <c r="N178"/>
  <c r="L178"/>
  <c r="P177"/>
  <c r="O177"/>
  <c r="N177"/>
  <c r="L177"/>
  <c r="P176"/>
  <c r="O176"/>
  <c r="N176"/>
  <c r="L176"/>
  <c r="P175"/>
  <c r="O175"/>
  <c r="N175"/>
  <c r="L175"/>
  <c r="P174"/>
  <c r="O174"/>
  <c r="N174"/>
  <c r="L174"/>
  <c r="P173"/>
  <c r="O173"/>
  <c r="N173"/>
  <c r="L173"/>
  <c r="P172"/>
  <c r="O172"/>
  <c r="N172"/>
  <c r="L172"/>
  <c r="P171"/>
  <c r="O171"/>
  <c r="N171"/>
  <c r="L171"/>
  <c r="P170"/>
  <c r="O170"/>
  <c r="N170"/>
  <c r="L170"/>
  <c r="P169"/>
  <c r="O169"/>
  <c r="N169"/>
  <c r="L169"/>
  <c r="P168"/>
  <c r="O168"/>
  <c r="N168"/>
  <c r="L168"/>
  <c r="P166"/>
  <c r="O166"/>
  <c r="N166"/>
  <c r="L166"/>
  <c r="P164"/>
  <c r="O164"/>
  <c r="N164"/>
  <c r="L164"/>
  <c r="P163"/>
  <c r="O163"/>
  <c r="N163"/>
  <c r="L163"/>
  <c r="P162"/>
  <c r="O162"/>
  <c r="N162"/>
  <c r="L162"/>
  <c r="P161"/>
  <c r="O161"/>
  <c r="N161"/>
  <c r="L161"/>
  <c r="P160"/>
  <c r="O160"/>
  <c r="N160"/>
  <c r="L160"/>
  <c r="P159"/>
  <c r="O159"/>
  <c r="N159"/>
  <c r="L159"/>
  <c r="P158"/>
  <c r="O158"/>
  <c r="N158"/>
  <c r="L158"/>
  <c r="P156"/>
  <c r="O156"/>
  <c r="N156"/>
  <c r="L156"/>
  <c r="P155"/>
  <c r="O155"/>
  <c r="N155"/>
  <c r="L155"/>
  <c r="P154"/>
  <c r="O154"/>
  <c r="N154"/>
  <c r="L154"/>
  <c r="P153"/>
  <c r="O153"/>
  <c r="N153"/>
  <c r="L153"/>
  <c r="P152"/>
  <c r="O152"/>
  <c r="N152"/>
  <c r="L152"/>
  <c r="P150"/>
  <c r="O150"/>
  <c r="N150"/>
  <c r="L150"/>
  <c r="P149"/>
  <c r="O149"/>
  <c r="N149"/>
  <c r="L149"/>
  <c r="P148"/>
  <c r="O148"/>
  <c r="N148"/>
  <c r="L148"/>
  <c r="P147"/>
  <c r="O147"/>
  <c r="N147"/>
  <c r="L147"/>
  <c r="P146"/>
  <c r="O146"/>
  <c r="N146"/>
  <c r="L146"/>
  <c r="P145"/>
  <c r="O145"/>
  <c r="N145"/>
  <c r="L145"/>
  <c r="P144"/>
  <c r="O144"/>
  <c r="N144"/>
  <c r="L144"/>
  <c r="P143"/>
  <c r="O143"/>
  <c r="N143"/>
  <c r="L143"/>
  <c r="P142"/>
  <c r="O142"/>
  <c r="N142"/>
  <c r="L142"/>
  <c r="P141"/>
  <c r="O141"/>
  <c r="N141"/>
  <c r="L141"/>
  <c r="P140"/>
  <c r="O140"/>
  <c r="N140"/>
  <c r="L140"/>
  <c r="P139"/>
  <c r="O139"/>
  <c r="N139"/>
  <c r="L139"/>
  <c r="P138"/>
  <c r="O138"/>
  <c r="N138"/>
  <c r="L138"/>
  <c r="P137"/>
  <c r="O137"/>
  <c r="N137"/>
  <c r="L137"/>
  <c r="P136"/>
  <c r="O136"/>
  <c r="N136"/>
  <c r="L136"/>
  <c r="P135"/>
  <c r="O135"/>
  <c r="N135"/>
  <c r="L135"/>
  <c r="P134"/>
  <c r="O134"/>
  <c r="N134"/>
  <c r="L134"/>
  <c r="P133"/>
  <c r="O133"/>
  <c r="N133"/>
  <c r="L133"/>
  <c r="P132"/>
  <c r="O132"/>
  <c r="N132"/>
  <c r="L132"/>
  <c r="P131"/>
  <c r="O131"/>
  <c r="N131"/>
  <c r="L131"/>
  <c r="P130"/>
  <c r="O130"/>
  <c r="N130"/>
  <c r="L130"/>
  <c r="P127"/>
  <c r="O127"/>
  <c r="N127"/>
  <c r="L127"/>
  <c r="P126"/>
  <c r="O126"/>
  <c r="N126"/>
  <c r="L126"/>
  <c r="P125"/>
  <c r="O125"/>
  <c r="N125"/>
  <c r="L125"/>
  <c r="P124"/>
  <c r="O124"/>
  <c r="N124"/>
  <c r="L124"/>
  <c r="P123"/>
  <c r="O123"/>
  <c r="N123"/>
  <c r="L123"/>
  <c r="P122"/>
  <c r="O122"/>
  <c r="N122"/>
  <c r="L122"/>
  <c r="P120"/>
  <c r="O120"/>
  <c r="N120"/>
  <c r="L120"/>
  <c r="P121"/>
  <c r="O121"/>
  <c r="N121"/>
  <c r="L121"/>
  <c r="P119"/>
  <c r="O119"/>
  <c r="N119"/>
  <c r="L119"/>
  <c r="P118"/>
  <c r="O118"/>
  <c r="N118"/>
  <c r="L118"/>
  <c r="P117"/>
  <c r="O117"/>
  <c r="N117"/>
  <c r="L117"/>
  <c r="P116"/>
  <c r="O116"/>
  <c r="N116"/>
  <c r="L116"/>
  <c r="P115"/>
  <c r="O115"/>
  <c r="N115"/>
  <c r="L115"/>
  <c r="P114"/>
  <c r="O114"/>
  <c r="N114"/>
  <c r="L114"/>
  <c r="P113"/>
  <c r="O113"/>
  <c r="N113"/>
  <c r="L113"/>
  <c r="P111"/>
  <c r="O111"/>
  <c r="N111"/>
  <c r="L111"/>
  <c r="P110"/>
  <c r="O110"/>
  <c r="N110"/>
  <c r="L110"/>
  <c r="P109"/>
  <c r="O109"/>
  <c r="N109"/>
  <c r="L109"/>
  <c r="P108"/>
  <c r="O108"/>
  <c r="N108"/>
  <c r="L108"/>
  <c r="P107"/>
  <c r="O107"/>
  <c r="N107"/>
  <c r="L107"/>
  <c r="P106"/>
  <c r="O106"/>
  <c r="N106"/>
  <c r="L106"/>
  <c r="P105"/>
  <c r="O105"/>
  <c r="N105"/>
  <c r="L105"/>
  <c r="P104"/>
  <c r="O104"/>
  <c r="N104"/>
  <c r="L104"/>
  <c r="P103"/>
  <c r="O103"/>
  <c r="N103"/>
  <c r="L103"/>
  <c r="P102"/>
  <c r="O102"/>
  <c r="N102"/>
  <c r="L102"/>
  <c r="P101"/>
  <c r="O101"/>
  <c r="N101"/>
  <c r="L101"/>
  <c r="P100"/>
  <c r="O100"/>
  <c r="N100"/>
  <c r="L100"/>
  <c r="P99"/>
  <c r="O99"/>
  <c r="N99"/>
  <c r="L99"/>
  <c r="P98"/>
  <c r="O98"/>
  <c r="N98"/>
  <c r="L98"/>
  <c r="P97"/>
  <c r="O97"/>
  <c r="N97"/>
  <c r="L97"/>
  <c r="P96"/>
  <c r="O96"/>
  <c r="N96"/>
  <c r="L96"/>
  <c r="P95"/>
  <c r="O95"/>
  <c r="N95"/>
  <c r="L95"/>
  <c r="P94"/>
  <c r="O94"/>
  <c r="N94"/>
  <c r="L94"/>
  <c r="P93"/>
  <c r="O93"/>
  <c r="N93"/>
  <c r="L93"/>
  <c r="P92"/>
  <c r="O92"/>
  <c r="N92"/>
  <c r="L92"/>
  <c r="P91"/>
  <c r="O91"/>
  <c r="N91"/>
  <c r="L91"/>
  <c r="P90"/>
  <c r="O90"/>
  <c r="N90"/>
  <c r="L90"/>
  <c r="P89"/>
  <c r="O89"/>
  <c r="N89"/>
  <c r="L89"/>
  <c r="P87"/>
  <c r="O87"/>
  <c r="N87"/>
  <c r="L87"/>
  <c r="P86"/>
  <c r="O86"/>
  <c r="N86"/>
  <c r="L86"/>
  <c r="P85"/>
  <c r="O85"/>
  <c r="N85"/>
  <c r="L85"/>
  <c r="P84"/>
  <c r="O84"/>
  <c r="N84"/>
  <c r="L84"/>
  <c r="P80"/>
  <c r="O80"/>
  <c r="N80"/>
  <c r="L80"/>
  <c r="P79"/>
  <c r="O79"/>
  <c r="N79"/>
  <c r="L79"/>
  <c r="P78"/>
  <c r="O78"/>
  <c r="N78"/>
  <c r="L78"/>
  <c r="P77"/>
  <c r="O77"/>
  <c r="N77"/>
  <c r="L77"/>
  <c r="P76"/>
  <c r="O76"/>
  <c r="N76"/>
  <c r="L76"/>
  <c r="P73"/>
  <c r="O73"/>
  <c r="N73"/>
  <c r="L73"/>
  <c r="P68"/>
  <c r="O68"/>
  <c r="N68"/>
  <c r="L68"/>
  <c r="P66"/>
  <c r="O66"/>
  <c r="N66"/>
  <c r="L66"/>
  <c r="P64"/>
  <c r="O64"/>
  <c r="N64"/>
  <c r="L64"/>
  <c r="P60"/>
  <c r="O60"/>
  <c r="N60"/>
  <c r="L60"/>
  <c r="P59"/>
  <c r="O59"/>
  <c r="N59"/>
  <c r="L59"/>
  <c r="P58"/>
  <c r="O58"/>
  <c r="N58"/>
  <c r="L58"/>
  <c r="P57"/>
  <c r="O57"/>
  <c r="N57"/>
  <c r="L57"/>
  <c r="P56"/>
  <c r="O56"/>
  <c r="N56"/>
  <c r="L56"/>
  <c r="P55"/>
  <c r="O55"/>
  <c r="N55"/>
  <c r="L55"/>
  <c r="P54"/>
  <c r="O54"/>
  <c r="N54"/>
  <c r="L54"/>
  <c r="P52"/>
  <c r="O52"/>
  <c r="N52"/>
  <c r="L52"/>
  <c r="P51"/>
  <c r="O51"/>
  <c r="N51"/>
  <c r="L51"/>
  <c r="P50"/>
  <c r="O50"/>
  <c r="N50"/>
  <c r="L50"/>
  <c r="P49"/>
  <c r="O49"/>
  <c r="N49"/>
  <c r="L49"/>
  <c r="P48"/>
  <c r="O48"/>
  <c r="N48"/>
  <c r="L48"/>
  <c r="P46"/>
  <c r="O46"/>
  <c r="N46"/>
  <c r="L46"/>
  <c r="P45"/>
  <c r="O45"/>
  <c r="N45"/>
  <c r="L45"/>
  <c r="P44"/>
  <c r="O44"/>
  <c r="N44"/>
  <c r="L44"/>
  <c r="P43"/>
  <c r="O43"/>
  <c r="N43"/>
  <c r="L43"/>
  <c r="P41"/>
  <c r="O41"/>
  <c r="N41"/>
  <c r="L41"/>
  <c r="P40"/>
  <c r="O40"/>
  <c r="N40"/>
  <c r="L40"/>
  <c r="P38"/>
  <c r="O38"/>
  <c r="N38"/>
  <c r="L38"/>
  <c r="P37"/>
  <c r="O37"/>
  <c r="N37"/>
  <c r="L37"/>
  <c r="P36"/>
  <c r="O36"/>
  <c r="N36"/>
  <c r="L36"/>
  <c r="P35"/>
  <c r="O35"/>
  <c r="N35"/>
  <c r="L35"/>
  <c r="P32"/>
  <c r="O32"/>
  <c r="N32"/>
  <c r="L32"/>
  <c r="P31"/>
  <c r="O31"/>
  <c r="N31"/>
  <c r="L31"/>
  <c r="P30"/>
  <c r="O30"/>
  <c r="N30"/>
  <c r="L30"/>
  <c r="P29"/>
  <c r="O29"/>
  <c r="N29"/>
  <c r="L29"/>
  <c r="P28"/>
  <c r="O28"/>
  <c r="N28"/>
  <c r="L28"/>
  <c r="P26"/>
  <c r="O26"/>
  <c r="N26"/>
  <c r="L26"/>
  <c r="P23"/>
  <c r="O23"/>
  <c r="N23"/>
  <c r="L23"/>
  <c r="P22"/>
  <c r="O22"/>
  <c r="N22"/>
  <c r="L22"/>
  <c r="P21"/>
  <c r="O21"/>
  <c r="N21"/>
  <c r="L21"/>
  <c r="P20"/>
  <c r="O20"/>
  <c r="N20"/>
  <c r="L20"/>
  <c r="P19"/>
  <c r="O19"/>
  <c r="N19"/>
  <c r="L19"/>
  <c r="P18"/>
  <c r="O18"/>
  <c r="N18"/>
  <c r="L18"/>
  <c r="P17"/>
  <c r="O17"/>
  <c r="N17"/>
  <c r="L17"/>
  <c r="L512" i="10"/>
  <c r="N512"/>
  <c r="O512"/>
  <c r="P512"/>
  <c r="L505"/>
  <c r="N505"/>
  <c r="O505"/>
  <c r="P505"/>
  <c r="L163"/>
  <c r="N163"/>
  <c r="O163"/>
  <c r="P163"/>
  <c r="L433"/>
  <c r="N433"/>
  <c r="O433"/>
  <c r="P433"/>
  <c r="L353"/>
  <c r="N353"/>
  <c r="O353"/>
  <c r="P353"/>
  <c r="L794"/>
  <c r="N794"/>
  <c r="O794"/>
  <c r="P794"/>
  <c r="L290"/>
  <c r="N290"/>
  <c r="O290"/>
  <c r="P290"/>
  <c r="L89"/>
  <c r="N89"/>
  <c r="O89"/>
  <c r="P89"/>
  <c r="L91"/>
  <c r="N91"/>
  <c r="O91"/>
  <c r="P91"/>
  <c r="L208"/>
  <c r="N208"/>
  <c r="O208"/>
  <c r="P208"/>
  <c r="L210"/>
  <c r="N210"/>
  <c r="O210"/>
  <c r="P210"/>
  <c r="L562"/>
  <c r="N562"/>
  <c r="O562"/>
  <c r="P562"/>
  <c r="L561"/>
  <c r="N561"/>
  <c r="O561"/>
  <c r="P561"/>
  <c r="L568"/>
  <c r="N568"/>
  <c r="O568"/>
  <c r="P568"/>
  <c r="L567"/>
  <c r="N567"/>
  <c r="O567"/>
  <c r="P567"/>
  <c r="L569"/>
  <c r="N569"/>
  <c r="O569"/>
  <c r="P569"/>
  <c r="L287"/>
  <c r="N287"/>
  <c r="O287"/>
  <c r="P287"/>
  <c r="L483"/>
  <c r="N483"/>
  <c r="O483"/>
  <c r="P483"/>
  <c r="L627"/>
  <c r="N627"/>
  <c r="O627"/>
  <c r="P627"/>
  <c r="L683"/>
  <c r="N683"/>
  <c r="O683"/>
  <c r="P683"/>
  <c r="L372"/>
  <c r="N372"/>
  <c r="O372"/>
  <c r="P372"/>
  <c r="L363"/>
  <c r="N363"/>
  <c r="O363"/>
  <c r="P363"/>
  <c r="L815"/>
  <c r="N815"/>
  <c r="O815"/>
  <c r="P815"/>
  <c r="L329"/>
  <c r="N329"/>
  <c r="O329"/>
  <c r="P329"/>
  <c r="L487"/>
  <c r="N487"/>
  <c r="O487"/>
  <c r="P487"/>
  <c r="L429"/>
  <c r="N429"/>
  <c r="O429"/>
  <c r="P429"/>
  <c r="L340"/>
  <c r="N340"/>
  <c r="O340"/>
  <c r="P340"/>
  <c r="L61"/>
  <c r="N61"/>
  <c r="O61"/>
  <c r="P61"/>
  <c r="L60"/>
  <c r="N60"/>
  <c r="O60"/>
  <c r="P60"/>
  <c r="L602"/>
  <c r="N602"/>
  <c r="O602"/>
  <c r="P602"/>
  <c r="L448"/>
  <c r="N448"/>
  <c r="O448"/>
  <c r="P448"/>
  <c r="L326"/>
  <c r="N326"/>
  <c r="O326"/>
  <c r="P326"/>
  <c r="L54"/>
  <c r="N54"/>
  <c r="O54"/>
  <c r="P54"/>
  <c r="L718"/>
  <c r="N718"/>
  <c r="O718"/>
  <c r="P718"/>
  <c r="L719"/>
  <c r="N719"/>
  <c r="O719"/>
  <c r="P719"/>
  <c r="L720"/>
  <c r="N720"/>
  <c r="O720"/>
  <c r="P720"/>
  <c r="L414"/>
  <c r="L325"/>
  <c r="L522"/>
  <c r="K163" i="5"/>
  <c r="M163"/>
  <c r="N163"/>
  <c r="O163"/>
  <c r="P818" i="10"/>
  <c r="O818"/>
  <c r="N818"/>
  <c r="L818"/>
  <c r="P817"/>
  <c r="O817"/>
  <c r="N817"/>
  <c r="L817"/>
  <c r="P816"/>
  <c r="O816"/>
  <c r="N816"/>
  <c r="L816"/>
  <c r="P814"/>
  <c r="O814"/>
  <c r="N814"/>
  <c r="L814"/>
  <c r="P813"/>
  <c r="O813"/>
  <c r="N813"/>
  <c r="L813"/>
  <c r="P812"/>
  <c r="O812"/>
  <c r="N812"/>
  <c r="L812"/>
  <c r="P811"/>
  <c r="O811"/>
  <c r="N811"/>
  <c r="L811"/>
  <c r="P810"/>
  <c r="O810"/>
  <c r="N810"/>
  <c r="L810"/>
  <c r="P809"/>
  <c r="O809"/>
  <c r="N809"/>
  <c r="L809"/>
  <c r="P808"/>
  <c r="O808"/>
  <c r="N808"/>
  <c r="L808"/>
  <c r="P806"/>
  <c r="O806"/>
  <c r="N806"/>
  <c r="L806"/>
  <c r="P807"/>
  <c r="O807"/>
  <c r="N807"/>
  <c r="L807"/>
  <c r="P805"/>
  <c r="O805"/>
  <c r="N805"/>
  <c r="L805"/>
  <c r="P804"/>
  <c r="O804"/>
  <c r="N804"/>
  <c r="L804"/>
  <c r="P803"/>
  <c r="O803"/>
  <c r="N803"/>
  <c r="L803"/>
  <c r="P802"/>
  <c r="O802"/>
  <c r="N802"/>
  <c r="L802"/>
  <c r="P801"/>
  <c r="O801"/>
  <c r="N801"/>
  <c r="L801"/>
  <c r="P800"/>
  <c r="O800"/>
  <c r="N800"/>
  <c r="L800"/>
  <c r="P799"/>
  <c r="O799"/>
  <c r="N799"/>
  <c r="L799"/>
  <c r="P798"/>
  <c r="O798"/>
  <c r="N798"/>
  <c r="L798"/>
  <c r="P797"/>
  <c r="O797"/>
  <c r="N797"/>
  <c r="L797"/>
  <c r="P796"/>
  <c r="O796"/>
  <c r="N796"/>
  <c r="L796"/>
  <c r="P795"/>
  <c r="O795"/>
  <c r="N795"/>
  <c r="L795"/>
  <c r="P793"/>
  <c r="O793"/>
  <c r="N793"/>
  <c r="L793"/>
  <c r="P792"/>
  <c r="O792"/>
  <c r="N792"/>
  <c r="L792"/>
  <c r="P791"/>
  <c r="O791"/>
  <c r="N791"/>
  <c r="L791"/>
  <c r="P790"/>
  <c r="O790"/>
  <c r="N790"/>
  <c r="L790"/>
  <c r="P788"/>
  <c r="O788"/>
  <c r="N788"/>
  <c r="L788"/>
  <c r="P787"/>
  <c r="O787"/>
  <c r="N787"/>
  <c r="L787"/>
  <c r="P789"/>
  <c r="O789"/>
  <c r="N789"/>
  <c r="L789"/>
  <c r="P786"/>
  <c r="O786"/>
  <c r="N786"/>
  <c r="L786"/>
  <c r="P785"/>
  <c r="O785"/>
  <c r="N785"/>
  <c r="L785"/>
  <c r="P784"/>
  <c r="O784"/>
  <c r="N784"/>
  <c r="L784"/>
  <c r="P783"/>
  <c r="O783"/>
  <c r="N783"/>
  <c r="L783"/>
  <c r="P782"/>
  <c r="O782"/>
  <c r="N782"/>
  <c r="L782"/>
  <c r="P781"/>
  <c r="O781"/>
  <c r="N781"/>
  <c r="L781"/>
  <c r="P780"/>
  <c r="O780"/>
  <c r="N780"/>
  <c r="L780"/>
  <c r="P779"/>
  <c r="O779"/>
  <c r="N779"/>
  <c r="L779"/>
  <c r="P778"/>
  <c r="O778"/>
  <c r="N778"/>
  <c r="L778"/>
  <c r="P777"/>
  <c r="O777"/>
  <c r="N777"/>
  <c r="L777"/>
  <c r="P776"/>
  <c r="O776"/>
  <c r="N776"/>
  <c r="L776"/>
  <c r="P775"/>
  <c r="O775"/>
  <c r="N775"/>
  <c r="L775"/>
  <c r="P774"/>
  <c r="O774"/>
  <c r="N774"/>
  <c r="L774"/>
  <c r="P773"/>
  <c r="O773"/>
  <c r="N773"/>
  <c r="L773"/>
  <c r="P772"/>
  <c r="O772"/>
  <c r="N772"/>
  <c r="L772"/>
  <c r="P771"/>
  <c r="O771"/>
  <c r="N771"/>
  <c r="L771"/>
  <c r="P770"/>
  <c r="O770"/>
  <c r="N770"/>
  <c r="L770"/>
  <c r="P769"/>
  <c r="O769"/>
  <c r="N769"/>
  <c r="L769"/>
  <c r="P768"/>
  <c r="O768"/>
  <c r="N768"/>
  <c r="L768"/>
  <c r="P767"/>
  <c r="O767"/>
  <c r="N767"/>
  <c r="L767"/>
  <c r="P766"/>
  <c r="O766"/>
  <c r="N766"/>
  <c r="L766"/>
  <c r="P765"/>
  <c r="O765"/>
  <c r="N765"/>
  <c r="L765"/>
  <c r="P746"/>
  <c r="O746"/>
  <c r="N746"/>
  <c r="L746"/>
  <c r="P764"/>
  <c r="O764"/>
  <c r="N764"/>
  <c r="L764"/>
  <c r="P763"/>
  <c r="O763"/>
  <c r="N763"/>
  <c r="L763"/>
  <c r="P762"/>
  <c r="O762"/>
  <c r="N762"/>
  <c r="L762"/>
  <c r="P761"/>
  <c r="O761"/>
  <c r="N761"/>
  <c r="L761"/>
  <c r="P758"/>
  <c r="O758"/>
  <c r="N758"/>
  <c r="L758"/>
  <c r="P757"/>
  <c r="O757"/>
  <c r="N757"/>
  <c r="L757"/>
  <c r="P756"/>
  <c r="O756"/>
  <c r="N756"/>
  <c r="L756"/>
  <c r="P752"/>
  <c r="O752"/>
  <c r="N752"/>
  <c r="L752"/>
  <c r="P755"/>
  <c r="O755"/>
  <c r="N755"/>
  <c r="L755"/>
  <c r="P754"/>
  <c r="O754"/>
  <c r="N754"/>
  <c r="L754"/>
  <c r="P753"/>
  <c r="O753"/>
  <c r="N753"/>
  <c r="L753"/>
  <c r="P745"/>
  <c r="O745"/>
  <c r="N745"/>
  <c r="L745"/>
  <c r="P744"/>
  <c r="O744"/>
  <c r="N744"/>
  <c r="L744"/>
  <c r="P743"/>
  <c r="O743"/>
  <c r="N743"/>
  <c r="L743"/>
  <c r="P742"/>
  <c r="O742"/>
  <c r="N742"/>
  <c r="L742"/>
  <c r="P736"/>
  <c r="O736"/>
  <c r="N736"/>
  <c r="L736"/>
  <c r="P735"/>
  <c r="O735"/>
  <c r="N735"/>
  <c r="L735"/>
  <c r="P734"/>
  <c r="O734"/>
  <c r="N734"/>
  <c r="L734"/>
  <c r="P732"/>
  <c r="O732"/>
  <c r="N732"/>
  <c r="L732"/>
  <c r="P760"/>
  <c r="O760"/>
  <c r="N760"/>
  <c r="L760"/>
  <c r="P759"/>
  <c r="O759"/>
  <c r="N759"/>
  <c r="L759"/>
  <c r="P751"/>
  <c r="O751"/>
  <c r="N751"/>
  <c r="L751"/>
  <c r="P750"/>
  <c r="O750"/>
  <c r="N750"/>
  <c r="L750"/>
  <c r="P749"/>
  <c r="O749"/>
  <c r="N749"/>
  <c r="L749"/>
  <c r="P748"/>
  <c r="O748"/>
  <c r="N748"/>
  <c r="L748"/>
  <c r="P747"/>
  <c r="O747"/>
  <c r="N747"/>
  <c r="L747"/>
  <c r="P741"/>
  <c r="O741"/>
  <c r="N741"/>
  <c r="L741"/>
  <c r="P740"/>
  <c r="O740"/>
  <c r="N740"/>
  <c r="L740"/>
  <c r="P739"/>
  <c r="O739"/>
  <c r="N739"/>
  <c r="L739"/>
  <c r="P738"/>
  <c r="O738"/>
  <c r="N738"/>
  <c r="L738"/>
  <c r="P737"/>
  <c r="O737"/>
  <c r="N737"/>
  <c r="L737"/>
  <c r="P733"/>
  <c r="O733"/>
  <c r="N733"/>
  <c r="L733"/>
  <c r="P731"/>
  <c r="O731"/>
  <c r="N731"/>
  <c r="L731"/>
  <c r="P730"/>
  <c r="O730"/>
  <c r="N730"/>
  <c r="L730"/>
  <c r="P729"/>
  <c r="O729"/>
  <c r="N729"/>
  <c r="L729"/>
  <c r="P728"/>
  <c r="O728"/>
  <c r="N728"/>
  <c r="L728"/>
  <c r="P727"/>
  <c r="O727"/>
  <c r="N727"/>
  <c r="L727"/>
  <c r="P726"/>
  <c r="O726"/>
  <c r="N726"/>
  <c r="L726"/>
  <c r="P725"/>
  <c r="O725"/>
  <c r="N725"/>
  <c r="L725"/>
  <c r="P724"/>
  <c r="O724"/>
  <c r="N724"/>
  <c r="L724"/>
  <c r="P723"/>
  <c r="O723"/>
  <c r="N723"/>
  <c r="L723"/>
  <c r="P722"/>
  <c r="O722"/>
  <c r="N722"/>
  <c r="L722"/>
  <c r="P721"/>
  <c r="O721"/>
  <c r="N721"/>
  <c r="L721"/>
  <c r="P717"/>
  <c r="O717"/>
  <c r="N717"/>
  <c r="L717"/>
  <c r="P716"/>
  <c r="O716"/>
  <c r="N716"/>
  <c r="L716"/>
  <c r="P715"/>
  <c r="O715"/>
  <c r="N715"/>
  <c r="L715"/>
  <c r="P714"/>
  <c r="O714"/>
  <c r="N714"/>
  <c r="L714"/>
  <c r="P713"/>
  <c r="O713"/>
  <c r="N713"/>
  <c r="L713"/>
  <c r="P712"/>
  <c r="O712"/>
  <c r="N712"/>
  <c r="L712"/>
  <c r="P711"/>
  <c r="O711"/>
  <c r="N711"/>
  <c r="L711"/>
  <c r="P710"/>
  <c r="O710"/>
  <c r="N710"/>
  <c r="L710"/>
  <c r="P709"/>
  <c r="O709"/>
  <c r="N709"/>
  <c r="L709"/>
  <c r="P708"/>
  <c r="O708"/>
  <c r="N708"/>
  <c r="L708"/>
  <c r="P707"/>
  <c r="O707"/>
  <c r="N707"/>
  <c r="L707"/>
  <c r="P706"/>
  <c r="O706"/>
  <c r="N706"/>
  <c r="L706"/>
  <c r="P705"/>
  <c r="O705"/>
  <c r="N705"/>
  <c r="L705"/>
  <c r="P704"/>
  <c r="O704"/>
  <c r="N704"/>
  <c r="L704"/>
  <c r="P703"/>
  <c r="O703"/>
  <c r="N703"/>
  <c r="L703"/>
  <c r="P702"/>
  <c r="O702"/>
  <c r="N702"/>
  <c r="L702"/>
  <c r="P701"/>
  <c r="O701"/>
  <c r="N701"/>
  <c r="L701"/>
  <c r="P700"/>
  <c r="O700"/>
  <c r="N700"/>
  <c r="L700"/>
  <c r="P699"/>
  <c r="O699"/>
  <c r="N699"/>
  <c r="L699"/>
  <c r="P698"/>
  <c r="O698"/>
  <c r="N698"/>
  <c r="L698"/>
  <c r="P697"/>
  <c r="O697"/>
  <c r="N697"/>
  <c r="L697"/>
  <c r="P696"/>
  <c r="O696"/>
  <c r="N696"/>
  <c r="L696"/>
  <c r="P695"/>
  <c r="O695"/>
  <c r="N695"/>
  <c r="L695"/>
  <c r="P694"/>
  <c r="O694"/>
  <c r="N694"/>
  <c r="L694"/>
  <c r="P693"/>
  <c r="O693"/>
  <c r="N693"/>
  <c r="L693"/>
  <c r="P692"/>
  <c r="O692"/>
  <c r="N692"/>
  <c r="L692"/>
  <c r="P691"/>
  <c r="O691"/>
  <c r="N691"/>
  <c r="L691"/>
  <c r="P690"/>
  <c r="O690"/>
  <c r="N690"/>
  <c r="L690"/>
  <c r="P689"/>
  <c r="O689"/>
  <c r="N689"/>
  <c r="L689"/>
  <c r="P688"/>
  <c r="O688"/>
  <c r="N688"/>
  <c r="L688"/>
  <c r="P687"/>
  <c r="O687"/>
  <c r="N687"/>
  <c r="L687"/>
  <c r="P686"/>
  <c r="O686"/>
  <c r="N686"/>
  <c r="L686"/>
  <c r="P685"/>
  <c r="O685"/>
  <c r="N685"/>
  <c r="L685"/>
  <c r="P684"/>
  <c r="O684"/>
  <c r="N684"/>
  <c r="L684"/>
  <c r="P682"/>
  <c r="O682"/>
  <c r="N682"/>
  <c r="L682"/>
  <c r="P681"/>
  <c r="O681"/>
  <c r="N681"/>
  <c r="L681"/>
  <c r="P680"/>
  <c r="O680"/>
  <c r="N680"/>
  <c r="L680"/>
  <c r="P679"/>
  <c r="O679"/>
  <c r="N679"/>
  <c r="L679"/>
  <c r="P678"/>
  <c r="O678"/>
  <c r="N678"/>
  <c r="L678"/>
  <c r="P677"/>
  <c r="O677"/>
  <c r="N677"/>
  <c r="L677"/>
  <c r="P676"/>
  <c r="O676"/>
  <c r="N676"/>
  <c r="L676"/>
  <c r="P675"/>
  <c r="O675"/>
  <c r="N675"/>
  <c r="P674"/>
  <c r="O674"/>
  <c r="N674"/>
  <c r="L674"/>
  <c r="P673"/>
  <c r="O673"/>
  <c r="N673"/>
  <c r="L673"/>
  <c r="P672"/>
  <c r="O672"/>
  <c r="N672"/>
  <c r="L672"/>
  <c r="P671"/>
  <c r="O671"/>
  <c r="N671"/>
  <c r="L671"/>
  <c r="P670"/>
  <c r="O670"/>
  <c r="N670"/>
  <c r="L670"/>
  <c r="P669"/>
  <c r="O669"/>
  <c r="N669"/>
  <c r="L669"/>
  <c r="P668"/>
  <c r="O668"/>
  <c r="N668"/>
  <c r="L668"/>
  <c r="P667"/>
  <c r="O667"/>
  <c r="N667"/>
  <c r="L667"/>
  <c r="P666"/>
  <c r="O666"/>
  <c r="N666"/>
  <c r="L666"/>
  <c r="P665"/>
  <c r="O665"/>
  <c r="N665"/>
  <c r="L665"/>
  <c r="P664"/>
  <c r="O664"/>
  <c r="N664"/>
  <c r="L664"/>
  <c r="P663"/>
  <c r="O663"/>
  <c r="N663"/>
  <c r="L663"/>
  <c r="P662"/>
  <c r="O662"/>
  <c r="N662"/>
  <c r="L662"/>
  <c r="P661"/>
  <c r="O661"/>
  <c r="N661"/>
  <c r="L661"/>
  <c r="P660"/>
  <c r="O660"/>
  <c r="N660"/>
  <c r="L660"/>
  <c r="P659"/>
  <c r="O659"/>
  <c r="N659"/>
  <c r="L659"/>
  <c r="P658"/>
  <c r="O658"/>
  <c r="N658"/>
  <c r="L658"/>
  <c r="P657"/>
  <c r="O657"/>
  <c r="N657"/>
  <c r="L657"/>
  <c r="P656"/>
  <c r="O656"/>
  <c r="N656"/>
  <c r="L656"/>
  <c r="P655"/>
  <c r="O655"/>
  <c r="N655"/>
  <c r="L655"/>
  <c r="P654"/>
  <c r="O654"/>
  <c r="N654"/>
  <c r="L654"/>
  <c r="P653"/>
  <c r="O653"/>
  <c r="N653"/>
  <c r="L653"/>
  <c r="P652"/>
  <c r="O652"/>
  <c r="N652"/>
  <c r="L652"/>
  <c r="P651"/>
  <c r="O651"/>
  <c r="N651"/>
  <c r="L651"/>
  <c r="P650"/>
  <c r="O650"/>
  <c r="N650"/>
  <c r="L650"/>
  <c r="P649"/>
  <c r="O649"/>
  <c r="N649"/>
  <c r="L649"/>
  <c r="P648"/>
  <c r="O648"/>
  <c r="N648"/>
  <c r="L648"/>
  <c r="P647"/>
  <c r="O647"/>
  <c r="N647"/>
  <c r="L647"/>
  <c r="P645"/>
  <c r="O645"/>
  <c r="N645"/>
  <c r="L645"/>
  <c r="P646"/>
  <c r="O646"/>
  <c r="N646"/>
  <c r="L646"/>
  <c r="P644"/>
  <c r="O644"/>
  <c r="N644"/>
  <c r="L644"/>
  <c r="P643"/>
  <c r="O643"/>
  <c r="N643"/>
  <c r="L643"/>
  <c r="P642"/>
  <c r="O642"/>
  <c r="N642"/>
  <c r="L642"/>
  <c r="P641"/>
  <c r="O641"/>
  <c r="N641"/>
  <c r="L641"/>
  <c r="P640"/>
  <c r="O640"/>
  <c r="N640"/>
  <c r="L640"/>
  <c r="P639"/>
  <c r="O639"/>
  <c r="N639"/>
  <c r="L639"/>
  <c r="P638"/>
  <c r="O638"/>
  <c r="N638"/>
  <c r="L638"/>
  <c r="P637"/>
  <c r="O637"/>
  <c r="N637"/>
  <c r="L637"/>
  <c r="P636"/>
  <c r="O636"/>
  <c r="N636"/>
  <c r="L636"/>
  <c r="P635"/>
  <c r="O635"/>
  <c r="N635"/>
  <c r="L635"/>
  <c r="P634"/>
  <c r="O634"/>
  <c r="N634"/>
  <c r="L634"/>
  <c r="P633"/>
  <c r="O633"/>
  <c r="N633"/>
  <c r="L633"/>
  <c r="P632"/>
  <c r="O632"/>
  <c r="N632"/>
  <c r="L632"/>
  <c r="P631"/>
  <c r="O631"/>
  <c r="N631"/>
  <c r="L631"/>
  <c r="P630"/>
  <c r="O630"/>
  <c r="N630"/>
  <c r="L630"/>
  <c r="P629"/>
  <c r="O629"/>
  <c r="N629"/>
  <c r="L629"/>
  <c r="P628"/>
  <c r="O628"/>
  <c r="N628"/>
  <c r="L628"/>
  <c r="P626"/>
  <c r="O626"/>
  <c r="N626"/>
  <c r="L626"/>
  <c r="P625"/>
  <c r="O625"/>
  <c r="N625"/>
  <c r="L625"/>
  <c r="P624"/>
  <c r="O624"/>
  <c r="N624"/>
  <c r="L624"/>
  <c r="P623"/>
  <c r="O623"/>
  <c r="N623"/>
  <c r="L623"/>
  <c r="P622"/>
  <c r="O622"/>
  <c r="N622"/>
  <c r="L622"/>
  <c r="P621"/>
  <c r="O621"/>
  <c r="N621"/>
  <c r="L621"/>
  <c r="P620"/>
  <c r="O620"/>
  <c r="N620"/>
  <c r="L620"/>
  <c r="P619"/>
  <c r="O619"/>
  <c r="N619"/>
  <c r="L619"/>
  <c r="P618"/>
  <c r="O618"/>
  <c r="N618"/>
  <c r="L618"/>
  <c r="P617"/>
  <c r="O617"/>
  <c r="N617"/>
  <c r="L617"/>
  <c r="P616"/>
  <c r="O616"/>
  <c r="N616"/>
  <c r="L616"/>
  <c r="P615"/>
  <c r="O615"/>
  <c r="N615"/>
  <c r="L615"/>
  <c r="P614"/>
  <c r="O614"/>
  <c r="N614"/>
  <c r="L614"/>
  <c r="P613"/>
  <c r="O613"/>
  <c r="N613"/>
  <c r="L613"/>
  <c r="P612"/>
  <c r="O612"/>
  <c r="N612"/>
  <c r="L612"/>
  <c r="P611"/>
  <c r="O611"/>
  <c r="N611"/>
  <c r="L611"/>
  <c r="P610"/>
  <c r="O610"/>
  <c r="N610"/>
  <c r="L610"/>
  <c r="P609"/>
  <c r="O609"/>
  <c r="N609"/>
  <c r="L609"/>
  <c r="P608"/>
  <c r="O608"/>
  <c r="N608"/>
  <c r="L608"/>
  <c r="P607"/>
  <c r="O607"/>
  <c r="N607"/>
  <c r="L607"/>
  <c r="P606"/>
  <c r="O606"/>
  <c r="N606"/>
  <c r="L606"/>
  <c r="P605"/>
  <c r="O605"/>
  <c r="N605"/>
  <c r="L605"/>
  <c r="P604"/>
  <c r="O604"/>
  <c r="N604"/>
  <c r="L604"/>
  <c r="P603"/>
  <c r="O603"/>
  <c r="N603"/>
  <c r="L603"/>
  <c r="P601"/>
  <c r="O601"/>
  <c r="N601"/>
  <c r="L601"/>
  <c r="P600"/>
  <c r="O600"/>
  <c r="N600"/>
  <c r="L600"/>
  <c r="P599"/>
  <c r="O599"/>
  <c r="N599"/>
  <c r="L599"/>
  <c r="P598"/>
  <c r="O598"/>
  <c r="N598"/>
  <c r="L598"/>
  <c r="P597"/>
  <c r="O597"/>
  <c r="N597"/>
  <c r="L597"/>
  <c r="P596"/>
  <c r="O596"/>
  <c r="N596"/>
  <c r="L596"/>
  <c r="P595"/>
  <c r="O595"/>
  <c r="N595"/>
  <c r="L595"/>
  <c r="P594"/>
  <c r="O594"/>
  <c r="N594"/>
  <c r="L594"/>
  <c r="P593"/>
  <c r="O593"/>
  <c r="N593"/>
  <c r="L593"/>
  <c r="P592"/>
  <c r="O592"/>
  <c r="N592"/>
  <c r="L592"/>
  <c r="P591"/>
  <c r="O591"/>
  <c r="N591"/>
  <c r="L591"/>
  <c r="P590"/>
  <c r="O590"/>
  <c r="N590"/>
  <c r="L590"/>
  <c r="P589"/>
  <c r="O589"/>
  <c r="N589"/>
  <c r="L589"/>
  <c r="P588"/>
  <c r="O588"/>
  <c r="N588"/>
  <c r="L588"/>
  <c r="P587"/>
  <c r="O587"/>
  <c r="N587"/>
  <c r="L587"/>
  <c r="P586"/>
  <c r="O586"/>
  <c r="N586"/>
  <c r="L586"/>
  <c r="P585"/>
  <c r="O585"/>
  <c r="N585"/>
  <c r="L585"/>
  <c r="P584"/>
  <c r="O584"/>
  <c r="N584"/>
  <c r="L584"/>
  <c r="P583"/>
  <c r="O583"/>
  <c r="N583"/>
  <c r="L583"/>
  <c r="P582"/>
  <c r="O582"/>
  <c r="N582"/>
  <c r="L582"/>
  <c r="P581"/>
  <c r="O581"/>
  <c r="N581"/>
  <c r="L581"/>
  <c r="P580"/>
  <c r="O580"/>
  <c r="N580"/>
  <c r="L580"/>
  <c r="P579"/>
  <c r="O579"/>
  <c r="N579"/>
  <c r="L579"/>
  <c r="P578"/>
  <c r="O578"/>
  <c r="N578"/>
  <c r="L578"/>
  <c r="P577"/>
  <c r="O577"/>
  <c r="N577"/>
  <c r="L577"/>
  <c r="P576"/>
  <c r="O576"/>
  <c r="N576"/>
  <c r="L576"/>
  <c r="P575"/>
  <c r="O575"/>
  <c r="N575"/>
  <c r="L575"/>
  <c r="P574"/>
  <c r="O574"/>
  <c r="N574"/>
  <c r="L574"/>
  <c r="P573"/>
  <c r="O573"/>
  <c r="N573"/>
  <c r="L573"/>
  <c r="P572"/>
  <c r="O572"/>
  <c r="N572"/>
  <c r="L572"/>
  <c r="P571"/>
  <c r="O571"/>
  <c r="N571"/>
  <c r="L571"/>
  <c r="P570"/>
  <c r="O570"/>
  <c r="N570"/>
  <c r="L570"/>
  <c r="P566"/>
  <c r="O566"/>
  <c r="N566"/>
  <c r="L566"/>
  <c r="P565"/>
  <c r="O565"/>
  <c r="N565"/>
  <c r="L565"/>
  <c r="P564"/>
  <c r="O564"/>
  <c r="N564"/>
  <c r="L564"/>
  <c r="P563"/>
  <c r="O563"/>
  <c r="N563"/>
  <c r="L563"/>
  <c r="P560"/>
  <c r="O560"/>
  <c r="N560"/>
  <c r="L560"/>
  <c r="P559"/>
  <c r="O559"/>
  <c r="N559"/>
  <c r="L559"/>
  <c r="P558"/>
  <c r="O558"/>
  <c r="N558"/>
  <c r="L558"/>
  <c r="P557"/>
  <c r="O557"/>
  <c r="N557"/>
  <c r="L557"/>
  <c r="P556"/>
  <c r="O556"/>
  <c r="N556"/>
  <c r="L556"/>
  <c r="P555"/>
  <c r="O555"/>
  <c r="N555"/>
  <c r="L555"/>
  <c r="P554"/>
  <c r="O554"/>
  <c r="N554"/>
  <c r="L554"/>
  <c r="P553"/>
  <c r="O553"/>
  <c r="N553"/>
  <c r="L553"/>
  <c r="P552"/>
  <c r="O552"/>
  <c r="N552"/>
  <c r="L552"/>
  <c r="P551"/>
  <c r="O551"/>
  <c r="N551"/>
  <c r="L551"/>
  <c r="P550"/>
  <c r="O550"/>
  <c r="N550"/>
  <c r="L550"/>
  <c r="P549"/>
  <c r="O549"/>
  <c r="N549"/>
  <c r="L549"/>
  <c r="P548"/>
  <c r="O548"/>
  <c r="N548"/>
  <c r="L548"/>
  <c r="P547"/>
  <c r="O547"/>
  <c r="N547"/>
  <c r="L547"/>
  <c r="P546"/>
  <c r="O546"/>
  <c r="N546"/>
  <c r="L546"/>
  <c r="P544"/>
  <c r="O544"/>
  <c r="N544"/>
  <c r="L544"/>
  <c r="P545"/>
  <c r="O545"/>
  <c r="N545"/>
  <c r="L545"/>
  <c r="P543"/>
  <c r="O543"/>
  <c r="N543"/>
  <c r="L543"/>
  <c r="P542"/>
  <c r="O542"/>
  <c r="N542"/>
  <c r="L542"/>
  <c r="P541"/>
  <c r="O541"/>
  <c r="N541"/>
  <c r="L541"/>
  <c r="P540"/>
  <c r="O540"/>
  <c r="N540"/>
  <c r="L540"/>
  <c r="P539"/>
  <c r="O539"/>
  <c r="N539"/>
  <c r="L539"/>
  <c r="P538"/>
  <c r="O538"/>
  <c r="N538"/>
  <c r="L538"/>
  <c r="P537"/>
  <c r="O537"/>
  <c r="N537"/>
  <c r="L537"/>
  <c r="P536"/>
  <c r="O536"/>
  <c r="N536"/>
  <c r="L536"/>
  <c r="P535"/>
  <c r="O535"/>
  <c r="N535"/>
  <c r="L535"/>
  <c r="P534"/>
  <c r="O534"/>
  <c r="N534"/>
  <c r="L534"/>
  <c r="P533"/>
  <c r="O533"/>
  <c r="N533"/>
  <c r="L533"/>
  <c r="P532"/>
  <c r="O532"/>
  <c r="N532"/>
  <c r="L532"/>
  <c r="P531"/>
  <c r="O531"/>
  <c r="N531"/>
  <c r="L531"/>
  <c r="P530"/>
  <c r="O530"/>
  <c r="N530"/>
  <c r="L530"/>
  <c r="P529"/>
  <c r="O529"/>
  <c r="N529"/>
  <c r="L529"/>
  <c r="P528"/>
  <c r="O528"/>
  <c r="N528"/>
  <c r="L528"/>
  <c r="P527"/>
  <c r="O527"/>
  <c r="N527"/>
  <c r="L527"/>
  <c r="P526"/>
  <c r="O526"/>
  <c r="N526"/>
  <c r="L526"/>
  <c r="P525"/>
  <c r="O525"/>
  <c r="N525"/>
  <c r="L525"/>
  <c r="P524"/>
  <c r="O524"/>
  <c r="N524"/>
  <c r="L524"/>
  <c r="P523"/>
  <c r="O523"/>
  <c r="N523"/>
  <c r="L523"/>
  <c r="P521"/>
  <c r="O521"/>
  <c r="N521"/>
  <c r="L521"/>
  <c r="P520"/>
  <c r="O520"/>
  <c r="N520"/>
  <c r="L520"/>
  <c r="P519"/>
  <c r="O519"/>
  <c r="N519"/>
  <c r="L519"/>
  <c r="P518"/>
  <c r="O518"/>
  <c r="N518"/>
  <c r="L518"/>
  <c r="P517"/>
  <c r="O517"/>
  <c r="N517"/>
  <c r="L517"/>
  <c r="P516"/>
  <c r="O516"/>
  <c r="N516"/>
  <c r="L516"/>
  <c r="P515"/>
  <c r="O515"/>
  <c r="N515"/>
  <c r="L515"/>
  <c r="P514"/>
  <c r="O514"/>
  <c r="N514"/>
  <c r="L514"/>
  <c r="P513"/>
  <c r="O513"/>
  <c r="N513"/>
  <c r="L513"/>
  <c r="P511"/>
  <c r="O511"/>
  <c r="N511"/>
  <c r="L511"/>
  <c r="P510"/>
  <c r="O510"/>
  <c r="N510"/>
  <c r="L510"/>
  <c r="P509"/>
  <c r="O509"/>
  <c r="N509"/>
  <c r="L509"/>
  <c r="P508"/>
  <c r="O508"/>
  <c r="N508"/>
  <c r="L508"/>
  <c r="P507"/>
  <c r="O507"/>
  <c r="N507"/>
  <c r="L507"/>
  <c r="P506"/>
  <c r="O506"/>
  <c r="N506"/>
  <c r="L506"/>
  <c r="P504"/>
  <c r="O504"/>
  <c r="N504"/>
  <c r="L504"/>
  <c r="P503"/>
  <c r="O503"/>
  <c r="N503"/>
  <c r="L503"/>
  <c r="P502"/>
  <c r="O502"/>
  <c r="N502"/>
  <c r="L502"/>
  <c r="P501"/>
  <c r="O501"/>
  <c r="N501"/>
  <c r="L501"/>
  <c r="P500"/>
  <c r="O500"/>
  <c r="N500"/>
  <c r="L500"/>
  <c r="P499"/>
  <c r="O499"/>
  <c r="N499"/>
  <c r="L499"/>
  <c r="P498"/>
  <c r="O498"/>
  <c r="N498"/>
  <c r="L498"/>
  <c r="P497"/>
  <c r="O497"/>
  <c r="N497"/>
  <c r="L497"/>
  <c r="P496"/>
  <c r="O496"/>
  <c r="N496"/>
  <c r="L496"/>
  <c r="P495"/>
  <c r="O495"/>
  <c r="N495"/>
  <c r="L495"/>
  <c r="P494"/>
  <c r="O494"/>
  <c r="N494"/>
  <c r="L494"/>
  <c r="P493"/>
  <c r="O493"/>
  <c r="N493"/>
  <c r="L493"/>
  <c r="P492"/>
  <c r="O492"/>
  <c r="N492"/>
  <c r="L492"/>
  <c r="P491"/>
  <c r="O491"/>
  <c r="N491"/>
  <c r="L491"/>
  <c r="P490"/>
  <c r="O490"/>
  <c r="N490"/>
  <c r="L490"/>
  <c r="P489"/>
  <c r="O489"/>
  <c r="N489"/>
  <c r="L489"/>
  <c r="P488"/>
  <c r="O488"/>
  <c r="N488"/>
  <c r="L488"/>
  <c r="P486"/>
  <c r="O486"/>
  <c r="N486"/>
  <c r="L486"/>
  <c r="P485"/>
  <c r="O485"/>
  <c r="N485"/>
  <c r="L485"/>
  <c r="P484"/>
  <c r="O484"/>
  <c r="N484"/>
  <c r="L484"/>
  <c r="P482"/>
  <c r="O482"/>
  <c r="N482"/>
  <c r="L482"/>
  <c r="P481"/>
  <c r="O481"/>
  <c r="N481"/>
  <c r="L481"/>
  <c r="P480"/>
  <c r="O480"/>
  <c r="N480"/>
  <c r="L480"/>
  <c r="P479"/>
  <c r="O479"/>
  <c r="N479"/>
  <c r="L479"/>
  <c r="P478"/>
  <c r="O478"/>
  <c r="N478"/>
  <c r="L478"/>
  <c r="P477"/>
  <c r="O477"/>
  <c r="N477"/>
  <c r="L477"/>
  <c r="P476"/>
  <c r="O476"/>
  <c r="N476"/>
  <c r="L476"/>
  <c r="P475"/>
  <c r="O475"/>
  <c r="N475"/>
  <c r="L475"/>
  <c r="P474"/>
  <c r="O474"/>
  <c r="N474"/>
  <c r="L474"/>
  <c r="P473"/>
  <c r="O473"/>
  <c r="N473"/>
  <c r="L473"/>
  <c r="P472"/>
  <c r="O472"/>
  <c r="N472"/>
  <c r="L472"/>
  <c r="P471"/>
  <c r="O471"/>
  <c r="N471"/>
  <c r="L471"/>
  <c r="P470"/>
  <c r="O470"/>
  <c r="N470"/>
  <c r="L470"/>
  <c r="P469"/>
  <c r="O469"/>
  <c r="N469"/>
  <c r="L469"/>
  <c r="P468"/>
  <c r="O468"/>
  <c r="N468"/>
  <c r="L468"/>
  <c r="P467"/>
  <c r="O467"/>
  <c r="N467"/>
  <c r="L467"/>
  <c r="P466"/>
  <c r="O466"/>
  <c r="N466"/>
  <c r="L466"/>
  <c r="P465"/>
  <c r="O465"/>
  <c r="N465"/>
  <c r="L465"/>
  <c r="P464"/>
  <c r="O464"/>
  <c r="N464"/>
  <c r="L464"/>
  <c r="P463"/>
  <c r="O463"/>
  <c r="N463"/>
  <c r="L463"/>
  <c r="P462"/>
  <c r="O462"/>
  <c r="N462"/>
  <c r="L462"/>
  <c r="P461"/>
  <c r="O461"/>
  <c r="N461"/>
  <c r="L461"/>
  <c r="P460"/>
  <c r="O460"/>
  <c r="N460"/>
  <c r="L460"/>
  <c r="P459"/>
  <c r="O459"/>
  <c r="N459"/>
  <c r="L459"/>
  <c r="P458"/>
  <c r="O458"/>
  <c r="N458"/>
  <c r="L458"/>
  <c r="P457"/>
  <c r="O457"/>
  <c r="N457"/>
  <c r="L457"/>
  <c r="P456"/>
  <c r="O456"/>
  <c r="N456"/>
  <c r="L456"/>
  <c r="P455"/>
  <c r="O455"/>
  <c r="N455"/>
  <c r="L455"/>
  <c r="P454"/>
  <c r="O454"/>
  <c r="N454"/>
  <c r="L454"/>
  <c r="P453"/>
  <c r="O453"/>
  <c r="N453"/>
  <c r="L453"/>
  <c r="P452"/>
  <c r="O452"/>
  <c r="N452"/>
  <c r="L452"/>
  <c r="P451"/>
  <c r="O451"/>
  <c r="N451"/>
  <c r="L451"/>
  <c r="P450"/>
  <c r="O450"/>
  <c r="N450"/>
  <c r="L450"/>
  <c r="P449"/>
  <c r="O449"/>
  <c r="N449"/>
  <c r="L449"/>
  <c r="P447"/>
  <c r="O447"/>
  <c r="N447"/>
  <c r="L447"/>
  <c r="P446"/>
  <c r="O446"/>
  <c r="N446"/>
  <c r="L446"/>
  <c r="P445"/>
  <c r="O445"/>
  <c r="N445"/>
  <c r="L445"/>
  <c r="P444"/>
  <c r="O444"/>
  <c r="N444"/>
  <c r="L444"/>
  <c r="P443"/>
  <c r="O443"/>
  <c r="N443"/>
  <c r="L443"/>
  <c r="P442"/>
  <c r="O442"/>
  <c r="N442"/>
  <c r="L442"/>
  <c r="P441"/>
  <c r="O441"/>
  <c r="N441"/>
  <c r="L441"/>
  <c r="P440"/>
  <c r="O440"/>
  <c r="N440"/>
  <c r="L440"/>
  <c r="P439"/>
  <c r="O439"/>
  <c r="N439"/>
  <c r="L439"/>
  <c r="P438"/>
  <c r="O438"/>
  <c r="N438"/>
  <c r="L438"/>
  <c r="P437"/>
  <c r="O437"/>
  <c r="N437"/>
  <c r="L437"/>
  <c r="P436"/>
  <c r="O436"/>
  <c r="N436"/>
  <c r="L436"/>
  <c r="P435"/>
  <c r="O435"/>
  <c r="N435"/>
  <c r="L435"/>
  <c r="P434"/>
  <c r="O434"/>
  <c r="N434"/>
  <c r="L434"/>
  <c r="P432"/>
  <c r="O432"/>
  <c r="N432"/>
  <c r="L432"/>
  <c r="P431"/>
  <c r="O431"/>
  <c r="N431"/>
  <c r="L431"/>
  <c r="P428"/>
  <c r="O428"/>
  <c r="N428"/>
  <c r="L428"/>
  <c r="P427"/>
  <c r="O427"/>
  <c r="N427"/>
  <c r="L427"/>
  <c r="P426"/>
  <c r="O426"/>
  <c r="N426"/>
  <c r="L426"/>
  <c r="P425"/>
  <c r="O425"/>
  <c r="N425"/>
  <c r="L425"/>
  <c r="P424"/>
  <c r="O424"/>
  <c r="N424"/>
  <c r="L424"/>
  <c r="P423"/>
  <c r="O423"/>
  <c r="N423"/>
  <c r="L423"/>
  <c r="P422"/>
  <c r="O422"/>
  <c r="N422"/>
  <c r="L422"/>
  <c r="P418"/>
  <c r="O418"/>
  <c r="N418"/>
  <c r="L418"/>
  <c r="P417"/>
  <c r="O417"/>
  <c r="N417"/>
  <c r="L417"/>
  <c r="P416"/>
  <c r="O416"/>
  <c r="N416"/>
  <c r="L416"/>
  <c r="P415"/>
  <c r="O415"/>
  <c r="N415"/>
  <c r="L415"/>
  <c r="P414"/>
  <c r="O414"/>
  <c r="N414"/>
  <c r="P413"/>
  <c r="O413"/>
  <c r="N413"/>
  <c r="L413"/>
  <c r="P412"/>
  <c r="O412"/>
  <c r="N412"/>
  <c r="L412"/>
  <c r="P411"/>
  <c r="O411"/>
  <c r="N411"/>
  <c r="L411"/>
  <c r="P410"/>
  <c r="O410"/>
  <c r="N410"/>
  <c r="L410"/>
  <c r="P409"/>
  <c r="O409"/>
  <c r="N409"/>
  <c r="L409"/>
  <c r="P408"/>
  <c r="O408"/>
  <c r="N408"/>
  <c r="L408"/>
  <c r="P407"/>
  <c r="O407"/>
  <c r="N407"/>
  <c r="L407"/>
  <c r="P406"/>
  <c r="O406"/>
  <c r="N406"/>
  <c r="L406"/>
  <c r="P405"/>
  <c r="O405"/>
  <c r="N405"/>
  <c r="L405"/>
  <c r="P404"/>
  <c r="O404"/>
  <c r="N404"/>
  <c r="L404"/>
  <c r="P403"/>
  <c r="O403"/>
  <c r="N403"/>
  <c r="L403"/>
  <c r="P402"/>
  <c r="O402"/>
  <c r="N402"/>
  <c r="L402"/>
  <c r="P401"/>
  <c r="O401"/>
  <c r="N401"/>
  <c r="L401"/>
  <c r="P400"/>
  <c r="O400"/>
  <c r="N400"/>
  <c r="L400"/>
  <c r="P399"/>
  <c r="O399"/>
  <c r="N399"/>
  <c r="L399"/>
  <c r="P398"/>
  <c r="O398"/>
  <c r="N398"/>
  <c r="L398"/>
  <c r="P397"/>
  <c r="O397"/>
  <c r="N397"/>
  <c r="L397"/>
  <c r="P396"/>
  <c r="O396"/>
  <c r="N396"/>
  <c r="L396"/>
  <c r="P395"/>
  <c r="O395"/>
  <c r="N395"/>
  <c r="L395"/>
  <c r="P394"/>
  <c r="O394"/>
  <c r="N394"/>
  <c r="L394"/>
  <c r="P393"/>
  <c r="O393"/>
  <c r="N393"/>
  <c r="L393"/>
  <c r="P392"/>
  <c r="O392"/>
  <c r="N392"/>
  <c r="L392"/>
  <c r="P391"/>
  <c r="O391"/>
  <c r="N391"/>
  <c r="L391"/>
  <c r="P390"/>
  <c r="O390"/>
  <c r="N390"/>
  <c r="L390"/>
  <c r="P389"/>
  <c r="O389"/>
  <c r="N389"/>
  <c r="L389"/>
  <c r="P388"/>
  <c r="O388"/>
  <c r="N388"/>
  <c r="L388"/>
  <c r="P387"/>
  <c r="O387"/>
  <c r="N387"/>
  <c r="L387"/>
  <c r="P386"/>
  <c r="O386"/>
  <c r="N386"/>
  <c r="L386"/>
  <c r="P385"/>
  <c r="O385"/>
  <c r="N385"/>
  <c r="L385"/>
  <c r="P384"/>
  <c r="O384"/>
  <c r="N384"/>
  <c r="L384"/>
  <c r="P383"/>
  <c r="O383"/>
  <c r="N383"/>
  <c r="L383"/>
  <c r="P382"/>
  <c r="O382"/>
  <c r="N382"/>
  <c r="L382"/>
  <c r="P381"/>
  <c r="O381"/>
  <c r="N381"/>
  <c r="L381"/>
  <c r="P380"/>
  <c r="O380"/>
  <c r="N380"/>
  <c r="L380"/>
  <c r="P379"/>
  <c r="O379"/>
  <c r="N379"/>
  <c r="L379"/>
  <c r="P378"/>
  <c r="O378"/>
  <c r="N378"/>
  <c r="L378"/>
  <c r="P377"/>
  <c r="O377"/>
  <c r="N377"/>
  <c r="L377"/>
  <c r="P376"/>
  <c r="O376"/>
  <c r="N376"/>
  <c r="L376"/>
  <c r="P375"/>
  <c r="O375"/>
  <c r="N375"/>
  <c r="L375"/>
  <c r="P374"/>
  <c r="O374"/>
  <c r="N374"/>
  <c r="L374"/>
  <c r="P373"/>
  <c r="O373"/>
  <c r="N373"/>
  <c r="L373"/>
  <c r="P371"/>
  <c r="O371"/>
  <c r="N371"/>
  <c r="L371"/>
  <c r="P370"/>
  <c r="O370"/>
  <c r="N370"/>
  <c r="L370"/>
  <c r="P369"/>
  <c r="O369"/>
  <c r="N369"/>
  <c r="L369"/>
  <c r="P368"/>
  <c r="O368"/>
  <c r="N368"/>
  <c r="L368"/>
  <c r="P367"/>
  <c r="O367"/>
  <c r="N367"/>
  <c r="L367"/>
  <c r="P366"/>
  <c r="O366"/>
  <c r="N366"/>
  <c r="L366"/>
  <c r="P365"/>
  <c r="O365"/>
  <c r="N365"/>
  <c r="L365"/>
  <c r="P364"/>
  <c r="O364"/>
  <c r="N364"/>
  <c r="L364"/>
  <c r="P362"/>
  <c r="O362"/>
  <c r="N362"/>
  <c r="L362"/>
  <c r="P361"/>
  <c r="O361"/>
  <c r="N361"/>
  <c r="L361"/>
  <c r="P360"/>
  <c r="O360"/>
  <c r="N360"/>
  <c r="L360"/>
  <c r="P359"/>
  <c r="O359"/>
  <c r="N359"/>
  <c r="L359"/>
  <c r="P358"/>
  <c r="O358"/>
  <c r="N358"/>
  <c r="L358"/>
  <c r="P357"/>
  <c r="O357"/>
  <c r="N357"/>
  <c r="L357"/>
  <c r="P356"/>
  <c r="O356"/>
  <c r="N356"/>
  <c r="L356"/>
  <c r="P355"/>
  <c r="O355"/>
  <c r="N355"/>
  <c r="L355"/>
  <c r="P354"/>
  <c r="O354"/>
  <c r="N354"/>
  <c r="L354"/>
  <c r="P352"/>
  <c r="O352"/>
  <c r="N352"/>
  <c r="L352"/>
  <c r="P351"/>
  <c r="O351"/>
  <c r="N351"/>
  <c r="L351"/>
  <c r="P350"/>
  <c r="O350"/>
  <c r="N350"/>
  <c r="L350"/>
  <c r="P349"/>
  <c r="O349"/>
  <c r="N349"/>
  <c r="L349"/>
  <c r="P348"/>
  <c r="O348"/>
  <c r="N348"/>
  <c r="L348"/>
  <c r="P347"/>
  <c r="O347"/>
  <c r="N347"/>
  <c r="L347"/>
  <c r="P346"/>
  <c r="O346"/>
  <c r="N346"/>
  <c r="L346"/>
  <c r="P345"/>
  <c r="O345"/>
  <c r="N345"/>
  <c r="L345"/>
  <c r="P344"/>
  <c r="O344"/>
  <c r="N344"/>
  <c r="L344"/>
  <c r="P343"/>
  <c r="O343"/>
  <c r="N343"/>
  <c r="L343"/>
  <c r="P342"/>
  <c r="O342"/>
  <c r="N342"/>
  <c r="L342"/>
  <c r="P341"/>
  <c r="O341"/>
  <c r="N341"/>
  <c r="L341"/>
  <c r="P339"/>
  <c r="O339"/>
  <c r="N339"/>
  <c r="L339"/>
  <c r="P338"/>
  <c r="O338"/>
  <c r="N338"/>
  <c r="L338"/>
  <c r="P154"/>
  <c r="O154"/>
  <c r="N154"/>
  <c r="L154"/>
  <c r="P337"/>
  <c r="O337"/>
  <c r="N337"/>
  <c r="L337"/>
  <c r="P336"/>
  <c r="O336"/>
  <c r="N336"/>
  <c r="L336"/>
  <c r="P335"/>
  <c r="O335"/>
  <c r="N335"/>
  <c r="L335"/>
  <c r="P334"/>
  <c r="O334"/>
  <c r="N334"/>
  <c r="L334"/>
  <c r="P333"/>
  <c r="O333"/>
  <c r="N333"/>
  <c r="L333"/>
  <c r="P332"/>
  <c r="O332"/>
  <c r="N332"/>
  <c r="L332"/>
  <c r="P331"/>
  <c r="O331"/>
  <c r="N331"/>
  <c r="L331"/>
  <c r="P330"/>
  <c r="O330"/>
  <c r="N330"/>
  <c r="L330"/>
  <c r="P328"/>
  <c r="O328"/>
  <c r="N328"/>
  <c r="L328"/>
  <c r="P327"/>
  <c r="O327"/>
  <c r="N327"/>
  <c r="L327"/>
  <c r="P324"/>
  <c r="O324"/>
  <c r="N324"/>
  <c r="L324"/>
  <c r="P323"/>
  <c r="O323"/>
  <c r="N323"/>
  <c r="L323"/>
  <c r="P322"/>
  <c r="O322"/>
  <c r="N322"/>
  <c r="L322"/>
  <c r="P321"/>
  <c r="O321"/>
  <c r="N321"/>
  <c r="L321"/>
  <c r="P320"/>
  <c r="O320"/>
  <c r="N320"/>
  <c r="L320"/>
  <c r="P319"/>
  <c r="O319"/>
  <c r="N319"/>
  <c r="L319"/>
  <c r="P318"/>
  <c r="O318"/>
  <c r="N318"/>
  <c r="L318"/>
  <c r="P317"/>
  <c r="O317"/>
  <c r="N317"/>
  <c r="L317"/>
  <c r="P316"/>
  <c r="O316"/>
  <c r="N316"/>
  <c r="L316"/>
  <c r="P315"/>
  <c r="O315"/>
  <c r="N315"/>
  <c r="L315"/>
  <c r="P314"/>
  <c r="O314"/>
  <c r="N314"/>
  <c r="L314"/>
  <c r="P313"/>
  <c r="O313"/>
  <c r="N313"/>
  <c r="L313"/>
  <c r="P312"/>
  <c r="O312"/>
  <c r="N312"/>
  <c r="L312"/>
  <c r="P311"/>
  <c r="O311"/>
  <c r="N311"/>
  <c r="L311"/>
  <c r="P310"/>
  <c r="O310"/>
  <c r="N310"/>
  <c r="L310"/>
  <c r="P309"/>
  <c r="O309"/>
  <c r="N309"/>
  <c r="L309"/>
  <c r="P308"/>
  <c r="O308"/>
  <c r="N308"/>
  <c r="L308"/>
  <c r="P307"/>
  <c r="O307"/>
  <c r="N307"/>
  <c r="L307"/>
  <c r="P305"/>
  <c r="O305"/>
  <c r="N305"/>
  <c r="L305"/>
  <c r="P304"/>
  <c r="O304"/>
  <c r="N304"/>
  <c r="L304"/>
  <c r="P303"/>
  <c r="O303"/>
  <c r="N303"/>
  <c r="L303"/>
  <c r="P302"/>
  <c r="O302"/>
  <c r="N302"/>
  <c r="L302"/>
  <c r="P301"/>
  <c r="O301"/>
  <c r="N301"/>
  <c r="L301"/>
  <c r="P300"/>
  <c r="O300"/>
  <c r="N300"/>
  <c r="L300"/>
  <c r="P299"/>
  <c r="O299"/>
  <c r="N299"/>
  <c r="L299"/>
  <c r="P298"/>
  <c r="O298"/>
  <c r="N298"/>
  <c r="L298"/>
  <c r="P297"/>
  <c r="O297"/>
  <c r="N297"/>
  <c r="L297"/>
  <c r="P296"/>
  <c r="O296"/>
  <c r="N296"/>
  <c r="L296"/>
  <c r="P295"/>
  <c r="O295"/>
  <c r="N295"/>
  <c r="L295"/>
  <c r="P294"/>
  <c r="O294"/>
  <c r="N294"/>
  <c r="L294"/>
  <c r="P293"/>
  <c r="O293"/>
  <c r="N293"/>
  <c r="L293"/>
  <c r="P292"/>
  <c r="O292"/>
  <c r="N292"/>
  <c r="L292"/>
  <c r="P291"/>
  <c r="O291"/>
  <c r="N291"/>
  <c r="L291"/>
  <c r="P289"/>
  <c r="O289"/>
  <c r="N289"/>
  <c r="L289"/>
  <c r="P288"/>
  <c r="O288"/>
  <c r="N288"/>
  <c r="L288"/>
  <c r="P286"/>
  <c r="O286"/>
  <c r="N286"/>
  <c r="L286"/>
  <c r="P285"/>
  <c r="O285"/>
  <c r="N285"/>
  <c r="L285"/>
  <c r="P284"/>
  <c r="O284"/>
  <c r="N284"/>
  <c r="L284"/>
  <c r="P283"/>
  <c r="O283"/>
  <c r="N283"/>
  <c r="L283"/>
  <c r="P282"/>
  <c r="O282"/>
  <c r="N282"/>
  <c r="L282"/>
  <c r="P281"/>
  <c r="O281"/>
  <c r="N281"/>
  <c r="L281"/>
  <c r="P280"/>
  <c r="O280"/>
  <c r="N280"/>
  <c r="L280"/>
  <c r="P279"/>
  <c r="O279"/>
  <c r="N279"/>
  <c r="L279"/>
  <c r="P278"/>
  <c r="O278"/>
  <c r="N278"/>
  <c r="L278"/>
  <c r="P277"/>
  <c r="O277"/>
  <c r="N277"/>
  <c r="L277"/>
  <c r="P276"/>
  <c r="O276"/>
  <c r="N276"/>
  <c r="L276"/>
  <c r="P275"/>
  <c r="O275"/>
  <c r="N275"/>
  <c r="L275"/>
  <c r="P274"/>
  <c r="O274"/>
  <c r="N274"/>
  <c r="L274"/>
  <c r="P273"/>
  <c r="O273"/>
  <c r="N273"/>
  <c r="L273"/>
  <c r="P272"/>
  <c r="O272"/>
  <c r="N272"/>
  <c r="L272"/>
  <c r="P271"/>
  <c r="O271"/>
  <c r="N271"/>
  <c r="L271"/>
  <c r="P270"/>
  <c r="O270"/>
  <c r="N270"/>
  <c r="L270"/>
  <c r="P269"/>
  <c r="O269"/>
  <c r="N269"/>
  <c r="L269"/>
  <c r="P268"/>
  <c r="O268"/>
  <c r="N268"/>
  <c r="L268"/>
  <c r="P267"/>
  <c r="O267"/>
  <c r="N267"/>
  <c r="L267"/>
  <c r="P266"/>
  <c r="O266"/>
  <c r="N266"/>
  <c r="L266"/>
  <c r="P265"/>
  <c r="O265"/>
  <c r="N265"/>
  <c r="L265"/>
  <c r="P264"/>
  <c r="O264"/>
  <c r="N264"/>
  <c r="L264"/>
  <c r="P263"/>
  <c r="O263"/>
  <c r="N263"/>
  <c r="L263"/>
  <c r="P262"/>
  <c r="O262"/>
  <c r="N262"/>
  <c r="L262"/>
  <c r="P261"/>
  <c r="O261"/>
  <c r="N261"/>
  <c r="L261"/>
  <c r="P260"/>
  <c r="O260"/>
  <c r="N260"/>
  <c r="L260"/>
  <c r="P259"/>
  <c r="O259"/>
  <c r="N259"/>
  <c r="L259"/>
  <c r="P258"/>
  <c r="O258"/>
  <c r="N258"/>
  <c r="L258"/>
  <c r="P257"/>
  <c r="O257"/>
  <c r="N257"/>
  <c r="L257"/>
  <c r="P256"/>
  <c r="O256"/>
  <c r="N256"/>
  <c r="L256"/>
  <c r="P255"/>
  <c r="O255"/>
  <c r="N255"/>
  <c r="L255"/>
  <c r="P254"/>
  <c r="O254"/>
  <c r="N254"/>
  <c r="L254"/>
  <c r="P306"/>
  <c r="O306"/>
  <c r="N306"/>
  <c r="L306"/>
  <c r="P253"/>
  <c r="O253"/>
  <c r="N253"/>
  <c r="L253"/>
  <c r="P252"/>
  <c r="O252"/>
  <c r="N252"/>
  <c r="L252"/>
  <c r="P251"/>
  <c r="O251"/>
  <c r="N251"/>
  <c r="L251"/>
  <c r="P250"/>
  <c r="O250"/>
  <c r="N250"/>
  <c r="L250"/>
  <c r="P249"/>
  <c r="O249"/>
  <c r="N249"/>
  <c r="L249"/>
  <c r="P248"/>
  <c r="O248"/>
  <c r="N248"/>
  <c r="L248"/>
  <c r="P247"/>
  <c r="O247"/>
  <c r="N247"/>
  <c r="L247"/>
  <c r="P246"/>
  <c r="O246"/>
  <c r="N246"/>
  <c r="L246"/>
  <c r="P245"/>
  <c r="O245"/>
  <c r="N245"/>
  <c r="L245"/>
  <c r="P244"/>
  <c r="O244"/>
  <c r="N244"/>
  <c r="L244"/>
  <c r="P243"/>
  <c r="O243"/>
  <c r="N243"/>
  <c r="L243"/>
  <c r="P242"/>
  <c r="O242"/>
  <c r="N242"/>
  <c r="L242"/>
  <c r="P241"/>
  <c r="O241"/>
  <c r="N241"/>
  <c r="L241"/>
  <c r="P240"/>
  <c r="O240"/>
  <c r="N240"/>
  <c r="L240"/>
  <c r="P239"/>
  <c r="O239"/>
  <c r="N239"/>
  <c r="L239"/>
  <c r="P238"/>
  <c r="O238"/>
  <c r="N238"/>
  <c r="L238"/>
  <c r="P237"/>
  <c r="O237"/>
  <c r="N237"/>
  <c r="L237"/>
  <c r="P236"/>
  <c r="O236"/>
  <c r="N236"/>
  <c r="L236"/>
  <c r="P235"/>
  <c r="O235"/>
  <c r="N235"/>
  <c r="L235"/>
  <c r="P234"/>
  <c r="O234"/>
  <c r="N234"/>
  <c r="L234"/>
  <c r="P233"/>
  <c r="O233"/>
  <c r="N233"/>
  <c r="L233"/>
  <c r="P232"/>
  <c r="O232"/>
  <c r="N232"/>
  <c r="L232"/>
  <c r="P231"/>
  <c r="O231"/>
  <c r="N231"/>
  <c r="L231"/>
  <c r="P230"/>
  <c r="O230"/>
  <c r="N230"/>
  <c r="L230"/>
  <c r="P229"/>
  <c r="O229"/>
  <c r="N229"/>
  <c r="L229"/>
  <c r="P228"/>
  <c r="O228"/>
  <c r="N228"/>
  <c r="L228"/>
  <c r="P227"/>
  <c r="O227"/>
  <c r="N227"/>
  <c r="L227"/>
  <c r="P226"/>
  <c r="O226"/>
  <c r="N226"/>
  <c r="L226"/>
  <c r="P225"/>
  <c r="O225"/>
  <c r="N225"/>
  <c r="L225"/>
  <c r="P224"/>
  <c r="O224"/>
  <c r="N224"/>
  <c r="L224"/>
  <c r="P223"/>
  <c r="O223"/>
  <c r="N223"/>
  <c r="L223"/>
  <c r="P222"/>
  <c r="O222"/>
  <c r="N222"/>
  <c r="L222"/>
  <c r="P221"/>
  <c r="O221"/>
  <c r="N221"/>
  <c r="L221"/>
  <c r="P220"/>
  <c r="O220"/>
  <c r="N220"/>
  <c r="L220"/>
  <c r="P219"/>
  <c r="O219"/>
  <c r="N219"/>
  <c r="L219"/>
  <c r="P218"/>
  <c r="O218"/>
  <c r="N218"/>
  <c r="L218"/>
  <c r="P217"/>
  <c r="O217"/>
  <c r="N217"/>
  <c r="L217"/>
  <c r="P216"/>
  <c r="O216"/>
  <c r="N216"/>
  <c r="L216"/>
  <c r="P215"/>
  <c r="O215"/>
  <c r="N215"/>
  <c r="L215"/>
  <c r="P214"/>
  <c r="O214"/>
  <c r="N214"/>
  <c r="L214"/>
  <c r="P213"/>
  <c r="O213"/>
  <c r="N213"/>
  <c r="L213"/>
  <c r="P212"/>
  <c r="O212"/>
  <c r="N212"/>
  <c r="L212"/>
  <c r="P211"/>
  <c r="O211"/>
  <c r="N211"/>
  <c r="L211"/>
  <c r="P209"/>
  <c r="O209"/>
  <c r="N209"/>
  <c r="L209"/>
  <c r="P207"/>
  <c r="O207"/>
  <c r="N207"/>
  <c r="L207"/>
  <c r="P206"/>
  <c r="O206"/>
  <c r="N206"/>
  <c r="L206"/>
  <c r="P205"/>
  <c r="O205"/>
  <c r="N205"/>
  <c r="L205"/>
  <c r="P204"/>
  <c r="O204"/>
  <c r="N204"/>
  <c r="L204"/>
  <c r="P203"/>
  <c r="O203"/>
  <c r="N203"/>
  <c r="L203"/>
  <c r="P202"/>
  <c r="O202"/>
  <c r="N202"/>
  <c r="L202"/>
  <c r="P201"/>
  <c r="O201"/>
  <c r="N201"/>
  <c r="L201"/>
  <c r="P200"/>
  <c r="O200"/>
  <c r="N200"/>
  <c r="L200"/>
  <c r="P199"/>
  <c r="O199"/>
  <c r="N199"/>
  <c r="L199"/>
  <c r="P198"/>
  <c r="O198"/>
  <c r="N198"/>
  <c r="L198"/>
  <c r="P197"/>
  <c r="O197"/>
  <c r="N197"/>
  <c r="L197"/>
  <c r="P196"/>
  <c r="O196"/>
  <c r="N196"/>
  <c r="L196"/>
  <c r="P195"/>
  <c r="O195"/>
  <c r="N195"/>
  <c r="L195"/>
  <c r="P194"/>
  <c r="O194"/>
  <c r="N194"/>
  <c r="L194"/>
  <c r="P193"/>
  <c r="O193"/>
  <c r="N193"/>
  <c r="L193"/>
  <c r="P192"/>
  <c r="O192"/>
  <c r="N192"/>
  <c r="L192"/>
  <c r="P191"/>
  <c r="O191"/>
  <c r="N191"/>
  <c r="L191"/>
  <c r="P190"/>
  <c r="O190"/>
  <c r="N190"/>
  <c r="L190"/>
  <c r="P189"/>
  <c r="O189"/>
  <c r="N189"/>
  <c r="L189"/>
  <c r="P188"/>
  <c r="O188"/>
  <c r="N188"/>
  <c r="L188"/>
  <c r="P187"/>
  <c r="O187"/>
  <c r="N187"/>
  <c r="L187"/>
  <c r="P186"/>
  <c r="O186"/>
  <c r="N186"/>
  <c r="L186"/>
  <c r="P185"/>
  <c r="O185"/>
  <c r="N185"/>
  <c r="L185"/>
  <c r="P184"/>
  <c r="O184"/>
  <c r="N184"/>
  <c r="L184"/>
  <c r="P183"/>
  <c r="O183"/>
  <c r="N183"/>
  <c r="L183"/>
  <c r="P182"/>
  <c r="O182"/>
  <c r="N182"/>
  <c r="L182"/>
  <c r="P181"/>
  <c r="O181"/>
  <c r="N181"/>
  <c r="L181"/>
  <c r="P180"/>
  <c r="O180"/>
  <c r="N180"/>
  <c r="L180"/>
  <c r="P179"/>
  <c r="O179"/>
  <c r="N179"/>
  <c r="L179"/>
  <c r="P178"/>
  <c r="O178"/>
  <c r="N178"/>
  <c r="L178"/>
  <c r="P177"/>
  <c r="O177"/>
  <c r="N177"/>
  <c r="L177"/>
  <c r="P176"/>
  <c r="O176"/>
  <c r="N176"/>
  <c r="L176"/>
  <c r="P174"/>
  <c r="O174"/>
  <c r="N174"/>
  <c r="L174"/>
  <c r="P173"/>
  <c r="O173"/>
  <c r="N173"/>
  <c r="L173"/>
  <c r="P175"/>
  <c r="O175"/>
  <c r="N175"/>
  <c r="L175"/>
  <c r="P172"/>
  <c r="O172"/>
  <c r="N172"/>
  <c r="L172"/>
  <c r="P171"/>
  <c r="O171"/>
  <c r="N171"/>
  <c r="L171"/>
  <c r="P170"/>
  <c r="O170"/>
  <c r="N170"/>
  <c r="L170"/>
  <c r="P169"/>
  <c r="O169"/>
  <c r="N169"/>
  <c r="L169"/>
  <c r="P168"/>
  <c r="O168"/>
  <c r="N168"/>
  <c r="L168"/>
  <c r="P167"/>
  <c r="O167"/>
  <c r="N167"/>
  <c r="L167"/>
  <c r="P166"/>
  <c r="O166"/>
  <c r="N166"/>
  <c r="L166"/>
  <c r="P165"/>
  <c r="O165"/>
  <c r="N165"/>
  <c r="L165"/>
  <c r="P164"/>
  <c r="O164"/>
  <c r="N164"/>
  <c r="L164"/>
  <c r="P162"/>
  <c r="O162"/>
  <c r="N162"/>
  <c r="L162"/>
  <c r="P161"/>
  <c r="O161"/>
  <c r="N161"/>
  <c r="L161"/>
  <c r="P160"/>
  <c r="O160"/>
  <c r="N160"/>
  <c r="L160"/>
  <c r="P159"/>
  <c r="O159"/>
  <c r="N159"/>
  <c r="L159"/>
  <c r="P158"/>
  <c r="O158"/>
  <c r="N158"/>
  <c r="L158"/>
  <c r="P157"/>
  <c r="O157"/>
  <c r="N157"/>
  <c r="L157"/>
  <c r="P156"/>
  <c r="O156"/>
  <c r="N156"/>
  <c r="L156"/>
  <c r="P155"/>
  <c r="O155"/>
  <c r="N155"/>
  <c r="L155"/>
  <c r="P153"/>
  <c r="O153"/>
  <c r="N153"/>
  <c r="L153"/>
  <c r="P152"/>
  <c r="O152"/>
  <c r="N152"/>
  <c r="L152"/>
  <c r="P151"/>
  <c r="O151"/>
  <c r="N151"/>
  <c r="L151"/>
  <c r="P150"/>
  <c r="O150"/>
  <c r="N150"/>
  <c r="L150"/>
  <c r="P149"/>
  <c r="O149"/>
  <c r="N149"/>
  <c r="L149"/>
  <c r="P148"/>
  <c r="O148"/>
  <c r="N148"/>
  <c r="L148"/>
  <c r="P147"/>
  <c r="O147"/>
  <c r="N147"/>
  <c r="L147"/>
  <c r="P146"/>
  <c r="O146"/>
  <c r="N146"/>
  <c r="L146"/>
  <c r="P145"/>
  <c r="O145"/>
  <c r="N145"/>
  <c r="L145"/>
  <c r="P144"/>
  <c r="O144"/>
  <c r="N144"/>
  <c r="L144"/>
  <c r="P143"/>
  <c r="O143"/>
  <c r="N143"/>
  <c r="L143"/>
  <c r="P142"/>
  <c r="O142"/>
  <c r="N142"/>
  <c r="L142"/>
  <c r="P141"/>
  <c r="O141"/>
  <c r="N141"/>
  <c r="L141"/>
  <c r="P140"/>
  <c r="O140"/>
  <c r="N140"/>
  <c r="L140"/>
  <c r="P139"/>
  <c r="O139"/>
  <c r="N139"/>
  <c r="L139"/>
  <c r="P138"/>
  <c r="O138"/>
  <c r="N138"/>
  <c r="L138"/>
  <c r="P137"/>
  <c r="O137"/>
  <c r="N137"/>
  <c r="L137"/>
  <c r="P136"/>
  <c r="O136"/>
  <c r="N136"/>
  <c r="L136"/>
  <c r="P135"/>
  <c r="O135"/>
  <c r="N135"/>
  <c r="L135"/>
  <c r="P134"/>
  <c r="O134"/>
  <c r="N134"/>
  <c r="L134"/>
  <c r="P133"/>
  <c r="O133"/>
  <c r="N133"/>
  <c r="L133"/>
  <c r="P132"/>
  <c r="O132"/>
  <c r="N132"/>
  <c r="L132"/>
  <c r="P131"/>
  <c r="O131"/>
  <c r="N131"/>
  <c r="L131"/>
  <c r="P130"/>
  <c r="O130"/>
  <c r="N130"/>
  <c r="L130"/>
  <c r="P129"/>
  <c r="O129"/>
  <c r="N129"/>
  <c r="L129"/>
  <c r="P128"/>
  <c r="O128"/>
  <c r="N128"/>
  <c r="L128"/>
  <c r="P127"/>
  <c r="O127"/>
  <c r="N127"/>
  <c r="L127"/>
  <c r="P126"/>
  <c r="O126"/>
  <c r="N126"/>
  <c r="L126"/>
  <c r="P125"/>
  <c r="O125"/>
  <c r="N125"/>
  <c r="L125"/>
  <c r="P124"/>
  <c r="O124"/>
  <c r="N124"/>
  <c r="L124"/>
  <c r="P123"/>
  <c r="O123"/>
  <c r="N123"/>
  <c r="L123"/>
  <c r="P122"/>
  <c r="O122"/>
  <c r="N122"/>
  <c r="L122"/>
  <c r="P121"/>
  <c r="O121"/>
  <c r="N121"/>
  <c r="L121"/>
  <c r="P120"/>
  <c r="O120"/>
  <c r="N120"/>
  <c r="L120"/>
  <c r="P119"/>
  <c r="O119"/>
  <c r="N119"/>
  <c r="L119"/>
  <c r="P118"/>
  <c r="O118"/>
  <c r="N118"/>
  <c r="L118"/>
  <c r="P117"/>
  <c r="O117"/>
  <c r="N117"/>
  <c r="L117"/>
  <c r="P116"/>
  <c r="O116"/>
  <c r="N116"/>
  <c r="L116"/>
  <c r="P115"/>
  <c r="O115"/>
  <c r="N115"/>
  <c r="L115"/>
  <c r="P114"/>
  <c r="O114"/>
  <c r="N114"/>
  <c r="L114"/>
  <c r="P113"/>
  <c r="O113"/>
  <c r="N113"/>
  <c r="L113"/>
  <c r="P112"/>
  <c r="O112"/>
  <c r="N112"/>
  <c r="L112"/>
  <c r="P111"/>
  <c r="O111"/>
  <c r="N111"/>
  <c r="L111"/>
  <c r="P110"/>
  <c r="O110"/>
  <c r="N110"/>
  <c r="L110"/>
  <c r="P109"/>
  <c r="O109"/>
  <c r="N109"/>
  <c r="L109"/>
  <c r="P108"/>
  <c r="O108"/>
  <c r="N108"/>
  <c r="L108"/>
  <c r="P107"/>
  <c r="O107"/>
  <c r="N107"/>
  <c r="L107"/>
  <c r="P106"/>
  <c r="O106"/>
  <c r="N106"/>
  <c r="L106"/>
  <c r="P105"/>
  <c r="O105"/>
  <c r="N105"/>
  <c r="L105"/>
  <c r="P104"/>
  <c r="O104"/>
  <c r="N104"/>
  <c r="L104"/>
  <c r="P103"/>
  <c r="O103"/>
  <c r="N103"/>
  <c r="L103"/>
  <c r="P102"/>
  <c r="O102"/>
  <c r="N102"/>
  <c r="L102"/>
  <c r="P101"/>
  <c r="O101"/>
  <c r="N101"/>
  <c r="L101"/>
  <c r="P100"/>
  <c r="O100"/>
  <c r="N100"/>
  <c r="L100"/>
  <c r="P99"/>
  <c r="O99"/>
  <c r="N99"/>
  <c r="L99"/>
  <c r="P98"/>
  <c r="O98"/>
  <c r="N98"/>
  <c r="L98"/>
  <c r="P97"/>
  <c r="O97"/>
  <c r="N97"/>
  <c r="L97"/>
  <c r="P96"/>
  <c r="O96"/>
  <c r="N96"/>
  <c r="L96"/>
  <c r="P95"/>
  <c r="O95"/>
  <c r="N95"/>
  <c r="L95"/>
  <c r="P94"/>
  <c r="O94"/>
  <c r="N94"/>
  <c r="L94"/>
  <c r="P93"/>
  <c r="O93"/>
  <c r="N93"/>
  <c r="L93"/>
  <c r="P92"/>
  <c r="O92"/>
  <c r="N92"/>
  <c r="L92"/>
  <c r="P90"/>
  <c r="O90"/>
  <c r="N90"/>
  <c r="L90"/>
  <c r="P88"/>
  <c r="O88"/>
  <c r="N88"/>
  <c r="L88"/>
  <c r="P87"/>
  <c r="O87"/>
  <c r="N87"/>
  <c r="L87"/>
  <c r="P86"/>
  <c r="O86"/>
  <c r="N86"/>
  <c r="L86"/>
  <c r="P85"/>
  <c r="O85"/>
  <c r="N85"/>
  <c r="L85"/>
  <c r="P84"/>
  <c r="O84"/>
  <c r="N84"/>
  <c r="L84"/>
  <c r="P83"/>
  <c r="O83"/>
  <c r="N83"/>
  <c r="L83"/>
  <c r="P82"/>
  <c r="O82"/>
  <c r="N82"/>
  <c r="L82"/>
  <c r="P81"/>
  <c r="O81"/>
  <c r="N81"/>
  <c r="L81"/>
  <c r="P80"/>
  <c r="O80"/>
  <c r="N80"/>
  <c r="L80"/>
  <c r="P79"/>
  <c r="O79"/>
  <c r="N79"/>
  <c r="L79"/>
  <c r="P78"/>
  <c r="O78"/>
  <c r="N78"/>
  <c r="L78"/>
  <c r="P77"/>
  <c r="O77"/>
  <c r="N77"/>
  <c r="L77"/>
  <c r="P76"/>
  <c r="O76"/>
  <c r="N76"/>
  <c r="L76"/>
  <c r="P75"/>
  <c r="O75"/>
  <c r="N75"/>
  <c r="L75"/>
  <c r="P74"/>
  <c r="O74"/>
  <c r="N74"/>
  <c r="L74"/>
  <c r="P73"/>
  <c r="O73"/>
  <c r="N73"/>
  <c r="L73"/>
  <c r="P72"/>
  <c r="O72"/>
  <c r="N72"/>
  <c r="L72"/>
  <c r="P71"/>
  <c r="O71"/>
  <c r="N71"/>
  <c r="L71"/>
  <c r="P70"/>
  <c r="O70"/>
  <c r="N70"/>
  <c r="L70"/>
  <c r="P69"/>
  <c r="O69"/>
  <c r="N69"/>
  <c r="L69"/>
  <c r="P68"/>
  <c r="O68"/>
  <c r="N68"/>
  <c r="L68"/>
  <c r="P67"/>
  <c r="O67"/>
  <c r="N67"/>
  <c r="L67"/>
  <c r="P66"/>
  <c r="O66"/>
  <c r="N66"/>
  <c r="L66"/>
  <c r="P65"/>
  <c r="O65"/>
  <c r="N65"/>
  <c r="L65"/>
  <c r="P64"/>
  <c r="O64"/>
  <c r="N64"/>
  <c r="L64"/>
  <c r="P63"/>
  <c r="O63"/>
  <c r="N63"/>
  <c r="L63"/>
  <c r="P62"/>
  <c r="O62"/>
  <c r="N62"/>
  <c r="L62"/>
  <c r="P59"/>
  <c r="O59"/>
  <c r="N59"/>
  <c r="L59"/>
  <c r="P58"/>
  <c r="O58"/>
  <c r="N58"/>
  <c r="L58"/>
  <c r="P57"/>
  <c r="O57"/>
  <c r="N57"/>
  <c r="L57"/>
  <c r="P56"/>
  <c r="O56"/>
  <c r="N56"/>
  <c r="L56"/>
  <c r="P55"/>
  <c r="O55"/>
  <c r="N55"/>
  <c r="L55"/>
  <c r="P53"/>
  <c r="O53"/>
  <c r="N53"/>
  <c r="L53"/>
  <c r="P52"/>
  <c r="O52"/>
  <c r="N52"/>
  <c r="L52"/>
  <c r="P51"/>
  <c r="O51"/>
  <c r="N51"/>
  <c r="L51"/>
  <c r="P50"/>
  <c r="O50"/>
  <c r="N50"/>
  <c r="L50"/>
  <c r="P49"/>
  <c r="O49"/>
  <c r="N49"/>
  <c r="L49"/>
  <c r="P48"/>
  <c r="O48"/>
  <c r="N48"/>
  <c r="L48"/>
  <c r="P47"/>
  <c r="O47"/>
  <c r="N47"/>
  <c r="L47"/>
  <c r="P46"/>
  <c r="O46"/>
  <c r="N46"/>
  <c r="L46"/>
  <c r="P45"/>
  <c r="O45"/>
  <c r="N45"/>
  <c r="L45"/>
  <c r="P44"/>
  <c r="O44"/>
  <c r="N44"/>
  <c r="L44"/>
  <c r="P43"/>
  <c r="O43"/>
  <c r="N43"/>
  <c r="L43"/>
  <c r="P42"/>
  <c r="O42"/>
  <c r="N42"/>
  <c r="L42"/>
  <c r="P41"/>
  <c r="O41"/>
  <c r="N41"/>
  <c r="L41"/>
  <c r="P40"/>
  <c r="O40"/>
  <c r="N40"/>
  <c r="L40"/>
  <c r="P39"/>
  <c r="O39"/>
  <c r="N39"/>
  <c r="L39"/>
  <c r="P38"/>
  <c r="O38"/>
  <c r="N38"/>
  <c r="L38"/>
  <c r="P37"/>
  <c r="O37"/>
  <c r="N37"/>
  <c r="L37"/>
  <c r="P36"/>
  <c r="O36"/>
  <c r="N36"/>
  <c r="L36"/>
  <c r="P35"/>
  <c r="O35"/>
  <c r="N35"/>
  <c r="L35"/>
  <c r="P34"/>
  <c r="O34"/>
  <c r="N34"/>
  <c r="L34"/>
  <c r="P33"/>
  <c r="O33"/>
  <c r="N33"/>
  <c r="L33"/>
  <c r="P32"/>
  <c r="O32"/>
  <c r="N32"/>
  <c r="L32"/>
  <c r="P31"/>
  <c r="O31"/>
  <c r="N31"/>
  <c r="L31"/>
  <c r="P30"/>
  <c r="O30"/>
  <c r="N30"/>
  <c r="L30"/>
  <c r="P29"/>
  <c r="O29"/>
  <c r="N29"/>
  <c r="L29"/>
  <c r="P28"/>
  <c r="O28"/>
  <c r="N28"/>
  <c r="L28"/>
  <c r="P27"/>
  <c r="O27"/>
  <c r="N27"/>
  <c r="L27"/>
  <c r="P26"/>
  <c r="O26"/>
  <c r="N26"/>
  <c r="L26"/>
  <c r="P25"/>
  <c r="O25"/>
  <c r="N25"/>
  <c r="L25"/>
  <c r="P24"/>
  <c r="O24"/>
  <c r="N24"/>
  <c r="L24"/>
  <c r="P23"/>
  <c r="O23"/>
  <c r="N23"/>
  <c r="L23"/>
  <c r="P22"/>
  <c r="O22"/>
  <c r="N22"/>
  <c r="L22"/>
  <c r="P21"/>
  <c r="O21"/>
  <c r="N21"/>
  <c r="L21"/>
  <c r="P20"/>
  <c r="O20"/>
  <c r="N20"/>
  <c r="L20"/>
  <c r="P19"/>
  <c r="O19"/>
  <c r="N19"/>
  <c r="L19"/>
  <c r="P18"/>
  <c r="O18"/>
  <c r="N18"/>
  <c r="L18"/>
  <c r="P17"/>
  <c r="O17"/>
  <c r="N17"/>
  <c r="L17"/>
  <c r="B11"/>
  <c r="K416" i="5"/>
  <c r="M416"/>
  <c r="N416"/>
  <c r="O416"/>
  <c r="K108"/>
  <c r="M108"/>
  <c r="N108"/>
  <c r="O108"/>
  <c r="O229"/>
  <c r="N229"/>
  <c r="M229"/>
  <c r="K229"/>
  <c r="C38" i="16" l="1"/>
  <c r="Q334" i="12"/>
  <c r="N866"/>
  <c r="O866"/>
  <c r="T34" i="18"/>
  <c r="W34"/>
  <c r="U23" i="17"/>
  <c r="X23"/>
  <c r="X18"/>
  <c r="U18"/>
  <c r="U30" i="16"/>
  <c r="P866" i="12"/>
  <c r="X219" i="14"/>
  <c r="U219"/>
  <c r="P163" i="5"/>
  <c r="Q81" i="13"/>
  <c r="Q84"/>
  <c r="Q83"/>
  <c r="Q78"/>
  <c r="Q77"/>
  <c r="Q76"/>
  <c r="Q82"/>
  <c r="Q75"/>
  <c r="Q79"/>
  <c r="Q80"/>
  <c r="Q85"/>
  <c r="Q845"/>
  <c r="Q86"/>
  <c r="Q841"/>
  <c r="Q87"/>
  <c r="Q231"/>
  <c r="Q388"/>
  <c r="Q454"/>
  <c r="Q478"/>
  <c r="Q489"/>
  <c r="Q490"/>
  <c r="Q491"/>
  <c r="Q493"/>
  <c r="Q494"/>
  <c r="Q498"/>
  <c r="Q505"/>
  <c r="Q506"/>
  <c r="Q507"/>
  <c r="Q509"/>
  <c r="Q510"/>
  <c r="Q511"/>
  <c r="Q513"/>
  <c r="Q514"/>
  <c r="Q542"/>
  <c r="Q553"/>
  <c r="Q554"/>
  <c r="Q555"/>
  <c r="Q557"/>
  <c r="Q558"/>
  <c r="Q559"/>
  <c r="Q561"/>
  <c r="Q735"/>
  <c r="Q743"/>
  <c r="Q763"/>
  <c r="Q778"/>
  <c r="Q779"/>
  <c r="Q799"/>
  <c r="Q843"/>
  <c r="Q853"/>
  <c r="Q145"/>
  <c r="Q146"/>
  <c r="Q150"/>
  <c r="Q161"/>
  <c r="Q406"/>
  <c r="Q586"/>
  <c r="Q646"/>
  <c r="Q666"/>
  <c r="Q674"/>
  <c r="Q683"/>
  <c r="Q685"/>
  <c r="Q686"/>
  <c r="Q687"/>
  <c r="Q688"/>
  <c r="Q689"/>
  <c r="Q690"/>
  <c r="Q699"/>
  <c r="Q701"/>
  <c r="Q702"/>
  <c r="Q703"/>
  <c r="Q704"/>
  <c r="Q705"/>
  <c r="Q706"/>
  <c r="Q709"/>
  <c r="Q710"/>
  <c r="Q815"/>
  <c r="Q17"/>
  <c r="Q19"/>
  <c r="Q20"/>
  <c r="Q21"/>
  <c r="Q29"/>
  <c r="Q31"/>
  <c r="Q32"/>
  <c r="Q33"/>
  <c r="Q35"/>
  <c r="Q36"/>
  <c r="Q37"/>
  <c r="Q90"/>
  <c r="Q92"/>
  <c r="Q93"/>
  <c r="Q94"/>
  <c r="Q96"/>
  <c r="Q97"/>
  <c r="Q98"/>
  <c r="Q106"/>
  <c r="Q108"/>
  <c r="Q109"/>
  <c r="Q110"/>
  <c r="Q112"/>
  <c r="Q114"/>
  <c r="Q123"/>
  <c r="Q125"/>
  <c r="Q126"/>
  <c r="Q128"/>
  <c r="Q129"/>
  <c r="Q139"/>
  <c r="Q141"/>
  <c r="Q142"/>
  <c r="Q144"/>
  <c r="Q210"/>
  <c r="Q270"/>
  <c r="Q286"/>
  <c r="Q310"/>
  <c r="Q324"/>
  <c r="Q325"/>
  <c r="Q326"/>
  <c r="Q334"/>
  <c r="Q336"/>
  <c r="Q337"/>
  <c r="Q338"/>
  <c r="Q340"/>
  <c r="Q342"/>
  <c r="Q213"/>
  <c r="Q294"/>
  <c r="Q470"/>
  <c r="Q751"/>
  <c r="Q791"/>
  <c r="Q823"/>
  <c r="Q832"/>
  <c r="Q834"/>
  <c r="Q835"/>
  <c r="Q836"/>
  <c r="Q837"/>
  <c r="Q838"/>
  <c r="Q855"/>
  <c r="Q863"/>
  <c r="Q867"/>
  <c r="Q872"/>
  <c r="Q874"/>
  <c r="Q875"/>
  <c r="Q876"/>
  <c r="Q69"/>
  <c r="Q203"/>
  <c r="Q205"/>
  <c r="Q206"/>
  <c r="Q208"/>
  <c r="Q209"/>
  <c r="Q271"/>
  <c r="Q274"/>
  <c r="Q364"/>
  <c r="Q365"/>
  <c r="Q366"/>
  <c r="Q368"/>
  <c r="Q369"/>
  <c r="Q370"/>
  <c r="Q376"/>
  <c r="Q379"/>
  <c r="Q380"/>
  <c r="Q381"/>
  <c r="Q384"/>
  <c r="Q385"/>
  <c r="Q386"/>
  <c r="Q540"/>
  <c r="Q573"/>
  <c r="Q574"/>
  <c r="Q575"/>
  <c r="Q576"/>
  <c r="Q577"/>
  <c r="Q578"/>
  <c r="Q581"/>
  <c r="Q582"/>
  <c r="Q650"/>
  <c r="Q694"/>
  <c r="Q38"/>
  <c r="Q41"/>
  <c r="Q53"/>
  <c r="Q171"/>
  <c r="Q187"/>
  <c r="Q226"/>
  <c r="Q242"/>
  <c r="Q250"/>
  <c r="Q253"/>
  <c r="Q254"/>
  <c r="Q265"/>
  <c r="Q266"/>
  <c r="Q269"/>
  <c r="Q343"/>
  <c r="Q346"/>
  <c r="Q402"/>
  <c r="Q422"/>
  <c r="Q427"/>
  <c r="Q429"/>
  <c r="Q430"/>
  <c r="Q431"/>
  <c r="Q433"/>
  <c r="Q434"/>
  <c r="Q442"/>
  <c r="Q443"/>
  <c r="Q445"/>
  <c r="Q446"/>
  <c r="Q447"/>
  <c r="Q449"/>
  <c r="Q450"/>
  <c r="Q518"/>
  <c r="Q602"/>
  <c r="Q610"/>
  <c r="Q614"/>
  <c r="Q619"/>
  <c r="Q621"/>
  <c r="Q622"/>
  <c r="Q623"/>
  <c r="Q624"/>
  <c r="Q625"/>
  <c r="Q626"/>
  <c r="Q630"/>
  <c r="Q635"/>
  <c r="Q637"/>
  <c r="Q638"/>
  <c r="Q639"/>
  <c r="Q645"/>
  <c r="Q714"/>
  <c r="Q715"/>
  <c r="Q719"/>
  <c r="Q730"/>
  <c r="Q57"/>
  <c r="Q45"/>
  <c r="Q47"/>
  <c r="Q48"/>
  <c r="Q49"/>
  <c r="Q51"/>
  <c r="Q52"/>
  <c r="Q70"/>
  <c r="Q73"/>
  <c r="Q534"/>
  <c r="Q807"/>
  <c r="Q54"/>
  <c r="Q162"/>
  <c r="Q166"/>
  <c r="Q22"/>
  <c r="Q25"/>
  <c r="Q61"/>
  <c r="Q63"/>
  <c r="Q64"/>
  <c r="Q65"/>
  <c r="Q67"/>
  <c r="Q68"/>
  <c r="Q99"/>
  <c r="Q102"/>
  <c r="Q177"/>
  <c r="Q189"/>
  <c r="Q190"/>
  <c r="Q192"/>
  <c r="Q193"/>
  <c r="Q358"/>
  <c r="Q229"/>
  <c r="Q247"/>
  <c r="Q287"/>
  <c r="Q290"/>
  <c r="Q298"/>
  <c r="Q341"/>
  <c r="Q355"/>
  <c r="Q404"/>
  <c r="Q484"/>
  <c r="Q486"/>
  <c r="Q548"/>
  <c r="Q550"/>
  <c r="Q618"/>
  <c r="Q682"/>
  <c r="Q731"/>
  <c r="Q747"/>
  <c r="Q794"/>
  <c r="Q795"/>
  <c r="Q811"/>
  <c r="Q831"/>
  <c r="Q861"/>
  <c r="Q878"/>
  <c r="Q115"/>
  <c r="Q118"/>
  <c r="Q155"/>
  <c r="Q157"/>
  <c r="Q158"/>
  <c r="Q160"/>
  <c r="Q178"/>
  <c r="Q182"/>
  <c r="Q218"/>
  <c r="Q221"/>
  <c r="Q224"/>
  <c r="Q225"/>
  <c r="Q245"/>
  <c r="Q262"/>
  <c r="Q281"/>
  <c r="Q282"/>
  <c r="Q285"/>
  <c r="Q311"/>
  <c r="Q314"/>
  <c r="Q359"/>
  <c r="Q374"/>
  <c r="Q395"/>
  <c r="Q396"/>
  <c r="Q397"/>
  <c r="Q400"/>
  <c r="Q401"/>
  <c r="Q440"/>
  <c r="Q462"/>
  <c r="Q463"/>
  <c r="Q465"/>
  <c r="Q466"/>
  <c r="Q482"/>
  <c r="Q526"/>
  <c r="Q527"/>
  <c r="Q529"/>
  <c r="Q530"/>
  <c r="Q568"/>
  <c r="Q570"/>
  <c r="Q597"/>
  <c r="Q598"/>
  <c r="Q661"/>
  <c r="Q662"/>
  <c r="Q698"/>
  <c r="Q727"/>
  <c r="Q740"/>
  <c r="Q741"/>
  <c r="Q742"/>
  <c r="Q764"/>
  <c r="Q804"/>
  <c r="Q805"/>
  <c r="Q806"/>
  <c r="Q827"/>
  <c r="Q869"/>
  <c r="Q871"/>
  <c r="Q113"/>
  <c r="Q130"/>
  <c r="Q134"/>
  <c r="Q173"/>
  <c r="Q174"/>
  <c r="Q176"/>
  <c r="Q194"/>
  <c r="Q198"/>
  <c r="Q215"/>
  <c r="Q234"/>
  <c r="Q237"/>
  <c r="Q240"/>
  <c r="Q241"/>
  <c r="Q255"/>
  <c r="Q258"/>
  <c r="Q278"/>
  <c r="Q302"/>
  <c r="Q304"/>
  <c r="Q305"/>
  <c r="Q306"/>
  <c r="Q308"/>
  <c r="Q309"/>
  <c r="Q327"/>
  <c r="Q330"/>
  <c r="Q348"/>
  <c r="Q349"/>
  <c r="Q350"/>
  <c r="Q352"/>
  <c r="Q353"/>
  <c r="Q354"/>
  <c r="Q372"/>
  <c r="Q408"/>
  <c r="Q410"/>
  <c r="Q413"/>
  <c r="Q415"/>
  <c r="Q417"/>
  <c r="Q418"/>
  <c r="Q438"/>
  <c r="Q460"/>
  <c r="Q468"/>
  <c r="Q475"/>
  <c r="Q477"/>
  <c r="Q520"/>
  <c r="Q524"/>
  <c r="Q532"/>
  <c r="Q539"/>
  <c r="Q541"/>
  <c r="Q566"/>
  <c r="Q594"/>
  <c r="Q607"/>
  <c r="Q608"/>
  <c r="Q658"/>
  <c r="Q671"/>
  <c r="Q672"/>
  <c r="Q673"/>
  <c r="Q752"/>
  <c r="Q754"/>
  <c r="Q755"/>
  <c r="Q756"/>
  <c r="Q757"/>
  <c r="Q758"/>
  <c r="Q759"/>
  <c r="Q783"/>
  <c r="Q816"/>
  <c r="Q818"/>
  <c r="Q819"/>
  <c r="Q820"/>
  <c r="Q821"/>
  <c r="Q822"/>
  <c r="Q840"/>
  <c r="Q844"/>
  <c r="Q850"/>
  <c r="Q851"/>
  <c r="Q151"/>
  <c r="Q230"/>
  <c r="Q259"/>
  <c r="Q23"/>
  <c r="Q24"/>
  <c r="Q30"/>
  <c r="Q39"/>
  <c r="Q40"/>
  <c r="Q46"/>
  <c r="Q55"/>
  <c r="Q56"/>
  <c r="Q62"/>
  <c r="Q71"/>
  <c r="Q72"/>
  <c r="Q91"/>
  <c r="Q100"/>
  <c r="Q101"/>
  <c r="Q107"/>
  <c r="Q116"/>
  <c r="Q117"/>
  <c r="Q127"/>
  <c r="Q132"/>
  <c r="Q133"/>
  <c r="Q143"/>
  <c r="Q148"/>
  <c r="Q149"/>
  <c r="Q159"/>
  <c r="Q164"/>
  <c r="Q165"/>
  <c r="Q175"/>
  <c r="Q180"/>
  <c r="Q181"/>
  <c r="Q191"/>
  <c r="Q196"/>
  <c r="Q197"/>
  <c r="Q207"/>
  <c r="Q223"/>
  <c r="Q239"/>
  <c r="Q256"/>
  <c r="Q257"/>
  <c r="Q263"/>
  <c r="Q272"/>
  <c r="Q273"/>
  <c r="Q279"/>
  <c r="Q288"/>
  <c r="Q289"/>
  <c r="Q295"/>
  <c r="Q362"/>
  <c r="Q392"/>
  <c r="Q426"/>
  <c r="Q546"/>
  <c r="Q640"/>
  <c r="Q641"/>
  <c r="Q642"/>
  <c r="Q678"/>
  <c r="Q768"/>
  <c r="Q770"/>
  <c r="Q771"/>
  <c r="Q772"/>
  <c r="Q773"/>
  <c r="Q774"/>
  <c r="Q775"/>
  <c r="Q26"/>
  <c r="Q42"/>
  <c r="Q58"/>
  <c r="Q74"/>
  <c r="Q103"/>
  <c r="Q119"/>
  <c r="Q135"/>
  <c r="Q167"/>
  <c r="Q183"/>
  <c r="Q199"/>
  <c r="Q214"/>
  <c r="Q246"/>
  <c r="Q275"/>
  <c r="Q291"/>
  <c r="Q315"/>
  <c r="Q378"/>
  <c r="Q444"/>
  <c r="Q18"/>
  <c r="Q27"/>
  <c r="Q28"/>
  <c r="Q34"/>
  <c r="Q43"/>
  <c r="Q44"/>
  <c r="Q50"/>
  <c r="Q59"/>
  <c r="Q60"/>
  <c r="Q66"/>
  <c r="Q88"/>
  <c r="Q89"/>
  <c r="Q95"/>
  <c r="Q104"/>
  <c r="Q105"/>
  <c r="Q111"/>
  <c r="Q121"/>
  <c r="Q122"/>
  <c r="Q131"/>
  <c r="Q137"/>
  <c r="Q138"/>
  <c r="Q147"/>
  <c r="Q153"/>
  <c r="Q154"/>
  <c r="Q163"/>
  <c r="Q169"/>
  <c r="Q170"/>
  <c r="Q179"/>
  <c r="Q185"/>
  <c r="Q186"/>
  <c r="Q195"/>
  <c r="Q201"/>
  <c r="Q202"/>
  <c r="Q216"/>
  <c r="Q217"/>
  <c r="Q222"/>
  <c r="Q232"/>
  <c r="Q233"/>
  <c r="Q238"/>
  <c r="Q248"/>
  <c r="Q249"/>
  <c r="Q260"/>
  <c r="Q261"/>
  <c r="Q267"/>
  <c r="Q276"/>
  <c r="Q277"/>
  <c r="Q283"/>
  <c r="Q292"/>
  <c r="Q293"/>
  <c r="Q299"/>
  <c r="Q318"/>
  <c r="Q320"/>
  <c r="Q321"/>
  <c r="Q322"/>
  <c r="Q331"/>
  <c r="Q390"/>
  <c r="Q394"/>
  <c r="Q424"/>
  <c r="Q428"/>
  <c r="Q456"/>
  <c r="Q500"/>
  <c r="Q502"/>
  <c r="Q504"/>
  <c r="Q508"/>
  <c r="Q634"/>
  <c r="Q767"/>
  <c r="Q847"/>
  <c r="Q297"/>
  <c r="Q303"/>
  <c r="Q313"/>
  <c r="Q319"/>
  <c r="Q329"/>
  <c r="Q335"/>
  <c r="Q345"/>
  <c r="Q357"/>
  <c r="Q363"/>
  <c r="Q377"/>
  <c r="Q393"/>
  <c r="Q412"/>
  <c r="Q414"/>
  <c r="Q416"/>
  <c r="Q421"/>
  <c r="Q432"/>
  <c r="Q437"/>
  <c r="Q448"/>
  <c r="Q453"/>
  <c r="Q473"/>
  <c r="Q474"/>
  <c r="Q488"/>
  <c r="Q492"/>
  <c r="Q495"/>
  <c r="Q497"/>
  <c r="Q537"/>
  <c r="Q538"/>
  <c r="Q552"/>
  <c r="Q556"/>
  <c r="Q560"/>
  <c r="Q565"/>
  <c r="Q603"/>
  <c r="Q605"/>
  <c r="Q606"/>
  <c r="Q609"/>
  <c r="Q629"/>
  <c r="Q667"/>
  <c r="Q669"/>
  <c r="Q670"/>
  <c r="Q693"/>
  <c r="Q736"/>
  <c r="Q738"/>
  <c r="Q739"/>
  <c r="Q762"/>
  <c r="Q800"/>
  <c r="Q802"/>
  <c r="Q803"/>
  <c r="Q826"/>
  <c r="Q856"/>
  <c r="Q858"/>
  <c r="Q859"/>
  <c r="Q860"/>
  <c r="Q862"/>
  <c r="Q873"/>
  <c r="Q877"/>
  <c r="Q301"/>
  <c r="Q307"/>
  <c r="Q317"/>
  <c r="Q323"/>
  <c r="Q333"/>
  <c r="Q339"/>
  <c r="Q351"/>
  <c r="Q361"/>
  <c r="Q367"/>
  <c r="Q373"/>
  <c r="Q375"/>
  <c r="Q382"/>
  <c r="Q389"/>
  <c r="Q391"/>
  <c r="Q398"/>
  <c r="Q405"/>
  <c r="Q407"/>
  <c r="Q420"/>
  <c r="Q425"/>
  <c r="Q436"/>
  <c r="Q441"/>
  <c r="Q452"/>
  <c r="Q457"/>
  <c r="Q458"/>
  <c r="Q459"/>
  <c r="Q461"/>
  <c r="Q472"/>
  <c r="Q476"/>
  <c r="Q479"/>
  <c r="Q481"/>
  <c r="Q516"/>
  <c r="Q521"/>
  <c r="Q522"/>
  <c r="Q523"/>
  <c r="Q525"/>
  <c r="Q536"/>
  <c r="Q543"/>
  <c r="Q545"/>
  <c r="Q587"/>
  <c r="Q589"/>
  <c r="Q590"/>
  <c r="Q591"/>
  <c r="Q592"/>
  <c r="Q593"/>
  <c r="Q613"/>
  <c r="Q651"/>
  <c r="Q653"/>
  <c r="Q654"/>
  <c r="Q655"/>
  <c r="Q656"/>
  <c r="Q657"/>
  <c r="Q677"/>
  <c r="Q720"/>
  <c r="Q722"/>
  <c r="Q723"/>
  <c r="Q724"/>
  <c r="Q725"/>
  <c r="Q726"/>
  <c r="Q746"/>
  <c r="Q784"/>
  <c r="Q786"/>
  <c r="Q787"/>
  <c r="Q788"/>
  <c r="Q789"/>
  <c r="Q790"/>
  <c r="Q810"/>
  <c r="Q839"/>
  <c r="Q857"/>
  <c r="Q866"/>
  <c r="Q464"/>
  <c r="Q469"/>
  <c r="Q480"/>
  <c r="Q485"/>
  <c r="Q496"/>
  <c r="Q501"/>
  <c r="Q512"/>
  <c r="Q517"/>
  <c r="Q528"/>
  <c r="Q533"/>
  <c r="Q544"/>
  <c r="Q549"/>
  <c r="Q564"/>
  <c r="Q569"/>
  <c r="Q584"/>
  <c r="Q585"/>
  <c r="Q600"/>
  <c r="Q601"/>
  <c r="Q616"/>
  <c r="Q617"/>
  <c r="Q632"/>
  <c r="Q633"/>
  <c r="Q648"/>
  <c r="Q649"/>
  <c r="Q664"/>
  <c r="Q665"/>
  <c r="Q680"/>
  <c r="Q681"/>
  <c r="Q696"/>
  <c r="Q697"/>
  <c r="Q712"/>
  <c r="Q713"/>
  <c r="Q717"/>
  <c r="Q718"/>
  <c r="Q733"/>
  <c r="Q734"/>
  <c r="Q749"/>
  <c r="Q750"/>
  <c r="Q765"/>
  <c r="Q766"/>
  <c r="Q781"/>
  <c r="Q782"/>
  <c r="Q797"/>
  <c r="Q798"/>
  <c r="Q813"/>
  <c r="Q814"/>
  <c r="Q829"/>
  <c r="Q830"/>
  <c r="Q842"/>
  <c r="Q846"/>
  <c r="Q849"/>
  <c r="Q854"/>
  <c r="Q865"/>
  <c r="Q870"/>
  <c r="N879"/>
  <c r="O879"/>
  <c r="Q124"/>
  <c r="Q140"/>
  <c r="Q156"/>
  <c r="Q172"/>
  <c r="Q188"/>
  <c r="Q204"/>
  <c r="Q212"/>
  <c r="Q220"/>
  <c r="Q228"/>
  <c r="Q236"/>
  <c r="Q244"/>
  <c r="Q252"/>
  <c r="Q264"/>
  <c r="Q280"/>
  <c r="Q296"/>
  <c r="Q312"/>
  <c r="Q328"/>
  <c r="Q344"/>
  <c r="Q356"/>
  <c r="P879"/>
  <c r="Q120"/>
  <c r="Q136"/>
  <c r="Q152"/>
  <c r="Q168"/>
  <c r="Q184"/>
  <c r="Q200"/>
  <c r="Q211"/>
  <c r="Q219"/>
  <c r="Q227"/>
  <c r="Q235"/>
  <c r="Q243"/>
  <c r="Q251"/>
  <c r="Q268"/>
  <c r="Q284"/>
  <c r="Q300"/>
  <c r="Q316"/>
  <c r="Q332"/>
  <c r="Q360"/>
  <c r="Q371"/>
  <c r="Q387"/>
  <c r="Q403"/>
  <c r="Q409"/>
  <c r="Q419"/>
  <c r="Q435"/>
  <c r="Q451"/>
  <c r="Q467"/>
  <c r="Q483"/>
  <c r="Q499"/>
  <c r="Q515"/>
  <c r="Q531"/>
  <c r="Q547"/>
  <c r="Q563"/>
  <c r="Q383"/>
  <c r="Q399"/>
  <c r="Q411"/>
  <c r="Q423"/>
  <c r="Q439"/>
  <c r="Q455"/>
  <c r="Q471"/>
  <c r="Q487"/>
  <c r="Q503"/>
  <c r="Q519"/>
  <c r="Q535"/>
  <c r="Q551"/>
  <c r="Q567"/>
  <c r="Q579"/>
  <c r="Q580"/>
  <c r="Q595"/>
  <c r="Q596"/>
  <c r="Q611"/>
  <c r="Q612"/>
  <c r="Q627"/>
  <c r="Q628"/>
  <c r="Q643"/>
  <c r="Q644"/>
  <c r="Q659"/>
  <c r="Q660"/>
  <c r="Q675"/>
  <c r="Q676"/>
  <c r="Q691"/>
  <c r="Q692"/>
  <c r="Q707"/>
  <c r="Q708"/>
  <c r="Q728"/>
  <c r="Q729"/>
  <c r="Q744"/>
  <c r="Q745"/>
  <c r="Q760"/>
  <c r="Q761"/>
  <c r="Q776"/>
  <c r="Q777"/>
  <c r="Q792"/>
  <c r="Q793"/>
  <c r="Q808"/>
  <c r="Q809"/>
  <c r="Q824"/>
  <c r="Q825"/>
  <c r="Q848"/>
  <c r="Q864"/>
  <c r="Q583"/>
  <c r="Q599"/>
  <c r="Q615"/>
  <c r="Q631"/>
  <c r="Q647"/>
  <c r="Q663"/>
  <c r="Q679"/>
  <c r="Q695"/>
  <c r="Q711"/>
  <c r="Q716"/>
  <c r="Q732"/>
  <c r="Q748"/>
  <c r="Q780"/>
  <c r="Q796"/>
  <c r="Q812"/>
  <c r="Q828"/>
  <c r="Q852"/>
  <c r="Q868"/>
  <c r="Q571"/>
  <c r="Q572"/>
  <c r="Q588"/>
  <c r="Q604"/>
  <c r="Q620"/>
  <c r="Q636"/>
  <c r="Q652"/>
  <c r="Q668"/>
  <c r="Q684"/>
  <c r="Q700"/>
  <c r="Q721"/>
  <c r="Q737"/>
  <c r="Q753"/>
  <c r="Q769"/>
  <c r="Q785"/>
  <c r="Q801"/>
  <c r="Q817"/>
  <c r="Q833"/>
  <c r="Q859" i="12"/>
  <c r="Q464"/>
  <c r="Q860"/>
  <c r="Q858"/>
  <c r="Q422"/>
  <c r="Q830"/>
  <c r="Q825"/>
  <c r="Q834"/>
  <c r="Q829"/>
  <c r="Q833"/>
  <c r="Q832"/>
  <c r="Q828"/>
  <c r="Q831"/>
  <c r="Q827"/>
  <c r="Q826"/>
  <c r="Q824"/>
  <c r="Q853"/>
  <c r="Q850"/>
  <c r="Q848"/>
  <c r="Q849"/>
  <c r="Q856"/>
  <c r="Q851"/>
  <c r="Q854"/>
  <c r="Q855"/>
  <c r="Q857"/>
  <c r="Q861"/>
  <c r="Q852"/>
  <c r="Q863"/>
  <c r="Q862"/>
  <c r="Q864"/>
  <c r="Q63"/>
  <c r="Q53"/>
  <c r="Q62"/>
  <c r="Q466"/>
  <c r="Q507"/>
  <c r="Q690"/>
  <c r="Q65"/>
  <c r="Q817"/>
  <c r="Q196"/>
  <c r="Q307"/>
  <c r="Q220"/>
  <c r="Q506"/>
  <c r="Q836"/>
  <c r="Q27"/>
  <c r="Q837"/>
  <c r="Q424"/>
  <c r="Q411"/>
  <c r="Q465"/>
  <c r="Q451"/>
  <c r="Q324"/>
  <c r="Q185"/>
  <c r="Q167"/>
  <c r="Q112"/>
  <c r="Q459"/>
  <c r="Q356"/>
  <c r="Q348"/>
  <c r="Q34"/>
  <c r="Q508"/>
  <c r="Q25"/>
  <c r="Q431"/>
  <c r="Q604"/>
  <c r="Q374"/>
  <c r="Q416"/>
  <c r="Q357"/>
  <c r="Q349"/>
  <c r="Q429"/>
  <c r="Q454"/>
  <c r="Q446"/>
  <c r="Q359"/>
  <c r="Q351"/>
  <c r="Q840"/>
  <c r="Q657"/>
  <c r="Q531"/>
  <c r="Q658"/>
  <c r="Q572"/>
  <c r="Q520"/>
  <c r="Q405"/>
  <c r="Q841"/>
  <c r="Q165"/>
  <c r="Q24"/>
  <c r="Q455"/>
  <c r="Q554"/>
  <c r="Q421"/>
  <c r="Q415"/>
  <c r="Q388"/>
  <c r="Q358"/>
  <c r="Q352"/>
  <c r="Q350"/>
  <c r="Q551"/>
  <c r="Q550"/>
  <c r="Q331"/>
  <c r="Q516"/>
  <c r="Q417"/>
  <c r="Q129"/>
  <c r="Q418"/>
  <c r="Q419"/>
  <c r="Q674"/>
  <c r="Q33"/>
  <c r="Q128"/>
  <c r="Q509"/>
  <c r="Q151"/>
  <c r="Q81"/>
  <c r="Q82"/>
  <c r="Q576"/>
  <c r="Q83"/>
  <c r="Q659"/>
  <c r="Q474"/>
  <c r="Q482"/>
  <c r="Q483"/>
  <c r="Q488"/>
  <c r="Q498"/>
  <c r="Q513"/>
  <c r="Q518"/>
  <c r="Q523"/>
  <c r="Q524"/>
  <c r="Q409"/>
  <c r="Q427"/>
  <c r="Q437"/>
  <c r="Q543"/>
  <c r="Q74"/>
  <c r="Q70"/>
  <c r="Q69"/>
  <c r="Q71"/>
  <c r="Q297"/>
  <c r="Q157"/>
  <c r="Q453"/>
  <c r="Q403"/>
  <c r="Q547"/>
  <c r="Q29"/>
  <c r="Q77"/>
  <c r="Q78"/>
  <c r="Q79"/>
  <c r="Q86"/>
  <c r="Q103"/>
  <c r="Q114"/>
  <c r="Q115"/>
  <c r="Q116"/>
  <c r="Q121"/>
  <c r="Q136"/>
  <c r="Q146"/>
  <c r="Q147"/>
  <c r="Q152"/>
  <c r="Q168"/>
  <c r="Q170"/>
  <c r="Q171"/>
  <c r="Q172"/>
  <c r="Q180"/>
  <c r="Q186"/>
  <c r="Q199"/>
  <c r="Q203"/>
  <c r="Q209"/>
  <c r="Q210"/>
  <c r="Q211"/>
  <c r="Q212"/>
  <c r="Q440"/>
  <c r="Q442"/>
  <c r="Q441"/>
  <c r="Q354"/>
  <c r="Q173"/>
  <c r="Q176"/>
  <c r="Q215"/>
  <c r="Q237"/>
  <c r="Q243"/>
  <c r="Q244"/>
  <c r="Q245"/>
  <c r="Q248"/>
  <c r="Q269"/>
  <c r="Q277"/>
  <c r="Q278"/>
  <c r="Q280"/>
  <c r="Q300"/>
  <c r="Q308"/>
  <c r="Q309"/>
  <c r="Q312"/>
  <c r="Q435"/>
  <c r="Q438"/>
  <c r="Q707"/>
  <c r="Q735"/>
  <c r="Q739"/>
  <c r="Q743"/>
  <c r="Q751"/>
  <c r="Q771"/>
  <c r="Q788"/>
  <c r="Q791"/>
  <c r="Q798"/>
  <c r="Q802"/>
  <c r="Q835"/>
  <c r="Q838"/>
  <c r="Q844"/>
  <c r="Q845"/>
  <c r="Q238"/>
  <c r="Q241"/>
  <c r="Q363"/>
  <c r="Q369"/>
  <c r="Q370"/>
  <c r="Q394"/>
  <c r="Q402"/>
  <c r="Q548"/>
  <c r="Q549"/>
  <c r="Q558"/>
  <c r="Q559"/>
  <c r="Q566"/>
  <c r="Q567"/>
  <c r="Q568"/>
  <c r="Q574"/>
  <c r="Q575"/>
  <c r="Q577"/>
  <c r="Q585"/>
  <c r="Q586"/>
  <c r="Q587"/>
  <c r="Q588"/>
  <c r="Q596"/>
  <c r="Q597"/>
  <c r="Q598"/>
  <c r="Q605"/>
  <c r="Q606"/>
  <c r="Q607"/>
  <c r="Q613"/>
  <c r="Q614"/>
  <c r="Q615"/>
  <c r="Q616"/>
  <c r="Q629"/>
  <c r="Q635"/>
  <c r="Q636"/>
  <c r="Q637"/>
  <c r="Q643"/>
  <c r="Q644"/>
  <c r="Q645"/>
  <c r="Q646"/>
  <c r="Q660"/>
  <c r="Q661"/>
  <c r="Q668"/>
  <c r="Q673"/>
  <c r="Q675"/>
  <c r="Q676"/>
  <c r="Q677"/>
  <c r="Q683"/>
  <c r="Q684"/>
  <c r="Q691"/>
  <c r="Q57"/>
  <c r="Q66"/>
  <c r="Q105"/>
  <c r="Q110"/>
  <c r="Q242"/>
  <c r="Q301"/>
  <c r="Q333"/>
  <c r="Q425"/>
  <c r="Q428"/>
  <c r="Q700"/>
  <c r="Q704"/>
  <c r="Q56"/>
  <c r="Q60"/>
  <c r="Q68"/>
  <c r="Q73"/>
  <c r="Q107"/>
  <c r="Q111"/>
  <c r="Q54"/>
  <c r="Q64"/>
  <c r="Q296"/>
  <c r="Q298"/>
  <c r="Q304"/>
  <c r="Q361"/>
  <c r="Q364"/>
  <c r="Q514"/>
  <c r="Q595"/>
  <c r="Q642"/>
  <c r="Q662"/>
  <c r="Q667"/>
  <c r="Q669"/>
  <c r="Q772"/>
  <c r="Q780"/>
  <c r="Q784"/>
  <c r="Q101"/>
  <c r="Q169"/>
  <c r="Q177"/>
  <c r="Q181"/>
  <c r="Q216"/>
  <c r="Q225"/>
  <c r="Q230"/>
  <c r="Q233"/>
  <c r="Q234"/>
  <c r="Q281"/>
  <c r="Q289"/>
  <c r="Q293"/>
  <c r="Q496"/>
  <c r="Q499"/>
  <c r="Q560"/>
  <c r="Q565"/>
  <c r="Q612"/>
  <c r="Q685"/>
  <c r="Q728"/>
  <c r="Q732"/>
  <c r="Q736"/>
  <c r="Q799"/>
  <c r="Q99"/>
  <c r="Q143"/>
  <c r="Q195"/>
  <c r="Q204"/>
  <c r="Q207"/>
  <c r="Q270"/>
  <c r="Q273"/>
  <c r="Q395"/>
  <c r="Q400"/>
  <c r="Q475"/>
  <c r="Q480"/>
  <c r="Q519"/>
  <c r="Q557"/>
  <c r="Q578"/>
  <c r="Q627"/>
  <c r="Q708"/>
  <c r="Q724"/>
  <c r="Q760"/>
  <c r="Q764"/>
  <c r="Q768"/>
  <c r="Q803"/>
  <c r="Q811"/>
  <c r="Q815"/>
  <c r="Q200"/>
  <c r="Q208"/>
  <c r="Q249"/>
  <c r="Q257"/>
  <c r="Q261"/>
  <c r="Q265"/>
  <c r="Q266"/>
  <c r="Q274"/>
  <c r="Q313"/>
  <c r="Q322"/>
  <c r="Q327"/>
  <c r="Q386"/>
  <c r="Q392"/>
  <c r="Q472"/>
  <c r="Q528"/>
  <c r="Q539"/>
  <c r="Q584"/>
  <c r="Q740"/>
  <c r="Q748"/>
  <c r="Q756"/>
  <c r="Q138"/>
  <c r="Q140"/>
  <c r="Q573"/>
  <c r="Q603"/>
  <c r="Q608"/>
  <c r="Q631"/>
  <c r="Q634"/>
  <c r="Q638"/>
  <c r="Q678"/>
  <c r="Q682"/>
  <c r="Q706"/>
  <c r="Q744"/>
  <c r="Q747"/>
  <c r="Q752"/>
  <c r="Q759"/>
  <c r="Q767"/>
  <c r="Q792"/>
  <c r="Q795"/>
  <c r="Q843"/>
  <c r="Q18"/>
  <c r="Q19"/>
  <c r="Q22"/>
  <c r="Q23"/>
  <c r="Q31"/>
  <c r="Q32"/>
  <c r="Q84"/>
  <c r="Q97"/>
  <c r="Q98"/>
  <c r="Q118"/>
  <c r="Q132"/>
  <c r="Q133"/>
  <c r="Q155"/>
  <c r="Q163"/>
  <c r="Q164"/>
  <c r="Q189"/>
  <c r="Q194"/>
  <c r="Q219"/>
  <c r="Q226"/>
  <c r="Q227"/>
  <c r="Q229"/>
  <c r="Q252"/>
  <c r="Q260"/>
  <c r="Q284"/>
  <c r="Q292"/>
  <c r="Q316"/>
  <c r="Q326"/>
  <c r="Q339"/>
  <c r="Q378"/>
  <c r="Q385"/>
  <c r="Q412"/>
  <c r="Q457"/>
  <c r="Q490"/>
  <c r="Q538"/>
  <c r="Q591"/>
  <c r="Q592"/>
  <c r="Q622"/>
  <c r="Q650"/>
  <c r="Q651"/>
  <c r="Q719"/>
  <c r="Q721"/>
  <c r="Q722"/>
  <c r="Q723"/>
  <c r="Q775"/>
  <c r="Q783"/>
  <c r="Q806"/>
  <c r="Q814"/>
  <c r="Q30"/>
  <c r="Q35"/>
  <c r="Q36"/>
  <c r="Q40"/>
  <c r="Q41"/>
  <c r="Q44"/>
  <c r="Q45"/>
  <c r="Q49"/>
  <c r="Q50"/>
  <c r="Q89"/>
  <c r="Q91"/>
  <c r="Q94"/>
  <c r="Q95"/>
  <c r="Q122"/>
  <c r="Q124"/>
  <c r="Q127"/>
  <c r="Q130"/>
  <c r="Q156"/>
  <c r="Q161"/>
  <c r="Q190"/>
  <c r="Q193"/>
  <c r="Q221"/>
  <c r="Q224"/>
  <c r="Q253"/>
  <c r="Q256"/>
  <c r="Q285"/>
  <c r="Q288"/>
  <c r="Q318"/>
  <c r="Q321"/>
  <c r="Q340"/>
  <c r="Q345"/>
  <c r="Q376"/>
  <c r="Q383"/>
  <c r="Q413"/>
  <c r="Q452"/>
  <c r="Q458"/>
  <c r="Q462"/>
  <c r="Q491"/>
  <c r="Q527"/>
  <c r="Q532"/>
  <c r="Q536"/>
  <c r="Q593"/>
  <c r="Q620"/>
  <c r="Q623"/>
  <c r="Q625"/>
  <c r="Q652"/>
  <c r="Q694"/>
  <c r="Q712"/>
  <c r="Q715"/>
  <c r="Q720"/>
  <c r="Q776"/>
  <c r="Q779"/>
  <c r="Q807"/>
  <c r="Q810"/>
  <c r="Q20"/>
  <c r="Q21"/>
  <c r="Q26"/>
  <c r="Q28"/>
  <c r="Q58"/>
  <c r="Q59"/>
  <c r="Q85"/>
  <c r="Q90"/>
  <c r="Q102"/>
  <c r="Q106"/>
  <c r="Q119"/>
  <c r="Q123"/>
  <c r="Q135"/>
  <c r="Q139"/>
  <c r="Q148"/>
  <c r="Q149"/>
  <c r="Q150"/>
  <c r="Q166"/>
  <c r="Q182"/>
  <c r="Q183"/>
  <c r="Q184"/>
  <c r="Q198"/>
  <c r="Q214"/>
  <c r="Q232"/>
  <c r="Q247"/>
  <c r="Q263"/>
  <c r="Q279"/>
  <c r="Q295"/>
  <c r="Q311"/>
  <c r="Q330"/>
  <c r="Q337"/>
  <c r="Q344"/>
  <c r="Q353"/>
  <c r="Q43"/>
  <c r="Q46"/>
  <c r="Q48"/>
  <c r="Q92"/>
  <c r="Q93"/>
  <c r="Q108"/>
  <c r="Q109"/>
  <c r="Q125"/>
  <c r="Q126"/>
  <c r="Q141"/>
  <c r="Q142"/>
  <c r="Q158"/>
  <c r="Q159"/>
  <c r="Q160"/>
  <c r="Q175"/>
  <c r="Q192"/>
  <c r="Q206"/>
  <c r="Q223"/>
  <c r="Q240"/>
  <c r="Q255"/>
  <c r="Q272"/>
  <c r="Q287"/>
  <c r="Q303"/>
  <c r="Q320"/>
  <c r="Q332"/>
  <c r="Q343"/>
  <c r="Q368"/>
  <c r="Q371"/>
  <c r="Q382"/>
  <c r="Q387"/>
  <c r="Q399"/>
  <c r="Q404"/>
  <c r="Q423"/>
  <c r="Q430"/>
  <c r="Q445"/>
  <c r="Q447"/>
  <c r="Q461"/>
  <c r="Q468"/>
  <c r="Q479"/>
  <c r="Q484"/>
  <c r="Q495"/>
  <c r="Q500"/>
  <c r="Q515"/>
  <c r="Q517"/>
  <c r="Q533"/>
  <c r="Q534"/>
  <c r="Q535"/>
  <c r="Q564"/>
  <c r="Q569"/>
  <c r="Q583"/>
  <c r="Q594"/>
  <c r="Q599"/>
  <c r="Q611"/>
  <c r="Q630"/>
  <c r="Q641"/>
  <c r="Q656"/>
  <c r="Q665"/>
  <c r="Q672"/>
  <c r="Q689"/>
  <c r="Q695"/>
  <c r="Q737"/>
  <c r="Q738"/>
  <c r="Q753"/>
  <c r="Q754"/>
  <c r="Q755"/>
  <c r="Q769"/>
  <c r="Q770"/>
  <c r="Q785"/>
  <c r="Q786"/>
  <c r="Q787"/>
  <c r="Q800"/>
  <c r="Q801"/>
  <c r="Q816"/>
  <c r="Q818"/>
  <c r="Q819"/>
  <c r="Q823"/>
  <c r="Q692"/>
  <c r="Q693"/>
  <c r="Q699"/>
  <c r="Q711"/>
  <c r="Q716"/>
  <c r="Q727"/>
  <c r="Q365"/>
  <c r="Q375"/>
  <c r="Q379"/>
  <c r="Q391"/>
  <c r="Q396"/>
  <c r="Q408"/>
  <c r="Q414"/>
  <c r="Q434"/>
  <c r="Q439"/>
  <c r="Q450"/>
  <c r="Q471"/>
  <c r="Q476"/>
  <c r="Q487"/>
  <c r="Q492"/>
  <c r="Q503"/>
  <c r="Q505"/>
  <c r="Q510"/>
  <c r="Q525"/>
  <c r="Q526"/>
  <c r="Q540"/>
  <c r="Q541"/>
  <c r="Q542"/>
  <c r="Q556"/>
  <c r="Q561"/>
  <c r="Q590"/>
  <c r="Q602"/>
  <c r="Q619"/>
  <c r="Q624"/>
  <c r="Q633"/>
  <c r="Q649"/>
  <c r="Q653"/>
  <c r="Q681"/>
  <c r="Q686"/>
  <c r="Q698"/>
  <c r="Q701"/>
  <c r="Q702"/>
  <c r="Q703"/>
  <c r="Q713"/>
  <c r="Q714"/>
  <c r="Q729"/>
  <c r="Q730"/>
  <c r="Q731"/>
  <c r="Q745"/>
  <c r="Q746"/>
  <c r="Q761"/>
  <c r="Q762"/>
  <c r="Q763"/>
  <c r="Q777"/>
  <c r="Q778"/>
  <c r="Q793"/>
  <c r="Q794"/>
  <c r="Q808"/>
  <c r="Q809"/>
  <c r="Q820"/>
  <c r="Q842"/>
  <c r="Q846"/>
  <c r="Q51"/>
  <c r="Q52"/>
  <c r="Q37"/>
  <c r="Q38"/>
  <c r="Q55"/>
  <c r="Q87"/>
  <c r="Q104"/>
  <c r="Q120"/>
  <c r="Q137"/>
  <c r="Q162"/>
  <c r="Q174"/>
  <c r="Q80"/>
  <c r="Q100"/>
  <c r="Q117"/>
  <c r="Q134"/>
  <c r="Q153"/>
  <c r="Q154"/>
  <c r="Q187"/>
  <c r="Q188"/>
  <c r="Q201"/>
  <c r="Q202"/>
  <c r="Q217"/>
  <c r="Q218"/>
  <c r="Q235"/>
  <c r="Q236"/>
  <c r="Q17"/>
  <c r="Q76"/>
  <c r="Q96"/>
  <c r="Q113"/>
  <c r="Q131"/>
  <c r="Q144"/>
  <c r="Q145"/>
  <c r="Q178"/>
  <c r="Q179"/>
  <c r="Q191"/>
  <c r="Q197"/>
  <c r="Q205"/>
  <c r="Q213"/>
  <c r="Q222"/>
  <c r="Q231"/>
  <c r="Q239"/>
  <c r="Q246"/>
  <c r="Q254"/>
  <c r="Q262"/>
  <c r="Q271"/>
  <c r="Q286"/>
  <c r="Q294"/>
  <c r="Q302"/>
  <c r="Q310"/>
  <c r="Q319"/>
  <c r="Q329"/>
  <c r="Q338"/>
  <c r="Q346"/>
  <c r="Q355"/>
  <c r="Q362"/>
  <c r="Q377"/>
  <c r="Q384"/>
  <c r="Q393"/>
  <c r="Q401"/>
  <c r="Q410"/>
  <c r="Q426"/>
  <c r="Q436"/>
  <c r="Q456"/>
  <c r="Q463"/>
  <c r="Q473"/>
  <c r="Q481"/>
  <c r="Q489"/>
  <c r="Q497"/>
  <c r="Q617"/>
  <c r="Q250"/>
  <c r="Q251"/>
  <c r="Q258"/>
  <c r="Q259"/>
  <c r="Q267"/>
  <c r="Q268"/>
  <c r="Q275"/>
  <c r="Q276"/>
  <c r="Q282"/>
  <c r="Q283"/>
  <c r="Q290"/>
  <c r="Q291"/>
  <c r="Q299"/>
  <c r="Q305"/>
  <c r="Q306"/>
  <c r="Q314"/>
  <c r="Q315"/>
  <c r="Q323"/>
  <c r="Q335"/>
  <c r="Q336"/>
  <c r="Q341"/>
  <c r="Q342"/>
  <c r="Q360"/>
  <c r="Q366"/>
  <c r="Q367"/>
  <c r="Q372"/>
  <c r="Q373"/>
  <c r="Q380"/>
  <c r="Q381"/>
  <c r="Q389"/>
  <c r="Q390"/>
  <c r="Q397"/>
  <c r="Q398"/>
  <c r="Q406"/>
  <c r="Q407"/>
  <c r="Q420"/>
  <c r="Q432"/>
  <c r="Q433"/>
  <c r="Q443"/>
  <c r="Q444"/>
  <c r="Q448"/>
  <c r="Q449"/>
  <c r="Q460"/>
  <c r="Q469"/>
  <c r="Q470"/>
  <c r="Q477"/>
  <c r="Q478"/>
  <c r="Q485"/>
  <c r="Q486"/>
  <c r="Q493"/>
  <c r="Q494"/>
  <c r="Q501"/>
  <c r="Q502"/>
  <c r="Q621"/>
  <c r="Q628"/>
  <c r="Q511"/>
  <c r="Q512"/>
  <c r="Q521"/>
  <c r="Q522"/>
  <c r="Q529"/>
  <c r="Q530"/>
  <c r="Q75"/>
  <c r="Q537"/>
  <c r="Q544"/>
  <c r="Q545"/>
  <c r="Q553"/>
  <c r="Q555"/>
  <c r="Q562"/>
  <c r="Q563"/>
  <c r="Q570"/>
  <c r="Q571"/>
  <c r="Q579"/>
  <c r="Q581"/>
  <c r="Q589"/>
  <c r="Q600"/>
  <c r="Q601"/>
  <c r="Q609"/>
  <c r="Q610"/>
  <c r="Q618"/>
  <c r="Q626"/>
  <c r="Q632"/>
  <c r="Q639"/>
  <c r="Q640"/>
  <c r="Q647"/>
  <c r="Q648"/>
  <c r="Q654"/>
  <c r="Q655"/>
  <c r="Q666"/>
  <c r="Q670"/>
  <c r="Q671"/>
  <c r="Q679"/>
  <c r="Q680"/>
  <c r="Q687"/>
  <c r="Q688"/>
  <c r="Q696"/>
  <c r="Q697"/>
  <c r="Q705"/>
  <c r="Q709"/>
  <c r="Q710"/>
  <c r="Q717"/>
  <c r="Q718"/>
  <c r="Q725"/>
  <c r="Q726"/>
  <c r="Q733"/>
  <c r="Q734"/>
  <c r="Q741"/>
  <c r="Q742"/>
  <c r="Q749"/>
  <c r="Q750"/>
  <c r="Q757"/>
  <c r="Q758"/>
  <c r="Q765"/>
  <c r="Q766"/>
  <c r="Q773"/>
  <c r="Q774"/>
  <c r="Q781"/>
  <c r="Q782"/>
  <c r="Q789"/>
  <c r="Q790"/>
  <c r="Q796"/>
  <c r="Q797"/>
  <c r="Q804"/>
  <c r="Q805"/>
  <c r="Q812"/>
  <c r="Q813"/>
  <c r="Q821"/>
  <c r="Q822"/>
  <c r="Q847"/>
  <c r="Q865"/>
  <c r="Q512" i="10"/>
  <c r="Q163"/>
  <c r="Q505"/>
  <c r="Q433"/>
  <c r="Q353"/>
  <c r="Q794"/>
  <c r="Q290"/>
  <c r="Q89"/>
  <c r="Q91"/>
  <c r="Q208"/>
  <c r="Q210"/>
  <c r="Q562"/>
  <c r="Q561"/>
  <c r="Q568"/>
  <c r="Q567"/>
  <c r="Q569"/>
  <c r="Q287"/>
  <c r="Q483"/>
  <c r="Q627"/>
  <c r="Q683"/>
  <c r="Q372"/>
  <c r="Q363"/>
  <c r="Q329"/>
  <c r="Q815"/>
  <c r="Q429"/>
  <c r="Q487"/>
  <c r="Q340"/>
  <c r="Q61"/>
  <c r="Q60"/>
  <c r="Q602"/>
  <c r="Q448"/>
  <c r="Q326"/>
  <c r="O819"/>
  <c r="Q54"/>
  <c r="N819"/>
  <c r="Q718"/>
  <c r="Q719"/>
  <c r="Q720"/>
  <c r="Q684"/>
  <c r="Q723"/>
  <c r="Q757"/>
  <c r="Q774"/>
  <c r="Q786"/>
  <c r="Q793"/>
  <c r="Q795"/>
  <c r="Q796"/>
  <c r="Q797"/>
  <c r="Q798"/>
  <c r="Q799"/>
  <c r="Q800"/>
  <c r="Q801"/>
  <c r="Q802"/>
  <c r="Q803"/>
  <c r="Q132"/>
  <c r="Q133"/>
  <c r="Q136"/>
  <c r="Q137"/>
  <c r="Q148"/>
  <c r="Q21"/>
  <c r="Q39"/>
  <c r="Q41"/>
  <c r="Q44"/>
  <c r="Q45"/>
  <c r="Q48"/>
  <c r="Q51"/>
  <c r="Q52"/>
  <c r="Q53"/>
  <c r="Q68"/>
  <c r="Q87"/>
  <c r="Q108"/>
  <c r="Q110"/>
  <c r="Q111"/>
  <c r="Q112"/>
  <c r="Q114"/>
  <c r="Q115"/>
  <c r="Q118"/>
  <c r="Q119"/>
  <c r="Q453"/>
  <c r="Q40"/>
  <c r="Q43"/>
  <c r="Q47"/>
  <c r="Q670"/>
  <c r="Q373"/>
  <c r="Q374"/>
  <c r="Q406"/>
  <c r="Q410"/>
  <c r="Q454"/>
  <c r="Q458"/>
  <c r="Q478"/>
  <c r="Q531"/>
  <c r="Q166"/>
  <c r="Q234"/>
  <c r="Q252"/>
  <c r="Q256"/>
  <c r="Q257"/>
  <c r="Q259"/>
  <c r="Q260"/>
  <c r="Q264"/>
  <c r="Q265"/>
  <c r="Q280"/>
  <c r="Q281"/>
  <c r="Q299"/>
  <c r="Q316"/>
  <c r="Q318"/>
  <c r="Q323"/>
  <c r="Q324"/>
  <c r="Q328"/>
  <c r="Q330"/>
  <c r="Q334"/>
  <c r="Q335"/>
  <c r="Q355"/>
  <c r="Q414"/>
  <c r="Q418"/>
  <c r="Q422"/>
  <c r="Q424"/>
  <c r="Q432"/>
  <c r="Q688"/>
  <c r="Q535"/>
  <c r="Q588"/>
  <c r="Q605"/>
  <c r="Q608"/>
  <c r="Q609"/>
  <c r="Q610"/>
  <c r="Q611"/>
  <c r="Q612"/>
  <c r="Q613"/>
  <c r="Q614"/>
  <c r="Q615"/>
  <c r="Q616"/>
  <c r="Q617"/>
  <c r="Q621"/>
  <c r="Q654"/>
  <c r="Q668"/>
  <c r="Q669"/>
  <c r="Q675"/>
  <c r="Q676"/>
  <c r="Q677"/>
  <c r="Q678"/>
  <c r="Q33"/>
  <c r="Q120"/>
  <c r="Q167"/>
  <c r="Q170"/>
  <c r="Q171"/>
  <c r="Q221"/>
  <c r="Q222"/>
  <c r="Q547"/>
  <c r="Q679"/>
  <c r="Q680"/>
  <c r="Q681"/>
  <c r="Q682"/>
  <c r="Q739"/>
  <c r="P819"/>
  <c r="Q17"/>
  <c r="Q18"/>
  <c r="Q101"/>
  <c r="Q150"/>
  <c r="Q151"/>
  <c r="Q152"/>
  <c r="Q155"/>
  <c r="Q237"/>
  <c r="Q238"/>
  <c r="Q284"/>
  <c r="Q285"/>
  <c r="Q389"/>
  <c r="Q396"/>
  <c r="Q397"/>
  <c r="Q401"/>
  <c r="Q402"/>
  <c r="Q404"/>
  <c r="Q405"/>
  <c r="Q482"/>
  <c r="Q498"/>
  <c r="Q499"/>
  <c r="Q500"/>
  <c r="Q503"/>
  <c r="Q504"/>
  <c r="Q506"/>
  <c r="Q507"/>
  <c r="Q508"/>
  <c r="Q509"/>
  <c r="Q510"/>
  <c r="Q511"/>
  <c r="Q513"/>
  <c r="Q518"/>
  <c r="Q600"/>
  <c r="Q700"/>
  <c r="Q707"/>
  <c r="Q708"/>
  <c r="Q709"/>
  <c r="Q710"/>
  <c r="Q711"/>
  <c r="Q712"/>
  <c r="Q713"/>
  <c r="Q714"/>
  <c r="Q715"/>
  <c r="Q716"/>
  <c r="Q721"/>
  <c r="Q722"/>
  <c r="Q761"/>
  <c r="Q770"/>
  <c r="Q71"/>
  <c r="Q72"/>
  <c r="Q83"/>
  <c r="Q84"/>
  <c r="Q182"/>
  <c r="Q184"/>
  <c r="Q185"/>
  <c r="Q186"/>
  <c r="Q190"/>
  <c r="Q191"/>
  <c r="Q192"/>
  <c r="Q195"/>
  <c r="Q196"/>
  <c r="Q197"/>
  <c r="Q199"/>
  <c r="Q207"/>
  <c r="Q209"/>
  <c r="Q212"/>
  <c r="Q213"/>
  <c r="Q217"/>
  <c r="Q218"/>
  <c r="Q302"/>
  <c r="Q303"/>
  <c r="Q356"/>
  <c r="Q360"/>
  <c r="Q444"/>
  <c r="Q445"/>
  <c r="Q450"/>
  <c r="Q570"/>
  <c r="Q571"/>
  <c r="Q572"/>
  <c r="Q575"/>
  <c r="Q576"/>
  <c r="Q577"/>
  <c r="Q578"/>
  <c r="Q579"/>
  <c r="Q580"/>
  <c r="Q581"/>
  <c r="Q582"/>
  <c r="Q583"/>
  <c r="Q584"/>
  <c r="Q634"/>
  <c r="Q638"/>
  <c r="Q745"/>
  <c r="Q806"/>
  <c r="Q22"/>
  <c r="Q56"/>
  <c r="Q57"/>
  <c r="Q58"/>
  <c r="Q62"/>
  <c r="Q63"/>
  <c r="Q64"/>
  <c r="Q66"/>
  <c r="Q67"/>
  <c r="Q88"/>
  <c r="Q107"/>
  <c r="Q122"/>
  <c r="Q123"/>
  <c r="Q124"/>
  <c r="Q126"/>
  <c r="Q127"/>
  <c r="Q128"/>
  <c r="Q130"/>
  <c r="Q131"/>
  <c r="Q153"/>
  <c r="Q189"/>
  <c r="Q304"/>
  <c r="Q321"/>
  <c r="Q650"/>
  <c r="Q19"/>
  <c r="Q38"/>
  <c r="Q50"/>
  <c r="Q73"/>
  <c r="Q74"/>
  <c r="Q75"/>
  <c r="Q77"/>
  <c r="Q78"/>
  <c r="Q79"/>
  <c r="Q81"/>
  <c r="Q85"/>
  <c r="Q86"/>
  <c r="Q102"/>
  <c r="Q105"/>
  <c r="Q106"/>
  <c r="Q116"/>
  <c r="Q117"/>
  <c r="Q138"/>
  <c r="Q139"/>
  <c r="Q140"/>
  <c r="Q142"/>
  <c r="Q143"/>
  <c r="Q144"/>
  <c r="Q146"/>
  <c r="Q147"/>
  <c r="Q250"/>
  <c r="Q378"/>
  <c r="Q551"/>
  <c r="Q20"/>
  <c r="Q34"/>
  <c r="Q37"/>
  <c r="Q49"/>
  <c r="Q23"/>
  <c r="Q24"/>
  <c r="Q25"/>
  <c r="Q27"/>
  <c r="Q28"/>
  <c r="Q29"/>
  <c r="Q31"/>
  <c r="Q32"/>
  <c r="Q55"/>
  <c r="Q90"/>
  <c r="Q92"/>
  <c r="Q93"/>
  <c r="Q95"/>
  <c r="Q96"/>
  <c r="Q97"/>
  <c r="Q99"/>
  <c r="Q100"/>
  <c r="Q121"/>
  <c r="Q239"/>
  <c r="Q254"/>
  <c r="Q743"/>
  <c r="Q748"/>
  <c r="Q156"/>
  <c r="Q157"/>
  <c r="Q159"/>
  <c r="Q160"/>
  <c r="Q161"/>
  <c r="Q164"/>
  <c r="Q165"/>
  <c r="Q183"/>
  <c r="Q187"/>
  <c r="Q188"/>
  <c r="Q205"/>
  <c r="Q220"/>
  <c r="Q225"/>
  <c r="Q226"/>
  <c r="Q228"/>
  <c r="Q233"/>
  <c r="Q253"/>
  <c r="Q306"/>
  <c r="Q270"/>
  <c r="Q283"/>
  <c r="Q289"/>
  <c r="Q291"/>
  <c r="Q293"/>
  <c r="Q294"/>
  <c r="Q298"/>
  <c r="Q319"/>
  <c r="Q320"/>
  <c r="Q339"/>
  <c r="Q359"/>
  <c r="Q362"/>
  <c r="Q364"/>
  <c r="Q368"/>
  <c r="Q369"/>
  <c r="Q371"/>
  <c r="Q409"/>
  <c r="Q449"/>
  <c r="Q452"/>
  <c r="Q496"/>
  <c r="Q534"/>
  <c r="Q565"/>
  <c r="Q636"/>
  <c r="Q637"/>
  <c r="Q673"/>
  <c r="Q674"/>
  <c r="Q686"/>
  <c r="Q687"/>
  <c r="Q704"/>
  <c r="Q764"/>
  <c r="Q746"/>
  <c r="Q765"/>
  <c r="Q766"/>
  <c r="Q767"/>
  <c r="Q768"/>
  <c r="Q769"/>
  <c r="Q805"/>
  <c r="Q807"/>
  <c r="Q149"/>
  <c r="Q172"/>
  <c r="Q175"/>
  <c r="Q173"/>
  <c r="Q176"/>
  <c r="Q177"/>
  <c r="Q178"/>
  <c r="Q180"/>
  <c r="Q181"/>
  <c r="Q203"/>
  <c r="Q204"/>
  <c r="Q223"/>
  <c r="Q241"/>
  <c r="Q242"/>
  <c r="Q244"/>
  <c r="Q245"/>
  <c r="Q249"/>
  <c r="Q268"/>
  <c r="Q269"/>
  <c r="Q286"/>
  <c r="Q307"/>
  <c r="Q310"/>
  <c r="Q311"/>
  <c r="Q315"/>
  <c r="Q154"/>
  <c r="Q338"/>
  <c r="Q377"/>
  <c r="Q390"/>
  <c r="Q394"/>
  <c r="Q425"/>
  <c r="Q426"/>
  <c r="Q451"/>
  <c r="Q457"/>
  <c r="Q460"/>
  <c r="Q461"/>
  <c r="Q465"/>
  <c r="Q468"/>
  <c r="Q469"/>
  <c r="Q473"/>
  <c r="Q476"/>
  <c r="Q477"/>
  <c r="Q514"/>
  <c r="Q538"/>
  <c r="Q539"/>
  <c r="Q540"/>
  <c r="Q542"/>
  <c r="Q543"/>
  <c r="Q545"/>
  <c r="Q546"/>
  <c r="Q603"/>
  <c r="Q604"/>
  <c r="Q641"/>
  <c r="Q642"/>
  <c r="Q643"/>
  <c r="Q644"/>
  <c r="Q646"/>
  <c r="Q645"/>
  <c r="Q647"/>
  <c r="Q648"/>
  <c r="Q649"/>
  <c r="Q666"/>
  <c r="Q751"/>
  <c r="Q759"/>
  <c r="Q760"/>
  <c r="Q732"/>
  <c r="Q734"/>
  <c r="Q735"/>
  <c r="Q736"/>
  <c r="Q742"/>
  <c r="Q772"/>
  <c r="Q773"/>
  <c r="Q790"/>
  <c r="Q229"/>
  <c r="Q35"/>
  <c r="Q36"/>
  <c r="Q69"/>
  <c r="Q70"/>
  <c r="Q103"/>
  <c r="Q104"/>
  <c r="Q134"/>
  <c r="Q135"/>
  <c r="Q168"/>
  <c r="Q169"/>
  <c r="Q200"/>
  <c r="Q202"/>
  <c r="Q236"/>
  <c r="Q267"/>
  <c r="Q301"/>
  <c r="Q337"/>
  <c r="Q82"/>
  <c r="Q272"/>
  <c r="Q273"/>
  <c r="Q275"/>
  <c r="Q276"/>
  <c r="Q308"/>
  <c r="Q342"/>
  <c r="Q343"/>
  <c r="Q345"/>
  <c r="Q346"/>
  <c r="Q350"/>
  <c r="Q354"/>
  <c r="Q380"/>
  <c r="Q381"/>
  <c r="Q385"/>
  <c r="Q386"/>
  <c r="Q388"/>
  <c r="Q412"/>
  <c r="Q413"/>
  <c r="Q431"/>
  <c r="Q455"/>
  <c r="Q459"/>
  <c r="Q481"/>
  <c r="Q516"/>
  <c r="Q517"/>
  <c r="Q537"/>
  <c r="Q549"/>
  <c r="Q550"/>
  <c r="Q586"/>
  <c r="Q587"/>
  <c r="Q619"/>
  <c r="Q620"/>
  <c r="Q652"/>
  <c r="Q653"/>
  <c r="Q691"/>
  <c r="Q692"/>
  <c r="Q693"/>
  <c r="Q694"/>
  <c r="Q695"/>
  <c r="Q696"/>
  <c r="Q697"/>
  <c r="Q698"/>
  <c r="Q699"/>
  <c r="Q726"/>
  <c r="Q727"/>
  <c r="Q728"/>
  <c r="Q729"/>
  <c r="Q730"/>
  <c r="Q731"/>
  <c r="Q733"/>
  <c r="Q737"/>
  <c r="Q738"/>
  <c r="Q753"/>
  <c r="Q754"/>
  <c r="Q755"/>
  <c r="Q752"/>
  <c r="Q756"/>
  <c r="Q777"/>
  <c r="Q778"/>
  <c r="Q779"/>
  <c r="Q780"/>
  <c r="Q781"/>
  <c r="Q782"/>
  <c r="Q783"/>
  <c r="Q784"/>
  <c r="Q785"/>
  <c r="Q810"/>
  <c r="Q811"/>
  <c r="Q812"/>
  <c r="Q813"/>
  <c r="Q814"/>
  <c r="Q816"/>
  <c r="Q817"/>
  <c r="Q818"/>
  <c r="Q393"/>
  <c r="Q435"/>
  <c r="Q436"/>
  <c r="Q440"/>
  <c r="Q441"/>
  <c r="Q443"/>
  <c r="Q486"/>
  <c r="Q488"/>
  <c r="Q489"/>
  <c r="Q490"/>
  <c r="Q491"/>
  <c r="Q492"/>
  <c r="Q493"/>
  <c r="Q494"/>
  <c r="Q495"/>
  <c r="Q521"/>
  <c r="Q523"/>
  <c r="Q524"/>
  <c r="Q525"/>
  <c r="Q526"/>
  <c r="Q527"/>
  <c r="Q528"/>
  <c r="Q529"/>
  <c r="Q530"/>
  <c r="Q554"/>
  <c r="Q555"/>
  <c r="Q556"/>
  <c r="Q557"/>
  <c r="Q558"/>
  <c r="Q559"/>
  <c r="Q560"/>
  <c r="Q563"/>
  <c r="Q564"/>
  <c r="Q591"/>
  <c r="Q592"/>
  <c r="Q593"/>
  <c r="Q594"/>
  <c r="Q595"/>
  <c r="Q596"/>
  <c r="Q597"/>
  <c r="Q598"/>
  <c r="Q599"/>
  <c r="Q624"/>
  <c r="Q625"/>
  <c r="Q626"/>
  <c r="Q628"/>
  <c r="Q629"/>
  <c r="Q630"/>
  <c r="Q631"/>
  <c r="Q632"/>
  <c r="Q633"/>
  <c r="Q657"/>
  <c r="Q658"/>
  <c r="Q659"/>
  <c r="Q660"/>
  <c r="Q661"/>
  <c r="Q662"/>
  <c r="Q663"/>
  <c r="Q664"/>
  <c r="Q665"/>
  <c r="Q702"/>
  <c r="Q703"/>
  <c r="Q741"/>
  <c r="Q747"/>
  <c r="Q787"/>
  <c r="Q788"/>
  <c r="Q383"/>
  <c r="Q366"/>
  <c r="Q399"/>
  <c r="Q438"/>
  <c r="Q26"/>
  <c r="Q42"/>
  <c r="Q59"/>
  <c r="Q76"/>
  <c r="Q94"/>
  <c r="Q109"/>
  <c r="Q125"/>
  <c r="Q141"/>
  <c r="Q158"/>
  <c r="Q174"/>
  <c r="Q193"/>
  <c r="Q215"/>
  <c r="Q231"/>
  <c r="Q247"/>
  <c r="Q262"/>
  <c r="Q278"/>
  <c r="Q296"/>
  <c r="Q313"/>
  <c r="Q332"/>
  <c r="Q348"/>
  <c r="Q352"/>
  <c r="Q365"/>
  <c r="Q382"/>
  <c r="Q398"/>
  <c r="Q415"/>
  <c r="Q437"/>
  <c r="Q462"/>
  <c r="Q466"/>
  <c r="Q471"/>
  <c r="Q475"/>
  <c r="Q544"/>
  <c r="Q416"/>
  <c r="Q463"/>
  <c r="Q467"/>
  <c r="Q541"/>
  <c r="Q30"/>
  <c r="Q46"/>
  <c r="Q65"/>
  <c r="Q80"/>
  <c r="Q98"/>
  <c r="Q113"/>
  <c r="Q129"/>
  <c r="Q145"/>
  <c r="Q162"/>
  <c r="Q179"/>
  <c r="Q201"/>
  <c r="Q214"/>
  <c r="Q230"/>
  <c r="Q246"/>
  <c r="Q261"/>
  <c r="Q277"/>
  <c r="Q295"/>
  <c r="Q312"/>
  <c r="Q331"/>
  <c r="Q336"/>
  <c r="Q347"/>
  <c r="Q351"/>
  <c r="Q357"/>
  <c r="Q375"/>
  <c r="Q391"/>
  <c r="Q407"/>
  <c r="Q427"/>
  <c r="Q446"/>
  <c r="Q470"/>
  <c r="Q474"/>
  <c r="Q480"/>
  <c r="Q533"/>
  <c r="Q198"/>
  <c r="Q211"/>
  <c r="Q219"/>
  <c r="Q227"/>
  <c r="Q235"/>
  <c r="Q243"/>
  <c r="Q251"/>
  <c r="Q258"/>
  <c r="Q266"/>
  <c r="Q274"/>
  <c r="Q282"/>
  <c r="Q292"/>
  <c r="Q300"/>
  <c r="Q309"/>
  <c r="Q317"/>
  <c r="Q327"/>
  <c r="Q344"/>
  <c r="Q361"/>
  <c r="Q370"/>
  <c r="Q379"/>
  <c r="Q387"/>
  <c r="Q395"/>
  <c r="Q403"/>
  <c r="Q411"/>
  <c r="Q423"/>
  <c r="Q434"/>
  <c r="Q442"/>
  <c r="Q194"/>
  <c r="Q206"/>
  <c r="Q216"/>
  <c r="Q224"/>
  <c r="Q232"/>
  <c r="Q240"/>
  <c r="Q248"/>
  <c r="Q255"/>
  <c r="Q263"/>
  <c r="Q271"/>
  <c r="Q279"/>
  <c r="Q288"/>
  <c r="Q297"/>
  <c r="Q305"/>
  <c r="Q314"/>
  <c r="Q322"/>
  <c r="Q333"/>
  <c r="Q341"/>
  <c r="Q349"/>
  <c r="Q358"/>
  <c r="Q367"/>
  <c r="Q376"/>
  <c r="Q384"/>
  <c r="Q392"/>
  <c r="Q400"/>
  <c r="Q408"/>
  <c r="Q417"/>
  <c r="Q428"/>
  <c r="Q439"/>
  <c r="Q447"/>
  <c r="Q456"/>
  <c r="Q464"/>
  <c r="Q472"/>
  <c r="Q479"/>
  <c r="Q497"/>
  <c r="Q515"/>
  <c r="Q532"/>
  <c r="Q548"/>
  <c r="Q566"/>
  <c r="Q585"/>
  <c r="Q601"/>
  <c r="Q618"/>
  <c r="Q635"/>
  <c r="Q651"/>
  <c r="Q667"/>
  <c r="Q685"/>
  <c r="Q701"/>
  <c r="Q717"/>
  <c r="Q740"/>
  <c r="Q744"/>
  <c r="Q758"/>
  <c r="Q771"/>
  <c r="Q789"/>
  <c r="Q804"/>
  <c r="Q484"/>
  <c r="Q485"/>
  <c r="Q501"/>
  <c r="Q502"/>
  <c r="Q519"/>
  <c r="Q520"/>
  <c r="Q536"/>
  <c r="Q552"/>
  <c r="Q553"/>
  <c r="Q573"/>
  <c r="Q574"/>
  <c r="Q589"/>
  <c r="Q590"/>
  <c r="Q606"/>
  <c r="Q607"/>
  <c r="Q622"/>
  <c r="Q623"/>
  <c r="Q639"/>
  <c r="Q640"/>
  <c r="Q655"/>
  <c r="Q656"/>
  <c r="Q671"/>
  <c r="Q672"/>
  <c r="Q689"/>
  <c r="Q690"/>
  <c r="Q705"/>
  <c r="Q706"/>
  <c r="Q724"/>
  <c r="Q725"/>
  <c r="Q749"/>
  <c r="Q750"/>
  <c r="Q762"/>
  <c r="Q763"/>
  <c r="Q775"/>
  <c r="Q776"/>
  <c r="Q791"/>
  <c r="Q792"/>
  <c r="Q808"/>
  <c r="Q809"/>
  <c r="P416" i="5"/>
  <c r="P108"/>
  <c r="P229"/>
  <c r="K656"/>
  <c r="M656"/>
  <c r="N656"/>
  <c r="O656"/>
  <c r="K161"/>
  <c r="M161"/>
  <c r="N161"/>
  <c r="O161"/>
  <c r="Q866" i="12" l="1"/>
  <c r="Q879" i="13"/>
  <c r="Q819" i="10"/>
  <c r="P656" i="5"/>
  <c r="P161"/>
  <c r="C43" i="18" l="1"/>
  <c r="C37" i="17"/>
  <c r="J407" i="4"/>
  <c r="L407"/>
  <c r="M407"/>
  <c r="N407"/>
  <c r="O407" l="1"/>
  <c r="K688" i="5"/>
  <c r="M688"/>
  <c r="N688"/>
  <c r="O688"/>
  <c r="K388"/>
  <c r="M388"/>
  <c r="N388"/>
  <c r="O388"/>
  <c r="K61"/>
  <c r="M61"/>
  <c r="N61"/>
  <c r="O61"/>
  <c r="K639"/>
  <c r="M639"/>
  <c r="N639"/>
  <c r="O639"/>
  <c r="K638"/>
  <c r="M638"/>
  <c r="N638"/>
  <c r="O638"/>
  <c r="K637"/>
  <c r="M637"/>
  <c r="N637"/>
  <c r="O637"/>
  <c r="N792" i="9"/>
  <c r="M792"/>
  <c r="L792"/>
  <c r="J792"/>
  <c r="N791"/>
  <c r="M791"/>
  <c r="L791"/>
  <c r="J791"/>
  <c r="N790"/>
  <c r="O790" s="1"/>
  <c r="M790"/>
  <c r="L790"/>
  <c r="J790"/>
  <c r="N789"/>
  <c r="M789"/>
  <c r="L789"/>
  <c r="O789" s="1"/>
  <c r="J789"/>
  <c r="N788"/>
  <c r="M788"/>
  <c r="L788"/>
  <c r="J788"/>
  <c r="N787"/>
  <c r="M787"/>
  <c r="L787"/>
  <c r="J787"/>
  <c r="N786"/>
  <c r="M786"/>
  <c r="L786"/>
  <c r="J786"/>
  <c r="N785"/>
  <c r="M785"/>
  <c r="O785" s="1"/>
  <c r="L785"/>
  <c r="J785"/>
  <c r="N784"/>
  <c r="M784"/>
  <c r="L784"/>
  <c r="J784"/>
  <c r="N783"/>
  <c r="M783"/>
  <c r="L783"/>
  <c r="J783"/>
  <c r="N782"/>
  <c r="M782"/>
  <c r="L782"/>
  <c r="J782"/>
  <c r="N781"/>
  <c r="M781"/>
  <c r="L781"/>
  <c r="O781" s="1"/>
  <c r="J781"/>
  <c r="N780"/>
  <c r="M780"/>
  <c r="L780"/>
  <c r="J780"/>
  <c r="N779"/>
  <c r="M779"/>
  <c r="L779"/>
  <c r="J779"/>
  <c r="N778"/>
  <c r="O778" s="1"/>
  <c r="M778"/>
  <c r="L778"/>
  <c r="J778"/>
  <c r="O777"/>
  <c r="N777"/>
  <c r="M777"/>
  <c r="L777"/>
  <c r="J777"/>
  <c r="N776"/>
  <c r="M776"/>
  <c r="L776"/>
  <c r="O776" s="1"/>
  <c r="J776"/>
  <c r="N775"/>
  <c r="M775"/>
  <c r="L775"/>
  <c r="O775" s="1"/>
  <c r="J775"/>
  <c r="N774"/>
  <c r="M774"/>
  <c r="L774"/>
  <c r="J774"/>
  <c r="N773"/>
  <c r="M773"/>
  <c r="L773"/>
  <c r="O773" s="1"/>
  <c r="J773"/>
  <c r="N772"/>
  <c r="M772"/>
  <c r="L772"/>
  <c r="J772"/>
  <c r="N771"/>
  <c r="M771"/>
  <c r="L771"/>
  <c r="J771"/>
  <c r="N770"/>
  <c r="M770"/>
  <c r="L770"/>
  <c r="J770"/>
  <c r="N769"/>
  <c r="M769"/>
  <c r="L769"/>
  <c r="O769" s="1"/>
  <c r="J769"/>
  <c r="N768"/>
  <c r="M768"/>
  <c r="L768"/>
  <c r="O768" s="1"/>
  <c r="J768"/>
  <c r="N767"/>
  <c r="M767"/>
  <c r="L767"/>
  <c r="O767" s="1"/>
  <c r="J767"/>
  <c r="N766"/>
  <c r="M766"/>
  <c r="L766"/>
  <c r="O766" s="1"/>
  <c r="J766"/>
  <c r="N765"/>
  <c r="M765"/>
  <c r="L765"/>
  <c r="J765"/>
  <c r="N764"/>
  <c r="M764"/>
  <c r="L764"/>
  <c r="J764"/>
  <c r="N763"/>
  <c r="M763"/>
  <c r="L763"/>
  <c r="J763"/>
  <c r="N762"/>
  <c r="M762"/>
  <c r="L762"/>
  <c r="J762"/>
  <c r="N761"/>
  <c r="M761"/>
  <c r="L761"/>
  <c r="O761" s="1"/>
  <c r="J761"/>
  <c r="N760"/>
  <c r="M760"/>
  <c r="L760"/>
  <c r="J760"/>
  <c r="N759"/>
  <c r="M759"/>
  <c r="L759"/>
  <c r="J759"/>
  <c r="O758"/>
  <c r="N758"/>
  <c r="M758"/>
  <c r="L758"/>
  <c r="J758"/>
  <c r="N757"/>
  <c r="M757"/>
  <c r="L757"/>
  <c r="J757"/>
  <c r="N756"/>
  <c r="M756"/>
  <c r="L756"/>
  <c r="J756"/>
  <c r="N755"/>
  <c r="M755"/>
  <c r="L755"/>
  <c r="J755"/>
  <c r="N754"/>
  <c r="O754" s="1"/>
  <c r="M754"/>
  <c r="L754"/>
  <c r="J754"/>
  <c r="N753"/>
  <c r="M753"/>
  <c r="L753"/>
  <c r="O753" s="1"/>
  <c r="J753"/>
  <c r="N752"/>
  <c r="M752"/>
  <c r="L752"/>
  <c r="O752" s="1"/>
  <c r="J752"/>
  <c r="N751"/>
  <c r="M751"/>
  <c r="L751"/>
  <c r="O751" s="1"/>
  <c r="J751"/>
  <c r="N750"/>
  <c r="M750"/>
  <c r="L750"/>
  <c r="O750" s="1"/>
  <c r="J750"/>
  <c r="N749"/>
  <c r="M749"/>
  <c r="L749"/>
  <c r="J749"/>
  <c r="N748"/>
  <c r="M748"/>
  <c r="L748"/>
  <c r="J748"/>
  <c r="N747"/>
  <c r="M747"/>
  <c r="L747"/>
  <c r="J747"/>
  <c r="N746"/>
  <c r="M746"/>
  <c r="L746"/>
  <c r="J746"/>
  <c r="N745"/>
  <c r="M745"/>
  <c r="L745"/>
  <c r="O745" s="1"/>
  <c r="J745"/>
  <c r="N744"/>
  <c r="M744"/>
  <c r="L744"/>
  <c r="J744"/>
  <c r="N743"/>
  <c r="M743"/>
  <c r="L743"/>
  <c r="J743"/>
  <c r="O742"/>
  <c r="N742"/>
  <c r="M742"/>
  <c r="L742"/>
  <c r="J742"/>
  <c r="N741"/>
  <c r="M741"/>
  <c r="L741"/>
  <c r="J741"/>
  <c r="N740"/>
  <c r="M740"/>
  <c r="L740"/>
  <c r="J740"/>
  <c r="N739"/>
  <c r="M739"/>
  <c r="L739"/>
  <c r="J739"/>
  <c r="N738"/>
  <c r="O738" s="1"/>
  <c r="M738"/>
  <c r="L738"/>
  <c r="J738"/>
  <c r="N737"/>
  <c r="M737"/>
  <c r="L737"/>
  <c r="O737" s="1"/>
  <c r="J737"/>
  <c r="N736"/>
  <c r="M736"/>
  <c r="L736"/>
  <c r="O736" s="1"/>
  <c r="J736"/>
  <c r="N735"/>
  <c r="M735"/>
  <c r="L735"/>
  <c r="O735" s="1"/>
  <c r="J735"/>
  <c r="N734"/>
  <c r="M734"/>
  <c r="L734"/>
  <c r="O734" s="1"/>
  <c r="J734"/>
  <c r="N733"/>
  <c r="M733"/>
  <c r="L733"/>
  <c r="J733"/>
  <c r="N732"/>
  <c r="M732"/>
  <c r="L732"/>
  <c r="J732"/>
  <c r="N731"/>
  <c r="M731"/>
  <c r="L731"/>
  <c r="J731"/>
  <c r="N730"/>
  <c r="M730"/>
  <c r="L730"/>
  <c r="J730"/>
  <c r="N729"/>
  <c r="M729"/>
  <c r="L729"/>
  <c r="O729" s="1"/>
  <c r="J729"/>
  <c r="N728"/>
  <c r="M728"/>
  <c r="L728"/>
  <c r="J728"/>
  <c r="N727"/>
  <c r="M727"/>
  <c r="L727"/>
  <c r="J727"/>
  <c r="O726"/>
  <c r="N726"/>
  <c r="M726"/>
  <c r="L726"/>
  <c r="J726"/>
  <c r="N725"/>
  <c r="M725"/>
  <c r="L725"/>
  <c r="J725"/>
  <c r="N724"/>
  <c r="M724"/>
  <c r="L724"/>
  <c r="J724"/>
  <c r="N723"/>
  <c r="M723"/>
  <c r="L723"/>
  <c r="J723"/>
  <c r="N722"/>
  <c r="O722" s="1"/>
  <c r="M722"/>
  <c r="L722"/>
  <c r="J722"/>
  <c r="N721"/>
  <c r="M721"/>
  <c r="L721"/>
  <c r="O721" s="1"/>
  <c r="J721"/>
  <c r="N720"/>
  <c r="M720"/>
  <c r="L720"/>
  <c r="J720"/>
  <c r="N719"/>
  <c r="M719"/>
  <c r="O719" s="1"/>
  <c r="L719"/>
  <c r="J719"/>
  <c r="N718"/>
  <c r="M718"/>
  <c r="L718"/>
  <c r="J718"/>
  <c r="N717"/>
  <c r="M717"/>
  <c r="L717"/>
  <c r="J717"/>
  <c r="N716"/>
  <c r="M716"/>
  <c r="L716"/>
  <c r="J716"/>
  <c r="N715"/>
  <c r="M715"/>
  <c r="O715" s="1"/>
  <c r="L715"/>
  <c r="J715"/>
  <c r="N714"/>
  <c r="M714"/>
  <c r="L714"/>
  <c r="J714"/>
  <c r="N713"/>
  <c r="M713"/>
  <c r="O713" s="1"/>
  <c r="L713"/>
  <c r="J713"/>
  <c r="N712"/>
  <c r="M712"/>
  <c r="L712"/>
  <c r="J712"/>
  <c r="N711"/>
  <c r="M711"/>
  <c r="L711"/>
  <c r="J711"/>
  <c r="O710"/>
  <c r="N710"/>
  <c r="M710"/>
  <c r="L710"/>
  <c r="J710"/>
  <c r="N709"/>
  <c r="M709"/>
  <c r="L709"/>
  <c r="O709" s="1"/>
  <c r="J709"/>
  <c r="N708"/>
  <c r="M708"/>
  <c r="L708"/>
  <c r="J708"/>
  <c r="N707"/>
  <c r="M707"/>
  <c r="L707"/>
  <c r="J707"/>
  <c r="N706"/>
  <c r="O706" s="1"/>
  <c r="M706"/>
  <c r="L706"/>
  <c r="J706"/>
  <c r="N705"/>
  <c r="M705"/>
  <c r="L705"/>
  <c r="O705" s="1"/>
  <c r="J705"/>
  <c r="N704"/>
  <c r="M704"/>
  <c r="L704"/>
  <c r="O704" s="1"/>
  <c r="J704"/>
  <c r="N703"/>
  <c r="M703"/>
  <c r="L703"/>
  <c r="J703"/>
  <c r="N702"/>
  <c r="M702"/>
  <c r="L702"/>
  <c r="J702"/>
  <c r="N701"/>
  <c r="M701"/>
  <c r="L701"/>
  <c r="O701" s="1"/>
  <c r="J701"/>
  <c r="N700"/>
  <c r="M700"/>
  <c r="L700"/>
  <c r="J700"/>
  <c r="N699"/>
  <c r="M699"/>
  <c r="L699"/>
  <c r="J699"/>
  <c r="N698"/>
  <c r="M698"/>
  <c r="L698"/>
  <c r="J698"/>
  <c r="N697"/>
  <c r="M697"/>
  <c r="L697"/>
  <c r="O697" s="1"/>
  <c r="J697"/>
  <c r="N696"/>
  <c r="M696"/>
  <c r="L696"/>
  <c r="J696"/>
  <c r="N695"/>
  <c r="M695"/>
  <c r="L695"/>
  <c r="J695"/>
  <c r="N694"/>
  <c r="M694"/>
  <c r="L694"/>
  <c r="J694"/>
  <c r="N693"/>
  <c r="M693"/>
  <c r="L693"/>
  <c r="J693"/>
  <c r="N692"/>
  <c r="M692"/>
  <c r="L692"/>
  <c r="J692"/>
  <c r="N691"/>
  <c r="M691"/>
  <c r="L691"/>
  <c r="J691"/>
  <c r="N690"/>
  <c r="O690" s="1"/>
  <c r="M690"/>
  <c r="L690"/>
  <c r="J690"/>
  <c r="O689"/>
  <c r="N689"/>
  <c r="M689"/>
  <c r="L689"/>
  <c r="J689"/>
  <c r="N688"/>
  <c r="M688"/>
  <c r="L688"/>
  <c r="O688" s="1"/>
  <c r="J688"/>
  <c r="N687"/>
  <c r="M687"/>
  <c r="L687"/>
  <c r="J687"/>
  <c r="N686"/>
  <c r="O686" s="1"/>
  <c r="M686"/>
  <c r="L686"/>
  <c r="J686"/>
  <c r="N685"/>
  <c r="M685"/>
  <c r="L685"/>
  <c r="O685" s="1"/>
  <c r="J685"/>
  <c r="N684"/>
  <c r="M684"/>
  <c r="L684"/>
  <c r="J684"/>
  <c r="N683"/>
  <c r="M683"/>
  <c r="L683"/>
  <c r="J683"/>
  <c r="N682"/>
  <c r="O682" s="1"/>
  <c r="M682"/>
  <c r="L682"/>
  <c r="J682"/>
  <c r="N681"/>
  <c r="M681"/>
  <c r="L681"/>
  <c r="O681" s="1"/>
  <c r="J681"/>
  <c r="N680"/>
  <c r="M680"/>
  <c r="L680"/>
  <c r="O680" s="1"/>
  <c r="J680"/>
  <c r="N679"/>
  <c r="M679"/>
  <c r="L679"/>
  <c r="J679"/>
  <c r="N678"/>
  <c r="M678"/>
  <c r="L678"/>
  <c r="J678"/>
  <c r="N677"/>
  <c r="M677"/>
  <c r="L677"/>
  <c r="O677" s="1"/>
  <c r="J677"/>
  <c r="N676"/>
  <c r="M676"/>
  <c r="L676"/>
  <c r="J676"/>
  <c r="N675"/>
  <c r="M675"/>
  <c r="L675"/>
  <c r="J675"/>
  <c r="N674"/>
  <c r="M674"/>
  <c r="L674"/>
  <c r="J674"/>
  <c r="N673"/>
  <c r="M673"/>
  <c r="L673"/>
  <c r="J673"/>
  <c r="N672"/>
  <c r="M672"/>
  <c r="L672"/>
  <c r="J672"/>
  <c r="N671"/>
  <c r="M671"/>
  <c r="L671"/>
  <c r="J671"/>
  <c r="N670"/>
  <c r="M670"/>
  <c r="O670" s="1"/>
  <c r="L670"/>
  <c r="J670"/>
  <c r="N669"/>
  <c r="M669"/>
  <c r="L669"/>
  <c r="J669"/>
  <c r="N668"/>
  <c r="M668"/>
  <c r="L668"/>
  <c r="J668"/>
  <c r="N667"/>
  <c r="M667"/>
  <c r="L667"/>
  <c r="J667"/>
  <c r="N666"/>
  <c r="O666" s="1"/>
  <c r="M666"/>
  <c r="L666"/>
  <c r="J666"/>
  <c r="O665"/>
  <c r="N665"/>
  <c r="M665"/>
  <c r="L665"/>
  <c r="J665"/>
  <c r="N664"/>
  <c r="M664"/>
  <c r="L664"/>
  <c r="O664" s="1"/>
  <c r="J664"/>
  <c r="N663"/>
  <c r="M663"/>
  <c r="L663"/>
  <c r="O663" s="1"/>
  <c r="J663"/>
  <c r="N662"/>
  <c r="M662"/>
  <c r="L662"/>
  <c r="O662" s="1"/>
  <c r="J662"/>
  <c r="N661"/>
  <c r="M661"/>
  <c r="L661"/>
  <c r="O661" s="1"/>
  <c r="J661"/>
  <c r="N660"/>
  <c r="M660"/>
  <c r="L660"/>
  <c r="J660"/>
  <c r="N659"/>
  <c r="M659"/>
  <c r="L659"/>
  <c r="J659"/>
  <c r="N658"/>
  <c r="M658"/>
  <c r="L658"/>
  <c r="J658"/>
  <c r="N657"/>
  <c r="M657"/>
  <c r="L657"/>
  <c r="J657"/>
  <c r="N656"/>
  <c r="M656"/>
  <c r="L656"/>
  <c r="J656"/>
  <c r="N655"/>
  <c r="M655"/>
  <c r="L655"/>
  <c r="J655"/>
  <c r="N654"/>
  <c r="M654"/>
  <c r="L654"/>
  <c r="J654"/>
  <c r="N653"/>
  <c r="M653"/>
  <c r="L653"/>
  <c r="J653"/>
  <c r="N652"/>
  <c r="M652"/>
  <c r="L652"/>
  <c r="J652"/>
  <c r="N651"/>
  <c r="M651"/>
  <c r="L651"/>
  <c r="J651"/>
  <c r="N650"/>
  <c r="O650" s="1"/>
  <c r="M650"/>
  <c r="L650"/>
  <c r="J650"/>
  <c r="O649"/>
  <c r="N649"/>
  <c r="M649"/>
  <c r="L649"/>
  <c r="J649"/>
  <c r="N648"/>
  <c r="M648"/>
  <c r="L648"/>
  <c r="O648" s="1"/>
  <c r="J648"/>
  <c r="N647"/>
  <c r="M647"/>
  <c r="L647"/>
  <c r="O647" s="1"/>
  <c r="J647"/>
  <c r="N646"/>
  <c r="M646"/>
  <c r="L646"/>
  <c r="O646" s="1"/>
  <c r="J646"/>
  <c r="N645"/>
  <c r="M645"/>
  <c r="L645"/>
  <c r="O645" s="1"/>
  <c r="J645"/>
  <c r="N644"/>
  <c r="M644"/>
  <c r="L644"/>
  <c r="J644"/>
  <c r="N643"/>
  <c r="M643"/>
  <c r="L643"/>
  <c r="J643"/>
  <c r="N642"/>
  <c r="M642"/>
  <c r="L642"/>
  <c r="J642"/>
  <c r="N641"/>
  <c r="M641"/>
  <c r="L641"/>
  <c r="J641"/>
  <c r="N640"/>
  <c r="M640"/>
  <c r="L640"/>
  <c r="J640"/>
  <c r="N639"/>
  <c r="M639"/>
  <c r="L639"/>
  <c r="J639"/>
  <c r="N638"/>
  <c r="M638"/>
  <c r="L638"/>
  <c r="J638"/>
  <c r="N637"/>
  <c r="M637"/>
  <c r="L637"/>
  <c r="J637"/>
  <c r="N636"/>
  <c r="M636"/>
  <c r="L636"/>
  <c r="J636"/>
  <c r="N635"/>
  <c r="M635"/>
  <c r="L635"/>
  <c r="J635"/>
  <c r="N634"/>
  <c r="O634" s="1"/>
  <c r="M634"/>
  <c r="L634"/>
  <c r="J634"/>
  <c r="O633"/>
  <c r="N633"/>
  <c r="M633"/>
  <c r="L633"/>
  <c r="J633"/>
  <c r="N632"/>
  <c r="M632"/>
  <c r="L632"/>
  <c r="O632" s="1"/>
  <c r="J632"/>
  <c r="N631"/>
  <c r="M631"/>
  <c r="L631"/>
  <c r="O631" s="1"/>
  <c r="J631"/>
  <c r="N630"/>
  <c r="M630"/>
  <c r="L630"/>
  <c r="O630" s="1"/>
  <c r="J630"/>
  <c r="N629"/>
  <c r="M629"/>
  <c r="L629"/>
  <c r="O629" s="1"/>
  <c r="J629"/>
  <c r="N628"/>
  <c r="M628"/>
  <c r="L628"/>
  <c r="J628"/>
  <c r="N627"/>
  <c r="M627"/>
  <c r="L627"/>
  <c r="J627"/>
  <c r="N626"/>
  <c r="M626"/>
  <c r="L626"/>
  <c r="J626"/>
  <c r="N625"/>
  <c r="M625"/>
  <c r="L625"/>
  <c r="O625" s="1"/>
  <c r="J625"/>
  <c r="N624"/>
  <c r="M624"/>
  <c r="L624"/>
  <c r="J624"/>
  <c r="N623"/>
  <c r="M623"/>
  <c r="L623"/>
  <c r="J623"/>
  <c r="N622"/>
  <c r="M622"/>
  <c r="L622"/>
  <c r="J622"/>
  <c r="N621"/>
  <c r="M621"/>
  <c r="L621"/>
  <c r="J621"/>
  <c r="N620"/>
  <c r="M620"/>
  <c r="L620"/>
  <c r="J620"/>
  <c r="N619"/>
  <c r="M619"/>
  <c r="L619"/>
  <c r="J619"/>
  <c r="O618"/>
  <c r="N618"/>
  <c r="M618"/>
  <c r="L618"/>
  <c r="J618"/>
  <c r="N617"/>
  <c r="M617"/>
  <c r="L617"/>
  <c r="O617" s="1"/>
  <c r="J617"/>
  <c r="N616"/>
  <c r="M616"/>
  <c r="L616"/>
  <c r="O616" s="1"/>
  <c r="J616"/>
  <c r="N615"/>
  <c r="M615"/>
  <c r="L615"/>
  <c r="O615" s="1"/>
  <c r="J615"/>
  <c r="N614"/>
  <c r="M614"/>
  <c r="L614"/>
  <c r="O614" s="1"/>
  <c r="J614"/>
  <c r="N613"/>
  <c r="M613"/>
  <c r="L613"/>
  <c r="O613" s="1"/>
  <c r="J613"/>
  <c r="N612"/>
  <c r="M612"/>
  <c r="L612"/>
  <c r="J612"/>
  <c r="N611"/>
  <c r="M611"/>
  <c r="L611"/>
  <c r="J611"/>
  <c r="N610"/>
  <c r="M610"/>
  <c r="L610"/>
  <c r="J610"/>
  <c r="N609"/>
  <c r="M609"/>
  <c r="L609"/>
  <c r="J609"/>
  <c r="N608"/>
  <c r="M608"/>
  <c r="L608"/>
  <c r="J608"/>
  <c r="N607"/>
  <c r="M607"/>
  <c r="L607"/>
  <c r="J607"/>
  <c r="N606"/>
  <c r="M606"/>
  <c r="O606" s="1"/>
  <c r="L606"/>
  <c r="J606"/>
  <c r="N605"/>
  <c r="M605"/>
  <c r="L605"/>
  <c r="J605"/>
  <c r="N604"/>
  <c r="M604"/>
  <c r="L604"/>
  <c r="J604"/>
  <c r="N603"/>
  <c r="M603"/>
  <c r="L603"/>
  <c r="J603"/>
  <c r="N602"/>
  <c r="O602" s="1"/>
  <c r="M602"/>
  <c r="L602"/>
  <c r="J602"/>
  <c r="O601"/>
  <c r="N601"/>
  <c r="M601"/>
  <c r="L601"/>
  <c r="J601"/>
  <c r="N600"/>
  <c r="M600"/>
  <c r="L600"/>
  <c r="O600" s="1"/>
  <c r="J600"/>
  <c r="N599"/>
  <c r="M599"/>
  <c r="L599"/>
  <c r="O599" s="1"/>
  <c r="J599"/>
  <c r="N598"/>
  <c r="M598"/>
  <c r="L598"/>
  <c r="O598" s="1"/>
  <c r="J598"/>
  <c r="N597"/>
  <c r="M597"/>
  <c r="L597"/>
  <c r="O597" s="1"/>
  <c r="J597"/>
  <c r="N596"/>
  <c r="M596"/>
  <c r="L596"/>
  <c r="J596"/>
  <c r="N595"/>
  <c r="M595"/>
  <c r="L595"/>
  <c r="J595"/>
  <c r="N594"/>
  <c r="M594"/>
  <c r="L594"/>
  <c r="J594"/>
  <c r="N593"/>
  <c r="M593"/>
  <c r="L593"/>
  <c r="O593" s="1"/>
  <c r="J593"/>
  <c r="N592"/>
  <c r="M592"/>
  <c r="L592"/>
  <c r="J592"/>
  <c r="N591"/>
  <c r="M591"/>
  <c r="L591"/>
  <c r="J591"/>
  <c r="N590"/>
  <c r="M590"/>
  <c r="L590"/>
  <c r="J590"/>
  <c r="N589"/>
  <c r="M589"/>
  <c r="L589"/>
  <c r="J589"/>
  <c r="N588"/>
  <c r="M588"/>
  <c r="L588"/>
  <c r="J588"/>
  <c r="N587"/>
  <c r="M587"/>
  <c r="L587"/>
  <c r="J587"/>
  <c r="O586"/>
  <c r="N586"/>
  <c r="M586"/>
  <c r="L586"/>
  <c r="J586"/>
  <c r="N585"/>
  <c r="M585"/>
  <c r="L585"/>
  <c r="O585" s="1"/>
  <c r="J585"/>
  <c r="N584"/>
  <c r="M584"/>
  <c r="L584"/>
  <c r="O584" s="1"/>
  <c r="J584"/>
  <c r="N583"/>
  <c r="M583"/>
  <c r="L583"/>
  <c r="O583" s="1"/>
  <c r="J583"/>
  <c r="N582"/>
  <c r="M582"/>
  <c r="L582"/>
  <c r="O582" s="1"/>
  <c r="J582"/>
  <c r="N581"/>
  <c r="M581"/>
  <c r="L581"/>
  <c r="O581" s="1"/>
  <c r="J581"/>
  <c r="N580"/>
  <c r="M580"/>
  <c r="L580"/>
  <c r="J580"/>
  <c r="N579"/>
  <c r="M579"/>
  <c r="L579"/>
  <c r="J579"/>
  <c r="N578"/>
  <c r="M578"/>
  <c r="L578"/>
  <c r="O578" s="1"/>
  <c r="J578"/>
  <c r="N577"/>
  <c r="M577"/>
  <c r="L577"/>
  <c r="J577"/>
  <c r="N576"/>
  <c r="M576"/>
  <c r="L576"/>
  <c r="J576"/>
  <c r="N575"/>
  <c r="M575"/>
  <c r="L575"/>
  <c r="J575"/>
  <c r="N574"/>
  <c r="M574"/>
  <c r="O574" s="1"/>
  <c r="L574"/>
  <c r="J574"/>
  <c r="N573"/>
  <c r="M573"/>
  <c r="L573"/>
  <c r="J573"/>
  <c r="N572"/>
  <c r="M572"/>
  <c r="L572"/>
  <c r="J572"/>
  <c r="N571"/>
  <c r="M571"/>
  <c r="L571"/>
  <c r="J571"/>
  <c r="N570"/>
  <c r="O570" s="1"/>
  <c r="M570"/>
  <c r="L570"/>
  <c r="J570"/>
  <c r="O569"/>
  <c r="N569"/>
  <c r="M569"/>
  <c r="L569"/>
  <c r="J569"/>
  <c r="N568"/>
  <c r="M568"/>
  <c r="L568"/>
  <c r="O568" s="1"/>
  <c r="J568"/>
  <c r="N567"/>
  <c r="M567"/>
  <c r="L567"/>
  <c r="O567" s="1"/>
  <c r="J567"/>
  <c r="N566"/>
  <c r="M566"/>
  <c r="L566"/>
  <c r="O566" s="1"/>
  <c r="J566"/>
  <c r="N565"/>
  <c r="M565"/>
  <c r="L565"/>
  <c r="O565" s="1"/>
  <c r="J565"/>
  <c r="N564"/>
  <c r="M564"/>
  <c r="L564"/>
  <c r="J564"/>
  <c r="N563"/>
  <c r="M563"/>
  <c r="L563"/>
  <c r="J563"/>
  <c r="N562"/>
  <c r="M562"/>
  <c r="L562"/>
  <c r="J562"/>
  <c r="N561"/>
  <c r="M561"/>
  <c r="L561"/>
  <c r="O561" s="1"/>
  <c r="J561"/>
  <c r="N560"/>
  <c r="M560"/>
  <c r="L560"/>
  <c r="J560"/>
  <c r="N559"/>
  <c r="M559"/>
  <c r="L559"/>
  <c r="J559"/>
  <c r="N558"/>
  <c r="M558"/>
  <c r="O558" s="1"/>
  <c r="L558"/>
  <c r="J558"/>
  <c r="N557"/>
  <c r="M557"/>
  <c r="L557"/>
  <c r="J557"/>
  <c r="N556"/>
  <c r="M556"/>
  <c r="L556"/>
  <c r="J556"/>
  <c r="N555"/>
  <c r="M555"/>
  <c r="L555"/>
  <c r="J555"/>
  <c r="O554"/>
  <c r="N554"/>
  <c r="M554"/>
  <c r="L554"/>
  <c r="J554"/>
  <c r="N553"/>
  <c r="M553"/>
  <c r="L553"/>
  <c r="O553" s="1"/>
  <c r="J553"/>
  <c r="N552"/>
  <c r="M552"/>
  <c r="L552"/>
  <c r="O552" s="1"/>
  <c r="J552"/>
  <c r="N551"/>
  <c r="M551"/>
  <c r="L551"/>
  <c r="O551" s="1"/>
  <c r="J551"/>
  <c r="N550"/>
  <c r="M550"/>
  <c r="L550"/>
  <c r="O550" s="1"/>
  <c r="J550"/>
  <c r="N549"/>
  <c r="M549"/>
  <c r="L549"/>
  <c r="O549" s="1"/>
  <c r="J549"/>
  <c r="N548"/>
  <c r="M548"/>
  <c r="L548"/>
  <c r="J548"/>
  <c r="N547"/>
  <c r="M547"/>
  <c r="L547"/>
  <c r="J547"/>
  <c r="N546"/>
  <c r="M546"/>
  <c r="L546"/>
  <c r="J546"/>
  <c r="N545"/>
  <c r="M545"/>
  <c r="L545"/>
  <c r="J545"/>
  <c r="N544"/>
  <c r="M544"/>
  <c r="L544"/>
  <c r="J544"/>
  <c r="N543"/>
  <c r="M543"/>
  <c r="L543"/>
  <c r="J543"/>
  <c r="N542"/>
  <c r="M542"/>
  <c r="O542" s="1"/>
  <c r="L542"/>
  <c r="J542"/>
  <c r="N541"/>
  <c r="M541"/>
  <c r="L541"/>
  <c r="J541"/>
  <c r="N540"/>
  <c r="M540"/>
  <c r="L540"/>
  <c r="J540"/>
  <c r="N539"/>
  <c r="M539"/>
  <c r="L539"/>
  <c r="J539"/>
  <c r="N538"/>
  <c r="O538" s="1"/>
  <c r="M538"/>
  <c r="L538"/>
  <c r="J538"/>
  <c r="O537"/>
  <c r="N537"/>
  <c r="M537"/>
  <c r="L537"/>
  <c r="J537"/>
  <c r="N536"/>
  <c r="M536"/>
  <c r="L536"/>
  <c r="O536" s="1"/>
  <c r="J536"/>
  <c r="N535"/>
  <c r="M535"/>
  <c r="L535"/>
  <c r="O535" s="1"/>
  <c r="J535"/>
  <c r="N534"/>
  <c r="M534"/>
  <c r="L534"/>
  <c r="O534" s="1"/>
  <c r="J534"/>
  <c r="N533"/>
  <c r="M533"/>
  <c r="L533"/>
  <c r="O533" s="1"/>
  <c r="J533"/>
  <c r="N532"/>
  <c r="M532"/>
  <c r="L532"/>
  <c r="J532"/>
  <c r="N531"/>
  <c r="M531"/>
  <c r="L531"/>
  <c r="J531"/>
  <c r="N530"/>
  <c r="M530"/>
  <c r="L530"/>
  <c r="J530"/>
  <c r="N529"/>
  <c r="M529"/>
  <c r="L529"/>
  <c r="O529" s="1"/>
  <c r="J529"/>
  <c r="N528"/>
  <c r="M528"/>
  <c r="L528"/>
  <c r="J528"/>
  <c r="N527"/>
  <c r="M527"/>
  <c r="L527"/>
  <c r="J527"/>
  <c r="N526"/>
  <c r="M526"/>
  <c r="L526"/>
  <c r="J526"/>
  <c r="N525"/>
  <c r="M525"/>
  <c r="L525"/>
  <c r="J525"/>
  <c r="N524"/>
  <c r="M524"/>
  <c r="L524"/>
  <c r="J524"/>
  <c r="N523"/>
  <c r="M523"/>
  <c r="L523"/>
  <c r="J523"/>
  <c r="O522"/>
  <c r="N522"/>
  <c r="M522"/>
  <c r="L522"/>
  <c r="J522"/>
  <c r="N521"/>
  <c r="M521"/>
  <c r="L521"/>
  <c r="O521" s="1"/>
  <c r="J521"/>
  <c r="N520"/>
  <c r="M520"/>
  <c r="L520"/>
  <c r="O520" s="1"/>
  <c r="J520"/>
  <c r="N519"/>
  <c r="M519"/>
  <c r="L519"/>
  <c r="O519" s="1"/>
  <c r="J519"/>
  <c r="N518"/>
  <c r="M518"/>
  <c r="L518"/>
  <c r="O518" s="1"/>
  <c r="J518"/>
  <c r="N517"/>
  <c r="M517"/>
  <c r="L517"/>
  <c r="O517" s="1"/>
  <c r="J517"/>
  <c r="N516"/>
  <c r="M516"/>
  <c r="L516"/>
  <c r="J516"/>
  <c r="N515"/>
  <c r="M515"/>
  <c r="L515"/>
  <c r="J515"/>
  <c r="N514"/>
  <c r="M514"/>
  <c r="L514"/>
  <c r="O514" s="1"/>
  <c r="J514"/>
  <c r="N513"/>
  <c r="M513"/>
  <c r="L513"/>
  <c r="J513"/>
  <c r="N512"/>
  <c r="M512"/>
  <c r="L512"/>
  <c r="J512"/>
  <c r="N511"/>
  <c r="M511"/>
  <c r="L511"/>
  <c r="J511"/>
  <c r="N510"/>
  <c r="M510"/>
  <c r="O510" s="1"/>
  <c r="L510"/>
  <c r="J510"/>
  <c r="N509"/>
  <c r="M509"/>
  <c r="L509"/>
  <c r="J509"/>
  <c r="N508"/>
  <c r="M508"/>
  <c r="L508"/>
  <c r="J508"/>
  <c r="N507"/>
  <c r="M507"/>
  <c r="L507"/>
  <c r="J507"/>
  <c r="N506"/>
  <c r="O506" s="1"/>
  <c r="M506"/>
  <c r="L506"/>
  <c r="J506"/>
  <c r="O505"/>
  <c r="N505"/>
  <c r="M505"/>
  <c r="L505"/>
  <c r="J505"/>
  <c r="N504"/>
  <c r="M504"/>
  <c r="L504"/>
  <c r="O504" s="1"/>
  <c r="J504"/>
  <c r="N503"/>
  <c r="M503"/>
  <c r="L503"/>
  <c r="O503" s="1"/>
  <c r="J503"/>
  <c r="N502"/>
  <c r="M502"/>
  <c r="L502"/>
  <c r="O502" s="1"/>
  <c r="J502"/>
  <c r="N501"/>
  <c r="M501"/>
  <c r="L501"/>
  <c r="O501" s="1"/>
  <c r="J501"/>
  <c r="N500"/>
  <c r="M500"/>
  <c r="L500"/>
  <c r="J500"/>
  <c r="N499"/>
  <c r="M499"/>
  <c r="L499"/>
  <c r="J499"/>
  <c r="N498"/>
  <c r="M498"/>
  <c r="L498"/>
  <c r="J498"/>
  <c r="N497"/>
  <c r="M497"/>
  <c r="L497"/>
  <c r="O497" s="1"/>
  <c r="J497"/>
  <c r="N496"/>
  <c r="M496"/>
  <c r="L496"/>
  <c r="J496"/>
  <c r="N495"/>
  <c r="M495"/>
  <c r="L495"/>
  <c r="J495"/>
  <c r="N494"/>
  <c r="M494"/>
  <c r="O494" s="1"/>
  <c r="L494"/>
  <c r="J494"/>
  <c r="N493"/>
  <c r="M493"/>
  <c r="L493"/>
  <c r="J493"/>
  <c r="N492"/>
  <c r="M492"/>
  <c r="L492"/>
  <c r="J492"/>
  <c r="N491"/>
  <c r="M491"/>
  <c r="L491"/>
  <c r="J491"/>
  <c r="O490"/>
  <c r="N490"/>
  <c r="M490"/>
  <c r="L490"/>
  <c r="J490"/>
  <c r="N489"/>
  <c r="M489"/>
  <c r="L489"/>
  <c r="O489" s="1"/>
  <c r="J489"/>
  <c r="N488"/>
  <c r="M488"/>
  <c r="L488"/>
  <c r="O488" s="1"/>
  <c r="J488"/>
  <c r="N487"/>
  <c r="M487"/>
  <c r="L487"/>
  <c r="O487" s="1"/>
  <c r="J487"/>
  <c r="N486"/>
  <c r="M486"/>
  <c r="L486"/>
  <c r="O486" s="1"/>
  <c r="J486"/>
  <c r="N485"/>
  <c r="M485"/>
  <c r="L485"/>
  <c r="O485" s="1"/>
  <c r="J485"/>
  <c r="N484"/>
  <c r="M484"/>
  <c r="L484"/>
  <c r="J484"/>
  <c r="N483"/>
  <c r="M483"/>
  <c r="L483"/>
  <c r="J483"/>
  <c r="N482"/>
  <c r="M482"/>
  <c r="L482"/>
  <c r="J482"/>
  <c r="N481"/>
  <c r="M481"/>
  <c r="L481"/>
  <c r="J481"/>
  <c r="N480"/>
  <c r="M480"/>
  <c r="L480"/>
  <c r="J480"/>
  <c r="N479"/>
  <c r="M479"/>
  <c r="L479"/>
  <c r="J479"/>
  <c r="N478"/>
  <c r="M478"/>
  <c r="O478" s="1"/>
  <c r="L478"/>
  <c r="J478"/>
  <c r="N477"/>
  <c r="M477"/>
  <c r="L477"/>
  <c r="J477"/>
  <c r="N476"/>
  <c r="M476"/>
  <c r="L476"/>
  <c r="J476"/>
  <c r="N475"/>
  <c r="M475"/>
  <c r="L475"/>
  <c r="J475"/>
  <c r="N474"/>
  <c r="O474" s="1"/>
  <c r="M474"/>
  <c r="L474"/>
  <c r="J474"/>
  <c r="O473"/>
  <c r="N473"/>
  <c r="M473"/>
  <c r="L473"/>
  <c r="J473"/>
  <c r="N472"/>
  <c r="M472"/>
  <c r="L472"/>
  <c r="O472" s="1"/>
  <c r="J472"/>
  <c r="N471"/>
  <c r="M471"/>
  <c r="L471"/>
  <c r="O471" s="1"/>
  <c r="J471"/>
  <c r="N470"/>
  <c r="M470"/>
  <c r="L470"/>
  <c r="O470" s="1"/>
  <c r="J470"/>
  <c r="N469"/>
  <c r="M469"/>
  <c r="L469"/>
  <c r="O469" s="1"/>
  <c r="J469"/>
  <c r="N468"/>
  <c r="M468"/>
  <c r="L468"/>
  <c r="J468"/>
  <c r="N467"/>
  <c r="M467"/>
  <c r="L467"/>
  <c r="J467"/>
  <c r="N466"/>
  <c r="M466"/>
  <c r="L466"/>
  <c r="J466"/>
  <c r="N465"/>
  <c r="M465"/>
  <c r="L465"/>
  <c r="O465" s="1"/>
  <c r="J465"/>
  <c r="N464"/>
  <c r="M464"/>
  <c r="L464"/>
  <c r="J464"/>
  <c r="N463"/>
  <c r="M463"/>
  <c r="L463"/>
  <c r="J463"/>
  <c r="N462"/>
  <c r="M462"/>
  <c r="L462"/>
  <c r="J462"/>
  <c r="N461"/>
  <c r="M461"/>
  <c r="L461"/>
  <c r="J461"/>
  <c r="N460"/>
  <c r="M460"/>
  <c r="L460"/>
  <c r="J460"/>
  <c r="N459"/>
  <c r="M459"/>
  <c r="L459"/>
  <c r="J459"/>
  <c r="O458"/>
  <c r="N458"/>
  <c r="M458"/>
  <c r="L458"/>
  <c r="J458"/>
  <c r="N457"/>
  <c r="M457"/>
  <c r="L457"/>
  <c r="O457" s="1"/>
  <c r="J457"/>
  <c r="N456"/>
  <c r="M456"/>
  <c r="L456"/>
  <c r="O456" s="1"/>
  <c r="J456"/>
  <c r="N455"/>
  <c r="M455"/>
  <c r="L455"/>
  <c r="O455" s="1"/>
  <c r="J455"/>
  <c r="N454"/>
  <c r="M454"/>
  <c r="L454"/>
  <c r="J454"/>
  <c r="N453"/>
  <c r="M453"/>
  <c r="L453"/>
  <c r="J453"/>
  <c r="N452"/>
  <c r="M452"/>
  <c r="L452"/>
  <c r="J452"/>
  <c r="N451"/>
  <c r="M451"/>
  <c r="L451"/>
  <c r="O451" s="1"/>
  <c r="J451"/>
  <c r="N450"/>
  <c r="M450"/>
  <c r="L450"/>
  <c r="O450" s="1"/>
  <c r="J450"/>
  <c r="N449"/>
  <c r="M449"/>
  <c r="L449"/>
  <c r="O449" s="1"/>
  <c r="J449"/>
  <c r="N448"/>
  <c r="M448"/>
  <c r="L448"/>
  <c r="O448" s="1"/>
  <c r="J448"/>
  <c r="N447"/>
  <c r="M447"/>
  <c r="L447"/>
  <c r="J447"/>
  <c r="N446"/>
  <c r="M446"/>
  <c r="L446"/>
  <c r="J446"/>
  <c r="N445"/>
  <c r="M445"/>
  <c r="L445"/>
  <c r="J445"/>
  <c r="N444"/>
  <c r="M444"/>
  <c r="L444"/>
  <c r="J444"/>
  <c r="N443"/>
  <c r="O443" s="1"/>
  <c r="M443"/>
  <c r="L443"/>
  <c r="J443"/>
  <c r="N442"/>
  <c r="M442"/>
  <c r="L442"/>
  <c r="J442"/>
  <c r="N441"/>
  <c r="M441"/>
  <c r="L441"/>
  <c r="J441"/>
  <c r="O440"/>
  <c r="N440"/>
  <c r="M440"/>
  <c r="L440"/>
  <c r="J440"/>
  <c r="N439"/>
  <c r="M439"/>
  <c r="L439"/>
  <c r="O439" s="1"/>
  <c r="J439"/>
  <c r="N438"/>
  <c r="M438"/>
  <c r="L438"/>
  <c r="J438"/>
  <c r="N437"/>
  <c r="M437"/>
  <c r="L437"/>
  <c r="J437"/>
  <c r="N436"/>
  <c r="M436"/>
  <c r="L436"/>
  <c r="J436"/>
  <c r="N435"/>
  <c r="M435"/>
  <c r="L435"/>
  <c r="O435" s="1"/>
  <c r="J435"/>
  <c r="N434"/>
  <c r="M434"/>
  <c r="L434"/>
  <c r="O434" s="1"/>
  <c r="J434"/>
  <c r="N433"/>
  <c r="M433"/>
  <c r="L433"/>
  <c r="O433" s="1"/>
  <c r="J433"/>
  <c r="N432"/>
  <c r="M432"/>
  <c r="L432"/>
  <c r="O432" s="1"/>
  <c r="J432"/>
  <c r="N431"/>
  <c r="M431"/>
  <c r="L431"/>
  <c r="J431"/>
  <c r="N430"/>
  <c r="M430"/>
  <c r="L430"/>
  <c r="J430"/>
  <c r="N429"/>
  <c r="M429"/>
  <c r="L429"/>
  <c r="J429"/>
  <c r="N428"/>
  <c r="M428"/>
  <c r="L428"/>
  <c r="J428"/>
  <c r="N427"/>
  <c r="O427" s="1"/>
  <c r="M427"/>
  <c r="L427"/>
  <c r="J427"/>
  <c r="N426"/>
  <c r="M426"/>
  <c r="L426"/>
  <c r="J426"/>
  <c r="N425"/>
  <c r="M425"/>
  <c r="L425"/>
  <c r="J425"/>
  <c r="O424"/>
  <c r="N424"/>
  <c r="M424"/>
  <c r="L424"/>
  <c r="J424"/>
  <c r="N423"/>
  <c r="M423"/>
  <c r="L423"/>
  <c r="O423" s="1"/>
  <c r="J423"/>
  <c r="N422"/>
  <c r="M422"/>
  <c r="L422"/>
  <c r="J422"/>
  <c r="N421"/>
  <c r="M421"/>
  <c r="L421"/>
  <c r="J421"/>
  <c r="N420"/>
  <c r="M420"/>
  <c r="L420"/>
  <c r="J420"/>
  <c r="N419"/>
  <c r="M419"/>
  <c r="L419"/>
  <c r="O419" s="1"/>
  <c r="J419"/>
  <c r="N418"/>
  <c r="M418"/>
  <c r="L418"/>
  <c r="O418" s="1"/>
  <c r="J418"/>
  <c r="N417"/>
  <c r="M417"/>
  <c r="L417"/>
  <c r="O417" s="1"/>
  <c r="J417"/>
  <c r="N416"/>
  <c r="M416"/>
  <c r="L416"/>
  <c r="J416"/>
  <c r="N415"/>
  <c r="M415"/>
  <c r="L415"/>
  <c r="J415"/>
  <c r="N414"/>
  <c r="M414"/>
  <c r="L414"/>
  <c r="J414"/>
  <c r="N413"/>
  <c r="M413"/>
  <c r="L413"/>
  <c r="J413"/>
  <c r="N412"/>
  <c r="M412"/>
  <c r="L412"/>
  <c r="J412"/>
  <c r="N411"/>
  <c r="O411" s="1"/>
  <c r="M411"/>
  <c r="L411"/>
  <c r="J411"/>
  <c r="N410"/>
  <c r="M410"/>
  <c r="L410"/>
  <c r="J410"/>
  <c r="N409"/>
  <c r="M409"/>
  <c r="L409"/>
  <c r="J409"/>
  <c r="O408"/>
  <c r="N408"/>
  <c r="M408"/>
  <c r="L408"/>
  <c r="J408"/>
  <c r="N407"/>
  <c r="M407"/>
  <c r="L407"/>
  <c r="O407" s="1"/>
  <c r="J407"/>
  <c r="N406"/>
  <c r="M406"/>
  <c r="L406"/>
  <c r="J406"/>
  <c r="N405"/>
  <c r="M405"/>
  <c r="L405"/>
  <c r="J405"/>
  <c r="N404"/>
  <c r="M404"/>
  <c r="L404"/>
  <c r="J404"/>
  <c r="N403"/>
  <c r="M403"/>
  <c r="L403"/>
  <c r="O403" s="1"/>
  <c r="J403"/>
  <c r="N402"/>
  <c r="M402"/>
  <c r="L402"/>
  <c r="O402" s="1"/>
  <c r="J402"/>
  <c r="N401"/>
  <c r="M401"/>
  <c r="L401"/>
  <c r="O401" s="1"/>
  <c r="J401"/>
  <c r="N400"/>
  <c r="M400"/>
  <c r="L400"/>
  <c r="O400" s="1"/>
  <c r="J400"/>
  <c r="N399"/>
  <c r="M399"/>
  <c r="L399"/>
  <c r="J399"/>
  <c r="N398"/>
  <c r="M398"/>
  <c r="L398"/>
  <c r="J398"/>
  <c r="N397"/>
  <c r="M397"/>
  <c r="L397"/>
  <c r="J397"/>
  <c r="N396"/>
  <c r="M396"/>
  <c r="L396"/>
  <c r="J396"/>
  <c r="N395"/>
  <c r="O395" s="1"/>
  <c r="M395"/>
  <c r="L395"/>
  <c r="J395"/>
  <c r="N394"/>
  <c r="M394"/>
  <c r="L394"/>
  <c r="J394"/>
  <c r="N393"/>
  <c r="M393"/>
  <c r="L393"/>
  <c r="J393"/>
  <c r="O392"/>
  <c r="N392"/>
  <c r="M392"/>
  <c r="L392"/>
  <c r="J392"/>
  <c r="N391"/>
  <c r="M391"/>
  <c r="L391"/>
  <c r="O391" s="1"/>
  <c r="J391"/>
  <c r="N390"/>
  <c r="M390"/>
  <c r="L390"/>
  <c r="J390"/>
  <c r="N389"/>
  <c r="M389"/>
  <c r="L389"/>
  <c r="J389"/>
  <c r="N388"/>
  <c r="M388"/>
  <c r="L388"/>
  <c r="J388"/>
  <c r="N387"/>
  <c r="M387"/>
  <c r="L387"/>
  <c r="O387" s="1"/>
  <c r="J387"/>
  <c r="N386"/>
  <c r="M386"/>
  <c r="L386"/>
  <c r="O386" s="1"/>
  <c r="J386"/>
  <c r="N385"/>
  <c r="M385"/>
  <c r="L385"/>
  <c r="O385" s="1"/>
  <c r="J385"/>
  <c r="N384"/>
  <c r="M384"/>
  <c r="L384"/>
  <c r="O384" s="1"/>
  <c r="J384"/>
  <c r="N383"/>
  <c r="M383"/>
  <c r="L383"/>
  <c r="J383"/>
  <c r="N382"/>
  <c r="M382"/>
  <c r="L382"/>
  <c r="J382"/>
  <c r="N381"/>
  <c r="M381"/>
  <c r="L381"/>
  <c r="J381"/>
  <c r="N380"/>
  <c r="M380"/>
  <c r="L380"/>
  <c r="J380"/>
  <c r="N379"/>
  <c r="O379" s="1"/>
  <c r="M379"/>
  <c r="L379"/>
  <c r="J379"/>
  <c r="N378"/>
  <c r="M378"/>
  <c r="L378"/>
  <c r="J378"/>
  <c r="N377"/>
  <c r="M377"/>
  <c r="L377"/>
  <c r="J377"/>
  <c r="O376"/>
  <c r="N376"/>
  <c r="M376"/>
  <c r="L376"/>
  <c r="J376"/>
  <c r="N375"/>
  <c r="M375"/>
  <c r="L375"/>
  <c r="O375" s="1"/>
  <c r="J375"/>
  <c r="N374"/>
  <c r="M374"/>
  <c r="L374"/>
  <c r="J374"/>
  <c r="N373"/>
  <c r="M373"/>
  <c r="L373"/>
  <c r="J373"/>
  <c r="N372"/>
  <c r="M372"/>
  <c r="L372"/>
  <c r="J372"/>
  <c r="N371"/>
  <c r="M371"/>
  <c r="L371"/>
  <c r="O371" s="1"/>
  <c r="J371"/>
  <c r="N370"/>
  <c r="M370"/>
  <c r="L370"/>
  <c r="O370" s="1"/>
  <c r="J370"/>
  <c r="N369"/>
  <c r="M369"/>
  <c r="L369"/>
  <c r="O369" s="1"/>
  <c r="J369"/>
  <c r="N368"/>
  <c r="M368"/>
  <c r="L368"/>
  <c r="O368" s="1"/>
  <c r="J368"/>
  <c r="N367"/>
  <c r="M367"/>
  <c r="L367"/>
  <c r="J367"/>
  <c r="N366"/>
  <c r="M366"/>
  <c r="L366"/>
  <c r="J366"/>
  <c r="N365"/>
  <c r="M365"/>
  <c r="L365"/>
  <c r="J365"/>
  <c r="N364"/>
  <c r="M364"/>
  <c r="L364"/>
  <c r="J364"/>
  <c r="N363"/>
  <c r="M363"/>
  <c r="O363" s="1"/>
  <c r="L363"/>
  <c r="J363"/>
  <c r="N362"/>
  <c r="M362"/>
  <c r="L362"/>
  <c r="J362"/>
  <c r="N361"/>
  <c r="M361"/>
  <c r="L361"/>
  <c r="J361"/>
  <c r="O360"/>
  <c r="N360"/>
  <c r="M360"/>
  <c r="L360"/>
  <c r="J360"/>
  <c r="N359"/>
  <c r="M359"/>
  <c r="L359"/>
  <c r="O359" s="1"/>
  <c r="J359"/>
  <c r="N358"/>
  <c r="M358"/>
  <c r="L358"/>
  <c r="J358"/>
  <c r="N357"/>
  <c r="M357"/>
  <c r="L357"/>
  <c r="J357"/>
  <c r="N356"/>
  <c r="M356"/>
  <c r="L356"/>
  <c r="J356"/>
  <c r="N355"/>
  <c r="M355"/>
  <c r="L355"/>
  <c r="O355" s="1"/>
  <c r="J355"/>
  <c r="N354"/>
  <c r="M354"/>
  <c r="L354"/>
  <c r="O354" s="1"/>
  <c r="J354"/>
  <c r="N353"/>
  <c r="M353"/>
  <c r="L353"/>
  <c r="O353" s="1"/>
  <c r="J353"/>
  <c r="N352"/>
  <c r="M352"/>
  <c r="L352"/>
  <c r="J352"/>
  <c r="N351"/>
  <c r="M351"/>
  <c r="L351"/>
  <c r="J351"/>
  <c r="N350"/>
  <c r="M350"/>
  <c r="L350"/>
  <c r="J350"/>
  <c r="N349"/>
  <c r="M349"/>
  <c r="L349"/>
  <c r="J349"/>
  <c r="N348"/>
  <c r="M348"/>
  <c r="L348"/>
  <c r="J348"/>
  <c r="N347"/>
  <c r="M347"/>
  <c r="O347" s="1"/>
  <c r="L347"/>
  <c r="J347"/>
  <c r="N346"/>
  <c r="M346"/>
  <c r="L346"/>
  <c r="J346"/>
  <c r="N345"/>
  <c r="M345"/>
  <c r="L345"/>
  <c r="J345"/>
  <c r="O344"/>
  <c r="N344"/>
  <c r="M344"/>
  <c r="L344"/>
  <c r="J344"/>
  <c r="N343"/>
  <c r="M343"/>
  <c r="L343"/>
  <c r="O343" s="1"/>
  <c r="J343"/>
  <c r="N342"/>
  <c r="M342"/>
  <c r="L342"/>
  <c r="J342"/>
  <c r="N341"/>
  <c r="M341"/>
  <c r="L341"/>
  <c r="J341"/>
  <c r="N340"/>
  <c r="M340"/>
  <c r="L340"/>
  <c r="J340"/>
  <c r="N339"/>
  <c r="M339"/>
  <c r="L339"/>
  <c r="O339" s="1"/>
  <c r="J339"/>
  <c r="N338"/>
  <c r="M338"/>
  <c r="L338"/>
  <c r="O338" s="1"/>
  <c r="J338"/>
  <c r="N337"/>
  <c r="M337"/>
  <c r="L337"/>
  <c r="O337" s="1"/>
  <c r="J337"/>
  <c r="N336"/>
  <c r="M336"/>
  <c r="L336"/>
  <c r="O336" s="1"/>
  <c r="J336"/>
  <c r="N335"/>
  <c r="M335"/>
  <c r="L335"/>
  <c r="J335"/>
  <c r="N334"/>
  <c r="M334"/>
  <c r="L334"/>
  <c r="J334"/>
  <c r="N333"/>
  <c r="M333"/>
  <c r="L333"/>
  <c r="J333"/>
  <c r="N332"/>
  <c r="M332"/>
  <c r="L332"/>
  <c r="J332"/>
  <c r="N331"/>
  <c r="M331"/>
  <c r="L331"/>
  <c r="J331"/>
  <c r="N330"/>
  <c r="M330"/>
  <c r="L330"/>
  <c r="J330"/>
  <c r="N329"/>
  <c r="M329"/>
  <c r="L329"/>
  <c r="J329"/>
  <c r="O328"/>
  <c r="N328"/>
  <c r="M328"/>
  <c r="L328"/>
  <c r="J328"/>
  <c r="N327"/>
  <c r="M327"/>
  <c r="L327"/>
  <c r="O327" s="1"/>
  <c r="J327"/>
  <c r="N326"/>
  <c r="M326"/>
  <c r="L326"/>
  <c r="J326"/>
  <c r="N325"/>
  <c r="M325"/>
  <c r="L325"/>
  <c r="J325"/>
  <c r="N324"/>
  <c r="M324"/>
  <c r="L324"/>
  <c r="J324"/>
  <c r="N323"/>
  <c r="M323"/>
  <c r="L323"/>
  <c r="O323" s="1"/>
  <c r="J323"/>
  <c r="N322"/>
  <c r="M322"/>
  <c r="L322"/>
  <c r="O322" s="1"/>
  <c r="J322"/>
  <c r="N321"/>
  <c r="M321"/>
  <c r="L321"/>
  <c r="O321" s="1"/>
  <c r="J321"/>
  <c r="N320"/>
  <c r="M320"/>
  <c r="L320"/>
  <c r="O320" s="1"/>
  <c r="J320"/>
  <c r="N319"/>
  <c r="M319"/>
  <c r="L319"/>
  <c r="J319"/>
  <c r="N318"/>
  <c r="M318"/>
  <c r="L318"/>
  <c r="J318"/>
  <c r="N317"/>
  <c r="M317"/>
  <c r="L317"/>
  <c r="J317"/>
  <c r="N316"/>
  <c r="M316"/>
  <c r="L316"/>
  <c r="J316"/>
  <c r="N315"/>
  <c r="M315"/>
  <c r="O315" s="1"/>
  <c r="L315"/>
  <c r="J315"/>
  <c r="N314"/>
  <c r="M314"/>
  <c r="L314"/>
  <c r="J314"/>
  <c r="N313"/>
  <c r="M313"/>
  <c r="L313"/>
  <c r="J313"/>
  <c r="O312"/>
  <c r="N312"/>
  <c r="M312"/>
  <c r="L312"/>
  <c r="J312"/>
  <c r="N311"/>
  <c r="M311"/>
  <c r="L311"/>
  <c r="O311" s="1"/>
  <c r="J311"/>
  <c r="N310"/>
  <c r="M310"/>
  <c r="L310"/>
  <c r="J310"/>
  <c r="N309"/>
  <c r="M309"/>
  <c r="L309"/>
  <c r="J309"/>
  <c r="N308"/>
  <c r="M308"/>
  <c r="L308"/>
  <c r="J308"/>
  <c r="N307"/>
  <c r="M307"/>
  <c r="L307"/>
  <c r="O307" s="1"/>
  <c r="J307"/>
  <c r="N306"/>
  <c r="M306"/>
  <c r="L306"/>
  <c r="O306" s="1"/>
  <c r="J306"/>
  <c r="N305"/>
  <c r="M305"/>
  <c r="L305"/>
  <c r="O305" s="1"/>
  <c r="J305"/>
  <c r="N304"/>
  <c r="M304"/>
  <c r="L304"/>
  <c r="O304" s="1"/>
  <c r="J304"/>
  <c r="N303"/>
  <c r="M303"/>
  <c r="L303"/>
  <c r="J303"/>
  <c r="N302"/>
  <c r="M302"/>
  <c r="L302"/>
  <c r="J302"/>
  <c r="N301"/>
  <c r="M301"/>
  <c r="L301"/>
  <c r="J301"/>
  <c r="N300"/>
  <c r="M300"/>
  <c r="L300"/>
  <c r="J300"/>
  <c r="N299"/>
  <c r="M299"/>
  <c r="O299" s="1"/>
  <c r="L299"/>
  <c r="J299"/>
  <c r="N298"/>
  <c r="M298"/>
  <c r="L298"/>
  <c r="J298"/>
  <c r="N297"/>
  <c r="M297"/>
  <c r="L297"/>
  <c r="J297"/>
  <c r="O296"/>
  <c r="N296"/>
  <c r="M296"/>
  <c r="L296"/>
  <c r="J296"/>
  <c r="N295"/>
  <c r="M295"/>
  <c r="L295"/>
  <c r="O295" s="1"/>
  <c r="J295"/>
  <c r="N294"/>
  <c r="M294"/>
  <c r="L294"/>
  <c r="J294"/>
  <c r="N293"/>
  <c r="M293"/>
  <c r="L293"/>
  <c r="J293"/>
  <c r="N292"/>
  <c r="M292"/>
  <c r="L292"/>
  <c r="J292"/>
  <c r="N291"/>
  <c r="M291"/>
  <c r="L291"/>
  <c r="O291" s="1"/>
  <c r="J291"/>
  <c r="N290"/>
  <c r="M290"/>
  <c r="L290"/>
  <c r="O290" s="1"/>
  <c r="J290"/>
  <c r="N289"/>
  <c r="M289"/>
  <c r="L289"/>
  <c r="O289" s="1"/>
  <c r="J289"/>
  <c r="N288"/>
  <c r="M288"/>
  <c r="L288"/>
  <c r="J288"/>
  <c r="N287"/>
  <c r="M287"/>
  <c r="L287"/>
  <c r="J287"/>
  <c r="N286"/>
  <c r="M286"/>
  <c r="L286"/>
  <c r="J286"/>
  <c r="N285"/>
  <c r="M285"/>
  <c r="L285"/>
  <c r="J285"/>
  <c r="N284"/>
  <c r="M284"/>
  <c r="L284"/>
  <c r="J284"/>
  <c r="N283"/>
  <c r="M283"/>
  <c r="O283" s="1"/>
  <c r="L283"/>
  <c r="J283"/>
  <c r="N282"/>
  <c r="M282"/>
  <c r="L282"/>
  <c r="J282"/>
  <c r="N281"/>
  <c r="M281"/>
  <c r="L281"/>
  <c r="J281"/>
  <c r="O280"/>
  <c r="N280"/>
  <c r="M280"/>
  <c r="L280"/>
  <c r="J280"/>
  <c r="N279"/>
  <c r="M279"/>
  <c r="L279"/>
  <c r="O279" s="1"/>
  <c r="J279"/>
  <c r="N278"/>
  <c r="M278"/>
  <c r="L278"/>
  <c r="J278"/>
  <c r="N277"/>
  <c r="M277"/>
  <c r="L277"/>
  <c r="J277"/>
  <c r="N276"/>
  <c r="M276"/>
  <c r="L276"/>
  <c r="J276"/>
  <c r="N275"/>
  <c r="M275"/>
  <c r="L275"/>
  <c r="O275" s="1"/>
  <c r="J275"/>
  <c r="N274"/>
  <c r="M274"/>
  <c r="L274"/>
  <c r="O274" s="1"/>
  <c r="J274"/>
  <c r="N273"/>
  <c r="M273"/>
  <c r="L273"/>
  <c r="O273" s="1"/>
  <c r="J273"/>
  <c r="N272"/>
  <c r="M272"/>
  <c r="L272"/>
  <c r="O272" s="1"/>
  <c r="J272"/>
  <c r="N271"/>
  <c r="M271"/>
  <c r="L271"/>
  <c r="J271"/>
  <c r="N270"/>
  <c r="M270"/>
  <c r="L270"/>
  <c r="J270"/>
  <c r="N269"/>
  <c r="M269"/>
  <c r="L269"/>
  <c r="J269"/>
  <c r="N268"/>
  <c r="M268"/>
  <c r="L268"/>
  <c r="J268"/>
  <c r="N267"/>
  <c r="M267"/>
  <c r="L267"/>
  <c r="J267"/>
  <c r="N266"/>
  <c r="M266"/>
  <c r="L266"/>
  <c r="J266"/>
  <c r="N265"/>
  <c r="M265"/>
  <c r="L265"/>
  <c r="J265"/>
  <c r="O264"/>
  <c r="N264"/>
  <c r="M264"/>
  <c r="L264"/>
  <c r="J264"/>
  <c r="N263"/>
  <c r="M263"/>
  <c r="L263"/>
  <c r="O263" s="1"/>
  <c r="J263"/>
  <c r="N262"/>
  <c r="M262"/>
  <c r="L262"/>
  <c r="J262"/>
  <c r="N261"/>
  <c r="M261"/>
  <c r="L261"/>
  <c r="J261"/>
  <c r="N260"/>
  <c r="M260"/>
  <c r="L260"/>
  <c r="J260"/>
  <c r="N259"/>
  <c r="M259"/>
  <c r="L259"/>
  <c r="O259" s="1"/>
  <c r="J259"/>
  <c r="N258"/>
  <c r="M258"/>
  <c r="L258"/>
  <c r="O258" s="1"/>
  <c r="J258"/>
  <c r="N257"/>
  <c r="M257"/>
  <c r="L257"/>
  <c r="O257" s="1"/>
  <c r="J257"/>
  <c r="N256"/>
  <c r="M256"/>
  <c r="L256"/>
  <c r="O256" s="1"/>
  <c r="J256"/>
  <c r="N255"/>
  <c r="M255"/>
  <c r="L255"/>
  <c r="J255"/>
  <c r="N254"/>
  <c r="M254"/>
  <c r="L254"/>
  <c r="J254"/>
  <c r="N253"/>
  <c r="M253"/>
  <c r="L253"/>
  <c r="J253"/>
  <c r="N252"/>
  <c r="M252"/>
  <c r="L252"/>
  <c r="J252"/>
  <c r="N251"/>
  <c r="O251" s="1"/>
  <c r="M251"/>
  <c r="L251"/>
  <c r="J251"/>
  <c r="N250"/>
  <c r="M250"/>
  <c r="L250"/>
  <c r="J250"/>
  <c r="N249"/>
  <c r="M249"/>
  <c r="L249"/>
  <c r="J249"/>
  <c r="O248"/>
  <c r="N248"/>
  <c r="M248"/>
  <c r="L248"/>
  <c r="J248"/>
  <c r="N247"/>
  <c r="M247"/>
  <c r="L247"/>
  <c r="O247" s="1"/>
  <c r="J247"/>
  <c r="N246"/>
  <c r="M246"/>
  <c r="L246"/>
  <c r="J246"/>
  <c r="N245"/>
  <c r="M245"/>
  <c r="L245"/>
  <c r="J245"/>
  <c r="N244"/>
  <c r="M244"/>
  <c r="L244"/>
  <c r="J244"/>
  <c r="N243"/>
  <c r="M243"/>
  <c r="L243"/>
  <c r="O243" s="1"/>
  <c r="J243"/>
  <c r="N242"/>
  <c r="M242"/>
  <c r="L242"/>
  <c r="O242" s="1"/>
  <c r="J242"/>
  <c r="N241"/>
  <c r="M241"/>
  <c r="L241"/>
  <c r="O241" s="1"/>
  <c r="J241"/>
  <c r="N240"/>
  <c r="M240"/>
  <c r="L240"/>
  <c r="O240" s="1"/>
  <c r="J240"/>
  <c r="N239"/>
  <c r="M239"/>
  <c r="L239"/>
  <c r="J239"/>
  <c r="N238"/>
  <c r="M238"/>
  <c r="L238"/>
  <c r="J238"/>
  <c r="N237"/>
  <c r="M237"/>
  <c r="L237"/>
  <c r="J237"/>
  <c r="N236"/>
  <c r="M236"/>
  <c r="L236"/>
  <c r="J236"/>
  <c r="N235"/>
  <c r="O235" s="1"/>
  <c r="M235"/>
  <c r="L235"/>
  <c r="J235"/>
  <c r="N234"/>
  <c r="M234"/>
  <c r="L234"/>
  <c r="J234"/>
  <c r="N233"/>
  <c r="M233"/>
  <c r="L233"/>
  <c r="J233"/>
  <c r="O232"/>
  <c r="N232"/>
  <c r="M232"/>
  <c r="L232"/>
  <c r="J232"/>
  <c r="N231"/>
  <c r="M231"/>
  <c r="L231"/>
  <c r="O231" s="1"/>
  <c r="J231"/>
  <c r="N230"/>
  <c r="M230"/>
  <c r="L230"/>
  <c r="J230"/>
  <c r="N229"/>
  <c r="M229"/>
  <c r="L229"/>
  <c r="J229"/>
  <c r="N228"/>
  <c r="M228"/>
  <c r="L228"/>
  <c r="J228"/>
  <c r="N227"/>
  <c r="M227"/>
  <c r="L227"/>
  <c r="O227" s="1"/>
  <c r="J227"/>
  <c r="N226"/>
  <c r="M226"/>
  <c r="L226"/>
  <c r="O226" s="1"/>
  <c r="J226"/>
  <c r="N225"/>
  <c r="M225"/>
  <c r="L225"/>
  <c r="O225" s="1"/>
  <c r="J225"/>
  <c r="N224"/>
  <c r="M224"/>
  <c r="L224"/>
  <c r="J224"/>
  <c r="N223"/>
  <c r="M223"/>
  <c r="L223"/>
  <c r="J223"/>
  <c r="N222"/>
  <c r="M222"/>
  <c r="L222"/>
  <c r="J222"/>
  <c r="N221"/>
  <c r="M221"/>
  <c r="L221"/>
  <c r="J221"/>
  <c r="N220"/>
  <c r="M220"/>
  <c r="L220"/>
  <c r="J220"/>
  <c r="N219"/>
  <c r="M219"/>
  <c r="O219" s="1"/>
  <c r="L219"/>
  <c r="J219"/>
  <c r="N218"/>
  <c r="M218"/>
  <c r="L218"/>
  <c r="J218"/>
  <c r="N217"/>
  <c r="M217"/>
  <c r="L217"/>
  <c r="J217"/>
  <c r="O216"/>
  <c r="N216"/>
  <c r="M216"/>
  <c r="L216"/>
  <c r="J216"/>
  <c r="N215"/>
  <c r="M215"/>
  <c r="L215"/>
  <c r="O215" s="1"/>
  <c r="J215"/>
  <c r="N214"/>
  <c r="M214"/>
  <c r="L214"/>
  <c r="J214"/>
  <c r="N213"/>
  <c r="M213"/>
  <c r="L213"/>
  <c r="J213"/>
  <c r="N212"/>
  <c r="M212"/>
  <c r="L212"/>
  <c r="J212"/>
  <c r="N211"/>
  <c r="M211"/>
  <c r="L211"/>
  <c r="O211" s="1"/>
  <c r="J211"/>
  <c r="N210"/>
  <c r="M210"/>
  <c r="L210"/>
  <c r="O210" s="1"/>
  <c r="J210"/>
  <c r="N209"/>
  <c r="M209"/>
  <c r="L209"/>
  <c r="O209" s="1"/>
  <c r="J209"/>
  <c r="N208"/>
  <c r="M208"/>
  <c r="L208"/>
  <c r="O208" s="1"/>
  <c r="J208"/>
  <c r="N207"/>
  <c r="M207"/>
  <c r="L207"/>
  <c r="J207"/>
  <c r="N206"/>
  <c r="M206"/>
  <c r="L206"/>
  <c r="J206"/>
  <c r="N205"/>
  <c r="M205"/>
  <c r="L205"/>
  <c r="J205"/>
  <c r="N204"/>
  <c r="M204"/>
  <c r="L204"/>
  <c r="J204"/>
  <c r="N203"/>
  <c r="O203" s="1"/>
  <c r="M203"/>
  <c r="L203"/>
  <c r="J203"/>
  <c r="N202"/>
  <c r="M202"/>
  <c r="L202"/>
  <c r="J202"/>
  <c r="N201"/>
  <c r="M201"/>
  <c r="L201"/>
  <c r="J201"/>
  <c r="O200"/>
  <c r="N200"/>
  <c r="M200"/>
  <c r="L200"/>
  <c r="J200"/>
  <c r="N199"/>
  <c r="M199"/>
  <c r="L199"/>
  <c r="O199" s="1"/>
  <c r="J199"/>
  <c r="N198"/>
  <c r="M198"/>
  <c r="L198"/>
  <c r="J198"/>
  <c r="N197"/>
  <c r="M197"/>
  <c r="L197"/>
  <c r="J197"/>
  <c r="N196"/>
  <c r="M196"/>
  <c r="L196"/>
  <c r="J196"/>
  <c r="N195"/>
  <c r="M195"/>
  <c r="L195"/>
  <c r="O195" s="1"/>
  <c r="J195"/>
  <c r="N194"/>
  <c r="M194"/>
  <c r="L194"/>
  <c r="O194" s="1"/>
  <c r="J194"/>
  <c r="N193"/>
  <c r="M193"/>
  <c r="L193"/>
  <c r="O193" s="1"/>
  <c r="J193"/>
  <c r="N192"/>
  <c r="M192"/>
  <c r="L192"/>
  <c r="O192" s="1"/>
  <c r="J192"/>
  <c r="N191"/>
  <c r="M191"/>
  <c r="L191"/>
  <c r="J191"/>
  <c r="N190"/>
  <c r="M190"/>
  <c r="L190"/>
  <c r="J190"/>
  <c r="N189"/>
  <c r="M189"/>
  <c r="L189"/>
  <c r="J189"/>
  <c r="N188"/>
  <c r="M188"/>
  <c r="L188"/>
  <c r="J188"/>
  <c r="N187"/>
  <c r="M187"/>
  <c r="O187" s="1"/>
  <c r="L187"/>
  <c r="J187"/>
  <c r="N186"/>
  <c r="M186"/>
  <c r="L186"/>
  <c r="J186"/>
  <c r="N185"/>
  <c r="M185"/>
  <c r="L185"/>
  <c r="J185"/>
  <c r="O184"/>
  <c r="N184"/>
  <c r="M184"/>
  <c r="L184"/>
  <c r="J184"/>
  <c r="N183"/>
  <c r="M183"/>
  <c r="L183"/>
  <c r="O183" s="1"/>
  <c r="J183"/>
  <c r="N182"/>
  <c r="M182"/>
  <c r="L182"/>
  <c r="J182"/>
  <c r="N181"/>
  <c r="M181"/>
  <c r="L181"/>
  <c r="J181"/>
  <c r="N180"/>
  <c r="M180"/>
  <c r="L180"/>
  <c r="J180"/>
  <c r="N179"/>
  <c r="M179"/>
  <c r="L179"/>
  <c r="O179" s="1"/>
  <c r="J179"/>
  <c r="N178"/>
  <c r="M178"/>
  <c r="L178"/>
  <c r="O178" s="1"/>
  <c r="J178"/>
  <c r="N177"/>
  <c r="M177"/>
  <c r="L177"/>
  <c r="O177" s="1"/>
  <c r="J177"/>
  <c r="N176"/>
  <c r="M176"/>
  <c r="L176"/>
  <c r="O176" s="1"/>
  <c r="J176"/>
  <c r="N175"/>
  <c r="M175"/>
  <c r="L175"/>
  <c r="J175"/>
  <c r="N174"/>
  <c r="M174"/>
  <c r="L174"/>
  <c r="J174"/>
  <c r="N173"/>
  <c r="M173"/>
  <c r="L173"/>
  <c r="J173"/>
  <c r="N172"/>
  <c r="M172"/>
  <c r="L172"/>
  <c r="J172"/>
  <c r="N171"/>
  <c r="M171"/>
  <c r="O171" s="1"/>
  <c r="L171"/>
  <c r="J171"/>
  <c r="N170"/>
  <c r="M170"/>
  <c r="L170"/>
  <c r="J170"/>
  <c r="N169"/>
  <c r="M169"/>
  <c r="L169"/>
  <c r="J169"/>
  <c r="O168"/>
  <c r="N168"/>
  <c r="M168"/>
  <c r="L168"/>
  <c r="J168"/>
  <c r="N167"/>
  <c r="M167"/>
  <c r="L167"/>
  <c r="O167" s="1"/>
  <c r="J167"/>
  <c r="N166"/>
  <c r="M166"/>
  <c r="L166"/>
  <c r="J166"/>
  <c r="N165"/>
  <c r="M165"/>
  <c r="L165"/>
  <c r="J165"/>
  <c r="N164"/>
  <c r="M164"/>
  <c r="L164"/>
  <c r="J164"/>
  <c r="N163"/>
  <c r="M163"/>
  <c r="L163"/>
  <c r="O163" s="1"/>
  <c r="J163"/>
  <c r="N162"/>
  <c r="M162"/>
  <c r="L162"/>
  <c r="O162" s="1"/>
  <c r="J162"/>
  <c r="N161"/>
  <c r="M161"/>
  <c r="L161"/>
  <c r="O161" s="1"/>
  <c r="J161"/>
  <c r="N160"/>
  <c r="M160"/>
  <c r="L160"/>
  <c r="J160"/>
  <c r="N159"/>
  <c r="M159"/>
  <c r="L159"/>
  <c r="J159"/>
  <c r="N158"/>
  <c r="M158"/>
  <c r="L158"/>
  <c r="J158"/>
  <c r="N157"/>
  <c r="M157"/>
  <c r="L157"/>
  <c r="J157"/>
  <c r="N156"/>
  <c r="M156"/>
  <c r="L156"/>
  <c r="J156"/>
  <c r="N155"/>
  <c r="M155"/>
  <c r="O155" s="1"/>
  <c r="L155"/>
  <c r="J155"/>
  <c r="N154"/>
  <c r="M154"/>
  <c r="L154"/>
  <c r="J154"/>
  <c r="N153"/>
  <c r="M153"/>
  <c r="L153"/>
  <c r="J153"/>
  <c r="O152"/>
  <c r="N152"/>
  <c r="M152"/>
  <c r="L152"/>
  <c r="J152"/>
  <c r="N151"/>
  <c r="M151"/>
  <c r="L151"/>
  <c r="O151" s="1"/>
  <c r="J151"/>
  <c r="N150"/>
  <c r="M150"/>
  <c r="L150"/>
  <c r="J150"/>
  <c r="N149"/>
  <c r="M149"/>
  <c r="L149"/>
  <c r="J149"/>
  <c r="N148"/>
  <c r="M148"/>
  <c r="L148"/>
  <c r="J148"/>
  <c r="N147"/>
  <c r="M147"/>
  <c r="L147"/>
  <c r="O147" s="1"/>
  <c r="J147"/>
  <c r="N146"/>
  <c r="M146"/>
  <c r="L146"/>
  <c r="O146" s="1"/>
  <c r="J146"/>
  <c r="N145"/>
  <c r="M145"/>
  <c r="L145"/>
  <c r="O145" s="1"/>
  <c r="J145"/>
  <c r="N144"/>
  <c r="M144"/>
  <c r="L144"/>
  <c r="O144" s="1"/>
  <c r="J144"/>
  <c r="N143"/>
  <c r="M143"/>
  <c r="L143"/>
  <c r="J143"/>
  <c r="N142"/>
  <c r="M142"/>
  <c r="L142"/>
  <c r="J142"/>
  <c r="N141"/>
  <c r="M141"/>
  <c r="L141"/>
  <c r="J141"/>
  <c r="N140"/>
  <c r="M140"/>
  <c r="L140"/>
  <c r="J140"/>
  <c r="N139"/>
  <c r="M139"/>
  <c r="L139"/>
  <c r="J139"/>
  <c r="N138"/>
  <c r="M138"/>
  <c r="L138"/>
  <c r="J138"/>
  <c r="N137"/>
  <c r="M137"/>
  <c r="L137"/>
  <c r="J137"/>
  <c r="O136"/>
  <c r="N136"/>
  <c r="M136"/>
  <c r="L136"/>
  <c r="J136"/>
  <c r="N135"/>
  <c r="M135"/>
  <c r="L135"/>
  <c r="O135" s="1"/>
  <c r="J135"/>
  <c r="N134"/>
  <c r="M134"/>
  <c r="L134"/>
  <c r="J134"/>
  <c r="N133"/>
  <c r="M133"/>
  <c r="L133"/>
  <c r="J133"/>
  <c r="N132"/>
  <c r="M132"/>
  <c r="L132"/>
  <c r="J132"/>
  <c r="N131"/>
  <c r="M131"/>
  <c r="L131"/>
  <c r="O131" s="1"/>
  <c r="J131"/>
  <c r="N130"/>
  <c r="M130"/>
  <c r="L130"/>
  <c r="O130" s="1"/>
  <c r="J130"/>
  <c r="N129"/>
  <c r="M129"/>
  <c r="L129"/>
  <c r="O129" s="1"/>
  <c r="J129"/>
  <c r="N128"/>
  <c r="M128"/>
  <c r="L128"/>
  <c r="O128" s="1"/>
  <c r="J128"/>
  <c r="N127"/>
  <c r="M127"/>
  <c r="L127"/>
  <c r="J127"/>
  <c r="N126"/>
  <c r="M126"/>
  <c r="L126"/>
  <c r="J126"/>
  <c r="N125"/>
  <c r="M125"/>
  <c r="L125"/>
  <c r="J125"/>
  <c r="N124"/>
  <c r="M124"/>
  <c r="L124"/>
  <c r="J124"/>
  <c r="N123"/>
  <c r="M123"/>
  <c r="O123" s="1"/>
  <c r="L123"/>
  <c r="J123"/>
  <c r="N122"/>
  <c r="M122"/>
  <c r="L122"/>
  <c r="J122"/>
  <c r="N121"/>
  <c r="M121"/>
  <c r="L121"/>
  <c r="J121"/>
  <c r="N120"/>
  <c r="M120"/>
  <c r="L120"/>
  <c r="J120"/>
  <c r="N119"/>
  <c r="M119"/>
  <c r="L119"/>
  <c r="J119"/>
  <c r="N118"/>
  <c r="O118" s="1"/>
  <c r="M118"/>
  <c r="L118"/>
  <c r="J118"/>
  <c r="O117"/>
  <c r="N117"/>
  <c r="M117"/>
  <c r="L117"/>
  <c r="J117"/>
  <c r="N116"/>
  <c r="M116"/>
  <c r="L116"/>
  <c r="O116" s="1"/>
  <c r="J116"/>
  <c r="N115"/>
  <c r="M115"/>
  <c r="L115"/>
  <c r="O115" s="1"/>
  <c r="J115"/>
  <c r="N114"/>
  <c r="M114"/>
  <c r="L114"/>
  <c r="J114"/>
  <c r="N113"/>
  <c r="M113"/>
  <c r="L113"/>
  <c r="O113" s="1"/>
  <c r="J113"/>
  <c r="N112"/>
  <c r="M112"/>
  <c r="L112"/>
  <c r="O112" s="1"/>
  <c r="J112"/>
  <c r="N111"/>
  <c r="M111"/>
  <c r="L111"/>
  <c r="O111" s="1"/>
  <c r="J111"/>
  <c r="N110"/>
  <c r="M110"/>
  <c r="L110"/>
  <c r="J110"/>
  <c r="N109"/>
  <c r="M109"/>
  <c r="L109"/>
  <c r="O109" s="1"/>
  <c r="J109"/>
  <c r="N108"/>
  <c r="M108"/>
  <c r="L108"/>
  <c r="J108"/>
  <c r="N107"/>
  <c r="M107"/>
  <c r="L107"/>
  <c r="J107"/>
  <c r="N106"/>
  <c r="M106"/>
  <c r="L106"/>
  <c r="J106"/>
  <c r="N105"/>
  <c r="M105"/>
  <c r="O105" s="1"/>
  <c r="L105"/>
  <c r="J105"/>
  <c r="N104"/>
  <c r="M104"/>
  <c r="L104"/>
  <c r="J104"/>
  <c r="N103"/>
  <c r="M103"/>
  <c r="L103"/>
  <c r="J103"/>
  <c r="N102"/>
  <c r="O102" s="1"/>
  <c r="M102"/>
  <c r="L102"/>
  <c r="J102"/>
  <c r="O101"/>
  <c r="N101"/>
  <c r="M101"/>
  <c r="L101"/>
  <c r="J101"/>
  <c r="N100"/>
  <c r="M100"/>
  <c r="L100"/>
  <c r="O100" s="1"/>
  <c r="J100"/>
  <c r="N99"/>
  <c r="M99"/>
  <c r="L99"/>
  <c r="O99" s="1"/>
  <c r="J99"/>
  <c r="N98"/>
  <c r="M98"/>
  <c r="L98"/>
  <c r="J98"/>
  <c r="N97"/>
  <c r="M97"/>
  <c r="L97"/>
  <c r="O97" s="1"/>
  <c r="J97"/>
  <c r="N96"/>
  <c r="M96"/>
  <c r="L96"/>
  <c r="O96" s="1"/>
  <c r="J96"/>
  <c r="N95"/>
  <c r="M95"/>
  <c r="L95"/>
  <c r="O95" s="1"/>
  <c r="J95"/>
  <c r="N94"/>
  <c r="M94"/>
  <c r="L94"/>
  <c r="J94"/>
  <c r="N93"/>
  <c r="M93"/>
  <c r="L93"/>
  <c r="J93"/>
  <c r="N92"/>
  <c r="M92"/>
  <c r="L92"/>
  <c r="J92"/>
  <c r="N91"/>
  <c r="M91"/>
  <c r="L91"/>
  <c r="J91"/>
  <c r="N90"/>
  <c r="M90"/>
  <c r="L90"/>
  <c r="J90"/>
  <c r="N89"/>
  <c r="M89"/>
  <c r="O89" s="1"/>
  <c r="L89"/>
  <c r="J89"/>
  <c r="N88"/>
  <c r="M88"/>
  <c r="L88"/>
  <c r="J88"/>
  <c r="N87"/>
  <c r="M87"/>
  <c r="L87"/>
  <c r="J87"/>
  <c r="N86"/>
  <c r="O86" s="1"/>
  <c r="M86"/>
  <c r="L86"/>
  <c r="J86"/>
  <c r="O85"/>
  <c r="N85"/>
  <c r="M85"/>
  <c r="L85"/>
  <c r="J85"/>
  <c r="N84"/>
  <c r="M84"/>
  <c r="L84"/>
  <c r="O84" s="1"/>
  <c r="J84"/>
  <c r="N83"/>
  <c r="M83"/>
  <c r="L83"/>
  <c r="O83" s="1"/>
  <c r="J83"/>
  <c r="N82"/>
  <c r="M82"/>
  <c r="L82"/>
  <c r="J82"/>
  <c r="N81"/>
  <c r="M81"/>
  <c r="L81"/>
  <c r="O81" s="1"/>
  <c r="J81"/>
  <c r="N80"/>
  <c r="M80"/>
  <c r="L80"/>
  <c r="O80" s="1"/>
  <c r="J80"/>
  <c r="N79"/>
  <c r="M79"/>
  <c r="L79"/>
  <c r="O79" s="1"/>
  <c r="J79"/>
  <c r="N78"/>
  <c r="M78"/>
  <c r="L78"/>
  <c r="J78"/>
  <c r="N77"/>
  <c r="M77"/>
  <c r="L77"/>
  <c r="O77" s="1"/>
  <c r="J77"/>
  <c r="N76"/>
  <c r="M76"/>
  <c r="L76"/>
  <c r="J76"/>
  <c r="N75"/>
  <c r="M75"/>
  <c r="L75"/>
  <c r="J75"/>
  <c r="N74"/>
  <c r="M74"/>
  <c r="L74"/>
  <c r="J74"/>
  <c r="N73"/>
  <c r="M73"/>
  <c r="L73"/>
  <c r="J73"/>
  <c r="N72"/>
  <c r="M72"/>
  <c r="L72"/>
  <c r="J72"/>
  <c r="N71"/>
  <c r="M71"/>
  <c r="L71"/>
  <c r="J71"/>
  <c r="N70"/>
  <c r="O70" s="1"/>
  <c r="M70"/>
  <c r="L70"/>
  <c r="J70"/>
  <c r="O69"/>
  <c r="N69"/>
  <c r="M69"/>
  <c r="L69"/>
  <c r="J69"/>
  <c r="N68"/>
  <c r="M68"/>
  <c r="L68"/>
  <c r="O68" s="1"/>
  <c r="J68"/>
  <c r="N67"/>
  <c r="M67"/>
  <c r="L67"/>
  <c r="O67" s="1"/>
  <c r="J67"/>
  <c r="N66"/>
  <c r="M66"/>
  <c r="L66"/>
  <c r="J66"/>
  <c r="N65"/>
  <c r="M65"/>
  <c r="L65"/>
  <c r="O65" s="1"/>
  <c r="J65"/>
  <c r="N64"/>
  <c r="M64"/>
  <c r="L64"/>
  <c r="O64" s="1"/>
  <c r="J64"/>
  <c r="N63"/>
  <c r="M63"/>
  <c r="L63"/>
  <c r="O63" s="1"/>
  <c r="J63"/>
  <c r="N62"/>
  <c r="M62"/>
  <c r="L62"/>
  <c r="J62"/>
  <c r="N61"/>
  <c r="M61"/>
  <c r="L61"/>
  <c r="O61" s="1"/>
  <c r="J61"/>
  <c r="N60"/>
  <c r="M60"/>
  <c r="L60"/>
  <c r="J60"/>
  <c r="N59"/>
  <c r="M59"/>
  <c r="L59"/>
  <c r="J59"/>
  <c r="N58"/>
  <c r="M58"/>
  <c r="L58"/>
  <c r="J58"/>
  <c r="N57"/>
  <c r="M57"/>
  <c r="O57" s="1"/>
  <c r="L57"/>
  <c r="J57"/>
  <c r="N56"/>
  <c r="M56"/>
  <c r="L56"/>
  <c r="J56"/>
  <c r="N55"/>
  <c r="M55"/>
  <c r="L55"/>
  <c r="J55"/>
  <c r="N54"/>
  <c r="O54" s="1"/>
  <c r="M54"/>
  <c r="L54"/>
  <c r="J54"/>
  <c r="O53"/>
  <c r="N53"/>
  <c r="M53"/>
  <c r="L53"/>
  <c r="J53"/>
  <c r="N52"/>
  <c r="M52"/>
  <c r="L52"/>
  <c r="O52" s="1"/>
  <c r="J52"/>
  <c r="N51"/>
  <c r="M51"/>
  <c r="L51"/>
  <c r="O51" s="1"/>
  <c r="J51"/>
  <c r="N50"/>
  <c r="M50"/>
  <c r="L50"/>
  <c r="J50"/>
  <c r="N49"/>
  <c r="M49"/>
  <c r="L49"/>
  <c r="O49" s="1"/>
  <c r="J49"/>
  <c r="N48"/>
  <c r="M48"/>
  <c r="L48"/>
  <c r="O48" s="1"/>
  <c r="J48"/>
  <c r="N47"/>
  <c r="M47"/>
  <c r="L47"/>
  <c r="O47" s="1"/>
  <c r="J47"/>
  <c r="N46"/>
  <c r="M46"/>
  <c r="L46"/>
  <c r="J46"/>
  <c r="N45"/>
  <c r="M45"/>
  <c r="L45"/>
  <c r="O45" s="1"/>
  <c r="J45"/>
  <c r="N44"/>
  <c r="M44"/>
  <c r="L44"/>
  <c r="J44"/>
  <c r="N43"/>
  <c r="M43"/>
  <c r="L43"/>
  <c r="J43"/>
  <c r="N42"/>
  <c r="M42"/>
  <c r="L42"/>
  <c r="J42"/>
  <c r="N41"/>
  <c r="M41"/>
  <c r="O41" s="1"/>
  <c r="L41"/>
  <c r="J41"/>
  <c r="N40"/>
  <c r="M40"/>
  <c r="L40"/>
  <c r="J40"/>
  <c r="N39"/>
  <c r="M39"/>
  <c r="L39"/>
  <c r="J39"/>
  <c r="N38"/>
  <c r="M38"/>
  <c r="L38"/>
  <c r="J38"/>
  <c r="O37"/>
  <c r="N37"/>
  <c r="M37"/>
  <c r="L37"/>
  <c r="J37"/>
  <c r="N36"/>
  <c r="M36"/>
  <c r="L36"/>
  <c r="O36" s="1"/>
  <c r="J36"/>
  <c r="N35"/>
  <c r="M35"/>
  <c r="L35"/>
  <c r="O35" s="1"/>
  <c r="J35"/>
  <c r="N34"/>
  <c r="M34"/>
  <c r="L34"/>
  <c r="O34" s="1"/>
  <c r="J34"/>
  <c r="N33"/>
  <c r="M33"/>
  <c r="L33"/>
  <c r="O33" s="1"/>
  <c r="J33"/>
  <c r="N32"/>
  <c r="M32"/>
  <c r="L32"/>
  <c r="O32" s="1"/>
  <c r="J32"/>
  <c r="N31"/>
  <c r="M31"/>
  <c r="L31"/>
  <c r="O31" s="1"/>
  <c r="J31"/>
  <c r="N30"/>
  <c r="M30"/>
  <c r="L30"/>
  <c r="O30" s="1"/>
  <c r="J30"/>
  <c r="N29"/>
  <c r="M29"/>
  <c r="L29"/>
  <c r="J29"/>
  <c r="N28"/>
  <c r="M28"/>
  <c r="L28"/>
  <c r="J28"/>
  <c r="N27"/>
  <c r="M27"/>
  <c r="L27"/>
  <c r="J27"/>
  <c r="N26"/>
  <c r="M26"/>
  <c r="L26"/>
  <c r="J26"/>
  <c r="N25"/>
  <c r="M25"/>
  <c r="O25" s="1"/>
  <c r="L25"/>
  <c r="J25"/>
  <c r="N24"/>
  <c r="M24"/>
  <c r="L24"/>
  <c r="J24"/>
  <c r="N23"/>
  <c r="M23"/>
  <c r="L23"/>
  <c r="J23"/>
  <c r="N22"/>
  <c r="M22"/>
  <c r="L22"/>
  <c r="J22"/>
  <c r="O21"/>
  <c r="N21"/>
  <c r="M21"/>
  <c r="L21"/>
  <c r="J21"/>
  <c r="N20"/>
  <c r="M20"/>
  <c r="L20"/>
  <c r="O20" s="1"/>
  <c r="J20"/>
  <c r="N19"/>
  <c r="M19"/>
  <c r="L19"/>
  <c r="O19" s="1"/>
  <c r="J19"/>
  <c r="N18"/>
  <c r="M18"/>
  <c r="L18"/>
  <c r="O18" s="1"/>
  <c r="J18"/>
  <c r="N17"/>
  <c r="M17"/>
  <c r="L17"/>
  <c r="O17" s="1"/>
  <c r="J17"/>
  <c r="B11"/>
  <c r="N792" i="8"/>
  <c r="M792"/>
  <c r="L792"/>
  <c r="J792"/>
  <c r="N791"/>
  <c r="M791"/>
  <c r="L791"/>
  <c r="J791"/>
  <c r="N790"/>
  <c r="M790"/>
  <c r="L790"/>
  <c r="J790"/>
  <c r="N789"/>
  <c r="M789"/>
  <c r="O789" s="1"/>
  <c r="L789"/>
  <c r="J789"/>
  <c r="N788"/>
  <c r="M788"/>
  <c r="L788"/>
  <c r="J788"/>
  <c r="N787"/>
  <c r="M787"/>
  <c r="L787"/>
  <c r="J787"/>
  <c r="N786"/>
  <c r="M786"/>
  <c r="L786"/>
  <c r="J786"/>
  <c r="O785"/>
  <c r="N785"/>
  <c r="M785"/>
  <c r="L785"/>
  <c r="J785"/>
  <c r="N784"/>
  <c r="M784"/>
  <c r="L784"/>
  <c r="O784" s="1"/>
  <c r="J784"/>
  <c r="N783"/>
  <c r="M783"/>
  <c r="L783"/>
  <c r="J783"/>
  <c r="N782"/>
  <c r="M782"/>
  <c r="L782"/>
  <c r="O782" s="1"/>
  <c r="J782"/>
  <c r="N781"/>
  <c r="M781"/>
  <c r="L781"/>
  <c r="O781" s="1"/>
  <c r="J781"/>
  <c r="N780"/>
  <c r="M780"/>
  <c r="L780"/>
  <c r="O780" s="1"/>
  <c r="J780"/>
  <c r="N779"/>
  <c r="M779"/>
  <c r="L779"/>
  <c r="J779"/>
  <c r="N778"/>
  <c r="M778"/>
  <c r="L778"/>
  <c r="J778"/>
  <c r="N777"/>
  <c r="M777"/>
  <c r="L777"/>
  <c r="O777" s="1"/>
  <c r="J777"/>
  <c r="N776"/>
  <c r="M776"/>
  <c r="L776"/>
  <c r="J776"/>
  <c r="N775"/>
  <c r="M775"/>
  <c r="L775"/>
  <c r="J775"/>
  <c r="N774"/>
  <c r="M774"/>
  <c r="L774"/>
  <c r="J774"/>
  <c r="N773"/>
  <c r="M773"/>
  <c r="O773" s="1"/>
  <c r="L773"/>
  <c r="J773"/>
  <c r="N772"/>
  <c r="M772"/>
  <c r="L772"/>
  <c r="J772"/>
  <c r="N771"/>
  <c r="M771"/>
  <c r="L771"/>
  <c r="J771"/>
  <c r="N770"/>
  <c r="M770"/>
  <c r="L770"/>
  <c r="J770"/>
  <c r="O769"/>
  <c r="N769"/>
  <c r="M769"/>
  <c r="L769"/>
  <c r="J769"/>
  <c r="N768"/>
  <c r="M768"/>
  <c r="L768"/>
  <c r="O768" s="1"/>
  <c r="J768"/>
  <c r="N767"/>
  <c r="M767"/>
  <c r="L767"/>
  <c r="J767"/>
  <c r="N766"/>
  <c r="M766"/>
  <c r="L766"/>
  <c r="O766" s="1"/>
  <c r="J766"/>
  <c r="N765"/>
  <c r="M765"/>
  <c r="L765"/>
  <c r="O765" s="1"/>
  <c r="J765"/>
  <c r="N764"/>
  <c r="M764"/>
  <c r="L764"/>
  <c r="O764" s="1"/>
  <c r="J764"/>
  <c r="N763"/>
  <c r="M763"/>
  <c r="L763"/>
  <c r="J763"/>
  <c r="N762"/>
  <c r="M762"/>
  <c r="L762"/>
  <c r="J762"/>
  <c r="N761"/>
  <c r="M761"/>
  <c r="L761"/>
  <c r="J761"/>
  <c r="N760"/>
  <c r="M760"/>
  <c r="L760"/>
  <c r="J760"/>
  <c r="N759"/>
  <c r="M759"/>
  <c r="L759"/>
  <c r="J759"/>
  <c r="N758"/>
  <c r="M758"/>
  <c r="L758"/>
  <c r="J758"/>
  <c r="N757"/>
  <c r="M757"/>
  <c r="O757" s="1"/>
  <c r="L757"/>
  <c r="J757"/>
  <c r="N756"/>
  <c r="M756"/>
  <c r="L756"/>
  <c r="J756"/>
  <c r="N755"/>
  <c r="M755"/>
  <c r="L755"/>
  <c r="J755"/>
  <c r="N754"/>
  <c r="M754"/>
  <c r="L754"/>
  <c r="J754"/>
  <c r="O753"/>
  <c r="N753"/>
  <c r="M753"/>
  <c r="L753"/>
  <c r="J753"/>
  <c r="N752"/>
  <c r="M752"/>
  <c r="L752"/>
  <c r="O752" s="1"/>
  <c r="J752"/>
  <c r="N751"/>
  <c r="M751"/>
  <c r="L751"/>
  <c r="J751"/>
  <c r="N750"/>
  <c r="M750"/>
  <c r="L750"/>
  <c r="O750" s="1"/>
  <c r="J750"/>
  <c r="N749"/>
  <c r="M749"/>
  <c r="L749"/>
  <c r="O749" s="1"/>
  <c r="J749"/>
  <c r="N748"/>
  <c r="M748"/>
  <c r="L748"/>
  <c r="O748" s="1"/>
  <c r="J748"/>
  <c r="N747"/>
  <c r="M747"/>
  <c r="L747"/>
  <c r="J747"/>
  <c r="N746"/>
  <c r="M746"/>
  <c r="L746"/>
  <c r="J746"/>
  <c r="N745"/>
  <c r="M745"/>
  <c r="L745"/>
  <c r="O745" s="1"/>
  <c r="J745"/>
  <c r="N744"/>
  <c r="M744"/>
  <c r="L744"/>
  <c r="J744"/>
  <c r="N743"/>
  <c r="M743"/>
  <c r="L743"/>
  <c r="J743"/>
  <c r="N742"/>
  <c r="M742"/>
  <c r="L742"/>
  <c r="J742"/>
  <c r="N741"/>
  <c r="M741"/>
  <c r="L741"/>
  <c r="J741"/>
  <c r="N740"/>
  <c r="M740"/>
  <c r="L740"/>
  <c r="J740"/>
  <c r="N739"/>
  <c r="M739"/>
  <c r="L739"/>
  <c r="J739"/>
  <c r="N738"/>
  <c r="M738"/>
  <c r="L738"/>
  <c r="J738"/>
  <c r="O737"/>
  <c r="N737"/>
  <c r="M737"/>
  <c r="L737"/>
  <c r="J737"/>
  <c r="N736"/>
  <c r="M736"/>
  <c r="L736"/>
  <c r="O736" s="1"/>
  <c r="J736"/>
  <c r="N735"/>
  <c r="M735"/>
  <c r="L735"/>
  <c r="J735"/>
  <c r="N734"/>
  <c r="M734"/>
  <c r="L734"/>
  <c r="O734" s="1"/>
  <c r="J734"/>
  <c r="N733"/>
  <c r="M733"/>
  <c r="L733"/>
  <c r="O733" s="1"/>
  <c r="J733"/>
  <c r="N732"/>
  <c r="M732"/>
  <c r="L732"/>
  <c r="O732" s="1"/>
  <c r="J732"/>
  <c r="N731"/>
  <c r="M731"/>
  <c r="L731"/>
  <c r="J731"/>
  <c r="N730"/>
  <c r="M730"/>
  <c r="L730"/>
  <c r="J730"/>
  <c r="N729"/>
  <c r="M729"/>
  <c r="L729"/>
  <c r="O729" s="1"/>
  <c r="J729"/>
  <c r="N728"/>
  <c r="M728"/>
  <c r="L728"/>
  <c r="J728"/>
  <c r="N727"/>
  <c r="M727"/>
  <c r="L727"/>
  <c r="J727"/>
  <c r="N726"/>
  <c r="M726"/>
  <c r="L726"/>
  <c r="J726"/>
  <c r="N725"/>
  <c r="M725"/>
  <c r="O725" s="1"/>
  <c r="L725"/>
  <c r="J725"/>
  <c r="N724"/>
  <c r="M724"/>
  <c r="L724"/>
  <c r="J724"/>
  <c r="N723"/>
  <c r="M723"/>
  <c r="L723"/>
  <c r="J723"/>
  <c r="N722"/>
  <c r="M722"/>
  <c r="L722"/>
  <c r="J722"/>
  <c r="O721"/>
  <c r="N721"/>
  <c r="M721"/>
  <c r="L721"/>
  <c r="J721"/>
  <c r="N720"/>
  <c r="M720"/>
  <c r="L720"/>
  <c r="O720" s="1"/>
  <c r="J720"/>
  <c r="N719"/>
  <c r="M719"/>
  <c r="L719"/>
  <c r="J719"/>
  <c r="N718"/>
  <c r="M718"/>
  <c r="L718"/>
  <c r="O718" s="1"/>
  <c r="J718"/>
  <c r="N717"/>
  <c r="M717"/>
  <c r="L717"/>
  <c r="O717" s="1"/>
  <c r="J717"/>
  <c r="N716"/>
  <c r="M716"/>
  <c r="L716"/>
  <c r="O716" s="1"/>
  <c r="J716"/>
  <c r="N715"/>
  <c r="M715"/>
  <c r="L715"/>
  <c r="J715"/>
  <c r="N714"/>
  <c r="M714"/>
  <c r="L714"/>
  <c r="J714"/>
  <c r="N713"/>
  <c r="M713"/>
  <c r="L713"/>
  <c r="O713" s="1"/>
  <c r="J713"/>
  <c r="N712"/>
  <c r="M712"/>
  <c r="L712"/>
  <c r="J712"/>
  <c r="N711"/>
  <c r="M711"/>
  <c r="O711" s="1"/>
  <c r="L711"/>
  <c r="J711"/>
  <c r="N710"/>
  <c r="M710"/>
  <c r="L710"/>
  <c r="J710"/>
  <c r="N709"/>
  <c r="O709" s="1"/>
  <c r="M709"/>
  <c r="L709"/>
  <c r="J709"/>
  <c r="N708"/>
  <c r="M708"/>
  <c r="L708"/>
  <c r="J708"/>
  <c r="N707"/>
  <c r="M707"/>
  <c r="L707"/>
  <c r="J707"/>
  <c r="N706"/>
  <c r="M706"/>
  <c r="L706"/>
  <c r="J706"/>
  <c r="O705"/>
  <c r="N705"/>
  <c r="M705"/>
  <c r="L705"/>
  <c r="J705"/>
  <c r="N704"/>
  <c r="M704"/>
  <c r="L704"/>
  <c r="O704" s="1"/>
  <c r="J704"/>
  <c r="N703"/>
  <c r="M703"/>
  <c r="L703"/>
  <c r="J703"/>
  <c r="N702"/>
  <c r="M702"/>
  <c r="L702"/>
  <c r="O702" s="1"/>
  <c r="J702"/>
  <c r="N701"/>
  <c r="M701"/>
  <c r="L701"/>
  <c r="O701" s="1"/>
  <c r="J701"/>
  <c r="N700"/>
  <c r="M700"/>
  <c r="L700"/>
  <c r="O700" s="1"/>
  <c r="J700"/>
  <c r="N699"/>
  <c r="M699"/>
  <c r="L699"/>
  <c r="J699"/>
  <c r="N698"/>
  <c r="M698"/>
  <c r="L698"/>
  <c r="J698"/>
  <c r="N697"/>
  <c r="M697"/>
  <c r="L697"/>
  <c r="J697"/>
  <c r="N696"/>
  <c r="M696"/>
  <c r="L696"/>
  <c r="J696"/>
  <c r="N695"/>
  <c r="M695"/>
  <c r="O695" s="1"/>
  <c r="L695"/>
  <c r="J695"/>
  <c r="N694"/>
  <c r="M694"/>
  <c r="L694"/>
  <c r="J694"/>
  <c r="N693"/>
  <c r="M693"/>
  <c r="O693" s="1"/>
  <c r="L693"/>
  <c r="J693"/>
  <c r="N692"/>
  <c r="M692"/>
  <c r="L692"/>
  <c r="J692"/>
  <c r="N691"/>
  <c r="M691"/>
  <c r="L691"/>
  <c r="J691"/>
  <c r="N690"/>
  <c r="M690"/>
  <c r="L690"/>
  <c r="J690"/>
  <c r="O689"/>
  <c r="N689"/>
  <c r="M689"/>
  <c r="L689"/>
  <c r="J689"/>
  <c r="N688"/>
  <c r="M688"/>
  <c r="L688"/>
  <c r="O688" s="1"/>
  <c r="J688"/>
  <c r="N687"/>
  <c r="M687"/>
  <c r="L687"/>
  <c r="J687"/>
  <c r="N686"/>
  <c r="M686"/>
  <c r="L686"/>
  <c r="O686" s="1"/>
  <c r="J686"/>
  <c r="N685"/>
  <c r="M685"/>
  <c r="L685"/>
  <c r="O685" s="1"/>
  <c r="J685"/>
  <c r="N684"/>
  <c r="M684"/>
  <c r="L684"/>
  <c r="O684" s="1"/>
  <c r="J684"/>
  <c r="N683"/>
  <c r="M683"/>
  <c r="L683"/>
  <c r="J683"/>
  <c r="N682"/>
  <c r="M682"/>
  <c r="L682"/>
  <c r="J682"/>
  <c r="N681"/>
  <c r="M681"/>
  <c r="L681"/>
  <c r="O681" s="1"/>
  <c r="J681"/>
  <c r="N680"/>
  <c r="M680"/>
  <c r="L680"/>
  <c r="J680"/>
  <c r="N679"/>
  <c r="M679"/>
  <c r="O679" s="1"/>
  <c r="L679"/>
  <c r="J679"/>
  <c r="N678"/>
  <c r="M678"/>
  <c r="L678"/>
  <c r="J678"/>
  <c r="N677"/>
  <c r="M677"/>
  <c r="L677"/>
  <c r="J677"/>
  <c r="N676"/>
  <c r="M676"/>
  <c r="L676"/>
  <c r="J676"/>
  <c r="N675"/>
  <c r="M675"/>
  <c r="L675"/>
  <c r="J675"/>
  <c r="N674"/>
  <c r="M674"/>
  <c r="L674"/>
  <c r="J674"/>
  <c r="O673"/>
  <c r="N673"/>
  <c r="M673"/>
  <c r="L673"/>
  <c r="J673"/>
  <c r="N672"/>
  <c r="M672"/>
  <c r="L672"/>
  <c r="O672" s="1"/>
  <c r="J672"/>
  <c r="N671"/>
  <c r="M671"/>
  <c r="L671"/>
  <c r="J671"/>
  <c r="N670"/>
  <c r="M670"/>
  <c r="L670"/>
  <c r="O670" s="1"/>
  <c r="J670"/>
  <c r="N669"/>
  <c r="M669"/>
  <c r="L669"/>
  <c r="O669" s="1"/>
  <c r="J669"/>
  <c r="N668"/>
  <c r="M668"/>
  <c r="L668"/>
  <c r="O668" s="1"/>
  <c r="J668"/>
  <c r="N667"/>
  <c r="M667"/>
  <c r="L667"/>
  <c r="J667"/>
  <c r="N666"/>
  <c r="M666"/>
  <c r="L666"/>
  <c r="J666"/>
  <c r="N665"/>
  <c r="M665"/>
  <c r="L665"/>
  <c r="O665" s="1"/>
  <c r="J665"/>
  <c r="N664"/>
  <c r="M664"/>
  <c r="L664"/>
  <c r="J664"/>
  <c r="N663"/>
  <c r="M663"/>
  <c r="L663"/>
  <c r="J663"/>
  <c r="N662"/>
  <c r="M662"/>
  <c r="L662"/>
  <c r="J662"/>
  <c r="N661"/>
  <c r="M661"/>
  <c r="O661" s="1"/>
  <c r="L661"/>
  <c r="J661"/>
  <c r="N660"/>
  <c r="M660"/>
  <c r="L660"/>
  <c r="J660"/>
  <c r="N659"/>
  <c r="M659"/>
  <c r="L659"/>
  <c r="J659"/>
  <c r="N658"/>
  <c r="M658"/>
  <c r="L658"/>
  <c r="J658"/>
  <c r="O657"/>
  <c r="N657"/>
  <c r="M657"/>
  <c r="L657"/>
  <c r="J657"/>
  <c r="N656"/>
  <c r="M656"/>
  <c r="L656"/>
  <c r="O656" s="1"/>
  <c r="J656"/>
  <c r="N655"/>
  <c r="M655"/>
  <c r="L655"/>
  <c r="J655"/>
  <c r="N654"/>
  <c r="M654"/>
  <c r="L654"/>
  <c r="O654" s="1"/>
  <c r="J654"/>
  <c r="N653"/>
  <c r="M653"/>
  <c r="L653"/>
  <c r="O653" s="1"/>
  <c r="J653"/>
  <c r="N652"/>
  <c r="M652"/>
  <c r="L652"/>
  <c r="O652" s="1"/>
  <c r="J652"/>
  <c r="N651"/>
  <c r="M651"/>
  <c r="L651"/>
  <c r="J651"/>
  <c r="N650"/>
  <c r="M650"/>
  <c r="L650"/>
  <c r="J650"/>
  <c r="N649"/>
  <c r="M649"/>
  <c r="L649"/>
  <c r="O649" s="1"/>
  <c r="J649"/>
  <c r="N648"/>
  <c r="M648"/>
  <c r="L648"/>
  <c r="J648"/>
  <c r="N647"/>
  <c r="M647"/>
  <c r="L647"/>
  <c r="J647"/>
  <c r="N646"/>
  <c r="M646"/>
  <c r="L646"/>
  <c r="J646"/>
  <c r="N645"/>
  <c r="O645" s="1"/>
  <c r="M645"/>
  <c r="L645"/>
  <c r="J645"/>
  <c r="N644"/>
  <c r="M644"/>
  <c r="L644"/>
  <c r="J644"/>
  <c r="N643"/>
  <c r="M643"/>
  <c r="L643"/>
  <c r="J643"/>
  <c r="N642"/>
  <c r="M642"/>
  <c r="L642"/>
  <c r="J642"/>
  <c r="O641"/>
  <c r="N641"/>
  <c r="M641"/>
  <c r="L641"/>
  <c r="J641"/>
  <c r="N640"/>
  <c r="M640"/>
  <c r="L640"/>
  <c r="O640" s="1"/>
  <c r="J640"/>
  <c r="N639"/>
  <c r="M639"/>
  <c r="L639"/>
  <c r="J639"/>
  <c r="N638"/>
  <c r="M638"/>
  <c r="L638"/>
  <c r="O638" s="1"/>
  <c r="J638"/>
  <c r="N637"/>
  <c r="M637"/>
  <c r="L637"/>
  <c r="O637" s="1"/>
  <c r="J637"/>
  <c r="N636"/>
  <c r="M636"/>
  <c r="L636"/>
  <c r="O636" s="1"/>
  <c r="J636"/>
  <c r="N635"/>
  <c r="M635"/>
  <c r="L635"/>
  <c r="J635"/>
  <c r="N634"/>
  <c r="M634"/>
  <c r="L634"/>
  <c r="J634"/>
  <c r="N633"/>
  <c r="M633"/>
  <c r="L633"/>
  <c r="J633"/>
  <c r="N632"/>
  <c r="M632"/>
  <c r="L632"/>
  <c r="J632"/>
  <c r="N631"/>
  <c r="M631"/>
  <c r="L631"/>
  <c r="J631"/>
  <c r="N630"/>
  <c r="M630"/>
  <c r="L630"/>
  <c r="J630"/>
  <c r="N629"/>
  <c r="O629" s="1"/>
  <c r="M629"/>
  <c r="L629"/>
  <c r="J629"/>
  <c r="N628"/>
  <c r="M628"/>
  <c r="L628"/>
  <c r="J628"/>
  <c r="N627"/>
  <c r="M627"/>
  <c r="L627"/>
  <c r="J627"/>
  <c r="N626"/>
  <c r="M626"/>
  <c r="L626"/>
  <c r="J626"/>
  <c r="O625"/>
  <c r="N625"/>
  <c r="M625"/>
  <c r="L625"/>
  <c r="J625"/>
  <c r="N624"/>
  <c r="M624"/>
  <c r="L624"/>
  <c r="O624" s="1"/>
  <c r="J624"/>
  <c r="N623"/>
  <c r="M623"/>
  <c r="L623"/>
  <c r="J623"/>
  <c r="N622"/>
  <c r="M622"/>
  <c r="L622"/>
  <c r="O622" s="1"/>
  <c r="J622"/>
  <c r="N621"/>
  <c r="M621"/>
  <c r="L621"/>
  <c r="O621" s="1"/>
  <c r="J621"/>
  <c r="N620"/>
  <c r="M620"/>
  <c r="L620"/>
  <c r="O620" s="1"/>
  <c r="J620"/>
  <c r="N619"/>
  <c r="M619"/>
  <c r="L619"/>
  <c r="J619"/>
  <c r="N618"/>
  <c r="M618"/>
  <c r="L618"/>
  <c r="J618"/>
  <c r="N617"/>
  <c r="M617"/>
  <c r="L617"/>
  <c r="O617" s="1"/>
  <c r="J617"/>
  <c r="N616"/>
  <c r="M616"/>
  <c r="L616"/>
  <c r="J616"/>
  <c r="N615"/>
  <c r="M615"/>
  <c r="L615"/>
  <c r="J615"/>
  <c r="N614"/>
  <c r="M614"/>
  <c r="L614"/>
  <c r="J614"/>
  <c r="N613"/>
  <c r="O613" s="1"/>
  <c r="M613"/>
  <c r="L613"/>
  <c r="J613"/>
  <c r="N612"/>
  <c r="M612"/>
  <c r="L612"/>
  <c r="J612"/>
  <c r="N611"/>
  <c r="M611"/>
  <c r="L611"/>
  <c r="J611"/>
  <c r="N610"/>
  <c r="M610"/>
  <c r="L610"/>
  <c r="J610"/>
  <c r="O609"/>
  <c r="N609"/>
  <c r="M609"/>
  <c r="L609"/>
  <c r="J609"/>
  <c r="N608"/>
  <c r="M608"/>
  <c r="L608"/>
  <c r="O608" s="1"/>
  <c r="J608"/>
  <c r="N607"/>
  <c r="M607"/>
  <c r="L607"/>
  <c r="J607"/>
  <c r="N606"/>
  <c r="M606"/>
  <c r="L606"/>
  <c r="O606" s="1"/>
  <c r="J606"/>
  <c r="N605"/>
  <c r="M605"/>
  <c r="L605"/>
  <c r="O605" s="1"/>
  <c r="J605"/>
  <c r="N604"/>
  <c r="M604"/>
  <c r="L604"/>
  <c r="O604" s="1"/>
  <c r="J604"/>
  <c r="N603"/>
  <c r="M603"/>
  <c r="L603"/>
  <c r="J603"/>
  <c r="N602"/>
  <c r="M602"/>
  <c r="L602"/>
  <c r="J602"/>
  <c r="N601"/>
  <c r="M601"/>
  <c r="L601"/>
  <c r="O601" s="1"/>
  <c r="J601"/>
  <c r="N600"/>
  <c r="M600"/>
  <c r="L600"/>
  <c r="J600"/>
  <c r="N599"/>
  <c r="M599"/>
  <c r="L599"/>
  <c r="J599"/>
  <c r="N598"/>
  <c r="M598"/>
  <c r="L598"/>
  <c r="J598"/>
  <c r="N597"/>
  <c r="M597"/>
  <c r="O597" s="1"/>
  <c r="L597"/>
  <c r="J597"/>
  <c r="N596"/>
  <c r="M596"/>
  <c r="L596"/>
  <c r="J596"/>
  <c r="N595"/>
  <c r="M595"/>
  <c r="L595"/>
  <c r="J595"/>
  <c r="N594"/>
  <c r="M594"/>
  <c r="L594"/>
  <c r="J594"/>
  <c r="O593"/>
  <c r="N593"/>
  <c r="M593"/>
  <c r="L593"/>
  <c r="J593"/>
  <c r="N592"/>
  <c r="M592"/>
  <c r="L592"/>
  <c r="O592" s="1"/>
  <c r="J592"/>
  <c r="N591"/>
  <c r="M591"/>
  <c r="L591"/>
  <c r="J591"/>
  <c r="N590"/>
  <c r="M590"/>
  <c r="L590"/>
  <c r="O590" s="1"/>
  <c r="J590"/>
  <c r="N589"/>
  <c r="M589"/>
  <c r="L589"/>
  <c r="O589" s="1"/>
  <c r="J589"/>
  <c r="N588"/>
  <c r="M588"/>
  <c r="L588"/>
  <c r="O588" s="1"/>
  <c r="J588"/>
  <c r="N587"/>
  <c r="M587"/>
  <c r="L587"/>
  <c r="J587"/>
  <c r="N586"/>
  <c r="M586"/>
  <c r="L586"/>
  <c r="J586"/>
  <c r="N585"/>
  <c r="M585"/>
  <c r="L585"/>
  <c r="O585" s="1"/>
  <c r="J585"/>
  <c r="N584"/>
  <c r="M584"/>
  <c r="L584"/>
  <c r="J584"/>
  <c r="N583"/>
  <c r="M583"/>
  <c r="L583"/>
  <c r="J583"/>
  <c r="N582"/>
  <c r="M582"/>
  <c r="L582"/>
  <c r="J582"/>
  <c r="N581"/>
  <c r="O581" s="1"/>
  <c r="M581"/>
  <c r="L581"/>
  <c r="J581"/>
  <c r="N580"/>
  <c r="M580"/>
  <c r="L580"/>
  <c r="J580"/>
  <c r="N579"/>
  <c r="M579"/>
  <c r="L579"/>
  <c r="J579"/>
  <c r="N578"/>
  <c r="M578"/>
  <c r="L578"/>
  <c r="J578"/>
  <c r="O577"/>
  <c r="N577"/>
  <c r="M577"/>
  <c r="L577"/>
  <c r="J577"/>
  <c r="N576"/>
  <c r="M576"/>
  <c r="L576"/>
  <c r="O576" s="1"/>
  <c r="J576"/>
  <c r="N575"/>
  <c r="M575"/>
  <c r="L575"/>
  <c r="J575"/>
  <c r="N574"/>
  <c r="M574"/>
  <c r="L574"/>
  <c r="O574" s="1"/>
  <c r="J574"/>
  <c r="N573"/>
  <c r="M573"/>
  <c r="L573"/>
  <c r="O573" s="1"/>
  <c r="J573"/>
  <c r="N572"/>
  <c r="M572"/>
  <c r="L572"/>
  <c r="O572" s="1"/>
  <c r="J572"/>
  <c r="N571"/>
  <c r="M571"/>
  <c r="L571"/>
  <c r="J571"/>
  <c r="N570"/>
  <c r="M570"/>
  <c r="L570"/>
  <c r="J570"/>
  <c r="N569"/>
  <c r="M569"/>
  <c r="L569"/>
  <c r="J569"/>
  <c r="N568"/>
  <c r="M568"/>
  <c r="L568"/>
  <c r="J568"/>
  <c r="N567"/>
  <c r="M567"/>
  <c r="L567"/>
  <c r="J567"/>
  <c r="N566"/>
  <c r="M566"/>
  <c r="L566"/>
  <c r="J566"/>
  <c r="N565"/>
  <c r="O565" s="1"/>
  <c r="M565"/>
  <c r="L565"/>
  <c r="J565"/>
  <c r="N564"/>
  <c r="M564"/>
  <c r="L564"/>
  <c r="J564"/>
  <c r="N563"/>
  <c r="M563"/>
  <c r="L563"/>
  <c r="J563"/>
  <c r="N562"/>
  <c r="M562"/>
  <c r="L562"/>
  <c r="J562"/>
  <c r="O561"/>
  <c r="N561"/>
  <c r="M561"/>
  <c r="L561"/>
  <c r="J561"/>
  <c r="N560"/>
  <c r="M560"/>
  <c r="L560"/>
  <c r="O560" s="1"/>
  <c r="J560"/>
  <c r="N559"/>
  <c r="M559"/>
  <c r="L559"/>
  <c r="J559"/>
  <c r="N558"/>
  <c r="M558"/>
  <c r="L558"/>
  <c r="O558" s="1"/>
  <c r="J558"/>
  <c r="N557"/>
  <c r="M557"/>
  <c r="L557"/>
  <c r="O557" s="1"/>
  <c r="J557"/>
  <c r="N556"/>
  <c r="M556"/>
  <c r="L556"/>
  <c r="O556" s="1"/>
  <c r="J556"/>
  <c r="N555"/>
  <c r="M555"/>
  <c r="L555"/>
  <c r="J555"/>
  <c r="N554"/>
  <c r="M554"/>
  <c r="L554"/>
  <c r="J554"/>
  <c r="N553"/>
  <c r="M553"/>
  <c r="L553"/>
  <c r="O553" s="1"/>
  <c r="J553"/>
  <c r="N552"/>
  <c r="M552"/>
  <c r="L552"/>
  <c r="J552"/>
  <c r="N551"/>
  <c r="M551"/>
  <c r="L551"/>
  <c r="J551"/>
  <c r="N550"/>
  <c r="M550"/>
  <c r="L550"/>
  <c r="J550"/>
  <c r="N549"/>
  <c r="O549" s="1"/>
  <c r="M549"/>
  <c r="L549"/>
  <c r="J549"/>
  <c r="N548"/>
  <c r="M548"/>
  <c r="L548"/>
  <c r="J548"/>
  <c r="N547"/>
  <c r="M547"/>
  <c r="L547"/>
  <c r="J547"/>
  <c r="N546"/>
  <c r="M546"/>
  <c r="L546"/>
  <c r="J546"/>
  <c r="O545"/>
  <c r="N545"/>
  <c r="M545"/>
  <c r="L545"/>
  <c r="J545"/>
  <c r="N544"/>
  <c r="M544"/>
  <c r="L544"/>
  <c r="O544" s="1"/>
  <c r="J544"/>
  <c r="N543"/>
  <c r="M543"/>
  <c r="L543"/>
  <c r="J543"/>
  <c r="N542"/>
  <c r="M542"/>
  <c r="L542"/>
  <c r="O542" s="1"/>
  <c r="J542"/>
  <c r="N541"/>
  <c r="M541"/>
  <c r="L541"/>
  <c r="O541" s="1"/>
  <c r="J541"/>
  <c r="N540"/>
  <c r="M540"/>
  <c r="L540"/>
  <c r="O540" s="1"/>
  <c r="J540"/>
  <c r="N539"/>
  <c r="M539"/>
  <c r="L539"/>
  <c r="J539"/>
  <c r="N538"/>
  <c r="M538"/>
  <c r="L538"/>
  <c r="J538"/>
  <c r="N537"/>
  <c r="M537"/>
  <c r="L537"/>
  <c r="O537" s="1"/>
  <c r="J537"/>
  <c r="N536"/>
  <c r="M536"/>
  <c r="L536"/>
  <c r="J536"/>
  <c r="N535"/>
  <c r="M535"/>
  <c r="L535"/>
  <c r="J535"/>
  <c r="N534"/>
  <c r="M534"/>
  <c r="L534"/>
  <c r="J534"/>
  <c r="N533"/>
  <c r="O533" s="1"/>
  <c r="M533"/>
  <c r="L533"/>
  <c r="J533"/>
  <c r="N532"/>
  <c r="M532"/>
  <c r="L532"/>
  <c r="J532"/>
  <c r="N531"/>
  <c r="M531"/>
  <c r="L531"/>
  <c r="J531"/>
  <c r="N530"/>
  <c r="M530"/>
  <c r="L530"/>
  <c r="J530"/>
  <c r="O529"/>
  <c r="N529"/>
  <c r="M529"/>
  <c r="L529"/>
  <c r="J529"/>
  <c r="N528"/>
  <c r="M528"/>
  <c r="L528"/>
  <c r="O528" s="1"/>
  <c r="J528"/>
  <c r="N527"/>
  <c r="M527"/>
  <c r="L527"/>
  <c r="J527"/>
  <c r="N526"/>
  <c r="M526"/>
  <c r="L526"/>
  <c r="J526"/>
  <c r="N525"/>
  <c r="M525"/>
  <c r="L525"/>
  <c r="O525" s="1"/>
  <c r="J525"/>
  <c r="N524"/>
  <c r="M524"/>
  <c r="L524"/>
  <c r="O524" s="1"/>
  <c r="J524"/>
  <c r="N523"/>
  <c r="M523"/>
  <c r="L523"/>
  <c r="J523"/>
  <c r="N522"/>
  <c r="M522"/>
  <c r="L522"/>
  <c r="J522"/>
  <c r="N521"/>
  <c r="M521"/>
  <c r="L521"/>
  <c r="O521" s="1"/>
  <c r="J521"/>
  <c r="N520"/>
  <c r="M520"/>
  <c r="L520"/>
  <c r="J520"/>
  <c r="N519"/>
  <c r="M519"/>
  <c r="L519"/>
  <c r="J519"/>
  <c r="N518"/>
  <c r="M518"/>
  <c r="L518"/>
  <c r="J518"/>
  <c r="N517"/>
  <c r="M517"/>
  <c r="O517" s="1"/>
  <c r="L517"/>
  <c r="J517"/>
  <c r="N516"/>
  <c r="M516"/>
  <c r="L516"/>
  <c r="J516"/>
  <c r="N515"/>
  <c r="M515"/>
  <c r="L515"/>
  <c r="J515"/>
  <c r="N514"/>
  <c r="M514"/>
  <c r="L514"/>
  <c r="J514"/>
  <c r="O513"/>
  <c r="N513"/>
  <c r="M513"/>
  <c r="L513"/>
  <c r="J513"/>
  <c r="N512"/>
  <c r="M512"/>
  <c r="L512"/>
  <c r="O512" s="1"/>
  <c r="J512"/>
  <c r="N511"/>
  <c r="M511"/>
  <c r="L511"/>
  <c r="J511"/>
  <c r="N510"/>
  <c r="M510"/>
  <c r="L510"/>
  <c r="O510" s="1"/>
  <c r="J510"/>
  <c r="N509"/>
  <c r="M509"/>
  <c r="L509"/>
  <c r="O509" s="1"/>
  <c r="J509"/>
  <c r="N508"/>
  <c r="M508"/>
  <c r="L508"/>
  <c r="O508" s="1"/>
  <c r="J508"/>
  <c r="N507"/>
  <c r="M507"/>
  <c r="L507"/>
  <c r="J507"/>
  <c r="N506"/>
  <c r="M506"/>
  <c r="L506"/>
  <c r="J506"/>
  <c r="N505"/>
  <c r="M505"/>
  <c r="L505"/>
  <c r="J505"/>
  <c r="N504"/>
  <c r="M504"/>
  <c r="L504"/>
  <c r="J504"/>
  <c r="N503"/>
  <c r="M503"/>
  <c r="L503"/>
  <c r="J503"/>
  <c r="N502"/>
  <c r="M502"/>
  <c r="L502"/>
  <c r="J502"/>
  <c r="N501"/>
  <c r="M501"/>
  <c r="O501" s="1"/>
  <c r="L501"/>
  <c r="J501"/>
  <c r="N500"/>
  <c r="M500"/>
  <c r="L500"/>
  <c r="J500"/>
  <c r="N499"/>
  <c r="M499"/>
  <c r="L499"/>
  <c r="J499"/>
  <c r="N498"/>
  <c r="M498"/>
  <c r="L498"/>
  <c r="J498"/>
  <c r="O497"/>
  <c r="N497"/>
  <c r="M497"/>
  <c r="L497"/>
  <c r="J497"/>
  <c r="N496"/>
  <c r="M496"/>
  <c r="L496"/>
  <c r="O496" s="1"/>
  <c r="J496"/>
  <c r="N495"/>
  <c r="M495"/>
  <c r="L495"/>
  <c r="J495"/>
  <c r="N494"/>
  <c r="M494"/>
  <c r="L494"/>
  <c r="O494" s="1"/>
  <c r="J494"/>
  <c r="N493"/>
  <c r="M493"/>
  <c r="L493"/>
  <c r="O493" s="1"/>
  <c r="J493"/>
  <c r="N492"/>
  <c r="M492"/>
  <c r="L492"/>
  <c r="O492" s="1"/>
  <c r="J492"/>
  <c r="N491"/>
  <c r="M491"/>
  <c r="L491"/>
  <c r="O491" s="1"/>
  <c r="J491"/>
  <c r="N490"/>
  <c r="M490"/>
  <c r="L490"/>
  <c r="J490"/>
  <c r="N489"/>
  <c r="M489"/>
  <c r="L489"/>
  <c r="O489" s="1"/>
  <c r="J489"/>
  <c r="N488"/>
  <c r="M488"/>
  <c r="L488"/>
  <c r="J488"/>
  <c r="N487"/>
  <c r="M487"/>
  <c r="L487"/>
  <c r="J487"/>
  <c r="N486"/>
  <c r="M486"/>
  <c r="L486"/>
  <c r="J486"/>
  <c r="N485"/>
  <c r="M485"/>
  <c r="L485"/>
  <c r="J485"/>
  <c r="N484"/>
  <c r="M484"/>
  <c r="L484"/>
  <c r="J484"/>
  <c r="N483"/>
  <c r="M483"/>
  <c r="L483"/>
  <c r="J483"/>
  <c r="N482"/>
  <c r="M482"/>
  <c r="L482"/>
  <c r="J482"/>
  <c r="O481"/>
  <c r="N481"/>
  <c r="M481"/>
  <c r="L481"/>
  <c r="J481"/>
  <c r="N480"/>
  <c r="M480"/>
  <c r="L480"/>
  <c r="O480" s="1"/>
  <c r="J480"/>
  <c r="N479"/>
  <c r="M479"/>
  <c r="L479"/>
  <c r="J479"/>
  <c r="N478"/>
  <c r="M478"/>
  <c r="L478"/>
  <c r="O478" s="1"/>
  <c r="J478"/>
  <c r="N477"/>
  <c r="M477"/>
  <c r="L477"/>
  <c r="O477" s="1"/>
  <c r="J477"/>
  <c r="N476"/>
  <c r="M476"/>
  <c r="L476"/>
  <c r="O476" s="1"/>
  <c r="J476"/>
  <c r="N475"/>
  <c r="M475"/>
  <c r="L475"/>
  <c r="O475" s="1"/>
  <c r="J475"/>
  <c r="N474"/>
  <c r="M474"/>
  <c r="L474"/>
  <c r="J474"/>
  <c r="N473"/>
  <c r="M473"/>
  <c r="L473"/>
  <c r="O473" s="1"/>
  <c r="J473"/>
  <c r="N472"/>
  <c r="M472"/>
  <c r="L472"/>
  <c r="J472"/>
  <c r="N471"/>
  <c r="M471"/>
  <c r="L471"/>
  <c r="J471"/>
  <c r="N470"/>
  <c r="M470"/>
  <c r="L470"/>
  <c r="J470"/>
  <c r="N469"/>
  <c r="M469"/>
  <c r="O469" s="1"/>
  <c r="L469"/>
  <c r="J469"/>
  <c r="N468"/>
  <c r="M468"/>
  <c r="L468"/>
  <c r="J468"/>
  <c r="N467"/>
  <c r="M467"/>
  <c r="L467"/>
  <c r="J467"/>
  <c r="N466"/>
  <c r="M466"/>
  <c r="L466"/>
  <c r="J466"/>
  <c r="O465"/>
  <c r="N465"/>
  <c r="M465"/>
  <c r="L465"/>
  <c r="J465"/>
  <c r="N464"/>
  <c r="M464"/>
  <c r="L464"/>
  <c r="O464" s="1"/>
  <c r="J464"/>
  <c r="N463"/>
  <c r="M463"/>
  <c r="L463"/>
  <c r="J463"/>
  <c r="N462"/>
  <c r="M462"/>
  <c r="L462"/>
  <c r="O462" s="1"/>
  <c r="J462"/>
  <c r="N461"/>
  <c r="M461"/>
  <c r="L461"/>
  <c r="O461" s="1"/>
  <c r="J461"/>
  <c r="N460"/>
  <c r="M460"/>
  <c r="L460"/>
  <c r="O460" s="1"/>
  <c r="J460"/>
  <c r="N459"/>
  <c r="M459"/>
  <c r="L459"/>
  <c r="O459" s="1"/>
  <c r="J459"/>
  <c r="N458"/>
  <c r="M458"/>
  <c r="L458"/>
  <c r="J458"/>
  <c r="N457"/>
  <c r="M457"/>
  <c r="L457"/>
  <c r="O457" s="1"/>
  <c r="J457"/>
  <c r="N456"/>
  <c r="M456"/>
  <c r="L456"/>
  <c r="J456"/>
  <c r="N455"/>
  <c r="M455"/>
  <c r="L455"/>
  <c r="J455"/>
  <c r="N454"/>
  <c r="M454"/>
  <c r="L454"/>
  <c r="J454"/>
  <c r="N453"/>
  <c r="M453"/>
  <c r="O453" s="1"/>
  <c r="L453"/>
  <c r="J453"/>
  <c r="N452"/>
  <c r="M452"/>
  <c r="L452"/>
  <c r="J452"/>
  <c r="N451"/>
  <c r="M451"/>
  <c r="O451" s="1"/>
  <c r="L451"/>
  <c r="J451"/>
  <c r="N450"/>
  <c r="M450"/>
  <c r="L450"/>
  <c r="J450"/>
  <c r="N449"/>
  <c r="M449"/>
  <c r="L449"/>
  <c r="J449"/>
  <c r="N448"/>
  <c r="M448"/>
  <c r="L448"/>
  <c r="J448"/>
  <c r="O447"/>
  <c r="N447"/>
  <c r="M447"/>
  <c r="L447"/>
  <c r="J447"/>
  <c r="N446"/>
  <c r="M446"/>
  <c r="L446"/>
  <c r="O446" s="1"/>
  <c r="J446"/>
  <c r="N445"/>
  <c r="M445"/>
  <c r="L445"/>
  <c r="J445"/>
  <c r="N444"/>
  <c r="M444"/>
  <c r="L444"/>
  <c r="O444" s="1"/>
  <c r="J444"/>
  <c r="N443"/>
  <c r="M443"/>
  <c r="L443"/>
  <c r="O443" s="1"/>
  <c r="J443"/>
  <c r="N442"/>
  <c r="M442"/>
  <c r="L442"/>
  <c r="O442" s="1"/>
  <c r="J442"/>
  <c r="N441"/>
  <c r="M441"/>
  <c r="L441"/>
  <c r="J441"/>
  <c r="N440"/>
  <c r="M440"/>
  <c r="L440"/>
  <c r="J440"/>
  <c r="N439"/>
  <c r="M439"/>
  <c r="L439"/>
  <c r="J439"/>
  <c r="N438"/>
  <c r="M438"/>
  <c r="L438"/>
  <c r="J438"/>
  <c r="N437"/>
  <c r="M437"/>
  <c r="O437" s="1"/>
  <c r="L437"/>
  <c r="J437"/>
  <c r="N436"/>
  <c r="M436"/>
  <c r="L436"/>
  <c r="J436"/>
  <c r="N435"/>
  <c r="M435"/>
  <c r="O435" s="1"/>
  <c r="L435"/>
  <c r="J435"/>
  <c r="N434"/>
  <c r="M434"/>
  <c r="L434"/>
  <c r="J434"/>
  <c r="N433"/>
  <c r="M433"/>
  <c r="L433"/>
  <c r="J433"/>
  <c r="N432"/>
  <c r="M432"/>
  <c r="L432"/>
  <c r="J432"/>
  <c r="O431"/>
  <c r="N431"/>
  <c r="M431"/>
  <c r="L431"/>
  <c r="J431"/>
  <c r="N430"/>
  <c r="M430"/>
  <c r="L430"/>
  <c r="O430" s="1"/>
  <c r="J430"/>
  <c r="N429"/>
  <c r="M429"/>
  <c r="L429"/>
  <c r="J429"/>
  <c r="N428"/>
  <c r="M428"/>
  <c r="L428"/>
  <c r="O428" s="1"/>
  <c r="J428"/>
  <c r="N427"/>
  <c r="M427"/>
  <c r="L427"/>
  <c r="O427" s="1"/>
  <c r="J427"/>
  <c r="N426"/>
  <c r="M426"/>
  <c r="L426"/>
  <c r="O426" s="1"/>
  <c r="J426"/>
  <c r="N425"/>
  <c r="M425"/>
  <c r="L425"/>
  <c r="J425"/>
  <c r="N424"/>
  <c r="M424"/>
  <c r="L424"/>
  <c r="J424"/>
  <c r="N423"/>
  <c r="M423"/>
  <c r="L423"/>
  <c r="O423" s="1"/>
  <c r="J423"/>
  <c r="N422"/>
  <c r="M422"/>
  <c r="L422"/>
  <c r="J422"/>
  <c r="N421"/>
  <c r="M421"/>
  <c r="O421" s="1"/>
  <c r="L421"/>
  <c r="J421"/>
  <c r="N420"/>
  <c r="M420"/>
  <c r="L420"/>
  <c r="J420"/>
  <c r="N419"/>
  <c r="M419"/>
  <c r="L419"/>
  <c r="J419"/>
  <c r="N418"/>
  <c r="M418"/>
  <c r="L418"/>
  <c r="J418"/>
  <c r="N417"/>
  <c r="M417"/>
  <c r="L417"/>
  <c r="J417"/>
  <c r="N416"/>
  <c r="M416"/>
  <c r="L416"/>
  <c r="J416"/>
  <c r="O415"/>
  <c r="N415"/>
  <c r="M415"/>
  <c r="L415"/>
  <c r="J415"/>
  <c r="N414"/>
  <c r="M414"/>
  <c r="L414"/>
  <c r="O414" s="1"/>
  <c r="J414"/>
  <c r="N413"/>
  <c r="M413"/>
  <c r="L413"/>
  <c r="J413"/>
  <c r="N412"/>
  <c r="M412"/>
  <c r="L412"/>
  <c r="O412" s="1"/>
  <c r="J412"/>
  <c r="N411"/>
  <c r="M411"/>
  <c r="L411"/>
  <c r="O411" s="1"/>
  <c r="J411"/>
  <c r="N410"/>
  <c r="M410"/>
  <c r="L410"/>
  <c r="O410" s="1"/>
  <c r="J410"/>
  <c r="N409"/>
  <c r="M409"/>
  <c r="L409"/>
  <c r="J409"/>
  <c r="N408"/>
  <c r="M408"/>
  <c r="L408"/>
  <c r="J408"/>
  <c r="N407"/>
  <c r="M407"/>
  <c r="L407"/>
  <c r="O407" s="1"/>
  <c r="J407"/>
  <c r="N406"/>
  <c r="M406"/>
  <c r="L406"/>
  <c r="J406"/>
  <c r="N405"/>
  <c r="M405"/>
  <c r="O405" s="1"/>
  <c r="L405"/>
  <c r="J405"/>
  <c r="N404"/>
  <c r="M404"/>
  <c r="L404"/>
  <c r="J404"/>
  <c r="N403"/>
  <c r="M403"/>
  <c r="O403" s="1"/>
  <c r="L403"/>
  <c r="J403"/>
  <c r="N402"/>
  <c r="M402"/>
  <c r="L402"/>
  <c r="J402"/>
  <c r="N401"/>
  <c r="M401"/>
  <c r="L401"/>
  <c r="J401"/>
  <c r="N400"/>
  <c r="M400"/>
  <c r="L400"/>
  <c r="J400"/>
  <c r="N399"/>
  <c r="M399"/>
  <c r="L399"/>
  <c r="J399"/>
  <c r="N398"/>
  <c r="M398"/>
  <c r="L398"/>
  <c r="J398"/>
  <c r="N397"/>
  <c r="M397"/>
  <c r="L397"/>
  <c r="J397"/>
  <c r="N396"/>
  <c r="M396"/>
  <c r="L396"/>
  <c r="J396"/>
  <c r="O395"/>
  <c r="N395"/>
  <c r="M395"/>
  <c r="L395"/>
  <c r="J395"/>
  <c r="N394"/>
  <c r="M394"/>
  <c r="L394"/>
  <c r="J394"/>
  <c r="N393"/>
  <c r="M393"/>
  <c r="L393"/>
  <c r="O393" s="1"/>
  <c r="J393"/>
  <c r="N392"/>
  <c r="M392"/>
  <c r="L392"/>
  <c r="O392" s="1"/>
  <c r="J392"/>
  <c r="N391"/>
  <c r="M391"/>
  <c r="L391"/>
  <c r="J391"/>
  <c r="N390"/>
  <c r="M390"/>
  <c r="L390"/>
  <c r="O390" s="1"/>
  <c r="J390"/>
  <c r="N389"/>
  <c r="M389"/>
  <c r="L389"/>
  <c r="J389"/>
  <c r="N388"/>
  <c r="M388"/>
  <c r="L388"/>
  <c r="J388"/>
  <c r="N387"/>
  <c r="M387"/>
  <c r="L387"/>
  <c r="O387" s="1"/>
  <c r="J387"/>
  <c r="N386"/>
  <c r="M386"/>
  <c r="L386"/>
  <c r="J386"/>
  <c r="N385"/>
  <c r="M385"/>
  <c r="O385" s="1"/>
  <c r="L385"/>
  <c r="J385"/>
  <c r="N384"/>
  <c r="M384"/>
  <c r="L384"/>
  <c r="J384"/>
  <c r="N383"/>
  <c r="M383"/>
  <c r="L383"/>
  <c r="J383"/>
  <c r="N382"/>
  <c r="M382"/>
  <c r="L382"/>
  <c r="J382"/>
  <c r="N381"/>
  <c r="M381"/>
  <c r="L381"/>
  <c r="J381"/>
  <c r="N380"/>
  <c r="M380"/>
  <c r="L380"/>
  <c r="J380"/>
  <c r="O379"/>
  <c r="N379"/>
  <c r="M379"/>
  <c r="L379"/>
  <c r="J379"/>
  <c r="N378"/>
  <c r="M378"/>
  <c r="L378"/>
  <c r="J378"/>
  <c r="N377"/>
  <c r="M377"/>
  <c r="L377"/>
  <c r="O377" s="1"/>
  <c r="J377"/>
  <c r="N376"/>
  <c r="M376"/>
  <c r="L376"/>
  <c r="O376" s="1"/>
  <c r="J376"/>
  <c r="N375"/>
  <c r="M375"/>
  <c r="L375"/>
  <c r="J375"/>
  <c r="N374"/>
  <c r="M374"/>
  <c r="L374"/>
  <c r="O374" s="1"/>
  <c r="J374"/>
  <c r="N373"/>
  <c r="M373"/>
  <c r="L373"/>
  <c r="J373"/>
  <c r="N372"/>
  <c r="M372"/>
  <c r="L372"/>
  <c r="J372"/>
  <c r="N371"/>
  <c r="M371"/>
  <c r="L371"/>
  <c r="J371"/>
  <c r="N370"/>
  <c r="M370"/>
  <c r="L370"/>
  <c r="J370"/>
  <c r="N369"/>
  <c r="M369"/>
  <c r="O369" s="1"/>
  <c r="L369"/>
  <c r="J369"/>
  <c r="N368"/>
  <c r="M368"/>
  <c r="L368"/>
  <c r="J368"/>
  <c r="N367"/>
  <c r="M367"/>
  <c r="L367"/>
  <c r="J367"/>
  <c r="N366"/>
  <c r="M366"/>
  <c r="L366"/>
  <c r="J366"/>
  <c r="N365"/>
  <c r="M365"/>
  <c r="L365"/>
  <c r="J365"/>
  <c r="N364"/>
  <c r="M364"/>
  <c r="L364"/>
  <c r="J364"/>
  <c r="O363"/>
  <c r="N363"/>
  <c r="M363"/>
  <c r="L363"/>
  <c r="J363"/>
  <c r="N362"/>
  <c r="M362"/>
  <c r="L362"/>
  <c r="J362"/>
  <c r="N361"/>
  <c r="M361"/>
  <c r="L361"/>
  <c r="O361" s="1"/>
  <c r="J361"/>
  <c r="N360"/>
  <c r="M360"/>
  <c r="L360"/>
  <c r="O360" s="1"/>
  <c r="J360"/>
  <c r="N359"/>
  <c r="M359"/>
  <c r="L359"/>
  <c r="J359"/>
  <c r="N358"/>
  <c r="M358"/>
  <c r="L358"/>
  <c r="O358" s="1"/>
  <c r="J358"/>
  <c r="N357"/>
  <c r="M357"/>
  <c r="L357"/>
  <c r="J357"/>
  <c r="N356"/>
  <c r="M356"/>
  <c r="L356"/>
  <c r="J356"/>
  <c r="N355"/>
  <c r="M355"/>
  <c r="L355"/>
  <c r="J355"/>
  <c r="N354"/>
  <c r="M354"/>
  <c r="L354"/>
  <c r="J354"/>
  <c r="O353"/>
  <c r="N353"/>
  <c r="M353"/>
  <c r="L353"/>
  <c r="J353"/>
  <c r="N352"/>
  <c r="M352"/>
  <c r="L352"/>
  <c r="O352" s="1"/>
  <c r="J352"/>
  <c r="N351"/>
  <c r="M351"/>
  <c r="L351"/>
  <c r="J351"/>
  <c r="N350"/>
  <c r="M350"/>
  <c r="L350"/>
  <c r="O350" s="1"/>
  <c r="J350"/>
  <c r="N349"/>
  <c r="M349"/>
  <c r="L349"/>
  <c r="J349"/>
  <c r="N348"/>
  <c r="M348"/>
  <c r="L348"/>
  <c r="J348"/>
  <c r="N347"/>
  <c r="M347"/>
  <c r="L347"/>
  <c r="O347" s="1"/>
  <c r="J347"/>
  <c r="N346"/>
  <c r="M346"/>
  <c r="L346"/>
  <c r="J346"/>
  <c r="N345"/>
  <c r="M345"/>
  <c r="L345"/>
  <c r="O345" s="1"/>
  <c r="J345"/>
  <c r="N344"/>
  <c r="M344"/>
  <c r="L344"/>
  <c r="J344"/>
  <c r="N343"/>
  <c r="M343"/>
  <c r="O343" s="1"/>
  <c r="L343"/>
  <c r="J343"/>
  <c r="N342"/>
  <c r="M342"/>
  <c r="L342"/>
  <c r="J342"/>
  <c r="N341"/>
  <c r="M341"/>
  <c r="O341" s="1"/>
  <c r="L341"/>
  <c r="J341"/>
  <c r="N340"/>
  <c r="M340"/>
  <c r="L340"/>
  <c r="J340"/>
  <c r="N339"/>
  <c r="O339" s="1"/>
  <c r="M339"/>
  <c r="L339"/>
  <c r="J339"/>
  <c r="N338"/>
  <c r="M338"/>
  <c r="L338"/>
  <c r="J338"/>
  <c r="O337"/>
  <c r="N337"/>
  <c r="M337"/>
  <c r="L337"/>
  <c r="J337"/>
  <c r="N336"/>
  <c r="M336"/>
  <c r="L336"/>
  <c r="O336" s="1"/>
  <c r="J336"/>
  <c r="N335"/>
  <c r="M335"/>
  <c r="L335"/>
  <c r="J335"/>
  <c r="N334"/>
  <c r="M334"/>
  <c r="L334"/>
  <c r="O334" s="1"/>
  <c r="J334"/>
  <c r="N333"/>
  <c r="M333"/>
  <c r="L333"/>
  <c r="J333"/>
  <c r="N332"/>
  <c r="M332"/>
  <c r="L332"/>
  <c r="J332"/>
  <c r="N331"/>
  <c r="M331"/>
  <c r="L331"/>
  <c r="O331" s="1"/>
  <c r="J331"/>
  <c r="N330"/>
  <c r="M330"/>
  <c r="L330"/>
  <c r="J330"/>
  <c r="N329"/>
  <c r="M329"/>
  <c r="L329"/>
  <c r="O329" s="1"/>
  <c r="J329"/>
  <c r="N328"/>
  <c r="M328"/>
  <c r="L328"/>
  <c r="J328"/>
  <c r="N327"/>
  <c r="M327"/>
  <c r="O327" s="1"/>
  <c r="L327"/>
  <c r="J327"/>
  <c r="N326"/>
  <c r="M326"/>
  <c r="L326"/>
  <c r="J326"/>
  <c r="N325"/>
  <c r="M325"/>
  <c r="O325" s="1"/>
  <c r="L325"/>
  <c r="J325"/>
  <c r="N324"/>
  <c r="M324"/>
  <c r="L324"/>
  <c r="J324"/>
  <c r="N323"/>
  <c r="O323" s="1"/>
  <c r="M323"/>
  <c r="L323"/>
  <c r="J323"/>
  <c r="N322"/>
  <c r="M322"/>
  <c r="L322"/>
  <c r="J322"/>
  <c r="O321"/>
  <c r="N321"/>
  <c r="M321"/>
  <c r="L321"/>
  <c r="J321"/>
  <c r="N320"/>
  <c r="M320"/>
  <c r="L320"/>
  <c r="O320" s="1"/>
  <c r="J320"/>
  <c r="N319"/>
  <c r="M319"/>
  <c r="L319"/>
  <c r="J319"/>
  <c r="N318"/>
  <c r="M318"/>
  <c r="L318"/>
  <c r="O318" s="1"/>
  <c r="J318"/>
  <c r="N317"/>
  <c r="M317"/>
  <c r="L317"/>
  <c r="J317"/>
  <c r="N316"/>
  <c r="M316"/>
  <c r="L316"/>
  <c r="J316"/>
  <c r="N315"/>
  <c r="M315"/>
  <c r="L315"/>
  <c r="O315" s="1"/>
  <c r="J315"/>
  <c r="N314"/>
  <c r="M314"/>
  <c r="L314"/>
  <c r="J314"/>
  <c r="N313"/>
  <c r="M313"/>
  <c r="L313"/>
  <c r="O313" s="1"/>
  <c r="J313"/>
  <c r="N312"/>
  <c r="M312"/>
  <c r="L312"/>
  <c r="O312" s="1"/>
  <c r="J312"/>
  <c r="N311"/>
  <c r="M311"/>
  <c r="L311"/>
  <c r="J311"/>
  <c r="N310"/>
  <c r="M310"/>
  <c r="L310"/>
  <c r="O310" s="1"/>
  <c r="J310"/>
  <c r="N309"/>
  <c r="M309"/>
  <c r="L309"/>
  <c r="J309"/>
  <c r="N308"/>
  <c r="M308"/>
  <c r="L308"/>
  <c r="J308"/>
  <c r="N307"/>
  <c r="M307"/>
  <c r="L307"/>
  <c r="J307"/>
  <c r="N306"/>
  <c r="O306" s="1"/>
  <c r="M306"/>
  <c r="L306"/>
  <c r="J306"/>
  <c r="N305"/>
  <c r="M305"/>
  <c r="L305"/>
  <c r="J305"/>
  <c r="N304"/>
  <c r="M304"/>
  <c r="L304"/>
  <c r="J304"/>
  <c r="O303"/>
  <c r="N303"/>
  <c r="M303"/>
  <c r="L303"/>
  <c r="J303"/>
  <c r="N302"/>
  <c r="M302"/>
  <c r="L302"/>
  <c r="O302" s="1"/>
  <c r="J302"/>
  <c r="N301"/>
  <c r="M301"/>
  <c r="L301"/>
  <c r="J301"/>
  <c r="N300"/>
  <c r="M300"/>
  <c r="L300"/>
  <c r="J300"/>
  <c r="N299"/>
  <c r="M299"/>
  <c r="L299"/>
  <c r="J299"/>
  <c r="N298"/>
  <c r="M298"/>
  <c r="L298"/>
  <c r="O298" s="1"/>
  <c r="J298"/>
  <c r="N297"/>
  <c r="M297"/>
  <c r="L297"/>
  <c r="O297" s="1"/>
  <c r="J297"/>
  <c r="N296"/>
  <c r="M296"/>
  <c r="L296"/>
  <c r="O296" s="1"/>
  <c r="J296"/>
  <c r="N295"/>
  <c r="M295"/>
  <c r="L295"/>
  <c r="J295"/>
  <c r="N294"/>
  <c r="M294"/>
  <c r="L294"/>
  <c r="O294" s="1"/>
  <c r="J294"/>
  <c r="N293"/>
  <c r="M293"/>
  <c r="L293"/>
  <c r="J293"/>
  <c r="N292"/>
  <c r="M292"/>
  <c r="L292"/>
  <c r="J292"/>
  <c r="N291"/>
  <c r="M291"/>
  <c r="L291"/>
  <c r="J291"/>
  <c r="N290"/>
  <c r="O290" s="1"/>
  <c r="M290"/>
  <c r="L290"/>
  <c r="J290"/>
  <c r="N289"/>
  <c r="M289"/>
  <c r="L289"/>
  <c r="J289"/>
  <c r="N288"/>
  <c r="M288"/>
  <c r="L288"/>
  <c r="J288"/>
  <c r="O287"/>
  <c r="N287"/>
  <c r="M287"/>
  <c r="L287"/>
  <c r="J287"/>
  <c r="N286"/>
  <c r="M286"/>
  <c r="L286"/>
  <c r="O286" s="1"/>
  <c r="J286"/>
  <c r="N285"/>
  <c r="M285"/>
  <c r="L285"/>
  <c r="J285"/>
  <c r="N284"/>
  <c r="M284"/>
  <c r="L284"/>
  <c r="J284"/>
  <c r="N283"/>
  <c r="M283"/>
  <c r="L283"/>
  <c r="J283"/>
  <c r="N282"/>
  <c r="M282"/>
  <c r="L282"/>
  <c r="O282" s="1"/>
  <c r="J282"/>
  <c r="N281"/>
  <c r="M281"/>
  <c r="L281"/>
  <c r="O281" s="1"/>
  <c r="J281"/>
  <c r="N280"/>
  <c r="M280"/>
  <c r="L280"/>
  <c r="O280" s="1"/>
  <c r="J280"/>
  <c r="N279"/>
  <c r="M279"/>
  <c r="L279"/>
  <c r="J279"/>
  <c r="N278"/>
  <c r="M278"/>
  <c r="L278"/>
  <c r="O278" s="1"/>
  <c r="J278"/>
  <c r="N277"/>
  <c r="M277"/>
  <c r="L277"/>
  <c r="J277"/>
  <c r="N276"/>
  <c r="M276"/>
  <c r="L276"/>
  <c r="J276"/>
  <c r="N275"/>
  <c r="M275"/>
  <c r="L275"/>
  <c r="J275"/>
  <c r="N274"/>
  <c r="O274" s="1"/>
  <c r="M274"/>
  <c r="L274"/>
  <c r="J274"/>
  <c r="N273"/>
  <c r="M273"/>
  <c r="L273"/>
  <c r="J273"/>
  <c r="N272"/>
  <c r="M272"/>
  <c r="L272"/>
  <c r="J272"/>
  <c r="O271"/>
  <c r="N271"/>
  <c r="M271"/>
  <c r="L271"/>
  <c r="J271"/>
  <c r="N270"/>
  <c r="M270"/>
  <c r="L270"/>
  <c r="O270" s="1"/>
  <c r="J270"/>
  <c r="N269"/>
  <c r="M269"/>
  <c r="L269"/>
  <c r="J269"/>
  <c r="N268"/>
  <c r="M268"/>
  <c r="L268"/>
  <c r="O268" s="1"/>
  <c r="J268"/>
  <c r="N267"/>
  <c r="M267"/>
  <c r="L267"/>
  <c r="O267" s="1"/>
  <c r="J267"/>
  <c r="N266"/>
  <c r="M266"/>
  <c r="L266"/>
  <c r="O266" s="1"/>
  <c r="J266"/>
  <c r="N265"/>
  <c r="M265"/>
  <c r="L265"/>
  <c r="J265"/>
  <c r="N264"/>
  <c r="M264"/>
  <c r="L264"/>
  <c r="O264" s="1"/>
  <c r="J264"/>
  <c r="N263"/>
  <c r="M263"/>
  <c r="L263"/>
  <c r="O263" s="1"/>
  <c r="J263"/>
  <c r="N262"/>
  <c r="M262"/>
  <c r="L262"/>
  <c r="J262"/>
  <c r="N261"/>
  <c r="M261"/>
  <c r="O261" s="1"/>
  <c r="L261"/>
  <c r="J261"/>
  <c r="N260"/>
  <c r="M260"/>
  <c r="L260"/>
  <c r="J260"/>
  <c r="N259"/>
  <c r="O259" s="1"/>
  <c r="M259"/>
  <c r="L259"/>
  <c r="J259"/>
  <c r="N258"/>
  <c r="M258"/>
  <c r="L258"/>
  <c r="J258"/>
  <c r="N257"/>
  <c r="M257"/>
  <c r="L257"/>
  <c r="J257"/>
  <c r="N256"/>
  <c r="M256"/>
  <c r="L256"/>
  <c r="J256"/>
  <c r="O255"/>
  <c r="N255"/>
  <c r="M255"/>
  <c r="L255"/>
  <c r="J255"/>
  <c r="N254"/>
  <c r="M254"/>
  <c r="L254"/>
  <c r="O254" s="1"/>
  <c r="J254"/>
  <c r="N253"/>
  <c r="M253"/>
  <c r="L253"/>
  <c r="J253"/>
  <c r="N252"/>
  <c r="M252"/>
  <c r="L252"/>
  <c r="O252" s="1"/>
  <c r="J252"/>
  <c r="N251"/>
  <c r="M251"/>
  <c r="L251"/>
  <c r="O251" s="1"/>
  <c r="J251"/>
  <c r="N250"/>
  <c r="M250"/>
  <c r="L250"/>
  <c r="O250" s="1"/>
  <c r="J250"/>
  <c r="N249"/>
  <c r="M249"/>
  <c r="L249"/>
  <c r="J249"/>
  <c r="N248"/>
  <c r="M248"/>
  <c r="L248"/>
  <c r="O248" s="1"/>
  <c r="J248"/>
  <c r="N247"/>
  <c r="M247"/>
  <c r="L247"/>
  <c r="J247"/>
  <c r="N246"/>
  <c r="M246"/>
  <c r="L246"/>
  <c r="J246"/>
  <c r="N245"/>
  <c r="M245"/>
  <c r="O245" s="1"/>
  <c r="L245"/>
  <c r="J245"/>
  <c r="N244"/>
  <c r="M244"/>
  <c r="L244"/>
  <c r="J244"/>
  <c r="N243"/>
  <c r="O243" s="1"/>
  <c r="M243"/>
  <c r="L243"/>
  <c r="J243"/>
  <c r="N242"/>
  <c r="M242"/>
  <c r="L242"/>
  <c r="J242"/>
  <c r="N241"/>
  <c r="M241"/>
  <c r="L241"/>
  <c r="J241"/>
  <c r="N240"/>
  <c r="M240"/>
  <c r="L240"/>
  <c r="J240"/>
  <c r="O239"/>
  <c r="N239"/>
  <c r="M239"/>
  <c r="L239"/>
  <c r="J239"/>
  <c r="N238"/>
  <c r="M238"/>
  <c r="L238"/>
  <c r="O238" s="1"/>
  <c r="J238"/>
  <c r="N237"/>
  <c r="M237"/>
  <c r="L237"/>
  <c r="J237"/>
  <c r="N236"/>
  <c r="M236"/>
  <c r="L236"/>
  <c r="O236" s="1"/>
  <c r="J236"/>
  <c r="N235"/>
  <c r="M235"/>
  <c r="L235"/>
  <c r="O235" s="1"/>
  <c r="J235"/>
  <c r="N234"/>
  <c r="M234"/>
  <c r="L234"/>
  <c r="O234" s="1"/>
  <c r="J234"/>
  <c r="N233"/>
  <c r="M233"/>
  <c r="L233"/>
  <c r="J233"/>
  <c r="N232"/>
  <c r="M232"/>
  <c r="L232"/>
  <c r="O232" s="1"/>
  <c r="J232"/>
  <c r="N231"/>
  <c r="M231"/>
  <c r="L231"/>
  <c r="J231"/>
  <c r="N230"/>
  <c r="M230"/>
  <c r="L230"/>
  <c r="J230"/>
  <c r="N229"/>
  <c r="M229"/>
  <c r="O229" s="1"/>
  <c r="L229"/>
  <c r="J229"/>
  <c r="N228"/>
  <c r="M228"/>
  <c r="L228"/>
  <c r="J228"/>
  <c r="N227"/>
  <c r="O227" s="1"/>
  <c r="M227"/>
  <c r="L227"/>
  <c r="J227"/>
  <c r="N226"/>
  <c r="M226"/>
  <c r="L226"/>
  <c r="J226"/>
  <c r="N225"/>
  <c r="M225"/>
  <c r="L225"/>
  <c r="J225"/>
  <c r="N224"/>
  <c r="M224"/>
  <c r="L224"/>
  <c r="J224"/>
  <c r="O223"/>
  <c r="N223"/>
  <c r="M223"/>
  <c r="L223"/>
  <c r="J223"/>
  <c r="N222"/>
  <c r="M222"/>
  <c r="L222"/>
  <c r="O222" s="1"/>
  <c r="J222"/>
  <c r="N221"/>
  <c r="M221"/>
  <c r="L221"/>
  <c r="J221"/>
  <c r="N220"/>
  <c r="M220"/>
  <c r="L220"/>
  <c r="O220" s="1"/>
  <c r="J220"/>
  <c r="N219"/>
  <c r="M219"/>
  <c r="L219"/>
  <c r="O219" s="1"/>
  <c r="J219"/>
  <c r="N218"/>
  <c r="M218"/>
  <c r="L218"/>
  <c r="O218" s="1"/>
  <c r="J218"/>
  <c r="N217"/>
  <c r="M217"/>
  <c r="L217"/>
  <c r="J217"/>
  <c r="N216"/>
  <c r="M216"/>
  <c r="L216"/>
  <c r="O216" s="1"/>
  <c r="J216"/>
  <c r="N215"/>
  <c r="M215"/>
  <c r="L215"/>
  <c r="J215"/>
  <c r="N214"/>
  <c r="M214"/>
  <c r="L214"/>
  <c r="J214"/>
  <c r="N213"/>
  <c r="M213"/>
  <c r="O213" s="1"/>
  <c r="L213"/>
  <c r="J213"/>
  <c r="N212"/>
  <c r="M212"/>
  <c r="L212"/>
  <c r="J212"/>
  <c r="N211"/>
  <c r="O211" s="1"/>
  <c r="M211"/>
  <c r="L211"/>
  <c r="J211"/>
  <c r="N210"/>
  <c r="M210"/>
  <c r="L210"/>
  <c r="J210"/>
  <c r="N209"/>
  <c r="M209"/>
  <c r="L209"/>
  <c r="J209"/>
  <c r="N208"/>
  <c r="M208"/>
  <c r="L208"/>
  <c r="J208"/>
  <c r="O207"/>
  <c r="N207"/>
  <c r="M207"/>
  <c r="L207"/>
  <c r="J207"/>
  <c r="N206"/>
  <c r="M206"/>
  <c r="L206"/>
  <c r="O206" s="1"/>
  <c r="J206"/>
  <c r="N205"/>
  <c r="M205"/>
  <c r="L205"/>
  <c r="J205"/>
  <c r="N204"/>
  <c r="M204"/>
  <c r="L204"/>
  <c r="O204" s="1"/>
  <c r="J204"/>
  <c r="N203"/>
  <c r="M203"/>
  <c r="L203"/>
  <c r="O203" s="1"/>
  <c r="J203"/>
  <c r="N202"/>
  <c r="M202"/>
  <c r="L202"/>
  <c r="O202" s="1"/>
  <c r="J202"/>
  <c r="N201"/>
  <c r="M201"/>
  <c r="L201"/>
  <c r="J201"/>
  <c r="N200"/>
  <c r="M200"/>
  <c r="L200"/>
  <c r="O200" s="1"/>
  <c r="J200"/>
  <c r="N199"/>
  <c r="M199"/>
  <c r="L199"/>
  <c r="O199" s="1"/>
  <c r="J199"/>
  <c r="N198"/>
  <c r="M198"/>
  <c r="L198"/>
  <c r="J198"/>
  <c r="N197"/>
  <c r="M197"/>
  <c r="O197" s="1"/>
  <c r="L197"/>
  <c r="J197"/>
  <c r="N196"/>
  <c r="M196"/>
  <c r="L196"/>
  <c r="J196"/>
  <c r="N195"/>
  <c r="O195" s="1"/>
  <c r="M195"/>
  <c r="L195"/>
  <c r="J195"/>
  <c r="N194"/>
  <c r="M194"/>
  <c r="L194"/>
  <c r="J194"/>
  <c r="N193"/>
  <c r="M193"/>
  <c r="L193"/>
  <c r="J193"/>
  <c r="N192"/>
  <c r="M192"/>
  <c r="L192"/>
  <c r="J192"/>
  <c r="O191"/>
  <c r="N191"/>
  <c r="M191"/>
  <c r="L191"/>
  <c r="J191"/>
  <c r="N190"/>
  <c r="M190"/>
  <c r="L190"/>
  <c r="O190" s="1"/>
  <c r="J190"/>
  <c r="N189"/>
  <c r="M189"/>
  <c r="L189"/>
  <c r="J189"/>
  <c r="N188"/>
  <c r="M188"/>
  <c r="L188"/>
  <c r="O188" s="1"/>
  <c r="J188"/>
  <c r="N187"/>
  <c r="M187"/>
  <c r="L187"/>
  <c r="O187" s="1"/>
  <c r="J187"/>
  <c r="N186"/>
  <c r="M186"/>
  <c r="L186"/>
  <c r="O186" s="1"/>
  <c r="J186"/>
  <c r="N185"/>
  <c r="M185"/>
  <c r="L185"/>
  <c r="J185"/>
  <c r="N184"/>
  <c r="M184"/>
  <c r="L184"/>
  <c r="O184" s="1"/>
  <c r="J184"/>
  <c r="N183"/>
  <c r="M183"/>
  <c r="L183"/>
  <c r="J183"/>
  <c r="N182"/>
  <c r="M182"/>
  <c r="L182"/>
  <c r="J182"/>
  <c r="N181"/>
  <c r="M181"/>
  <c r="O181" s="1"/>
  <c r="L181"/>
  <c r="J181"/>
  <c r="N180"/>
  <c r="M180"/>
  <c r="L180"/>
  <c r="J180"/>
  <c r="N179"/>
  <c r="O179" s="1"/>
  <c r="M179"/>
  <c r="L179"/>
  <c r="J179"/>
  <c r="N178"/>
  <c r="M178"/>
  <c r="L178"/>
  <c r="J178"/>
  <c r="N177"/>
  <c r="M177"/>
  <c r="L177"/>
  <c r="J177"/>
  <c r="N176"/>
  <c r="M176"/>
  <c r="L176"/>
  <c r="J176"/>
  <c r="O175"/>
  <c r="N175"/>
  <c r="M175"/>
  <c r="L175"/>
  <c r="J175"/>
  <c r="N174"/>
  <c r="M174"/>
  <c r="L174"/>
  <c r="O174" s="1"/>
  <c r="J174"/>
  <c r="N173"/>
  <c r="M173"/>
  <c r="L173"/>
  <c r="J173"/>
  <c r="N172"/>
  <c r="M172"/>
  <c r="L172"/>
  <c r="O172" s="1"/>
  <c r="J172"/>
  <c r="N171"/>
  <c r="M171"/>
  <c r="L171"/>
  <c r="O171" s="1"/>
  <c r="J171"/>
  <c r="N170"/>
  <c r="M170"/>
  <c r="L170"/>
  <c r="O170" s="1"/>
  <c r="J170"/>
  <c r="N169"/>
  <c r="M169"/>
  <c r="L169"/>
  <c r="J169"/>
  <c r="N168"/>
  <c r="M168"/>
  <c r="L168"/>
  <c r="O168" s="1"/>
  <c r="J168"/>
  <c r="N167"/>
  <c r="M167"/>
  <c r="L167"/>
  <c r="J167"/>
  <c r="N166"/>
  <c r="M166"/>
  <c r="L166"/>
  <c r="J166"/>
  <c r="N165"/>
  <c r="M165"/>
  <c r="O165" s="1"/>
  <c r="L165"/>
  <c r="J165"/>
  <c r="N164"/>
  <c r="M164"/>
  <c r="L164"/>
  <c r="J164"/>
  <c r="N163"/>
  <c r="O163" s="1"/>
  <c r="M163"/>
  <c r="L163"/>
  <c r="J163"/>
  <c r="N162"/>
  <c r="M162"/>
  <c r="L162"/>
  <c r="J162"/>
  <c r="N161"/>
  <c r="M161"/>
  <c r="L161"/>
  <c r="J161"/>
  <c r="N160"/>
  <c r="M160"/>
  <c r="L160"/>
  <c r="J160"/>
  <c r="O159"/>
  <c r="N159"/>
  <c r="M159"/>
  <c r="L159"/>
  <c r="J159"/>
  <c r="N158"/>
  <c r="M158"/>
  <c r="L158"/>
  <c r="O158" s="1"/>
  <c r="J158"/>
  <c r="N157"/>
  <c r="M157"/>
  <c r="L157"/>
  <c r="J157"/>
  <c r="N156"/>
  <c r="M156"/>
  <c r="L156"/>
  <c r="O156" s="1"/>
  <c r="J156"/>
  <c r="N155"/>
  <c r="M155"/>
  <c r="L155"/>
  <c r="O155" s="1"/>
  <c r="J155"/>
  <c r="N154"/>
  <c r="M154"/>
  <c r="L154"/>
  <c r="O154" s="1"/>
  <c r="J154"/>
  <c r="N153"/>
  <c r="M153"/>
  <c r="L153"/>
  <c r="J153"/>
  <c r="N152"/>
  <c r="M152"/>
  <c r="L152"/>
  <c r="O152" s="1"/>
  <c r="J152"/>
  <c r="N151"/>
  <c r="M151"/>
  <c r="L151"/>
  <c r="O151" s="1"/>
  <c r="J151"/>
  <c r="N150"/>
  <c r="M150"/>
  <c r="L150"/>
  <c r="J150"/>
  <c r="N149"/>
  <c r="M149"/>
  <c r="O149" s="1"/>
  <c r="L149"/>
  <c r="J149"/>
  <c r="N148"/>
  <c r="M148"/>
  <c r="L148"/>
  <c r="J148"/>
  <c r="N147"/>
  <c r="O147" s="1"/>
  <c r="M147"/>
  <c r="L147"/>
  <c r="J147"/>
  <c r="N146"/>
  <c r="M146"/>
  <c r="L146"/>
  <c r="J146"/>
  <c r="N145"/>
  <c r="M145"/>
  <c r="L145"/>
  <c r="J145"/>
  <c r="N144"/>
  <c r="M144"/>
  <c r="L144"/>
  <c r="J144"/>
  <c r="O143"/>
  <c r="N143"/>
  <c r="M143"/>
  <c r="L143"/>
  <c r="J143"/>
  <c r="N142"/>
  <c r="M142"/>
  <c r="L142"/>
  <c r="O142" s="1"/>
  <c r="J142"/>
  <c r="N141"/>
  <c r="M141"/>
  <c r="L141"/>
  <c r="J141"/>
  <c r="N140"/>
  <c r="M140"/>
  <c r="L140"/>
  <c r="O140" s="1"/>
  <c r="J140"/>
  <c r="N139"/>
  <c r="M139"/>
  <c r="L139"/>
  <c r="O139" s="1"/>
  <c r="J139"/>
  <c r="N138"/>
  <c r="M138"/>
  <c r="L138"/>
  <c r="O138" s="1"/>
  <c r="J138"/>
  <c r="N137"/>
  <c r="M137"/>
  <c r="L137"/>
  <c r="J137"/>
  <c r="N136"/>
  <c r="M136"/>
  <c r="L136"/>
  <c r="O136" s="1"/>
  <c r="J136"/>
  <c r="N135"/>
  <c r="M135"/>
  <c r="L135"/>
  <c r="O135" s="1"/>
  <c r="J135"/>
  <c r="N134"/>
  <c r="M134"/>
  <c r="L134"/>
  <c r="J134"/>
  <c r="N133"/>
  <c r="M133"/>
  <c r="O133" s="1"/>
  <c r="L133"/>
  <c r="J133"/>
  <c r="N132"/>
  <c r="M132"/>
  <c r="L132"/>
  <c r="J132"/>
  <c r="N131"/>
  <c r="O131" s="1"/>
  <c r="M131"/>
  <c r="L131"/>
  <c r="J131"/>
  <c r="N130"/>
  <c r="M130"/>
  <c r="L130"/>
  <c r="J130"/>
  <c r="N129"/>
  <c r="M129"/>
  <c r="L129"/>
  <c r="J129"/>
  <c r="N128"/>
  <c r="M128"/>
  <c r="L128"/>
  <c r="J128"/>
  <c r="O127"/>
  <c r="N127"/>
  <c r="M127"/>
  <c r="L127"/>
  <c r="J127"/>
  <c r="N126"/>
  <c r="M126"/>
  <c r="L126"/>
  <c r="O126" s="1"/>
  <c r="J126"/>
  <c r="N125"/>
  <c r="M125"/>
  <c r="L125"/>
  <c r="J125"/>
  <c r="N124"/>
  <c r="M124"/>
  <c r="L124"/>
  <c r="O124" s="1"/>
  <c r="J124"/>
  <c r="N123"/>
  <c r="M123"/>
  <c r="L123"/>
  <c r="O123" s="1"/>
  <c r="J123"/>
  <c r="N122"/>
  <c r="M122"/>
  <c r="L122"/>
  <c r="O122" s="1"/>
  <c r="J122"/>
  <c r="N121"/>
  <c r="M121"/>
  <c r="L121"/>
  <c r="J121"/>
  <c r="N120"/>
  <c r="M120"/>
  <c r="L120"/>
  <c r="O120" s="1"/>
  <c r="J120"/>
  <c r="N119"/>
  <c r="M119"/>
  <c r="L119"/>
  <c r="J119"/>
  <c r="N118"/>
  <c r="M118"/>
  <c r="L118"/>
  <c r="J118"/>
  <c r="N117"/>
  <c r="M117"/>
  <c r="O117" s="1"/>
  <c r="L117"/>
  <c r="J117"/>
  <c r="N116"/>
  <c r="M116"/>
  <c r="L116"/>
  <c r="J116"/>
  <c r="N115"/>
  <c r="O115" s="1"/>
  <c r="M115"/>
  <c r="L115"/>
  <c r="J115"/>
  <c r="N114"/>
  <c r="M114"/>
  <c r="L114"/>
  <c r="J114"/>
  <c r="N113"/>
  <c r="M113"/>
  <c r="L113"/>
  <c r="J113"/>
  <c r="N112"/>
  <c r="M112"/>
  <c r="L112"/>
  <c r="J112"/>
  <c r="O111"/>
  <c r="N111"/>
  <c r="M111"/>
  <c r="L111"/>
  <c r="J111"/>
  <c r="N110"/>
  <c r="M110"/>
  <c r="L110"/>
  <c r="O110" s="1"/>
  <c r="J110"/>
  <c r="N109"/>
  <c r="M109"/>
  <c r="L109"/>
  <c r="J109"/>
  <c r="N108"/>
  <c r="M108"/>
  <c r="L108"/>
  <c r="O108" s="1"/>
  <c r="J108"/>
  <c r="N107"/>
  <c r="M107"/>
  <c r="L107"/>
  <c r="O107" s="1"/>
  <c r="J107"/>
  <c r="N106"/>
  <c r="M106"/>
  <c r="L106"/>
  <c r="O106" s="1"/>
  <c r="J106"/>
  <c r="N105"/>
  <c r="M105"/>
  <c r="L105"/>
  <c r="J105"/>
  <c r="N104"/>
  <c r="M104"/>
  <c r="L104"/>
  <c r="O104" s="1"/>
  <c r="J104"/>
  <c r="N103"/>
  <c r="M103"/>
  <c r="L103"/>
  <c r="J103"/>
  <c r="N102"/>
  <c r="M102"/>
  <c r="L102"/>
  <c r="J102"/>
  <c r="N101"/>
  <c r="M101"/>
  <c r="O101" s="1"/>
  <c r="L101"/>
  <c r="J101"/>
  <c r="N100"/>
  <c r="M100"/>
  <c r="L100"/>
  <c r="J100"/>
  <c r="N99"/>
  <c r="O99" s="1"/>
  <c r="M99"/>
  <c r="L99"/>
  <c r="J99"/>
  <c r="N98"/>
  <c r="M98"/>
  <c r="L98"/>
  <c r="J98"/>
  <c r="N97"/>
  <c r="M97"/>
  <c r="L97"/>
  <c r="J97"/>
  <c r="N96"/>
  <c r="M96"/>
  <c r="L96"/>
  <c r="J96"/>
  <c r="O95"/>
  <c r="N95"/>
  <c r="M95"/>
  <c r="L95"/>
  <c r="J95"/>
  <c r="N94"/>
  <c r="M94"/>
  <c r="L94"/>
  <c r="O94" s="1"/>
  <c r="J94"/>
  <c r="N93"/>
  <c r="M93"/>
  <c r="L93"/>
  <c r="J93"/>
  <c r="N92"/>
  <c r="M92"/>
  <c r="L92"/>
  <c r="O92" s="1"/>
  <c r="J92"/>
  <c r="N91"/>
  <c r="M91"/>
  <c r="L91"/>
  <c r="O91" s="1"/>
  <c r="J91"/>
  <c r="N90"/>
  <c r="M90"/>
  <c r="L90"/>
  <c r="O90" s="1"/>
  <c r="J90"/>
  <c r="N89"/>
  <c r="M89"/>
  <c r="L89"/>
  <c r="J89"/>
  <c r="N88"/>
  <c r="M88"/>
  <c r="L88"/>
  <c r="O88" s="1"/>
  <c r="J88"/>
  <c r="N87"/>
  <c r="M87"/>
  <c r="L87"/>
  <c r="O87" s="1"/>
  <c r="J87"/>
  <c r="N86"/>
  <c r="M86"/>
  <c r="L86"/>
  <c r="J86"/>
  <c r="N85"/>
  <c r="M85"/>
  <c r="O85" s="1"/>
  <c r="L85"/>
  <c r="J85"/>
  <c r="N84"/>
  <c r="M84"/>
  <c r="L84"/>
  <c r="J84"/>
  <c r="N83"/>
  <c r="O83" s="1"/>
  <c r="M83"/>
  <c r="L83"/>
  <c r="J83"/>
  <c r="N82"/>
  <c r="M82"/>
  <c r="L82"/>
  <c r="J82"/>
  <c r="N81"/>
  <c r="M81"/>
  <c r="L81"/>
  <c r="J81"/>
  <c r="N80"/>
  <c r="M80"/>
  <c r="L80"/>
  <c r="J80"/>
  <c r="O79"/>
  <c r="N79"/>
  <c r="M79"/>
  <c r="L79"/>
  <c r="J79"/>
  <c r="N78"/>
  <c r="M78"/>
  <c r="L78"/>
  <c r="O78" s="1"/>
  <c r="J78"/>
  <c r="N77"/>
  <c r="M77"/>
  <c r="L77"/>
  <c r="J77"/>
  <c r="N76"/>
  <c r="M76"/>
  <c r="L76"/>
  <c r="O76" s="1"/>
  <c r="J76"/>
  <c r="N75"/>
  <c r="M75"/>
  <c r="L75"/>
  <c r="O75" s="1"/>
  <c r="J75"/>
  <c r="N74"/>
  <c r="M74"/>
  <c r="L74"/>
  <c r="O74" s="1"/>
  <c r="J74"/>
  <c r="N73"/>
  <c r="M73"/>
  <c r="L73"/>
  <c r="J73"/>
  <c r="N72"/>
  <c r="M72"/>
  <c r="L72"/>
  <c r="O72" s="1"/>
  <c r="J72"/>
  <c r="N71"/>
  <c r="M71"/>
  <c r="L71"/>
  <c r="O71" s="1"/>
  <c r="J71"/>
  <c r="N70"/>
  <c r="M70"/>
  <c r="L70"/>
  <c r="J70"/>
  <c r="N69"/>
  <c r="M69"/>
  <c r="O69" s="1"/>
  <c r="L69"/>
  <c r="J69"/>
  <c r="N68"/>
  <c r="M68"/>
  <c r="L68"/>
  <c r="J68"/>
  <c r="N67"/>
  <c r="O67" s="1"/>
  <c r="M67"/>
  <c r="L67"/>
  <c r="J67"/>
  <c r="N66"/>
  <c r="M66"/>
  <c r="L66"/>
  <c r="J66"/>
  <c r="N65"/>
  <c r="M65"/>
  <c r="L65"/>
  <c r="J65"/>
  <c r="N64"/>
  <c r="M64"/>
  <c r="L64"/>
  <c r="J64"/>
  <c r="O63"/>
  <c r="N63"/>
  <c r="M63"/>
  <c r="L63"/>
  <c r="J63"/>
  <c r="N62"/>
  <c r="M62"/>
  <c r="L62"/>
  <c r="O62" s="1"/>
  <c r="J62"/>
  <c r="N61"/>
  <c r="M61"/>
  <c r="L61"/>
  <c r="J61"/>
  <c r="N60"/>
  <c r="M60"/>
  <c r="L60"/>
  <c r="O60" s="1"/>
  <c r="J60"/>
  <c r="N59"/>
  <c r="M59"/>
  <c r="L59"/>
  <c r="O59" s="1"/>
  <c r="J59"/>
  <c r="N58"/>
  <c r="M58"/>
  <c r="L58"/>
  <c r="O58" s="1"/>
  <c r="J58"/>
  <c r="N57"/>
  <c r="M57"/>
  <c r="L57"/>
  <c r="J57"/>
  <c r="N56"/>
  <c r="M56"/>
  <c r="L56"/>
  <c r="O56" s="1"/>
  <c r="J56"/>
  <c r="N55"/>
  <c r="M55"/>
  <c r="L55"/>
  <c r="J55"/>
  <c r="N54"/>
  <c r="M54"/>
  <c r="L54"/>
  <c r="J54"/>
  <c r="N53"/>
  <c r="M53"/>
  <c r="O53" s="1"/>
  <c r="L53"/>
  <c r="J53"/>
  <c r="N52"/>
  <c r="M52"/>
  <c r="L52"/>
  <c r="J52"/>
  <c r="N51"/>
  <c r="O51" s="1"/>
  <c r="M51"/>
  <c r="L51"/>
  <c r="J51"/>
  <c r="N50"/>
  <c r="M50"/>
  <c r="L50"/>
  <c r="J50"/>
  <c r="N49"/>
  <c r="M49"/>
  <c r="L49"/>
  <c r="J49"/>
  <c r="N48"/>
  <c r="M48"/>
  <c r="L48"/>
  <c r="J48"/>
  <c r="O47"/>
  <c r="N47"/>
  <c r="M47"/>
  <c r="L47"/>
  <c r="J47"/>
  <c r="N46"/>
  <c r="M46"/>
  <c r="L46"/>
  <c r="O46" s="1"/>
  <c r="J46"/>
  <c r="N45"/>
  <c r="M45"/>
  <c r="L45"/>
  <c r="J45"/>
  <c r="N44"/>
  <c r="M44"/>
  <c r="L44"/>
  <c r="O44" s="1"/>
  <c r="J44"/>
  <c r="N43"/>
  <c r="M43"/>
  <c r="L43"/>
  <c r="O43" s="1"/>
  <c r="J43"/>
  <c r="N42"/>
  <c r="M42"/>
  <c r="L42"/>
  <c r="O42" s="1"/>
  <c r="J42"/>
  <c r="N41"/>
  <c r="M41"/>
  <c r="L41"/>
  <c r="J41"/>
  <c r="N40"/>
  <c r="M40"/>
  <c r="L40"/>
  <c r="O40" s="1"/>
  <c r="J40"/>
  <c r="N39"/>
  <c r="M39"/>
  <c r="O39" s="1"/>
  <c r="L39"/>
  <c r="J39"/>
  <c r="N38"/>
  <c r="M38"/>
  <c r="L38"/>
  <c r="J38"/>
  <c r="N37"/>
  <c r="M37"/>
  <c r="O37" s="1"/>
  <c r="L37"/>
  <c r="J37"/>
  <c r="N36"/>
  <c r="M36"/>
  <c r="L36"/>
  <c r="J36"/>
  <c r="N35"/>
  <c r="O35" s="1"/>
  <c r="M35"/>
  <c r="L35"/>
  <c r="J35"/>
  <c r="N34"/>
  <c r="M34"/>
  <c r="L34"/>
  <c r="J34"/>
  <c r="N33"/>
  <c r="M33"/>
  <c r="L33"/>
  <c r="J33"/>
  <c r="N32"/>
  <c r="M32"/>
  <c r="L32"/>
  <c r="J32"/>
  <c r="O31"/>
  <c r="N31"/>
  <c r="M31"/>
  <c r="L31"/>
  <c r="J31"/>
  <c r="N30"/>
  <c r="M30"/>
  <c r="L30"/>
  <c r="O30" s="1"/>
  <c r="J30"/>
  <c r="N29"/>
  <c r="M29"/>
  <c r="L29"/>
  <c r="J29"/>
  <c r="N28"/>
  <c r="M28"/>
  <c r="L28"/>
  <c r="O28" s="1"/>
  <c r="J28"/>
  <c r="N27"/>
  <c r="M27"/>
  <c r="L27"/>
  <c r="O27" s="1"/>
  <c r="J27"/>
  <c r="N26"/>
  <c r="M26"/>
  <c r="L26"/>
  <c r="O26" s="1"/>
  <c r="J26"/>
  <c r="N25"/>
  <c r="M25"/>
  <c r="L25"/>
  <c r="J25"/>
  <c r="N24"/>
  <c r="M24"/>
  <c r="L24"/>
  <c r="O24" s="1"/>
  <c r="J24"/>
  <c r="N23"/>
  <c r="M23"/>
  <c r="L23"/>
  <c r="O23" s="1"/>
  <c r="J23"/>
  <c r="N22"/>
  <c r="M22"/>
  <c r="L22"/>
  <c r="J22"/>
  <c r="N21"/>
  <c r="M21"/>
  <c r="O21" s="1"/>
  <c r="L21"/>
  <c r="J21"/>
  <c r="N20"/>
  <c r="M20"/>
  <c r="L20"/>
  <c r="J20"/>
  <c r="N19"/>
  <c r="O19" s="1"/>
  <c r="M19"/>
  <c r="L19"/>
  <c r="J19"/>
  <c r="N18"/>
  <c r="M18"/>
  <c r="L18"/>
  <c r="J18"/>
  <c r="N17"/>
  <c r="M17"/>
  <c r="L17"/>
  <c r="J17"/>
  <c r="B11"/>
  <c r="N792" i="7"/>
  <c r="M792"/>
  <c r="L792"/>
  <c r="O792" s="1"/>
  <c r="J792"/>
  <c r="N791"/>
  <c r="M791"/>
  <c r="L791"/>
  <c r="O791" s="1"/>
  <c r="J791"/>
  <c r="N790"/>
  <c r="M790"/>
  <c r="L790"/>
  <c r="J790"/>
  <c r="N789"/>
  <c r="M789"/>
  <c r="L789"/>
  <c r="O789" s="1"/>
  <c r="J789"/>
  <c r="N788"/>
  <c r="M788"/>
  <c r="L788"/>
  <c r="J788"/>
  <c r="N787"/>
  <c r="M787"/>
  <c r="L787"/>
  <c r="J787"/>
  <c r="N786"/>
  <c r="M786"/>
  <c r="L786"/>
  <c r="J786"/>
  <c r="N785"/>
  <c r="M785"/>
  <c r="L785"/>
  <c r="O785" s="1"/>
  <c r="J785"/>
  <c r="N784"/>
  <c r="M784"/>
  <c r="L784"/>
  <c r="J784"/>
  <c r="N783"/>
  <c r="M783"/>
  <c r="L783"/>
  <c r="J783"/>
  <c r="N782"/>
  <c r="M782"/>
  <c r="L782"/>
  <c r="J782"/>
  <c r="N781"/>
  <c r="O781" s="1"/>
  <c r="M781"/>
  <c r="L781"/>
  <c r="J781"/>
  <c r="N780"/>
  <c r="M780"/>
  <c r="L780"/>
  <c r="J780"/>
  <c r="N779"/>
  <c r="M779"/>
  <c r="L779"/>
  <c r="J779"/>
  <c r="N778"/>
  <c r="O778" s="1"/>
  <c r="M778"/>
  <c r="L778"/>
  <c r="J778"/>
  <c r="O777"/>
  <c r="N777"/>
  <c r="M777"/>
  <c r="L777"/>
  <c r="J777"/>
  <c r="N776"/>
  <c r="M776"/>
  <c r="L776"/>
  <c r="O776" s="1"/>
  <c r="J776"/>
  <c r="N775"/>
  <c r="M775"/>
  <c r="L775"/>
  <c r="O775" s="1"/>
  <c r="J775"/>
  <c r="N774"/>
  <c r="M774"/>
  <c r="L774"/>
  <c r="J774"/>
  <c r="N773"/>
  <c r="M773"/>
  <c r="L773"/>
  <c r="O773" s="1"/>
  <c r="J773"/>
  <c r="N772"/>
  <c r="M772"/>
  <c r="L772"/>
  <c r="J772"/>
  <c r="N771"/>
  <c r="M771"/>
  <c r="L771"/>
  <c r="J771"/>
  <c r="N770"/>
  <c r="M770"/>
  <c r="L770"/>
  <c r="J770"/>
  <c r="N769"/>
  <c r="M769"/>
  <c r="L769"/>
  <c r="J769"/>
  <c r="N768"/>
  <c r="M768"/>
  <c r="L768"/>
  <c r="J768"/>
  <c r="N767"/>
  <c r="M767"/>
  <c r="L767"/>
  <c r="J767"/>
  <c r="N766"/>
  <c r="M766"/>
  <c r="L766"/>
  <c r="J766"/>
  <c r="N765"/>
  <c r="O765" s="1"/>
  <c r="M765"/>
  <c r="L765"/>
  <c r="J765"/>
  <c r="N764"/>
  <c r="M764"/>
  <c r="L764"/>
  <c r="J764"/>
  <c r="N763"/>
  <c r="M763"/>
  <c r="L763"/>
  <c r="J763"/>
  <c r="N762"/>
  <c r="O762" s="1"/>
  <c r="M762"/>
  <c r="L762"/>
  <c r="J762"/>
  <c r="O761"/>
  <c r="N761"/>
  <c r="M761"/>
  <c r="L761"/>
  <c r="J761"/>
  <c r="N760"/>
  <c r="M760"/>
  <c r="L760"/>
  <c r="O760" s="1"/>
  <c r="J760"/>
  <c r="N759"/>
  <c r="M759"/>
  <c r="L759"/>
  <c r="O759" s="1"/>
  <c r="J759"/>
  <c r="N758"/>
  <c r="M758"/>
  <c r="L758"/>
  <c r="J758"/>
  <c r="N757"/>
  <c r="M757"/>
  <c r="L757"/>
  <c r="O757" s="1"/>
  <c r="J757"/>
  <c r="N756"/>
  <c r="M756"/>
  <c r="L756"/>
  <c r="J756"/>
  <c r="N755"/>
  <c r="M755"/>
  <c r="L755"/>
  <c r="J755"/>
  <c r="N754"/>
  <c r="M754"/>
  <c r="L754"/>
  <c r="J754"/>
  <c r="N753"/>
  <c r="M753"/>
  <c r="L753"/>
  <c r="J753"/>
  <c r="N752"/>
  <c r="M752"/>
  <c r="L752"/>
  <c r="J752"/>
  <c r="N751"/>
  <c r="M751"/>
  <c r="L751"/>
  <c r="J751"/>
  <c r="N750"/>
  <c r="M750"/>
  <c r="L750"/>
  <c r="J750"/>
  <c r="N749"/>
  <c r="O749" s="1"/>
  <c r="M749"/>
  <c r="L749"/>
  <c r="J749"/>
  <c r="N748"/>
  <c r="M748"/>
  <c r="L748"/>
  <c r="J748"/>
  <c r="N747"/>
  <c r="M747"/>
  <c r="L747"/>
  <c r="J747"/>
  <c r="N746"/>
  <c r="O746" s="1"/>
  <c r="M746"/>
  <c r="L746"/>
  <c r="J746"/>
  <c r="O745"/>
  <c r="N745"/>
  <c r="M745"/>
  <c r="L745"/>
  <c r="J745"/>
  <c r="N744"/>
  <c r="M744"/>
  <c r="L744"/>
  <c r="O744" s="1"/>
  <c r="J744"/>
  <c r="N743"/>
  <c r="M743"/>
  <c r="L743"/>
  <c r="O743" s="1"/>
  <c r="J743"/>
  <c r="N742"/>
  <c r="M742"/>
  <c r="L742"/>
  <c r="J742"/>
  <c r="N741"/>
  <c r="M741"/>
  <c r="L741"/>
  <c r="O741" s="1"/>
  <c r="J741"/>
  <c r="N740"/>
  <c r="M740"/>
  <c r="L740"/>
  <c r="J740"/>
  <c r="N739"/>
  <c r="M739"/>
  <c r="L739"/>
  <c r="J739"/>
  <c r="N738"/>
  <c r="M738"/>
  <c r="L738"/>
  <c r="O738" s="1"/>
  <c r="J738"/>
  <c r="N737"/>
  <c r="M737"/>
  <c r="L737"/>
  <c r="J737"/>
  <c r="N736"/>
  <c r="M736"/>
  <c r="L736"/>
  <c r="J736"/>
  <c r="N735"/>
  <c r="M735"/>
  <c r="L735"/>
  <c r="J735"/>
  <c r="N734"/>
  <c r="M734"/>
  <c r="L734"/>
  <c r="J734"/>
  <c r="N733"/>
  <c r="O733" s="1"/>
  <c r="M733"/>
  <c r="L733"/>
  <c r="J733"/>
  <c r="N732"/>
  <c r="M732"/>
  <c r="L732"/>
  <c r="J732"/>
  <c r="N731"/>
  <c r="M731"/>
  <c r="L731"/>
  <c r="J731"/>
  <c r="N730"/>
  <c r="O730" s="1"/>
  <c r="M730"/>
  <c r="L730"/>
  <c r="J730"/>
  <c r="O729"/>
  <c r="N729"/>
  <c r="M729"/>
  <c r="L729"/>
  <c r="J729"/>
  <c r="N728"/>
  <c r="M728"/>
  <c r="L728"/>
  <c r="O728" s="1"/>
  <c r="J728"/>
  <c r="N727"/>
  <c r="M727"/>
  <c r="L727"/>
  <c r="O727" s="1"/>
  <c r="J727"/>
  <c r="N726"/>
  <c r="M726"/>
  <c r="L726"/>
  <c r="J726"/>
  <c r="N725"/>
  <c r="M725"/>
  <c r="L725"/>
  <c r="O725" s="1"/>
  <c r="J725"/>
  <c r="N724"/>
  <c r="M724"/>
  <c r="L724"/>
  <c r="J724"/>
  <c r="N723"/>
  <c r="M723"/>
  <c r="L723"/>
  <c r="J723"/>
  <c r="N722"/>
  <c r="M722"/>
  <c r="L722"/>
  <c r="J722"/>
  <c r="N721"/>
  <c r="M721"/>
  <c r="L721"/>
  <c r="O721" s="1"/>
  <c r="J721"/>
  <c r="N720"/>
  <c r="M720"/>
  <c r="L720"/>
  <c r="J720"/>
  <c r="N719"/>
  <c r="M719"/>
  <c r="O719" s="1"/>
  <c r="L719"/>
  <c r="J719"/>
  <c r="N718"/>
  <c r="M718"/>
  <c r="L718"/>
  <c r="J718"/>
  <c r="N717"/>
  <c r="O717" s="1"/>
  <c r="M717"/>
  <c r="L717"/>
  <c r="J717"/>
  <c r="N716"/>
  <c r="M716"/>
  <c r="L716"/>
  <c r="J716"/>
  <c r="N715"/>
  <c r="M715"/>
  <c r="L715"/>
  <c r="J715"/>
  <c r="N714"/>
  <c r="O714" s="1"/>
  <c r="M714"/>
  <c r="L714"/>
  <c r="J714"/>
  <c r="O713"/>
  <c r="N713"/>
  <c r="M713"/>
  <c r="L713"/>
  <c r="J713"/>
  <c r="N712"/>
  <c r="M712"/>
  <c r="L712"/>
  <c r="O712" s="1"/>
  <c r="J712"/>
  <c r="N711"/>
  <c r="M711"/>
  <c r="L711"/>
  <c r="J711"/>
  <c r="N710"/>
  <c r="M710"/>
  <c r="L710"/>
  <c r="J710"/>
  <c r="N709"/>
  <c r="M709"/>
  <c r="L709"/>
  <c r="O709" s="1"/>
  <c r="J709"/>
  <c r="N708"/>
  <c r="M708"/>
  <c r="L708"/>
  <c r="J708"/>
  <c r="N707"/>
  <c r="M707"/>
  <c r="L707"/>
  <c r="J707"/>
  <c r="N706"/>
  <c r="M706"/>
  <c r="L706"/>
  <c r="J706"/>
  <c r="N705"/>
  <c r="M705"/>
  <c r="L705"/>
  <c r="J705"/>
  <c r="N704"/>
  <c r="M704"/>
  <c r="L704"/>
  <c r="J704"/>
  <c r="N703"/>
  <c r="M703"/>
  <c r="O703" s="1"/>
  <c r="L703"/>
  <c r="J703"/>
  <c r="N702"/>
  <c r="M702"/>
  <c r="L702"/>
  <c r="J702"/>
  <c r="N701"/>
  <c r="O701" s="1"/>
  <c r="M701"/>
  <c r="L701"/>
  <c r="J701"/>
  <c r="N700"/>
  <c r="M700"/>
  <c r="L700"/>
  <c r="J700"/>
  <c r="N699"/>
  <c r="M699"/>
  <c r="L699"/>
  <c r="J699"/>
  <c r="N698"/>
  <c r="O698" s="1"/>
  <c r="M698"/>
  <c r="L698"/>
  <c r="J698"/>
  <c r="O697"/>
  <c r="N697"/>
  <c r="M697"/>
  <c r="L697"/>
  <c r="J697"/>
  <c r="N696"/>
  <c r="M696"/>
  <c r="L696"/>
  <c r="O696" s="1"/>
  <c r="J696"/>
  <c r="N695"/>
  <c r="M695"/>
  <c r="L695"/>
  <c r="J695"/>
  <c r="N694"/>
  <c r="M694"/>
  <c r="L694"/>
  <c r="J694"/>
  <c r="N693"/>
  <c r="M693"/>
  <c r="L693"/>
  <c r="O693" s="1"/>
  <c r="J693"/>
  <c r="N692"/>
  <c r="M692"/>
  <c r="L692"/>
  <c r="J692"/>
  <c r="N691"/>
  <c r="M691"/>
  <c r="L691"/>
  <c r="J691"/>
  <c r="N690"/>
  <c r="M690"/>
  <c r="L690"/>
  <c r="J690"/>
  <c r="N689"/>
  <c r="M689"/>
  <c r="L689"/>
  <c r="J689"/>
  <c r="N688"/>
  <c r="M688"/>
  <c r="L688"/>
  <c r="J688"/>
  <c r="N687"/>
  <c r="M687"/>
  <c r="O687" s="1"/>
  <c r="L687"/>
  <c r="J687"/>
  <c r="N686"/>
  <c r="M686"/>
  <c r="L686"/>
  <c r="J686"/>
  <c r="N685"/>
  <c r="O685" s="1"/>
  <c r="M685"/>
  <c r="L685"/>
  <c r="J685"/>
  <c r="N684"/>
  <c r="M684"/>
  <c r="L684"/>
  <c r="J684"/>
  <c r="N683"/>
  <c r="M683"/>
  <c r="L683"/>
  <c r="J683"/>
  <c r="N682"/>
  <c r="O682" s="1"/>
  <c r="M682"/>
  <c r="L682"/>
  <c r="J682"/>
  <c r="O681"/>
  <c r="N681"/>
  <c r="M681"/>
  <c r="L681"/>
  <c r="J681"/>
  <c r="N680"/>
  <c r="M680"/>
  <c r="L680"/>
  <c r="O680" s="1"/>
  <c r="J680"/>
  <c r="N679"/>
  <c r="M679"/>
  <c r="L679"/>
  <c r="J679"/>
  <c r="N678"/>
  <c r="M678"/>
  <c r="L678"/>
  <c r="J678"/>
  <c r="N677"/>
  <c r="M677"/>
  <c r="L677"/>
  <c r="O677" s="1"/>
  <c r="J677"/>
  <c r="N676"/>
  <c r="M676"/>
  <c r="L676"/>
  <c r="J676"/>
  <c r="N675"/>
  <c r="M675"/>
  <c r="L675"/>
  <c r="J675"/>
  <c r="N674"/>
  <c r="M674"/>
  <c r="L674"/>
  <c r="O674" s="1"/>
  <c r="J674"/>
  <c r="N673"/>
  <c r="M673"/>
  <c r="L673"/>
  <c r="J673"/>
  <c r="N672"/>
  <c r="M672"/>
  <c r="L672"/>
  <c r="J672"/>
  <c r="N671"/>
  <c r="M671"/>
  <c r="O671" s="1"/>
  <c r="L671"/>
  <c r="J671"/>
  <c r="N670"/>
  <c r="M670"/>
  <c r="L670"/>
  <c r="J670"/>
  <c r="N669"/>
  <c r="O669" s="1"/>
  <c r="M669"/>
  <c r="L669"/>
  <c r="J669"/>
  <c r="N668"/>
  <c r="M668"/>
  <c r="L668"/>
  <c r="J668"/>
  <c r="N667"/>
  <c r="M667"/>
  <c r="L667"/>
  <c r="J667"/>
  <c r="N666"/>
  <c r="O666" s="1"/>
  <c r="M666"/>
  <c r="L666"/>
  <c r="J666"/>
  <c r="O665"/>
  <c r="N665"/>
  <c r="M665"/>
  <c r="L665"/>
  <c r="J665"/>
  <c r="N664"/>
  <c r="M664"/>
  <c r="L664"/>
  <c r="O664" s="1"/>
  <c r="J664"/>
  <c r="N663"/>
  <c r="M663"/>
  <c r="L663"/>
  <c r="J663"/>
  <c r="N662"/>
  <c r="M662"/>
  <c r="L662"/>
  <c r="J662"/>
  <c r="N661"/>
  <c r="M661"/>
  <c r="L661"/>
  <c r="O661" s="1"/>
  <c r="J661"/>
  <c r="N660"/>
  <c r="M660"/>
  <c r="L660"/>
  <c r="J660"/>
  <c r="N659"/>
  <c r="M659"/>
  <c r="L659"/>
  <c r="J659"/>
  <c r="N658"/>
  <c r="M658"/>
  <c r="L658"/>
  <c r="J658"/>
  <c r="N657"/>
  <c r="M657"/>
  <c r="L657"/>
  <c r="O657" s="1"/>
  <c r="J657"/>
  <c r="N656"/>
  <c r="M656"/>
  <c r="L656"/>
  <c r="J656"/>
  <c r="N655"/>
  <c r="M655"/>
  <c r="O655" s="1"/>
  <c r="L655"/>
  <c r="J655"/>
  <c r="N654"/>
  <c r="M654"/>
  <c r="L654"/>
  <c r="J654"/>
  <c r="N653"/>
  <c r="O653" s="1"/>
  <c r="M653"/>
  <c r="L653"/>
  <c r="J653"/>
  <c r="N652"/>
  <c r="M652"/>
  <c r="L652"/>
  <c r="J652"/>
  <c r="N651"/>
  <c r="M651"/>
  <c r="L651"/>
  <c r="J651"/>
  <c r="N650"/>
  <c r="O650" s="1"/>
  <c r="M650"/>
  <c r="L650"/>
  <c r="J650"/>
  <c r="O649"/>
  <c r="N649"/>
  <c r="M649"/>
  <c r="L649"/>
  <c r="J649"/>
  <c r="N648"/>
  <c r="M648"/>
  <c r="L648"/>
  <c r="O648" s="1"/>
  <c r="J648"/>
  <c r="N647"/>
  <c r="M647"/>
  <c r="L647"/>
  <c r="O647" s="1"/>
  <c r="J647"/>
  <c r="N646"/>
  <c r="M646"/>
  <c r="L646"/>
  <c r="J646"/>
  <c r="N645"/>
  <c r="M645"/>
  <c r="L645"/>
  <c r="O645" s="1"/>
  <c r="J645"/>
  <c r="N644"/>
  <c r="M644"/>
  <c r="L644"/>
  <c r="J644"/>
  <c r="N643"/>
  <c r="M643"/>
  <c r="L643"/>
  <c r="J643"/>
  <c r="N642"/>
  <c r="M642"/>
  <c r="L642"/>
  <c r="J642"/>
  <c r="N641"/>
  <c r="M641"/>
  <c r="L641"/>
  <c r="J641"/>
  <c r="N640"/>
  <c r="M640"/>
  <c r="L640"/>
  <c r="J640"/>
  <c r="N639"/>
  <c r="M639"/>
  <c r="L639"/>
  <c r="J639"/>
  <c r="N638"/>
  <c r="M638"/>
  <c r="L638"/>
  <c r="J638"/>
  <c r="N637"/>
  <c r="O637" s="1"/>
  <c r="M637"/>
  <c r="L637"/>
  <c r="J637"/>
  <c r="N636"/>
  <c r="M636"/>
  <c r="L636"/>
  <c r="J636"/>
  <c r="N635"/>
  <c r="M635"/>
  <c r="L635"/>
  <c r="J635"/>
  <c r="N634"/>
  <c r="O634" s="1"/>
  <c r="M634"/>
  <c r="L634"/>
  <c r="J634"/>
  <c r="O633"/>
  <c r="N633"/>
  <c r="M633"/>
  <c r="L633"/>
  <c r="J633"/>
  <c r="N632"/>
  <c r="M632"/>
  <c r="L632"/>
  <c r="O632" s="1"/>
  <c r="J632"/>
  <c r="N631"/>
  <c r="M631"/>
  <c r="L631"/>
  <c r="O631" s="1"/>
  <c r="J631"/>
  <c r="N630"/>
  <c r="M630"/>
  <c r="L630"/>
  <c r="J630"/>
  <c r="N629"/>
  <c r="M629"/>
  <c r="L629"/>
  <c r="O629" s="1"/>
  <c r="J629"/>
  <c r="N628"/>
  <c r="M628"/>
  <c r="L628"/>
  <c r="J628"/>
  <c r="N627"/>
  <c r="M627"/>
  <c r="L627"/>
  <c r="J627"/>
  <c r="N626"/>
  <c r="M626"/>
  <c r="L626"/>
  <c r="J626"/>
  <c r="N625"/>
  <c r="M625"/>
  <c r="L625"/>
  <c r="J625"/>
  <c r="N624"/>
  <c r="M624"/>
  <c r="L624"/>
  <c r="J624"/>
  <c r="N623"/>
  <c r="M623"/>
  <c r="L623"/>
  <c r="J623"/>
  <c r="N622"/>
  <c r="M622"/>
  <c r="L622"/>
  <c r="J622"/>
  <c r="N621"/>
  <c r="O621" s="1"/>
  <c r="M621"/>
  <c r="L621"/>
  <c r="J621"/>
  <c r="N620"/>
  <c r="M620"/>
  <c r="L620"/>
  <c r="J620"/>
  <c r="N619"/>
  <c r="M619"/>
  <c r="L619"/>
  <c r="J619"/>
  <c r="N618"/>
  <c r="O618" s="1"/>
  <c r="M618"/>
  <c r="L618"/>
  <c r="J618"/>
  <c r="O617"/>
  <c r="N617"/>
  <c r="M617"/>
  <c r="L617"/>
  <c r="J617"/>
  <c r="N616"/>
  <c r="M616"/>
  <c r="L616"/>
  <c r="O616" s="1"/>
  <c r="J616"/>
  <c r="N615"/>
  <c r="M615"/>
  <c r="L615"/>
  <c r="O615" s="1"/>
  <c r="J615"/>
  <c r="N614"/>
  <c r="M614"/>
  <c r="L614"/>
  <c r="J614"/>
  <c r="N613"/>
  <c r="M613"/>
  <c r="L613"/>
  <c r="O613" s="1"/>
  <c r="J613"/>
  <c r="N612"/>
  <c r="M612"/>
  <c r="L612"/>
  <c r="J612"/>
  <c r="N611"/>
  <c r="M611"/>
  <c r="L611"/>
  <c r="J611"/>
  <c r="N610"/>
  <c r="M610"/>
  <c r="L610"/>
  <c r="O610" s="1"/>
  <c r="J610"/>
  <c r="N609"/>
  <c r="M609"/>
  <c r="L609"/>
  <c r="J609"/>
  <c r="N608"/>
  <c r="M608"/>
  <c r="L608"/>
  <c r="J608"/>
  <c r="N607"/>
  <c r="M607"/>
  <c r="L607"/>
  <c r="J607"/>
  <c r="N606"/>
  <c r="M606"/>
  <c r="L606"/>
  <c r="J606"/>
  <c r="N605"/>
  <c r="O605" s="1"/>
  <c r="M605"/>
  <c r="L605"/>
  <c r="J605"/>
  <c r="N604"/>
  <c r="M604"/>
  <c r="L604"/>
  <c r="J604"/>
  <c r="N603"/>
  <c r="M603"/>
  <c r="L603"/>
  <c r="J603"/>
  <c r="N602"/>
  <c r="O602" s="1"/>
  <c r="M602"/>
  <c r="L602"/>
  <c r="J602"/>
  <c r="O601"/>
  <c r="N601"/>
  <c r="M601"/>
  <c r="L601"/>
  <c r="J601"/>
  <c r="N600"/>
  <c r="M600"/>
  <c r="L600"/>
  <c r="O600" s="1"/>
  <c r="J600"/>
  <c r="N599"/>
  <c r="M599"/>
  <c r="L599"/>
  <c r="O599" s="1"/>
  <c r="J599"/>
  <c r="N598"/>
  <c r="M598"/>
  <c r="L598"/>
  <c r="J598"/>
  <c r="N597"/>
  <c r="M597"/>
  <c r="L597"/>
  <c r="O597" s="1"/>
  <c r="J597"/>
  <c r="N596"/>
  <c r="M596"/>
  <c r="L596"/>
  <c r="J596"/>
  <c r="N595"/>
  <c r="M595"/>
  <c r="L595"/>
  <c r="J595"/>
  <c r="N594"/>
  <c r="M594"/>
  <c r="L594"/>
  <c r="J594"/>
  <c r="N593"/>
  <c r="M593"/>
  <c r="L593"/>
  <c r="O593" s="1"/>
  <c r="J593"/>
  <c r="N592"/>
  <c r="M592"/>
  <c r="L592"/>
  <c r="J592"/>
  <c r="N591"/>
  <c r="M591"/>
  <c r="L591"/>
  <c r="J591"/>
  <c r="N590"/>
  <c r="M590"/>
  <c r="L590"/>
  <c r="J590"/>
  <c r="N589"/>
  <c r="O589" s="1"/>
  <c r="M589"/>
  <c r="L589"/>
  <c r="J589"/>
  <c r="N588"/>
  <c r="M588"/>
  <c r="L588"/>
  <c r="J588"/>
  <c r="N587"/>
  <c r="M587"/>
  <c r="L587"/>
  <c r="J587"/>
  <c r="N586"/>
  <c r="O586" s="1"/>
  <c r="M586"/>
  <c r="L586"/>
  <c r="J586"/>
  <c r="O585"/>
  <c r="N585"/>
  <c r="M585"/>
  <c r="L585"/>
  <c r="J585"/>
  <c r="N584"/>
  <c r="M584"/>
  <c r="L584"/>
  <c r="O584" s="1"/>
  <c r="J584"/>
  <c r="N583"/>
  <c r="M583"/>
  <c r="L583"/>
  <c r="O583" s="1"/>
  <c r="J583"/>
  <c r="N582"/>
  <c r="M582"/>
  <c r="L582"/>
  <c r="J582"/>
  <c r="N581"/>
  <c r="M581"/>
  <c r="L581"/>
  <c r="O581" s="1"/>
  <c r="J581"/>
  <c r="N580"/>
  <c r="M580"/>
  <c r="L580"/>
  <c r="J580"/>
  <c r="N579"/>
  <c r="M579"/>
  <c r="L579"/>
  <c r="J579"/>
  <c r="N578"/>
  <c r="M578"/>
  <c r="L578"/>
  <c r="J578"/>
  <c r="N577"/>
  <c r="M577"/>
  <c r="L577"/>
  <c r="J577"/>
  <c r="N576"/>
  <c r="M576"/>
  <c r="L576"/>
  <c r="J576"/>
  <c r="N575"/>
  <c r="M575"/>
  <c r="L575"/>
  <c r="J575"/>
  <c r="N574"/>
  <c r="M574"/>
  <c r="L574"/>
  <c r="J574"/>
  <c r="N573"/>
  <c r="O573" s="1"/>
  <c r="M573"/>
  <c r="L573"/>
  <c r="J573"/>
  <c r="N572"/>
  <c r="M572"/>
  <c r="L572"/>
  <c r="J572"/>
  <c r="N571"/>
  <c r="M571"/>
  <c r="L571"/>
  <c r="J571"/>
  <c r="N570"/>
  <c r="O570" s="1"/>
  <c r="M570"/>
  <c r="L570"/>
  <c r="J570"/>
  <c r="O569"/>
  <c r="N569"/>
  <c r="M569"/>
  <c r="L569"/>
  <c r="J569"/>
  <c r="N568"/>
  <c r="M568"/>
  <c r="L568"/>
  <c r="O568" s="1"/>
  <c r="J568"/>
  <c r="N567"/>
  <c r="M567"/>
  <c r="L567"/>
  <c r="O567" s="1"/>
  <c r="J567"/>
  <c r="N566"/>
  <c r="M566"/>
  <c r="L566"/>
  <c r="J566"/>
  <c r="N565"/>
  <c r="M565"/>
  <c r="L565"/>
  <c r="O565" s="1"/>
  <c r="J565"/>
  <c r="N564"/>
  <c r="M564"/>
  <c r="L564"/>
  <c r="J564"/>
  <c r="N563"/>
  <c r="M563"/>
  <c r="L563"/>
  <c r="J563"/>
  <c r="N562"/>
  <c r="M562"/>
  <c r="L562"/>
  <c r="J562"/>
  <c r="N561"/>
  <c r="M561"/>
  <c r="L561"/>
  <c r="J561"/>
  <c r="N560"/>
  <c r="M560"/>
  <c r="L560"/>
  <c r="J560"/>
  <c r="N559"/>
  <c r="M559"/>
  <c r="L559"/>
  <c r="J559"/>
  <c r="N558"/>
  <c r="M558"/>
  <c r="L558"/>
  <c r="J558"/>
  <c r="N557"/>
  <c r="O557" s="1"/>
  <c r="M557"/>
  <c r="L557"/>
  <c r="J557"/>
  <c r="N556"/>
  <c r="M556"/>
  <c r="L556"/>
  <c r="J556"/>
  <c r="N555"/>
  <c r="M555"/>
  <c r="L555"/>
  <c r="J555"/>
  <c r="N554"/>
  <c r="O554" s="1"/>
  <c r="M554"/>
  <c r="L554"/>
  <c r="J554"/>
  <c r="O553"/>
  <c r="N553"/>
  <c r="M553"/>
  <c r="L553"/>
  <c r="J553"/>
  <c r="N552"/>
  <c r="M552"/>
  <c r="L552"/>
  <c r="J552"/>
  <c r="N551"/>
  <c r="M551"/>
  <c r="L551"/>
  <c r="J551"/>
  <c r="N550"/>
  <c r="M550"/>
  <c r="L550"/>
  <c r="J550"/>
  <c r="N549"/>
  <c r="M549"/>
  <c r="L549"/>
  <c r="O549" s="1"/>
  <c r="J549"/>
  <c r="N548"/>
  <c r="M548"/>
  <c r="L548"/>
  <c r="J548"/>
  <c r="N547"/>
  <c r="M547"/>
  <c r="L547"/>
  <c r="J547"/>
  <c r="N546"/>
  <c r="M546"/>
  <c r="L546"/>
  <c r="O546" s="1"/>
  <c r="J546"/>
  <c r="N545"/>
  <c r="M545"/>
  <c r="L545"/>
  <c r="J545"/>
  <c r="N544"/>
  <c r="M544"/>
  <c r="L544"/>
  <c r="J544"/>
  <c r="N543"/>
  <c r="M543"/>
  <c r="L543"/>
  <c r="J543"/>
  <c r="N542"/>
  <c r="M542"/>
  <c r="L542"/>
  <c r="J542"/>
  <c r="N541"/>
  <c r="O541" s="1"/>
  <c r="M541"/>
  <c r="L541"/>
  <c r="J541"/>
  <c r="N540"/>
  <c r="M540"/>
  <c r="L540"/>
  <c r="J540"/>
  <c r="N539"/>
  <c r="M539"/>
  <c r="L539"/>
  <c r="J539"/>
  <c r="N538"/>
  <c r="O538" s="1"/>
  <c r="M538"/>
  <c r="L538"/>
  <c r="J538"/>
  <c r="O537"/>
  <c r="N537"/>
  <c r="M537"/>
  <c r="L537"/>
  <c r="J537"/>
  <c r="N536"/>
  <c r="M536"/>
  <c r="L536"/>
  <c r="O536" s="1"/>
  <c r="J536"/>
  <c r="N535"/>
  <c r="M535"/>
  <c r="L535"/>
  <c r="O535" s="1"/>
  <c r="J535"/>
  <c r="N534"/>
  <c r="M534"/>
  <c r="L534"/>
  <c r="J534"/>
  <c r="N533"/>
  <c r="M533"/>
  <c r="L533"/>
  <c r="O533" s="1"/>
  <c r="J533"/>
  <c r="N532"/>
  <c r="M532"/>
  <c r="L532"/>
  <c r="J532"/>
  <c r="N531"/>
  <c r="M531"/>
  <c r="L531"/>
  <c r="J531"/>
  <c r="N530"/>
  <c r="M530"/>
  <c r="L530"/>
  <c r="J530"/>
  <c r="N529"/>
  <c r="M529"/>
  <c r="L529"/>
  <c r="O529" s="1"/>
  <c r="J529"/>
  <c r="N528"/>
  <c r="M528"/>
  <c r="L528"/>
  <c r="J528"/>
  <c r="N527"/>
  <c r="M527"/>
  <c r="L527"/>
  <c r="J527"/>
  <c r="N526"/>
  <c r="M526"/>
  <c r="L526"/>
  <c r="J526"/>
  <c r="N525"/>
  <c r="O525" s="1"/>
  <c r="M525"/>
  <c r="L525"/>
  <c r="J525"/>
  <c r="N524"/>
  <c r="M524"/>
  <c r="L524"/>
  <c r="J524"/>
  <c r="N523"/>
  <c r="M523"/>
  <c r="L523"/>
  <c r="J523"/>
  <c r="N522"/>
  <c r="O522" s="1"/>
  <c r="M522"/>
  <c r="L522"/>
  <c r="J522"/>
  <c r="O521"/>
  <c r="N521"/>
  <c r="M521"/>
  <c r="L521"/>
  <c r="J521"/>
  <c r="N520"/>
  <c r="M520"/>
  <c r="L520"/>
  <c r="O520" s="1"/>
  <c r="J520"/>
  <c r="N519"/>
  <c r="M519"/>
  <c r="L519"/>
  <c r="O519" s="1"/>
  <c r="J519"/>
  <c r="N518"/>
  <c r="M518"/>
  <c r="L518"/>
  <c r="J518"/>
  <c r="N517"/>
  <c r="M517"/>
  <c r="L517"/>
  <c r="O517" s="1"/>
  <c r="J517"/>
  <c r="N516"/>
  <c r="M516"/>
  <c r="L516"/>
  <c r="J516"/>
  <c r="N515"/>
  <c r="M515"/>
  <c r="L515"/>
  <c r="J515"/>
  <c r="N514"/>
  <c r="M514"/>
  <c r="L514"/>
  <c r="J514"/>
  <c r="N513"/>
  <c r="M513"/>
  <c r="L513"/>
  <c r="J513"/>
  <c r="N512"/>
  <c r="M512"/>
  <c r="L512"/>
  <c r="J512"/>
  <c r="N511"/>
  <c r="M511"/>
  <c r="L511"/>
  <c r="J511"/>
  <c r="N510"/>
  <c r="M510"/>
  <c r="L510"/>
  <c r="J510"/>
  <c r="N509"/>
  <c r="O509" s="1"/>
  <c r="M509"/>
  <c r="L509"/>
  <c r="J509"/>
  <c r="N508"/>
  <c r="M508"/>
  <c r="L508"/>
  <c r="J508"/>
  <c r="N507"/>
  <c r="M507"/>
  <c r="L507"/>
  <c r="J507"/>
  <c r="N506"/>
  <c r="O506" s="1"/>
  <c r="M506"/>
  <c r="L506"/>
  <c r="J506"/>
  <c r="O505"/>
  <c r="N505"/>
  <c r="M505"/>
  <c r="L505"/>
  <c r="J505"/>
  <c r="N504"/>
  <c r="M504"/>
  <c r="L504"/>
  <c r="O504" s="1"/>
  <c r="J504"/>
  <c r="N503"/>
  <c r="M503"/>
  <c r="L503"/>
  <c r="O503" s="1"/>
  <c r="J503"/>
  <c r="N502"/>
  <c r="M502"/>
  <c r="L502"/>
  <c r="J502"/>
  <c r="N501"/>
  <c r="M501"/>
  <c r="L501"/>
  <c r="O501" s="1"/>
  <c r="J501"/>
  <c r="N500"/>
  <c r="M500"/>
  <c r="L500"/>
  <c r="J500"/>
  <c r="N499"/>
  <c r="M499"/>
  <c r="L499"/>
  <c r="J499"/>
  <c r="N498"/>
  <c r="M498"/>
  <c r="L498"/>
  <c r="J498"/>
  <c r="N497"/>
  <c r="M497"/>
  <c r="L497"/>
  <c r="J497"/>
  <c r="N496"/>
  <c r="M496"/>
  <c r="L496"/>
  <c r="J496"/>
  <c r="N495"/>
  <c r="M495"/>
  <c r="L495"/>
  <c r="J495"/>
  <c r="N494"/>
  <c r="M494"/>
  <c r="L494"/>
  <c r="J494"/>
  <c r="N493"/>
  <c r="O493" s="1"/>
  <c r="M493"/>
  <c r="L493"/>
  <c r="J493"/>
  <c r="N492"/>
  <c r="M492"/>
  <c r="L492"/>
  <c r="J492"/>
  <c r="N491"/>
  <c r="M491"/>
  <c r="L491"/>
  <c r="J491"/>
  <c r="N490"/>
  <c r="O490" s="1"/>
  <c r="M490"/>
  <c r="L490"/>
  <c r="J490"/>
  <c r="O489"/>
  <c r="N489"/>
  <c r="M489"/>
  <c r="L489"/>
  <c r="J489"/>
  <c r="N488"/>
  <c r="M488"/>
  <c r="L488"/>
  <c r="O488" s="1"/>
  <c r="J488"/>
  <c r="N487"/>
  <c r="M487"/>
  <c r="L487"/>
  <c r="O487" s="1"/>
  <c r="J487"/>
  <c r="N486"/>
  <c r="M486"/>
  <c r="L486"/>
  <c r="J486"/>
  <c r="N485"/>
  <c r="M485"/>
  <c r="L485"/>
  <c r="O485" s="1"/>
  <c r="J485"/>
  <c r="N484"/>
  <c r="M484"/>
  <c r="L484"/>
  <c r="J484"/>
  <c r="N483"/>
  <c r="M483"/>
  <c r="L483"/>
  <c r="J483"/>
  <c r="N482"/>
  <c r="M482"/>
  <c r="L482"/>
  <c r="J482"/>
  <c r="N481"/>
  <c r="M481"/>
  <c r="L481"/>
  <c r="O481" s="1"/>
  <c r="J481"/>
  <c r="N480"/>
  <c r="M480"/>
  <c r="L480"/>
  <c r="O480" s="1"/>
  <c r="J480"/>
  <c r="N479"/>
  <c r="M479"/>
  <c r="L479"/>
  <c r="O479" s="1"/>
  <c r="J479"/>
  <c r="N478"/>
  <c r="M478"/>
  <c r="L478"/>
  <c r="J478"/>
  <c r="N477"/>
  <c r="M477"/>
  <c r="L477"/>
  <c r="O477" s="1"/>
  <c r="J477"/>
  <c r="N476"/>
  <c r="M476"/>
  <c r="L476"/>
  <c r="J476"/>
  <c r="N475"/>
  <c r="M475"/>
  <c r="L475"/>
  <c r="J475"/>
  <c r="N474"/>
  <c r="O474" s="1"/>
  <c r="M474"/>
  <c r="L474"/>
  <c r="J474"/>
  <c r="N473"/>
  <c r="M473"/>
  <c r="L473"/>
  <c r="J473"/>
  <c r="N472"/>
  <c r="M472"/>
  <c r="L472"/>
  <c r="J472"/>
  <c r="N471"/>
  <c r="M471"/>
  <c r="L471"/>
  <c r="J471"/>
  <c r="N470"/>
  <c r="O470" s="1"/>
  <c r="M470"/>
  <c r="L470"/>
  <c r="J470"/>
  <c r="O469"/>
  <c r="N469"/>
  <c r="M469"/>
  <c r="L469"/>
  <c r="J469"/>
  <c r="N468"/>
  <c r="M468"/>
  <c r="L468"/>
  <c r="J468"/>
  <c r="N467"/>
  <c r="M467"/>
  <c r="L467"/>
  <c r="J467"/>
  <c r="N466"/>
  <c r="M466"/>
  <c r="L466"/>
  <c r="J466"/>
  <c r="N465"/>
  <c r="M465"/>
  <c r="L465"/>
  <c r="O465" s="1"/>
  <c r="J465"/>
  <c r="N464"/>
  <c r="M464"/>
  <c r="L464"/>
  <c r="O464" s="1"/>
  <c r="J464"/>
  <c r="N463"/>
  <c r="M463"/>
  <c r="L463"/>
  <c r="O463" s="1"/>
  <c r="J463"/>
  <c r="N462"/>
  <c r="M462"/>
  <c r="L462"/>
  <c r="J462"/>
  <c r="N461"/>
  <c r="M461"/>
  <c r="L461"/>
  <c r="O461" s="1"/>
  <c r="J461"/>
  <c r="N460"/>
  <c r="O460" s="1"/>
  <c r="M460"/>
  <c r="L460"/>
  <c r="J460"/>
  <c r="N459"/>
  <c r="M459"/>
  <c r="L459"/>
  <c r="J459"/>
  <c r="O458"/>
  <c r="N458"/>
  <c r="M458"/>
  <c r="L458"/>
  <c r="J458"/>
  <c r="N457"/>
  <c r="M457"/>
  <c r="L457"/>
  <c r="O457" s="1"/>
  <c r="J457"/>
  <c r="N456"/>
  <c r="M456"/>
  <c r="L456"/>
  <c r="J456"/>
  <c r="N455"/>
  <c r="M455"/>
  <c r="L455"/>
  <c r="J455"/>
  <c r="N454"/>
  <c r="M454"/>
  <c r="L454"/>
  <c r="O454" s="1"/>
  <c r="J454"/>
  <c r="N453"/>
  <c r="M453"/>
  <c r="L453"/>
  <c r="O453" s="1"/>
  <c r="J453"/>
  <c r="N452"/>
  <c r="M452"/>
  <c r="L452"/>
  <c r="O452" s="1"/>
  <c r="J452"/>
  <c r="N451"/>
  <c r="M451"/>
  <c r="L451"/>
  <c r="J451"/>
  <c r="N450"/>
  <c r="M450"/>
  <c r="L450"/>
  <c r="J450"/>
  <c r="N449"/>
  <c r="M449"/>
  <c r="L449"/>
  <c r="J449"/>
  <c r="N448"/>
  <c r="M448"/>
  <c r="L448"/>
  <c r="J448"/>
  <c r="N447"/>
  <c r="M447"/>
  <c r="L447"/>
  <c r="J447"/>
  <c r="N446"/>
  <c r="O446" s="1"/>
  <c r="M446"/>
  <c r="L446"/>
  <c r="J446"/>
  <c r="N445"/>
  <c r="M445"/>
  <c r="L445"/>
  <c r="J445"/>
  <c r="N444"/>
  <c r="M444"/>
  <c r="L444"/>
  <c r="J444"/>
  <c r="N443"/>
  <c r="M443"/>
  <c r="L443"/>
  <c r="J443"/>
  <c r="N442"/>
  <c r="O442" s="1"/>
  <c r="M442"/>
  <c r="L442"/>
  <c r="J442"/>
  <c r="O441"/>
  <c r="N441"/>
  <c r="M441"/>
  <c r="L441"/>
  <c r="J441"/>
  <c r="N440"/>
  <c r="M440"/>
  <c r="L440"/>
  <c r="J440"/>
  <c r="N439"/>
  <c r="M439"/>
  <c r="L439"/>
  <c r="J439"/>
  <c r="N438"/>
  <c r="M438"/>
  <c r="L438"/>
  <c r="O438" s="1"/>
  <c r="J438"/>
  <c r="N437"/>
  <c r="M437"/>
  <c r="L437"/>
  <c r="O437" s="1"/>
  <c r="J437"/>
  <c r="N436"/>
  <c r="M436"/>
  <c r="L436"/>
  <c r="O436" s="1"/>
  <c r="J436"/>
  <c r="N435"/>
  <c r="M435"/>
  <c r="L435"/>
  <c r="J435"/>
  <c r="N434"/>
  <c r="M434"/>
  <c r="L434"/>
  <c r="J434"/>
  <c r="N433"/>
  <c r="M433"/>
  <c r="L433"/>
  <c r="J433"/>
  <c r="N432"/>
  <c r="M432"/>
  <c r="L432"/>
  <c r="J432"/>
  <c r="N431"/>
  <c r="M431"/>
  <c r="L431"/>
  <c r="J431"/>
  <c r="N430"/>
  <c r="O430" s="1"/>
  <c r="M430"/>
  <c r="L430"/>
  <c r="J430"/>
  <c r="N429"/>
  <c r="M429"/>
  <c r="L429"/>
  <c r="J429"/>
  <c r="N428"/>
  <c r="M428"/>
  <c r="L428"/>
  <c r="J428"/>
  <c r="N427"/>
  <c r="M427"/>
  <c r="L427"/>
  <c r="J427"/>
  <c r="N426"/>
  <c r="O426" s="1"/>
  <c r="M426"/>
  <c r="L426"/>
  <c r="J426"/>
  <c r="O425"/>
  <c r="N425"/>
  <c r="M425"/>
  <c r="L425"/>
  <c r="J425"/>
  <c r="N424"/>
  <c r="M424"/>
  <c r="L424"/>
  <c r="J424"/>
  <c r="N423"/>
  <c r="M423"/>
  <c r="L423"/>
  <c r="J423"/>
  <c r="N422"/>
  <c r="M422"/>
  <c r="L422"/>
  <c r="O422" s="1"/>
  <c r="J422"/>
  <c r="N421"/>
  <c r="M421"/>
  <c r="L421"/>
  <c r="O421" s="1"/>
  <c r="J421"/>
  <c r="N420"/>
  <c r="M420"/>
  <c r="L420"/>
  <c r="O420" s="1"/>
  <c r="J420"/>
  <c r="N419"/>
  <c r="M419"/>
  <c r="L419"/>
  <c r="J419"/>
  <c r="N418"/>
  <c r="M418"/>
  <c r="L418"/>
  <c r="J418"/>
  <c r="N417"/>
  <c r="M417"/>
  <c r="L417"/>
  <c r="O417" s="1"/>
  <c r="J417"/>
  <c r="N416"/>
  <c r="M416"/>
  <c r="L416"/>
  <c r="J416"/>
  <c r="N415"/>
  <c r="M415"/>
  <c r="L415"/>
  <c r="J415"/>
  <c r="N414"/>
  <c r="O414" s="1"/>
  <c r="M414"/>
  <c r="L414"/>
  <c r="J414"/>
  <c r="N413"/>
  <c r="M413"/>
  <c r="L413"/>
  <c r="J413"/>
  <c r="N412"/>
  <c r="M412"/>
  <c r="L412"/>
  <c r="J412"/>
  <c r="N411"/>
  <c r="M411"/>
  <c r="L411"/>
  <c r="J411"/>
  <c r="N410"/>
  <c r="O410" s="1"/>
  <c r="M410"/>
  <c r="L410"/>
  <c r="J410"/>
  <c r="O409"/>
  <c r="N409"/>
  <c r="M409"/>
  <c r="L409"/>
  <c r="J409"/>
  <c r="N408"/>
  <c r="M408"/>
  <c r="L408"/>
  <c r="J408"/>
  <c r="N407"/>
  <c r="M407"/>
  <c r="L407"/>
  <c r="J407"/>
  <c r="N406"/>
  <c r="M406"/>
  <c r="L406"/>
  <c r="O406" s="1"/>
  <c r="J406"/>
  <c r="N405"/>
  <c r="M405"/>
  <c r="L405"/>
  <c r="O405" s="1"/>
  <c r="J405"/>
  <c r="N404"/>
  <c r="M404"/>
  <c r="L404"/>
  <c r="O404" s="1"/>
  <c r="J404"/>
  <c r="N403"/>
  <c r="M403"/>
  <c r="L403"/>
  <c r="J403"/>
  <c r="N402"/>
  <c r="M402"/>
  <c r="L402"/>
  <c r="J402"/>
  <c r="N401"/>
  <c r="M401"/>
  <c r="L401"/>
  <c r="O401" s="1"/>
  <c r="J401"/>
  <c r="N400"/>
  <c r="M400"/>
  <c r="L400"/>
  <c r="J400"/>
  <c r="N399"/>
  <c r="M399"/>
  <c r="L399"/>
  <c r="J399"/>
  <c r="N398"/>
  <c r="O398" s="1"/>
  <c r="M398"/>
  <c r="L398"/>
  <c r="J398"/>
  <c r="N397"/>
  <c r="M397"/>
  <c r="L397"/>
  <c r="J397"/>
  <c r="N396"/>
  <c r="M396"/>
  <c r="L396"/>
  <c r="J396"/>
  <c r="N395"/>
  <c r="M395"/>
  <c r="L395"/>
  <c r="J395"/>
  <c r="N394"/>
  <c r="O394" s="1"/>
  <c r="M394"/>
  <c r="L394"/>
  <c r="J394"/>
  <c r="O393"/>
  <c r="N393"/>
  <c r="M393"/>
  <c r="L393"/>
  <c r="J393"/>
  <c r="N392"/>
  <c r="M392"/>
  <c r="L392"/>
  <c r="J392"/>
  <c r="N391"/>
  <c r="M391"/>
  <c r="L391"/>
  <c r="J391"/>
  <c r="N390"/>
  <c r="M390"/>
  <c r="L390"/>
  <c r="O390" s="1"/>
  <c r="J390"/>
  <c r="N389"/>
  <c r="M389"/>
  <c r="L389"/>
  <c r="O389" s="1"/>
  <c r="J389"/>
  <c r="N388"/>
  <c r="M388"/>
  <c r="L388"/>
  <c r="O388" s="1"/>
  <c r="J388"/>
  <c r="N387"/>
  <c r="M387"/>
  <c r="L387"/>
  <c r="J387"/>
  <c r="N386"/>
  <c r="M386"/>
  <c r="L386"/>
  <c r="J386"/>
  <c r="N385"/>
  <c r="M385"/>
  <c r="L385"/>
  <c r="J385"/>
  <c r="N384"/>
  <c r="M384"/>
  <c r="L384"/>
  <c r="J384"/>
  <c r="N383"/>
  <c r="M383"/>
  <c r="L383"/>
  <c r="J383"/>
  <c r="N382"/>
  <c r="O382" s="1"/>
  <c r="M382"/>
  <c r="L382"/>
  <c r="J382"/>
  <c r="N381"/>
  <c r="M381"/>
  <c r="L381"/>
  <c r="J381"/>
  <c r="N380"/>
  <c r="M380"/>
  <c r="L380"/>
  <c r="J380"/>
  <c r="N379"/>
  <c r="M379"/>
  <c r="L379"/>
  <c r="J379"/>
  <c r="N378"/>
  <c r="O378" s="1"/>
  <c r="M378"/>
  <c r="L378"/>
  <c r="J378"/>
  <c r="O377"/>
  <c r="N377"/>
  <c r="M377"/>
  <c r="L377"/>
  <c r="J377"/>
  <c r="N376"/>
  <c r="M376"/>
  <c r="L376"/>
  <c r="J376"/>
  <c r="N375"/>
  <c r="M375"/>
  <c r="L375"/>
  <c r="J375"/>
  <c r="N374"/>
  <c r="M374"/>
  <c r="L374"/>
  <c r="O374" s="1"/>
  <c r="J374"/>
  <c r="N373"/>
  <c r="M373"/>
  <c r="L373"/>
  <c r="O373" s="1"/>
  <c r="J373"/>
  <c r="N372"/>
  <c r="M372"/>
  <c r="L372"/>
  <c r="O372" s="1"/>
  <c r="J372"/>
  <c r="N371"/>
  <c r="M371"/>
  <c r="L371"/>
  <c r="J371"/>
  <c r="N370"/>
  <c r="M370"/>
  <c r="L370"/>
  <c r="J370"/>
  <c r="N369"/>
  <c r="M369"/>
  <c r="L369"/>
  <c r="J369"/>
  <c r="N368"/>
  <c r="M368"/>
  <c r="L368"/>
  <c r="J368"/>
  <c r="N367"/>
  <c r="M367"/>
  <c r="L367"/>
  <c r="J367"/>
  <c r="N366"/>
  <c r="O366" s="1"/>
  <c r="M366"/>
  <c r="L366"/>
  <c r="J366"/>
  <c r="N365"/>
  <c r="M365"/>
  <c r="L365"/>
  <c r="J365"/>
  <c r="N364"/>
  <c r="M364"/>
  <c r="L364"/>
  <c r="J364"/>
  <c r="N363"/>
  <c r="M363"/>
  <c r="L363"/>
  <c r="J363"/>
  <c r="N362"/>
  <c r="O362" s="1"/>
  <c r="M362"/>
  <c r="L362"/>
  <c r="J362"/>
  <c r="O361"/>
  <c r="N361"/>
  <c r="M361"/>
  <c r="L361"/>
  <c r="J361"/>
  <c r="N360"/>
  <c r="M360"/>
  <c r="L360"/>
  <c r="J360"/>
  <c r="N359"/>
  <c r="M359"/>
  <c r="L359"/>
  <c r="J359"/>
  <c r="N358"/>
  <c r="M358"/>
  <c r="L358"/>
  <c r="O358" s="1"/>
  <c r="J358"/>
  <c r="N357"/>
  <c r="M357"/>
  <c r="L357"/>
  <c r="O357" s="1"/>
  <c r="J357"/>
  <c r="N356"/>
  <c r="M356"/>
  <c r="L356"/>
  <c r="O356" s="1"/>
  <c r="J356"/>
  <c r="N355"/>
  <c r="M355"/>
  <c r="L355"/>
  <c r="J355"/>
  <c r="N354"/>
  <c r="M354"/>
  <c r="L354"/>
  <c r="J354"/>
  <c r="N353"/>
  <c r="M353"/>
  <c r="L353"/>
  <c r="O353" s="1"/>
  <c r="J353"/>
  <c r="N352"/>
  <c r="M352"/>
  <c r="L352"/>
  <c r="J352"/>
  <c r="N351"/>
  <c r="M351"/>
  <c r="L351"/>
  <c r="J351"/>
  <c r="N350"/>
  <c r="O350" s="1"/>
  <c r="M350"/>
  <c r="L350"/>
  <c r="J350"/>
  <c r="N349"/>
  <c r="M349"/>
  <c r="L349"/>
  <c r="J349"/>
  <c r="N348"/>
  <c r="M348"/>
  <c r="L348"/>
  <c r="J348"/>
  <c r="N347"/>
  <c r="M347"/>
  <c r="L347"/>
  <c r="J347"/>
  <c r="N346"/>
  <c r="O346" s="1"/>
  <c r="M346"/>
  <c r="L346"/>
  <c r="J346"/>
  <c r="O345"/>
  <c r="N345"/>
  <c r="M345"/>
  <c r="L345"/>
  <c r="J345"/>
  <c r="N344"/>
  <c r="M344"/>
  <c r="L344"/>
  <c r="J344"/>
  <c r="N343"/>
  <c r="M343"/>
  <c r="L343"/>
  <c r="J343"/>
  <c r="N342"/>
  <c r="M342"/>
  <c r="L342"/>
  <c r="O342" s="1"/>
  <c r="J342"/>
  <c r="N341"/>
  <c r="M341"/>
  <c r="L341"/>
  <c r="O341" s="1"/>
  <c r="J341"/>
  <c r="N340"/>
  <c r="M340"/>
  <c r="L340"/>
  <c r="O340" s="1"/>
  <c r="J340"/>
  <c r="N339"/>
  <c r="M339"/>
  <c r="L339"/>
  <c r="J339"/>
  <c r="N338"/>
  <c r="M338"/>
  <c r="L338"/>
  <c r="J338"/>
  <c r="N337"/>
  <c r="M337"/>
  <c r="L337"/>
  <c r="O337" s="1"/>
  <c r="J337"/>
  <c r="N336"/>
  <c r="M336"/>
  <c r="L336"/>
  <c r="J336"/>
  <c r="N335"/>
  <c r="M335"/>
  <c r="L335"/>
  <c r="J335"/>
  <c r="N334"/>
  <c r="O334" s="1"/>
  <c r="M334"/>
  <c r="L334"/>
  <c r="J334"/>
  <c r="N333"/>
  <c r="M333"/>
  <c r="L333"/>
  <c r="J333"/>
  <c r="N332"/>
  <c r="M332"/>
  <c r="L332"/>
  <c r="J332"/>
  <c r="N331"/>
  <c r="M331"/>
  <c r="L331"/>
  <c r="J331"/>
  <c r="N330"/>
  <c r="O330" s="1"/>
  <c r="M330"/>
  <c r="L330"/>
  <c r="J330"/>
  <c r="O329"/>
  <c r="N329"/>
  <c r="M329"/>
  <c r="L329"/>
  <c r="J329"/>
  <c r="N328"/>
  <c r="M328"/>
  <c r="L328"/>
  <c r="J328"/>
  <c r="N327"/>
  <c r="M327"/>
  <c r="L327"/>
  <c r="J327"/>
  <c r="N326"/>
  <c r="M326"/>
  <c r="L326"/>
  <c r="O326" s="1"/>
  <c r="J326"/>
  <c r="N325"/>
  <c r="M325"/>
  <c r="L325"/>
  <c r="O325" s="1"/>
  <c r="J325"/>
  <c r="N324"/>
  <c r="M324"/>
  <c r="L324"/>
  <c r="O324" s="1"/>
  <c r="J324"/>
  <c r="N323"/>
  <c r="M323"/>
  <c r="L323"/>
  <c r="J323"/>
  <c r="N322"/>
  <c r="M322"/>
  <c r="L322"/>
  <c r="J322"/>
  <c r="N321"/>
  <c r="M321"/>
  <c r="L321"/>
  <c r="J321"/>
  <c r="N320"/>
  <c r="M320"/>
  <c r="L320"/>
  <c r="J320"/>
  <c r="N319"/>
  <c r="M319"/>
  <c r="L319"/>
  <c r="J319"/>
  <c r="N318"/>
  <c r="O318" s="1"/>
  <c r="M318"/>
  <c r="L318"/>
  <c r="J318"/>
  <c r="N317"/>
  <c r="M317"/>
  <c r="L317"/>
  <c r="J317"/>
  <c r="N316"/>
  <c r="M316"/>
  <c r="L316"/>
  <c r="J316"/>
  <c r="N315"/>
  <c r="M315"/>
  <c r="L315"/>
  <c r="J315"/>
  <c r="N314"/>
  <c r="O314" s="1"/>
  <c r="M314"/>
  <c r="L314"/>
  <c r="J314"/>
  <c r="O313"/>
  <c r="N313"/>
  <c r="M313"/>
  <c r="L313"/>
  <c r="J313"/>
  <c r="N312"/>
  <c r="M312"/>
  <c r="L312"/>
  <c r="O312" s="1"/>
  <c r="J312"/>
  <c r="N311"/>
  <c r="M311"/>
  <c r="L311"/>
  <c r="J311"/>
  <c r="N310"/>
  <c r="M310"/>
  <c r="L310"/>
  <c r="O310" s="1"/>
  <c r="J310"/>
  <c r="N309"/>
  <c r="M309"/>
  <c r="L309"/>
  <c r="O309" s="1"/>
  <c r="J309"/>
  <c r="N308"/>
  <c r="M308"/>
  <c r="L308"/>
  <c r="O308" s="1"/>
  <c r="J308"/>
  <c r="N307"/>
  <c r="M307"/>
  <c r="L307"/>
  <c r="J307"/>
  <c r="N306"/>
  <c r="M306"/>
  <c r="L306"/>
  <c r="J306"/>
  <c r="N305"/>
  <c r="M305"/>
  <c r="L305"/>
  <c r="J305"/>
  <c r="N304"/>
  <c r="M304"/>
  <c r="L304"/>
  <c r="J304"/>
  <c r="N303"/>
  <c r="M303"/>
  <c r="L303"/>
  <c r="J303"/>
  <c r="N302"/>
  <c r="O302" s="1"/>
  <c r="M302"/>
  <c r="L302"/>
  <c r="J302"/>
  <c r="N301"/>
  <c r="M301"/>
  <c r="L301"/>
  <c r="J301"/>
  <c r="N300"/>
  <c r="M300"/>
  <c r="L300"/>
  <c r="J300"/>
  <c r="N299"/>
  <c r="M299"/>
  <c r="L299"/>
  <c r="J299"/>
  <c r="N298"/>
  <c r="O298" s="1"/>
  <c r="M298"/>
  <c r="L298"/>
  <c r="J298"/>
  <c r="O297"/>
  <c r="N297"/>
  <c r="M297"/>
  <c r="L297"/>
  <c r="J297"/>
  <c r="N296"/>
  <c r="M296"/>
  <c r="L296"/>
  <c r="O296" s="1"/>
  <c r="J296"/>
  <c r="N295"/>
  <c r="M295"/>
  <c r="L295"/>
  <c r="J295"/>
  <c r="N294"/>
  <c r="M294"/>
  <c r="L294"/>
  <c r="O294" s="1"/>
  <c r="J294"/>
  <c r="N293"/>
  <c r="M293"/>
  <c r="L293"/>
  <c r="O293" s="1"/>
  <c r="J293"/>
  <c r="N292"/>
  <c r="M292"/>
  <c r="L292"/>
  <c r="O292" s="1"/>
  <c r="J292"/>
  <c r="N291"/>
  <c r="M291"/>
  <c r="L291"/>
  <c r="J291"/>
  <c r="N290"/>
  <c r="M290"/>
  <c r="L290"/>
  <c r="J290"/>
  <c r="N289"/>
  <c r="M289"/>
  <c r="L289"/>
  <c r="O289" s="1"/>
  <c r="J289"/>
  <c r="N288"/>
  <c r="M288"/>
  <c r="L288"/>
  <c r="J288"/>
  <c r="N287"/>
  <c r="M287"/>
  <c r="L287"/>
  <c r="J287"/>
  <c r="N286"/>
  <c r="O286" s="1"/>
  <c r="M286"/>
  <c r="L286"/>
  <c r="J286"/>
  <c r="N285"/>
  <c r="M285"/>
  <c r="L285"/>
  <c r="J285"/>
  <c r="N284"/>
  <c r="M284"/>
  <c r="L284"/>
  <c r="J284"/>
  <c r="N283"/>
  <c r="M283"/>
  <c r="L283"/>
  <c r="J283"/>
  <c r="N282"/>
  <c r="O282" s="1"/>
  <c r="M282"/>
  <c r="L282"/>
  <c r="J282"/>
  <c r="O281"/>
  <c r="N281"/>
  <c r="M281"/>
  <c r="L281"/>
  <c r="J281"/>
  <c r="N280"/>
  <c r="M280"/>
  <c r="L280"/>
  <c r="O280" s="1"/>
  <c r="J280"/>
  <c r="N279"/>
  <c r="M279"/>
  <c r="L279"/>
  <c r="J279"/>
  <c r="N278"/>
  <c r="M278"/>
  <c r="L278"/>
  <c r="O278" s="1"/>
  <c r="J278"/>
  <c r="N277"/>
  <c r="M277"/>
  <c r="L277"/>
  <c r="O277" s="1"/>
  <c r="J277"/>
  <c r="N276"/>
  <c r="M276"/>
  <c r="L276"/>
  <c r="O276" s="1"/>
  <c r="J276"/>
  <c r="N275"/>
  <c r="M275"/>
  <c r="L275"/>
  <c r="J275"/>
  <c r="N274"/>
  <c r="M274"/>
  <c r="L274"/>
  <c r="J274"/>
  <c r="N273"/>
  <c r="M273"/>
  <c r="L273"/>
  <c r="O273" s="1"/>
  <c r="J273"/>
  <c r="N272"/>
  <c r="M272"/>
  <c r="L272"/>
  <c r="J272"/>
  <c r="N271"/>
  <c r="M271"/>
  <c r="L271"/>
  <c r="J271"/>
  <c r="N270"/>
  <c r="O270" s="1"/>
  <c r="M270"/>
  <c r="L270"/>
  <c r="J270"/>
  <c r="N269"/>
  <c r="M269"/>
  <c r="L269"/>
  <c r="J269"/>
  <c r="N268"/>
  <c r="M268"/>
  <c r="L268"/>
  <c r="J268"/>
  <c r="N267"/>
  <c r="M267"/>
  <c r="L267"/>
  <c r="J267"/>
  <c r="N266"/>
  <c r="O266" s="1"/>
  <c r="M266"/>
  <c r="L266"/>
  <c r="J266"/>
  <c r="O265"/>
  <c r="N265"/>
  <c r="M265"/>
  <c r="L265"/>
  <c r="J265"/>
  <c r="N264"/>
  <c r="M264"/>
  <c r="L264"/>
  <c r="O264" s="1"/>
  <c r="J264"/>
  <c r="N263"/>
  <c r="M263"/>
  <c r="L263"/>
  <c r="J263"/>
  <c r="N262"/>
  <c r="M262"/>
  <c r="L262"/>
  <c r="O262" s="1"/>
  <c r="J262"/>
  <c r="N261"/>
  <c r="M261"/>
  <c r="L261"/>
  <c r="O261" s="1"/>
  <c r="J261"/>
  <c r="N260"/>
  <c r="M260"/>
  <c r="L260"/>
  <c r="O260" s="1"/>
  <c r="J260"/>
  <c r="N259"/>
  <c r="M259"/>
  <c r="L259"/>
  <c r="J259"/>
  <c r="N258"/>
  <c r="M258"/>
  <c r="L258"/>
  <c r="J258"/>
  <c r="N257"/>
  <c r="M257"/>
  <c r="L257"/>
  <c r="J257"/>
  <c r="N256"/>
  <c r="M256"/>
  <c r="L256"/>
  <c r="J256"/>
  <c r="N255"/>
  <c r="M255"/>
  <c r="L255"/>
  <c r="J255"/>
  <c r="N254"/>
  <c r="O254" s="1"/>
  <c r="M254"/>
  <c r="L254"/>
  <c r="J254"/>
  <c r="N253"/>
  <c r="M253"/>
  <c r="L253"/>
  <c r="J253"/>
  <c r="N252"/>
  <c r="M252"/>
  <c r="L252"/>
  <c r="J252"/>
  <c r="N251"/>
  <c r="M251"/>
  <c r="L251"/>
  <c r="J251"/>
  <c r="N250"/>
  <c r="O250" s="1"/>
  <c r="M250"/>
  <c r="L250"/>
  <c r="J250"/>
  <c r="O249"/>
  <c r="N249"/>
  <c r="M249"/>
  <c r="L249"/>
  <c r="J249"/>
  <c r="N248"/>
  <c r="M248"/>
  <c r="L248"/>
  <c r="O248" s="1"/>
  <c r="J248"/>
  <c r="N247"/>
  <c r="M247"/>
  <c r="L247"/>
  <c r="J247"/>
  <c r="N246"/>
  <c r="M246"/>
  <c r="L246"/>
  <c r="O246" s="1"/>
  <c r="J246"/>
  <c r="N245"/>
  <c r="M245"/>
  <c r="L245"/>
  <c r="O245" s="1"/>
  <c r="J245"/>
  <c r="N244"/>
  <c r="M244"/>
  <c r="L244"/>
  <c r="O244" s="1"/>
  <c r="J244"/>
  <c r="N243"/>
  <c r="M243"/>
  <c r="L243"/>
  <c r="J243"/>
  <c r="N242"/>
  <c r="M242"/>
  <c r="L242"/>
  <c r="J242"/>
  <c r="N241"/>
  <c r="M241"/>
  <c r="L241"/>
  <c r="J241"/>
  <c r="N240"/>
  <c r="M240"/>
  <c r="L240"/>
  <c r="J240"/>
  <c r="N239"/>
  <c r="M239"/>
  <c r="L239"/>
  <c r="J239"/>
  <c r="N238"/>
  <c r="O238" s="1"/>
  <c r="M238"/>
  <c r="L238"/>
  <c r="J238"/>
  <c r="N237"/>
  <c r="M237"/>
  <c r="L237"/>
  <c r="J237"/>
  <c r="N236"/>
  <c r="M236"/>
  <c r="L236"/>
  <c r="J236"/>
  <c r="N235"/>
  <c r="M235"/>
  <c r="L235"/>
  <c r="J235"/>
  <c r="N234"/>
  <c r="O234" s="1"/>
  <c r="M234"/>
  <c r="L234"/>
  <c r="J234"/>
  <c r="O233"/>
  <c r="N233"/>
  <c r="M233"/>
  <c r="L233"/>
  <c r="J233"/>
  <c r="N232"/>
  <c r="M232"/>
  <c r="L232"/>
  <c r="O232" s="1"/>
  <c r="J232"/>
  <c r="N231"/>
  <c r="M231"/>
  <c r="L231"/>
  <c r="J231"/>
  <c r="N230"/>
  <c r="M230"/>
  <c r="L230"/>
  <c r="O230" s="1"/>
  <c r="J230"/>
  <c r="N229"/>
  <c r="M229"/>
  <c r="L229"/>
  <c r="O229" s="1"/>
  <c r="J229"/>
  <c r="N228"/>
  <c r="M228"/>
  <c r="L228"/>
  <c r="O228" s="1"/>
  <c r="J228"/>
  <c r="N227"/>
  <c r="M227"/>
  <c r="L227"/>
  <c r="J227"/>
  <c r="N226"/>
  <c r="M226"/>
  <c r="L226"/>
  <c r="J226"/>
  <c r="N225"/>
  <c r="M225"/>
  <c r="L225"/>
  <c r="O225" s="1"/>
  <c r="J225"/>
  <c r="N224"/>
  <c r="M224"/>
  <c r="L224"/>
  <c r="J224"/>
  <c r="N223"/>
  <c r="M223"/>
  <c r="L223"/>
  <c r="J223"/>
  <c r="N222"/>
  <c r="O222" s="1"/>
  <c r="M222"/>
  <c r="L222"/>
  <c r="J222"/>
  <c r="N221"/>
  <c r="M221"/>
  <c r="L221"/>
  <c r="J221"/>
  <c r="N220"/>
  <c r="M220"/>
  <c r="L220"/>
  <c r="J220"/>
  <c r="N219"/>
  <c r="M219"/>
  <c r="L219"/>
  <c r="J219"/>
  <c r="N218"/>
  <c r="O218" s="1"/>
  <c r="M218"/>
  <c r="L218"/>
  <c r="J218"/>
  <c r="O217"/>
  <c r="N217"/>
  <c r="M217"/>
  <c r="L217"/>
  <c r="J217"/>
  <c r="N216"/>
  <c r="M216"/>
  <c r="L216"/>
  <c r="O216" s="1"/>
  <c r="J216"/>
  <c r="N215"/>
  <c r="M215"/>
  <c r="L215"/>
  <c r="J215"/>
  <c r="N214"/>
  <c r="M214"/>
  <c r="L214"/>
  <c r="O214" s="1"/>
  <c r="J214"/>
  <c r="N213"/>
  <c r="M213"/>
  <c r="L213"/>
  <c r="O213" s="1"/>
  <c r="J213"/>
  <c r="N212"/>
  <c r="M212"/>
  <c r="L212"/>
  <c r="O212" s="1"/>
  <c r="J212"/>
  <c r="N211"/>
  <c r="M211"/>
  <c r="L211"/>
  <c r="J211"/>
  <c r="N210"/>
  <c r="M210"/>
  <c r="L210"/>
  <c r="J210"/>
  <c r="N209"/>
  <c r="M209"/>
  <c r="O209" s="1"/>
  <c r="L209"/>
  <c r="J209"/>
  <c r="N208"/>
  <c r="M208"/>
  <c r="L208"/>
  <c r="J208"/>
  <c r="N207"/>
  <c r="M207"/>
  <c r="L207"/>
  <c r="J207"/>
  <c r="N206"/>
  <c r="O206" s="1"/>
  <c r="M206"/>
  <c r="L206"/>
  <c r="J206"/>
  <c r="N205"/>
  <c r="M205"/>
  <c r="L205"/>
  <c r="J205"/>
  <c r="N204"/>
  <c r="M204"/>
  <c r="L204"/>
  <c r="J204"/>
  <c r="N203"/>
  <c r="M203"/>
  <c r="L203"/>
  <c r="J203"/>
  <c r="N202"/>
  <c r="O202" s="1"/>
  <c r="M202"/>
  <c r="L202"/>
  <c r="J202"/>
  <c r="O201"/>
  <c r="N201"/>
  <c r="M201"/>
  <c r="L201"/>
  <c r="J201"/>
  <c r="N200"/>
  <c r="M200"/>
  <c r="L200"/>
  <c r="O200" s="1"/>
  <c r="J200"/>
  <c r="N199"/>
  <c r="M199"/>
  <c r="L199"/>
  <c r="J199"/>
  <c r="N198"/>
  <c r="M198"/>
  <c r="L198"/>
  <c r="O198" s="1"/>
  <c r="J198"/>
  <c r="N197"/>
  <c r="M197"/>
  <c r="L197"/>
  <c r="O197" s="1"/>
  <c r="J197"/>
  <c r="N196"/>
  <c r="M196"/>
  <c r="L196"/>
  <c r="O196" s="1"/>
  <c r="J196"/>
  <c r="N195"/>
  <c r="M195"/>
  <c r="L195"/>
  <c r="J195"/>
  <c r="N194"/>
  <c r="M194"/>
  <c r="L194"/>
  <c r="J194"/>
  <c r="N193"/>
  <c r="M193"/>
  <c r="L193"/>
  <c r="J193"/>
  <c r="N192"/>
  <c r="M192"/>
  <c r="L192"/>
  <c r="J192"/>
  <c r="N191"/>
  <c r="M191"/>
  <c r="L191"/>
  <c r="J191"/>
  <c r="N190"/>
  <c r="O190" s="1"/>
  <c r="M190"/>
  <c r="L190"/>
  <c r="J190"/>
  <c r="N189"/>
  <c r="M189"/>
  <c r="L189"/>
  <c r="J189"/>
  <c r="N188"/>
  <c r="M188"/>
  <c r="L188"/>
  <c r="J188"/>
  <c r="N187"/>
  <c r="M187"/>
  <c r="L187"/>
  <c r="J187"/>
  <c r="N186"/>
  <c r="O186" s="1"/>
  <c r="M186"/>
  <c r="L186"/>
  <c r="J186"/>
  <c r="O185"/>
  <c r="N185"/>
  <c r="M185"/>
  <c r="L185"/>
  <c r="J185"/>
  <c r="N184"/>
  <c r="M184"/>
  <c r="L184"/>
  <c r="O184" s="1"/>
  <c r="J184"/>
  <c r="N183"/>
  <c r="M183"/>
  <c r="L183"/>
  <c r="J183"/>
  <c r="N182"/>
  <c r="M182"/>
  <c r="L182"/>
  <c r="O182" s="1"/>
  <c r="J182"/>
  <c r="N181"/>
  <c r="M181"/>
  <c r="L181"/>
  <c r="O181" s="1"/>
  <c r="J181"/>
  <c r="N180"/>
  <c r="M180"/>
  <c r="L180"/>
  <c r="O180" s="1"/>
  <c r="J180"/>
  <c r="N179"/>
  <c r="M179"/>
  <c r="L179"/>
  <c r="J179"/>
  <c r="N178"/>
  <c r="M178"/>
  <c r="L178"/>
  <c r="J178"/>
  <c r="N177"/>
  <c r="M177"/>
  <c r="L177"/>
  <c r="J177"/>
  <c r="N176"/>
  <c r="M176"/>
  <c r="L176"/>
  <c r="J176"/>
  <c r="N175"/>
  <c r="M175"/>
  <c r="L175"/>
  <c r="J175"/>
  <c r="N174"/>
  <c r="O174" s="1"/>
  <c r="M174"/>
  <c r="L174"/>
  <c r="J174"/>
  <c r="N173"/>
  <c r="M173"/>
  <c r="L173"/>
  <c r="J173"/>
  <c r="N172"/>
  <c r="M172"/>
  <c r="L172"/>
  <c r="J172"/>
  <c r="N171"/>
  <c r="M171"/>
  <c r="L171"/>
  <c r="J171"/>
  <c r="N170"/>
  <c r="O170" s="1"/>
  <c r="M170"/>
  <c r="L170"/>
  <c r="J170"/>
  <c r="O169"/>
  <c r="N169"/>
  <c r="M169"/>
  <c r="L169"/>
  <c r="J169"/>
  <c r="N168"/>
  <c r="M168"/>
  <c r="L168"/>
  <c r="O168" s="1"/>
  <c r="J168"/>
  <c r="N167"/>
  <c r="M167"/>
  <c r="L167"/>
  <c r="J167"/>
  <c r="N166"/>
  <c r="M166"/>
  <c r="L166"/>
  <c r="O166" s="1"/>
  <c r="J166"/>
  <c r="N165"/>
  <c r="M165"/>
  <c r="L165"/>
  <c r="O165" s="1"/>
  <c r="J165"/>
  <c r="N164"/>
  <c r="M164"/>
  <c r="L164"/>
  <c r="O164" s="1"/>
  <c r="J164"/>
  <c r="N163"/>
  <c r="M163"/>
  <c r="L163"/>
  <c r="J163"/>
  <c r="N162"/>
  <c r="M162"/>
  <c r="L162"/>
  <c r="J162"/>
  <c r="N161"/>
  <c r="M161"/>
  <c r="L161"/>
  <c r="O161" s="1"/>
  <c r="J161"/>
  <c r="N160"/>
  <c r="M160"/>
  <c r="L160"/>
  <c r="J160"/>
  <c r="N159"/>
  <c r="M159"/>
  <c r="L159"/>
  <c r="J159"/>
  <c r="N158"/>
  <c r="O158" s="1"/>
  <c r="M158"/>
  <c r="L158"/>
  <c r="J158"/>
  <c r="N157"/>
  <c r="M157"/>
  <c r="L157"/>
  <c r="J157"/>
  <c r="N156"/>
  <c r="M156"/>
  <c r="L156"/>
  <c r="J156"/>
  <c r="N155"/>
  <c r="M155"/>
  <c r="L155"/>
  <c r="J155"/>
  <c r="N154"/>
  <c r="O154" s="1"/>
  <c r="M154"/>
  <c r="L154"/>
  <c r="J154"/>
  <c r="O153"/>
  <c r="N153"/>
  <c r="M153"/>
  <c r="L153"/>
  <c r="J153"/>
  <c r="N152"/>
  <c r="M152"/>
  <c r="L152"/>
  <c r="O152" s="1"/>
  <c r="J152"/>
  <c r="N151"/>
  <c r="M151"/>
  <c r="L151"/>
  <c r="J151"/>
  <c r="N150"/>
  <c r="M150"/>
  <c r="L150"/>
  <c r="O150" s="1"/>
  <c r="J150"/>
  <c r="N149"/>
  <c r="M149"/>
  <c r="L149"/>
  <c r="O149" s="1"/>
  <c r="J149"/>
  <c r="N148"/>
  <c r="M148"/>
  <c r="L148"/>
  <c r="O148" s="1"/>
  <c r="J148"/>
  <c r="N147"/>
  <c r="M147"/>
  <c r="L147"/>
  <c r="J147"/>
  <c r="N146"/>
  <c r="M146"/>
  <c r="L146"/>
  <c r="J146"/>
  <c r="N145"/>
  <c r="M145"/>
  <c r="L145"/>
  <c r="O145" s="1"/>
  <c r="J145"/>
  <c r="N144"/>
  <c r="M144"/>
  <c r="L144"/>
  <c r="J144"/>
  <c r="N143"/>
  <c r="M143"/>
  <c r="L143"/>
  <c r="J143"/>
  <c r="N142"/>
  <c r="O142" s="1"/>
  <c r="M142"/>
  <c r="L142"/>
  <c r="J142"/>
  <c r="N141"/>
  <c r="M141"/>
  <c r="L141"/>
  <c r="J141"/>
  <c r="N140"/>
  <c r="M140"/>
  <c r="L140"/>
  <c r="J140"/>
  <c r="N139"/>
  <c r="M139"/>
  <c r="L139"/>
  <c r="J139"/>
  <c r="N138"/>
  <c r="O138" s="1"/>
  <c r="M138"/>
  <c r="L138"/>
  <c r="J138"/>
  <c r="O137"/>
  <c r="N137"/>
  <c r="M137"/>
  <c r="L137"/>
  <c r="J137"/>
  <c r="N136"/>
  <c r="M136"/>
  <c r="L136"/>
  <c r="O136" s="1"/>
  <c r="J136"/>
  <c r="N135"/>
  <c r="M135"/>
  <c r="L135"/>
  <c r="J135"/>
  <c r="N134"/>
  <c r="M134"/>
  <c r="L134"/>
  <c r="J134"/>
  <c r="N133"/>
  <c r="M133"/>
  <c r="L133"/>
  <c r="J133"/>
  <c r="N132"/>
  <c r="M132"/>
  <c r="L132"/>
  <c r="J132"/>
  <c r="N131"/>
  <c r="M131"/>
  <c r="O131" s="1"/>
  <c r="L131"/>
  <c r="J131"/>
  <c r="N130"/>
  <c r="M130"/>
  <c r="L130"/>
  <c r="J130"/>
  <c r="N129"/>
  <c r="M129"/>
  <c r="L129"/>
  <c r="J129"/>
  <c r="N128"/>
  <c r="M128"/>
  <c r="L128"/>
  <c r="J128"/>
  <c r="N127"/>
  <c r="M127"/>
  <c r="L127"/>
  <c r="J127"/>
  <c r="O126"/>
  <c r="N126"/>
  <c r="M126"/>
  <c r="L126"/>
  <c r="J126"/>
  <c r="N125"/>
  <c r="M125"/>
  <c r="L125"/>
  <c r="J125"/>
  <c r="N124"/>
  <c r="M124"/>
  <c r="L124"/>
  <c r="J124"/>
  <c r="N123"/>
  <c r="M123"/>
  <c r="L123"/>
  <c r="J123"/>
  <c r="N122"/>
  <c r="O122" s="1"/>
  <c r="M122"/>
  <c r="L122"/>
  <c r="J122"/>
  <c r="N121"/>
  <c r="M121"/>
  <c r="L121"/>
  <c r="O121" s="1"/>
  <c r="J121"/>
  <c r="N120"/>
  <c r="M120"/>
  <c r="L120"/>
  <c r="O120" s="1"/>
  <c r="J120"/>
  <c r="N119"/>
  <c r="M119"/>
  <c r="L119"/>
  <c r="J119"/>
  <c r="N118"/>
  <c r="M118"/>
  <c r="L118"/>
  <c r="O118" s="1"/>
  <c r="J118"/>
  <c r="N117"/>
  <c r="M117"/>
  <c r="L117"/>
  <c r="O117" s="1"/>
  <c r="J117"/>
  <c r="N116"/>
  <c r="M116"/>
  <c r="L116"/>
  <c r="O116" s="1"/>
  <c r="J116"/>
  <c r="N115"/>
  <c r="M115"/>
  <c r="L115"/>
  <c r="J115"/>
  <c r="N114"/>
  <c r="M114"/>
  <c r="L114"/>
  <c r="J114"/>
  <c r="N113"/>
  <c r="M113"/>
  <c r="L113"/>
  <c r="O113" s="1"/>
  <c r="J113"/>
  <c r="N112"/>
  <c r="M112"/>
  <c r="L112"/>
  <c r="J112"/>
  <c r="N111"/>
  <c r="M111"/>
  <c r="L111"/>
  <c r="J111"/>
  <c r="N110"/>
  <c r="O110" s="1"/>
  <c r="M110"/>
  <c r="L110"/>
  <c r="J110"/>
  <c r="N109"/>
  <c r="M109"/>
  <c r="L109"/>
  <c r="J109"/>
  <c r="N108"/>
  <c r="M108"/>
  <c r="L108"/>
  <c r="J108"/>
  <c r="N107"/>
  <c r="M107"/>
  <c r="L107"/>
  <c r="J107"/>
  <c r="N106"/>
  <c r="O106" s="1"/>
  <c r="M106"/>
  <c r="L106"/>
  <c r="J106"/>
  <c r="N105"/>
  <c r="M105"/>
  <c r="L105"/>
  <c r="O105" s="1"/>
  <c r="J105"/>
  <c r="N104"/>
  <c r="M104"/>
  <c r="L104"/>
  <c r="O104" s="1"/>
  <c r="J104"/>
  <c r="N103"/>
  <c r="M103"/>
  <c r="L103"/>
  <c r="J103"/>
  <c r="N102"/>
  <c r="M102"/>
  <c r="L102"/>
  <c r="J102"/>
  <c r="N101"/>
  <c r="M101"/>
  <c r="L101"/>
  <c r="J101"/>
  <c r="N100"/>
  <c r="M100"/>
  <c r="L100"/>
  <c r="J100"/>
  <c r="N99"/>
  <c r="M99"/>
  <c r="O99" s="1"/>
  <c r="L99"/>
  <c r="J99"/>
  <c r="N98"/>
  <c r="M98"/>
  <c r="L98"/>
  <c r="J98"/>
  <c r="N97"/>
  <c r="M97"/>
  <c r="L97"/>
  <c r="J97"/>
  <c r="N96"/>
  <c r="M96"/>
  <c r="L96"/>
  <c r="J96"/>
  <c r="N95"/>
  <c r="M95"/>
  <c r="L95"/>
  <c r="J95"/>
  <c r="O94"/>
  <c r="N94"/>
  <c r="M94"/>
  <c r="L94"/>
  <c r="J94"/>
  <c r="N93"/>
  <c r="M93"/>
  <c r="L93"/>
  <c r="J93"/>
  <c r="N92"/>
  <c r="M92"/>
  <c r="L92"/>
  <c r="J92"/>
  <c r="N91"/>
  <c r="M91"/>
  <c r="L91"/>
  <c r="J91"/>
  <c r="N90"/>
  <c r="O90" s="1"/>
  <c r="M90"/>
  <c r="L90"/>
  <c r="J90"/>
  <c r="N89"/>
  <c r="M89"/>
  <c r="L89"/>
  <c r="O89" s="1"/>
  <c r="J89"/>
  <c r="N88"/>
  <c r="M88"/>
  <c r="L88"/>
  <c r="O88" s="1"/>
  <c r="J88"/>
  <c r="N87"/>
  <c r="M87"/>
  <c r="L87"/>
  <c r="J87"/>
  <c r="N86"/>
  <c r="M86"/>
  <c r="L86"/>
  <c r="O86" s="1"/>
  <c r="J86"/>
  <c r="N85"/>
  <c r="M85"/>
  <c r="L85"/>
  <c r="O85" s="1"/>
  <c r="J85"/>
  <c r="N84"/>
  <c r="M84"/>
  <c r="L84"/>
  <c r="O84" s="1"/>
  <c r="J84"/>
  <c r="N83"/>
  <c r="M83"/>
  <c r="L83"/>
  <c r="J83"/>
  <c r="N82"/>
  <c r="M82"/>
  <c r="L82"/>
  <c r="J82"/>
  <c r="N81"/>
  <c r="M81"/>
  <c r="L81"/>
  <c r="O81" s="1"/>
  <c r="J81"/>
  <c r="N80"/>
  <c r="M80"/>
  <c r="L80"/>
  <c r="J80"/>
  <c r="N79"/>
  <c r="M79"/>
  <c r="L79"/>
  <c r="J79"/>
  <c r="O78"/>
  <c r="N78"/>
  <c r="M78"/>
  <c r="L78"/>
  <c r="J78"/>
  <c r="N77"/>
  <c r="M77"/>
  <c r="L77"/>
  <c r="J77"/>
  <c r="N76"/>
  <c r="M76"/>
  <c r="L76"/>
  <c r="J76"/>
  <c r="N75"/>
  <c r="M75"/>
  <c r="L75"/>
  <c r="J75"/>
  <c r="N74"/>
  <c r="O74" s="1"/>
  <c r="M74"/>
  <c r="L74"/>
  <c r="J74"/>
  <c r="N73"/>
  <c r="M73"/>
  <c r="L73"/>
  <c r="O73" s="1"/>
  <c r="J73"/>
  <c r="N72"/>
  <c r="M72"/>
  <c r="L72"/>
  <c r="O72" s="1"/>
  <c r="J72"/>
  <c r="N71"/>
  <c r="M71"/>
  <c r="L71"/>
  <c r="J71"/>
  <c r="N70"/>
  <c r="M70"/>
  <c r="L70"/>
  <c r="J70"/>
  <c r="N69"/>
  <c r="M69"/>
  <c r="L69"/>
  <c r="J69"/>
  <c r="N68"/>
  <c r="M68"/>
  <c r="L68"/>
  <c r="J68"/>
  <c r="N67"/>
  <c r="M67"/>
  <c r="O67" s="1"/>
  <c r="L67"/>
  <c r="J67"/>
  <c r="N66"/>
  <c r="M66"/>
  <c r="L66"/>
  <c r="J66"/>
  <c r="N65"/>
  <c r="M65"/>
  <c r="L65"/>
  <c r="J65"/>
  <c r="N64"/>
  <c r="M64"/>
  <c r="L64"/>
  <c r="J64"/>
  <c r="N63"/>
  <c r="M63"/>
  <c r="L63"/>
  <c r="J63"/>
  <c r="O62"/>
  <c r="N62"/>
  <c r="M62"/>
  <c r="L62"/>
  <c r="J62"/>
  <c r="N61"/>
  <c r="M61"/>
  <c r="L61"/>
  <c r="J61"/>
  <c r="N60"/>
  <c r="M60"/>
  <c r="L60"/>
  <c r="J60"/>
  <c r="N59"/>
  <c r="M59"/>
  <c r="L59"/>
  <c r="J59"/>
  <c r="N58"/>
  <c r="O58" s="1"/>
  <c r="M58"/>
  <c r="L58"/>
  <c r="J58"/>
  <c r="N57"/>
  <c r="M57"/>
  <c r="L57"/>
  <c r="O57" s="1"/>
  <c r="J57"/>
  <c r="N56"/>
  <c r="M56"/>
  <c r="L56"/>
  <c r="O56" s="1"/>
  <c r="J56"/>
  <c r="N55"/>
  <c r="M55"/>
  <c r="L55"/>
  <c r="J55"/>
  <c r="N54"/>
  <c r="M54"/>
  <c r="L54"/>
  <c r="O54" s="1"/>
  <c r="J54"/>
  <c r="N53"/>
  <c r="M53"/>
  <c r="L53"/>
  <c r="O53" s="1"/>
  <c r="J53"/>
  <c r="N52"/>
  <c r="M52"/>
  <c r="L52"/>
  <c r="O52" s="1"/>
  <c r="J52"/>
  <c r="N51"/>
  <c r="M51"/>
  <c r="L51"/>
  <c r="J51"/>
  <c r="N50"/>
  <c r="M50"/>
  <c r="L50"/>
  <c r="J50"/>
  <c r="N49"/>
  <c r="M49"/>
  <c r="L49"/>
  <c r="O49" s="1"/>
  <c r="J49"/>
  <c r="N48"/>
  <c r="M48"/>
  <c r="L48"/>
  <c r="J48"/>
  <c r="N47"/>
  <c r="M47"/>
  <c r="L47"/>
  <c r="J47"/>
  <c r="O46"/>
  <c r="N46"/>
  <c r="M46"/>
  <c r="L46"/>
  <c r="J46"/>
  <c r="N45"/>
  <c r="M45"/>
  <c r="L45"/>
  <c r="J45"/>
  <c r="N44"/>
  <c r="M44"/>
  <c r="L44"/>
  <c r="J44"/>
  <c r="N43"/>
  <c r="M43"/>
  <c r="L43"/>
  <c r="J43"/>
  <c r="N42"/>
  <c r="O42" s="1"/>
  <c r="M42"/>
  <c r="L42"/>
  <c r="J42"/>
  <c r="N41"/>
  <c r="M41"/>
  <c r="L41"/>
  <c r="O41" s="1"/>
  <c r="J41"/>
  <c r="N40"/>
  <c r="M40"/>
  <c r="L40"/>
  <c r="O40" s="1"/>
  <c r="J40"/>
  <c r="N39"/>
  <c r="M39"/>
  <c r="L39"/>
  <c r="J39"/>
  <c r="N38"/>
  <c r="M38"/>
  <c r="L38"/>
  <c r="J38"/>
  <c r="N37"/>
  <c r="M37"/>
  <c r="L37"/>
  <c r="J37"/>
  <c r="N36"/>
  <c r="M36"/>
  <c r="L36"/>
  <c r="J36"/>
  <c r="N35"/>
  <c r="M35"/>
  <c r="O35" s="1"/>
  <c r="L35"/>
  <c r="J35"/>
  <c r="N34"/>
  <c r="M34"/>
  <c r="L34"/>
  <c r="J34"/>
  <c r="N33"/>
  <c r="M33"/>
  <c r="L33"/>
  <c r="J33"/>
  <c r="N32"/>
  <c r="M32"/>
  <c r="L32"/>
  <c r="J32"/>
  <c r="N31"/>
  <c r="M31"/>
  <c r="L31"/>
  <c r="J31"/>
  <c r="O30"/>
  <c r="N30"/>
  <c r="M30"/>
  <c r="L30"/>
  <c r="J30"/>
  <c r="N29"/>
  <c r="M29"/>
  <c r="L29"/>
  <c r="J29"/>
  <c r="N28"/>
  <c r="M28"/>
  <c r="L28"/>
  <c r="J28"/>
  <c r="N27"/>
  <c r="M27"/>
  <c r="L27"/>
  <c r="J27"/>
  <c r="N26"/>
  <c r="O26" s="1"/>
  <c r="M26"/>
  <c r="L26"/>
  <c r="J26"/>
  <c r="N25"/>
  <c r="M25"/>
  <c r="L25"/>
  <c r="O25" s="1"/>
  <c r="J25"/>
  <c r="N24"/>
  <c r="M24"/>
  <c r="L24"/>
  <c r="O24" s="1"/>
  <c r="J24"/>
  <c r="N23"/>
  <c r="M23"/>
  <c r="L23"/>
  <c r="J23"/>
  <c r="N22"/>
  <c r="M22"/>
  <c r="L22"/>
  <c r="O22" s="1"/>
  <c r="J22"/>
  <c r="N21"/>
  <c r="M21"/>
  <c r="L21"/>
  <c r="O21" s="1"/>
  <c r="J21"/>
  <c r="N20"/>
  <c r="M20"/>
  <c r="L20"/>
  <c r="O20" s="1"/>
  <c r="J20"/>
  <c r="N19"/>
  <c r="M19"/>
  <c r="L19"/>
  <c r="J19"/>
  <c r="N18"/>
  <c r="M18"/>
  <c r="L18"/>
  <c r="J18"/>
  <c r="N17"/>
  <c r="M17"/>
  <c r="L17"/>
  <c r="O17" s="1"/>
  <c r="J17"/>
  <c r="B11"/>
  <c r="N792" i="6"/>
  <c r="M792"/>
  <c r="L792"/>
  <c r="J792"/>
  <c r="N791"/>
  <c r="M791"/>
  <c r="L791"/>
  <c r="J791"/>
  <c r="N790"/>
  <c r="M790"/>
  <c r="L790"/>
  <c r="O790" s="1"/>
  <c r="J790"/>
  <c r="N789"/>
  <c r="M789"/>
  <c r="L789"/>
  <c r="O789" s="1"/>
  <c r="J789"/>
  <c r="N788"/>
  <c r="M788"/>
  <c r="L788"/>
  <c r="J788"/>
  <c r="N787"/>
  <c r="M787"/>
  <c r="L787"/>
  <c r="J787"/>
  <c r="N786"/>
  <c r="M786"/>
  <c r="L786"/>
  <c r="J786"/>
  <c r="N785"/>
  <c r="M785"/>
  <c r="L785"/>
  <c r="J785"/>
  <c r="N784"/>
  <c r="M784"/>
  <c r="L784"/>
  <c r="J784"/>
  <c r="N783"/>
  <c r="M783"/>
  <c r="L783"/>
  <c r="J783"/>
  <c r="N782"/>
  <c r="M782"/>
  <c r="L782"/>
  <c r="J782"/>
  <c r="N781"/>
  <c r="M781"/>
  <c r="L781"/>
  <c r="J781"/>
  <c r="N780"/>
  <c r="M780"/>
  <c r="L780"/>
  <c r="J780"/>
  <c r="N779"/>
  <c r="M779"/>
  <c r="L779"/>
  <c r="J779"/>
  <c r="N778"/>
  <c r="O778" s="1"/>
  <c r="M778"/>
  <c r="L778"/>
  <c r="J778"/>
  <c r="O777"/>
  <c r="N777"/>
  <c r="M777"/>
  <c r="L777"/>
  <c r="J777"/>
  <c r="N776"/>
  <c r="M776"/>
  <c r="L776"/>
  <c r="J776"/>
  <c r="N775"/>
  <c r="M775"/>
  <c r="L775"/>
  <c r="J775"/>
  <c r="N774"/>
  <c r="M774"/>
  <c r="L774"/>
  <c r="O774" s="1"/>
  <c r="J774"/>
  <c r="N773"/>
  <c r="M773"/>
  <c r="L773"/>
  <c r="O773" s="1"/>
  <c r="J773"/>
  <c r="N772"/>
  <c r="M772"/>
  <c r="L772"/>
  <c r="J772"/>
  <c r="N771"/>
  <c r="M771"/>
  <c r="L771"/>
  <c r="J771"/>
  <c r="N770"/>
  <c r="M770"/>
  <c r="L770"/>
  <c r="J770"/>
  <c r="N769"/>
  <c r="M769"/>
  <c r="L769"/>
  <c r="O769" s="1"/>
  <c r="J769"/>
  <c r="N768"/>
  <c r="M768"/>
  <c r="L768"/>
  <c r="O768" s="1"/>
  <c r="J768"/>
  <c r="N767"/>
  <c r="M767"/>
  <c r="L767"/>
  <c r="O767" s="1"/>
  <c r="J767"/>
  <c r="N766"/>
  <c r="M766"/>
  <c r="L766"/>
  <c r="O766" s="1"/>
  <c r="J766"/>
  <c r="N765"/>
  <c r="M765"/>
  <c r="L765"/>
  <c r="J765"/>
  <c r="N764"/>
  <c r="M764"/>
  <c r="L764"/>
  <c r="J764"/>
  <c r="N763"/>
  <c r="M763"/>
  <c r="L763"/>
  <c r="J763"/>
  <c r="N762"/>
  <c r="O762" s="1"/>
  <c r="M762"/>
  <c r="L762"/>
  <c r="J762"/>
  <c r="O761"/>
  <c r="N761"/>
  <c r="M761"/>
  <c r="L761"/>
  <c r="J761"/>
  <c r="N760"/>
  <c r="M760"/>
  <c r="L760"/>
  <c r="J760"/>
  <c r="N759"/>
  <c r="M759"/>
  <c r="L759"/>
  <c r="J759"/>
  <c r="N758"/>
  <c r="M758"/>
  <c r="L758"/>
  <c r="O758" s="1"/>
  <c r="J758"/>
  <c r="N757"/>
  <c r="M757"/>
  <c r="L757"/>
  <c r="O757" s="1"/>
  <c r="J757"/>
  <c r="N756"/>
  <c r="M756"/>
  <c r="L756"/>
  <c r="J756"/>
  <c r="N755"/>
  <c r="M755"/>
  <c r="L755"/>
  <c r="J755"/>
  <c r="N754"/>
  <c r="M754"/>
  <c r="L754"/>
  <c r="J754"/>
  <c r="N753"/>
  <c r="M753"/>
  <c r="L753"/>
  <c r="J753"/>
  <c r="N752"/>
  <c r="M752"/>
  <c r="L752"/>
  <c r="J752"/>
  <c r="N751"/>
  <c r="M751"/>
  <c r="L751"/>
  <c r="J751"/>
  <c r="N750"/>
  <c r="M750"/>
  <c r="L750"/>
  <c r="J750"/>
  <c r="N749"/>
  <c r="M749"/>
  <c r="L749"/>
  <c r="J749"/>
  <c r="N748"/>
  <c r="M748"/>
  <c r="L748"/>
  <c r="J748"/>
  <c r="N747"/>
  <c r="M747"/>
  <c r="L747"/>
  <c r="J747"/>
  <c r="N746"/>
  <c r="O746" s="1"/>
  <c r="M746"/>
  <c r="L746"/>
  <c r="J746"/>
  <c r="O745"/>
  <c r="N745"/>
  <c r="M745"/>
  <c r="L745"/>
  <c r="J745"/>
  <c r="N744"/>
  <c r="M744"/>
  <c r="L744"/>
  <c r="J744"/>
  <c r="N743"/>
  <c r="M743"/>
  <c r="L743"/>
  <c r="J743"/>
  <c r="N742"/>
  <c r="M742"/>
  <c r="L742"/>
  <c r="O742" s="1"/>
  <c r="J742"/>
  <c r="N741"/>
  <c r="M741"/>
  <c r="L741"/>
  <c r="O741" s="1"/>
  <c r="J741"/>
  <c r="N740"/>
  <c r="M740"/>
  <c r="L740"/>
  <c r="J740"/>
  <c r="N739"/>
  <c r="M739"/>
  <c r="L739"/>
  <c r="J739"/>
  <c r="N738"/>
  <c r="M738"/>
  <c r="L738"/>
  <c r="J738"/>
  <c r="N737"/>
  <c r="M737"/>
  <c r="L737"/>
  <c r="O737" s="1"/>
  <c r="J737"/>
  <c r="N736"/>
  <c r="M736"/>
  <c r="L736"/>
  <c r="O736" s="1"/>
  <c r="J736"/>
  <c r="N735"/>
  <c r="M735"/>
  <c r="L735"/>
  <c r="O735" s="1"/>
  <c r="J735"/>
  <c r="N734"/>
  <c r="M734"/>
  <c r="L734"/>
  <c r="O734" s="1"/>
  <c r="J734"/>
  <c r="N733"/>
  <c r="M733"/>
  <c r="L733"/>
  <c r="J733"/>
  <c r="N732"/>
  <c r="M732"/>
  <c r="L732"/>
  <c r="J732"/>
  <c r="N731"/>
  <c r="M731"/>
  <c r="L731"/>
  <c r="J731"/>
  <c r="N730"/>
  <c r="O730" s="1"/>
  <c r="M730"/>
  <c r="L730"/>
  <c r="J730"/>
  <c r="O729"/>
  <c r="N729"/>
  <c r="M729"/>
  <c r="L729"/>
  <c r="J729"/>
  <c r="N728"/>
  <c r="M728"/>
  <c r="L728"/>
  <c r="J728"/>
  <c r="N727"/>
  <c r="M727"/>
  <c r="L727"/>
  <c r="J727"/>
  <c r="N726"/>
  <c r="M726"/>
  <c r="L726"/>
  <c r="O726" s="1"/>
  <c r="J726"/>
  <c r="N725"/>
  <c r="M725"/>
  <c r="L725"/>
  <c r="O725" s="1"/>
  <c r="J725"/>
  <c r="N724"/>
  <c r="M724"/>
  <c r="L724"/>
  <c r="J724"/>
  <c r="N723"/>
  <c r="M723"/>
  <c r="L723"/>
  <c r="J723"/>
  <c r="N722"/>
  <c r="M722"/>
  <c r="L722"/>
  <c r="J722"/>
  <c r="N721"/>
  <c r="M721"/>
  <c r="L721"/>
  <c r="J721"/>
  <c r="N720"/>
  <c r="M720"/>
  <c r="L720"/>
  <c r="J720"/>
  <c r="N719"/>
  <c r="M719"/>
  <c r="L719"/>
  <c r="J719"/>
  <c r="N718"/>
  <c r="M718"/>
  <c r="L718"/>
  <c r="J718"/>
  <c r="N717"/>
  <c r="M717"/>
  <c r="L717"/>
  <c r="J717"/>
  <c r="N716"/>
  <c r="M716"/>
  <c r="L716"/>
  <c r="J716"/>
  <c r="N715"/>
  <c r="M715"/>
  <c r="L715"/>
  <c r="J715"/>
  <c r="N714"/>
  <c r="O714" s="1"/>
  <c r="M714"/>
  <c r="L714"/>
  <c r="J714"/>
  <c r="O713"/>
  <c r="N713"/>
  <c r="M713"/>
  <c r="L713"/>
  <c r="J713"/>
  <c r="N712"/>
  <c r="M712"/>
  <c r="L712"/>
  <c r="J712"/>
  <c r="N711"/>
  <c r="M711"/>
  <c r="L711"/>
  <c r="J711"/>
  <c r="N710"/>
  <c r="M710"/>
  <c r="L710"/>
  <c r="O710" s="1"/>
  <c r="J710"/>
  <c r="N709"/>
  <c r="M709"/>
  <c r="L709"/>
  <c r="O709" s="1"/>
  <c r="J709"/>
  <c r="N708"/>
  <c r="M708"/>
  <c r="L708"/>
  <c r="J708"/>
  <c r="N707"/>
  <c r="M707"/>
  <c r="L707"/>
  <c r="J707"/>
  <c r="N706"/>
  <c r="M706"/>
  <c r="L706"/>
  <c r="J706"/>
  <c r="N705"/>
  <c r="M705"/>
  <c r="L705"/>
  <c r="O705" s="1"/>
  <c r="J705"/>
  <c r="N704"/>
  <c r="M704"/>
  <c r="L704"/>
  <c r="O704" s="1"/>
  <c r="J704"/>
  <c r="N703"/>
  <c r="M703"/>
  <c r="L703"/>
  <c r="J703"/>
  <c r="N702"/>
  <c r="M702"/>
  <c r="L702"/>
  <c r="O702" s="1"/>
  <c r="J702"/>
  <c r="N701"/>
  <c r="M701"/>
  <c r="L701"/>
  <c r="J701"/>
  <c r="N700"/>
  <c r="M700"/>
  <c r="L700"/>
  <c r="J700"/>
  <c r="N699"/>
  <c r="M699"/>
  <c r="L699"/>
  <c r="J699"/>
  <c r="N698"/>
  <c r="O698" s="1"/>
  <c r="M698"/>
  <c r="L698"/>
  <c r="J698"/>
  <c r="O697"/>
  <c r="N697"/>
  <c r="M697"/>
  <c r="L697"/>
  <c r="J697"/>
  <c r="N696"/>
  <c r="M696"/>
  <c r="L696"/>
  <c r="J696"/>
  <c r="N695"/>
  <c r="M695"/>
  <c r="L695"/>
  <c r="J695"/>
  <c r="N694"/>
  <c r="M694"/>
  <c r="L694"/>
  <c r="O694" s="1"/>
  <c r="J694"/>
  <c r="N693"/>
  <c r="M693"/>
  <c r="L693"/>
  <c r="J693"/>
  <c r="N692"/>
  <c r="M692"/>
  <c r="L692"/>
  <c r="J692"/>
  <c r="N691"/>
  <c r="M691"/>
  <c r="L691"/>
  <c r="J691"/>
  <c r="N690"/>
  <c r="O690" s="1"/>
  <c r="M690"/>
  <c r="L690"/>
  <c r="J690"/>
  <c r="O689"/>
  <c r="N689"/>
  <c r="M689"/>
  <c r="L689"/>
  <c r="J689"/>
  <c r="N688"/>
  <c r="M688"/>
  <c r="L688"/>
  <c r="J688"/>
  <c r="N687"/>
  <c r="M687"/>
  <c r="L687"/>
  <c r="J687"/>
  <c r="N686"/>
  <c r="M686"/>
  <c r="L686"/>
  <c r="O686" s="1"/>
  <c r="J686"/>
  <c r="N685"/>
  <c r="M685"/>
  <c r="L685"/>
  <c r="O685" s="1"/>
  <c r="J685"/>
  <c r="N684"/>
  <c r="M684"/>
  <c r="L684"/>
  <c r="J684"/>
  <c r="N683"/>
  <c r="M683"/>
  <c r="L683"/>
  <c r="J683"/>
  <c r="N682"/>
  <c r="M682"/>
  <c r="L682"/>
  <c r="J682"/>
  <c r="N681"/>
  <c r="M681"/>
  <c r="L681"/>
  <c r="O681" s="1"/>
  <c r="J681"/>
  <c r="N680"/>
  <c r="M680"/>
  <c r="L680"/>
  <c r="J680"/>
  <c r="N679"/>
  <c r="M679"/>
  <c r="L679"/>
  <c r="J679"/>
  <c r="N678"/>
  <c r="M678"/>
  <c r="L678"/>
  <c r="O678" s="1"/>
  <c r="J678"/>
  <c r="N677"/>
  <c r="M677"/>
  <c r="L677"/>
  <c r="J677"/>
  <c r="N676"/>
  <c r="M676"/>
  <c r="L676"/>
  <c r="J676"/>
  <c r="N675"/>
  <c r="M675"/>
  <c r="L675"/>
  <c r="J675"/>
  <c r="N674"/>
  <c r="O674" s="1"/>
  <c r="M674"/>
  <c r="L674"/>
  <c r="J674"/>
  <c r="O673"/>
  <c r="N673"/>
  <c r="M673"/>
  <c r="L673"/>
  <c r="J673"/>
  <c r="N672"/>
  <c r="M672"/>
  <c r="L672"/>
  <c r="J672"/>
  <c r="N671"/>
  <c r="M671"/>
  <c r="L671"/>
  <c r="J671"/>
  <c r="N670"/>
  <c r="M670"/>
  <c r="L670"/>
  <c r="O670" s="1"/>
  <c r="J670"/>
  <c r="N669"/>
  <c r="M669"/>
  <c r="L669"/>
  <c r="O669" s="1"/>
  <c r="J669"/>
  <c r="N668"/>
  <c r="M668"/>
  <c r="L668"/>
  <c r="J668"/>
  <c r="N667"/>
  <c r="M667"/>
  <c r="L667"/>
  <c r="J667"/>
  <c r="N666"/>
  <c r="M666"/>
  <c r="L666"/>
  <c r="J666"/>
  <c r="N665"/>
  <c r="M665"/>
  <c r="L665"/>
  <c r="O665" s="1"/>
  <c r="J665"/>
  <c r="N664"/>
  <c r="M664"/>
  <c r="L664"/>
  <c r="J664"/>
  <c r="N663"/>
  <c r="M663"/>
  <c r="L663"/>
  <c r="J663"/>
  <c r="N662"/>
  <c r="M662"/>
  <c r="L662"/>
  <c r="O662" s="1"/>
  <c r="J662"/>
  <c r="N661"/>
  <c r="M661"/>
  <c r="L661"/>
  <c r="J661"/>
  <c r="N660"/>
  <c r="M660"/>
  <c r="L660"/>
  <c r="J660"/>
  <c r="N659"/>
  <c r="M659"/>
  <c r="L659"/>
  <c r="J659"/>
  <c r="N658"/>
  <c r="O658" s="1"/>
  <c r="M658"/>
  <c r="L658"/>
  <c r="J658"/>
  <c r="O657"/>
  <c r="N657"/>
  <c r="M657"/>
  <c r="L657"/>
  <c r="J657"/>
  <c r="N656"/>
  <c r="M656"/>
  <c r="L656"/>
  <c r="J656"/>
  <c r="N655"/>
  <c r="M655"/>
  <c r="L655"/>
  <c r="J655"/>
  <c r="N654"/>
  <c r="M654"/>
  <c r="L654"/>
  <c r="O654" s="1"/>
  <c r="J654"/>
  <c r="N653"/>
  <c r="M653"/>
  <c r="L653"/>
  <c r="O653" s="1"/>
  <c r="J653"/>
  <c r="N652"/>
  <c r="M652"/>
  <c r="L652"/>
  <c r="J652"/>
  <c r="N651"/>
  <c r="M651"/>
  <c r="L651"/>
  <c r="J651"/>
  <c r="N650"/>
  <c r="M650"/>
  <c r="L650"/>
  <c r="J650"/>
  <c r="N649"/>
  <c r="M649"/>
  <c r="L649"/>
  <c r="O649" s="1"/>
  <c r="J649"/>
  <c r="N648"/>
  <c r="M648"/>
  <c r="L648"/>
  <c r="J648"/>
  <c r="N647"/>
  <c r="M647"/>
  <c r="L647"/>
  <c r="J647"/>
  <c r="N646"/>
  <c r="M646"/>
  <c r="L646"/>
  <c r="O646" s="1"/>
  <c r="J646"/>
  <c r="N645"/>
  <c r="M645"/>
  <c r="L645"/>
  <c r="J645"/>
  <c r="N644"/>
  <c r="M644"/>
  <c r="L644"/>
  <c r="J644"/>
  <c r="N643"/>
  <c r="M643"/>
  <c r="L643"/>
  <c r="J643"/>
  <c r="N642"/>
  <c r="O642" s="1"/>
  <c r="M642"/>
  <c r="L642"/>
  <c r="J642"/>
  <c r="O641"/>
  <c r="N641"/>
  <c r="M641"/>
  <c r="L641"/>
  <c r="J641"/>
  <c r="N640"/>
  <c r="M640"/>
  <c r="L640"/>
  <c r="J640"/>
  <c r="N639"/>
  <c r="M639"/>
  <c r="L639"/>
  <c r="J639"/>
  <c r="N638"/>
  <c r="M638"/>
  <c r="L638"/>
  <c r="O638" s="1"/>
  <c r="J638"/>
  <c r="N637"/>
  <c r="M637"/>
  <c r="L637"/>
  <c r="O637" s="1"/>
  <c r="J637"/>
  <c r="N636"/>
  <c r="M636"/>
  <c r="L636"/>
  <c r="J636"/>
  <c r="N635"/>
  <c r="M635"/>
  <c r="L635"/>
  <c r="J635"/>
  <c r="N634"/>
  <c r="M634"/>
  <c r="L634"/>
  <c r="J634"/>
  <c r="N633"/>
  <c r="M633"/>
  <c r="L633"/>
  <c r="O633" s="1"/>
  <c r="J633"/>
  <c r="N632"/>
  <c r="M632"/>
  <c r="L632"/>
  <c r="J632"/>
  <c r="N631"/>
  <c r="M631"/>
  <c r="L631"/>
  <c r="J631"/>
  <c r="N630"/>
  <c r="M630"/>
  <c r="L630"/>
  <c r="O630" s="1"/>
  <c r="J630"/>
  <c r="N629"/>
  <c r="M629"/>
  <c r="L629"/>
  <c r="J629"/>
  <c r="N628"/>
  <c r="M628"/>
  <c r="L628"/>
  <c r="J628"/>
  <c r="N627"/>
  <c r="M627"/>
  <c r="L627"/>
  <c r="J627"/>
  <c r="N626"/>
  <c r="O626" s="1"/>
  <c r="M626"/>
  <c r="L626"/>
  <c r="J626"/>
  <c r="O625"/>
  <c r="N625"/>
  <c r="M625"/>
  <c r="L625"/>
  <c r="J625"/>
  <c r="N624"/>
  <c r="M624"/>
  <c r="L624"/>
  <c r="J624"/>
  <c r="N623"/>
  <c r="M623"/>
  <c r="L623"/>
  <c r="J623"/>
  <c r="N622"/>
  <c r="M622"/>
  <c r="L622"/>
  <c r="O622" s="1"/>
  <c r="J622"/>
  <c r="N621"/>
  <c r="M621"/>
  <c r="L621"/>
  <c r="O621" s="1"/>
  <c r="J621"/>
  <c r="N620"/>
  <c r="M620"/>
  <c r="L620"/>
  <c r="J620"/>
  <c r="N619"/>
  <c r="M619"/>
  <c r="L619"/>
  <c r="J619"/>
  <c r="N618"/>
  <c r="M618"/>
  <c r="L618"/>
  <c r="J618"/>
  <c r="N617"/>
  <c r="M617"/>
  <c r="L617"/>
  <c r="O617" s="1"/>
  <c r="J617"/>
  <c r="N616"/>
  <c r="M616"/>
  <c r="L616"/>
  <c r="J616"/>
  <c r="N615"/>
  <c r="M615"/>
  <c r="L615"/>
  <c r="J615"/>
  <c r="N614"/>
  <c r="M614"/>
  <c r="L614"/>
  <c r="O614" s="1"/>
  <c r="J614"/>
  <c r="N613"/>
  <c r="M613"/>
  <c r="L613"/>
  <c r="J613"/>
  <c r="N612"/>
  <c r="M612"/>
  <c r="L612"/>
  <c r="J612"/>
  <c r="N611"/>
  <c r="M611"/>
  <c r="L611"/>
  <c r="J611"/>
  <c r="N610"/>
  <c r="O610" s="1"/>
  <c r="M610"/>
  <c r="L610"/>
  <c r="J610"/>
  <c r="O609"/>
  <c r="N609"/>
  <c r="M609"/>
  <c r="L609"/>
  <c r="J609"/>
  <c r="N608"/>
  <c r="M608"/>
  <c r="L608"/>
  <c r="J608"/>
  <c r="N607"/>
  <c r="M607"/>
  <c r="L607"/>
  <c r="J607"/>
  <c r="N606"/>
  <c r="M606"/>
  <c r="L606"/>
  <c r="O606" s="1"/>
  <c r="J606"/>
  <c r="N605"/>
  <c r="M605"/>
  <c r="L605"/>
  <c r="O605" s="1"/>
  <c r="J605"/>
  <c r="N604"/>
  <c r="M604"/>
  <c r="L604"/>
  <c r="J604"/>
  <c r="N603"/>
  <c r="M603"/>
  <c r="L603"/>
  <c r="J603"/>
  <c r="N602"/>
  <c r="M602"/>
  <c r="L602"/>
  <c r="J602"/>
  <c r="N601"/>
  <c r="M601"/>
  <c r="L601"/>
  <c r="O601" s="1"/>
  <c r="J601"/>
  <c r="N600"/>
  <c r="M600"/>
  <c r="L600"/>
  <c r="J600"/>
  <c r="N599"/>
  <c r="M599"/>
  <c r="L599"/>
  <c r="J599"/>
  <c r="N598"/>
  <c r="M598"/>
  <c r="L598"/>
  <c r="O598" s="1"/>
  <c r="J598"/>
  <c r="N597"/>
  <c r="M597"/>
  <c r="L597"/>
  <c r="J597"/>
  <c r="N596"/>
  <c r="M596"/>
  <c r="L596"/>
  <c r="J596"/>
  <c r="N595"/>
  <c r="M595"/>
  <c r="L595"/>
  <c r="J595"/>
  <c r="N594"/>
  <c r="O594" s="1"/>
  <c r="M594"/>
  <c r="L594"/>
  <c r="J594"/>
  <c r="O593"/>
  <c r="N593"/>
  <c r="M593"/>
  <c r="L593"/>
  <c r="J593"/>
  <c r="N592"/>
  <c r="M592"/>
  <c r="L592"/>
  <c r="J592"/>
  <c r="N591"/>
  <c r="M591"/>
  <c r="L591"/>
  <c r="J591"/>
  <c r="N590"/>
  <c r="M590"/>
  <c r="L590"/>
  <c r="O590" s="1"/>
  <c r="J590"/>
  <c r="N589"/>
  <c r="M589"/>
  <c r="L589"/>
  <c r="O589" s="1"/>
  <c r="J589"/>
  <c r="N588"/>
  <c r="M588"/>
  <c r="L588"/>
  <c r="J588"/>
  <c r="N587"/>
  <c r="M587"/>
  <c r="L587"/>
  <c r="J587"/>
  <c r="N586"/>
  <c r="M586"/>
  <c r="L586"/>
  <c r="J586"/>
  <c r="N585"/>
  <c r="M585"/>
  <c r="L585"/>
  <c r="O585" s="1"/>
  <c r="J585"/>
  <c r="N584"/>
  <c r="M584"/>
  <c r="L584"/>
  <c r="J584"/>
  <c r="N583"/>
  <c r="M583"/>
  <c r="L583"/>
  <c r="J583"/>
  <c r="N582"/>
  <c r="M582"/>
  <c r="L582"/>
  <c r="O582" s="1"/>
  <c r="J582"/>
  <c r="N581"/>
  <c r="M581"/>
  <c r="L581"/>
  <c r="J581"/>
  <c r="N580"/>
  <c r="M580"/>
  <c r="L580"/>
  <c r="J580"/>
  <c r="N579"/>
  <c r="M579"/>
  <c r="L579"/>
  <c r="J579"/>
  <c r="N578"/>
  <c r="O578" s="1"/>
  <c r="M578"/>
  <c r="L578"/>
  <c r="J578"/>
  <c r="O577"/>
  <c r="N577"/>
  <c r="M577"/>
  <c r="L577"/>
  <c r="J577"/>
  <c r="N576"/>
  <c r="M576"/>
  <c r="L576"/>
  <c r="J576"/>
  <c r="N575"/>
  <c r="M575"/>
  <c r="L575"/>
  <c r="J575"/>
  <c r="N574"/>
  <c r="M574"/>
  <c r="L574"/>
  <c r="O574" s="1"/>
  <c r="J574"/>
  <c r="N573"/>
  <c r="M573"/>
  <c r="L573"/>
  <c r="O573" s="1"/>
  <c r="J573"/>
  <c r="N572"/>
  <c r="M572"/>
  <c r="L572"/>
  <c r="J572"/>
  <c r="N571"/>
  <c r="M571"/>
  <c r="L571"/>
  <c r="J571"/>
  <c r="N570"/>
  <c r="M570"/>
  <c r="L570"/>
  <c r="J570"/>
  <c r="N569"/>
  <c r="M569"/>
  <c r="L569"/>
  <c r="O569" s="1"/>
  <c r="J569"/>
  <c r="N568"/>
  <c r="M568"/>
  <c r="L568"/>
  <c r="J568"/>
  <c r="N567"/>
  <c r="M567"/>
  <c r="L567"/>
  <c r="J567"/>
  <c r="N566"/>
  <c r="M566"/>
  <c r="L566"/>
  <c r="O566" s="1"/>
  <c r="J566"/>
  <c r="N565"/>
  <c r="M565"/>
  <c r="L565"/>
  <c r="J565"/>
  <c r="N564"/>
  <c r="M564"/>
  <c r="L564"/>
  <c r="J564"/>
  <c r="N563"/>
  <c r="M563"/>
  <c r="L563"/>
  <c r="J563"/>
  <c r="N562"/>
  <c r="O562" s="1"/>
  <c r="M562"/>
  <c r="L562"/>
  <c r="J562"/>
  <c r="O561"/>
  <c r="N561"/>
  <c r="M561"/>
  <c r="L561"/>
  <c r="J561"/>
  <c r="N560"/>
  <c r="M560"/>
  <c r="L560"/>
  <c r="J560"/>
  <c r="N559"/>
  <c r="M559"/>
  <c r="L559"/>
  <c r="J559"/>
  <c r="N558"/>
  <c r="M558"/>
  <c r="L558"/>
  <c r="O558" s="1"/>
  <c r="J558"/>
  <c r="N557"/>
  <c r="M557"/>
  <c r="L557"/>
  <c r="O557" s="1"/>
  <c r="J557"/>
  <c r="N556"/>
  <c r="M556"/>
  <c r="L556"/>
  <c r="J556"/>
  <c r="N555"/>
  <c r="M555"/>
  <c r="L555"/>
  <c r="J555"/>
  <c r="N554"/>
  <c r="M554"/>
  <c r="L554"/>
  <c r="J554"/>
  <c r="N553"/>
  <c r="M553"/>
  <c r="L553"/>
  <c r="O553" s="1"/>
  <c r="J553"/>
  <c r="N552"/>
  <c r="M552"/>
  <c r="L552"/>
  <c r="J552"/>
  <c r="N551"/>
  <c r="M551"/>
  <c r="L551"/>
  <c r="J551"/>
  <c r="N550"/>
  <c r="M550"/>
  <c r="L550"/>
  <c r="O550" s="1"/>
  <c r="J550"/>
  <c r="N549"/>
  <c r="M549"/>
  <c r="L549"/>
  <c r="J549"/>
  <c r="N548"/>
  <c r="M548"/>
  <c r="L548"/>
  <c r="J548"/>
  <c r="N547"/>
  <c r="M547"/>
  <c r="L547"/>
  <c r="J547"/>
  <c r="N546"/>
  <c r="O546" s="1"/>
  <c r="M546"/>
  <c r="L546"/>
  <c r="J546"/>
  <c r="O545"/>
  <c r="N545"/>
  <c r="M545"/>
  <c r="L545"/>
  <c r="J545"/>
  <c r="N544"/>
  <c r="M544"/>
  <c r="L544"/>
  <c r="J544"/>
  <c r="N543"/>
  <c r="M543"/>
  <c r="L543"/>
  <c r="J543"/>
  <c r="N542"/>
  <c r="M542"/>
  <c r="L542"/>
  <c r="O542" s="1"/>
  <c r="J542"/>
  <c r="N541"/>
  <c r="M541"/>
  <c r="L541"/>
  <c r="O541" s="1"/>
  <c r="J541"/>
  <c r="N540"/>
  <c r="M540"/>
  <c r="L540"/>
  <c r="J540"/>
  <c r="N539"/>
  <c r="M539"/>
  <c r="L539"/>
  <c r="J539"/>
  <c r="N538"/>
  <c r="M538"/>
  <c r="L538"/>
  <c r="J538"/>
  <c r="N537"/>
  <c r="M537"/>
  <c r="L537"/>
  <c r="O537" s="1"/>
  <c r="J537"/>
  <c r="N536"/>
  <c r="M536"/>
  <c r="L536"/>
  <c r="J536"/>
  <c r="N535"/>
  <c r="M535"/>
  <c r="L535"/>
  <c r="J535"/>
  <c r="N534"/>
  <c r="M534"/>
  <c r="L534"/>
  <c r="O534" s="1"/>
  <c r="J534"/>
  <c r="N533"/>
  <c r="M533"/>
  <c r="L533"/>
  <c r="J533"/>
  <c r="N532"/>
  <c r="M532"/>
  <c r="L532"/>
  <c r="J532"/>
  <c r="N531"/>
  <c r="M531"/>
  <c r="L531"/>
  <c r="J531"/>
  <c r="N530"/>
  <c r="O530" s="1"/>
  <c r="M530"/>
  <c r="L530"/>
  <c r="J530"/>
  <c r="O529"/>
  <c r="N529"/>
  <c r="M529"/>
  <c r="L529"/>
  <c r="J529"/>
  <c r="N528"/>
  <c r="M528"/>
  <c r="L528"/>
  <c r="J528"/>
  <c r="N527"/>
  <c r="M527"/>
  <c r="L527"/>
  <c r="J527"/>
  <c r="N526"/>
  <c r="M526"/>
  <c r="L526"/>
  <c r="O526" s="1"/>
  <c r="J526"/>
  <c r="N525"/>
  <c r="M525"/>
  <c r="L525"/>
  <c r="O525" s="1"/>
  <c r="J525"/>
  <c r="N524"/>
  <c r="M524"/>
  <c r="L524"/>
  <c r="J524"/>
  <c r="N523"/>
  <c r="M523"/>
  <c r="L523"/>
  <c r="J523"/>
  <c r="N522"/>
  <c r="M522"/>
  <c r="L522"/>
  <c r="J522"/>
  <c r="N521"/>
  <c r="M521"/>
  <c r="L521"/>
  <c r="O521" s="1"/>
  <c r="J521"/>
  <c r="N520"/>
  <c r="M520"/>
  <c r="L520"/>
  <c r="J520"/>
  <c r="N519"/>
  <c r="M519"/>
  <c r="L519"/>
  <c r="J519"/>
  <c r="N518"/>
  <c r="M518"/>
  <c r="L518"/>
  <c r="O518" s="1"/>
  <c r="J518"/>
  <c r="N517"/>
  <c r="M517"/>
  <c r="L517"/>
  <c r="J517"/>
  <c r="N516"/>
  <c r="M516"/>
  <c r="L516"/>
  <c r="J516"/>
  <c r="N515"/>
  <c r="M515"/>
  <c r="L515"/>
  <c r="J515"/>
  <c r="N514"/>
  <c r="O514" s="1"/>
  <c r="M514"/>
  <c r="L514"/>
  <c r="J514"/>
  <c r="O513"/>
  <c r="N513"/>
  <c r="M513"/>
  <c r="L513"/>
  <c r="J513"/>
  <c r="N512"/>
  <c r="M512"/>
  <c r="L512"/>
  <c r="J512"/>
  <c r="N511"/>
  <c r="M511"/>
  <c r="L511"/>
  <c r="J511"/>
  <c r="N510"/>
  <c r="M510"/>
  <c r="L510"/>
  <c r="O510" s="1"/>
  <c r="J510"/>
  <c r="N509"/>
  <c r="M509"/>
  <c r="L509"/>
  <c r="O509" s="1"/>
  <c r="J509"/>
  <c r="N508"/>
  <c r="M508"/>
  <c r="L508"/>
  <c r="J508"/>
  <c r="N507"/>
  <c r="M507"/>
  <c r="L507"/>
  <c r="J507"/>
  <c r="N506"/>
  <c r="M506"/>
  <c r="L506"/>
  <c r="J506"/>
  <c r="N505"/>
  <c r="M505"/>
  <c r="L505"/>
  <c r="O505" s="1"/>
  <c r="J505"/>
  <c r="N504"/>
  <c r="M504"/>
  <c r="L504"/>
  <c r="J504"/>
  <c r="N503"/>
  <c r="M503"/>
  <c r="L503"/>
  <c r="J503"/>
  <c r="N502"/>
  <c r="M502"/>
  <c r="L502"/>
  <c r="O502" s="1"/>
  <c r="J502"/>
  <c r="N501"/>
  <c r="M501"/>
  <c r="L501"/>
  <c r="J501"/>
  <c r="N500"/>
  <c r="M500"/>
  <c r="L500"/>
  <c r="J500"/>
  <c r="N499"/>
  <c r="M499"/>
  <c r="L499"/>
  <c r="J499"/>
  <c r="N498"/>
  <c r="O498" s="1"/>
  <c r="M498"/>
  <c r="L498"/>
  <c r="J498"/>
  <c r="O497"/>
  <c r="N497"/>
  <c r="M497"/>
  <c r="L497"/>
  <c r="J497"/>
  <c r="N496"/>
  <c r="M496"/>
  <c r="L496"/>
  <c r="J496"/>
  <c r="N495"/>
  <c r="M495"/>
  <c r="L495"/>
  <c r="J495"/>
  <c r="N494"/>
  <c r="M494"/>
  <c r="L494"/>
  <c r="O494" s="1"/>
  <c r="J494"/>
  <c r="N493"/>
  <c r="M493"/>
  <c r="L493"/>
  <c r="O493" s="1"/>
  <c r="J493"/>
  <c r="N492"/>
  <c r="M492"/>
  <c r="L492"/>
  <c r="J492"/>
  <c r="N491"/>
  <c r="M491"/>
  <c r="L491"/>
  <c r="J491"/>
  <c r="N490"/>
  <c r="M490"/>
  <c r="L490"/>
  <c r="J490"/>
  <c r="N489"/>
  <c r="M489"/>
  <c r="L489"/>
  <c r="O489" s="1"/>
  <c r="J489"/>
  <c r="N488"/>
  <c r="M488"/>
  <c r="L488"/>
  <c r="J488"/>
  <c r="N487"/>
  <c r="M487"/>
  <c r="L487"/>
  <c r="J487"/>
  <c r="N486"/>
  <c r="M486"/>
  <c r="L486"/>
  <c r="O486" s="1"/>
  <c r="J486"/>
  <c r="N485"/>
  <c r="M485"/>
  <c r="L485"/>
  <c r="J485"/>
  <c r="N484"/>
  <c r="M484"/>
  <c r="L484"/>
  <c r="J484"/>
  <c r="N483"/>
  <c r="M483"/>
  <c r="L483"/>
  <c r="J483"/>
  <c r="N482"/>
  <c r="O482" s="1"/>
  <c r="M482"/>
  <c r="L482"/>
  <c r="J482"/>
  <c r="O481"/>
  <c r="N481"/>
  <c r="M481"/>
  <c r="L481"/>
  <c r="J481"/>
  <c r="N480"/>
  <c r="M480"/>
  <c r="L480"/>
  <c r="J480"/>
  <c r="N479"/>
  <c r="M479"/>
  <c r="L479"/>
  <c r="J479"/>
  <c r="N478"/>
  <c r="M478"/>
  <c r="L478"/>
  <c r="O478" s="1"/>
  <c r="J478"/>
  <c r="N477"/>
  <c r="M477"/>
  <c r="L477"/>
  <c r="O477" s="1"/>
  <c r="J477"/>
  <c r="N476"/>
  <c r="M476"/>
  <c r="L476"/>
  <c r="J476"/>
  <c r="N475"/>
  <c r="M475"/>
  <c r="L475"/>
  <c r="J475"/>
  <c r="N474"/>
  <c r="M474"/>
  <c r="L474"/>
  <c r="J474"/>
  <c r="N473"/>
  <c r="M473"/>
  <c r="L473"/>
  <c r="O473" s="1"/>
  <c r="J473"/>
  <c r="N472"/>
  <c r="M472"/>
  <c r="L472"/>
  <c r="J472"/>
  <c r="N471"/>
  <c r="M471"/>
  <c r="L471"/>
  <c r="J471"/>
  <c r="N470"/>
  <c r="M470"/>
  <c r="L470"/>
  <c r="O470" s="1"/>
  <c r="J470"/>
  <c r="N469"/>
  <c r="M469"/>
  <c r="L469"/>
  <c r="J469"/>
  <c r="N468"/>
  <c r="M468"/>
  <c r="L468"/>
  <c r="J468"/>
  <c r="N467"/>
  <c r="M467"/>
  <c r="L467"/>
  <c r="J467"/>
  <c r="N466"/>
  <c r="O466" s="1"/>
  <c r="M466"/>
  <c r="L466"/>
  <c r="J466"/>
  <c r="O465"/>
  <c r="N465"/>
  <c r="M465"/>
  <c r="L465"/>
  <c r="J465"/>
  <c r="N464"/>
  <c r="M464"/>
  <c r="L464"/>
  <c r="J464"/>
  <c r="N463"/>
  <c r="M463"/>
  <c r="L463"/>
  <c r="J463"/>
  <c r="N462"/>
  <c r="M462"/>
  <c r="L462"/>
  <c r="O462" s="1"/>
  <c r="J462"/>
  <c r="N461"/>
  <c r="M461"/>
  <c r="L461"/>
  <c r="O461" s="1"/>
  <c r="J461"/>
  <c r="N460"/>
  <c r="M460"/>
  <c r="L460"/>
  <c r="J460"/>
  <c r="N459"/>
  <c r="M459"/>
  <c r="L459"/>
  <c r="J459"/>
  <c r="N458"/>
  <c r="M458"/>
  <c r="L458"/>
  <c r="J458"/>
  <c r="N457"/>
  <c r="M457"/>
  <c r="L457"/>
  <c r="O457" s="1"/>
  <c r="J457"/>
  <c r="N456"/>
  <c r="M456"/>
  <c r="L456"/>
  <c r="J456"/>
  <c r="N455"/>
  <c r="M455"/>
  <c r="L455"/>
  <c r="J455"/>
  <c r="N454"/>
  <c r="M454"/>
  <c r="L454"/>
  <c r="J454"/>
  <c r="N453"/>
  <c r="M453"/>
  <c r="L453"/>
  <c r="J453"/>
  <c r="N452"/>
  <c r="M452"/>
  <c r="O452" s="1"/>
  <c r="L452"/>
  <c r="J452"/>
  <c r="N451"/>
  <c r="M451"/>
  <c r="L451"/>
  <c r="J451"/>
  <c r="N450"/>
  <c r="M450"/>
  <c r="L450"/>
  <c r="O450" s="1"/>
  <c r="J450"/>
  <c r="N449"/>
  <c r="M449"/>
  <c r="L449"/>
  <c r="J449"/>
  <c r="N448"/>
  <c r="M448"/>
  <c r="L448"/>
  <c r="J448"/>
  <c r="O447"/>
  <c r="N447"/>
  <c r="M447"/>
  <c r="L447"/>
  <c r="J447"/>
  <c r="N446"/>
  <c r="M446"/>
  <c r="L446"/>
  <c r="J446"/>
  <c r="N445"/>
  <c r="M445"/>
  <c r="L445"/>
  <c r="J445"/>
  <c r="N444"/>
  <c r="M444"/>
  <c r="L444"/>
  <c r="J444"/>
  <c r="N443"/>
  <c r="O443" s="1"/>
  <c r="M443"/>
  <c r="L443"/>
  <c r="J443"/>
  <c r="N442"/>
  <c r="M442"/>
  <c r="L442"/>
  <c r="O442" s="1"/>
  <c r="J442"/>
  <c r="N441"/>
  <c r="M441"/>
  <c r="L441"/>
  <c r="J441"/>
  <c r="N440"/>
  <c r="M440"/>
  <c r="L440"/>
  <c r="J440"/>
  <c r="N439"/>
  <c r="M439"/>
  <c r="L439"/>
  <c r="O439" s="1"/>
  <c r="J439"/>
  <c r="N438"/>
  <c r="M438"/>
  <c r="L438"/>
  <c r="J438"/>
  <c r="N437"/>
  <c r="M437"/>
  <c r="L437"/>
  <c r="J437"/>
  <c r="N436"/>
  <c r="M436"/>
  <c r="O436" s="1"/>
  <c r="L436"/>
  <c r="J436"/>
  <c r="N435"/>
  <c r="M435"/>
  <c r="L435"/>
  <c r="J435"/>
  <c r="N434"/>
  <c r="M434"/>
  <c r="L434"/>
  <c r="O434" s="1"/>
  <c r="J434"/>
  <c r="N433"/>
  <c r="M433"/>
  <c r="L433"/>
  <c r="J433"/>
  <c r="N432"/>
  <c r="M432"/>
  <c r="L432"/>
  <c r="J432"/>
  <c r="O431"/>
  <c r="N431"/>
  <c r="M431"/>
  <c r="L431"/>
  <c r="J431"/>
  <c r="N430"/>
  <c r="M430"/>
  <c r="L430"/>
  <c r="J430"/>
  <c r="N429"/>
  <c r="M429"/>
  <c r="L429"/>
  <c r="J429"/>
  <c r="N428"/>
  <c r="M428"/>
  <c r="L428"/>
  <c r="J428"/>
  <c r="N427"/>
  <c r="O427" s="1"/>
  <c r="M427"/>
  <c r="L427"/>
  <c r="J427"/>
  <c r="N426"/>
  <c r="M426"/>
  <c r="L426"/>
  <c r="O426" s="1"/>
  <c r="J426"/>
  <c r="N425"/>
  <c r="M425"/>
  <c r="L425"/>
  <c r="J425"/>
  <c r="N424"/>
  <c r="M424"/>
  <c r="L424"/>
  <c r="J424"/>
  <c r="N423"/>
  <c r="M423"/>
  <c r="L423"/>
  <c r="O423" s="1"/>
  <c r="J423"/>
  <c r="N422"/>
  <c r="M422"/>
  <c r="L422"/>
  <c r="J422"/>
  <c r="N421"/>
  <c r="M421"/>
  <c r="L421"/>
  <c r="J421"/>
  <c r="N420"/>
  <c r="M420"/>
  <c r="O420" s="1"/>
  <c r="L420"/>
  <c r="J420"/>
  <c r="N419"/>
  <c r="M419"/>
  <c r="L419"/>
  <c r="J419"/>
  <c r="N418"/>
  <c r="M418"/>
  <c r="L418"/>
  <c r="O418" s="1"/>
  <c r="J418"/>
  <c r="N417"/>
  <c r="M417"/>
  <c r="L417"/>
  <c r="J417"/>
  <c r="N416"/>
  <c r="M416"/>
  <c r="L416"/>
  <c r="J416"/>
  <c r="O415"/>
  <c r="N415"/>
  <c r="M415"/>
  <c r="L415"/>
  <c r="J415"/>
  <c r="N414"/>
  <c r="M414"/>
  <c r="L414"/>
  <c r="J414"/>
  <c r="N413"/>
  <c r="M413"/>
  <c r="L413"/>
  <c r="J413"/>
  <c r="N412"/>
  <c r="M412"/>
  <c r="L412"/>
  <c r="J412"/>
  <c r="N411"/>
  <c r="O411" s="1"/>
  <c r="M411"/>
  <c r="L411"/>
  <c r="J411"/>
  <c r="N410"/>
  <c r="M410"/>
  <c r="L410"/>
  <c r="O410" s="1"/>
  <c r="J410"/>
  <c r="N409"/>
  <c r="M409"/>
  <c r="L409"/>
  <c r="J409"/>
  <c r="N408"/>
  <c r="M408"/>
  <c r="L408"/>
  <c r="J408"/>
  <c r="N407"/>
  <c r="M407"/>
  <c r="L407"/>
  <c r="O407" s="1"/>
  <c r="J407"/>
  <c r="N406"/>
  <c r="M406"/>
  <c r="L406"/>
  <c r="J406"/>
  <c r="N405"/>
  <c r="M405"/>
  <c r="L405"/>
  <c r="J405"/>
  <c r="N404"/>
  <c r="M404"/>
  <c r="O404" s="1"/>
  <c r="L404"/>
  <c r="J404"/>
  <c r="N403"/>
  <c r="M403"/>
  <c r="L403"/>
  <c r="J403"/>
  <c r="N402"/>
  <c r="M402"/>
  <c r="L402"/>
  <c r="O402" s="1"/>
  <c r="J402"/>
  <c r="N401"/>
  <c r="M401"/>
  <c r="L401"/>
  <c r="J401"/>
  <c r="N400"/>
  <c r="M400"/>
  <c r="L400"/>
  <c r="J400"/>
  <c r="O399"/>
  <c r="N399"/>
  <c r="M399"/>
  <c r="L399"/>
  <c r="J399"/>
  <c r="N398"/>
  <c r="M398"/>
  <c r="L398"/>
  <c r="J398"/>
  <c r="N397"/>
  <c r="M397"/>
  <c r="L397"/>
  <c r="J397"/>
  <c r="N396"/>
  <c r="M396"/>
  <c r="L396"/>
  <c r="J396"/>
  <c r="N395"/>
  <c r="O395" s="1"/>
  <c r="M395"/>
  <c r="L395"/>
  <c r="J395"/>
  <c r="N394"/>
  <c r="M394"/>
  <c r="L394"/>
  <c r="O394" s="1"/>
  <c r="J394"/>
  <c r="N393"/>
  <c r="M393"/>
  <c r="L393"/>
  <c r="J393"/>
  <c r="N392"/>
  <c r="M392"/>
  <c r="L392"/>
  <c r="J392"/>
  <c r="N391"/>
  <c r="M391"/>
  <c r="L391"/>
  <c r="O391" s="1"/>
  <c r="J391"/>
  <c r="N390"/>
  <c r="M390"/>
  <c r="L390"/>
  <c r="J390"/>
  <c r="N389"/>
  <c r="M389"/>
  <c r="L389"/>
  <c r="J389"/>
  <c r="N388"/>
  <c r="M388"/>
  <c r="O388" s="1"/>
  <c r="L388"/>
  <c r="J388"/>
  <c r="N387"/>
  <c r="M387"/>
  <c r="L387"/>
  <c r="J387"/>
  <c r="N386"/>
  <c r="M386"/>
  <c r="L386"/>
  <c r="O386" s="1"/>
  <c r="J386"/>
  <c r="N385"/>
  <c r="M385"/>
  <c r="L385"/>
  <c r="J385"/>
  <c r="N384"/>
  <c r="M384"/>
  <c r="L384"/>
  <c r="J384"/>
  <c r="O383"/>
  <c r="N383"/>
  <c r="M383"/>
  <c r="L383"/>
  <c r="J383"/>
  <c r="N382"/>
  <c r="M382"/>
  <c r="L382"/>
  <c r="J382"/>
  <c r="N381"/>
  <c r="M381"/>
  <c r="L381"/>
  <c r="J381"/>
  <c r="N380"/>
  <c r="M380"/>
  <c r="L380"/>
  <c r="J380"/>
  <c r="N379"/>
  <c r="O379" s="1"/>
  <c r="M379"/>
  <c r="L379"/>
  <c r="J379"/>
  <c r="N378"/>
  <c r="M378"/>
  <c r="L378"/>
  <c r="O378" s="1"/>
  <c r="J378"/>
  <c r="N377"/>
  <c r="M377"/>
  <c r="L377"/>
  <c r="J377"/>
  <c r="N376"/>
  <c r="M376"/>
  <c r="L376"/>
  <c r="J376"/>
  <c r="N375"/>
  <c r="M375"/>
  <c r="L375"/>
  <c r="O375" s="1"/>
  <c r="J375"/>
  <c r="N374"/>
  <c r="M374"/>
  <c r="L374"/>
  <c r="J374"/>
  <c r="N373"/>
  <c r="M373"/>
  <c r="L373"/>
  <c r="J373"/>
  <c r="N372"/>
  <c r="M372"/>
  <c r="O372" s="1"/>
  <c r="L372"/>
  <c r="J372"/>
  <c r="N371"/>
  <c r="M371"/>
  <c r="L371"/>
  <c r="J371"/>
  <c r="N370"/>
  <c r="M370"/>
  <c r="L370"/>
  <c r="O370" s="1"/>
  <c r="J370"/>
  <c r="N369"/>
  <c r="M369"/>
  <c r="L369"/>
  <c r="J369"/>
  <c r="O368"/>
  <c r="N368"/>
  <c r="M368"/>
  <c r="L368"/>
  <c r="J368"/>
  <c r="N367"/>
  <c r="M367"/>
  <c r="L367"/>
  <c r="J367"/>
  <c r="N366"/>
  <c r="M366"/>
  <c r="L366"/>
  <c r="J366"/>
  <c r="N365"/>
  <c r="M365"/>
  <c r="L365"/>
  <c r="J365"/>
  <c r="N364"/>
  <c r="O364" s="1"/>
  <c r="M364"/>
  <c r="L364"/>
  <c r="J364"/>
  <c r="N363"/>
  <c r="M363"/>
  <c r="L363"/>
  <c r="O363" s="1"/>
  <c r="J363"/>
  <c r="N362"/>
  <c r="M362"/>
  <c r="L362"/>
  <c r="O362" s="1"/>
  <c r="J362"/>
  <c r="N361"/>
  <c r="M361"/>
  <c r="L361"/>
  <c r="O361" s="1"/>
  <c r="J361"/>
  <c r="N360"/>
  <c r="M360"/>
  <c r="L360"/>
  <c r="J360"/>
  <c r="N359"/>
  <c r="M359"/>
  <c r="L359"/>
  <c r="J359"/>
  <c r="N358"/>
  <c r="M358"/>
  <c r="L358"/>
  <c r="O358" s="1"/>
  <c r="J358"/>
  <c r="N357"/>
  <c r="M357"/>
  <c r="L357"/>
  <c r="J357"/>
  <c r="N356"/>
  <c r="M356"/>
  <c r="O356" s="1"/>
  <c r="L356"/>
  <c r="J356"/>
  <c r="N355"/>
  <c r="M355"/>
  <c r="L355"/>
  <c r="J355"/>
  <c r="N354"/>
  <c r="M354"/>
  <c r="L354"/>
  <c r="O354" s="1"/>
  <c r="J354"/>
  <c r="N353"/>
  <c r="M353"/>
  <c r="L353"/>
  <c r="J353"/>
  <c r="O352"/>
  <c r="N352"/>
  <c r="M352"/>
  <c r="L352"/>
  <c r="J352"/>
  <c r="N351"/>
  <c r="M351"/>
  <c r="L351"/>
  <c r="J351"/>
  <c r="N350"/>
  <c r="M350"/>
  <c r="L350"/>
  <c r="J350"/>
  <c r="N349"/>
  <c r="M349"/>
  <c r="L349"/>
  <c r="J349"/>
  <c r="N348"/>
  <c r="O348" s="1"/>
  <c r="M348"/>
  <c r="L348"/>
  <c r="J348"/>
  <c r="N347"/>
  <c r="M347"/>
  <c r="L347"/>
  <c r="O347" s="1"/>
  <c r="J347"/>
  <c r="N346"/>
  <c r="M346"/>
  <c r="L346"/>
  <c r="O346" s="1"/>
  <c r="J346"/>
  <c r="N345"/>
  <c r="M345"/>
  <c r="L345"/>
  <c r="O345" s="1"/>
  <c r="J345"/>
  <c r="N344"/>
  <c r="M344"/>
  <c r="L344"/>
  <c r="J344"/>
  <c r="N343"/>
  <c r="M343"/>
  <c r="L343"/>
  <c r="J343"/>
  <c r="N342"/>
  <c r="M342"/>
  <c r="L342"/>
  <c r="O342" s="1"/>
  <c r="J342"/>
  <c r="N341"/>
  <c r="M341"/>
  <c r="L341"/>
  <c r="J341"/>
  <c r="N340"/>
  <c r="M340"/>
  <c r="O340" s="1"/>
  <c r="L340"/>
  <c r="J340"/>
  <c r="N339"/>
  <c r="M339"/>
  <c r="L339"/>
  <c r="J339"/>
  <c r="N338"/>
  <c r="M338"/>
  <c r="L338"/>
  <c r="O338" s="1"/>
  <c r="J338"/>
  <c r="N337"/>
  <c r="M337"/>
  <c r="L337"/>
  <c r="J337"/>
  <c r="O336"/>
  <c r="N336"/>
  <c r="M336"/>
  <c r="L336"/>
  <c r="J336"/>
  <c r="N335"/>
  <c r="M335"/>
  <c r="L335"/>
  <c r="J335"/>
  <c r="N334"/>
  <c r="M334"/>
  <c r="L334"/>
  <c r="J334"/>
  <c r="N333"/>
  <c r="M333"/>
  <c r="L333"/>
  <c r="J333"/>
  <c r="N332"/>
  <c r="O332" s="1"/>
  <c r="M332"/>
  <c r="L332"/>
  <c r="J332"/>
  <c r="N331"/>
  <c r="M331"/>
  <c r="L331"/>
  <c r="O331" s="1"/>
  <c r="J331"/>
  <c r="N330"/>
  <c r="M330"/>
  <c r="L330"/>
  <c r="O330" s="1"/>
  <c r="J330"/>
  <c r="N329"/>
  <c r="M329"/>
  <c r="L329"/>
  <c r="O329" s="1"/>
  <c r="J329"/>
  <c r="N328"/>
  <c r="M328"/>
  <c r="L328"/>
  <c r="J328"/>
  <c r="N327"/>
  <c r="M327"/>
  <c r="L327"/>
  <c r="J327"/>
  <c r="N326"/>
  <c r="M326"/>
  <c r="L326"/>
  <c r="O326" s="1"/>
  <c r="J326"/>
  <c r="N325"/>
  <c r="M325"/>
  <c r="L325"/>
  <c r="J325"/>
  <c r="N324"/>
  <c r="M324"/>
  <c r="O324" s="1"/>
  <c r="L324"/>
  <c r="J324"/>
  <c r="N323"/>
  <c r="M323"/>
  <c r="L323"/>
  <c r="J323"/>
  <c r="N322"/>
  <c r="M322"/>
  <c r="L322"/>
  <c r="O322" s="1"/>
  <c r="J322"/>
  <c r="N321"/>
  <c r="M321"/>
  <c r="L321"/>
  <c r="J321"/>
  <c r="O320"/>
  <c r="N320"/>
  <c r="M320"/>
  <c r="L320"/>
  <c r="J320"/>
  <c r="N319"/>
  <c r="M319"/>
  <c r="L319"/>
  <c r="J319"/>
  <c r="N318"/>
  <c r="M318"/>
  <c r="L318"/>
  <c r="J318"/>
  <c r="N317"/>
  <c r="M317"/>
  <c r="L317"/>
  <c r="J317"/>
  <c r="N316"/>
  <c r="O316" s="1"/>
  <c r="M316"/>
  <c r="L316"/>
  <c r="J316"/>
  <c r="N315"/>
  <c r="M315"/>
  <c r="L315"/>
  <c r="O315" s="1"/>
  <c r="J315"/>
  <c r="N314"/>
  <c r="M314"/>
  <c r="L314"/>
  <c r="O314" s="1"/>
  <c r="J314"/>
  <c r="N313"/>
  <c r="M313"/>
  <c r="L313"/>
  <c r="O313" s="1"/>
  <c r="J313"/>
  <c r="N312"/>
  <c r="M312"/>
  <c r="L312"/>
  <c r="J312"/>
  <c r="N311"/>
  <c r="M311"/>
  <c r="L311"/>
  <c r="J311"/>
  <c r="N310"/>
  <c r="M310"/>
  <c r="L310"/>
  <c r="O310" s="1"/>
  <c r="J310"/>
  <c r="N309"/>
  <c r="M309"/>
  <c r="L309"/>
  <c r="J309"/>
  <c r="N308"/>
  <c r="M308"/>
  <c r="O308" s="1"/>
  <c r="L308"/>
  <c r="J308"/>
  <c r="N307"/>
  <c r="M307"/>
  <c r="L307"/>
  <c r="J307"/>
  <c r="N306"/>
  <c r="M306"/>
  <c r="L306"/>
  <c r="O306" s="1"/>
  <c r="J306"/>
  <c r="N305"/>
  <c r="M305"/>
  <c r="L305"/>
  <c r="J305"/>
  <c r="O304"/>
  <c r="N304"/>
  <c r="M304"/>
  <c r="L304"/>
  <c r="J304"/>
  <c r="N303"/>
  <c r="M303"/>
  <c r="L303"/>
  <c r="J303"/>
  <c r="N302"/>
  <c r="M302"/>
  <c r="L302"/>
  <c r="J302"/>
  <c r="N301"/>
  <c r="M301"/>
  <c r="L301"/>
  <c r="J301"/>
  <c r="N300"/>
  <c r="O300" s="1"/>
  <c r="M300"/>
  <c r="L300"/>
  <c r="J300"/>
  <c r="N299"/>
  <c r="M299"/>
  <c r="L299"/>
  <c r="O299" s="1"/>
  <c r="J299"/>
  <c r="N298"/>
  <c r="M298"/>
  <c r="L298"/>
  <c r="O298" s="1"/>
  <c r="J298"/>
  <c r="N297"/>
  <c r="M297"/>
  <c r="L297"/>
  <c r="O297" s="1"/>
  <c r="J297"/>
  <c r="N296"/>
  <c r="M296"/>
  <c r="L296"/>
  <c r="J296"/>
  <c r="N295"/>
  <c r="M295"/>
  <c r="L295"/>
  <c r="J295"/>
  <c r="N294"/>
  <c r="M294"/>
  <c r="L294"/>
  <c r="O294" s="1"/>
  <c r="J294"/>
  <c r="N293"/>
  <c r="M293"/>
  <c r="L293"/>
  <c r="J293"/>
  <c r="N292"/>
  <c r="M292"/>
  <c r="O292" s="1"/>
  <c r="L292"/>
  <c r="J292"/>
  <c r="N291"/>
  <c r="M291"/>
  <c r="L291"/>
  <c r="J291"/>
  <c r="N290"/>
  <c r="M290"/>
  <c r="L290"/>
  <c r="O290" s="1"/>
  <c r="J290"/>
  <c r="N289"/>
  <c r="M289"/>
  <c r="L289"/>
  <c r="J289"/>
  <c r="O288"/>
  <c r="N288"/>
  <c r="M288"/>
  <c r="L288"/>
  <c r="J288"/>
  <c r="N287"/>
  <c r="M287"/>
  <c r="L287"/>
  <c r="J287"/>
  <c r="N286"/>
  <c r="M286"/>
  <c r="L286"/>
  <c r="J286"/>
  <c r="N285"/>
  <c r="M285"/>
  <c r="L285"/>
  <c r="J285"/>
  <c r="N284"/>
  <c r="O284" s="1"/>
  <c r="M284"/>
  <c r="L284"/>
  <c r="J284"/>
  <c r="N283"/>
  <c r="M283"/>
  <c r="L283"/>
  <c r="O283" s="1"/>
  <c r="J283"/>
  <c r="N282"/>
  <c r="M282"/>
  <c r="L282"/>
  <c r="O282" s="1"/>
  <c r="J282"/>
  <c r="N281"/>
  <c r="M281"/>
  <c r="L281"/>
  <c r="O281" s="1"/>
  <c r="J281"/>
  <c r="N280"/>
  <c r="M280"/>
  <c r="L280"/>
  <c r="J280"/>
  <c r="N279"/>
  <c r="M279"/>
  <c r="L279"/>
  <c r="J279"/>
  <c r="N278"/>
  <c r="M278"/>
  <c r="L278"/>
  <c r="O278" s="1"/>
  <c r="J278"/>
  <c r="N277"/>
  <c r="M277"/>
  <c r="L277"/>
  <c r="J277"/>
  <c r="N276"/>
  <c r="M276"/>
  <c r="O276" s="1"/>
  <c r="L276"/>
  <c r="J276"/>
  <c r="N275"/>
  <c r="M275"/>
  <c r="L275"/>
  <c r="J275"/>
  <c r="N274"/>
  <c r="M274"/>
  <c r="L274"/>
  <c r="O274" s="1"/>
  <c r="J274"/>
  <c r="N273"/>
  <c r="M273"/>
  <c r="L273"/>
  <c r="J273"/>
  <c r="O272"/>
  <c r="N272"/>
  <c r="M272"/>
  <c r="L272"/>
  <c r="J272"/>
  <c r="N271"/>
  <c r="M271"/>
  <c r="L271"/>
  <c r="J271"/>
  <c r="N270"/>
  <c r="M270"/>
  <c r="L270"/>
  <c r="J270"/>
  <c r="N269"/>
  <c r="M269"/>
  <c r="L269"/>
  <c r="J269"/>
  <c r="N268"/>
  <c r="O268" s="1"/>
  <c r="M268"/>
  <c r="L268"/>
  <c r="J268"/>
  <c r="N267"/>
  <c r="M267"/>
  <c r="L267"/>
  <c r="O267" s="1"/>
  <c r="J267"/>
  <c r="N266"/>
  <c r="M266"/>
  <c r="L266"/>
  <c r="O266" s="1"/>
  <c r="J266"/>
  <c r="N265"/>
  <c r="M265"/>
  <c r="L265"/>
  <c r="O265" s="1"/>
  <c r="J265"/>
  <c r="N264"/>
  <c r="M264"/>
  <c r="L264"/>
  <c r="J264"/>
  <c r="N263"/>
  <c r="M263"/>
  <c r="L263"/>
  <c r="J263"/>
  <c r="N262"/>
  <c r="M262"/>
  <c r="L262"/>
  <c r="O262" s="1"/>
  <c r="J262"/>
  <c r="N261"/>
  <c r="M261"/>
  <c r="L261"/>
  <c r="J261"/>
  <c r="N260"/>
  <c r="M260"/>
  <c r="O260" s="1"/>
  <c r="L260"/>
  <c r="J260"/>
  <c r="N259"/>
  <c r="M259"/>
  <c r="L259"/>
  <c r="J259"/>
  <c r="N258"/>
  <c r="M258"/>
  <c r="L258"/>
  <c r="O258" s="1"/>
  <c r="J258"/>
  <c r="N257"/>
  <c r="M257"/>
  <c r="L257"/>
  <c r="J257"/>
  <c r="O256"/>
  <c r="N256"/>
  <c r="M256"/>
  <c r="L256"/>
  <c r="J256"/>
  <c r="N255"/>
  <c r="M255"/>
  <c r="L255"/>
  <c r="J255"/>
  <c r="N254"/>
  <c r="M254"/>
  <c r="L254"/>
  <c r="J254"/>
  <c r="N253"/>
  <c r="M253"/>
  <c r="L253"/>
  <c r="J253"/>
  <c r="N252"/>
  <c r="O252" s="1"/>
  <c r="M252"/>
  <c r="L252"/>
  <c r="J252"/>
  <c r="N251"/>
  <c r="M251"/>
  <c r="L251"/>
  <c r="O251" s="1"/>
  <c r="J251"/>
  <c r="N250"/>
  <c r="M250"/>
  <c r="L250"/>
  <c r="O250" s="1"/>
  <c r="J250"/>
  <c r="N249"/>
  <c r="M249"/>
  <c r="L249"/>
  <c r="O249" s="1"/>
  <c r="J249"/>
  <c r="N248"/>
  <c r="M248"/>
  <c r="L248"/>
  <c r="J248"/>
  <c r="N247"/>
  <c r="M247"/>
  <c r="L247"/>
  <c r="J247"/>
  <c r="N246"/>
  <c r="M246"/>
  <c r="L246"/>
  <c r="O246" s="1"/>
  <c r="J246"/>
  <c r="N245"/>
  <c r="M245"/>
  <c r="L245"/>
  <c r="J245"/>
  <c r="N244"/>
  <c r="M244"/>
  <c r="O244" s="1"/>
  <c r="L244"/>
  <c r="J244"/>
  <c r="N243"/>
  <c r="M243"/>
  <c r="L243"/>
  <c r="J243"/>
  <c r="N242"/>
  <c r="M242"/>
  <c r="L242"/>
  <c r="O242" s="1"/>
  <c r="J242"/>
  <c r="N241"/>
  <c r="M241"/>
  <c r="L241"/>
  <c r="J241"/>
  <c r="O240"/>
  <c r="N240"/>
  <c r="M240"/>
  <c r="L240"/>
  <c r="J240"/>
  <c r="N239"/>
  <c r="M239"/>
  <c r="L239"/>
  <c r="J239"/>
  <c r="N238"/>
  <c r="M238"/>
  <c r="L238"/>
  <c r="J238"/>
  <c r="N237"/>
  <c r="M237"/>
  <c r="L237"/>
  <c r="J237"/>
  <c r="N236"/>
  <c r="O236" s="1"/>
  <c r="M236"/>
  <c r="L236"/>
  <c r="J236"/>
  <c r="N235"/>
  <c r="M235"/>
  <c r="L235"/>
  <c r="O235" s="1"/>
  <c r="J235"/>
  <c r="N234"/>
  <c r="M234"/>
  <c r="L234"/>
  <c r="O234" s="1"/>
  <c r="J234"/>
  <c r="N233"/>
  <c r="M233"/>
  <c r="L233"/>
  <c r="O233" s="1"/>
  <c r="J233"/>
  <c r="N232"/>
  <c r="M232"/>
  <c r="L232"/>
  <c r="J232"/>
  <c r="N231"/>
  <c r="M231"/>
  <c r="L231"/>
  <c r="J231"/>
  <c r="N230"/>
  <c r="M230"/>
  <c r="L230"/>
  <c r="O230" s="1"/>
  <c r="J230"/>
  <c r="N229"/>
  <c r="M229"/>
  <c r="L229"/>
  <c r="J229"/>
  <c r="N228"/>
  <c r="M228"/>
  <c r="O228" s="1"/>
  <c r="L228"/>
  <c r="J228"/>
  <c r="N227"/>
  <c r="M227"/>
  <c r="L227"/>
  <c r="J227"/>
  <c r="N226"/>
  <c r="M226"/>
  <c r="L226"/>
  <c r="O226" s="1"/>
  <c r="J226"/>
  <c r="N225"/>
  <c r="M225"/>
  <c r="L225"/>
  <c r="J225"/>
  <c r="O224"/>
  <c r="N224"/>
  <c r="M224"/>
  <c r="L224"/>
  <c r="J224"/>
  <c r="N223"/>
  <c r="M223"/>
  <c r="L223"/>
  <c r="J223"/>
  <c r="N222"/>
  <c r="M222"/>
  <c r="L222"/>
  <c r="J222"/>
  <c r="N221"/>
  <c r="M221"/>
  <c r="L221"/>
  <c r="J221"/>
  <c r="N220"/>
  <c r="O220" s="1"/>
  <c r="M220"/>
  <c r="L220"/>
  <c r="J220"/>
  <c r="N219"/>
  <c r="M219"/>
  <c r="L219"/>
  <c r="O219" s="1"/>
  <c r="J219"/>
  <c r="N218"/>
  <c r="M218"/>
  <c r="L218"/>
  <c r="O218" s="1"/>
  <c r="J218"/>
  <c r="N217"/>
  <c r="M217"/>
  <c r="L217"/>
  <c r="O217" s="1"/>
  <c r="J217"/>
  <c r="N216"/>
  <c r="M216"/>
  <c r="L216"/>
  <c r="J216"/>
  <c r="N215"/>
  <c r="M215"/>
  <c r="L215"/>
  <c r="J215"/>
  <c r="N214"/>
  <c r="M214"/>
  <c r="L214"/>
  <c r="O214" s="1"/>
  <c r="J214"/>
  <c r="N213"/>
  <c r="M213"/>
  <c r="L213"/>
  <c r="J213"/>
  <c r="N212"/>
  <c r="M212"/>
  <c r="O212" s="1"/>
  <c r="L212"/>
  <c r="J212"/>
  <c r="N211"/>
  <c r="M211"/>
  <c r="L211"/>
  <c r="J211"/>
  <c r="N210"/>
  <c r="M210"/>
  <c r="L210"/>
  <c r="O210" s="1"/>
  <c r="J210"/>
  <c r="N209"/>
  <c r="M209"/>
  <c r="L209"/>
  <c r="J209"/>
  <c r="O208"/>
  <c r="N208"/>
  <c r="M208"/>
  <c r="L208"/>
  <c r="J208"/>
  <c r="N207"/>
  <c r="M207"/>
  <c r="L207"/>
  <c r="J207"/>
  <c r="N206"/>
  <c r="M206"/>
  <c r="L206"/>
  <c r="J206"/>
  <c r="N205"/>
  <c r="M205"/>
  <c r="L205"/>
  <c r="J205"/>
  <c r="N204"/>
  <c r="O204" s="1"/>
  <c r="M204"/>
  <c r="L204"/>
  <c r="J204"/>
  <c r="N203"/>
  <c r="M203"/>
  <c r="L203"/>
  <c r="O203" s="1"/>
  <c r="J203"/>
  <c r="N202"/>
  <c r="M202"/>
  <c r="L202"/>
  <c r="O202" s="1"/>
  <c r="J202"/>
  <c r="N201"/>
  <c r="M201"/>
  <c r="L201"/>
  <c r="O201" s="1"/>
  <c r="J201"/>
  <c r="N200"/>
  <c r="M200"/>
  <c r="L200"/>
  <c r="J200"/>
  <c r="N199"/>
  <c r="M199"/>
  <c r="L199"/>
  <c r="J199"/>
  <c r="N198"/>
  <c r="M198"/>
  <c r="L198"/>
  <c r="O198" s="1"/>
  <c r="J198"/>
  <c r="N197"/>
  <c r="M197"/>
  <c r="L197"/>
  <c r="J197"/>
  <c r="N196"/>
  <c r="M196"/>
  <c r="O196" s="1"/>
  <c r="L196"/>
  <c r="J196"/>
  <c r="N195"/>
  <c r="M195"/>
  <c r="L195"/>
  <c r="J195"/>
  <c r="N194"/>
  <c r="M194"/>
  <c r="L194"/>
  <c r="O194" s="1"/>
  <c r="J194"/>
  <c r="N193"/>
  <c r="M193"/>
  <c r="L193"/>
  <c r="J193"/>
  <c r="O192"/>
  <c r="N192"/>
  <c r="M192"/>
  <c r="L192"/>
  <c r="J192"/>
  <c r="N191"/>
  <c r="M191"/>
  <c r="L191"/>
  <c r="J191"/>
  <c r="N190"/>
  <c r="M190"/>
  <c r="L190"/>
  <c r="J190"/>
  <c r="N189"/>
  <c r="M189"/>
  <c r="L189"/>
  <c r="J189"/>
  <c r="N188"/>
  <c r="O188" s="1"/>
  <c r="M188"/>
  <c r="L188"/>
  <c r="J188"/>
  <c r="N187"/>
  <c r="M187"/>
  <c r="L187"/>
  <c r="O187" s="1"/>
  <c r="J187"/>
  <c r="N186"/>
  <c r="M186"/>
  <c r="L186"/>
  <c r="O186" s="1"/>
  <c r="J186"/>
  <c r="N185"/>
  <c r="M185"/>
  <c r="L185"/>
  <c r="O185" s="1"/>
  <c r="J185"/>
  <c r="N184"/>
  <c r="M184"/>
  <c r="L184"/>
  <c r="J184"/>
  <c r="N183"/>
  <c r="M183"/>
  <c r="L183"/>
  <c r="J183"/>
  <c r="N182"/>
  <c r="M182"/>
  <c r="L182"/>
  <c r="O182" s="1"/>
  <c r="J182"/>
  <c r="N181"/>
  <c r="M181"/>
  <c r="L181"/>
  <c r="J181"/>
  <c r="N180"/>
  <c r="M180"/>
  <c r="O180" s="1"/>
  <c r="L180"/>
  <c r="J180"/>
  <c r="N179"/>
  <c r="M179"/>
  <c r="L179"/>
  <c r="J179"/>
  <c r="N178"/>
  <c r="M178"/>
  <c r="L178"/>
  <c r="O178" s="1"/>
  <c r="J178"/>
  <c r="N177"/>
  <c r="M177"/>
  <c r="L177"/>
  <c r="J177"/>
  <c r="O176"/>
  <c r="N176"/>
  <c r="M176"/>
  <c r="L176"/>
  <c r="J176"/>
  <c r="N175"/>
  <c r="M175"/>
  <c r="L175"/>
  <c r="J175"/>
  <c r="N174"/>
  <c r="M174"/>
  <c r="L174"/>
  <c r="J174"/>
  <c r="N173"/>
  <c r="M173"/>
  <c r="L173"/>
  <c r="J173"/>
  <c r="N172"/>
  <c r="O172" s="1"/>
  <c r="M172"/>
  <c r="L172"/>
  <c r="J172"/>
  <c r="N171"/>
  <c r="M171"/>
  <c r="L171"/>
  <c r="O171" s="1"/>
  <c r="J171"/>
  <c r="N170"/>
  <c r="M170"/>
  <c r="L170"/>
  <c r="O170" s="1"/>
  <c r="J170"/>
  <c r="N169"/>
  <c r="M169"/>
  <c r="L169"/>
  <c r="O169" s="1"/>
  <c r="J169"/>
  <c r="N168"/>
  <c r="M168"/>
  <c r="L168"/>
  <c r="J168"/>
  <c r="N167"/>
  <c r="M167"/>
  <c r="L167"/>
  <c r="J167"/>
  <c r="N166"/>
  <c r="M166"/>
  <c r="L166"/>
  <c r="O166" s="1"/>
  <c r="J166"/>
  <c r="N165"/>
  <c r="M165"/>
  <c r="L165"/>
  <c r="J165"/>
  <c r="N164"/>
  <c r="M164"/>
  <c r="L164"/>
  <c r="J164"/>
  <c r="N163"/>
  <c r="M163"/>
  <c r="L163"/>
  <c r="J163"/>
  <c r="N162"/>
  <c r="M162"/>
  <c r="L162"/>
  <c r="O162" s="1"/>
  <c r="J162"/>
  <c r="N161"/>
  <c r="M161"/>
  <c r="L161"/>
  <c r="J161"/>
  <c r="N160"/>
  <c r="M160"/>
  <c r="L160"/>
  <c r="J160"/>
  <c r="N159"/>
  <c r="O159" s="1"/>
  <c r="M159"/>
  <c r="L159"/>
  <c r="J159"/>
  <c r="O158"/>
  <c r="N158"/>
  <c r="M158"/>
  <c r="L158"/>
  <c r="J158"/>
  <c r="N157"/>
  <c r="M157"/>
  <c r="L157"/>
  <c r="J157"/>
  <c r="N156"/>
  <c r="M156"/>
  <c r="L156"/>
  <c r="J156"/>
  <c r="N155"/>
  <c r="O155" s="1"/>
  <c r="M155"/>
  <c r="L155"/>
  <c r="J155"/>
  <c r="N154"/>
  <c r="M154"/>
  <c r="L154"/>
  <c r="O154" s="1"/>
  <c r="J154"/>
  <c r="N153"/>
  <c r="M153"/>
  <c r="L153"/>
  <c r="O153" s="1"/>
  <c r="J153"/>
  <c r="N152"/>
  <c r="M152"/>
  <c r="L152"/>
  <c r="O152" s="1"/>
  <c r="J152"/>
  <c r="N151"/>
  <c r="M151"/>
  <c r="L151"/>
  <c r="J151"/>
  <c r="N150"/>
  <c r="M150"/>
  <c r="L150"/>
  <c r="O150" s="1"/>
  <c r="J150"/>
  <c r="N149"/>
  <c r="M149"/>
  <c r="L149"/>
  <c r="J149"/>
  <c r="N148"/>
  <c r="M148"/>
  <c r="L148"/>
  <c r="J148"/>
  <c r="N147"/>
  <c r="M147"/>
  <c r="L147"/>
  <c r="J147"/>
  <c r="N146"/>
  <c r="M146"/>
  <c r="L146"/>
  <c r="O146" s="1"/>
  <c r="J146"/>
  <c r="N145"/>
  <c r="M145"/>
  <c r="L145"/>
  <c r="J145"/>
  <c r="N144"/>
  <c r="M144"/>
  <c r="L144"/>
  <c r="J144"/>
  <c r="N143"/>
  <c r="O143" s="1"/>
  <c r="M143"/>
  <c r="L143"/>
  <c r="J143"/>
  <c r="O142"/>
  <c r="N142"/>
  <c r="M142"/>
  <c r="L142"/>
  <c r="J142"/>
  <c r="N141"/>
  <c r="M141"/>
  <c r="L141"/>
  <c r="J141"/>
  <c r="N140"/>
  <c r="M140"/>
  <c r="L140"/>
  <c r="J140"/>
  <c r="N139"/>
  <c r="O139" s="1"/>
  <c r="M139"/>
  <c r="L139"/>
  <c r="J139"/>
  <c r="N138"/>
  <c r="M138"/>
  <c r="L138"/>
  <c r="O138" s="1"/>
  <c r="J138"/>
  <c r="N137"/>
  <c r="M137"/>
  <c r="L137"/>
  <c r="O137" s="1"/>
  <c r="J137"/>
  <c r="N136"/>
  <c r="M136"/>
  <c r="L136"/>
  <c r="O136" s="1"/>
  <c r="J136"/>
  <c r="N135"/>
  <c r="M135"/>
  <c r="L135"/>
  <c r="J135"/>
  <c r="N134"/>
  <c r="M134"/>
  <c r="L134"/>
  <c r="O134" s="1"/>
  <c r="J134"/>
  <c r="N133"/>
  <c r="M133"/>
  <c r="L133"/>
  <c r="J133"/>
  <c r="N132"/>
  <c r="M132"/>
  <c r="L132"/>
  <c r="J132"/>
  <c r="N131"/>
  <c r="M131"/>
  <c r="L131"/>
  <c r="J131"/>
  <c r="N130"/>
  <c r="M130"/>
  <c r="L130"/>
  <c r="O130" s="1"/>
  <c r="J130"/>
  <c r="N129"/>
  <c r="M129"/>
  <c r="L129"/>
  <c r="J129"/>
  <c r="N128"/>
  <c r="M128"/>
  <c r="L128"/>
  <c r="J128"/>
  <c r="N127"/>
  <c r="O127" s="1"/>
  <c r="M127"/>
  <c r="L127"/>
  <c r="J127"/>
  <c r="O126"/>
  <c r="N126"/>
  <c r="M126"/>
  <c r="L126"/>
  <c r="J126"/>
  <c r="N125"/>
  <c r="M125"/>
  <c r="L125"/>
  <c r="J125"/>
  <c r="N124"/>
  <c r="M124"/>
  <c r="L124"/>
  <c r="J124"/>
  <c r="N123"/>
  <c r="O123" s="1"/>
  <c r="M123"/>
  <c r="L123"/>
  <c r="J123"/>
  <c r="N122"/>
  <c r="M122"/>
  <c r="L122"/>
  <c r="O122" s="1"/>
  <c r="J122"/>
  <c r="N121"/>
  <c r="M121"/>
  <c r="L121"/>
  <c r="O121" s="1"/>
  <c r="J121"/>
  <c r="N120"/>
  <c r="M120"/>
  <c r="L120"/>
  <c r="O120" s="1"/>
  <c r="J120"/>
  <c r="N119"/>
  <c r="M119"/>
  <c r="L119"/>
  <c r="J119"/>
  <c r="N118"/>
  <c r="M118"/>
  <c r="L118"/>
  <c r="O118" s="1"/>
  <c r="J118"/>
  <c r="N117"/>
  <c r="M117"/>
  <c r="L117"/>
  <c r="J117"/>
  <c r="N116"/>
  <c r="M116"/>
  <c r="L116"/>
  <c r="J116"/>
  <c r="N115"/>
  <c r="M115"/>
  <c r="L115"/>
  <c r="J115"/>
  <c r="N114"/>
  <c r="M114"/>
  <c r="L114"/>
  <c r="O114" s="1"/>
  <c r="J114"/>
  <c r="N113"/>
  <c r="M113"/>
  <c r="L113"/>
  <c r="J113"/>
  <c r="N112"/>
  <c r="M112"/>
  <c r="L112"/>
  <c r="J112"/>
  <c r="N111"/>
  <c r="O111" s="1"/>
  <c r="M111"/>
  <c r="L111"/>
  <c r="J111"/>
  <c r="O110"/>
  <c r="N110"/>
  <c r="M110"/>
  <c r="L110"/>
  <c r="J110"/>
  <c r="N109"/>
  <c r="M109"/>
  <c r="L109"/>
  <c r="J109"/>
  <c r="N108"/>
  <c r="M108"/>
  <c r="L108"/>
  <c r="J108"/>
  <c r="N107"/>
  <c r="O107" s="1"/>
  <c r="M107"/>
  <c r="L107"/>
  <c r="J107"/>
  <c r="N106"/>
  <c r="M106"/>
  <c r="L106"/>
  <c r="O106" s="1"/>
  <c r="J106"/>
  <c r="N105"/>
  <c r="M105"/>
  <c r="L105"/>
  <c r="O105" s="1"/>
  <c r="J105"/>
  <c r="N104"/>
  <c r="M104"/>
  <c r="L104"/>
  <c r="O104" s="1"/>
  <c r="J104"/>
  <c r="N103"/>
  <c r="M103"/>
  <c r="L103"/>
  <c r="J103"/>
  <c r="N102"/>
  <c r="M102"/>
  <c r="L102"/>
  <c r="O102" s="1"/>
  <c r="J102"/>
  <c r="N101"/>
  <c r="M101"/>
  <c r="L101"/>
  <c r="J101"/>
  <c r="N100"/>
  <c r="M100"/>
  <c r="L100"/>
  <c r="J100"/>
  <c r="N99"/>
  <c r="M99"/>
  <c r="L99"/>
  <c r="J99"/>
  <c r="N98"/>
  <c r="M98"/>
  <c r="L98"/>
  <c r="O98" s="1"/>
  <c r="J98"/>
  <c r="N97"/>
  <c r="M97"/>
  <c r="L97"/>
  <c r="J97"/>
  <c r="N96"/>
  <c r="M96"/>
  <c r="L96"/>
  <c r="J96"/>
  <c r="N95"/>
  <c r="O95" s="1"/>
  <c r="M95"/>
  <c r="L95"/>
  <c r="J95"/>
  <c r="O94"/>
  <c r="N94"/>
  <c r="M94"/>
  <c r="L94"/>
  <c r="J94"/>
  <c r="N93"/>
  <c r="M93"/>
  <c r="L93"/>
  <c r="J93"/>
  <c r="N92"/>
  <c r="M92"/>
  <c r="L92"/>
  <c r="J92"/>
  <c r="N91"/>
  <c r="O91" s="1"/>
  <c r="M91"/>
  <c r="L91"/>
  <c r="J91"/>
  <c r="N90"/>
  <c r="M90"/>
  <c r="L90"/>
  <c r="O90" s="1"/>
  <c r="J90"/>
  <c r="N89"/>
  <c r="M89"/>
  <c r="L89"/>
  <c r="O89" s="1"/>
  <c r="J89"/>
  <c r="N88"/>
  <c r="M88"/>
  <c r="L88"/>
  <c r="O88" s="1"/>
  <c r="J88"/>
  <c r="N87"/>
  <c r="M87"/>
  <c r="L87"/>
  <c r="J87"/>
  <c r="N86"/>
  <c r="M86"/>
  <c r="L86"/>
  <c r="O86" s="1"/>
  <c r="J86"/>
  <c r="N85"/>
  <c r="M85"/>
  <c r="L85"/>
  <c r="J85"/>
  <c r="N84"/>
  <c r="M84"/>
  <c r="L84"/>
  <c r="J84"/>
  <c r="N83"/>
  <c r="M83"/>
  <c r="L83"/>
  <c r="J83"/>
  <c r="N82"/>
  <c r="M82"/>
  <c r="L82"/>
  <c r="O82" s="1"/>
  <c r="J82"/>
  <c r="N81"/>
  <c r="M81"/>
  <c r="L81"/>
  <c r="J81"/>
  <c r="N80"/>
  <c r="M80"/>
  <c r="L80"/>
  <c r="J80"/>
  <c r="N79"/>
  <c r="O79" s="1"/>
  <c r="M79"/>
  <c r="L79"/>
  <c r="J79"/>
  <c r="O78"/>
  <c r="N78"/>
  <c r="M78"/>
  <c r="L78"/>
  <c r="J78"/>
  <c r="N77"/>
  <c r="M77"/>
  <c r="L77"/>
  <c r="J77"/>
  <c r="N76"/>
  <c r="M76"/>
  <c r="L76"/>
  <c r="J76"/>
  <c r="N75"/>
  <c r="O75" s="1"/>
  <c r="M75"/>
  <c r="L75"/>
  <c r="J75"/>
  <c r="N74"/>
  <c r="M74"/>
  <c r="L74"/>
  <c r="O74" s="1"/>
  <c r="J74"/>
  <c r="N73"/>
  <c r="M73"/>
  <c r="L73"/>
  <c r="O73" s="1"/>
  <c r="J73"/>
  <c r="N72"/>
  <c r="M72"/>
  <c r="L72"/>
  <c r="O72" s="1"/>
  <c r="J72"/>
  <c r="N71"/>
  <c r="M71"/>
  <c r="L71"/>
  <c r="J71"/>
  <c r="N70"/>
  <c r="M70"/>
  <c r="L70"/>
  <c r="O70" s="1"/>
  <c r="J70"/>
  <c r="N69"/>
  <c r="M69"/>
  <c r="L69"/>
  <c r="J69"/>
  <c r="N68"/>
  <c r="M68"/>
  <c r="L68"/>
  <c r="J68"/>
  <c r="N67"/>
  <c r="M67"/>
  <c r="L67"/>
  <c r="J67"/>
  <c r="N66"/>
  <c r="M66"/>
  <c r="L66"/>
  <c r="O66" s="1"/>
  <c r="J66"/>
  <c r="N65"/>
  <c r="M65"/>
  <c r="L65"/>
  <c r="J65"/>
  <c r="N64"/>
  <c r="M64"/>
  <c r="L64"/>
  <c r="J64"/>
  <c r="N63"/>
  <c r="O63" s="1"/>
  <c r="M63"/>
  <c r="L63"/>
  <c r="J63"/>
  <c r="O62"/>
  <c r="N62"/>
  <c r="M62"/>
  <c r="L62"/>
  <c r="J62"/>
  <c r="N61"/>
  <c r="M61"/>
  <c r="L61"/>
  <c r="J61"/>
  <c r="N60"/>
  <c r="M60"/>
  <c r="L60"/>
  <c r="J60"/>
  <c r="N59"/>
  <c r="O59" s="1"/>
  <c r="M59"/>
  <c r="L59"/>
  <c r="J59"/>
  <c r="N58"/>
  <c r="M58"/>
  <c r="L58"/>
  <c r="O58" s="1"/>
  <c r="J58"/>
  <c r="N57"/>
  <c r="M57"/>
  <c r="L57"/>
  <c r="O57" s="1"/>
  <c r="J57"/>
  <c r="N56"/>
  <c r="M56"/>
  <c r="L56"/>
  <c r="O56" s="1"/>
  <c r="J56"/>
  <c r="N55"/>
  <c r="M55"/>
  <c r="L55"/>
  <c r="J55"/>
  <c r="N54"/>
  <c r="M54"/>
  <c r="L54"/>
  <c r="O54" s="1"/>
  <c r="J54"/>
  <c r="N53"/>
  <c r="M53"/>
  <c r="L53"/>
  <c r="J53"/>
  <c r="N52"/>
  <c r="M52"/>
  <c r="L52"/>
  <c r="J52"/>
  <c r="N51"/>
  <c r="M51"/>
  <c r="L51"/>
  <c r="J51"/>
  <c r="N50"/>
  <c r="M50"/>
  <c r="L50"/>
  <c r="O50" s="1"/>
  <c r="J50"/>
  <c r="N49"/>
  <c r="M49"/>
  <c r="L49"/>
  <c r="J49"/>
  <c r="N48"/>
  <c r="M48"/>
  <c r="L48"/>
  <c r="J48"/>
  <c r="N47"/>
  <c r="O47" s="1"/>
  <c r="M47"/>
  <c r="L47"/>
  <c r="J47"/>
  <c r="O46"/>
  <c r="N46"/>
  <c r="M46"/>
  <c r="L46"/>
  <c r="J46"/>
  <c r="N45"/>
  <c r="M45"/>
  <c r="L45"/>
  <c r="J45"/>
  <c r="N44"/>
  <c r="M44"/>
  <c r="L44"/>
  <c r="J44"/>
  <c r="N43"/>
  <c r="O43" s="1"/>
  <c r="M43"/>
  <c r="L43"/>
  <c r="J43"/>
  <c r="N42"/>
  <c r="M42"/>
  <c r="L42"/>
  <c r="O42" s="1"/>
  <c r="J42"/>
  <c r="N41"/>
  <c r="M41"/>
  <c r="L41"/>
  <c r="O41" s="1"/>
  <c r="J41"/>
  <c r="N40"/>
  <c r="M40"/>
  <c r="L40"/>
  <c r="O40" s="1"/>
  <c r="J40"/>
  <c r="N39"/>
  <c r="M39"/>
  <c r="L39"/>
  <c r="J39"/>
  <c r="N38"/>
  <c r="M38"/>
  <c r="L38"/>
  <c r="O38" s="1"/>
  <c r="J38"/>
  <c r="N37"/>
  <c r="M37"/>
  <c r="L37"/>
  <c r="J37"/>
  <c r="N36"/>
  <c r="M36"/>
  <c r="L36"/>
  <c r="J36"/>
  <c r="N35"/>
  <c r="M35"/>
  <c r="L35"/>
  <c r="J35"/>
  <c r="N34"/>
  <c r="M34"/>
  <c r="L34"/>
  <c r="O34" s="1"/>
  <c r="J34"/>
  <c r="N33"/>
  <c r="M33"/>
  <c r="L33"/>
  <c r="J33"/>
  <c r="N32"/>
  <c r="M32"/>
  <c r="L32"/>
  <c r="J32"/>
  <c r="N31"/>
  <c r="O31" s="1"/>
  <c r="M31"/>
  <c r="L31"/>
  <c r="J31"/>
  <c r="O30"/>
  <c r="N30"/>
  <c r="M30"/>
  <c r="L30"/>
  <c r="J30"/>
  <c r="N29"/>
  <c r="M29"/>
  <c r="L29"/>
  <c r="J29"/>
  <c r="N28"/>
  <c r="M28"/>
  <c r="L28"/>
  <c r="J28"/>
  <c r="N27"/>
  <c r="O27" s="1"/>
  <c r="M27"/>
  <c r="L27"/>
  <c r="J27"/>
  <c r="N26"/>
  <c r="M26"/>
  <c r="L26"/>
  <c r="O26" s="1"/>
  <c r="J26"/>
  <c r="N25"/>
  <c r="M25"/>
  <c r="L25"/>
  <c r="O25" s="1"/>
  <c r="J25"/>
  <c r="N24"/>
  <c r="M24"/>
  <c r="L24"/>
  <c r="O24" s="1"/>
  <c r="J24"/>
  <c r="N23"/>
  <c r="M23"/>
  <c r="L23"/>
  <c r="J23"/>
  <c r="N22"/>
  <c r="M22"/>
  <c r="L22"/>
  <c r="O22" s="1"/>
  <c r="J22"/>
  <c r="N21"/>
  <c r="M21"/>
  <c r="L21"/>
  <c r="J21"/>
  <c r="N20"/>
  <c r="M20"/>
  <c r="L20"/>
  <c r="J20"/>
  <c r="N19"/>
  <c r="M19"/>
  <c r="L19"/>
  <c r="J19"/>
  <c r="N18"/>
  <c r="M18"/>
  <c r="L18"/>
  <c r="O18" s="1"/>
  <c r="J18"/>
  <c r="N17"/>
  <c r="M17"/>
  <c r="L17"/>
  <c r="J17"/>
  <c r="B11"/>
  <c r="O792" i="5"/>
  <c r="N792"/>
  <c r="M792"/>
  <c r="K792"/>
  <c r="O791"/>
  <c r="N791"/>
  <c r="M791"/>
  <c r="K791"/>
  <c r="O790"/>
  <c r="N790"/>
  <c r="M790"/>
  <c r="K790"/>
  <c r="O789"/>
  <c r="N789"/>
  <c r="M789"/>
  <c r="K789"/>
  <c r="O788"/>
  <c r="N788"/>
  <c r="M788"/>
  <c r="K788"/>
  <c r="O787"/>
  <c r="N787"/>
  <c r="M787"/>
  <c r="K787"/>
  <c r="O786"/>
  <c r="N786"/>
  <c r="M786"/>
  <c r="K786"/>
  <c r="O785"/>
  <c r="N785"/>
  <c r="M785"/>
  <c r="K785"/>
  <c r="O784"/>
  <c r="N784"/>
  <c r="M784"/>
  <c r="K784"/>
  <c r="O783"/>
  <c r="N783"/>
  <c r="M783"/>
  <c r="K783"/>
  <c r="O782"/>
  <c r="N782"/>
  <c r="M782"/>
  <c r="K782"/>
  <c r="O781"/>
  <c r="N781"/>
  <c r="M781"/>
  <c r="K781"/>
  <c r="O780"/>
  <c r="N780"/>
  <c r="M780"/>
  <c r="K780"/>
  <c r="O779"/>
  <c r="N779"/>
  <c r="M779"/>
  <c r="K779"/>
  <c r="O778"/>
  <c r="N778"/>
  <c r="M778"/>
  <c r="K778"/>
  <c r="O777"/>
  <c r="N777"/>
  <c r="M777"/>
  <c r="K777"/>
  <c r="O776"/>
  <c r="N776"/>
  <c r="M776"/>
  <c r="K776"/>
  <c r="O775"/>
  <c r="N775"/>
  <c r="M775"/>
  <c r="K775"/>
  <c r="O774"/>
  <c r="N774"/>
  <c r="M774"/>
  <c r="K774"/>
  <c r="O773"/>
  <c r="N773"/>
  <c r="M773"/>
  <c r="K773"/>
  <c r="O772"/>
  <c r="N772"/>
  <c r="M772"/>
  <c r="K772"/>
  <c r="O771"/>
  <c r="N771"/>
  <c r="M771"/>
  <c r="K771"/>
  <c r="O770"/>
  <c r="N770"/>
  <c r="M770"/>
  <c r="K770"/>
  <c r="O769"/>
  <c r="N769"/>
  <c r="M769"/>
  <c r="K769"/>
  <c r="O768"/>
  <c r="N768"/>
  <c r="M768"/>
  <c r="K768"/>
  <c r="O767"/>
  <c r="N767"/>
  <c r="M767"/>
  <c r="K767"/>
  <c r="O766"/>
  <c r="N766"/>
  <c r="M766"/>
  <c r="K766"/>
  <c r="O765"/>
  <c r="N765"/>
  <c r="M765"/>
  <c r="K765"/>
  <c r="O764"/>
  <c r="N764"/>
  <c r="M764"/>
  <c r="K764"/>
  <c r="O763"/>
  <c r="N763"/>
  <c r="M763"/>
  <c r="K763"/>
  <c r="O762"/>
  <c r="N762"/>
  <c r="M762"/>
  <c r="K762"/>
  <c r="O761"/>
  <c r="N761"/>
  <c r="M761"/>
  <c r="K761"/>
  <c r="O760"/>
  <c r="N760"/>
  <c r="M760"/>
  <c r="K760"/>
  <c r="O759"/>
  <c r="N759"/>
  <c r="M759"/>
  <c r="K759"/>
  <c r="O758"/>
  <c r="N758"/>
  <c r="M758"/>
  <c r="K758"/>
  <c r="O757"/>
  <c r="N757"/>
  <c r="M757"/>
  <c r="K757"/>
  <c r="O753"/>
  <c r="N753"/>
  <c r="M753"/>
  <c r="K753"/>
  <c r="O752"/>
  <c r="N752"/>
  <c r="M752"/>
  <c r="K752"/>
  <c r="O751"/>
  <c r="N751"/>
  <c r="M751"/>
  <c r="K751"/>
  <c r="O750"/>
  <c r="N750"/>
  <c r="M750"/>
  <c r="K750"/>
  <c r="O749"/>
  <c r="N749"/>
  <c r="M749"/>
  <c r="K749"/>
  <c r="O541"/>
  <c r="N541"/>
  <c r="M541"/>
  <c r="K541"/>
  <c r="O748"/>
  <c r="N748"/>
  <c r="M748"/>
  <c r="K748"/>
  <c r="O747"/>
  <c r="N747"/>
  <c r="M747"/>
  <c r="K747"/>
  <c r="O746"/>
  <c r="N746"/>
  <c r="M746"/>
  <c r="K746"/>
  <c r="O745"/>
  <c r="N745"/>
  <c r="M745"/>
  <c r="K745"/>
  <c r="O741"/>
  <c r="N741"/>
  <c r="M741"/>
  <c r="K741"/>
  <c r="O739"/>
  <c r="N739"/>
  <c r="M739"/>
  <c r="K739"/>
  <c r="O738"/>
  <c r="N738"/>
  <c r="M738"/>
  <c r="K738"/>
  <c r="O711"/>
  <c r="N711"/>
  <c r="M711"/>
  <c r="K711"/>
  <c r="O710"/>
  <c r="N710"/>
  <c r="M710"/>
  <c r="K710"/>
  <c r="O709"/>
  <c r="N709"/>
  <c r="M709"/>
  <c r="K709"/>
  <c r="O708"/>
  <c r="N708"/>
  <c r="M708"/>
  <c r="K708"/>
  <c r="O744"/>
  <c r="N744"/>
  <c r="M744"/>
  <c r="K744"/>
  <c r="O743"/>
  <c r="N743"/>
  <c r="M743"/>
  <c r="K743"/>
  <c r="O742"/>
  <c r="N742"/>
  <c r="M742"/>
  <c r="K742"/>
  <c r="O740"/>
  <c r="N740"/>
  <c r="M740"/>
  <c r="K740"/>
  <c r="O737"/>
  <c r="N737"/>
  <c r="M737"/>
  <c r="K737"/>
  <c r="O736"/>
  <c r="N736"/>
  <c r="M736"/>
  <c r="K736"/>
  <c r="O735"/>
  <c r="N735"/>
  <c r="M735"/>
  <c r="K735"/>
  <c r="O734"/>
  <c r="N734"/>
  <c r="M734"/>
  <c r="K734"/>
  <c r="O731"/>
  <c r="N731"/>
  <c r="M731"/>
  <c r="K731"/>
  <c r="O733"/>
  <c r="N733"/>
  <c r="M733"/>
  <c r="K733"/>
  <c r="O732"/>
  <c r="N732"/>
  <c r="M732"/>
  <c r="K732"/>
  <c r="O730"/>
  <c r="N730"/>
  <c r="M730"/>
  <c r="K730"/>
  <c r="O729"/>
  <c r="N729"/>
  <c r="M729"/>
  <c r="K729"/>
  <c r="O728"/>
  <c r="N728"/>
  <c r="M728"/>
  <c r="K728"/>
  <c r="O727"/>
  <c r="N727"/>
  <c r="M727"/>
  <c r="K727"/>
  <c r="O726"/>
  <c r="N726"/>
  <c r="M726"/>
  <c r="K726"/>
  <c r="O725"/>
  <c r="N725"/>
  <c r="M725"/>
  <c r="K725"/>
  <c r="O724"/>
  <c r="N724"/>
  <c r="M724"/>
  <c r="K724"/>
  <c r="O723"/>
  <c r="N723"/>
  <c r="M723"/>
  <c r="K723"/>
  <c r="O722"/>
  <c r="N722"/>
  <c r="M722"/>
  <c r="K722"/>
  <c r="O721"/>
  <c r="N721"/>
  <c r="M721"/>
  <c r="K721"/>
  <c r="O720"/>
  <c r="N720"/>
  <c r="M720"/>
  <c r="K720"/>
  <c r="O719"/>
  <c r="N719"/>
  <c r="M719"/>
  <c r="K719"/>
  <c r="O718"/>
  <c r="N718"/>
  <c r="M718"/>
  <c r="K718"/>
  <c r="O717"/>
  <c r="N717"/>
  <c r="M717"/>
  <c r="K717"/>
  <c r="O714"/>
  <c r="N714"/>
  <c r="M714"/>
  <c r="K714"/>
  <c r="O716"/>
  <c r="N716"/>
  <c r="M716"/>
  <c r="K716"/>
  <c r="O715"/>
  <c r="N715"/>
  <c r="M715"/>
  <c r="K715"/>
  <c r="O713"/>
  <c r="N713"/>
  <c r="M713"/>
  <c r="K713"/>
  <c r="O712"/>
  <c r="N712"/>
  <c r="M712"/>
  <c r="K712"/>
  <c r="O707"/>
  <c r="N707"/>
  <c r="M707"/>
  <c r="K707"/>
  <c r="O706"/>
  <c r="N706"/>
  <c r="M706"/>
  <c r="K706"/>
  <c r="O703"/>
  <c r="N703"/>
  <c r="M703"/>
  <c r="K703"/>
  <c r="O705"/>
  <c r="N705"/>
  <c r="M705"/>
  <c r="K705"/>
  <c r="O704"/>
  <c r="N704"/>
  <c r="M704"/>
  <c r="K704"/>
  <c r="O702"/>
  <c r="N702"/>
  <c r="M702"/>
  <c r="K702"/>
  <c r="O701"/>
  <c r="N701"/>
  <c r="M701"/>
  <c r="K701"/>
  <c r="O700"/>
  <c r="N700"/>
  <c r="M700"/>
  <c r="K700"/>
  <c r="O699"/>
  <c r="N699"/>
  <c r="M699"/>
  <c r="K699"/>
  <c r="O698"/>
  <c r="N698"/>
  <c r="M698"/>
  <c r="K698"/>
  <c r="O697"/>
  <c r="N697"/>
  <c r="M697"/>
  <c r="K697"/>
  <c r="O696"/>
  <c r="N696"/>
  <c r="M696"/>
  <c r="K696"/>
  <c r="O695"/>
  <c r="N695"/>
  <c r="M695"/>
  <c r="K695"/>
  <c r="O692"/>
  <c r="N692"/>
  <c r="M692"/>
  <c r="K692"/>
  <c r="O694"/>
  <c r="N694"/>
  <c r="M694"/>
  <c r="K694"/>
  <c r="O693"/>
  <c r="N693"/>
  <c r="M693"/>
  <c r="K693"/>
  <c r="O691"/>
  <c r="N691"/>
  <c r="M691"/>
  <c r="K691"/>
  <c r="O690"/>
  <c r="N690"/>
  <c r="M690"/>
  <c r="K690"/>
  <c r="O687"/>
  <c r="N687"/>
  <c r="M687"/>
  <c r="K687"/>
  <c r="O686"/>
  <c r="N686"/>
  <c r="M686"/>
  <c r="K686"/>
  <c r="O685"/>
  <c r="N685"/>
  <c r="M685"/>
  <c r="K685"/>
  <c r="O684"/>
  <c r="N684"/>
  <c r="M684"/>
  <c r="K684"/>
  <c r="O683"/>
  <c r="N683"/>
  <c r="M683"/>
  <c r="K683"/>
  <c r="O682"/>
  <c r="N682"/>
  <c r="M682"/>
  <c r="K682"/>
  <c r="O681"/>
  <c r="N681"/>
  <c r="M681"/>
  <c r="K681"/>
  <c r="O680"/>
  <c r="N680"/>
  <c r="M680"/>
  <c r="K680"/>
  <c r="O679"/>
  <c r="N679"/>
  <c r="M679"/>
  <c r="K679"/>
  <c r="O678"/>
  <c r="N678"/>
  <c r="M678"/>
  <c r="K678"/>
  <c r="O677"/>
  <c r="N677"/>
  <c r="M677"/>
  <c r="K677"/>
  <c r="O676"/>
  <c r="N676"/>
  <c r="M676"/>
  <c r="K676"/>
  <c r="O675"/>
  <c r="N675"/>
  <c r="M675"/>
  <c r="K675"/>
  <c r="O674"/>
  <c r="N674"/>
  <c r="M674"/>
  <c r="K674"/>
  <c r="O673"/>
  <c r="N673"/>
  <c r="M673"/>
  <c r="K673"/>
  <c r="O672"/>
  <c r="N672"/>
  <c r="M672"/>
  <c r="K672"/>
  <c r="O671"/>
  <c r="N671"/>
  <c r="M671"/>
  <c r="K671"/>
  <c r="O670"/>
  <c r="N670"/>
  <c r="M670"/>
  <c r="K670"/>
  <c r="O669"/>
  <c r="N669"/>
  <c r="M669"/>
  <c r="K669"/>
  <c r="O668"/>
  <c r="N668"/>
  <c r="M668"/>
  <c r="K668"/>
  <c r="O667"/>
  <c r="N667"/>
  <c r="M667"/>
  <c r="K667"/>
  <c r="O665"/>
  <c r="N665"/>
  <c r="M665"/>
  <c r="K665"/>
  <c r="O664"/>
  <c r="N664"/>
  <c r="M664"/>
  <c r="K664"/>
  <c r="O663"/>
  <c r="N663"/>
  <c r="M663"/>
  <c r="K663"/>
  <c r="O662"/>
  <c r="N662"/>
  <c r="M662"/>
  <c r="K662"/>
  <c r="O666"/>
  <c r="N666"/>
  <c r="M666"/>
  <c r="K666"/>
  <c r="O660"/>
  <c r="N660"/>
  <c r="M660"/>
  <c r="K660"/>
  <c r="O659"/>
  <c r="N659"/>
  <c r="M659"/>
  <c r="K659"/>
  <c r="O658"/>
  <c r="N658"/>
  <c r="M658"/>
  <c r="K658"/>
  <c r="O657"/>
  <c r="N657"/>
  <c r="M657"/>
  <c r="K657"/>
  <c r="O655"/>
  <c r="N655"/>
  <c r="M655"/>
  <c r="K655"/>
  <c r="O582"/>
  <c r="N582"/>
  <c r="M582"/>
  <c r="K582"/>
  <c r="O580"/>
  <c r="N580"/>
  <c r="M580"/>
  <c r="K580"/>
  <c r="O654"/>
  <c r="N654"/>
  <c r="M654"/>
  <c r="K654"/>
  <c r="O653"/>
  <c r="N653"/>
  <c r="M653"/>
  <c r="K653"/>
  <c r="O652"/>
  <c r="N652"/>
  <c r="M652"/>
  <c r="K652"/>
  <c r="O651"/>
  <c r="N651"/>
  <c r="M651"/>
  <c r="K651"/>
  <c r="O650"/>
  <c r="N650"/>
  <c r="M650"/>
  <c r="K650"/>
  <c r="O649"/>
  <c r="N649"/>
  <c r="M649"/>
  <c r="K649"/>
  <c r="O648"/>
  <c r="N648"/>
  <c r="M648"/>
  <c r="K648"/>
  <c r="O647"/>
  <c r="N647"/>
  <c r="M647"/>
  <c r="K647"/>
  <c r="O646"/>
  <c r="N646"/>
  <c r="M646"/>
  <c r="K646"/>
  <c r="O645"/>
  <c r="N645"/>
  <c r="M645"/>
  <c r="K645"/>
  <c r="O644"/>
  <c r="N644"/>
  <c r="M644"/>
  <c r="K644"/>
  <c r="O641"/>
  <c r="N641"/>
  <c r="M641"/>
  <c r="K641"/>
  <c r="O643"/>
  <c r="N643"/>
  <c r="M643"/>
  <c r="K643"/>
  <c r="O228"/>
  <c r="N228"/>
  <c r="M228"/>
  <c r="K228"/>
  <c r="O642"/>
  <c r="N642"/>
  <c r="M642"/>
  <c r="O640"/>
  <c r="N640"/>
  <c r="M640"/>
  <c r="K640"/>
  <c r="O636"/>
  <c r="N636"/>
  <c r="M636"/>
  <c r="K636"/>
  <c r="O635"/>
  <c r="N635"/>
  <c r="M635"/>
  <c r="K635"/>
  <c r="O634"/>
  <c r="N634"/>
  <c r="M634"/>
  <c r="K634"/>
  <c r="O633"/>
  <c r="N633"/>
  <c r="M633"/>
  <c r="K633"/>
  <c r="O632"/>
  <c r="N632"/>
  <c r="M632"/>
  <c r="K632"/>
  <c r="O631"/>
  <c r="N631"/>
  <c r="M631"/>
  <c r="K631"/>
  <c r="O630"/>
  <c r="N630"/>
  <c r="M630"/>
  <c r="K630"/>
  <c r="O629"/>
  <c r="N629"/>
  <c r="M629"/>
  <c r="K629"/>
  <c r="O628"/>
  <c r="N628"/>
  <c r="M628"/>
  <c r="K628"/>
  <c r="O627"/>
  <c r="N627"/>
  <c r="M627"/>
  <c r="K627"/>
  <c r="O626"/>
  <c r="N626"/>
  <c r="M626"/>
  <c r="K626"/>
  <c r="O625"/>
  <c r="N625"/>
  <c r="M625"/>
  <c r="K625"/>
  <c r="O624"/>
  <c r="N624"/>
  <c r="M624"/>
  <c r="K624"/>
  <c r="O623"/>
  <c r="N623"/>
  <c r="M623"/>
  <c r="K623"/>
  <c r="O622"/>
  <c r="N622"/>
  <c r="M622"/>
  <c r="K622"/>
  <c r="O621"/>
  <c r="N621"/>
  <c r="M621"/>
  <c r="K621"/>
  <c r="O620"/>
  <c r="N620"/>
  <c r="M620"/>
  <c r="K620"/>
  <c r="O619"/>
  <c r="N619"/>
  <c r="M619"/>
  <c r="K619"/>
  <c r="O618"/>
  <c r="N618"/>
  <c r="M618"/>
  <c r="K618"/>
  <c r="O617"/>
  <c r="N617"/>
  <c r="M617"/>
  <c r="K617"/>
  <c r="O616"/>
  <c r="N616"/>
  <c r="M616"/>
  <c r="K616"/>
  <c r="O615"/>
  <c r="N615"/>
  <c r="M615"/>
  <c r="K615"/>
  <c r="O614"/>
  <c r="N614"/>
  <c r="M614"/>
  <c r="K614"/>
  <c r="O613"/>
  <c r="N613"/>
  <c r="M613"/>
  <c r="K613"/>
  <c r="O612"/>
  <c r="N612"/>
  <c r="M612"/>
  <c r="K612"/>
  <c r="O611"/>
  <c r="N611"/>
  <c r="M611"/>
  <c r="K611"/>
  <c r="O610"/>
  <c r="N610"/>
  <c r="M610"/>
  <c r="K610"/>
  <c r="O609"/>
  <c r="N609"/>
  <c r="M609"/>
  <c r="K609"/>
  <c r="O608"/>
  <c r="N608"/>
  <c r="M608"/>
  <c r="K608"/>
  <c r="O607"/>
  <c r="N607"/>
  <c r="M607"/>
  <c r="K607"/>
  <c r="O606"/>
  <c r="N606"/>
  <c r="M606"/>
  <c r="K606"/>
  <c r="O605"/>
  <c r="N605"/>
  <c r="M605"/>
  <c r="K605"/>
  <c r="O604"/>
  <c r="N604"/>
  <c r="M604"/>
  <c r="K604"/>
  <c r="O603"/>
  <c r="N603"/>
  <c r="M603"/>
  <c r="K603"/>
  <c r="O602"/>
  <c r="N602"/>
  <c r="M602"/>
  <c r="K602"/>
  <c r="O601"/>
  <c r="N601"/>
  <c r="M601"/>
  <c r="K601"/>
  <c r="O600"/>
  <c r="N600"/>
  <c r="M600"/>
  <c r="K600"/>
  <c r="O599"/>
  <c r="N599"/>
  <c r="M599"/>
  <c r="K599"/>
  <c r="O689"/>
  <c r="N689"/>
  <c r="M689"/>
  <c r="K689"/>
  <c r="O348"/>
  <c r="N348"/>
  <c r="M348"/>
  <c r="K348"/>
  <c r="O598"/>
  <c r="N598"/>
  <c r="M598"/>
  <c r="K598"/>
  <c r="O597"/>
  <c r="N597"/>
  <c r="M597"/>
  <c r="K597"/>
  <c r="O596"/>
  <c r="N596"/>
  <c r="M596"/>
  <c r="K596"/>
  <c r="O595"/>
  <c r="N595"/>
  <c r="M595"/>
  <c r="K595"/>
  <c r="O594"/>
  <c r="N594"/>
  <c r="M594"/>
  <c r="K594"/>
  <c r="O593"/>
  <c r="N593"/>
  <c r="M593"/>
  <c r="K593"/>
  <c r="O186"/>
  <c r="N186"/>
  <c r="M186"/>
  <c r="K186"/>
  <c r="O592"/>
  <c r="N592"/>
  <c r="M592"/>
  <c r="K592"/>
  <c r="O591"/>
  <c r="N591"/>
  <c r="M591"/>
  <c r="K591"/>
  <c r="O590"/>
  <c r="N590"/>
  <c r="M590"/>
  <c r="K590"/>
  <c r="O589"/>
  <c r="N589"/>
  <c r="M589"/>
  <c r="K589"/>
  <c r="O588"/>
  <c r="N588"/>
  <c r="M588"/>
  <c r="K588"/>
  <c r="O587"/>
  <c r="N587"/>
  <c r="M587"/>
  <c r="K587"/>
  <c r="O586"/>
  <c r="N586"/>
  <c r="M586"/>
  <c r="K586"/>
  <c r="O585"/>
  <c r="N585"/>
  <c r="M585"/>
  <c r="K585"/>
  <c r="O584"/>
  <c r="N584"/>
  <c r="M584"/>
  <c r="K584"/>
  <c r="O583"/>
  <c r="N583"/>
  <c r="M583"/>
  <c r="K583"/>
  <c r="O581"/>
  <c r="N581"/>
  <c r="M581"/>
  <c r="K581"/>
  <c r="O579"/>
  <c r="N579"/>
  <c r="M579"/>
  <c r="K579"/>
  <c r="O578"/>
  <c r="N578"/>
  <c r="M578"/>
  <c r="K578"/>
  <c r="O577"/>
  <c r="N577"/>
  <c r="M577"/>
  <c r="K577"/>
  <c r="O576"/>
  <c r="N576"/>
  <c r="M576"/>
  <c r="K576"/>
  <c r="O575"/>
  <c r="N575"/>
  <c r="M575"/>
  <c r="K575"/>
  <c r="O574"/>
  <c r="N574"/>
  <c r="M574"/>
  <c r="K574"/>
  <c r="O573"/>
  <c r="N573"/>
  <c r="M573"/>
  <c r="K573"/>
  <c r="O572"/>
  <c r="N572"/>
  <c r="M572"/>
  <c r="K572"/>
  <c r="O571"/>
  <c r="N571"/>
  <c r="M571"/>
  <c r="K571"/>
  <c r="O570"/>
  <c r="N570"/>
  <c r="M570"/>
  <c r="K570"/>
  <c r="O569"/>
  <c r="N569"/>
  <c r="M569"/>
  <c r="K569"/>
  <c r="O568"/>
  <c r="N568"/>
  <c r="M568"/>
  <c r="K568"/>
  <c r="O567"/>
  <c r="N567"/>
  <c r="M567"/>
  <c r="K567"/>
  <c r="O566"/>
  <c r="N566"/>
  <c r="M566"/>
  <c r="K566"/>
  <c r="O565"/>
  <c r="N565"/>
  <c r="M565"/>
  <c r="K565"/>
  <c r="O564"/>
  <c r="N564"/>
  <c r="M564"/>
  <c r="K564"/>
  <c r="O563"/>
  <c r="N563"/>
  <c r="M563"/>
  <c r="K563"/>
  <c r="O562"/>
  <c r="N562"/>
  <c r="M562"/>
  <c r="K562"/>
  <c r="O561"/>
  <c r="N561"/>
  <c r="M561"/>
  <c r="K561"/>
  <c r="O560"/>
  <c r="N560"/>
  <c r="M560"/>
  <c r="K560"/>
  <c r="O559"/>
  <c r="N559"/>
  <c r="M559"/>
  <c r="K559"/>
  <c r="O558"/>
  <c r="N558"/>
  <c r="M558"/>
  <c r="K558"/>
  <c r="O557"/>
  <c r="N557"/>
  <c r="M557"/>
  <c r="K557"/>
  <c r="O556"/>
  <c r="N556"/>
  <c r="M556"/>
  <c r="K556"/>
  <c r="O554"/>
  <c r="N554"/>
  <c r="M554"/>
  <c r="K554"/>
  <c r="O553"/>
  <c r="N553"/>
  <c r="M553"/>
  <c r="K553"/>
  <c r="O555"/>
  <c r="N555"/>
  <c r="M555"/>
  <c r="K555"/>
  <c r="O552"/>
  <c r="N552"/>
  <c r="M552"/>
  <c r="K552"/>
  <c r="O550"/>
  <c r="N550"/>
  <c r="M550"/>
  <c r="K550"/>
  <c r="O549"/>
  <c r="N549"/>
  <c r="M549"/>
  <c r="K549"/>
  <c r="O548"/>
  <c r="N548"/>
  <c r="M548"/>
  <c r="K548"/>
  <c r="O547"/>
  <c r="N547"/>
  <c r="M547"/>
  <c r="K547"/>
  <c r="O546"/>
  <c r="N546"/>
  <c r="M546"/>
  <c r="K546"/>
  <c r="O545"/>
  <c r="N545"/>
  <c r="M545"/>
  <c r="K545"/>
  <c r="O544"/>
  <c r="N544"/>
  <c r="M544"/>
  <c r="K544"/>
  <c r="O543"/>
  <c r="N543"/>
  <c r="M543"/>
  <c r="K543"/>
  <c r="O542"/>
  <c r="N542"/>
  <c r="M542"/>
  <c r="K542"/>
  <c r="O540"/>
  <c r="N540"/>
  <c r="M540"/>
  <c r="K540"/>
  <c r="O539"/>
  <c r="N539"/>
  <c r="M539"/>
  <c r="K539"/>
  <c r="O538"/>
  <c r="N538"/>
  <c r="M538"/>
  <c r="K538"/>
  <c r="O536"/>
  <c r="N536"/>
  <c r="M536"/>
  <c r="K536"/>
  <c r="O535"/>
  <c r="N535"/>
  <c r="M535"/>
  <c r="K535"/>
  <c r="O534"/>
  <c r="N534"/>
  <c r="M534"/>
  <c r="K534"/>
  <c r="O533"/>
  <c r="N533"/>
  <c r="M533"/>
  <c r="K533"/>
  <c r="O532"/>
  <c r="N532"/>
  <c r="M532"/>
  <c r="K532"/>
  <c r="O530"/>
  <c r="N530"/>
  <c r="M530"/>
  <c r="K530"/>
  <c r="O403"/>
  <c r="N403"/>
  <c r="M403"/>
  <c r="K403"/>
  <c r="O528"/>
  <c r="N528"/>
  <c r="M528"/>
  <c r="K528"/>
  <c r="O527"/>
  <c r="N527"/>
  <c r="M527"/>
  <c r="K527"/>
  <c r="O526"/>
  <c r="N526"/>
  <c r="M526"/>
  <c r="K526"/>
  <c r="O525"/>
  <c r="N525"/>
  <c r="M525"/>
  <c r="K525"/>
  <c r="O524"/>
  <c r="N524"/>
  <c r="M524"/>
  <c r="K524"/>
  <c r="O523"/>
  <c r="N523"/>
  <c r="M523"/>
  <c r="K523"/>
  <c r="O522"/>
  <c r="N522"/>
  <c r="M522"/>
  <c r="K522"/>
  <c r="O521"/>
  <c r="N521"/>
  <c r="M521"/>
  <c r="K521"/>
  <c r="O520"/>
  <c r="N520"/>
  <c r="M520"/>
  <c r="K520"/>
  <c r="O519"/>
  <c r="N519"/>
  <c r="M519"/>
  <c r="K519"/>
  <c r="O518"/>
  <c r="N518"/>
  <c r="M518"/>
  <c r="K518"/>
  <c r="O517"/>
  <c r="N517"/>
  <c r="M517"/>
  <c r="K517"/>
  <c r="O516"/>
  <c r="N516"/>
  <c r="M516"/>
  <c r="K516"/>
  <c r="O515"/>
  <c r="N515"/>
  <c r="M515"/>
  <c r="K515"/>
  <c r="O514"/>
  <c r="N514"/>
  <c r="M514"/>
  <c r="K514"/>
  <c r="O513"/>
  <c r="N513"/>
  <c r="M513"/>
  <c r="K513"/>
  <c r="O512"/>
  <c r="N512"/>
  <c r="M512"/>
  <c r="K512"/>
  <c r="O511"/>
  <c r="N511"/>
  <c r="M511"/>
  <c r="K511"/>
  <c r="O510"/>
  <c r="N510"/>
  <c r="M510"/>
  <c r="K510"/>
  <c r="O509"/>
  <c r="N509"/>
  <c r="M509"/>
  <c r="K509"/>
  <c r="O508"/>
  <c r="N508"/>
  <c r="M508"/>
  <c r="K508"/>
  <c r="O507"/>
  <c r="N507"/>
  <c r="M507"/>
  <c r="K507"/>
  <c r="O506"/>
  <c r="N506"/>
  <c r="M506"/>
  <c r="K506"/>
  <c r="O505"/>
  <c r="N505"/>
  <c r="M505"/>
  <c r="K505"/>
  <c r="O504"/>
  <c r="N504"/>
  <c r="M504"/>
  <c r="K504"/>
  <c r="O503"/>
  <c r="N503"/>
  <c r="M503"/>
  <c r="K503"/>
  <c r="O502"/>
  <c r="N502"/>
  <c r="M502"/>
  <c r="K502"/>
  <c r="O501"/>
  <c r="N501"/>
  <c r="M501"/>
  <c r="K501"/>
  <c r="O500"/>
  <c r="N500"/>
  <c r="M500"/>
  <c r="K500"/>
  <c r="O499"/>
  <c r="N499"/>
  <c r="M499"/>
  <c r="K499"/>
  <c r="O498"/>
  <c r="N498"/>
  <c r="M498"/>
  <c r="K498"/>
  <c r="O497"/>
  <c r="N497"/>
  <c r="M497"/>
  <c r="K497"/>
  <c r="O496"/>
  <c r="N496"/>
  <c r="M496"/>
  <c r="K496"/>
  <c r="O65"/>
  <c r="N65"/>
  <c r="M65"/>
  <c r="K65"/>
  <c r="O93"/>
  <c r="N93"/>
  <c r="M93"/>
  <c r="K93"/>
  <c r="O661"/>
  <c r="N661"/>
  <c r="M661"/>
  <c r="K661"/>
  <c r="O495"/>
  <c r="N495"/>
  <c r="M495"/>
  <c r="K495"/>
  <c r="O494"/>
  <c r="N494"/>
  <c r="M494"/>
  <c r="K494"/>
  <c r="O493"/>
  <c r="N493"/>
  <c r="M493"/>
  <c r="K493"/>
  <c r="O492"/>
  <c r="N492"/>
  <c r="M492"/>
  <c r="K492"/>
  <c r="O491"/>
  <c r="N491"/>
  <c r="M491"/>
  <c r="K491"/>
  <c r="O490"/>
  <c r="N490"/>
  <c r="M490"/>
  <c r="K490"/>
  <c r="O489"/>
  <c r="N489"/>
  <c r="M489"/>
  <c r="K489"/>
  <c r="O488"/>
  <c r="N488"/>
  <c r="M488"/>
  <c r="K488"/>
  <c r="O487"/>
  <c r="N487"/>
  <c r="M487"/>
  <c r="K487"/>
  <c r="O486"/>
  <c r="N486"/>
  <c r="M486"/>
  <c r="K486"/>
  <c r="O485"/>
  <c r="N485"/>
  <c r="M485"/>
  <c r="K485"/>
  <c r="O484"/>
  <c r="N484"/>
  <c r="M484"/>
  <c r="K484"/>
  <c r="O483"/>
  <c r="N483"/>
  <c r="M483"/>
  <c r="K483"/>
  <c r="O482"/>
  <c r="N482"/>
  <c r="M482"/>
  <c r="K482"/>
  <c r="O481"/>
  <c r="N481"/>
  <c r="M481"/>
  <c r="K481"/>
  <c r="O480"/>
  <c r="N480"/>
  <c r="M480"/>
  <c r="K480"/>
  <c r="O479"/>
  <c r="N479"/>
  <c r="M479"/>
  <c r="K479"/>
  <c r="O478"/>
  <c r="N478"/>
  <c r="M478"/>
  <c r="K478"/>
  <c r="O476"/>
  <c r="N476"/>
  <c r="M476"/>
  <c r="K476"/>
  <c r="O475"/>
  <c r="N475"/>
  <c r="M475"/>
  <c r="K475"/>
  <c r="O474"/>
  <c r="N474"/>
  <c r="M474"/>
  <c r="K474"/>
  <c r="O473"/>
  <c r="N473"/>
  <c r="M473"/>
  <c r="K473"/>
  <c r="O472"/>
  <c r="N472"/>
  <c r="M472"/>
  <c r="K472"/>
  <c r="O471"/>
  <c r="N471"/>
  <c r="M471"/>
  <c r="K471"/>
  <c r="O470"/>
  <c r="N470"/>
  <c r="M470"/>
  <c r="K470"/>
  <c r="O469"/>
  <c r="N469"/>
  <c r="M469"/>
  <c r="K469"/>
  <c r="O468"/>
  <c r="N468"/>
  <c r="M468"/>
  <c r="K468"/>
  <c r="O467"/>
  <c r="N467"/>
  <c r="M467"/>
  <c r="K467"/>
  <c r="O466"/>
  <c r="N466"/>
  <c r="M466"/>
  <c r="K466"/>
  <c r="O465"/>
  <c r="N465"/>
  <c r="M465"/>
  <c r="K465"/>
  <c r="O464"/>
  <c r="N464"/>
  <c r="M464"/>
  <c r="K464"/>
  <c r="O463"/>
  <c r="N463"/>
  <c r="M463"/>
  <c r="K463"/>
  <c r="O462"/>
  <c r="N462"/>
  <c r="M462"/>
  <c r="K462"/>
  <c r="O461"/>
  <c r="N461"/>
  <c r="M461"/>
  <c r="K461"/>
  <c r="O460"/>
  <c r="N460"/>
  <c r="M460"/>
  <c r="K460"/>
  <c r="O459"/>
  <c r="N459"/>
  <c r="M459"/>
  <c r="K459"/>
  <c r="O458"/>
  <c r="N458"/>
  <c r="M458"/>
  <c r="K458"/>
  <c r="O457"/>
  <c r="N457"/>
  <c r="M457"/>
  <c r="K457"/>
  <c r="O456"/>
  <c r="N456"/>
  <c r="M456"/>
  <c r="K456"/>
  <c r="O455"/>
  <c r="N455"/>
  <c r="M455"/>
  <c r="K455"/>
  <c r="O454"/>
  <c r="N454"/>
  <c r="M454"/>
  <c r="K454"/>
  <c r="O453"/>
  <c r="N453"/>
  <c r="M453"/>
  <c r="K453"/>
  <c r="O452"/>
  <c r="N452"/>
  <c r="M452"/>
  <c r="K452"/>
  <c r="O451"/>
  <c r="N451"/>
  <c r="M451"/>
  <c r="K451"/>
  <c r="O450"/>
  <c r="N450"/>
  <c r="M450"/>
  <c r="K450"/>
  <c r="O449"/>
  <c r="N449"/>
  <c r="M449"/>
  <c r="K449"/>
  <c r="O448"/>
  <c r="N448"/>
  <c r="M448"/>
  <c r="K448"/>
  <c r="O447"/>
  <c r="N447"/>
  <c r="M447"/>
  <c r="K447"/>
  <c r="O446"/>
  <c r="N446"/>
  <c r="M446"/>
  <c r="K446"/>
  <c r="O445"/>
  <c r="N445"/>
  <c r="M445"/>
  <c r="K445"/>
  <c r="O444"/>
  <c r="N444"/>
  <c r="M444"/>
  <c r="K444"/>
  <c r="O443"/>
  <c r="N443"/>
  <c r="M443"/>
  <c r="K443"/>
  <c r="O442"/>
  <c r="N442"/>
  <c r="M442"/>
  <c r="K442"/>
  <c r="O441"/>
  <c r="N441"/>
  <c r="M441"/>
  <c r="K441"/>
  <c r="O440"/>
  <c r="N440"/>
  <c r="M440"/>
  <c r="K440"/>
  <c r="O439"/>
  <c r="N439"/>
  <c r="M439"/>
  <c r="K439"/>
  <c r="O438"/>
  <c r="N438"/>
  <c r="M438"/>
  <c r="K438"/>
  <c r="O437"/>
  <c r="N437"/>
  <c r="M437"/>
  <c r="K437"/>
  <c r="O436"/>
  <c r="N436"/>
  <c r="M436"/>
  <c r="K436"/>
  <c r="O435"/>
  <c r="N435"/>
  <c r="M435"/>
  <c r="K435"/>
  <c r="O434"/>
  <c r="N434"/>
  <c r="M434"/>
  <c r="K434"/>
  <c r="O433"/>
  <c r="N433"/>
  <c r="M433"/>
  <c r="K433"/>
  <c r="O432"/>
  <c r="N432"/>
  <c r="M432"/>
  <c r="K432"/>
  <c r="O431"/>
  <c r="N431"/>
  <c r="M431"/>
  <c r="K431"/>
  <c r="O430"/>
  <c r="N430"/>
  <c r="M430"/>
  <c r="K430"/>
  <c r="O429"/>
  <c r="N429"/>
  <c r="M429"/>
  <c r="K429"/>
  <c r="O428"/>
  <c r="N428"/>
  <c r="M428"/>
  <c r="K428"/>
  <c r="O427"/>
  <c r="N427"/>
  <c r="M427"/>
  <c r="K427"/>
  <c r="O426"/>
  <c r="N426"/>
  <c r="M426"/>
  <c r="K426"/>
  <c r="O425"/>
  <c r="N425"/>
  <c r="M425"/>
  <c r="K425"/>
  <c r="O424"/>
  <c r="N424"/>
  <c r="M424"/>
  <c r="K424"/>
  <c r="O423"/>
  <c r="N423"/>
  <c r="M423"/>
  <c r="K423"/>
  <c r="O422"/>
  <c r="N422"/>
  <c r="M422"/>
  <c r="K422"/>
  <c r="O421"/>
  <c r="N421"/>
  <c r="M421"/>
  <c r="K421"/>
  <c r="O420"/>
  <c r="N420"/>
  <c r="M420"/>
  <c r="K420"/>
  <c r="O419"/>
  <c r="N419"/>
  <c r="M419"/>
  <c r="K419"/>
  <c r="O418"/>
  <c r="N418"/>
  <c r="M418"/>
  <c r="K418"/>
  <c r="O417"/>
  <c r="N417"/>
  <c r="M417"/>
  <c r="K417"/>
  <c r="O415"/>
  <c r="N415"/>
  <c r="M415"/>
  <c r="K415"/>
  <c r="O414"/>
  <c r="N414"/>
  <c r="M414"/>
  <c r="K414"/>
  <c r="O413"/>
  <c r="N413"/>
  <c r="M413"/>
  <c r="K413"/>
  <c r="O412"/>
  <c r="N412"/>
  <c r="M412"/>
  <c r="K412"/>
  <c r="O411"/>
  <c r="N411"/>
  <c r="M411"/>
  <c r="K411"/>
  <c r="O410"/>
  <c r="N410"/>
  <c r="M410"/>
  <c r="K410"/>
  <c r="O409"/>
  <c r="N409"/>
  <c r="M409"/>
  <c r="K409"/>
  <c r="O408"/>
  <c r="N408"/>
  <c r="M408"/>
  <c r="K408"/>
  <c r="O407"/>
  <c r="N407"/>
  <c r="M407"/>
  <c r="K407"/>
  <c r="O406"/>
  <c r="N406"/>
  <c r="M406"/>
  <c r="K406"/>
  <c r="O405"/>
  <c r="N405"/>
  <c r="M405"/>
  <c r="K405"/>
  <c r="O404"/>
  <c r="N404"/>
  <c r="M404"/>
  <c r="K404"/>
  <c r="O402"/>
  <c r="N402"/>
  <c r="M402"/>
  <c r="K402"/>
  <c r="O401"/>
  <c r="N401"/>
  <c r="M401"/>
  <c r="K401"/>
  <c r="O400"/>
  <c r="N400"/>
  <c r="M400"/>
  <c r="O399"/>
  <c r="N399"/>
  <c r="M399"/>
  <c r="K399"/>
  <c r="O398"/>
  <c r="N398"/>
  <c r="M398"/>
  <c r="K398"/>
  <c r="O397"/>
  <c r="N397"/>
  <c r="M397"/>
  <c r="K397"/>
  <c r="O396"/>
  <c r="N396"/>
  <c r="M396"/>
  <c r="K396"/>
  <c r="O395"/>
  <c r="N395"/>
  <c r="M395"/>
  <c r="K395"/>
  <c r="O394"/>
  <c r="N394"/>
  <c r="M394"/>
  <c r="K394"/>
  <c r="O393"/>
  <c r="N393"/>
  <c r="M393"/>
  <c r="K393"/>
  <c r="O392"/>
  <c r="N392"/>
  <c r="M392"/>
  <c r="K392"/>
  <c r="O391"/>
  <c r="N391"/>
  <c r="M391"/>
  <c r="K391"/>
  <c r="O390"/>
  <c r="N390"/>
  <c r="M390"/>
  <c r="K390"/>
  <c r="O389"/>
  <c r="N389"/>
  <c r="M389"/>
  <c r="K389"/>
  <c r="O387"/>
  <c r="N387"/>
  <c r="M387"/>
  <c r="K387"/>
  <c r="O386"/>
  <c r="N386"/>
  <c r="M386"/>
  <c r="K386"/>
  <c r="O385"/>
  <c r="N385"/>
  <c r="M385"/>
  <c r="K385"/>
  <c r="O384"/>
  <c r="N384"/>
  <c r="M384"/>
  <c r="K384"/>
  <c r="O383"/>
  <c r="N383"/>
  <c r="M383"/>
  <c r="K383"/>
  <c r="O382"/>
  <c r="N382"/>
  <c r="M382"/>
  <c r="K382"/>
  <c r="O381"/>
  <c r="N381"/>
  <c r="M381"/>
  <c r="K381"/>
  <c r="O380"/>
  <c r="N380"/>
  <c r="M380"/>
  <c r="K380"/>
  <c r="O379"/>
  <c r="N379"/>
  <c r="M379"/>
  <c r="K379"/>
  <c r="O378"/>
  <c r="N378"/>
  <c r="M378"/>
  <c r="K378"/>
  <c r="O377"/>
  <c r="N377"/>
  <c r="M377"/>
  <c r="K377"/>
  <c r="O376"/>
  <c r="N376"/>
  <c r="M376"/>
  <c r="K376"/>
  <c r="O375"/>
  <c r="N375"/>
  <c r="M375"/>
  <c r="K375"/>
  <c r="O374"/>
  <c r="N374"/>
  <c r="M374"/>
  <c r="K374"/>
  <c r="O373"/>
  <c r="N373"/>
  <c r="M373"/>
  <c r="K373"/>
  <c r="O372"/>
  <c r="N372"/>
  <c r="M372"/>
  <c r="K372"/>
  <c r="O370"/>
  <c r="N370"/>
  <c r="M370"/>
  <c r="K370"/>
  <c r="O371"/>
  <c r="N371"/>
  <c r="M371"/>
  <c r="K371"/>
  <c r="O369"/>
  <c r="N369"/>
  <c r="M369"/>
  <c r="K369"/>
  <c r="O368"/>
  <c r="N368"/>
  <c r="M368"/>
  <c r="K368"/>
  <c r="O367"/>
  <c r="N367"/>
  <c r="M367"/>
  <c r="K367"/>
  <c r="O366"/>
  <c r="N366"/>
  <c r="M366"/>
  <c r="K366"/>
  <c r="O365"/>
  <c r="N365"/>
  <c r="M365"/>
  <c r="K365"/>
  <c r="O364"/>
  <c r="N364"/>
  <c r="M364"/>
  <c r="K364"/>
  <c r="O363"/>
  <c r="N363"/>
  <c r="M363"/>
  <c r="K363"/>
  <c r="O362"/>
  <c r="N362"/>
  <c r="M362"/>
  <c r="K362"/>
  <c r="O361"/>
  <c r="N361"/>
  <c r="M361"/>
  <c r="K361"/>
  <c r="O360"/>
  <c r="N360"/>
  <c r="M360"/>
  <c r="K360"/>
  <c r="O359"/>
  <c r="N359"/>
  <c r="M359"/>
  <c r="K359"/>
  <c r="O358"/>
  <c r="N358"/>
  <c r="M358"/>
  <c r="K358"/>
  <c r="O357"/>
  <c r="N357"/>
  <c r="M357"/>
  <c r="K357"/>
  <c r="O356"/>
  <c r="N356"/>
  <c r="M356"/>
  <c r="K356"/>
  <c r="O355"/>
  <c r="N355"/>
  <c r="M355"/>
  <c r="K355"/>
  <c r="O354"/>
  <c r="N354"/>
  <c r="M354"/>
  <c r="K354"/>
  <c r="O353"/>
  <c r="N353"/>
  <c r="M353"/>
  <c r="K353"/>
  <c r="O352"/>
  <c r="N352"/>
  <c r="M352"/>
  <c r="K352"/>
  <c r="O351"/>
  <c r="N351"/>
  <c r="M351"/>
  <c r="K351"/>
  <c r="O350"/>
  <c r="N350"/>
  <c r="M350"/>
  <c r="K350"/>
  <c r="O349"/>
  <c r="N349"/>
  <c r="M349"/>
  <c r="K349"/>
  <c r="O347"/>
  <c r="N347"/>
  <c r="M347"/>
  <c r="K347"/>
  <c r="O346"/>
  <c r="N346"/>
  <c r="M346"/>
  <c r="K346"/>
  <c r="O345"/>
  <c r="N345"/>
  <c r="M345"/>
  <c r="K345"/>
  <c r="O344"/>
  <c r="N344"/>
  <c r="M344"/>
  <c r="K344"/>
  <c r="O343"/>
  <c r="N343"/>
  <c r="M343"/>
  <c r="K343"/>
  <c r="O342"/>
  <c r="N342"/>
  <c r="M342"/>
  <c r="K342"/>
  <c r="O341"/>
  <c r="N341"/>
  <c r="M341"/>
  <c r="K341"/>
  <c r="O340"/>
  <c r="N340"/>
  <c r="M340"/>
  <c r="K340"/>
  <c r="O339"/>
  <c r="N339"/>
  <c r="M339"/>
  <c r="K339"/>
  <c r="O338"/>
  <c r="N338"/>
  <c r="M338"/>
  <c r="K338"/>
  <c r="O337"/>
  <c r="N337"/>
  <c r="M337"/>
  <c r="K337"/>
  <c r="O336"/>
  <c r="N336"/>
  <c r="M336"/>
  <c r="K336"/>
  <c r="O335"/>
  <c r="N335"/>
  <c r="M335"/>
  <c r="K335"/>
  <c r="O334"/>
  <c r="N334"/>
  <c r="M334"/>
  <c r="K334"/>
  <c r="O333"/>
  <c r="N333"/>
  <c r="M333"/>
  <c r="K333"/>
  <c r="O332"/>
  <c r="N332"/>
  <c r="M332"/>
  <c r="K332"/>
  <c r="O331"/>
  <c r="N331"/>
  <c r="M331"/>
  <c r="K331"/>
  <c r="O330"/>
  <c r="N330"/>
  <c r="M330"/>
  <c r="K330"/>
  <c r="O329"/>
  <c r="N329"/>
  <c r="M329"/>
  <c r="K329"/>
  <c r="O328"/>
  <c r="N328"/>
  <c r="M328"/>
  <c r="K328"/>
  <c r="O327"/>
  <c r="N327"/>
  <c r="M327"/>
  <c r="K327"/>
  <c r="O326"/>
  <c r="N326"/>
  <c r="M326"/>
  <c r="K326"/>
  <c r="O324"/>
  <c r="N324"/>
  <c r="M324"/>
  <c r="K324"/>
  <c r="O325"/>
  <c r="N325"/>
  <c r="M325"/>
  <c r="K325"/>
  <c r="O323"/>
  <c r="N323"/>
  <c r="M323"/>
  <c r="K323"/>
  <c r="O322"/>
  <c r="N322"/>
  <c r="M322"/>
  <c r="K322"/>
  <c r="O321"/>
  <c r="N321"/>
  <c r="M321"/>
  <c r="K321"/>
  <c r="O320"/>
  <c r="N320"/>
  <c r="M320"/>
  <c r="K320"/>
  <c r="O319"/>
  <c r="N319"/>
  <c r="M319"/>
  <c r="K319"/>
  <c r="O318"/>
  <c r="N318"/>
  <c r="M318"/>
  <c r="K318"/>
  <c r="O317"/>
  <c r="N317"/>
  <c r="M317"/>
  <c r="K317"/>
  <c r="O316"/>
  <c r="N316"/>
  <c r="M316"/>
  <c r="K316"/>
  <c r="O315"/>
  <c r="N315"/>
  <c r="M315"/>
  <c r="K315"/>
  <c r="O314"/>
  <c r="N314"/>
  <c r="M314"/>
  <c r="K314"/>
  <c r="O313"/>
  <c r="N313"/>
  <c r="M313"/>
  <c r="K313"/>
  <c r="O312"/>
  <c r="N312"/>
  <c r="M312"/>
  <c r="K312"/>
  <c r="O311"/>
  <c r="N311"/>
  <c r="M311"/>
  <c r="K311"/>
  <c r="O310"/>
  <c r="N310"/>
  <c r="M310"/>
  <c r="K310"/>
  <c r="O309"/>
  <c r="N309"/>
  <c r="M309"/>
  <c r="K309"/>
  <c r="O308"/>
  <c r="N308"/>
  <c r="M308"/>
  <c r="K308"/>
  <c r="O307"/>
  <c r="N307"/>
  <c r="M307"/>
  <c r="K307"/>
  <c r="O306"/>
  <c r="N306"/>
  <c r="M306"/>
  <c r="K306"/>
  <c r="O305"/>
  <c r="N305"/>
  <c r="M305"/>
  <c r="K305"/>
  <c r="O304"/>
  <c r="N304"/>
  <c r="M304"/>
  <c r="K304"/>
  <c r="O303"/>
  <c r="N303"/>
  <c r="M303"/>
  <c r="K303"/>
  <c r="O301"/>
  <c r="N301"/>
  <c r="M301"/>
  <c r="K301"/>
  <c r="O300"/>
  <c r="N300"/>
  <c r="M300"/>
  <c r="K300"/>
  <c r="O299"/>
  <c r="N299"/>
  <c r="M299"/>
  <c r="K299"/>
  <c r="O298"/>
  <c r="N298"/>
  <c r="M298"/>
  <c r="K298"/>
  <c r="O297"/>
  <c r="N297"/>
  <c r="M297"/>
  <c r="K297"/>
  <c r="O296"/>
  <c r="N296"/>
  <c r="M296"/>
  <c r="K296"/>
  <c r="O295"/>
  <c r="N295"/>
  <c r="M295"/>
  <c r="K295"/>
  <c r="O294"/>
  <c r="N294"/>
  <c r="M294"/>
  <c r="K294"/>
  <c r="O293"/>
  <c r="N293"/>
  <c r="M293"/>
  <c r="K293"/>
  <c r="O292"/>
  <c r="N292"/>
  <c r="M292"/>
  <c r="K292"/>
  <c r="O290"/>
  <c r="N290"/>
  <c r="M290"/>
  <c r="K290"/>
  <c r="O291"/>
  <c r="N291"/>
  <c r="M291"/>
  <c r="K291"/>
  <c r="O289"/>
  <c r="N289"/>
  <c r="M289"/>
  <c r="K289"/>
  <c r="O288"/>
  <c r="N288"/>
  <c r="M288"/>
  <c r="K288"/>
  <c r="O287"/>
  <c r="N287"/>
  <c r="M287"/>
  <c r="K287"/>
  <c r="O286"/>
  <c r="N286"/>
  <c r="M286"/>
  <c r="K286"/>
  <c r="O285"/>
  <c r="N285"/>
  <c r="M285"/>
  <c r="K285"/>
  <c r="O284"/>
  <c r="N284"/>
  <c r="M284"/>
  <c r="K284"/>
  <c r="O283"/>
  <c r="N283"/>
  <c r="M283"/>
  <c r="K283"/>
  <c r="O282"/>
  <c r="N282"/>
  <c r="M282"/>
  <c r="K282"/>
  <c r="O281"/>
  <c r="N281"/>
  <c r="M281"/>
  <c r="K281"/>
  <c r="O537"/>
  <c r="N537"/>
  <c r="M537"/>
  <c r="K537"/>
  <c r="O280"/>
  <c r="N280"/>
  <c r="M280"/>
  <c r="K280"/>
  <c r="O279"/>
  <c r="N279"/>
  <c r="M279"/>
  <c r="K279"/>
  <c r="O278"/>
  <c r="N278"/>
  <c r="M278"/>
  <c r="K278"/>
  <c r="O277"/>
  <c r="N277"/>
  <c r="M277"/>
  <c r="K277"/>
  <c r="O276"/>
  <c r="N276"/>
  <c r="M276"/>
  <c r="K276"/>
  <c r="O275"/>
  <c r="N275"/>
  <c r="M275"/>
  <c r="K275"/>
  <c r="O274"/>
  <c r="N274"/>
  <c r="M274"/>
  <c r="K274"/>
  <c r="O273"/>
  <c r="N273"/>
  <c r="M273"/>
  <c r="K273"/>
  <c r="O272"/>
  <c r="N272"/>
  <c r="M272"/>
  <c r="K272"/>
  <c r="O271"/>
  <c r="N271"/>
  <c r="M271"/>
  <c r="K271"/>
  <c r="O270"/>
  <c r="N270"/>
  <c r="M270"/>
  <c r="K270"/>
  <c r="O269"/>
  <c r="N269"/>
  <c r="M269"/>
  <c r="K269"/>
  <c r="O268"/>
  <c r="N268"/>
  <c r="M268"/>
  <c r="K268"/>
  <c r="O267"/>
  <c r="N267"/>
  <c r="M267"/>
  <c r="K267"/>
  <c r="O266"/>
  <c r="N266"/>
  <c r="M266"/>
  <c r="K266"/>
  <c r="O265"/>
  <c r="N265"/>
  <c r="M265"/>
  <c r="K265"/>
  <c r="O264"/>
  <c r="N264"/>
  <c r="M264"/>
  <c r="K264"/>
  <c r="O263"/>
  <c r="N263"/>
  <c r="M263"/>
  <c r="K263"/>
  <c r="O262"/>
  <c r="N262"/>
  <c r="M262"/>
  <c r="K262"/>
  <c r="O261"/>
  <c r="N261"/>
  <c r="M261"/>
  <c r="K261"/>
  <c r="O260"/>
  <c r="N260"/>
  <c r="M260"/>
  <c r="K260"/>
  <c r="O259"/>
  <c r="N259"/>
  <c r="M259"/>
  <c r="K259"/>
  <c r="O258"/>
  <c r="N258"/>
  <c r="M258"/>
  <c r="K258"/>
  <c r="O257"/>
  <c r="N257"/>
  <c r="M257"/>
  <c r="K257"/>
  <c r="O256"/>
  <c r="N256"/>
  <c r="M256"/>
  <c r="K256"/>
  <c r="O255"/>
  <c r="N255"/>
  <c r="M255"/>
  <c r="K255"/>
  <c r="O254"/>
  <c r="N254"/>
  <c r="M254"/>
  <c r="K254"/>
  <c r="O253"/>
  <c r="N253"/>
  <c r="M253"/>
  <c r="K253"/>
  <c r="O252"/>
  <c r="N252"/>
  <c r="M252"/>
  <c r="K252"/>
  <c r="O251"/>
  <c r="N251"/>
  <c r="M251"/>
  <c r="K251"/>
  <c r="O246"/>
  <c r="N246"/>
  <c r="M246"/>
  <c r="K246"/>
  <c r="O250"/>
  <c r="N250"/>
  <c r="M250"/>
  <c r="K250"/>
  <c r="O249"/>
  <c r="N249"/>
  <c r="M249"/>
  <c r="K249"/>
  <c r="O248"/>
  <c r="N248"/>
  <c r="M248"/>
  <c r="K248"/>
  <c r="O247"/>
  <c r="N247"/>
  <c r="M247"/>
  <c r="K247"/>
  <c r="O245"/>
  <c r="N245"/>
  <c r="M245"/>
  <c r="K245"/>
  <c r="O244"/>
  <c r="N244"/>
  <c r="M244"/>
  <c r="K244"/>
  <c r="O243"/>
  <c r="N243"/>
  <c r="M243"/>
  <c r="K243"/>
  <c r="O242"/>
  <c r="N242"/>
  <c r="M242"/>
  <c r="K242"/>
  <c r="O241"/>
  <c r="N241"/>
  <c r="M241"/>
  <c r="K241"/>
  <c r="O240"/>
  <c r="N240"/>
  <c r="M240"/>
  <c r="K240"/>
  <c r="O239"/>
  <c r="N239"/>
  <c r="M239"/>
  <c r="K239"/>
  <c r="O238"/>
  <c r="N238"/>
  <c r="M238"/>
  <c r="K238"/>
  <c r="O237"/>
  <c r="N237"/>
  <c r="M237"/>
  <c r="K237"/>
  <c r="O236"/>
  <c r="N236"/>
  <c r="M236"/>
  <c r="K236"/>
  <c r="O235"/>
  <c r="N235"/>
  <c r="M235"/>
  <c r="K235"/>
  <c r="O234"/>
  <c r="N234"/>
  <c r="M234"/>
  <c r="K234"/>
  <c r="O233"/>
  <c r="N233"/>
  <c r="M233"/>
  <c r="K233"/>
  <c r="O232"/>
  <c r="N232"/>
  <c r="M232"/>
  <c r="K232"/>
  <c r="O231"/>
  <c r="N231"/>
  <c r="M231"/>
  <c r="K231"/>
  <c r="O230"/>
  <c r="N230"/>
  <c r="M230"/>
  <c r="K230"/>
  <c r="O227"/>
  <c r="N227"/>
  <c r="M227"/>
  <c r="K227"/>
  <c r="O226"/>
  <c r="N226"/>
  <c r="M226"/>
  <c r="K226"/>
  <c r="O225"/>
  <c r="N225"/>
  <c r="M225"/>
  <c r="K225"/>
  <c r="O224"/>
  <c r="N224"/>
  <c r="M224"/>
  <c r="K224"/>
  <c r="O223"/>
  <c r="N223"/>
  <c r="M223"/>
  <c r="K223"/>
  <c r="O222"/>
  <c r="N222"/>
  <c r="M222"/>
  <c r="K222"/>
  <c r="O221"/>
  <c r="N221"/>
  <c r="M221"/>
  <c r="K221"/>
  <c r="O220"/>
  <c r="N220"/>
  <c r="M220"/>
  <c r="K220"/>
  <c r="O219"/>
  <c r="N219"/>
  <c r="M219"/>
  <c r="K219"/>
  <c r="O218"/>
  <c r="N218"/>
  <c r="M218"/>
  <c r="K218"/>
  <c r="O217"/>
  <c r="N217"/>
  <c r="M217"/>
  <c r="K217"/>
  <c r="O216"/>
  <c r="N216"/>
  <c r="M216"/>
  <c r="K216"/>
  <c r="O215"/>
  <c r="N215"/>
  <c r="M215"/>
  <c r="K215"/>
  <c r="O214"/>
  <c r="N214"/>
  <c r="M214"/>
  <c r="K214"/>
  <c r="O213"/>
  <c r="N213"/>
  <c r="M213"/>
  <c r="K213"/>
  <c r="O212"/>
  <c r="N212"/>
  <c r="M212"/>
  <c r="K212"/>
  <c r="O211"/>
  <c r="N211"/>
  <c r="M211"/>
  <c r="K211"/>
  <c r="O210"/>
  <c r="N210"/>
  <c r="M210"/>
  <c r="K210"/>
  <c r="O209"/>
  <c r="N209"/>
  <c r="M209"/>
  <c r="K209"/>
  <c r="O207"/>
  <c r="N207"/>
  <c r="M207"/>
  <c r="K207"/>
  <c r="O206"/>
  <c r="N206"/>
  <c r="M206"/>
  <c r="K206"/>
  <c r="O205"/>
  <c r="N205"/>
  <c r="M205"/>
  <c r="K205"/>
  <c r="O204"/>
  <c r="N204"/>
  <c r="M204"/>
  <c r="K204"/>
  <c r="O203"/>
  <c r="N203"/>
  <c r="M203"/>
  <c r="K203"/>
  <c r="O208"/>
  <c r="N208"/>
  <c r="M208"/>
  <c r="K208"/>
  <c r="O202"/>
  <c r="N202"/>
  <c r="M202"/>
  <c r="K202"/>
  <c r="O201"/>
  <c r="N201"/>
  <c r="M201"/>
  <c r="K201"/>
  <c r="O200"/>
  <c r="N200"/>
  <c r="M200"/>
  <c r="K200"/>
  <c r="O199"/>
  <c r="N199"/>
  <c r="M199"/>
  <c r="K199"/>
  <c r="O198"/>
  <c r="N198"/>
  <c r="M198"/>
  <c r="K198"/>
  <c r="O197"/>
  <c r="N197"/>
  <c r="M197"/>
  <c r="K197"/>
  <c r="O196"/>
  <c r="N196"/>
  <c r="M196"/>
  <c r="K196"/>
  <c r="O195"/>
  <c r="N195"/>
  <c r="M195"/>
  <c r="K195"/>
  <c r="O194"/>
  <c r="N194"/>
  <c r="M194"/>
  <c r="K194"/>
  <c r="O193"/>
  <c r="N193"/>
  <c r="M193"/>
  <c r="K193"/>
  <c r="O187"/>
  <c r="N187"/>
  <c r="M187"/>
  <c r="K187"/>
  <c r="O192"/>
  <c r="N192"/>
  <c r="M192"/>
  <c r="K192"/>
  <c r="O191"/>
  <c r="N191"/>
  <c r="M191"/>
  <c r="K191"/>
  <c r="O190"/>
  <c r="N190"/>
  <c r="M190"/>
  <c r="K190"/>
  <c r="O189"/>
  <c r="N189"/>
  <c r="M189"/>
  <c r="K189"/>
  <c r="O188"/>
  <c r="N188"/>
  <c r="M188"/>
  <c r="K188"/>
  <c r="O185"/>
  <c r="N185"/>
  <c r="M185"/>
  <c r="K185"/>
  <c r="O184"/>
  <c r="N184"/>
  <c r="M184"/>
  <c r="K184"/>
  <c r="O183"/>
  <c r="N183"/>
  <c r="M183"/>
  <c r="K183"/>
  <c r="O182"/>
  <c r="N182"/>
  <c r="M182"/>
  <c r="K182"/>
  <c r="O181"/>
  <c r="N181"/>
  <c r="M181"/>
  <c r="K181"/>
  <c r="O180"/>
  <c r="N180"/>
  <c r="M180"/>
  <c r="K180"/>
  <c r="O179"/>
  <c r="N179"/>
  <c r="M179"/>
  <c r="K179"/>
  <c r="O178"/>
  <c r="N178"/>
  <c r="M178"/>
  <c r="K178"/>
  <c r="O177"/>
  <c r="N177"/>
  <c r="M177"/>
  <c r="K177"/>
  <c r="O176"/>
  <c r="N176"/>
  <c r="M176"/>
  <c r="K176"/>
  <c r="O175"/>
  <c r="N175"/>
  <c r="M175"/>
  <c r="K175"/>
  <c r="O174"/>
  <c r="N174"/>
  <c r="M174"/>
  <c r="K174"/>
  <c r="O173"/>
  <c r="N173"/>
  <c r="M173"/>
  <c r="K173"/>
  <c r="O172"/>
  <c r="N172"/>
  <c r="M172"/>
  <c r="K172"/>
  <c r="O171"/>
  <c r="N171"/>
  <c r="M171"/>
  <c r="K171"/>
  <c r="O170"/>
  <c r="N170"/>
  <c r="M170"/>
  <c r="K170"/>
  <c r="O169"/>
  <c r="N169"/>
  <c r="M169"/>
  <c r="K169"/>
  <c r="O168"/>
  <c r="N168"/>
  <c r="M168"/>
  <c r="K168"/>
  <c r="O166"/>
  <c r="N166"/>
  <c r="M166"/>
  <c r="K166"/>
  <c r="O167"/>
  <c r="N167"/>
  <c r="M167"/>
  <c r="K167"/>
  <c r="O165"/>
  <c r="N165"/>
  <c r="M165"/>
  <c r="K165"/>
  <c r="O164"/>
  <c r="N164"/>
  <c r="M164"/>
  <c r="K164"/>
  <c r="O162"/>
  <c r="N162"/>
  <c r="M162"/>
  <c r="K162"/>
  <c r="O160"/>
  <c r="N160"/>
  <c r="M160"/>
  <c r="K160"/>
  <c r="O159"/>
  <c r="N159"/>
  <c r="M159"/>
  <c r="K159"/>
  <c r="O158"/>
  <c r="N158"/>
  <c r="M158"/>
  <c r="K158"/>
  <c r="O157"/>
  <c r="N157"/>
  <c r="M157"/>
  <c r="K157"/>
  <c r="O156"/>
  <c r="N156"/>
  <c r="M156"/>
  <c r="K156"/>
  <c r="O155"/>
  <c r="N155"/>
  <c r="M155"/>
  <c r="K155"/>
  <c r="O154"/>
  <c r="N154"/>
  <c r="M154"/>
  <c r="K154"/>
  <c r="O153"/>
  <c r="N153"/>
  <c r="M153"/>
  <c r="K153"/>
  <c r="O152"/>
  <c r="N152"/>
  <c r="M152"/>
  <c r="K152"/>
  <c r="O151"/>
  <c r="N151"/>
  <c r="M151"/>
  <c r="K151"/>
  <c r="O150"/>
  <c r="N150"/>
  <c r="M150"/>
  <c r="K150"/>
  <c r="O149"/>
  <c r="N149"/>
  <c r="M149"/>
  <c r="K149"/>
  <c r="O148"/>
  <c r="N148"/>
  <c r="M148"/>
  <c r="K148"/>
  <c r="O147"/>
  <c r="N147"/>
  <c r="M147"/>
  <c r="K147"/>
  <c r="O146"/>
  <c r="N146"/>
  <c r="M146"/>
  <c r="K146"/>
  <c r="O145"/>
  <c r="N145"/>
  <c r="M145"/>
  <c r="K145"/>
  <c r="O144"/>
  <c r="N144"/>
  <c r="M144"/>
  <c r="K144"/>
  <c r="O143"/>
  <c r="N143"/>
  <c r="M143"/>
  <c r="K143"/>
  <c r="O141"/>
  <c r="N141"/>
  <c r="M141"/>
  <c r="K141"/>
  <c r="O140"/>
  <c r="N140"/>
  <c r="M140"/>
  <c r="K140"/>
  <c r="O139"/>
  <c r="N139"/>
  <c r="M139"/>
  <c r="K139"/>
  <c r="O142"/>
  <c r="N142"/>
  <c r="M142"/>
  <c r="K142"/>
  <c r="O138"/>
  <c r="N138"/>
  <c r="M138"/>
  <c r="K138"/>
  <c r="O137"/>
  <c r="N137"/>
  <c r="M137"/>
  <c r="K137"/>
  <c r="O136"/>
  <c r="N136"/>
  <c r="M136"/>
  <c r="K136"/>
  <c r="O135"/>
  <c r="N135"/>
  <c r="M135"/>
  <c r="K135"/>
  <c r="O134"/>
  <c r="N134"/>
  <c r="M134"/>
  <c r="K134"/>
  <c r="O133"/>
  <c r="N133"/>
  <c r="M133"/>
  <c r="K133"/>
  <c r="O132"/>
  <c r="N132"/>
  <c r="M132"/>
  <c r="K132"/>
  <c r="O131"/>
  <c r="N131"/>
  <c r="M131"/>
  <c r="K131"/>
  <c r="O130"/>
  <c r="N130"/>
  <c r="M130"/>
  <c r="K130"/>
  <c r="O129"/>
  <c r="N129"/>
  <c r="M129"/>
  <c r="K129"/>
  <c r="O128"/>
  <c r="N128"/>
  <c r="M128"/>
  <c r="K128"/>
  <c r="O127"/>
  <c r="N127"/>
  <c r="M127"/>
  <c r="K127"/>
  <c r="O125"/>
  <c r="N125"/>
  <c r="M125"/>
  <c r="K125"/>
  <c r="O124"/>
  <c r="N124"/>
  <c r="M124"/>
  <c r="K124"/>
  <c r="O126"/>
  <c r="N126"/>
  <c r="M126"/>
  <c r="K126"/>
  <c r="O123"/>
  <c r="N123"/>
  <c r="M123"/>
  <c r="K123"/>
  <c r="O122"/>
  <c r="N122"/>
  <c r="M122"/>
  <c r="K122"/>
  <c r="O121"/>
  <c r="N121"/>
  <c r="M121"/>
  <c r="K121"/>
  <c r="O120"/>
  <c r="N120"/>
  <c r="M120"/>
  <c r="K120"/>
  <c r="O119"/>
  <c r="N119"/>
  <c r="M119"/>
  <c r="K119"/>
  <c r="O118"/>
  <c r="N118"/>
  <c r="M118"/>
  <c r="K118"/>
  <c r="O117"/>
  <c r="N117"/>
  <c r="M117"/>
  <c r="K117"/>
  <c r="O112"/>
  <c r="N112"/>
  <c r="M112"/>
  <c r="K112"/>
  <c r="O116"/>
  <c r="N116"/>
  <c r="M116"/>
  <c r="K116"/>
  <c r="O115"/>
  <c r="N115"/>
  <c r="M115"/>
  <c r="K115"/>
  <c r="O114"/>
  <c r="N114"/>
  <c r="M114"/>
  <c r="K114"/>
  <c r="O113"/>
  <c r="N113"/>
  <c r="M113"/>
  <c r="K113"/>
  <c r="O302"/>
  <c r="N302"/>
  <c r="M302"/>
  <c r="K302"/>
  <c r="O111"/>
  <c r="N111"/>
  <c r="M111"/>
  <c r="K111"/>
  <c r="O110"/>
  <c r="N110"/>
  <c r="M110"/>
  <c r="K110"/>
  <c r="O109"/>
  <c r="N109"/>
  <c r="M109"/>
  <c r="K109"/>
  <c r="O107"/>
  <c r="N107"/>
  <c r="M107"/>
  <c r="K107"/>
  <c r="O106"/>
  <c r="N106"/>
  <c r="M106"/>
  <c r="K106"/>
  <c r="O105"/>
  <c r="N105"/>
  <c r="M105"/>
  <c r="K105"/>
  <c r="O104"/>
  <c r="N104"/>
  <c r="M104"/>
  <c r="K104"/>
  <c r="O103"/>
  <c r="N103"/>
  <c r="M103"/>
  <c r="K103"/>
  <c r="O102"/>
  <c r="N102"/>
  <c r="M102"/>
  <c r="K102"/>
  <c r="O101"/>
  <c r="N101"/>
  <c r="M101"/>
  <c r="K101"/>
  <c r="O100"/>
  <c r="N100"/>
  <c r="M100"/>
  <c r="K100"/>
  <c r="O99"/>
  <c r="N99"/>
  <c r="M99"/>
  <c r="K99"/>
  <c r="O98"/>
  <c r="N98"/>
  <c r="M98"/>
  <c r="K98"/>
  <c r="O97"/>
  <c r="N97"/>
  <c r="M97"/>
  <c r="K97"/>
  <c r="O96"/>
  <c r="N96"/>
  <c r="M96"/>
  <c r="K96"/>
  <c r="O95"/>
  <c r="N95"/>
  <c r="M95"/>
  <c r="K95"/>
  <c r="O94"/>
  <c r="N94"/>
  <c r="M94"/>
  <c r="K94"/>
  <c r="O92"/>
  <c r="N92"/>
  <c r="M92"/>
  <c r="K92"/>
  <c r="O91"/>
  <c r="N91"/>
  <c r="M91"/>
  <c r="K91"/>
  <c r="O90"/>
  <c r="N90"/>
  <c r="M90"/>
  <c r="K90"/>
  <c r="O89"/>
  <c r="N89"/>
  <c r="M89"/>
  <c r="K89"/>
  <c r="O88"/>
  <c r="N88"/>
  <c r="M88"/>
  <c r="K88"/>
  <c r="O87"/>
  <c r="N87"/>
  <c r="M87"/>
  <c r="K87"/>
  <c r="O86"/>
  <c r="N86"/>
  <c r="M86"/>
  <c r="K86"/>
  <c r="O85"/>
  <c r="N85"/>
  <c r="M85"/>
  <c r="K85"/>
  <c r="O84"/>
  <c r="N84"/>
  <c r="M84"/>
  <c r="K84"/>
  <c r="O83"/>
  <c r="N83"/>
  <c r="M83"/>
  <c r="K83"/>
  <c r="O82"/>
  <c r="N82"/>
  <c r="M82"/>
  <c r="K82"/>
  <c r="O81"/>
  <c r="N81"/>
  <c r="M81"/>
  <c r="K81"/>
  <c r="O80"/>
  <c r="N80"/>
  <c r="M80"/>
  <c r="K80"/>
  <c r="O79"/>
  <c r="N79"/>
  <c r="M79"/>
  <c r="K79"/>
  <c r="O78"/>
  <c r="N78"/>
  <c r="M78"/>
  <c r="K78"/>
  <c r="O77"/>
  <c r="N77"/>
  <c r="M77"/>
  <c r="K77"/>
  <c r="O76"/>
  <c r="N76"/>
  <c r="M76"/>
  <c r="K76"/>
  <c r="O75"/>
  <c r="N75"/>
  <c r="M75"/>
  <c r="K75"/>
  <c r="O74"/>
  <c r="N74"/>
  <c r="M74"/>
  <c r="K74"/>
  <c r="O73"/>
  <c r="N73"/>
  <c r="M73"/>
  <c r="K73"/>
  <c r="O72"/>
  <c r="N72"/>
  <c r="M72"/>
  <c r="K72"/>
  <c r="O71"/>
  <c r="N71"/>
  <c r="M71"/>
  <c r="K71"/>
  <c r="O70"/>
  <c r="N70"/>
  <c r="M70"/>
  <c r="K70"/>
  <c r="O69"/>
  <c r="N69"/>
  <c r="M69"/>
  <c r="K69"/>
  <c r="O67"/>
  <c r="N67"/>
  <c r="M67"/>
  <c r="K67"/>
  <c r="O68"/>
  <c r="N68"/>
  <c r="M68"/>
  <c r="K68"/>
  <c r="O66"/>
  <c r="N66"/>
  <c r="M66"/>
  <c r="K66"/>
  <c r="O64"/>
  <c r="N64"/>
  <c r="M64"/>
  <c r="K64"/>
  <c r="O63"/>
  <c r="N63"/>
  <c r="M63"/>
  <c r="K63"/>
  <c r="O62"/>
  <c r="N62"/>
  <c r="M62"/>
  <c r="K62"/>
  <c r="O60"/>
  <c r="N60"/>
  <c r="M60"/>
  <c r="K60"/>
  <c r="O59"/>
  <c r="N59"/>
  <c r="M59"/>
  <c r="K59"/>
  <c r="O58"/>
  <c r="N58"/>
  <c r="M58"/>
  <c r="K58"/>
  <c r="O57"/>
  <c r="N57"/>
  <c r="M57"/>
  <c r="K57"/>
  <c r="O56"/>
  <c r="N56"/>
  <c r="M56"/>
  <c r="K56"/>
  <c r="O55"/>
  <c r="N55"/>
  <c r="M55"/>
  <c r="K55"/>
  <c r="O54"/>
  <c r="N54"/>
  <c r="M54"/>
  <c r="K54"/>
  <c r="O53"/>
  <c r="N53"/>
  <c r="M53"/>
  <c r="K53"/>
  <c r="O52"/>
  <c r="N52"/>
  <c r="M52"/>
  <c r="K52"/>
  <c r="O51"/>
  <c r="N51"/>
  <c r="M51"/>
  <c r="K51"/>
  <c r="O50"/>
  <c r="N50"/>
  <c r="M50"/>
  <c r="K50"/>
  <c r="O49"/>
  <c r="N49"/>
  <c r="M49"/>
  <c r="K49"/>
  <c r="O48"/>
  <c r="N48"/>
  <c r="M48"/>
  <c r="K48"/>
  <c r="O47"/>
  <c r="N47"/>
  <c r="M47"/>
  <c r="K47"/>
  <c r="O46"/>
  <c r="N46"/>
  <c r="M46"/>
  <c r="K46"/>
  <c r="O45"/>
  <c r="N45"/>
  <c r="M45"/>
  <c r="K45"/>
  <c r="O44"/>
  <c r="N44"/>
  <c r="M44"/>
  <c r="K44"/>
  <c r="O43"/>
  <c r="N43"/>
  <c r="M43"/>
  <c r="K43"/>
  <c r="O42"/>
  <c r="N42"/>
  <c r="M42"/>
  <c r="K42"/>
  <c r="O41"/>
  <c r="N41"/>
  <c r="M41"/>
  <c r="K41"/>
  <c r="O40"/>
  <c r="N40"/>
  <c r="M40"/>
  <c r="K40"/>
  <c r="O39"/>
  <c r="N39"/>
  <c r="M39"/>
  <c r="K39"/>
  <c r="O38"/>
  <c r="N38"/>
  <c r="M38"/>
  <c r="K38"/>
  <c r="O37"/>
  <c r="N37"/>
  <c r="M37"/>
  <c r="K37"/>
  <c r="O36"/>
  <c r="N36"/>
  <c r="M36"/>
  <c r="K36"/>
  <c r="O35"/>
  <c r="N35"/>
  <c r="M35"/>
  <c r="K35"/>
  <c r="O34"/>
  <c r="N34"/>
  <c r="M34"/>
  <c r="K34"/>
  <c r="O33"/>
  <c r="N33"/>
  <c r="M33"/>
  <c r="K33"/>
  <c r="O32"/>
  <c r="N32"/>
  <c r="M32"/>
  <c r="K32"/>
  <c r="O31"/>
  <c r="N31"/>
  <c r="M31"/>
  <c r="K31"/>
  <c r="O30"/>
  <c r="N30"/>
  <c r="M30"/>
  <c r="K30"/>
  <c r="O28"/>
  <c r="N28"/>
  <c r="M28"/>
  <c r="K28"/>
  <c r="O29"/>
  <c r="N29"/>
  <c r="M29"/>
  <c r="K29"/>
  <c r="O27"/>
  <c r="N27"/>
  <c r="M27"/>
  <c r="K27"/>
  <c r="O26"/>
  <c r="N26"/>
  <c r="M26"/>
  <c r="K26"/>
  <c r="O531"/>
  <c r="N531"/>
  <c r="M531"/>
  <c r="K531"/>
  <c r="O529"/>
  <c r="N529"/>
  <c r="M529"/>
  <c r="K529"/>
  <c r="O25"/>
  <c r="N25"/>
  <c r="M25"/>
  <c r="K25"/>
  <c r="O24"/>
  <c r="N24"/>
  <c r="M24"/>
  <c r="K24"/>
  <c r="O23"/>
  <c r="N23"/>
  <c r="M23"/>
  <c r="K23"/>
  <c r="O22"/>
  <c r="N22"/>
  <c r="M22"/>
  <c r="K22"/>
  <c r="O21"/>
  <c r="N21"/>
  <c r="M21"/>
  <c r="K21"/>
  <c r="O20"/>
  <c r="N20"/>
  <c r="M20"/>
  <c r="K20"/>
  <c r="O19"/>
  <c r="N19"/>
  <c r="M19"/>
  <c r="K19"/>
  <c r="O756"/>
  <c r="N756"/>
  <c r="M756"/>
  <c r="K756"/>
  <c r="O755"/>
  <c r="N755"/>
  <c r="M755"/>
  <c r="K755"/>
  <c r="O754"/>
  <c r="N754"/>
  <c r="M754"/>
  <c r="K754"/>
  <c r="O18"/>
  <c r="N18"/>
  <c r="M18"/>
  <c r="K18"/>
  <c r="O551"/>
  <c r="N551"/>
  <c r="M551"/>
  <c r="K551"/>
  <c r="O17"/>
  <c r="N17"/>
  <c r="N793" s="1"/>
  <c r="M17"/>
  <c r="K17"/>
  <c r="O477"/>
  <c r="N477"/>
  <c r="M477"/>
  <c r="K477"/>
  <c r="J593" i="4"/>
  <c r="L593"/>
  <c r="M593"/>
  <c r="N593"/>
  <c r="J804"/>
  <c r="L804"/>
  <c r="M804"/>
  <c r="N804"/>
  <c r="J805"/>
  <c r="L805"/>
  <c r="M805"/>
  <c r="N805"/>
  <c r="J806"/>
  <c r="L806"/>
  <c r="M806"/>
  <c r="N806"/>
  <c r="J722"/>
  <c r="L722"/>
  <c r="M722"/>
  <c r="N722"/>
  <c r="J720"/>
  <c r="L720"/>
  <c r="M720"/>
  <c r="N720"/>
  <c r="J721"/>
  <c r="L721"/>
  <c r="M721"/>
  <c r="N721"/>
  <c r="J724"/>
  <c r="L724"/>
  <c r="M724"/>
  <c r="N724"/>
  <c r="J371"/>
  <c r="L371"/>
  <c r="M371"/>
  <c r="N371"/>
  <c r="J127"/>
  <c r="L127"/>
  <c r="M127"/>
  <c r="N127"/>
  <c r="J90"/>
  <c r="L90"/>
  <c r="M90"/>
  <c r="N90"/>
  <c r="J43"/>
  <c r="L43"/>
  <c r="M43"/>
  <c r="N43"/>
  <c r="J738"/>
  <c r="L738"/>
  <c r="M738"/>
  <c r="N738"/>
  <c r="J372"/>
  <c r="L372"/>
  <c r="M372"/>
  <c r="N372"/>
  <c r="J369"/>
  <c r="L369"/>
  <c r="M369"/>
  <c r="N369"/>
  <c r="J370"/>
  <c r="L370"/>
  <c r="M370"/>
  <c r="N370"/>
  <c r="J373"/>
  <c r="L373"/>
  <c r="M373"/>
  <c r="N373"/>
  <c r="J222"/>
  <c r="L222"/>
  <c r="M222"/>
  <c r="N222"/>
  <c r="J723"/>
  <c r="L723"/>
  <c r="M723"/>
  <c r="N723"/>
  <c r="J250"/>
  <c r="L250"/>
  <c r="M250"/>
  <c r="N250"/>
  <c r="J225"/>
  <c r="L225"/>
  <c r="M225"/>
  <c r="N225"/>
  <c r="J249"/>
  <c r="L249"/>
  <c r="M249"/>
  <c r="N249"/>
  <c r="J588"/>
  <c r="L588"/>
  <c r="M588"/>
  <c r="N588"/>
  <c r="J34"/>
  <c r="L34"/>
  <c r="M34"/>
  <c r="N34"/>
  <c r="J730"/>
  <c r="L730"/>
  <c r="M730"/>
  <c r="N730"/>
  <c r="J68"/>
  <c r="L68"/>
  <c r="M68"/>
  <c r="N68"/>
  <c r="J402"/>
  <c r="L402"/>
  <c r="J403"/>
  <c r="L403"/>
  <c r="J24"/>
  <c r="L24"/>
  <c r="J26"/>
  <c r="L26"/>
  <c r="J399"/>
  <c r="L399"/>
  <c r="J494"/>
  <c r="L494"/>
  <c r="J495"/>
  <c r="L495"/>
  <c r="J121"/>
  <c r="L121"/>
  <c r="J431"/>
  <c r="L431"/>
  <c r="J683"/>
  <c r="L683"/>
  <c r="J47"/>
  <c r="L47"/>
  <c r="M402"/>
  <c r="N402"/>
  <c r="M403"/>
  <c r="N403"/>
  <c r="M24"/>
  <c r="N24"/>
  <c r="M26"/>
  <c r="N26"/>
  <c r="M399"/>
  <c r="N399"/>
  <c r="M494"/>
  <c r="M495"/>
  <c r="M121"/>
  <c r="M431"/>
  <c r="M683"/>
  <c r="M47"/>
  <c r="N494"/>
  <c r="N495"/>
  <c r="N121"/>
  <c r="N431"/>
  <c r="N683"/>
  <c r="N47"/>
  <c r="J206"/>
  <c r="L206"/>
  <c r="M206"/>
  <c r="N206"/>
  <c r="J205"/>
  <c r="L205"/>
  <c r="M205"/>
  <c r="N205"/>
  <c r="J709"/>
  <c r="L709"/>
  <c r="M709"/>
  <c r="N709"/>
  <c r="J707"/>
  <c r="L707"/>
  <c r="M707"/>
  <c r="N707"/>
  <c r="J177"/>
  <c r="L177"/>
  <c r="M177"/>
  <c r="N177"/>
  <c r="J53"/>
  <c r="L53"/>
  <c r="M53"/>
  <c r="N53"/>
  <c r="J94"/>
  <c r="L94"/>
  <c r="M94"/>
  <c r="N94"/>
  <c r="J49"/>
  <c r="L49"/>
  <c r="M49"/>
  <c r="N49"/>
  <c r="J93"/>
  <c r="L93"/>
  <c r="M93"/>
  <c r="N93"/>
  <c r="J274"/>
  <c r="L274"/>
  <c r="M274"/>
  <c r="N274"/>
  <c r="J696"/>
  <c r="L696"/>
  <c r="M696"/>
  <c r="N696"/>
  <c r="J114"/>
  <c r="L114"/>
  <c r="M114"/>
  <c r="N114"/>
  <c r="J445"/>
  <c r="L445"/>
  <c r="M445"/>
  <c r="N445"/>
  <c r="J501"/>
  <c r="L501"/>
  <c r="M501"/>
  <c r="N501"/>
  <c r="J308"/>
  <c r="L308"/>
  <c r="M308"/>
  <c r="N308"/>
  <c r="J38"/>
  <c r="L38"/>
  <c r="M38"/>
  <c r="N38"/>
  <c r="J794"/>
  <c r="L794"/>
  <c r="M794"/>
  <c r="N794"/>
  <c r="J562"/>
  <c r="N346"/>
  <c r="M346"/>
  <c r="L346"/>
  <c r="J346"/>
  <c r="N95"/>
  <c r="M95"/>
  <c r="L95"/>
  <c r="J95"/>
  <c r="N104"/>
  <c r="M104"/>
  <c r="L104"/>
  <c r="J104"/>
  <c r="N712"/>
  <c r="M712"/>
  <c r="L712"/>
  <c r="J712"/>
  <c r="N521"/>
  <c r="M521"/>
  <c r="L521"/>
  <c r="J521"/>
  <c r="N136"/>
  <c r="M136"/>
  <c r="L136"/>
  <c r="J136"/>
  <c r="N807"/>
  <c r="M807"/>
  <c r="L807"/>
  <c r="J807"/>
  <c r="N522"/>
  <c r="M522"/>
  <c r="L522"/>
  <c r="J522"/>
  <c r="N830"/>
  <c r="M830"/>
  <c r="L830"/>
  <c r="J830"/>
  <c r="N167"/>
  <c r="M167"/>
  <c r="L167"/>
  <c r="J167"/>
  <c r="N520"/>
  <c r="M520"/>
  <c r="L520"/>
  <c r="J520"/>
  <c r="N535"/>
  <c r="M535"/>
  <c r="L535"/>
  <c r="J535"/>
  <c r="N840"/>
  <c r="M840"/>
  <c r="L840"/>
  <c r="J840"/>
  <c r="N212"/>
  <c r="M212"/>
  <c r="L212"/>
  <c r="J212"/>
  <c r="N211"/>
  <c r="M211"/>
  <c r="L211"/>
  <c r="J211"/>
  <c r="N534"/>
  <c r="M534"/>
  <c r="L534"/>
  <c r="J534"/>
  <c r="N344"/>
  <c r="M344"/>
  <c r="L344"/>
  <c r="J344"/>
  <c r="N343"/>
  <c r="M343"/>
  <c r="L343"/>
  <c r="J343"/>
  <c r="N725"/>
  <c r="M725"/>
  <c r="L725"/>
  <c r="J725"/>
  <c r="N841"/>
  <c r="M841"/>
  <c r="L841"/>
  <c r="J841"/>
  <c r="N803"/>
  <c r="M803"/>
  <c r="L803"/>
  <c r="J803"/>
  <c r="N697"/>
  <c r="M697"/>
  <c r="L697"/>
  <c r="J697"/>
  <c r="N82"/>
  <c r="M82"/>
  <c r="L82"/>
  <c r="J82"/>
  <c r="N63"/>
  <c r="M63"/>
  <c r="L63"/>
  <c r="J63"/>
  <c r="N62"/>
  <c r="M62"/>
  <c r="L62"/>
  <c r="J62"/>
  <c r="N278"/>
  <c r="M278"/>
  <c r="L278"/>
  <c r="J278"/>
  <c r="N499"/>
  <c r="M499"/>
  <c r="L499"/>
  <c r="J499"/>
  <c r="N591"/>
  <c r="M591"/>
  <c r="L591"/>
  <c r="J591"/>
  <c r="N416"/>
  <c r="M416"/>
  <c r="L416"/>
  <c r="J416"/>
  <c r="N415"/>
  <c r="M415"/>
  <c r="L415"/>
  <c r="J415"/>
  <c r="N669"/>
  <c r="M669"/>
  <c r="L669"/>
  <c r="J669"/>
  <c r="N175"/>
  <c r="M175"/>
  <c r="L175"/>
  <c r="J175"/>
  <c r="N269"/>
  <c r="M269"/>
  <c r="L269"/>
  <c r="J269"/>
  <c r="N224"/>
  <c r="M224"/>
  <c r="L224"/>
  <c r="J224"/>
  <c r="N653"/>
  <c r="M653"/>
  <c r="L653"/>
  <c r="J653"/>
  <c r="N652"/>
  <c r="M652"/>
  <c r="L652"/>
  <c r="J652"/>
  <c r="N635"/>
  <c r="M635"/>
  <c r="L635"/>
  <c r="J635"/>
  <c r="N631"/>
  <c r="M631"/>
  <c r="L631"/>
  <c r="J631"/>
  <c r="N610"/>
  <c r="M610"/>
  <c r="L610"/>
  <c r="J610"/>
  <c r="N609"/>
  <c r="M609"/>
  <c r="L609"/>
  <c r="J609"/>
  <c r="N552"/>
  <c r="M552"/>
  <c r="L552"/>
  <c r="J552"/>
  <c r="N553"/>
  <c r="M553"/>
  <c r="L553"/>
  <c r="J553"/>
  <c r="N549"/>
  <c r="M549"/>
  <c r="L549"/>
  <c r="J549"/>
  <c r="N617"/>
  <c r="M617"/>
  <c r="L617"/>
  <c r="J617"/>
  <c r="N592"/>
  <c r="M592"/>
  <c r="L592"/>
  <c r="J592"/>
  <c r="N466"/>
  <c r="M466"/>
  <c r="L466"/>
  <c r="J466"/>
  <c r="N453"/>
  <c r="M453"/>
  <c r="L453"/>
  <c r="J453"/>
  <c r="N452"/>
  <c r="M452"/>
  <c r="L452"/>
  <c r="J452"/>
  <c r="N451"/>
  <c r="M451"/>
  <c r="L451"/>
  <c r="J451"/>
  <c r="N450"/>
  <c r="M450"/>
  <c r="L450"/>
  <c r="J450"/>
  <c r="N449"/>
  <c r="M449"/>
  <c r="L449"/>
  <c r="J449"/>
  <c r="N424"/>
  <c r="M424"/>
  <c r="L424"/>
  <c r="J424"/>
  <c r="N423"/>
  <c r="M423"/>
  <c r="L423"/>
  <c r="J423"/>
  <c r="N422"/>
  <c r="M422"/>
  <c r="L422"/>
  <c r="J422"/>
  <c r="N406"/>
  <c r="M406"/>
  <c r="L406"/>
  <c r="J406"/>
  <c r="N377"/>
  <c r="M377"/>
  <c r="L377"/>
  <c r="J377"/>
  <c r="N376"/>
  <c r="M376"/>
  <c r="L376"/>
  <c r="J376"/>
  <c r="N350"/>
  <c r="M350"/>
  <c r="L350"/>
  <c r="J350"/>
  <c r="N341"/>
  <c r="M341"/>
  <c r="L341"/>
  <c r="J341"/>
  <c r="N342"/>
  <c r="M342"/>
  <c r="L342"/>
  <c r="J342"/>
  <c r="N339"/>
  <c r="M339"/>
  <c r="L339"/>
  <c r="J339"/>
  <c r="N338"/>
  <c r="M338"/>
  <c r="L338"/>
  <c r="J338"/>
  <c r="N327"/>
  <c r="M327"/>
  <c r="L327"/>
  <c r="J327"/>
  <c r="N734"/>
  <c r="M734"/>
  <c r="L734"/>
  <c r="J734"/>
  <c r="N692"/>
  <c r="M692"/>
  <c r="L692"/>
  <c r="J692"/>
  <c r="N688"/>
  <c r="M688"/>
  <c r="L688"/>
  <c r="J688"/>
  <c r="N691"/>
  <c r="M691"/>
  <c r="L691"/>
  <c r="J691"/>
  <c r="N313"/>
  <c r="M313"/>
  <c r="L313"/>
  <c r="J313"/>
  <c r="N314"/>
  <c r="M314"/>
  <c r="L314"/>
  <c r="J314"/>
  <c r="N315"/>
  <c r="M315"/>
  <c r="L315"/>
  <c r="J315"/>
  <c r="N316"/>
  <c r="M316"/>
  <c r="L316"/>
  <c r="J316"/>
  <c r="N317"/>
  <c r="M317"/>
  <c r="L317"/>
  <c r="J317"/>
  <c r="N319"/>
  <c r="M319"/>
  <c r="L319"/>
  <c r="J319"/>
  <c r="N318"/>
  <c r="M318"/>
  <c r="L318"/>
  <c r="J318"/>
  <c r="N306"/>
  <c r="M306"/>
  <c r="L306"/>
  <c r="J306"/>
  <c r="N703"/>
  <c r="M703"/>
  <c r="L703"/>
  <c r="J703"/>
  <c r="N305"/>
  <c r="M305"/>
  <c r="L305"/>
  <c r="J305"/>
  <c r="N300"/>
  <c r="M300"/>
  <c r="L300"/>
  <c r="J300"/>
  <c r="N296"/>
  <c r="M296"/>
  <c r="L296"/>
  <c r="J296"/>
  <c r="N295"/>
  <c r="M295"/>
  <c r="L295"/>
  <c r="J295"/>
  <c r="N294"/>
  <c r="M294"/>
  <c r="L294"/>
  <c r="J294"/>
  <c r="N293"/>
  <c r="M293"/>
  <c r="L293"/>
  <c r="J293"/>
  <c r="N292"/>
  <c r="M292"/>
  <c r="L292"/>
  <c r="J292"/>
  <c r="N291"/>
  <c r="M291"/>
  <c r="L291"/>
  <c r="J291"/>
  <c r="N290"/>
  <c r="M290"/>
  <c r="L290"/>
  <c r="J290"/>
  <c r="N289"/>
  <c r="M289"/>
  <c r="L289"/>
  <c r="J289"/>
  <c r="N288"/>
  <c r="M288"/>
  <c r="L288"/>
  <c r="J288"/>
  <c r="N287"/>
  <c r="M287"/>
  <c r="L287"/>
  <c r="J287"/>
  <c r="N271"/>
  <c r="M271"/>
  <c r="L271"/>
  <c r="J271"/>
  <c r="N270"/>
  <c r="M270"/>
  <c r="L270"/>
  <c r="J270"/>
  <c r="N185"/>
  <c r="M185"/>
  <c r="L185"/>
  <c r="J185"/>
  <c r="N183"/>
  <c r="M183"/>
  <c r="L183"/>
  <c r="J183"/>
  <c r="N180"/>
  <c r="M180"/>
  <c r="L180"/>
  <c r="J180"/>
  <c r="N186"/>
  <c r="M186"/>
  <c r="L186"/>
  <c r="J186"/>
  <c r="N181"/>
  <c r="M181"/>
  <c r="L181"/>
  <c r="J181"/>
  <c r="N184"/>
  <c r="M184"/>
  <c r="L184"/>
  <c r="J184"/>
  <c r="N182"/>
  <c r="M182"/>
  <c r="L182"/>
  <c r="J182"/>
  <c r="N170"/>
  <c r="M170"/>
  <c r="L170"/>
  <c r="J170"/>
  <c r="N179"/>
  <c r="M179"/>
  <c r="L179"/>
  <c r="J179"/>
  <c r="N161"/>
  <c r="M161"/>
  <c r="L161"/>
  <c r="J161"/>
  <c r="N159"/>
  <c r="M159"/>
  <c r="L159"/>
  <c r="J159"/>
  <c r="N158"/>
  <c r="M158"/>
  <c r="L158"/>
  <c r="J158"/>
  <c r="N157"/>
  <c r="M157"/>
  <c r="L157"/>
  <c r="J157"/>
  <c r="N155"/>
  <c r="M155"/>
  <c r="L155"/>
  <c r="J155"/>
  <c r="N156"/>
  <c r="M156"/>
  <c r="L156"/>
  <c r="J156"/>
  <c r="N131"/>
  <c r="M131"/>
  <c r="L131"/>
  <c r="J131"/>
  <c r="N176"/>
  <c r="M176"/>
  <c r="L176"/>
  <c r="J176"/>
  <c r="N178"/>
  <c r="M178"/>
  <c r="L178"/>
  <c r="J178"/>
  <c r="N510"/>
  <c r="M510"/>
  <c r="L510"/>
  <c r="J510"/>
  <c r="N414"/>
  <c r="M414"/>
  <c r="L414"/>
  <c r="J414"/>
  <c r="N103"/>
  <c r="M103"/>
  <c r="L103"/>
  <c r="J103"/>
  <c r="N91"/>
  <c r="M91"/>
  <c r="L91"/>
  <c r="J91"/>
  <c r="N92"/>
  <c r="M92"/>
  <c r="L92"/>
  <c r="J92"/>
  <c r="N827"/>
  <c r="M827"/>
  <c r="L827"/>
  <c r="J827"/>
  <c r="N826"/>
  <c r="M826"/>
  <c r="L826"/>
  <c r="J826"/>
  <c r="N825"/>
  <c r="M825"/>
  <c r="L825"/>
  <c r="J825"/>
  <c r="N824"/>
  <c r="M824"/>
  <c r="L824"/>
  <c r="J824"/>
  <c r="N823"/>
  <c r="M823"/>
  <c r="L823"/>
  <c r="J823"/>
  <c r="N822"/>
  <c r="M822"/>
  <c r="L822"/>
  <c r="J822"/>
  <c r="N802"/>
  <c r="M802"/>
  <c r="L802"/>
  <c r="J802"/>
  <c r="N739"/>
  <c r="M739"/>
  <c r="L739"/>
  <c r="J739"/>
  <c r="N735"/>
  <c r="M735"/>
  <c r="L735"/>
  <c r="J735"/>
  <c r="N727"/>
  <c r="M727"/>
  <c r="L727"/>
  <c r="J727"/>
  <c r="N726"/>
  <c r="M726"/>
  <c r="L726"/>
  <c r="J726"/>
  <c r="N716"/>
  <c r="M716"/>
  <c r="L716"/>
  <c r="J716"/>
  <c r="N715"/>
  <c r="M715"/>
  <c r="L715"/>
  <c r="J715"/>
  <c r="N714"/>
  <c r="M714"/>
  <c r="L714"/>
  <c r="J714"/>
  <c r="N702"/>
  <c r="M702"/>
  <c r="L702"/>
  <c r="J702"/>
  <c r="N681"/>
  <c r="M681"/>
  <c r="L681"/>
  <c r="J681"/>
  <c r="N680"/>
  <c r="M680"/>
  <c r="L680"/>
  <c r="J680"/>
  <c r="N679"/>
  <c r="M679"/>
  <c r="L679"/>
  <c r="J679"/>
  <c r="N678"/>
  <c r="M678"/>
  <c r="L678"/>
  <c r="J678"/>
  <c r="N677"/>
  <c r="M677"/>
  <c r="L677"/>
  <c r="J677"/>
  <c r="N676"/>
  <c r="M676"/>
  <c r="L676"/>
  <c r="J676"/>
  <c r="N675"/>
  <c r="M675"/>
  <c r="L675"/>
  <c r="J675"/>
  <c r="N674"/>
  <c r="M674"/>
  <c r="L674"/>
  <c r="J674"/>
  <c r="N673"/>
  <c r="M673"/>
  <c r="L673"/>
  <c r="J673"/>
  <c r="N672"/>
  <c r="M672"/>
  <c r="L672"/>
  <c r="J672"/>
  <c r="N671"/>
  <c r="M671"/>
  <c r="L671"/>
  <c r="J671"/>
  <c r="N666"/>
  <c r="M666"/>
  <c r="L666"/>
  <c r="J666"/>
  <c r="N665"/>
  <c r="M665"/>
  <c r="L665"/>
  <c r="J665"/>
  <c r="N646"/>
  <c r="M646"/>
  <c r="L646"/>
  <c r="J646"/>
  <c r="N645"/>
  <c r="M645"/>
  <c r="L645"/>
  <c r="J645"/>
  <c r="N644"/>
  <c r="M644"/>
  <c r="L644"/>
  <c r="J644"/>
  <c r="N643"/>
  <c r="M643"/>
  <c r="L643"/>
  <c r="J643"/>
  <c r="N641"/>
  <c r="M641"/>
  <c r="L641"/>
  <c r="J641"/>
  <c r="N640"/>
  <c r="M640"/>
  <c r="L640"/>
  <c r="J640"/>
  <c r="N634"/>
  <c r="M634"/>
  <c r="L634"/>
  <c r="J634"/>
  <c r="N625"/>
  <c r="M625"/>
  <c r="L625"/>
  <c r="J625"/>
  <c r="N624"/>
  <c r="M624"/>
  <c r="L624"/>
  <c r="J624"/>
  <c r="N622"/>
  <c r="M622"/>
  <c r="L622"/>
  <c r="J622"/>
  <c r="N612"/>
  <c r="M612"/>
  <c r="L612"/>
  <c r="J612"/>
  <c r="N607"/>
  <c r="M607"/>
  <c r="L607"/>
  <c r="J607"/>
  <c r="N606"/>
  <c r="M606"/>
  <c r="L606"/>
  <c r="J606"/>
  <c r="N605"/>
  <c r="M605"/>
  <c r="L605"/>
  <c r="J605"/>
  <c r="N604"/>
  <c r="M604"/>
  <c r="L604"/>
  <c r="J604"/>
  <c r="N603"/>
  <c r="M603"/>
  <c r="L603"/>
  <c r="J603"/>
  <c r="N602"/>
  <c r="M602"/>
  <c r="L602"/>
  <c r="J602"/>
  <c r="N601"/>
  <c r="M601"/>
  <c r="L601"/>
  <c r="J601"/>
  <c r="N590"/>
  <c r="M590"/>
  <c r="L590"/>
  <c r="J590"/>
  <c r="N587"/>
  <c r="M587"/>
  <c r="L587"/>
  <c r="J587"/>
  <c r="N586"/>
  <c r="M586"/>
  <c r="L586"/>
  <c r="J586"/>
  <c r="N585"/>
  <c r="M585"/>
  <c r="L585"/>
  <c r="J585"/>
  <c r="N584"/>
  <c r="M584"/>
  <c r="L584"/>
  <c r="J584"/>
  <c r="N583"/>
  <c r="M583"/>
  <c r="L583"/>
  <c r="J583"/>
  <c r="N563"/>
  <c r="M563"/>
  <c r="L563"/>
  <c r="J563"/>
  <c r="N243"/>
  <c r="M243"/>
  <c r="L243"/>
  <c r="J243"/>
  <c r="N530"/>
  <c r="M530"/>
  <c r="L530"/>
  <c r="J530"/>
  <c r="N529"/>
  <c r="M529"/>
  <c r="L529"/>
  <c r="J529"/>
  <c r="N523"/>
  <c r="M523"/>
  <c r="L523"/>
  <c r="J523"/>
  <c r="N517"/>
  <c r="M517"/>
  <c r="L517"/>
  <c r="J517"/>
  <c r="N509"/>
  <c r="M509"/>
  <c r="L509"/>
  <c r="J509"/>
  <c r="N508"/>
  <c r="M508"/>
  <c r="L508"/>
  <c r="J508"/>
  <c r="N496"/>
  <c r="M496"/>
  <c r="L496"/>
  <c r="J496"/>
  <c r="N492"/>
  <c r="M492"/>
  <c r="L492"/>
  <c r="J492"/>
  <c r="N491"/>
  <c r="M491"/>
  <c r="L491"/>
  <c r="J491"/>
  <c r="N490"/>
  <c r="M490"/>
  <c r="L490"/>
  <c r="J490"/>
  <c r="N489"/>
  <c r="M489"/>
  <c r="L489"/>
  <c r="J489"/>
  <c r="N488"/>
  <c r="M488"/>
  <c r="L488"/>
  <c r="J488"/>
  <c r="N487"/>
  <c r="M487"/>
  <c r="L487"/>
  <c r="J487"/>
  <c r="N486"/>
  <c r="M486"/>
  <c r="L486"/>
  <c r="J486"/>
  <c r="N485"/>
  <c r="M485"/>
  <c r="L485"/>
  <c r="J485"/>
  <c r="N484"/>
  <c r="M484"/>
  <c r="L484"/>
  <c r="J484"/>
  <c r="N483"/>
  <c r="M483"/>
  <c r="L483"/>
  <c r="J483"/>
  <c r="N482"/>
  <c r="M482"/>
  <c r="L482"/>
  <c r="J482"/>
  <c r="N481"/>
  <c r="M481"/>
  <c r="L481"/>
  <c r="J481"/>
  <c r="N480"/>
  <c r="M480"/>
  <c r="L480"/>
  <c r="J480"/>
  <c r="N479"/>
  <c r="M479"/>
  <c r="L479"/>
  <c r="J479"/>
  <c r="N478"/>
  <c r="M478"/>
  <c r="L478"/>
  <c r="J478"/>
  <c r="N477"/>
  <c r="M477"/>
  <c r="L477"/>
  <c r="J477"/>
  <c r="N476"/>
  <c r="M476"/>
  <c r="L476"/>
  <c r="J476"/>
  <c r="N475"/>
  <c r="M475"/>
  <c r="L475"/>
  <c r="J475"/>
  <c r="N474"/>
  <c r="M474"/>
  <c r="L474"/>
  <c r="J474"/>
  <c r="N473"/>
  <c r="M473"/>
  <c r="L473"/>
  <c r="J473"/>
  <c r="N472"/>
  <c r="M472"/>
  <c r="L472"/>
  <c r="J472"/>
  <c r="N471"/>
  <c r="M471"/>
  <c r="L471"/>
  <c r="J471"/>
  <c r="N470"/>
  <c r="M470"/>
  <c r="L470"/>
  <c r="J470"/>
  <c r="N469"/>
  <c r="M469"/>
  <c r="L469"/>
  <c r="J469"/>
  <c r="N468"/>
  <c r="M468"/>
  <c r="L468"/>
  <c r="J468"/>
  <c r="N465"/>
  <c r="M465"/>
  <c r="L465"/>
  <c r="J465"/>
  <c r="N464"/>
  <c r="M464"/>
  <c r="L464"/>
  <c r="J464"/>
  <c r="N455"/>
  <c r="M455"/>
  <c r="L455"/>
  <c r="J455"/>
  <c r="N713"/>
  <c r="M713"/>
  <c r="L713"/>
  <c r="J713"/>
  <c r="N572"/>
  <c r="M572"/>
  <c r="L572"/>
  <c r="J572"/>
  <c r="N400"/>
  <c r="M400"/>
  <c r="L400"/>
  <c r="J400"/>
  <c r="N86"/>
  <c r="M86"/>
  <c r="L86"/>
  <c r="J86"/>
  <c r="N393"/>
  <c r="M393"/>
  <c r="L393"/>
  <c r="J393"/>
  <c r="N392"/>
  <c r="M392"/>
  <c r="L392"/>
  <c r="J392"/>
  <c r="N383"/>
  <c r="M383"/>
  <c r="L383"/>
  <c r="J383"/>
  <c r="N340"/>
  <c r="M340"/>
  <c r="L340"/>
  <c r="J340"/>
  <c r="N283"/>
  <c r="M283"/>
  <c r="L283"/>
  <c r="J283"/>
  <c r="N282"/>
  <c r="M282"/>
  <c r="L282"/>
  <c r="J282"/>
  <c r="N102"/>
  <c r="M102"/>
  <c r="L102"/>
  <c r="J102"/>
  <c r="N266"/>
  <c r="M266"/>
  <c r="L266"/>
  <c r="J266"/>
  <c r="N258"/>
  <c r="M258"/>
  <c r="L258"/>
  <c r="J258"/>
  <c r="N257"/>
  <c r="M257"/>
  <c r="L257"/>
  <c r="J257"/>
  <c r="N244"/>
  <c r="M244"/>
  <c r="L244"/>
  <c r="J244"/>
  <c r="N242"/>
  <c r="M242"/>
  <c r="L242"/>
  <c r="J242"/>
  <c r="N241"/>
  <c r="M241"/>
  <c r="L241"/>
  <c r="J241"/>
  <c r="N240"/>
  <c r="M240"/>
  <c r="L240"/>
  <c r="J240"/>
  <c r="N239"/>
  <c r="M239"/>
  <c r="L239"/>
  <c r="J239"/>
  <c r="N238"/>
  <c r="M238"/>
  <c r="L238"/>
  <c r="J238"/>
  <c r="N237"/>
  <c r="M237"/>
  <c r="L237"/>
  <c r="J237"/>
  <c r="N236"/>
  <c r="M236"/>
  <c r="L236"/>
  <c r="J236"/>
  <c r="N235"/>
  <c r="M235"/>
  <c r="L235"/>
  <c r="J235"/>
  <c r="N234"/>
  <c r="M234"/>
  <c r="L234"/>
  <c r="J234"/>
  <c r="N226"/>
  <c r="M226"/>
  <c r="L226"/>
  <c r="J226"/>
  <c r="N220"/>
  <c r="M220"/>
  <c r="L220"/>
  <c r="J220"/>
  <c r="N219"/>
  <c r="M219"/>
  <c r="L219"/>
  <c r="J219"/>
  <c r="N218"/>
  <c r="M218"/>
  <c r="L218"/>
  <c r="J218"/>
  <c r="N217"/>
  <c r="M217"/>
  <c r="L217"/>
  <c r="J217"/>
  <c r="N216"/>
  <c r="M216"/>
  <c r="L216"/>
  <c r="J216"/>
  <c r="N215"/>
  <c r="M215"/>
  <c r="L215"/>
  <c r="J215"/>
  <c r="N195"/>
  <c r="M195"/>
  <c r="L195"/>
  <c r="J195"/>
  <c r="N194"/>
  <c r="M194"/>
  <c r="L194"/>
  <c r="J194"/>
  <c r="N193"/>
  <c r="M193"/>
  <c r="L193"/>
  <c r="J193"/>
  <c r="N192"/>
  <c r="M192"/>
  <c r="L192"/>
  <c r="J192"/>
  <c r="N165"/>
  <c r="M165"/>
  <c r="L165"/>
  <c r="J165"/>
  <c r="N151"/>
  <c r="M151"/>
  <c r="L151"/>
  <c r="J151"/>
  <c r="N150"/>
  <c r="M150"/>
  <c r="L150"/>
  <c r="J150"/>
  <c r="N149"/>
  <c r="M149"/>
  <c r="L149"/>
  <c r="J149"/>
  <c r="N148"/>
  <c r="M148"/>
  <c r="L148"/>
  <c r="J148"/>
  <c r="N147"/>
  <c r="M147"/>
  <c r="L147"/>
  <c r="J147"/>
  <c r="N146"/>
  <c r="M146"/>
  <c r="L146"/>
  <c r="J146"/>
  <c r="N145"/>
  <c r="M145"/>
  <c r="L145"/>
  <c r="J145"/>
  <c r="N144"/>
  <c r="M144"/>
  <c r="L144"/>
  <c r="J144"/>
  <c r="N135"/>
  <c r="M135"/>
  <c r="L135"/>
  <c r="J135"/>
  <c r="N134"/>
  <c r="M134"/>
  <c r="L134"/>
  <c r="J134"/>
  <c r="N133"/>
  <c r="M133"/>
  <c r="L133"/>
  <c r="J133"/>
  <c r="N119"/>
  <c r="M119"/>
  <c r="L119"/>
  <c r="J119"/>
  <c r="N107"/>
  <c r="M107"/>
  <c r="L107"/>
  <c r="J107"/>
  <c r="N106"/>
  <c r="M106"/>
  <c r="L106"/>
  <c r="J106"/>
  <c r="N105"/>
  <c r="M105"/>
  <c r="L105"/>
  <c r="J105"/>
  <c r="N81"/>
  <c r="M81"/>
  <c r="L81"/>
  <c r="J81"/>
  <c r="N80"/>
  <c r="M80"/>
  <c r="L80"/>
  <c r="J80"/>
  <c r="N79"/>
  <c r="M79"/>
  <c r="L79"/>
  <c r="J79"/>
  <c r="N78"/>
  <c r="M78"/>
  <c r="L78"/>
  <c r="J78"/>
  <c r="N77"/>
  <c r="M77"/>
  <c r="L77"/>
  <c r="J77"/>
  <c r="N76"/>
  <c r="M76"/>
  <c r="L76"/>
  <c r="J76"/>
  <c r="N59"/>
  <c r="M59"/>
  <c r="L59"/>
  <c r="J59"/>
  <c r="N52"/>
  <c r="M52"/>
  <c r="L52"/>
  <c r="J52"/>
  <c r="N633"/>
  <c r="M633"/>
  <c r="L633"/>
  <c r="J633"/>
  <c r="N199"/>
  <c r="M199"/>
  <c r="L199"/>
  <c r="J199"/>
  <c r="N200"/>
  <c r="M200"/>
  <c r="L200"/>
  <c r="J200"/>
  <c r="N628"/>
  <c r="M628"/>
  <c r="L628"/>
  <c r="J628"/>
  <c r="N627"/>
  <c r="M627"/>
  <c r="L627"/>
  <c r="J627"/>
  <c r="N729"/>
  <c r="M729"/>
  <c r="L729"/>
  <c r="J729"/>
  <c r="N731"/>
  <c r="M731"/>
  <c r="L731"/>
  <c r="J731"/>
  <c r="N513"/>
  <c r="M513"/>
  <c r="L513"/>
  <c r="J513"/>
  <c r="N514"/>
  <c r="M514"/>
  <c r="L514"/>
  <c r="J514"/>
  <c r="N17"/>
  <c r="M17"/>
  <c r="L17"/>
  <c r="J17"/>
  <c r="N821"/>
  <c r="M821"/>
  <c r="L821"/>
  <c r="J821"/>
  <c r="N686"/>
  <c r="M686"/>
  <c r="L686"/>
  <c r="J686"/>
  <c r="N685"/>
  <c r="M685"/>
  <c r="L685"/>
  <c r="J685"/>
  <c r="N434"/>
  <c r="M434"/>
  <c r="L434"/>
  <c r="J434"/>
  <c r="N433"/>
  <c r="M433"/>
  <c r="L433"/>
  <c r="J433"/>
  <c r="N303"/>
  <c r="M303"/>
  <c r="L303"/>
  <c r="J303"/>
  <c r="N88"/>
  <c r="M88"/>
  <c r="L88"/>
  <c r="J88"/>
  <c r="N87"/>
  <c r="M87"/>
  <c r="L87"/>
  <c r="J87"/>
  <c r="N89"/>
  <c r="M89"/>
  <c r="L89"/>
  <c r="J89"/>
  <c r="N55"/>
  <c r="M55"/>
  <c r="L55"/>
  <c r="J55"/>
  <c r="N458"/>
  <c r="M458"/>
  <c r="L458"/>
  <c r="J458"/>
  <c r="N457"/>
  <c r="M457"/>
  <c r="L457"/>
  <c r="J457"/>
  <c r="N168"/>
  <c r="M168"/>
  <c r="L168"/>
  <c r="J168"/>
  <c r="N839"/>
  <c r="M839"/>
  <c r="L839"/>
  <c r="J839"/>
  <c r="N694"/>
  <c r="M694"/>
  <c r="L694"/>
  <c r="J694"/>
  <c r="N684"/>
  <c r="M684"/>
  <c r="L684"/>
  <c r="J684"/>
  <c r="N515"/>
  <c r="M515"/>
  <c r="L515"/>
  <c r="J515"/>
  <c r="N411"/>
  <c r="M411"/>
  <c r="L411"/>
  <c r="J411"/>
  <c r="N410"/>
  <c r="M410"/>
  <c r="L410"/>
  <c r="J410"/>
  <c r="N389"/>
  <c r="M389"/>
  <c r="L389"/>
  <c r="J389"/>
  <c r="N387"/>
  <c r="M387"/>
  <c r="L387"/>
  <c r="J387"/>
  <c r="N360"/>
  <c r="M360"/>
  <c r="L360"/>
  <c r="J360"/>
  <c r="N256"/>
  <c r="M256"/>
  <c r="L256"/>
  <c r="J256"/>
  <c r="N254"/>
  <c r="M254"/>
  <c r="L254"/>
  <c r="J254"/>
  <c r="N253"/>
  <c r="M253"/>
  <c r="L253"/>
  <c r="J253"/>
  <c r="N252"/>
  <c r="M252"/>
  <c r="L252"/>
  <c r="J252"/>
  <c r="N22"/>
  <c r="M22"/>
  <c r="L22"/>
  <c r="J22"/>
  <c r="N446"/>
  <c r="M446"/>
  <c r="L446"/>
  <c r="J446"/>
  <c r="N545"/>
  <c r="M545"/>
  <c r="L545"/>
  <c r="J545"/>
  <c r="N564"/>
  <c r="M564"/>
  <c r="L564"/>
  <c r="J564"/>
  <c r="N594"/>
  <c r="M594"/>
  <c r="L594"/>
  <c r="J594"/>
  <c r="N682"/>
  <c r="M682"/>
  <c r="L682"/>
  <c r="J682"/>
  <c r="N42"/>
  <c r="M42"/>
  <c r="L42"/>
  <c r="J42"/>
  <c r="N742"/>
  <c r="M742"/>
  <c r="L742"/>
  <c r="J742"/>
  <c r="N139"/>
  <c r="M139"/>
  <c r="L139"/>
  <c r="J139"/>
  <c r="N204"/>
  <c r="M204"/>
  <c r="L204"/>
  <c r="J204"/>
  <c r="N128"/>
  <c r="M128"/>
  <c r="L128"/>
  <c r="J128"/>
  <c r="N122"/>
  <c r="M122"/>
  <c r="L122"/>
  <c r="J122"/>
  <c r="N203"/>
  <c r="M203"/>
  <c r="L203"/>
  <c r="J203"/>
  <c r="N18"/>
  <c r="M18"/>
  <c r="L18"/>
  <c r="J18"/>
  <c r="N639"/>
  <c r="M639"/>
  <c r="L639"/>
  <c r="J639"/>
  <c r="N390"/>
  <c r="M390"/>
  <c r="L390"/>
  <c r="J390"/>
  <c r="N533"/>
  <c r="M533"/>
  <c r="L533"/>
  <c r="J533"/>
  <c r="N511"/>
  <c r="M511"/>
  <c r="L511"/>
  <c r="J511"/>
  <c r="N546"/>
  <c r="M546"/>
  <c r="L546"/>
  <c r="J546"/>
  <c r="N547"/>
  <c r="M547"/>
  <c r="L547"/>
  <c r="J547"/>
  <c r="N129"/>
  <c r="M129"/>
  <c r="L129"/>
  <c r="J129"/>
  <c r="N221"/>
  <c r="M221"/>
  <c r="L221"/>
  <c r="J221"/>
  <c r="N174"/>
  <c r="M174"/>
  <c r="L174"/>
  <c r="J174"/>
  <c r="N281"/>
  <c r="M281"/>
  <c r="L281"/>
  <c r="J281"/>
  <c r="N498"/>
  <c r="M498"/>
  <c r="L498"/>
  <c r="J498"/>
  <c r="N467"/>
  <c r="M467"/>
  <c r="L467"/>
  <c r="J467"/>
  <c r="N611"/>
  <c r="M611"/>
  <c r="L611"/>
  <c r="J611"/>
  <c r="N381"/>
  <c r="M381"/>
  <c r="L381"/>
  <c r="J381"/>
  <c r="N651"/>
  <c r="M651"/>
  <c r="L651"/>
  <c r="J651"/>
  <c r="N138"/>
  <c r="M138"/>
  <c r="L138"/>
  <c r="J138"/>
  <c r="N96"/>
  <c r="M96"/>
  <c r="L96"/>
  <c r="J96"/>
  <c r="N125"/>
  <c r="M125"/>
  <c r="L125"/>
  <c r="J125"/>
  <c r="N380"/>
  <c r="M380"/>
  <c r="L380"/>
  <c r="J380"/>
  <c r="N382"/>
  <c r="M382"/>
  <c r="L382"/>
  <c r="J382"/>
  <c r="N108"/>
  <c r="M108"/>
  <c r="L108"/>
  <c r="J108"/>
  <c r="N99"/>
  <c r="M99"/>
  <c r="L99"/>
  <c r="J99"/>
  <c r="N109"/>
  <c r="M109"/>
  <c r="L109"/>
  <c r="J109"/>
  <c r="N120"/>
  <c r="M120"/>
  <c r="L120"/>
  <c r="J120"/>
  <c r="N435"/>
  <c r="M435"/>
  <c r="L435"/>
  <c r="J435"/>
  <c r="N438"/>
  <c r="M438"/>
  <c r="L438"/>
  <c r="J438"/>
  <c r="N101"/>
  <c r="M101"/>
  <c r="L101"/>
  <c r="J101"/>
  <c r="N437"/>
  <c r="M437"/>
  <c r="L437"/>
  <c r="J437"/>
  <c r="N539"/>
  <c r="M539"/>
  <c r="L539"/>
  <c r="J539"/>
  <c r="N61"/>
  <c r="M61"/>
  <c r="L61"/>
  <c r="J61"/>
  <c r="N560"/>
  <c r="M560"/>
  <c r="L560"/>
  <c r="J560"/>
  <c r="N272"/>
  <c r="M272"/>
  <c r="L272"/>
  <c r="J272"/>
  <c r="N820"/>
  <c r="M820"/>
  <c r="L820"/>
  <c r="J820"/>
  <c r="N98"/>
  <c r="M98"/>
  <c r="L98"/>
  <c r="J98"/>
  <c r="N816"/>
  <c r="M816"/>
  <c r="L816"/>
  <c r="J816"/>
  <c r="N813"/>
  <c r="M813"/>
  <c r="L813"/>
  <c r="J813"/>
  <c r="N795"/>
  <c r="M795"/>
  <c r="L795"/>
  <c r="J795"/>
  <c r="N793"/>
  <c r="M793"/>
  <c r="L793"/>
  <c r="J793"/>
  <c r="N732"/>
  <c r="M732"/>
  <c r="L732"/>
  <c r="J732"/>
  <c r="N301"/>
  <c r="M301"/>
  <c r="L301"/>
  <c r="J301"/>
  <c r="N574"/>
  <c r="M574"/>
  <c r="L574"/>
  <c r="J574"/>
  <c r="N597"/>
  <c r="M597"/>
  <c r="L597"/>
  <c r="J597"/>
  <c r="N595"/>
  <c r="M595"/>
  <c r="L595"/>
  <c r="J595"/>
  <c r="N432"/>
  <c r="M432"/>
  <c r="L432"/>
  <c r="J432"/>
  <c r="N436"/>
  <c r="M436"/>
  <c r="L436"/>
  <c r="J436"/>
  <c r="N46"/>
  <c r="M46"/>
  <c r="L46"/>
  <c r="J46"/>
  <c r="N45"/>
  <c r="M45"/>
  <c r="L45"/>
  <c r="J45"/>
  <c r="N551"/>
  <c r="M551"/>
  <c r="L551"/>
  <c r="J551"/>
  <c r="N20"/>
  <c r="M20"/>
  <c r="L20"/>
  <c r="J20"/>
  <c r="N19"/>
  <c r="M19"/>
  <c r="L19"/>
  <c r="J19"/>
  <c r="N83"/>
  <c r="M83"/>
  <c r="L83"/>
  <c r="J83"/>
  <c r="N213"/>
  <c r="M213"/>
  <c r="L213"/>
  <c r="J213"/>
  <c r="N84"/>
  <c r="M84"/>
  <c r="L84"/>
  <c r="J84"/>
  <c r="N97"/>
  <c r="M97"/>
  <c r="L97"/>
  <c r="J97"/>
  <c r="N111"/>
  <c r="M111"/>
  <c r="L111"/>
  <c r="J111"/>
  <c r="N110"/>
  <c r="M110"/>
  <c r="L110"/>
  <c r="J110"/>
  <c r="N112"/>
  <c r="M112"/>
  <c r="L112"/>
  <c r="J112"/>
  <c r="N113"/>
  <c r="M113"/>
  <c r="L113"/>
  <c r="J113"/>
  <c r="N420"/>
  <c r="M420"/>
  <c r="L420"/>
  <c r="J420"/>
  <c r="N710"/>
  <c r="M710"/>
  <c r="L710"/>
  <c r="J710"/>
  <c r="N413"/>
  <c r="M413"/>
  <c r="L413"/>
  <c r="J413"/>
  <c r="N412"/>
  <c r="M412"/>
  <c r="L412"/>
  <c r="J412"/>
  <c r="N596"/>
  <c r="M596"/>
  <c r="L596"/>
  <c r="J596"/>
  <c r="N285"/>
  <c r="M285"/>
  <c r="L285"/>
  <c r="J285"/>
  <c r="N284"/>
  <c r="M284"/>
  <c r="L284"/>
  <c r="J284"/>
  <c r="N405"/>
  <c r="M405"/>
  <c r="L405"/>
  <c r="J405"/>
  <c r="N670"/>
  <c r="M670"/>
  <c r="J670"/>
  <c r="N649"/>
  <c r="M649"/>
  <c r="L649"/>
  <c r="J649"/>
  <c r="N648"/>
  <c r="M648"/>
  <c r="L648"/>
  <c r="J648"/>
  <c r="N638"/>
  <c r="M638"/>
  <c r="L638"/>
  <c r="J638"/>
  <c r="N637"/>
  <c r="M637"/>
  <c r="L637"/>
  <c r="J637"/>
  <c r="N636"/>
  <c r="M636"/>
  <c r="L636"/>
  <c r="J636"/>
  <c r="N614"/>
  <c r="M614"/>
  <c r="L614"/>
  <c r="J614"/>
  <c r="N613"/>
  <c r="M613"/>
  <c r="L613"/>
  <c r="J613"/>
  <c r="N615"/>
  <c r="M615"/>
  <c r="L615"/>
  <c r="J615"/>
  <c r="N531"/>
  <c r="M531"/>
  <c r="L531"/>
  <c r="J531"/>
  <c r="N524"/>
  <c r="M524"/>
  <c r="L524"/>
  <c r="J524"/>
  <c r="N528"/>
  <c r="M528"/>
  <c r="L528"/>
  <c r="J528"/>
  <c r="N525"/>
  <c r="M525"/>
  <c r="L525"/>
  <c r="J525"/>
  <c r="N526"/>
  <c r="M526"/>
  <c r="L526"/>
  <c r="J526"/>
  <c r="N505"/>
  <c r="M505"/>
  <c r="L505"/>
  <c r="J505"/>
  <c r="N163"/>
  <c r="M163"/>
  <c r="L163"/>
  <c r="J163"/>
  <c r="N248"/>
  <c r="M248"/>
  <c r="L248"/>
  <c r="J248"/>
  <c r="N579"/>
  <c r="M579"/>
  <c r="L579"/>
  <c r="J579"/>
  <c r="N578"/>
  <c r="M578"/>
  <c r="L578"/>
  <c r="J578"/>
  <c r="N575"/>
  <c r="M575"/>
  <c r="L575"/>
  <c r="J575"/>
  <c r="N581"/>
  <c r="M581"/>
  <c r="L581"/>
  <c r="J581"/>
  <c r="N577"/>
  <c r="M577"/>
  <c r="L577"/>
  <c r="J577"/>
  <c r="N580"/>
  <c r="M580"/>
  <c r="L580"/>
  <c r="J580"/>
  <c r="N582"/>
  <c r="M582"/>
  <c r="L582"/>
  <c r="J582"/>
  <c r="N576"/>
  <c r="M576"/>
  <c r="L576"/>
  <c r="J576"/>
  <c r="N29"/>
  <c r="M29"/>
  <c r="L29"/>
  <c r="J29"/>
  <c r="N797"/>
  <c r="M797"/>
  <c r="L797"/>
  <c r="J797"/>
  <c r="N28"/>
  <c r="M28"/>
  <c r="L28"/>
  <c r="J28"/>
  <c r="N279"/>
  <c r="M279"/>
  <c r="L279"/>
  <c r="J279"/>
  <c r="N733"/>
  <c r="M733"/>
  <c r="L733"/>
  <c r="J733"/>
  <c r="N385"/>
  <c r="M385"/>
  <c r="L385"/>
  <c r="J385"/>
  <c r="N58"/>
  <c r="M58"/>
  <c r="L58"/>
  <c r="J58"/>
  <c r="N838"/>
  <c r="M838"/>
  <c r="L838"/>
  <c r="J838"/>
  <c r="N837"/>
  <c r="M837"/>
  <c r="L837"/>
  <c r="J837"/>
  <c r="N559"/>
  <c r="M559"/>
  <c r="L559"/>
  <c r="J559"/>
  <c r="N246"/>
  <c r="M246"/>
  <c r="L246"/>
  <c r="J246"/>
  <c r="N261"/>
  <c r="M261"/>
  <c r="L261"/>
  <c r="J261"/>
  <c r="N166"/>
  <c r="M166"/>
  <c r="L166"/>
  <c r="J166"/>
  <c r="N54"/>
  <c r="M54"/>
  <c r="L54"/>
  <c r="J54"/>
  <c r="N264"/>
  <c r="M264"/>
  <c r="L264"/>
  <c r="J264"/>
  <c r="N262"/>
  <c r="M262"/>
  <c r="L262"/>
  <c r="J262"/>
  <c r="N263"/>
  <c r="M263"/>
  <c r="L263"/>
  <c r="J263"/>
  <c r="N260"/>
  <c r="M260"/>
  <c r="L260"/>
  <c r="J260"/>
  <c r="N536"/>
  <c r="M536"/>
  <c r="L536"/>
  <c r="J536"/>
  <c r="N668"/>
  <c r="M668"/>
  <c r="L668"/>
  <c r="J668"/>
  <c r="N667"/>
  <c r="M667"/>
  <c r="L667"/>
  <c r="J667"/>
  <c r="N690"/>
  <c r="M690"/>
  <c r="L690"/>
  <c r="J690"/>
  <c r="N321"/>
  <c r="M321"/>
  <c r="L321"/>
  <c r="J321"/>
  <c r="N32"/>
  <c r="M32"/>
  <c r="L32"/>
  <c r="J32"/>
  <c r="N459"/>
  <c r="M459"/>
  <c r="L459"/>
  <c r="J459"/>
  <c r="N778"/>
  <c r="M778"/>
  <c r="L778"/>
  <c r="J778"/>
  <c r="N749"/>
  <c r="M749"/>
  <c r="L749"/>
  <c r="J749"/>
  <c r="N783"/>
  <c r="M783"/>
  <c r="L783"/>
  <c r="J783"/>
  <c r="N785"/>
  <c r="M785"/>
  <c r="L785"/>
  <c r="J785"/>
  <c r="N782"/>
  <c r="M782"/>
  <c r="L782"/>
  <c r="J782"/>
  <c r="N784"/>
  <c r="M784"/>
  <c r="L784"/>
  <c r="J784"/>
  <c r="N772"/>
  <c r="M772"/>
  <c r="L772"/>
  <c r="J772"/>
  <c r="N774"/>
  <c r="M774"/>
  <c r="L774"/>
  <c r="J774"/>
  <c r="N771"/>
  <c r="M771"/>
  <c r="L771"/>
  <c r="J771"/>
  <c r="N773"/>
  <c r="M773"/>
  <c r="L773"/>
  <c r="J773"/>
  <c r="N780"/>
  <c r="M780"/>
  <c r="L780"/>
  <c r="J780"/>
  <c r="N788"/>
  <c r="M788"/>
  <c r="L788"/>
  <c r="J788"/>
  <c r="N743"/>
  <c r="M743"/>
  <c r="L743"/>
  <c r="J743"/>
  <c r="N789"/>
  <c r="M789"/>
  <c r="L789"/>
  <c r="J789"/>
  <c r="N787"/>
  <c r="M787"/>
  <c r="L787"/>
  <c r="J787"/>
  <c r="N786"/>
  <c r="M786"/>
  <c r="L786"/>
  <c r="J786"/>
  <c r="N759"/>
  <c r="M759"/>
  <c r="L759"/>
  <c r="J759"/>
  <c r="N750"/>
  <c r="M750"/>
  <c r="L750"/>
  <c r="J750"/>
  <c r="N752"/>
  <c r="M752"/>
  <c r="L752"/>
  <c r="J752"/>
  <c r="N751"/>
  <c r="M751"/>
  <c r="L751"/>
  <c r="J751"/>
  <c r="N753"/>
  <c r="M753"/>
  <c r="L753"/>
  <c r="J753"/>
  <c r="N758"/>
  <c r="M758"/>
  <c r="L758"/>
  <c r="J758"/>
  <c r="N757"/>
  <c r="M757"/>
  <c r="L757"/>
  <c r="J757"/>
  <c r="N756"/>
  <c r="M756"/>
  <c r="L756"/>
  <c r="J756"/>
  <c r="N792"/>
  <c r="M792"/>
  <c r="L792"/>
  <c r="J792"/>
  <c r="N791"/>
  <c r="M791"/>
  <c r="L791"/>
  <c r="J791"/>
  <c r="N762"/>
  <c r="M762"/>
  <c r="L762"/>
  <c r="J762"/>
  <c r="N790"/>
  <c r="M790"/>
  <c r="L790"/>
  <c r="J790"/>
  <c r="N745"/>
  <c r="M745"/>
  <c r="L745"/>
  <c r="J745"/>
  <c r="N747"/>
  <c r="M747"/>
  <c r="L747"/>
  <c r="J747"/>
  <c r="N746"/>
  <c r="M746"/>
  <c r="L746"/>
  <c r="J746"/>
  <c r="N748"/>
  <c r="M748"/>
  <c r="L748"/>
  <c r="J748"/>
  <c r="N781"/>
  <c r="M781"/>
  <c r="L781"/>
  <c r="J781"/>
  <c r="N776"/>
  <c r="M776"/>
  <c r="L776"/>
  <c r="J776"/>
  <c r="N775"/>
  <c r="M775"/>
  <c r="L775"/>
  <c r="J775"/>
  <c r="N766"/>
  <c r="M766"/>
  <c r="L766"/>
  <c r="J766"/>
  <c r="N765"/>
  <c r="M765"/>
  <c r="L765"/>
  <c r="J765"/>
  <c r="N754"/>
  <c r="M754"/>
  <c r="L754"/>
  <c r="J754"/>
  <c r="N755"/>
  <c r="M755"/>
  <c r="L755"/>
  <c r="J755"/>
  <c r="N779"/>
  <c r="M779"/>
  <c r="L779"/>
  <c r="J779"/>
  <c r="N777"/>
  <c r="M777"/>
  <c r="L777"/>
  <c r="J777"/>
  <c r="N770"/>
  <c r="M770"/>
  <c r="L770"/>
  <c r="J770"/>
  <c r="N769"/>
  <c r="M769"/>
  <c r="L769"/>
  <c r="J769"/>
  <c r="N767"/>
  <c r="M767"/>
  <c r="L767"/>
  <c r="J767"/>
  <c r="N768"/>
  <c r="M768"/>
  <c r="L768"/>
  <c r="J768"/>
  <c r="N763"/>
  <c r="M763"/>
  <c r="L763"/>
  <c r="J763"/>
  <c r="N761"/>
  <c r="M761"/>
  <c r="L761"/>
  <c r="J761"/>
  <c r="N764"/>
  <c r="M764"/>
  <c r="L764"/>
  <c r="J764"/>
  <c r="N744"/>
  <c r="M744"/>
  <c r="L744"/>
  <c r="J744"/>
  <c r="N760"/>
  <c r="M760"/>
  <c r="L760"/>
  <c r="J760"/>
  <c r="N647"/>
  <c r="M647"/>
  <c r="L647"/>
  <c r="J647"/>
  <c r="N143"/>
  <c r="M143"/>
  <c r="L143"/>
  <c r="J143"/>
  <c r="N214"/>
  <c r="M214"/>
  <c r="L214"/>
  <c r="J214"/>
  <c r="N330"/>
  <c r="M330"/>
  <c r="L330"/>
  <c r="J330"/>
  <c r="N444"/>
  <c r="M444"/>
  <c r="L444"/>
  <c r="J444"/>
  <c r="N430"/>
  <c r="M430"/>
  <c r="L430"/>
  <c r="J430"/>
  <c r="N429"/>
  <c r="M429"/>
  <c r="L429"/>
  <c r="J429"/>
  <c r="N844"/>
  <c r="M844"/>
  <c r="L844"/>
  <c r="J844"/>
  <c r="N388"/>
  <c r="M388"/>
  <c r="L388"/>
  <c r="J388"/>
  <c r="N386"/>
  <c r="M386"/>
  <c r="L386"/>
  <c r="J386"/>
  <c r="N349"/>
  <c r="M349"/>
  <c r="L349"/>
  <c r="J349"/>
  <c r="N347"/>
  <c r="M347"/>
  <c r="L347"/>
  <c r="J347"/>
  <c r="N345"/>
  <c r="M345"/>
  <c r="L345"/>
  <c r="J345"/>
  <c r="N326"/>
  <c r="M326"/>
  <c r="L326"/>
  <c r="J326"/>
  <c r="N298"/>
  <c r="M298"/>
  <c r="L298"/>
  <c r="J298"/>
  <c r="N277"/>
  <c r="M277"/>
  <c r="L277"/>
  <c r="J277"/>
  <c r="N276"/>
  <c r="M276"/>
  <c r="L276"/>
  <c r="J276"/>
  <c r="N275"/>
  <c r="M275"/>
  <c r="L275"/>
  <c r="J275"/>
  <c r="N268"/>
  <c r="M268"/>
  <c r="L268"/>
  <c r="J268"/>
  <c r="N267"/>
  <c r="M267"/>
  <c r="L267"/>
  <c r="J267"/>
  <c r="N265"/>
  <c r="M265"/>
  <c r="L265"/>
  <c r="J265"/>
  <c r="N259"/>
  <c r="M259"/>
  <c r="L259"/>
  <c r="J259"/>
  <c r="N255"/>
  <c r="M255"/>
  <c r="L255"/>
  <c r="J255"/>
  <c r="N251"/>
  <c r="M251"/>
  <c r="L251"/>
  <c r="J251"/>
  <c r="N229"/>
  <c r="M229"/>
  <c r="L229"/>
  <c r="J229"/>
  <c r="N187"/>
  <c r="M187"/>
  <c r="L187"/>
  <c r="J187"/>
  <c r="N118"/>
  <c r="M118"/>
  <c r="L118"/>
  <c r="J118"/>
  <c r="N115"/>
  <c r="M115"/>
  <c r="L115"/>
  <c r="J115"/>
  <c r="N116"/>
  <c r="M116"/>
  <c r="L116"/>
  <c r="J116"/>
  <c r="N51"/>
  <c r="M51"/>
  <c r="L51"/>
  <c r="J51"/>
  <c r="N50"/>
  <c r="M50"/>
  <c r="L50"/>
  <c r="J50"/>
  <c r="N448"/>
  <c r="M448"/>
  <c r="L448"/>
  <c r="J448"/>
  <c r="N801"/>
  <c r="M801"/>
  <c r="L801"/>
  <c r="J801"/>
  <c r="N573"/>
  <c r="M573"/>
  <c r="L573"/>
  <c r="J573"/>
  <c r="N503"/>
  <c r="M503"/>
  <c r="L503"/>
  <c r="J503"/>
  <c r="N502"/>
  <c r="M502"/>
  <c r="L502"/>
  <c r="J502"/>
  <c r="N504"/>
  <c r="M504"/>
  <c r="L504"/>
  <c r="J504"/>
  <c r="N623"/>
  <c r="M623"/>
  <c r="L623"/>
  <c r="J623"/>
  <c r="N518"/>
  <c r="M518"/>
  <c r="L518"/>
  <c r="J518"/>
  <c r="N516"/>
  <c r="M516"/>
  <c r="L516"/>
  <c r="J516"/>
  <c r="N695"/>
  <c r="M695"/>
  <c r="L695"/>
  <c r="J695"/>
  <c r="N27"/>
  <c r="M27"/>
  <c r="L27"/>
  <c r="J27"/>
  <c r="N693"/>
  <c r="M693"/>
  <c r="L693"/>
  <c r="J693"/>
  <c r="N322"/>
  <c r="M322"/>
  <c r="L322"/>
  <c r="J322"/>
  <c r="N493"/>
  <c r="M493"/>
  <c r="L493"/>
  <c r="J493"/>
  <c r="N397"/>
  <c r="M397"/>
  <c r="L397"/>
  <c r="J397"/>
  <c r="N395"/>
  <c r="M395"/>
  <c r="L395"/>
  <c r="J395"/>
  <c r="N398"/>
  <c r="M398"/>
  <c r="L398"/>
  <c r="J398"/>
  <c r="N396"/>
  <c r="M396"/>
  <c r="L396"/>
  <c r="J396"/>
  <c r="N404"/>
  <c r="M404"/>
  <c r="L404"/>
  <c r="J404"/>
  <c r="N394"/>
  <c r="M394"/>
  <c r="L394"/>
  <c r="J394"/>
  <c r="N310"/>
  <c r="M310"/>
  <c r="L310"/>
  <c r="J310"/>
  <c r="N309"/>
  <c r="M309"/>
  <c r="L309"/>
  <c r="J309"/>
  <c r="N286"/>
  <c r="M286"/>
  <c r="L286"/>
  <c r="J286"/>
  <c r="N209"/>
  <c r="M209"/>
  <c r="L209"/>
  <c r="J209"/>
  <c r="N245"/>
  <c r="M245"/>
  <c r="L245"/>
  <c r="J245"/>
  <c r="N741"/>
  <c r="M741"/>
  <c r="L741"/>
  <c r="J741"/>
  <c r="N740"/>
  <c r="M740"/>
  <c r="L740"/>
  <c r="J740"/>
  <c r="N798"/>
  <c r="M798"/>
  <c r="L798"/>
  <c r="J798"/>
  <c r="N711"/>
  <c r="M711"/>
  <c r="L711"/>
  <c r="J711"/>
  <c r="N736"/>
  <c r="M736"/>
  <c r="L736"/>
  <c r="J736"/>
  <c r="N565"/>
  <c r="M565"/>
  <c r="L565"/>
  <c r="J565"/>
  <c r="N566"/>
  <c r="M566"/>
  <c r="L566"/>
  <c r="J566"/>
  <c r="N567"/>
  <c r="M567"/>
  <c r="L567"/>
  <c r="J567"/>
  <c r="N568"/>
  <c r="M568"/>
  <c r="L568"/>
  <c r="J568"/>
  <c r="N210"/>
  <c r="M210"/>
  <c r="L210"/>
  <c r="J210"/>
  <c r="N208"/>
  <c r="M208"/>
  <c r="L208"/>
  <c r="J208"/>
  <c r="N728"/>
  <c r="M728"/>
  <c r="L728"/>
  <c r="J728"/>
  <c r="N616"/>
  <c r="M616"/>
  <c r="L616"/>
  <c r="J616"/>
  <c r="N379"/>
  <c r="M379"/>
  <c r="L379"/>
  <c r="J379"/>
  <c r="N302"/>
  <c r="M302"/>
  <c r="L302"/>
  <c r="J302"/>
  <c r="N85"/>
  <c r="M85"/>
  <c r="L85"/>
  <c r="J85"/>
  <c r="N348"/>
  <c r="M348"/>
  <c r="L348"/>
  <c r="J348"/>
  <c r="N719"/>
  <c r="M719"/>
  <c r="L719"/>
  <c r="J719"/>
  <c r="N718"/>
  <c r="M718"/>
  <c r="L718"/>
  <c r="J718"/>
  <c r="N401"/>
  <c r="M401"/>
  <c r="L401"/>
  <c r="J401"/>
  <c r="N706"/>
  <c r="M706"/>
  <c r="L706"/>
  <c r="J706"/>
  <c r="N164"/>
  <c r="M164"/>
  <c r="L164"/>
  <c r="J164"/>
  <c r="N132"/>
  <c r="M132"/>
  <c r="L132"/>
  <c r="J132"/>
  <c r="N829"/>
  <c r="M829"/>
  <c r="L829"/>
  <c r="J829"/>
  <c r="N828"/>
  <c r="M828"/>
  <c r="L828"/>
  <c r="J828"/>
  <c r="N231"/>
  <c r="M231"/>
  <c r="L231"/>
  <c r="J231"/>
  <c r="N600"/>
  <c r="M600"/>
  <c r="L600"/>
  <c r="J600"/>
  <c r="N409"/>
  <c r="M409"/>
  <c r="L409"/>
  <c r="J409"/>
  <c r="N708"/>
  <c r="M708"/>
  <c r="L708"/>
  <c r="J708"/>
  <c r="N814"/>
  <c r="M814"/>
  <c r="L814"/>
  <c r="J814"/>
  <c r="N818"/>
  <c r="M818"/>
  <c r="L818"/>
  <c r="J818"/>
  <c r="N817"/>
  <c r="M817"/>
  <c r="L817"/>
  <c r="J817"/>
  <c r="N819"/>
  <c r="M819"/>
  <c r="L819"/>
  <c r="J819"/>
  <c r="N100"/>
  <c r="M100"/>
  <c r="L100"/>
  <c r="J100"/>
  <c r="N320"/>
  <c r="M320"/>
  <c r="L320"/>
  <c r="J320"/>
  <c r="N228"/>
  <c r="M228"/>
  <c r="L228"/>
  <c r="J228"/>
  <c r="N642"/>
  <c r="M642"/>
  <c r="L642"/>
  <c r="J642"/>
  <c r="N629"/>
  <c r="M629"/>
  <c r="L629"/>
  <c r="J629"/>
  <c r="N630"/>
  <c r="M630"/>
  <c r="L630"/>
  <c r="J630"/>
  <c r="N126"/>
  <c r="M126"/>
  <c r="L126"/>
  <c r="J126"/>
  <c r="N207"/>
  <c r="M207"/>
  <c r="L207"/>
  <c r="J207"/>
  <c r="N201"/>
  <c r="M201"/>
  <c r="L201"/>
  <c r="J201"/>
  <c r="N202"/>
  <c r="M202"/>
  <c r="L202"/>
  <c r="J202"/>
  <c r="N21"/>
  <c r="M21"/>
  <c r="L21"/>
  <c r="J21"/>
  <c r="N137"/>
  <c r="M137"/>
  <c r="L137"/>
  <c r="J137"/>
  <c r="N191"/>
  <c r="M191"/>
  <c r="L191"/>
  <c r="J191"/>
  <c r="N808"/>
  <c r="M808"/>
  <c r="L808"/>
  <c r="J808"/>
  <c r="N810"/>
  <c r="M810"/>
  <c r="L810"/>
  <c r="J810"/>
  <c r="N809"/>
  <c r="M809"/>
  <c r="L809"/>
  <c r="J809"/>
  <c r="N374"/>
  <c r="M374"/>
  <c r="L374"/>
  <c r="J374"/>
  <c r="N233"/>
  <c r="M233"/>
  <c r="L233"/>
  <c r="J233"/>
  <c r="N232"/>
  <c r="M232"/>
  <c r="L232"/>
  <c r="J232"/>
  <c r="N223"/>
  <c r="M223"/>
  <c r="L223"/>
  <c r="J223"/>
  <c r="N815"/>
  <c r="M815"/>
  <c r="L815"/>
  <c r="J815"/>
  <c r="N626"/>
  <c r="M626"/>
  <c r="L626"/>
  <c r="J626"/>
  <c r="N188"/>
  <c r="M188"/>
  <c r="L188"/>
  <c r="J188"/>
  <c r="N30"/>
  <c r="M30"/>
  <c r="L30"/>
  <c r="J30"/>
  <c r="N31"/>
  <c r="M31"/>
  <c r="L31"/>
  <c r="J31"/>
  <c r="N33"/>
  <c r="M33"/>
  <c r="L33"/>
  <c r="J33"/>
  <c r="N687"/>
  <c r="M687"/>
  <c r="L687"/>
  <c r="J687"/>
  <c r="N324"/>
  <c r="M324"/>
  <c r="L324"/>
  <c r="J324"/>
  <c r="N323"/>
  <c r="M323"/>
  <c r="L323"/>
  <c r="J323"/>
  <c r="N812"/>
  <c r="M812"/>
  <c r="L812"/>
  <c r="J812"/>
  <c r="N811"/>
  <c r="M811"/>
  <c r="L811"/>
  <c r="J811"/>
  <c r="N425"/>
  <c r="M425"/>
  <c r="L425"/>
  <c r="J425"/>
  <c r="N190"/>
  <c r="M190"/>
  <c r="L190"/>
  <c r="J190"/>
  <c r="N189"/>
  <c r="M189"/>
  <c r="L189"/>
  <c r="J189"/>
  <c r="N704"/>
  <c r="M704"/>
  <c r="L704"/>
  <c r="J704"/>
  <c r="N705"/>
  <c r="M705"/>
  <c r="L705"/>
  <c r="J705"/>
  <c r="N230"/>
  <c r="M230"/>
  <c r="L230"/>
  <c r="J230"/>
  <c r="N717"/>
  <c r="M717"/>
  <c r="L717"/>
  <c r="J717"/>
  <c r="N124"/>
  <c r="M124"/>
  <c r="L124"/>
  <c r="J124"/>
  <c r="N527"/>
  <c r="M527"/>
  <c r="L527"/>
  <c r="J527"/>
  <c r="N123"/>
  <c r="M123"/>
  <c r="L123"/>
  <c r="J123"/>
  <c r="N72"/>
  <c r="M72"/>
  <c r="L72"/>
  <c r="J72"/>
  <c r="N799"/>
  <c r="M799"/>
  <c r="L799"/>
  <c r="J799"/>
  <c r="N659"/>
  <c r="M659"/>
  <c r="L659"/>
  <c r="J659"/>
  <c r="N544"/>
  <c r="M544"/>
  <c r="L544"/>
  <c r="J544"/>
  <c r="N836"/>
  <c r="M836"/>
  <c r="L836"/>
  <c r="J836"/>
  <c r="N835"/>
  <c r="M835"/>
  <c r="L835"/>
  <c r="J835"/>
  <c r="N834"/>
  <c r="M834"/>
  <c r="L834"/>
  <c r="J834"/>
  <c r="N833"/>
  <c r="M833"/>
  <c r="L833"/>
  <c r="J833"/>
  <c r="N832"/>
  <c r="M832"/>
  <c r="L832"/>
  <c r="J832"/>
  <c r="N831"/>
  <c r="M831"/>
  <c r="L831"/>
  <c r="J831"/>
  <c r="N796"/>
  <c r="M796"/>
  <c r="L796"/>
  <c r="J796"/>
  <c r="N737"/>
  <c r="M737"/>
  <c r="L737"/>
  <c r="J737"/>
  <c r="N701"/>
  <c r="M701"/>
  <c r="L701"/>
  <c r="J701"/>
  <c r="N700"/>
  <c r="M700"/>
  <c r="L700"/>
  <c r="J700"/>
  <c r="N699"/>
  <c r="M699"/>
  <c r="L699"/>
  <c r="J699"/>
  <c r="N698"/>
  <c r="M698"/>
  <c r="L698"/>
  <c r="J698"/>
  <c r="N664"/>
  <c r="M664"/>
  <c r="L664"/>
  <c r="J664"/>
  <c r="N663"/>
  <c r="M663"/>
  <c r="L663"/>
  <c r="J663"/>
  <c r="N662"/>
  <c r="M662"/>
  <c r="L662"/>
  <c r="J662"/>
  <c r="N661"/>
  <c r="M661"/>
  <c r="L661"/>
  <c r="J661"/>
  <c r="N660"/>
  <c r="M660"/>
  <c r="L660"/>
  <c r="J660"/>
  <c r="N658"/>
  <c r="M658"/>
  <c r="L658"/>
  <c r="J658"/>
  <c r="N657"/>
  <c r="M657"/>
  <c r="L657"/>
  <c r="J657"/>
  <c r="N656"/>
  <c r="M656"/>
  <c r="L656"/>
  <c r="J656"/>
  <c r="N654"/>
  <c r="M654"/>
  <c r="L654"/>
  <c r="J654"/>
  <c r="N655"/>
  <c r="M655"/>
  <c r="L655"/>
  <c r="J655"/>
  <c r="N650"/>
  <c r="M650"/>
  <c r="L650"/>
  <c r="J650"/>
  <c r="N621"/>
  <c r="M621"/>
  <c r="L621"/>
  <c r="J621"/>
  <c r="N571"/>
  <c r="M571"/>
  <c r="L571"/>
  <c r="J571"/>
  <c r="N569"/>
  <c r="M569"/>
  <c r="L569"/>
  <c r="J569"/>
  <c r="N562"/>
  <c r="M562"/>
  <c r="L562"/>
  <c r="N558"/>
  <c r="M558"/>
  <c r="L558"/>
  <c r="J558"/>
  <c r="N557"/>
  <c r="M557"/>
  <c r="L557"/>
  <c r="J557"/>
  <c r="N556"/>
  <c r="M556"/>
  <c r="L556"/>
  <c r="J556"/>
  <c r="N555"/>
  <c r="M555"/>
  <c r="L555"/>
  <c r="J555"/>
  <c r="N554"/>
  <c r="M554"/>
  <c r="L554"/>
  <c r="J554"/>
  <c r="N550"/>
  <c r="M550"/>
  <c r="L550"/>
  <c r="J550"/>
  <c r="N543"/>
  <c r="M543"/>
  <c r="L543"/>
  <c r="J543"/>
  <c r="N542"/>
  <c r="M542"/>
  <c r="L542"/>
  <c r="J542"/>
  <c r="N541"/>
  <c r="M541"/>
  <c r="L541"/>
  <c r="J541"/>
  <c r="N540"/>
  <c r="M540"/>
  <c r="L540"/>
  <c r="J540"/>
  <c r="N169"/>
  <c r="M169"/>
  <c r="L169"/>
  <c r="J169"/>
  <c r="N354"/>
  <c r="M354"/>
  <c r="L354"/>
  <c r="J354"/>
  <c r="N532"/>
  <c r="M532"/>
  <c r="L532"/>
  <c r="J532"/>
  <c r="N519"/>
  <c r="M519"/>
  <c r="L519"/>
  <c r="J519"/>
  <c r="N506"/>
  <c r="M506"/>
  <c r="L506"/>
  <c r="J506"/>
  <c r="N497"/>
  <c r="M497"/>
  <c r="L497"/>
  <c r="J497"/>
  <c r="N462"/>
  <c r="M462"/>
  <c r="L462"/>
  <c r="J462"/>
  <c r="N463"/>
  <c r="M463"/>
  <c r="L463"/>
  <c r="J463"/>
  <c r="N460"/>
  <c r="M460"/>
  <c r="L460"/>
  <c r="J460"/>
  <c r="N456"/>
  <c r="M456"/>
  <c r="L456"/>
  <c r="J456"/>
  <c r="N454"/>
  <c r="M454"/>
  <c r="L454"/>
  <c r="J454"/>
  <c r="N447"/>
  <c r="M447"/>
  <c r="L447"/>
  <c r="J447"/>
  <c r="N443"/>
  <c r="M443"/>
  <c r="L443"/>
  <c r="J443"/>
  <c r="N442"/>
  <c r="M442"/>
  <c r="L442"/>
  <c r="J442"/>
  <c r="N440"/>
  <c r="M440"/>
  <c r="L440"/>
  <c r="J440"/>
  <c r="N427"/>
  <c r="M427"/>
  <c r="L427"/>
  <c r="J427"/>
  <c r="N426"/>
  <c r="M426"/>
  <c r="L426"/>
  <c r="J426"/>
  <c r="N421"/>
  <c r="M421"/>
  <c r="L421"/>
  <c r="J421"/>
  <c r="N384"/>
  <c r="M384"/>
  <c r="L384"/>
  <c r="J384"/>
  <c r="N378"/>
  <c r="M378"/>
  <c r="L378"/>
  <c r="J378"/>
  <c r="N375"/>
  <c r="M375"/>
  <c r="L375"/>
  <c r="J375"/>
  <c r="N368"/>
  <c r="M368"/>
  <c r="L368"/>
  <c r="J368"/>
  <c r="N366"/>
  <c r="M366"/>
  <c r="L366"/>
  <c r="J366"/>
  <c r="N365"/>
  <c r="M365"/>
  <c r="L365"/>
  <c r="J365"/>
  <c r="N364"/>
  <c r="M364"/>
  <c r="L364"/>
  <c r="J364"/>
  <c r="N363"/>
  <c r="M363"/>
  <c r="L363"/>
  <c r="J363"/>
  <c r="N362"/>
  <c r="M362"/>
  <c r="L362"/>
  <c r="J362"/>
  <c r="N361"/>
  <c r="M361"/>
  <c r="L361"/>
  <c r="J361"/>
  <c r="N359"/>
  <c r="M359"/>
  <c r="L359"/>
  <c r="J359"/>
  <c r="N357"/>
  <c r="M357"/>
  <c r="L357"/>
  <c r="J357"/>
  <c r="N358"/>
  <c r="M358"/>
  <c r="L358"/>
  <c r="J358"/>
  <c r="N355"/>
  <c r="M355"/>
  <c r="L355"/>
  <c r="J355"/>
  <c r="N356"/>
  <c r="M356"/>
  <c r="L356"/>
  <c r="J356"/>
  <c r="N353"/>
  <c r="M353"/>
  <c r="L353"/>
  <c r="J353"/>
  <c r="N352"/>
  <c r="M352"/>
  <c r="L352"/>
  <c r="J352"/>
  <c r="N337"/>
  <c r="M337"/>
  <c r="L337"/>
  <c r="J337"/>
  <c r="N336"/>
  <c r="M336"/>
  <c r="L336"/>
  <c r="J336"/>
  <c r="N335"/>
  <c r="M335"/>
  <c r="L335"/>
  <c r="J335"/>
  <c r="N334"/>
  <c r="M334"/>
  <c r="L334"/>
  <c r="J334"/>
  <c r="N333"/>
  <c r="M333"/>
  <c r="L333"/>
  <c r="J333"/>
  <c r="N332"/>
  <c r="M332"/>
  <c r="L332"/>
  <c r="J332"/>
  <c r="N331"/>
  <c r="M331"/>
  <c r="L331"/>
  <c r="J331"/>
  <c r="N329"/>
  <c r="M329"/>
  <c r="L329"/>
  <c r="J329"/>
  <c r="N328"/>
  <c r="M328"/>
  <c r="L328"/>
  <c r="J328"/>
  <c r="N325"/>
  <c r="M325"/>
  <c r="L325"/>
  <c r="J325"/>
  <c r="N312"/>
  <c r="M312"/>
  <c r="L312"/>
  <c r="J312"/>
  <c r="N311"/>
  <c r="M311"/>
  <c r="L311"/>
  <c r="J311"/>
  <c r="N307"/>
  <c r="M307"/>
  <c r="L307"/>
  <c r="J307"/>
  <c r="N299"/>
  <c r="M299"/>
  <c r="L299"/>
  <c r="J299"/>
  <c r="N280"/>
  <c r="M280"/>
  <c r="L280"/>
  <c r="J280"/>
  <c r="N273"/>
  <c r="M273"/>
  <c r="L273"/>
  <c r="J273"/>
  <c r="N247"/>
  <c r="M247"/>
  <c r="L247"/>
  <c r="J247"/>
  <c r="N198"/>
  <c r="M198"/>
  <c r="L198"/>
  <c r="J198"/>
  <c r="N197"/>
  <c r="M197"/>
  <c r="L197"/>
  <c r="J197"/>
  <c r="N196"/>
  <c r="M196"/>
  <c r="L196"/>
  <c r="J196"/>
  <c r="N173"/>
  <c r="M173"/>
  <c r="L173"/>
  <c r="J173"/>
  <c r="N160"/>
  <c r="M160"/>
  <c r="L160"/>
  <c r="J160"/>
  <c r="N152"/>
  <c r="M152"/>
  <c r="L152"/>
  <c r="J152"/>
  <c r="N142"/>
  <c r="M142"/>
  <c r="L142"/>
  <c r="J142"/>
  <c r="N141"/>
  <c r="M141"/>
  <c r="L141"/>
  <c r="J141"/>
  <c r="N140"/>
  <c r="M140"/>
  <c r="L140"/>
  <c r="J140"/>
  <c r="N130"/>
  <c r="M130"/>
  <c r="L130"/>
  <c r="J130"/>
  <c r="N117"/>
  <c r="M117"/>
  <c r="L117"/>
  <c r="J117"/>
  <c r="N75"/>
  <c r="M75"/>
  <c r="L75"/>
  <c r="J75"/>
  <c r="N74"/>
  <c r="M74"/>
  <c r="L74"/>
  <c r="J74"/>
  <c r="N73"/>
  <c r="M73"/>
  <c r="L73"/>
  <c r="J73"/>
  <c r="N71"/>
  <c r="M71"/>
  <c r="L71"/>
  <c r="J71"/>
  <c r="N70"/>
  <c r="M70"/>
  <c r="L70"/>
  <c r="J70"/>
  <c r="N66"/>
  <c r="M66"/>
  <c r="L66"/>
  <c r="J66"/>
  <c r="N65"/>
  <c r="M65"/>
  <c r="L65"/>
  <c r="J65"/>
  <c r="N64"/>
  <c r="M64"/>
  <c r="L64"/>
  <c r="J64"/>
  <c r="N507"/>
  <c r="M507"/>
  <c r="L507"/>
  <c r="J507"/>
  <c r="N843"/>
  <c r="M843"/>
  <c r="L843"/>
  <c r="J843"/>
  <c r="N842"/>
  <c r="M842"/>
  <c r="L842"/>
  <c r="J842"/>
  <c r="N800"/>
  <c r="M800"/>
  <c r="L800"/>
  <c r="J800"/>
  <c r="N618"/>
  <c r="M618"/>
  <c r="L618"/>
  <c r="J618"/>
  <c r="N619"/>
  <c r="M619"/>
  <c r="L619"/>
  <c r="J619"/>
  <c r="N620"/>
  <c r="M620"/>
  <c r="L620"/>
  <c r="J620"/>
  <c r="N608"/>
  <c r="M608"/>
  <c r="L608"/>
  <c r="J608"/>
  <c r="N599"/>
  <c r="M599"/>
  <c r="L599"/>
  <c r="J599"/>
  <c r="N598"/>
  <c r="M598"/>
  <c r="L598"/>
  <c r="J598"/>
  <c r="N570"/>
  <c r="M570"/>
  <c r="L570"/>
  <c r="J570"/>
  <c r="N548"/>
  <c r="M548"/>
  <c r="L548"/>
  <c r="J548"/>
  <c r="N589"/>
  <c r="M589"/>
  <c r="L589"/>
  <c r="J589"/>
  <c r="N512"/>
  <c r="M512"/>
  <c r="L512"/>
  <c r="J512"/>
  <c r="N441"/>
  <c r="M441"/>
  <c r="L441"/>
  <c r="J441"/>
  <c r="N461"/>
  <c r="M461"/>
  <c r="L461"/>
  <c r="J461"/>
  <c r="N439"/>
  <c r="M439"/>
  <c r="L439"/>
  <c r="J439"/>
  <c r="N500"/>
  <c r="M500"/>
  <c r="L500"/>
  <c r="J500"/>
  <c r="N391"/>
  <c r="M391"/>
  <c r="L391"/>
  <c r="J391"/>
  <c r="N428"/>
  <c r="M428"/>
  <c r="L428"/>
  <c r="J428"/>
  <c r="N419"/>
  <c r="M419"/>
  <c r="L419"/>
  <c r="J419"/>
  <c r="N418"/>
  <c r="M418"/>
  <c r="L418"/>
  <c r="J418"/>
  <c r="N367"/>
  <c r="M367"/>
  <c r="L367"/>
  <c r="J367"/>
  <c r="N351"/>
  <c r="M351"/>
  <c r="L351"/>
  <c r="J351"/>
  <c r="N417"/>
  <c r="M417"/>
  <c r="L417"/>
  <c r="J417"/>
  <c r="N297"/>
  <c r="M297"/>
  <c r="L297"/>
  <c r="J297"/>
  <c r="N227"/>
  <c r="M227"/>
  <c r="L227"/>
  <c r="J227"/>
  <c r="N172"/>
  <c r="M172"/>
  <c r="L172"/>
  <c r="J172"/>
  <c r="N171"/>
  <c r="M171"/>
  <c r="L171"/>
  <c r="J171"/>
  <c r="N162"/>
  <c r="M162"/>
  <c r="L162"/>
  <c r="J162"/>
  <c r="N154"/>
  <c r="M154"/>
  <c r="L154"/>
  <c r="J154"/>
  <c r="N153"/>
  <c r="M153"/>
  <c r="L153"/>
  <c r="J153"/>
  <c r="N60"/>
  <c r="M60"/>
  <c r="L60"/>
  <c r="J60"/>
  <c r="N37"/>
  <c r="M37"/>
  <c r="L37"/>
  <c r="J37"/>
  <c r="N36"/>
  <c r="M36"/>
  <c r="L36"/>
  <c r="J36"/>
  <c r="N35"/>
  <c r="M35"/>
  <c r="L35"/>
  <c r="J35"/>
  <c r="N69"/>
  <c r="M69"/>
  <c r="L69"/>
  <c r="J69"/>
  <c r="N23"/>
  <c r="M23"/>
  <c r="L23"/>
  <c r="J23"/>
  <c r="N67"/>
  <c r="M67"/>
  <c r="L67"/>
  <c r="J67"/>
  <c r="N57"/>
  <c r="M57"/>
  <c r="L57"/>
  <c r="J57"/>
  <c r="N56"/>
  <c r="M56"/>
  <c r="L56"/>
  <c r="J56"/>
  <c r="N48"/>
  <c r="M48"/>
  <c r="L48"/>
  <c r="J48"/>
  <c r="N44"/>
  <c r="M44"/>
  <c r="L44"/>
  <c r="J44"/>
  <c r="N41"/>
  <c r="M41"/>
  <c r="L41"/>
  <c r="J41"/>
  <c r="N304"/>
  <c r="M304"/>
  <c r="L304"/>
  <c r="J304"/>
  <c r="N25"/>
  <c r="M25"/>
  <c r="L25"/>
  <c r="J25"/>
  <c r="N408"/>
  <c r="M408"/>
  <c r="L408"/>
  <c r="J408"/>
  <c r="N632"/>
  <c r="M632"/>
  <c r="L632"/>
  <c r="J632"/>
  <c r="N561"/>
  <c r="M561"/>
  <c r="L561"/>
  <c r="J561"/>
  <c r="N538"/>
  <c r="M538"/>
  <c r="L538"/>
  <c r="J538"/>
  <c r="N537"/>
  <c r="M537"/>
  <c r="L537"/>
  <c r="J537"/>
  <c r="N39"/>
  <c r="M39"/>
  <c r="L39"/>
  <c r="J39"/>
  <c r="N40"/>
  <c r="M40"/>
  <c r="L40"/>
  <c r="J40"/>
  <c r="N689"/>
  <c r="M689"/>
  <c r="L689"/>
  <c r="B11"/>
  <c r="J750" i="2"/>
  <c r="L750"/>
  <c r="M750"/>
  <c r="N750"/>
  <c r="J296"/>
  <c r="L296"/>
  <c r="M296"/>
  <c r="N296"/>
  <c r="J88"/>
  <c r="L88"/>
  <c r="M88"/>
  <c r="N88"/>
  <c r="J487"/>
  <c r="L487"/>
  <c r="M487"/>
  <c r="N487"/>
  <c r="J664"/>
  <c r="L664"/>
  <c r="M664"/>
  <c r="N664"/>
  <c r="J663"/>
  <c r="L663"/>
  <c r="M663"/>
  <c r="N663"/>
  <c r="J662"/>
  <c r="L662"/>
  <c r="M662"/>
  <c r="N662"/>
  <c r="J294"/>
  <c r="L294"/>
  <c r="M294"/>
  <c r="N294"/>
  <c r="J356"/>
  <c r="L356"/>
  <c r="M356"/>
  <c r="N356"/>
  <c r="J46"/>
  <c r="L46"/>
  <c r="M46"/>
  <c r="N46"/>
  <c r="J151"/>
  <c r="L151"/>
  <c r="M151"/>
  <c r="N151"/>
  <c r="J239"/>
  <c r="L239"/>
  <c r="M239"/>
  <c r="N239"/>
  <c r="J226"/>
  <c r="L226"/>
  <c r="M226"/>
  <c r="N226"/>
  <c r="J523"/>
  <c r="L523"/>
  <c r="M523"/>
  <c r="N523"/>
  <c r="J783"/>
  <c r="L783"/>
  <c r="M783"/>
  <c r="N783"/>
  <c r="J784"/>
  <c r="L784"/>
  <c r="M784"/>
  <c r="N784"/>
  <c r="J50"/>
  <c r="L50"/>
  <c r="M50"/>
  <c r="N50"/>
  <c r="J499"/>
  <c r="L499"/>
  <c r="M499"/>
  <c r="N499"/>
  <c r="J238"/>
  <c r="L238"/>
  <c r="M238"/>
  <c r="N238"/>
  <c r="J241"/>
  <c r="L241"/>
  <c r="M241"/>
  <c r="N241"/>
  <c r="J240"/>
  <c r="L240"/>
  <c r="M240"/>
  <c r="N240"/>
  <c r="J242"/>
  <c r="L242"/>
  <c r="M242"/>
  <c r="N242"/>
  <c r="J628"/>
  <c r="L628"/>
  <c r="M628"/>
  <c r="N628"/>
  <c r="J629"/>
  <c r="L629"/>
  <c r="M629"/>
  <c r="N629"/>
  <c r="J650"/>
  <c r="L650"/>
  <c r="M650"/>
  <c r="N650"/>
  <c r="J297"/>
  <c r="L297"/>
  <c r="M297"/>
  <c r="N297"/>
  <c r="J187"/>
  <c r="L187"/>
  <c r="M187"/>
  <c r="N187"/>
  <c r="J108"/>
  <c r="L108"/>
  <c r="M108"/>
  <c r="N108"/>
  <c r="J113"/>
  <c r="L113"/>
  <c r="M113"/>
  <c r="N113"/>
  <c r="J188"/>
  <c r="L188"/>
  <c r="M188"/>
  <c r="N188"/>
  <c r="J124"/>
  <c r="L124"/>
  <c r="M124"/>
  <c r="N124"/>
  <c r="J691"/>
  <c r="L691"/>
  <c r="M691"/>
  <c r="N691"/>
  <c r="J114"/>
  <c r="L114"/>
  <c r="M114"/>
  <c r="N114"/>
  <c r="J511"/>
  <c r="L511"/>
  <c r="M511"/>
  <c r="N511"/>
  <c r="J510"/>
  <c r="L510"/>
  <c r="M510"/>
  <c r="N510"/>
  <c r="J474"/>
  <c r="L474"/>
  <c r="M474"/>
  <c r="N474"/>
  <c r="J496"/>
  <c r="L496"/>
  <c r="M496"/>
  <c r="N496"/>
  <c r="J361"/>
  <c r="L361"/>
  <c r="M361"/>
  <c r="N361"/>
  <c r="J600"/>
  <c r="L600"/>
  <c r="M600"/>
  <c r="N600"/>
  <c r="J18"/>
  <c r="L18"/>
  <c r="M18"/>
  <c r="N18"/>
  <c r="J295"/>
  <c r="L295"/>
  <c r="M295"/>
  <c r="N295"/>
  <c r="J317"/>
  <c r="L317"/>
  <c r="M317"/>
  <c r="N317"/>
  <c r="J685"/>
  <c r="L685"/>
  <c r="M685"/>
  <c r="N685"/>
  <c r="J205"/>
  <c r="L205"/>
  <c r="M205"/>
  <c r="N205"/>
  <c r="J247"/>
  <c r="L247"/>
  <c r="M247"/>
  <c r="N247"/>
  <c r="J160"/>
  <c r="L160"/>
  <c r="M160"/>
  <c r="N160"/>
  <c r="J652"/>
  <c r="L652"/>
  <c r="M652"/>
  <c r="N652"/>
  <c r="J291"/>
  <c r="L291"/>
  <c r="M291"/>
  <c r="N291"/>
  <c r="J293"/>
  <c r="L293"/>
  <c r="M293"/>
  <c r="N293"/>
  <c r="J292"/>
  <c r="L292"/>
  <c r="M292"/>
  <c r="N292"/>
  <c r="J91"/>
  <c r="L91"/>
  <c r="M91"/>
  <c r="N91"/>
  <c r="J164"/>
  <c r="L164"/>
  <c r="M164"/>
  <c r="N164"/>
  <c r="J166"/>
  <c r="L166"/>
  <c r="M166"/>
  <c r="N166"/>
  <c r="J165"/>
  <c r="L165"/>
  <c r="M165"/>
  <c r="N165"/>
  <c r="J161"/>
  <c r="L161"/>
  <c r="M161"/>
  <c r="N161"/>
  <c r="J791"/>
  <c r="L791"/>
  <c r="M791"/>
  <c r="N791"/>
  <c r="J382"/>
  <c r="L382"/>
  <c r="M382"/>
  <c r="N382"/>
  <c r="J290"/>
  <c r="L290"/>
  <c r="M290"/>
  <c r="N290"/>
  <c r="J74"/>
  <c r="L74"/>
  <c r="M74"/>
  <c r="N74"/>
  <c r="J98"/>
  <c r="L98"/>
  <c r="M98"/>
  <c r="N98"/>
  <c r="J99"/>
  <c r="L99"/>
  <c r="M99"/>
  <c r="N99"/>
  <c r="J20"/>
  <c r="J25"/>
  <c r="J36"/>
  <c r="J30"/>
  <c r="J35"/>
  <c r="J38"/>
  <c r="J43"/>
  <c r="J44"/>
  <c r="J47"/>
  <c r="J54"/>
  <c r="J55"/>
  <c r="J63"/>
  <c r="J101"/>
  <c r="J100"/>
  <c r="J85"/>
  <c r="J80"/>
  <c r="J73"/>
  <c r="J656"/>
  <c r="J752"/>
  <c r="J787"/>
  <c r="J677"/>
  <c r="J319"/>
  <c r="J320"/>
  <c r="J497"/>
  <c r="J193"/>
  <c r="J194"/>
  <c r="J786"/>
  <c r="J498"/>
  <c r="J483"/>
  <c r="J152"/>
  <c r="J776"/>
  <c r="J485"/>
  <c r="J753"/>
  <c r="J121"/>
  <c r="J484"/>
  <c r="J669"/>
  <c r="J92"/>
  <c r="J83"/>
  <c r="J75"/>
  <c r="J78"/>
  <c r="J79"/>
  <c r="J82"/>
  <c r="J81"/>
  <c r="J103"/>
  <c r="J102"/>
  <c r="J105"/>
  <c r="J473"/>
  <c r="J153"/>
  <c r="J225"/>
  <c r="J196"/>
  <c r="J191"/>
  <c r="J162"/>
  <c r="J109"/>
  <c r="J110"/>
  <c r="J674"/>
  <c r="J116"/>
  <c r="J195"/>
  <c r="J128"/>
  <c r="J141"/>
  <c r="J140"/>
  <c r="J142"/>
  <c r="J143"/>
  <c r="J144"/>
  <c r="J210"/>
  <c r="J146"/>
  <c r="J149"/>
  <c r="J148"/>
  <c r="J163"/>
  <c r="J155"/>
  <c r="J167"/>
  <c r="J168"/>
  <c r="J170"/>
  <c r="J169"/>
  <c r="J171"/>
  <c r="J173"/>
  <c r="J174"/>
  <c r="J190"/>
  <c r="J192"/>
  <c r="J209"/>
  <c r="J229"/>
  <c r="J234"/>
  <c r="J237"/>
  <c r="J243"/>
  <c r="J245"/>
  <c r="J246"/>
  <c r="J248"/>
  <c r="J249"/>
  <c r="J252"/>
  <c r="J253"/>
  <c r="J254"/>
  <c r="J264"/>
  <c r="J265"/>
  <c r="J266"/>
  <c r="J267"/>
  <c r="J268"/>
  <c r="J269"/>
  <c r="J270"/>
  <c r="J271"/>
  <c r="J272"/>
  <c r="J273"/>
  <c r="J275"/>
  <c r="J277"/>
  <c r="J263"/>
  <c r="J282"/>
  <c r="J283"/>
  <c r="J285"/>
  <c r="J286"/>
  <c r="J289"/>
  <c r="J651"/>
  <c r="J648"/>
  <c r="J298"/>
  <c r="J280"/>
  <c r="J302"/>
  <c r="J303"/>
  <c r="J306"/>
  <c r="J314"/>
  <c r="J315"/>
  <c r="J318"/>
  <c r="J321"/>
  <c r="J322"/>
  <c r="J323"/>
  <c r="J325"/>
  <c r="J326"/>
  <c r="J347"/>
  <c r="J348"/>
  <c r="J357"/>
  <c r="J359"/>
  <c r="J790"/>
  <c r="J374"/>
  <c r="J365"/>
  <c r="J372"/>
  <c r="J368"/>
  <c r="J369"/>
  <c r="J366"/>
  <c r="J367"/>
  <c r="J459"/>
  <c r="J390"/>
  <c r="J391"/>
  <c r="J392"/>
  <c r="J393"/>
  <c r="J397"/>
  <c r="J398"/>
  <c r="J400"/>
  <c r="J401"/>
  <c r="J655"/>
  <c r="J415"/>
  <c r="J416"/>
  <c r="J417"/>
  <c r="J418"/>
  <c r="J419"/>
  <c r="J432"/>
  <c r="J468"/>
  <c r="J17"/>
  <c r="J477"/>
  <c r="J476"/>
  <c r="J479"/>
  <c r="J481"/>
  <c r="J554"/>
  <c r="J489"/>
  <c r="J488"/>
  <c r="J490"/>
  <c r="J578"/>
  <c r="J491"/>
  <c r="J492"/>
  <c r="J500"/>
  <c r="J501"/>
  <c r="J508"/>
  <c r="J509"/>
  <c r="J557"/>
  <c r="J513"/>
  <c r="J516"/>
  <c r="J515"/>
  <c r="J517"/>
  <c r="J525"/>
  <c r="J531"/>
  <c r="J570"/>
  <c r="J571"/>
  <c r="J574"/>
  <c r="J575"/>
  <c r="J576"/>
  <c r="J530"/>
  <c r="J529"/>
  <c r="J528"/>
  <c r="J584"/>
  <c r="J592"/>
  <c r="J593"/>
  <c r="J594"/>
  <c r="J596"/>
  <c r="J597"/>
  <c r="J598"/>
  <c r="J599"/>
  <c r="J608"/>
  <c r="J609"/>
  <c r="J610"/>
  <c r="J613"/>
  <c r="J614"/>
  <c r="J630"/>
  <c r="J645"/>
  <c r="J646"/>
  <c r="J649"/>
  <c r="J687"/>
  <c r="J668"/>
  <c r="J682"/>
  <c r="J747"/>
  <c r="J681"/>
  <c r="J684"/>
  <c r="J690"/>
  <c r="J692"/>
  <c r="J706"/>
  <c r="J694"/>
  <c r="J709"/>
  <c r="J707"/>
  <c r="J708"/>
  <c r="J714"/>
  <c r="J713"/>
  <c r="J715"/>
  <c r="J716"/>
  <c r="J723"/>
  <c r="J727"/>
  <c r="J705"/>
  <c r="J704"/>
  <c r="J711"/>
  <c r="J712"/>
  <c r="J721"/>
  <c r="J722"/>
  <c r="J725"/>
  <c r="J698"/>
  <c r="J696"/>
  <c r="J697"/>
  <c r="J695"/>
  <c r="J733"/>
  <c r="J710"/>
  <c r="J734"/>
  <c r="J735"/>
  <c r="J736"/>
  <c r="J737"/>
  <c r="J738"/>
  <c r="J702"/>
  <c r="J703"/>
  <c r="J701"/>
  <c r="J700"/>
  <c r="J739"/>
  <c r="J740"/>
  <c r="J741"/>
  <c r="J742"/>
  <c r="J693"/>
  <c r="J732"/>
  <c r="J757"/>
  <c r="J758"/>
  <c r="J767"/>
  <c r="J724"/>
  <c r="J719"/>
  <c r="J717"/>
  <c r="J720"/>
  <c r="J718"/>
  <c r="J730"/>
  <c r="J728"/>
  <c r="J731"/>
  <c r="J729"/>
  <c r="J699"/>
  <c r="J726"/>
  <c r="J588"/>
  <c r="J589"/>
  <c r="J184"/>
  <c r="J183"/>
  <c r="J412"/>
  <c r="J256"/>
  <c r="J26"/>
  <c r="J643"/>
  <c r="J555"/>
  <c r="J746"/>
  <c r="J27"/>
  <c r="J299"/>
  <c r="J300"/>
  <c r="J467"/>
  <c r="J465"/>
  <c r="J466"/>
  <c r="J24"/>
  <c r="J376"/>
  <c r="J373"/>
  <c r="J536"/>
  <c r="J281"/>
  <c r="J40"/>
  <c r="J41"/>
  <c r="J403"/>
  <c r="J399"/>
  <c r="J556"/>
  <c r="J558"/>
  <c r="J537"/>
  <c r="J278"/>
  <c r="J683"/>
  <c r="J743"/>
  <c r="J744"/>
  <c r="J759"/>
  <c r="J762"/>
  <c r="J86"/>
  <c r="J766"/>
  <c r="J250"/>
  <c r="J524"/>
  <c r="J53"/>
  <c r="J502"/>
  <c r="J405"/>
  <c r="J89"/>
  <c r="J404"/>
  <c r="J402"/>
  <c r="J107"/>
  <c r="J97"/>
  <c r="J87"/>
  <c r="J96"/>
  <c r="J353"/>
  <c r="J351"/>
  <c r="J111"/>
  <c r="J84"/>
  <c r="J123"/>
  <c r="J612"/>
  <c r="J352"/>
  <c r="J572"/>
  <c r="J433"/>
  <c r="J462"/>
  <c r="J258"/>
  <c r="J159"/>
  <c r="J203"/>
  <c r="J665"/>
  <c r="J375"/>
  <c r="J371"/>
  <c r="J675"/>
  <c r="J676"/>
  <c r="J324"/>
  <c r="J647"/>
  <c r="J31"/>
  <c r="J29"/>
  <c r="J28"/>
  <c r="J172"/>
  <c r="J587"/>
  <c r="J761"/>
  <c r="J204"/>
  <c r="J212"/>
  <c r="J213"/>
  <c r="J345"/>
  <c r="J755"/>
  <c r="J756"/>
  <c r="J754"/>
  <c r="J175"/>
  <c r="J122"/>
  <c r="J21"/>
  <c r="J186"/>
  <c r="J185"/>
  <c r="J189"/>
  <c r="J112"/>
  <c r="J591"/>
  <c r="J590"/>
  <c r="J603"/>
  <c r="J208"/>
  <c r="J653"/>
  <c r="J765"/>
  <c r="J763"/>
  <c r="J764"/>
  <c r="J760"/>
  <c r="J666"/>
  <c r="J377"/>
  <c r="J425"/>
  <c r="J539"/>
  <c r="J545"/>
  <c r="J543"/>
  <c r="J540"/>
  <c r="J544"/>
  <c r="J538"/>
  <c r="J541"/>
  <c r="J542"/>
  <c r="J383"/>
  <c r="J384"/>
  <c r="J553"/>
  <c r="J463"/>
  <c r="J255"/>
  <c r="J792"/>
  <c r="J37"/>
  <c r="J39"/>
  <c r="J42"/>
  <c r="J48"/>
  <c r="J49"/>
  <c r="J59"/>
  <c r="J23"/>
  <c r="J60"/>
  <c r="J32"/>
  <c r="J33"/>
  <c r="J34"/>
  <c r="J52"/>
  <c r="J561"/>
  <c r="J138"/>
  <c r="J139"/>
  <c r="J147"/>
  <c r="J156"/>
  <c r="J157"/>
  <c r="J207"/>
  <c r="J211"/>
  <c r="J274"/>
  <c r="J385"/>
  <c r="J327"/>
  <c r="J343"/>
  <c r="J386"/>
  <c r="J387"/>
  <c r="J396"/>
  <c r="J362"/>
  <c r="J464"/>
  <c r="J406"/>
  <c r="J427"/>
  <c r="J408"/>
  <c r="J475"/>
  <c r="J551"/>
  <c r="J512"/>
  <c r="J533"/>
  <c r="J559"/>
  <c r="J560"/>
  <c r="J569"/>
  <c r="J581"/>
  <c r="J580"/>
  <c r="J579"/>
  <c r="J749"/>
  <c r="J631"/>
  <c r="J788"/>
  <c r="J789"/>
  <c r="J774"/>
  <c r="J775"/>
  <c r="J470"/>
  <c r="J56"/>
  <c r="J57"/>
  <c r="J58"/>
  <c r="J61"/>
  <c r="J62"/>
  <c r="J64"/>
  <c r="J65"/>
  <c r="J66"/>
  <c r="J104"/>
  <c r="J115"/>
  <c r="J117"/>
  <c r="J125"/>
  <c r="J126"/>
  <c r="J127"/>
  <c r="J137"/>
  <c r="J145"/>
  <c r="J158"/>
  <c r="J180"/>
  <c r="J181"/>
  <c r="J182"/>
  <c r="J227"/>
  <c r="J251"/>
  <c r="J257"/>
  <c r="J276"/>
  <c r="J284"/>
  <c r="J287"/>
  <c r="J288"/>
  <c r="J301"/>
  <c r="J304"/>
  <c r="J305"/>
  <c r="J307"/>
  <c r="J308"/>
  <c r="J309"/>
  <c r="J310"/>
  <c r="J311"/>
  <c r="J312"/>
  <c r="J313"/>
  <c r="J328"/>
  <c r="J329"/>
  <c r="J332"/>
  <c r="J331"/>
  <c r="J334"/>
  <c r="J333"/>
  <c r="J335"/>
  <c r="J337"/>
  <c r="J338"/>
  <c r="J339"/>
  <c r="J340"/>
  <c r="J341"/>
  <c r="J342"/>
  <c r="J344"/>
  <c r="J346"/>
  <c r="J349"/>
  <c r="J355"/>
  <c r="J389"/>
  <c r="J394"/>
  <c r="J395"/>
  <c r="J407"/>
  <c r="J409"/>
  <c r="J410"/>
  <c r="J413"/>
  <c r="J420"/>
  <c r="J422"/>
  <c r="J426"/>
  <c r="J429"/>
  <c r="J428"/>
  <c r="J461"/>
  <c r="J469"/>
  <c r="J482"/>
  <c r="J495"/>
  <c r="J330"/>
  <c r="J154"/>
  <c r="J503"/>
  <c r="J504"/>
  <c r="J505"/>
  <c r="J506"/>
  <c r="J514"/>
  <c r="J518"/>
  <c r="J519"/>
  <c r="J520"/>
  <c r="J521"/>
  <c r="J522"/>
  <c r="J526"/>
  <c r="J532"/>
  <c r="J534"/>
  <c r="J582"/>
  <c r="J611"/>
  <c r="J616"/>
  <c r="J615"/>
  <c r="J617"/>
  <c r="J618"/>
  <c r="J619"/>
  <c r="J621"/>
  <c r="J622"/>
  <c r="J623"/>
  <c r="J624"/>
  <c r="J625"/>
  <c r="J657"/>
  <c r="J658"/>
  <c r="J659"/>
  <c r="J660"/>
  <c r="J688"/>
  <c r="J745"/>
  <c r="J777"/>
  <c r="J778"/>
  <c r="J779"/>
  <c r="J780"/>
  <c r="J781"/>
  <c r="J782"/>
  <c r="J22"/>
  <c r="J45"/>
  <c r="J51"/>
  <c r="J67"/>
  <c r="J68"/>
  <c r="J69"/>
  <c r="J70"/>
  <c r="J71"/>
  <c r="J72"/>
  <c r="J76"/>
  <c r="J93"/>
  <c r="J94"/>
  <c r="J95"/>
  <c r="J106"/>
  <c r="J118"/>
  <c r="J119"/>
  <c r="J120"/>
  <c r="J129"/>
  <c r="J130"/>
  <c r="J131"/>
  <c r="J132"/>
  <c r="J133"/>
  <c r="J134"/>
  <c r="J135"/>
  <c r="J136"/>
  <c r="J150"/>
  <c r="J176"/>
  <c r="J177"/>
  <c r="J178"/>
  <c r="J179"/>
  <c r="J197"/>
  <c r="J198"/>
  <c r="J199"/>
  <c r="J200"/>
  <c r="J201"/>
  <c r="J202"/>
  <c r="J206"/>
  <c r="J214"/>
  <c r="J215"/>
  <c r="J216"/>
  <c r="J217"/>
  <c r="J218"/>
  <c r="J219"/>
  <c r="J220"/>
  <c r="J221"/>
  <c r="J222"/>
  <c r="J224"/>
  <c r="J228"/>
  <c r="J230"/>
  <c r="J231"/>
  <c r="J232"/>
  <c r="J233"/>
  <c r="J235"/>
  <c r="J236"/>
  <c r="J244"/>
  <c r="J90"/>
  <c r="J259"/>
  <c r="J260"/>
  <c r="J261"/>
  <c r="J262"/>
  <c r="J279"/>
  <c r="J316"/>
  <c r="J336"/>
  <c r="J350"/>
  <c r="J354"/>
  <c r="J358"/>
  <c r="J360"/>
  <c r="J363"/>
  <c r="J364"/>
  <c r="J77"/>
  <c r="J370"/>
  <c r="J535"/>
  <c r="J670"/>
  <c r="J378"/>
  <c r="J379"/>
  <c r="J411"/>
  <c r="J414"/>
  <c r="J577"/>
  <c r="J421"/>
  <c r="J423"/>
  <c r="J424"/>
  <c r="J430"/>
  <c r="J431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60"/>
  <c r="J471"/>
  <c r="J472"/>
  <c r="J478"/>
  <c r="J507"/>
  <c r="J480"/>
  <c r="J486"/>
  <c r="J493"/>
  <c r="J494"/>
  <c r="J223"/>
  <c r="J527"/>
  <c r="J546"/>
  <c r="J547"/>
  <c r="J548"/>
  <c r="J549"/>
  <c r="J550"/>
  <c r="J552"/>
  <c r="J562"/>
  <c r="J563"/>
  <c r="J564"/>
  <c r="J565"/>
  <c r="J566"/>
  <c r="J567"/>
  <c r="J568"/>
  <c r="J573"/>
  <c r="J583"/>
  <c r="J585"/>
  <c r="J586"/>
  <c r="J595"/>
  <c r="J601"/>
  <c r="J602"/>
  <c r="J604"/>
  <c r="J605"/>
  <c r="J606"/>
  <c r="J607"/>
  <c r="J620"/>
  <c r="J626"/>
  <c r="J627"/>
  <c r="J632"/>
  <c r="J633"/>
  <c r="J634"/>
  <c r="J635"/>
  <c r="J636"/>
  <c r="J637"/>
  <c r="J638"/>
  <c r="J639"/>
  <c r="J640"/>
  <c r="J641"/>
  <c r="J642"/>
  <c r="J644"/>
  <c r="J654"/>
  <c r="J661"/>
  <c r="J671"/>
  <c r="J672"/>
  <c r="J673"/>
  <c r="J678"/>
  <c r="J679"/>
  <c r="J680"/>
  <c r="J686"/>
  <c r="J689"/>
  <c r="J751"/>
  <c r="J748"/>
  <c r="J768"/>
  <c r="J769"/>
  <c r="J770"/>
  <c r="J771"/>
  <c r="J772"/>
  <c r="J773"/>
  <c r="J785"/>
  <c r="L20"/>
  <c r="L25"/>
  <c r="L36"/>
  <c r="L30"/>
  <c r="L35"/>
  <c r="L38"/>
  <c r="L43"/>
  <c r="L44"/>
  <c r="L47"/>
  <c r="L54"/>
  <c r="L55"/>
  <c r="L63"/>
  <c r="L101"/>
  <c r="L100"/>
  <c r="L85"/>
  <c r="L80"/>
  <c r="L73"/>
  <c r="L656"/>
  <c r="L752"/>
  <c r="L787"/>
  <c r="L677"/>
  <c r="L319"/>
  <c r="L320"/>
  <c r="L497"/>
  <c r="L193"/>
  <c r="L194"/>
  <c r="L786"/>
  <c r="L498"/>
  <c r="L483"/>
  <c r="L152"/>
  <c r="L776"/>
  <c r="L485"/>
  <c r="L753"/>
  <c r="L121"/>
  <c r="L484"/>
  <c r="L669"/>
  <c r="L92"/>
  <c r="L83"/>
  <c r="L75"/>
  <c r="L78"/>
  <c r="L79"/>
  <c r="L82"/>
  <c r="L81"/>
  <c r="L103"/>
  <c r="L102"/>
  <c r="L105"/>
  <c r="L473"/>
  <c r="L153"/>
  <c r="L225"/>
  <c r="L196"/>
  <c r="L191"/>
  <c r="L162"/>
  <c r="L109"/>
  <c r="L110"/>
  <c r="L674"/>
  <c r="L116"/>
  <c r="L195"/>
  <c r="L128"/>
  <c r="L141"/>
  <c r="L140"/>
  <c r="L142"/>
  <c r="L143"/>
  <c r="L144"/>
  <c r="L210"/>
  <c r="L146"/>
  <c r="L149"/>
  <c r="L148"/>
  <c r="L163"/>
  <c r="L155"/>
  <c r="L167"/>
  <c r="L168"/>
  <c r="L170"/>
  <c r="L169"/>
  <c r="L171"/>
  <c r="L173"/>
  <c r="L174"/>
  <c r="L190"/>
  <c r="L192"/>
  <c r="L209"/>
  <c r="L229"/>
  <c r="L234"/>
  <c r="L237"/>
  <c r="L243"/>
  <c r="L245"/>
  <c r="L246"/>
  <c r="L248"/>
  <c r="L249"/>
  <c r="L252"/>
  <c r="L253"/>
  <c r="L254"/>
  <c r="L264"/>
  <c r="L265"/>
  <c r="L266"/>
  <c r="L267"/>
  <c r="L268"/>
  <c r="L269"/>
  <c r="L270"/>
  <c r="L271"/>
  <c r="L272"/>
  <c r="L273"/>
  <c r="L275"/>
  <c r="L277"/>
  <c r="L263"/>
  <c r="L282"/>
  <c r="L283"/>
  <c r="L285"/>
  <c r="L286"/>
  <c r="L289"/>
  <c r="L651"/>
  <c r="L648"/>
  <c r="L298"/>
  <c r="L280"/>
  <c r="L302"/>
  <c r="L303"/>
  <c r="L306"/>
  <c r="L314"/>
  <c r="L315"/>
  <c r="L318"/>
  <c r="L321"/>
  <c r="L322"/>
  <c r="L323"/>
  <c r="L325"/>
  <c r="L326"/>
  <c r="L347"/>
  <c r="L348"/>
  <c r="L357"/>
  <c r="L359"/>
  <c r="L790"/>
  <c r="L374"/>
  <c r="L365"/>
  <c r="L372"/>
  <c r="L368"/>
  <c r="L369"/>
  <c r="L366"/>
  <c r="L367"/>
  <c r="L459"/>
  <c r="L390"/>
  <c r="L391"/>
  <c r="L392"/>
  <c r="L393"/>
  <c r="L397"/>
  <c r="L398"/>
  <c r="L400"/>
  <c r="L401"/>
  <c r="L655"/>
  <c r="L415"/>
  <c r="L416"/>
  <c r="L417"/>
  <c r="L418"/>
  <c r="L419"/>
  <c r="L432"/>
  <c r="L468"/>
  <c r="L17"/>
  <c r="L477"/>
  <c r="L476"/>
  <c r="L479"/>
  <c r="L481"/>
  <c r="L554"/>
  <c r="L489"/>
  <c r="L488"/>
  <c r="L490"/>
  <c r="L578"/>
  <c r="L491"/>
  <c r="L492"/>
  <c r="L500"/>
  <c r="L501"/>
  <c r="L508"/>
  <c r="L509"/>
  <c r="L557"/>
  <c r="L513"/>
  <c r="L516"/>
  <c r="L515"/>
  <c r="L517"/>
  <c r="L525"/>
  <c r="L531"/>
  <c r="L570"/>
  <c r="L571"/>
  <c r="L574"/>
  <c r="L575"/>
  <c r="L576"/>
  <c r="L530"/>
  <c r="L529"/>
  <c r="L528"/>
  <c r="L584"/>
  <c r="L592"/>
  <c r="L593"/>
  <c r="L594"/>
  <c r="L596"/>
  <c r="L597"/>
  <c r="L598"/>
  <c r="L599"/>
  <c r="L608"/>
  <c r="L609"/>
  <c r="L610"/>
  <c r="L613"/>
  <c r="L614"/>
  <c r="L630"/>
  <c r="L645"/>
  <c r="L646"/>
  <c r="L649"/>
  <c r="L687"/>
  <c r="L668"/>
  <c r="L682"/>
  <c r="L747"/>
  <c r="L681"/>
  <c r="L684"/>
  <c r="L690"/>
  <c r="L692"/>
  <c r="L706"/>
  <c r="L694"/>
  <c r="L709"/>
  <c r="L707"/>
  <c r="L708"/>
  <c r="L714"/>
  <c r="L713"/>
  <c r="L715"/>
  <c r="L716"/>
  <c r="L723"/>
  <c r="L727"/>
  <c r="L705"/>
  <c r="L704"/>
  <c r="L711"/>
  <c r="L712"/>
  <c r="L721"/>
  <c r="L722"/>
  <c r="L725"/>
  <c r="L698"/>
  <c r="L696"/>
  <c r="L697"/>
  <c r="L695"/>
  <c r="L733"/>
  <c r="L710"/>
  <c r="L734"/>
  <c r="L735"/>
  <c r="L736"/>
  <c r="L737"/>
  <c r="L738"/>
  <c r="L702"/>
  <c r="L703"/>
  <c r="L701"/>
  <c r="L700"/>
  <c r="L739"/>
  <c r="L740"/>
  <c r="L741"/>
  <c r="L742"/>
  <c r="L693"/>
  <c r="L732"/>
  <c r="L757"/>
  <c r="L758"/>
  <c r="L767"/>
  <c r="L724"/>
  <c r="L719"/>
  <c r="L717"/>
  <c r="L720"/>
  <c r="L718"/>
  <c r="L730"/>
  <c r="L728"/>
  <c r="L731"/>
  <c r="L729"/>
  <c r="L699"/>
  <c r="L726"/>
  <c r="L588"/>
  <c r="L589"/>
  <c r="L184"/>
  <c r="L183"/>
  <c r="L412"/>
  <c r="L256"/>
  <c r="L26"/>
  <c r="L643"/>
  <c r="L555"/>
  <c r="L746"/>
  <c r="L27"/>
  <c r="L299"/>
  <c r="L300"/>
  <c r="L467"/>
  <c r="L465"/>
  <c r="L466"/>
  <c r="L24"/>
  <c r="L376"/>
  <c r="L373"/>
  <c r="L536"/>
  <c r="L281"/>
  <c r="L40"/>
  <c r="L41"/>
  <c r="L403"/>
  <c r="L399"/>
  <c r="L556"/>
  <c r="L558"/>
  <c r="L537"/>
  <c r="L278"/>
  <c r="L683"/>
  <c r="L743"/>
  <c r="L744"/>
  <c r="L759"/>
  <c r="L762"/>
  <c r="L86"/>
  <c r="L766"/>
  <c r="L250"/>
  <c r="L524"/>
  <c r="L53"/>
  <c r="L502"/>
  <c r="L405"/>
  <c r="L89"/>
  <c r="L404"/>
  <c r="L402"/>
  <c r="L107"/>
  <c r="L97"/>
  <c r="L87"/>
  <c r="L96"/>
  <c r="L353"/>
  <c r="L351"/>
  <c r="L111"/>
  <c r="L84"/>
  <c r="L123"/>
  <c r="L612"/>
  <c r="L352"/>
  <c r="L572"/>
  <c r="L433"/>
  <c r="L462"/>
  <c r="L258"/>
  <c r="L159"/>
  <c r="L203"/>
  <c r="L665"/>
  <c r="L375"/>
  <c r="L371"/>
  <c r="L675"/>
  <c r="L676"/>
  <c r="L324"/>
  <c r="L647"/>
  <c r="L31"/>
  <c r="L29"/>
  <c r="L28"/>
  <c r="L172"/>
  <c r="L587"/>
  <c r="L761"/>
  <c r="L204"/>
  <c r="L212"/>
  <c r="L213"/>
  <c r="L345"/>
  <c r="L755"/>
  <c r="L756"/>
  <c r="L754"/>
  <c r="L175"/>
  <c r="L122"/>
  <c r="L21"/>
  <c r="L186"/>
  <c r="L185"/>
  <c r="L189"/>
  <c r="L112"/>
  <c r="L591"/>
  <c r="L590"/>
  <c r="L603"/>
  <c r="L208"/>
  <c r="L653"/>
  <c r="L765"/>
  <c r="L763"/>
  <c r="L764"/>
  <c r="L760"/>
  <c r="L666"/>
  <c r="L377"/>
  <c r="L425"/>
  <c r="L539"/>
  <c r="L545"/>
  <c r="L543"/>
  <c r="L540"/>
  <c r="L544"/>
  <c r="L538"/>
  <c r="L541"/>
  <c r="L542"/>
  <c r="L383"/>
  <c r="L384"/>
  <c r="L553"/>
  <c r="L463"/>
  <c r="L255"/>
  <c r="L792"/>
  <c r="L37"/>
  <c r="L39"/>
  <c r="L42"/>
  <c r="L48"/>
  <c r="L49"/>
  <c r="L59"/>
  <c r="L23"/>
  <c r="L60"/>
  <c r="L32"/>
  <c r="L33"/>
  <c r="L34"/>
  <c r="L52"/>
  <c r="L561"/>
  <c r="L138"/>
  <c r="L139"/>
  <c r="L147"/>
  <c r="L156"/>
  <c r="L157"/>
  <c r="L207"/>
  <c r="L211"/>
  <c r="L274"/>
  <c r="L385"/>
  <c r="L327"/>
  <c r="L343"/>
  <c r="L386"/>
  <c r="L387"/>
  <c r="L396"/>
  <c r="L362"/>
  <c r="L464"/>
  <c r="L406"/>
  <c r="L427"/>
  <c r="L408"/>
  <c r="L475"/>
  <c r="L551"/>
  <c r="L512"/>
  <c r="L533"/>
  <c r="L559"/>
  <c r="L560"/>
  <c r="L569"/>
  <c r="L581"/>
  <c r="L580"/>
  <c r="L579"/>
  <c r="L749"/>
  <c r="L631"/>
  <c r="L788"/>
  <c r="L789"/>
  <c r="L774"/>
  <c r="L775"/>
  <c r="L470"/>
  <c r="L56"/>
  <c r="L57"/>
  <c r="L58"/>
  <c r="L61"/>
  <c r="L62"/>
  <c r="L64"/>
  <c r="L65"/>
  <c r="L66"/>
  <c r="L104"/>
  <c r="L115"/>
  <c r="L117"/>
  <c r="L125"/>
  <c r="L126"/>
  <c r="L127"/>
  <c r="L137"/>
  <c r="L145"/>
  <c r="L158"/>
  <c r="L180"/>
  <c r="L181"/>
  <c r="L182"/>
  <c r="L227"/>
  <c r="L251"/>
  <c r="L257"/>
  <c r="L276"/>
  <c r="L284"/>
  <c r="L287"/>
  <c r="L288"/>
  <c r="L301"/>
  <c r="L304"/>
  <c r="L305"/>
  <c r="L307"/>
  <c r="L308"/>
  <c r="L309"/>
  <c r="L310"/>
  <c r="L311"/>
  <c r="L312"/>
  <c r="L313"/>
  <c r="L328"/>
  <c r="L329"/>
  <c r="L332"/>
  <c r="L331"/>
  <c r="L334"/>
  <c r="L333"/>
  <c r="L335"/>
  <c r="L337"/>
  <c r="L338"/>
  <c r="L339"/>
  <c r="L340"/>
  <c r="L341"/>
  <c r="L342"/>
  <c r="L344"/>
  <c r="L346"/>
  <c r="L349"/>
  <c r="L355"/>
  <c r="L389"/>
  <c r="L394"/>
  <c r="L395"/>
  <c r="L407"/>
  <c r="L409"/>
  <c r="L410"/>
  <c r="L413"/>
  <c r="L420"/>
  <c r="L422"/>
  <c r="L426"/>
  <c r="L429"/>
  <c r="L428"/>
  <c r="L461"/>
  <c r="L469"/>
  <c r="L482"/>
  <c r="L495"/>
  <c r="L330"/>
  <c r="L154"/>
  <c r="L503"/>
  <c r="L504"/>
  <c r="L505"/>
  <c r="L506"/>
  <c r="L514"/>
  <c r="L518"/>
  <c r="L519"/>
  <c r="L520"/>
  <c r="L521"/>
  <c r="L522"/>
  <c r="L526"/>
  <c r="L532"/>
  <c r="L534"/>
  <c r="L582"/>
  <c r="L611"/>
  <c r="L616"/>
  <c r="L615"/>
  <c r="L617"/>
  <c r="L618"/>
  <c r="L619"/>
  <c r="L621"/>
  <c r="L622"/>
  <c r="L623"/>
  <c r="L624"/>
  <c r="L625"/>
  <c r="L657"/>
  <c r="L658"/>
  <c r="L659"/>
  <c r="L660"/>
  <c r="L688"/>
  <c r="L745"/>
  <c r="L777"/>
  <c r="L778"/>
  <c r="L779"/>
  <c r="L780"/>
  <c r="L781"/>
  <c r="L782"/>
  <c r="L22"/>
  <c r="L45"/>
  <c r="L51"/>
  <c r="L67"/>
  <c r="L68"/>
  <c r="L69"/>
  <c r="L70"/>
  <c r="L71"/>
  <c r="L72"/>
  <c r="L76"/>
  <c r="L93"/>
  <c r="L94"/>
  <c r="L95"/>
  <c r="L106"/>
  <c r="L118"/>
  <c r="L119"/>
  <c r="L120"/>
  <c r="L129"/>
  <c r="L130"/>
  <c r="L131"/>
  <c r="L132"/>
  <c r="L133"/>
  <c r="L134"/>
  <c r="L135"/>
  <c r="L136"/>
  <c r="L150"/>
  <c r="L176"/>
  <c r="L177"/>
  <c r="L178"/>
  <c r="L179"/>
  <c r="L197"/>
  <c r="L198"/>
  <c r="L199"/>
  <c r="L200"/>
  <c r="L201"/>
  <c r="L202"/>
  <c r="L206"/>
  <c r="L214"/>
  <c r="L215"/>
  <c r="L216"/>
  <c r="L217"/>
  <c r="L218"/>
  <c r="L219"/>
  <c r="L220"/>
  <c r="L221"/>
  <c r="L222"/>
  <c r="L224"/>
  <c r="L228"/>
  <c r="L230"/>
  <c r="L231"/>
  <c r="L232"/>
  <c r="L233"/>
  <c r="L235"/>
  <c r="L236"/>
  <c r="L244"/>
  <c r="L90"/>
  <c r="L259"/>
  <c r="L260"/>
  <c r="L261"/>
  <c r="L262"/>
  <c r="L279"/>
  <c r="L316"/>
  <c r="L336"/>
  <c r="L350"/>
  <c r="L354"/>
  <c r="L358"/>
  <c r="L360"/>
  <c r="L363"/>
  <c r="L364"/>
  <c r="L77"/>
  <c r="L370"/>
  <c r="L535"/>
  <c r="L670"/>
  <c r="L378"/>
  <c r="L379"/>
  <c r="L411"/>
  <c r="L414"/>
  <c r="L577"/>
  <c r="L421"/>
  <c r="L423"/>
  <c r="L424"/>
  <c r="L430"/>
  <c r="L431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60"/>
  <c r="L471"/>
  <c r="L472"/>
  <c r="L478"/>
  <c r="L507"/>
  <c r="L480"/>
  <c r="L486"/>
  <c r="L493"/>
  <c r="L494"/>
  <c r="L223"/>
  <c r="L527"/>
  <c r="L546"/>
  <c r="L547"/>
  <c r="L548"/>
  <c r="L549"/>
  <c r="L550"/>
  <c r="L552"/>
  <c r="L562"/>
  <c r="L563"/>
  <c r="L564"/>
  <c r="L565"/>
  <c r="L566"/>
  <c r="L567"/>
  <c r="L568"/>
  <c r="L573"/>
  <c r="L583"/>
  <c r="L585"/>
  <c r="L586"/>
  <c r="L595"/>
  <c r="L601"/>
  <c r="L602"/>
  <c r="L604"/>
  <c r="L605"/>
  <c r="L606"/>
  <c r="L607"/>
  <c r="L620"/>
  <c r="L626"/>
  <c r="L627"/>
  <c r="L632"/>
  <c r="L633"/>
  <c r="L634"/>
  <c r="L635"/>
  <c r="L636"/>
  <c r="L637"/>
  <c r="L638"/>
  <c r="L639"/>
  <c r="L640"/>
  <c r="L641"/>
  <c r="L642"/>
  <c r="L644"/>
  <c r="L654"/>
  <c r="L661"/>
  <c r="L671"/>
  <c r="L672"/>
  <c r="L673"/>
  <c r="L678"/>
  <c r="L679"/>
  <c r="L680"/>
  <c r="L686"/>
  <c r="L689"/>
  <c r="L751"/>
  <c r="L748"/>
  <c r="L768"/>
  <c r="L769"/>
  <c r="L770"/>
  <c r="L771"/>
  <c r="L772"/>
  <c r="L773"/>
  <c r="L785"/>
  <c r="M20"/>
  <c r="M25"/>
  <c r="M36"/>
  <c r="M30"/>
  <c r="M35"/>
  <c r="M38"/>
  <c r="M43"/>
  <c r="M44"/>
  <c r="M47"/>
  <c r="M54"/>
  <c r="M55"/>
  <c r="M63"/>
  <c r="M101"/>
  <c r="M100"/>
  <c r="M85"/>
  <c r="M80"/>
  <c r="M73"/>
  <c r="M656"/>
  <c r="M752"/>
  <c r="M787"/>
  <c r="M677"/>
  <c r="M319"/>
  <c r="M320"/>
  <c r="M497"/>
  <c r="M193"/>
  <c r="M194"/>
  <c r="M786"/>
  <c r="M498"/>
  <c r="M483"/>
  <c r="M152"/>
  <c r="M776"/>
  <c r="M485"/>
  <c r="M753"/>
  <c r="M121"/>
  <c r="M484"/>
  <c r="M669"/>
  <c r="M92"/>
  <c r="M83"/>
  <c r="M75"/>
  <c r="M78"/>
  <c r="M79"/>
  <c r="M82"/>
  <c r="M81"/>
  <c r="M103"/>
  <c r="M102"/>
  <c r="M105"/>
  <c r="M473"/>
  <c r="M153"/>
  <c r="M225"/>
  <c r="M196"/>
  <c r="M191"/>
  <c r="M162"/>
  <c r="M109"/>
  <c r="M110"/>
  <c r="M674"/>
  <c r="M116"/>
  <c r="M195"/>
  <c r="M128"/>
  <c r="M141"/>
  <c r="M140"/>
  <c r="M142"/>
  <c r="M143"/>
  <c r="M144"/>
  <c r="M210"/>
  <c r="M146"/>
  <c r="M149"/>
  <c r="M148"/>
  <c r="M163"/>
  <c r="M155"/>
  <c r="M167"/>
  <c r="M168"/>
  <c r="M170"/>
  <c r="M169"/>
  <c r="M171"/>
  <c r="M173"/>
  <c r="M174"/>
  <c r="M190"/>
  <c r="M192"/>
  <c r="M209"/>
  <c r="M229"/>
  <c r="M234"/>
  <c r="M237"/>
  <c r="M243"/>
  <c r="M245"/>
  <c r="M246"/>
  <c r="M248"/>
  <c r="M249"/>
  <c r="M252"/>
  <c r="M253"/>
  <c r="M254"/>
  <c r="M264"/>
  <c r="M265"/>
  <c r="M266"/>
  <c r="M267"/>
  <c r="M268"/>
  <c r="M269"/>
  <c r="M270"/>
  <c r="M271"/>
  <c r="M272"/>
  <c r="M273"/>
  <c r="M275"/>
  <c r="M277"/>
  <c r="M263"/>
  <c r="M282"/>
  <c r="M283"/>
  <c r="M285"/>
  <c r="M286"/>
  <c r="M289"/>
  <c r="M651"/>
  <c r="M648"/>
  <c r="M298"/>
  <c r="M280"/>
  <c r="M302"/>
  <c r="M303"/>
  <c r="M306"/>
  <c r="M314"/>
  <c r="M315"/>
  <c r="M318"/>
  <c r="M321"/>
  <c r="M322"/>
  <c r="M323"/>
  <c r="M325"/>
  <c r="M326"/>
  <c r="M347"/>
  <c r="M348"/>
  <c r="M357"/>
  <c r="M359"/>
  <c r="M790"/>
  <c r="M374"/>
  <c r="M365"/>
  <c r="M372"/>
  <c r="M368"/>
  <c r="M369"/>
  <c r="M366"/>
  <c r="M367"/>
  <c r="M459"/>
  <c r="M390"/>
  <c r="M391"/>
  <c r="M392"/>
  <c r="M393"/>
  <c r="M397"/>
  <c r="M398"/>
  <c r="M400"/>
  <c r="M401"/>
  <c r="M655"/>
  <c r="M415"/>
  <c r="M416"/>
  <c r="M417"/>
  <c r="M418"/>
  <c r="M419"/>
  <c r="M432"/>
  <c r="M468"/>
  <c r="M17"/>
  <c r="M477"/>
  <c r="M476"/>
  <c r="M479"/>
  <c r="M481"/>
  <c r="M554"/>
  <c r="M489"/>
  <c r="M488"/>
  <c r="M490"/>
  <c r="M578"/>
  <c r="M491"/>
  <c r="M492"/>
  <c r="M500"/>
  <c r="M501"/>
  <c r="M508"/>
  <c r="M509"/>
  <c r="M557"/>
  <c r="M513"/>
  <c r="M516"/>
  <c r="M515"/>
  <c r="M517"/>
  <c r="M525"/>
  <c r="M531"/>
  <c r="M570"/>
  <c r="M571"/>
  <c r="M574"/>
  <c r="M575"/>
  <c r="M576"/>
  <c r="M530"/>
  <c r="M529"/>
  <c r="M528"/>
  <c r="M584"/>
  <c r="M592"/>
  <c r="M593"/>
  <c r="M594"/>
  <c r="M596"/>
  <c r="M597"/>
  <c r="M598"/>
  <c r="M599"/>
  <c r="M608"/>
  <c r="M609"/>
  <c r="M610"/>
  <c r="M613"/>
  <c r="M614"/>
  <c r="M630"/>
  <c r="M645"/>
  <c r="M646"/>
  <c r="M649"/>
  <c r="M687"/>
  <c r="M668"/>
  <c r="M682"/>
  <c r="M747"/>
  <c r="M681"/>
  <c r="M684"/>
  <c r="M690"/>
  <c r="M692"/>
  <c r="M706"/>
  <c r="M694"/>
  <c r="M709"/>
  <c r="M707"/>
  <c r="M708"/>
  <c r="M714"/>
  <c r="M713"/>
  <c r="M715"/>
  <c r="M716"/>
  <c r="M723"/>
  <c r="M727"/>
  <c r="M705"/>
  <c r="M704"/>
  <c r="M711"/>
  <c r="M712"/>
  <c r="M721"/>
  <c r="M722"/>
  <c r="M725"/>
  <c r="M698"/>
  <c r="M696"/>
  <c r="M697"/>
  <c r="M695"/>
  <c r="M733"/>
  <c r="M710"/>
  <c r="M734"/>
  <c r="M735"/>
  <c r="M736"/>
  <c r="M737"/>
  <c r="M738"/>
  <c r="M702"/>
  <c r="M703"/>
  <c r="M701"/>
  <c r="M700"/>
  <c r="M739"/>
  <c r="M740"/>
  <c r="M741"/>
  <c r="M742"/>
  <c r="M693"/>
  <c r="M732"/>
  <c r="M757"/>
  <c r="M758"/>
  <c r="M767"/>
  <c r="M724"/>
  <c r="M719"/>
  <c r="M717"/>
  <c r="M720"/>
  <c r="M718"/>
  <c r="M730"/>
  <c r="M728"/>
  <c r="M731"/>
  <c r="M729"/>
  <c r="M699"/>
  <c r="M726"/>
  <c r="M588"/>
  <c r="M589"/>
  <c r="M184"/>
  <c r="M183"/>
  <c r="M412"/>
  <c r="M256"/>
  <c r="M26"/>
  <c r="M643"/>
  <c r="M555"/>
  <c r="M746"/>
  <c r="M27"/>
  <c r="M299"/>
  <c r="M300"/>
  <c r="M467"/>
  <c r="M465"/>
  <c r="M466"/>
  <c r="M24"/>
  <c r="M376"/>
  <c r="M373"/>
  <c r="M536"/>
  <c r="M281"/>
  <c r="M40"/>
  <c r="M41"/>
  <c r="M403"/>
  <c r="M399"/>
  <c r="M556"/>
  <c r="M558"/>
  <c r="M537"/>
  <c r="M278"/>
  <c r="M683"/>
  <c r="M743"/>
  <c r="M744"/>
  <c r="M759"/>
  <c r="M762"/>
  <c r="M86"/>
  <c r="M766"/>
  <c r="M250"/>
  <c r="M524"/>
  <c r="M53"/>
  <c r="M502"/>
  <c r="M405"/>
  <c r="M89"/>
  <c r="M404"/>
  <c r="M402"/>
  <c r="M107"/>
  <c r="M97"/>
  <c r="M87"/>
  <c r="M96"/>
  <c r="M353"/>
  <c r="M351"/>
  <c r="M111"/>
  <c r="M84"/>
  <c r="M123"/>
  <c r="M612"/>
  <c r="M352"/>
  <c r="M572"/>
  <c r="M433"/>
  <c r="M462"/>
  <c r="M258"/>
  <c r="M159"/>
  <c r="M203"/>
  <c r="M665"/>
  <c r="M375"/>
  <c r="M371"/>
  <c r="M675"/>
  <c r="M676"/>
  <c r="M324"/>
  <c r="M647"/>
  <c r="M31"/>
  <c r="M29"/>
  <c r="M28"/>
  <c r="M172"/>
  <c r="M587"/>
  <c r="M761"/>
  <c r="M204"/>
  <c r="M212"/>
  <c r="M213"/>
  <c r="M345"/>
  <c r="M755"/>
  <c r="M756"/>
  <c r="M754"/>
  <c r="M175"/>
  <c r="M122"/>
  <c r="M21"/>
  <c r="M186"/>
  <c r="M185"/>
  <c r="M189"/>
  <c r="M112"/>
  <c r="M591"/>
  <c r="M590"/>
  <c r="M603"/>
  <c r="M208"/>
  <c r="M653"/>
  <c r="M765"/>
  <c r="M763"/>
  <c r="M764"/>
  <c r="M760"/>
  <c r="M666"/>
  <c r="M377"/>
  <c r="M425"/>
  <c r="M539"/>
  <c r="M545"/>
  <c r="M543"/>
  <c r="M540"/>
  <c r="M544"/>
  <c r="M538"/>
  <c r="M541"/>
  <c r="M542"/>
  <c r="M383"/>
  <c r="M384"/>
  <c r="M553"/>
  <c r="M463"/>
  <c r="M255"/>
  <c r="M792"/>
  <c r="M37"/>
  <c r="M39"/>
  <c r="M42"/>
  <c r="M48"/>
  <c r="M49"/>
  <c r="M59"/>
  <c r="M23"/>
  <c r="M60"/>
  <c r="M32"/>
  <c r="M33"/>
  <c r="M34"/>
  <c r="M52"/>
  <c r="M561"/>
  <c r="M138"/>
  <c r="M139"/>
  <c r="M147"/>
  <c r="M156"/>
  <c r="M157"/>
  <c r="M207"/>
  <c r="M211"/>
  <c r="M274"/>
  <c r="M385"/>
  <c r="M327"/>
  <c r="M343"/>
  <c r="M386"/>
  <c r="M387"/>
  <c r="M396"/>
  <c r="M362"/>
  <c r="M464"/>
  <c r="M406"/>
  <c r="M427"/>
  <c r="M408"/>
  <c r="M475"/>
  <c r="M551"/>
  <c r="M512"/>
  <c r="M533"/>
  <c r="M559"/>
  <c r="M560"/>
  <c r="M569"/>
  <c r="M581"/>
  <c r="M580"/>
  <c r="M579"/>
  <c r="M749"/>
  <c r="M631"/>
  <c r="M788"/>
  <c r="M789"/>
  <c r="M774"/>
  <c r="M775"/>
  <c r="M470"/>
  <c r="M56"/>
  <c r="M57"/>
  <c r="M58"/>
  <c r="M61"/>
  <c r="M62"/>
  <c r="M64"/>
  <c r="M65"/>
  <c r="M66"/>
  <c r="M104"/>
  <c r="M115"/>
  <c r="M117"/>
  <c r="M125"/>
  <c r="M126"/>
  <c r="M127"/>
  <c r="M137"/>
  <c r="M145"/>
  <c r="M158"/>
  <c r="M180"/>
  <c r="M181"/>
  <c r="M182"/>
  <c r="M227"/>
  <c r="M251"/>
  <c r="M257"/>
  <c r="M276"/>
  <c r="M284"/>
  <c r="M287"/>
  <c r="M288"/>
  <c r="M301"/>
  <c r="M304"/>
  <c r="M305"/>
  <c r="M307"/>
  <c r="M308"/>
  <c r="M309"/>
  <c r="M310"/>
  <c r="M311"/>
  <c r="M312"/>
  <c r="M313"/>
  <c r="M328"/>
  <c r="M329"/>
  <c r="M332"/>
  <c r="M331"/>
  <c r="M334"/>
  <c r="M333"/>
  <c r="M335"/>
  <c r="M337"/>
  <c r="M338"/>
  <c r="M339"/>
  <c r="M340"/>
  <c r="M341"/>
  <c r="M342"/>
  <c r="M344"/>
  <c r="M346"/>
  <c r="M349"/>
  <c r="M355"/>
  <c r="M389"/>
  <c r="M394"/>
  <c r="M395"/>
  <c r="M407"/>
  <c r="M409"/>
  <c r="M410"/>
  <c r="M413"/>
  <c r="M420"/>
  <c r="M422"/>
  <c r="M426"/>
  <c r="M429"/>
  <c r="M428"/>
  <c r="M461"/>
  <c r="M469"/>
  <c r="M482"/>
  <c r="M495"/>
  <c r="M330"/>
  <c r="M154"/>
  <c r="M503"/>
  <c r="M504"/>
  <c r="M505"/>
  <c r="M506"/>
  <c r="M514"/>
  <c r="M518"/>
  <c r="M519"/>
  <c r="M520"/>
  <c r="M521"/>
  <c r="M522"/>
  <c r="M526"/>
  <c r="M532"/>
  <c r="M534"/>
  <c r="M582"/>
  <c r="M611"/>
  <c r="M616"/>
  <c r="M615"/>
  <c r="M617"/>
  <c r="M618"/>
  <c r="M619"/>
  <c r="M621"/>
  <c r="M622"/>
  <c r="M623"/>
  <c r="M624"/>
  <c r="M625"/>
  <c r="M657"/>
  <c r="M658"/>
  <c r="M659"/>
  <c r="M660"/>
  <c r="M688"/>
  <c r="M745"/>
  <c r="M777"/>
  <c r="M778"/>
  <c r="M779"/>
  <c r="M780"/>
  <c r="M781"/>
  <c r="M782"/>
  <c r="M22"/>
  <c r="M45"/>
  <c r="M51"/>
  <c r="M67"/>
  <c r="M68"/>
  <c r="M69"/>
  <c r="M70"/>
  <c r="M71"/>
  <c r="M72"/>
  <c r="M76"/>
  <c r="M93"/>
  <c r="M94"/>
  <c r="M95"/>
  <c r="M106"/>
  <c r="M118"/>
  <c r="M119"/>
  <c r="M120"/>
  <c r="M129"/>
  <c r="M130"/>
  <c r="M131"/>
  <c r="M132"/>
  <c r="M133"/>
  <c r="M134"/>
  <c r="M135"/>
  <c r="M136"/>
  <c r="M150"/>
  <c r="M176"/>
  <c r="M177"/>
  <c r="M178"/>
  <c r="M179"/>
  <c r="M197"/>
  <c r="M198"/>
  <c r="M199"/>
  <c r="M200"/>
  <c r="M201"/>
  <c r="M202"/>
  <c r="M206"/>
  <c r="M214"/>
  <c r="M215"/>
  <c r="M216"/>
  <c r="M217"/>
  <c r="M218"/>
  <c r="M219"/>
  <c r="M220"/>
  <c r="M221"/>
  <c r="M222"/>
  <c r="M224"/>
  <c r="M228"/>
  <c r="M230"/>
  <c r="M231"/>
  <c r="M232"/>
  <c r="M233"/>
  <c r="M235"/>
  <c r="M236"/>
  <c r="M244"/>
  <c r="M90"/>
  <c r="M259"/>
  <c r="M260"/>
  <c r="M261"/>
  <c r="M262"/>
  <c r="M279"/>
  <c r="M316"/>
  <c r="M336"/>
  <c r="M350"/>
  <c r="M354"/>
  <c r="M358"/>
  <c r="M360"/>
  <c r="M363"/>
  <c r="M364"/>
  <c r="M77"/>
  <c r="M370"/>
  <c r="M535"/>
  <c r="M670"/>
  <c r="M378"/>
  <c r="M379"/>
  <c r="M411"/>
  <c r="M414"/>
  <c r="M577"/>
  <c r="M421"/>
  <c r="M423"/>
  <c r="M424"/>
  <c r="M430"/>
  <c r="M431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60"/>
  <c r="M471"/>
  <c r="M472"/>
  <c r="M478"/>
  <c r="M507"/>
  <c r="M480"/>
  <c r="M486"/>
  <c r="M493"/>
  <c r="M494"/>
  <c r="M223"/>
  <c r="M527"/>
  <c r="M546"/>
  <c r="M547"/>
  <c r="M548"/>
  <c r="M549"/>
  <c r="M550"/>
  <c r="M552"/>
  <c r="M562"/>
  <c r="M563"/>
  <c r="M564"/>
  <c r="M565"/>
  <c r="M566"/>
  <c r="M567"/>
  <c r="M568"/>
  <c r="M573"/>
  <c r="M583"/>
  <c r="M585"/>
  <c r="M586"/>
  <c r="M595"/>
  <c r="M601"/>
  <c r="M602"/>
  <c r="M604"/>
  <c r="M605"/>
  <c r="M606"/>
  <c r="M607"/>
  <c r="M620"/>
  <c r="M626"/>
  <c r="M627"/>
  <c r="M632"/>
  <c r="M633"/>
  <c r="M634"/>
  <c r="M635"/>
  <c r="M636"/>
  <c r="M637"/>
  <c r="M638"/>
  <c r="M639"/>
  <c r="M640"/>
  <c r="M641"/>
  <c r="M642"/>
  <c r="M644"/>
  <c r="M654"/>
  <c r="M661"/>
  <c r="M671"/>
  <c r="M672"/>
  <c r="M673"/>
  <c r="M678"/>
  <c r="M679"/>
  <c r="M680"/>
  <c r="M686"/>
  <c r="M689"/>
  <c r="M751"/>
  <c r="M748"/>
  <c r="M768"/>
  <c r="M769"/>
  <c r="M770"/>
  <c r="M771"/>
  <c r="M772"/>
  <c r="M773"/>
  <c r="M785"/>
  <c r="N20"/>
  <c r="N25"/>
  <c r="N36"/>
  <c r="N30"/>
  <c r="N35"/>
  <c r="N38"/>
  <c r="N43"/>
  <c r="N44"/>
  <c r="N47"/>
  <c r="N54"/>
  <c r="N55"/>
  <c r="N63"/>
  <c r="N101"/>
  <c r="N100"/>
  <c r="N85"/>
  <c r="N80"/>
  <c r="N73"/>
  <c r="N656"/>
  <c r="N752"/>
  <c r="N787"/>
  <c r="N677"/>
  <c r="N319"/>
  <c r="N320"/>
  <c r="N497"/>
  <c r="N193"/>
  <c r="N194"/>
  <c r="N786"/>
  <c r="N498"/>
  <c r="N483"/>
  <c r="N152"/>
  <c r="N776"/>
  <c r="N485"/>
  <c r="N753"/>
  <c r="N121"/>
  <c r="N484"/>
  <c r="N669"/>
  <c r="N92"/>
  <c r="N83"/>
  <c r="N75"/>
  <c r="N78"/>
  <c r="N79"/>
  <c r="N82"/>
  <c r="N81"/>
  <c r="N103"/>
  <c r="N102"/>
  <c r="N105"/>
  <c r="N473"/>
  <c r="N153"/>
  <c r="N225"/>
  <c r="N196"/>
  <c r="N191"/>
  <c r="N162"/>
  <c r="N109"/>
  <c r="N110"/>
  <c r="N674"/>
  <c r="N116"/>
  <c r="N195"/>
  <c r="N128"/>
  <c r="N141"/>
  <c r="N140"/>
  <c r="N142"/>
  <c r="N143"/>
  <c r="N144"/>
  <c r="N210"/>
  <c r="N146"/>
  <c r="N149"/>
  <c r="N148"/>
  <c r="N163"/>
  <c r="N155"/>
  <c r="N167"/>
  <c r="N168"/>
  <c r="N170"/>
  <c r="N169"/>
  <c r="N171"/>
  <c r="N173"/>
  <c r="N174"/>
  <c r="N190"/>
  <c r="N192"/>
  <c r="N209"/>
  <c r="N229"/>
  <c r="N234"/>
  <c r="N237"/>
  <c r="N243"/>
  <c r="N245"/>
  <c r="N246"/>
  <c r="N248"/>
  <c r="N249"/>
  <c r="N252"/>
  <c r="N253"/>
  <c r="N254"/>
  <c r="N264"/>
  <c r="N265"/>
  <c r="N266"/>
  <c r="N267"/>
  <c r="N268"/>
  <c r="N269"/>
  <c r="N270"/>
  <c r="N271"/>
  <c r="N272"/>
  <c r="N273"/>
  <c r="N275"/>
  <c r="N277"/>
  <c r="N263"/>
  <c r="N282"/>
  <c r="N283"/>
  <c r="N285"/>
  <c r="N286"/>
  <c r="N289"/>
  <c r="N651"/>
  <c r="N648"/>
  <c r="N298"/>
  <c r="N280"/>
  <c r="N302"/>
  <c r="N303"/>
  <c r="N306"/>
  <c r="N314"/>
  <c r="N315"/>
  <c r="N318"/>
  <c r="N321"/>
  <c r="N322"/>
  <c r="N323"/>
  <c r="N325"/>
  <c r="N326"/>
  <c r="N347"/>
  <c r="N348"/>
  <c r="N357"/>
  <c r="N359"/>
  <c r="N790"/>
  <c r="N374"/>
  <c r="N365"/>
  <c r="N372"/>
  <c r="N368"/>
  <c r="N369"/>
  <c r="N366"/>
  <c r="N367"/>
  <c r="N459"/>
  <c r="N390"/>
  <c r="N391"/>
  <c r="N392"/>
  <c r="N393"/>
  <c r="N397"/>
  <c r="N398"/>
  <c r="N400"/>
  <c r="N401"/>
  <c r="N655"/>
  <c r="N415"/>
  <c r="N416"/>
  <c r="N417"/>
  <c r="N418"/>
  <c r="N419"/>
  <c r="N432"/>
  <c r="N468"/>
  <c r="N17"/>
  <c r="N477"/>
  <c r="N476"/>
  <c r="N479"/>
  <c r="N481"/>
  <c r="N554"/>
  <c r="N489"/>
  <c r="N488"/>
  <c r="N490"/>
  <c r="N578"/>
  <c r="N491"/>
  <c r="N492"/>
  <c r="N500"/>
  <c r="N501"/>
  <c r="N508"/>
  <c r="N509"/>
  <c r="N557"/>
  <c r="N513"/>
  <c r="N516"/>
  <c r="N515"/>
  <c r="N517"/>
  <c r="N525"/>
  <c r="N531"/>
  <c r="N570"/>
  <c r="N571"/>
  <c r="N574"/>
  <c r="N575"/>
  <c r="N576"/>
  <c r="N530"/>
  <c r="N529"/>
  <c r="N528"/>
  <c r="N584"/>
  <c r="N592"/>
  <c r="N593"/>
  <c r="N594"/>
  <c r="N596"/>
  <c r="N597"/>
  <c r="N598"/>
  <c r="N599"/>
  <c r="N608"/>
  <c r="N609"/>
  <c r="N610"/>
  <c r="N613"/>
  <c r="N614"/>
  <c r="N630"/>
  <c r="N645"/>
  <c r="N646"/>
  <c r="N649"/>
  <c r="N687"/>
  <c r="N668"/>
  <c r="N682"/>
  <c r="N747"/>
  <c r="N681"/>
  <c r="N684"/>
  <c r="N690"/>
  <c r="N692"/>
  <c r="N706"/>
  <c r="N694"/>
  <c r="N709"/>
  <c r="N707"/>
  <c r="N708"/>
  <c r="N714"/>
  <c r="N713"/>
  <c r="N715"/>
  <c r="N716"/>
  <c r="N723"/>
  <c r="N727"/>
  <c r="N705"/>
  <c r="N704"/>
  <c r="N711"/>
  <c r="N712"/>
  <c r="N721"/>
  <c r="N722"/>
  <c r="N725"/>
  <c r="N698"/>
  <c r="N696"/>
  <c r="N697"/>
  <c r="N695"/>
  <c r="N733"/>
  <c r="N710"/>
  <c r="N734"/>
  <c r="N735"/>
  <c r="N736"/>
  <c r="N737"/>
  <c r="N738"/>
  <c r="N702"/>
  <c r="N703"/>
  <c r="N701"/>
  <c r="N700"/>
  <c r="N739"/>
  <c r="N740"/>
  <c r="N741"/>
  <c r="N742"/>
  <c r="N693"/>
  <c r="N732"/>
  <c r="N757"/>
  <c r="N758"/>
  <c r="N767"/>
  <c r="N724"/>
  <c r="N719"/>
  <c r="N717"/>
  <c r="N720"/>
  <c r="N718"/>
  <c r="N730"/>
  <c r="N728"/>
  <c r="N731"/>
  <c r="N729"/>
  <c r="N699"/>
  <c r="N726"/>
  <c r="N588"/>
  <c r="N589"/>
  <c r="N184"/>
  <c r="N183"/>
  <c r="N412"/>
  <c r="N256"/>
  <c r="N26"/>
  <c r="N643"/>
  <c r="N555"/>
  <c r="N746"/>
  <c r="N27"/>
  <c r="N299"/>
  <c r="N300"/>
  <c r="N467"/>
  <c r="N465"/>
  <c r="N466"/>
  <c r="N24"/>
  <c r="N376"/>
  <c r="N373"/>
  <c r="N536"/>
  <c r="N281"/>
  <c r="N40"/>
  <c r="N41"/>
  <c r="N403"/>
  <c r="N399"/>
  <c r="N556"/>
  <c r="N558"/>
  <c r="N537"/>
  <c r="N278"/>
  <c r="N683"/>
  <c r="N743"/>
  <c r="N744"/>
  <c r="N759"/>
  <c r="N762"/>
  <c r="N86"/>
  <c r="N766"/>
  <c r="N250"/>
  <c r="N524"/>
  <c r="N53"/>
  <c r="N502"/>
  <c r="N405"/>
  <c r="N89"/>
  <c r="N404"/>
  <c r="N402"/>
  <c r="N107"/>
  <c r="N97"/>
  <c r="N87"/>
  <c r="N96"/>
  <c r="N353"/>
  <c r="N351"/>
  <c r="N111"/>
  <c r="N84"/>
  <c r="N123"/>
  <c r="N612"/>
  <c r="N352"/>
  <c r="N572"/>
  <c r="N433"/>
  <c r="N462"/>
  <c r="N258"/>
  <c r="N159"/>
  <c r="N203"/>
  <c r="N665"/>
  <c r="N375"/>
  <c r="N371"/>
  <c r="N675"/>
  <c r="N676"/>
  <c r="N324"/>
  <c r="N647"/>
  <c r="N31"/>
  <c r="N29"/>
  <c r="N28"/>
  <c r="N172"/>
  <c r="N587"/>
  <c r="N761"/>
  <c r="N204"/>
  <c r="N212"/>
  <c r="N213"/>
  <c r="N345"/>
  <c r="N755"/>
  <c r="N756"/>
  <c r="N754"/>
  <c r="N175"/>
  <c r="N122"/>
  <c r="N21"/>
  <c r="N186"/>
  <c r="N185"/>
  <c r="N189"/>
  <c r="N112"/>
  <c r="N591"/>
  <c r="N590"/>
  <c r="N603"/>
  <c r="N208"/>
  <c r="N653"/>
  <c r="N765"/>
  <c r="N763"/>
  <c r="N764"/>
  <c r="N760"/>
  <c r="N666"/>
  <c r="N377"/>
  <c r="N425"/>
  <c r="N539"/>
  <c r="N545"/>
  <c r="N543"/>
  <c r="N540"/>
  <c r="N544"/>
  <c r="N538"/>
  <c r="N541"/>
  <c r="N542"/>
  <c r="N383"/>
  <c r="N384"/>
  <c r="N553"/>
  <c r="N463"/>
  <c r="N255"/>
  <c r="N792"/>
  <c r="N37"/>
  <c r="N39"/>
  <c r="N42"/>
  <c r="N48"/>
  <c r="N49"/>
  <c r="N59"/>
  <c r="N23"/>
  <c r="N60"/>
  <c r="N32"/>
  <c r="N33"/>
  <c r="N34"/>
  <c r="N52"/>
  <c r="N561"/>
  <c r="N138"/>
  <c r="N139"/>
  <c r="N147"/>
  <c r="N156"/>
  <c r="N157"/>
  <c r="N207"/>
  <c r="N211"/>
  <c r="N274"/>
  <c r="N385"/>
  <c r="N327"/>
  <c r="N343"/>
  <c r="N386"/>
  <c r="N387"/>
  <c r="N396"/>
  <c r="N362"/>
  <c r="N464"/>
  <c r="N406"/>
  <c r="N427"/>
  <c r="N408"/>
  <c r="N475"/>
  <c r="N551"/>
  <c r="N512"/>
  <c r="N533"/>
  <c r="N559"/>
  <c r="N560"/>
  <c r="N569"/>
  <c r="N581"/>
  <c r="N580"/>
  <c r="N579"/>
  <c r="N749"/>
  <c r="N631"/>
  <c r="N788"/>
  <c r="N789"/>
  <c r="N774"/>
  <c r="N775"/>
  <c r="N470"/>
  <c r="N56"/>
  <c r="N57"/>
  <c r="N58"/>
  <c r="N61"/>
  <c r="N62"/>
  <c r="N64"/>
  <c r="N65"/>
  <c r="N66"/>
  <c r="N104"/>
  <c r="N115"/>
  <c r="N117"/>
  <c r="N125"/>
  <c r="N126"/>
  <c r="N127"/>
  <c r="N137"/>
  <c r="N145"/>
  <c r="N158"/>
  <c r="N180"/>
  <c r="N181"/>
  <c r="N182"/>
  <c r="N227"/>
  <c r="N251"/>
  <c r="N257"/>
  <c r="N276"/>
  <c r="N284"/>
  <c r="N287"/>
  <c r="N288"/>
  <c r="N301"/>
  <c r="N304"/>
  <c r="N305"/>
  <c r="N307"/>
  <c r="N308"/>
  <c r="N309"/>
  <c r="N310"/>
  <c r="N311"/>
  <c r="N312"/>
  <c r="N313"/>
  <c r="N328"/>
  <c r="N329"/>
  <c r="N332"/>
  <c r="N331"/>
  <c r="N334"/>
  <c r="N333"/>
  <c r="N335"/>
  <c r="N337"/>
  <c r="N338"/>
  <c r="N339"/>
  <c r="N340"/>
  <c r="N341"/>
  <c r="N342"/>
  <c r="N344"/>
  <c r="N346"/>
  <c r="N349"/>
  <c r="N355"/>
  <c r="N389"/>
  <c r="N394"/>
  <c r="N395"/>
  <c r="N407"/>
  <c r="N409"/>
  <c r="N410"/>
  <c r="N413"/>
  <c r="N420"/>
  <c r="N422"/>
  <c r="N426"/>
  <c r="N429"/>
  <c r="N428"/>
  <c r="N461"/>
  <c r="N469"/>
  <c r="N482"/>
  <c r="N495"/>
  <c r="N330"/>
  <c r="N154"/>
  <c r="N503"/>
  <c r="N504"/>
  <c r="N505"/>
  <c r="N506"/>
  <c r="N514"/>
  <c r="N518"/>
  <c r="N519"/>
  <c r="N520"/>
  <c r="N521"/>
  <c r="N522"/>
  <c r="N526"/>
  <c r="N532"/>
  <c r="N534"/>
  <c r="N582"/>
  <c r="N611"/>
  <c r="N616"/>
  <c r="N615"/>
  <c r="N617"/>
  <c r="N618"/>
  <c r="N619"/>
  <c r="N621"/>
  <c r="N622"/>
  <c r="N623"/>
  <c r="N624"/>
  <c r="N625"/>
  <c r="N657"/>
  <c r="N658"/>
  <c r="N659"/>
  <c r="N660"/>
  <c r="N688"/>
  <c r="N745"/>
  <c r="N777"/>
  <c r="N778"/>
  <c r="N779"/>
  <c r="N780"/>
  <c r="N781"/>
  <c r="N782"/>
  <c r="N22"/>
  <c r="N45"/>
  <c r="N51"/>
  <c r="N67"/>
  <c r="N68"/>
  <c r="N69"/>
  <c r="N70"/>
  <c r="N71"/>
  <c r="N72"/>
  <c r="N76"/>
  <c r="N93"/>
  <c r="N94"/>
  <c r="N95"/>
  <c r="N106"/>
  <c r="N118"/>
  <c r="N119"/>
  <c r="N120"/>
  <c r="N129"/>
  <c r="N130"/>
  <c r="N131"/>
  <c r="N132"/>
  <c r="N133"/>
  <c r="N134"/>
  <c r="N135"/>
  <c r="N136"/>
  <c r="N150"/>
  <c r="N176"/>
  <c r="N177"/>
  <c r="N178"/>
  <c r="N179"/>
  <c r="N197"/>
  <c r="N198"/>
  <c r="N199"/>
  <c r="N200"/>
  <c r="N201"/>
  <c r="N202"/>
  <c r="N206"/>
  <c r="N214"/>
  <c r="N215"/>
  <c r="N216"/>
  <c r="N217"/>
  <c r="N218"/>
  <c r="N219"/>
  <c r="N220"/>
  <c r="N221"/>
  <c r="N222"/>
  <c r="N224"/>
  <c r="N228"/>
  <c r="N230"/>
  <c r="N231"/>
  <c r="N232"/>
  <c r="N233"/>
  <c r="N235"/>
  <c r="N236"/>
  <c r="N244"/>
  <c r="N90"/>
  <c r="N259"/>
  <c r="N260"/>
  <c r="N261"/>
  <c r="N262"/>
  <c r="N279"/>
  <c r="N316"/>
  <c r="N336"/>
  <c r="N350"/>
  <c r="N354"/>
  <c r="N358"/>
  <c r="N360"/>
  <c r="N363"/>
  <c r="N364"/>
  <c r="N77"/>
  <c r="N370"/>
  <c r="N535"/>
  <c r="N670"/>
  <c r="N378"/>
  <c r="N379"/>
  <c r="N411"/>
  <c r="N414"/>
  <c r="N577"/>
  <c r="N421"/>
  <c r="N423"/>
  <c r="N424"/>
  <c r="N430"/>
  <c r="N431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60"/>
  <c r="N471"/>
  <c r="N472"/>
  <c r="N478"/>
  <c r="N507"/>
  <c r="N480"/>
  <c r="N486"/>
  <c r="N493"/>
  <c r="N494"/>
  <c r="N223"/>
  <c r="N527"/>
  <c r="N546"/>
  <c r="N547"/>
  <c r="N548"/>
  <c r="N549"/>
  <c r="N550"/>
  <c r="N552"/>
  <c r="N562"/>
  <c r="N563"/>
  <c r="N564"/>
  <c r="N565"/>
  <c r="N566"/>
  <c r="N567"/>
  <c r="N568"/>
  <c r="N573"/>
  <c r="N583"/>
  <c r="N585"/>
  <c r="N586"/>
  <c r="N595"/>
  <c r="N601"/>
  <c r="N602"/>
  <c r="N604"/>
  <c r="N605"/>
  <c r="N606"/>
  <c r="N607"/>
  <c r="N620"/>
  <c r="N626"/>
  <c r="N627"/>
  <c r="N632"/>
  <c r="N633"/>
  <c r="N634"/>
  <c r="N635"/>
  <c r="N636"/>
  <c r="N637"/>
  <c r="N638"/>
  <c r="N639"/>
  <c r="N640"/>
  <c r="N641"/>
  <c r="N642"/>
  <c r="N644"/>
  <c r="N654"/>
  <c r="N661"/>
  <c r="N671"/>
  <c r="N672"/>
  <c r="N673"/>
  <c r="N678"/>
  <c r="N679"/>
  <c r="N680"/>
  <c r="N686"/>
  <c r="N689"/>
  <c r="N751"/>
  <c r="N748"/>
  <c r="N768"/>
  <c r="N769"/>
  <c r="N770"/>
  <c r="N771"/>
  <c r="N772"/>
  <c r="N773"/>
  <c r="N785"/>
  <c r="O750" l="1"/>
  <c r="M793" i="5"/>
  <c r="O20" i="6"/>
  <c r="O21"/>
  <c r="O36"/>
  <c r="O37"/>
  <c r="O52"/>
  <c r="O53"/>
  <c r="O68"/>
  <c r="O69"/>
  <c r="O84"/>
  <c r="O85"/>
  <c r="O100"/>
  <c r="O101"/>
  <c r="O116"/>
  <c r="O117"/>
  <c r="O132"/>
  <c r="O133"/>
  <c r="O148"/>
  <c r="O149"/>
  <c r="O164"/>
  <c r="O165"/>
  <c r="O179"/>
  <c r="O181"/>
  <c r="O195"/>
  <c r="O197"/>
  <c r="O211"/>
  <c r="O213"/>
  <c r="O227"/>
  <c r="O229"/>
  <c r="O243"/>
  <c r="O245"/>
  <c r="O259"/>
  <c r="O261"/>
  <c r="O275"/>
  <c r="O277"/>
  <c r="O291"/>
  <c r="O293"/>
  <c r="O307"/>
  <c r="O309"/>
  <c r="O323"/>
  <c r="O325"/>
  <c r="O339"/>
  <c r="O341"/>
  <c r="O355"/>
  <c r="O357"/>
  <c r="O371"/>
  <c r="O373"/>
  <c r="O374"/>
  <c r="O389"/>
  <c r="O390"/>
  <c r="O405"/>
  <c r="O406"/>
  <c r="O421"/>
  <c r="O422"/>
  <c r="O437"/>
  <c r="O438"/>
  <c r="O453"/>
  <c r="O454"/>
  <c r="O456"/>
  <c r="O472"/>
  <c r="O488"/>
  <c r="O504"/>
  <c r="O520"/>
  <c r="O536"/>
  <c r="O552"/>
  <c r="O568"/>
  <c r="O584"/>
  <c r="O600"/>
  <c r="O616"/>
  <c r="O631"/>
  <c r="O632"/>
  <c r="O643"/>
  <c r="O648"/>
  <c r="O659"/>
  <c r="O664"/>
  <c r="O675"/>
  <c r="O680"/>
  <c r="O691"/>
  <c r="O715"/>
  <c r="O718"/>
  <c r="O193" i="7"/>
  <c r="O257"/>
  <c r="O321"/>
  <c r="O385"/>
  <c r="O449"/>
  <c r="O513"/>
  <c r="O578"/>
  <c r="O642"/>
  <c r="O706"/>
  <c r="O770"/>
  <c r="O55" i="8"/>
  <c r="O119"/>
  <c r="O183"/>
  <c r="O247"/>
  <c r="O309"/>
  <c r="O17" i="6"/>
  <c r="O23"/>
  <c r="O32"/>
  <c r="O33"/>
  <c r="O39"/>
  <c r="O48"/>
  <c r="O49"/>
  <c r="O55"/>
  <c r="O64"/>
  <c r="O65"/>
  <c r="O71"/>
  <c r="O80"/>
  <c r="O81"/>
  <c r="O87"/>
  <c r="O96"/>
  <c r="O97"/>
  <c r="O103"/>
  <c r="O112"/>
  <c r="O113"/>
  <c r="O119"/>
  <c r="O128"/>
  <c r="O129"/>
  <c r="O135"/>
  <c r="O144"/>
  <c r="O145"/>
  <c r="O151"/>
  <c r="O160"/>
  <c r="O161"/>
  <c r="O167"/>
  <c r="O183"/>
  <c r="O199"/>
  <c r="O215"/>
  <c r="O231"/>
  <c r="O247"/>
  <c r="O263"/>
  <c r="O279"/>
  <c r="O295"/>
  <c r="O311"/>
  <c r="O327"/>
  <c r="O343"/>
  <c r="O359"/>
  <c r="O380"/>
  <c r="O396"/>
  <c r="O412"/>
  <c r="O428"/>
  <c r="O444"/>
  <c r="O458"/>
  <c r="O467"/>
  <c r="O468"/>
  <c r="O469"/>
  <c r="O474"/>
  <c r="O483"/>
  <c r="O484"/>
  <c r="O485"/>
  <c r="O490"/>
  <c r="O499"/>
  <c r="O500"/>
  <c r="O501"/>
  <c r="O506"/>
  <c r="O515"/>
  <c r="O516"/>
  <c r="O517"/>
  <c r="O522"/>
  <c r="O531"/>
  <c r="O532"/>
  <c r="O533"/>
  <c r="O538"/>
  <c r="O547"/>
  <c r="O548"/>
  <c r="O549"/>
  <c r="O554"/>
  <c r="O563"/>
  <c r="O564"/>
  <c r="O565"/>
  <c r="O570"/>
  <c r="O579"/>
  <c r="O580"/>
  <c r="O581"/>
  <c r="O586"/>
  <c r="O595"/>
  <c r="O596"/>
  <c r="O597"/>
  <c r="O602"/>
  <c r="O611"/>
  <c r="O612"/>
  <c r="O613"/>
  <c r="O618"/>
  <c r="O627"/>
  <c r="O628"/>
  <c r="O629"/>
  <c r="O634"/>
  <c r="O645"/>
  <c r="O650"/>
  <c r="O661"/>
  <c r="O666"/>
  <c r="O677"/>
  <c r="O682"/>
  <c r="O693"/>
  <c r="O720"/>
  <c r="O721"/>
  <c r="O750"/>
  <c r="O751"/>
  <c r="O752"/>
  <c r="O753"/>
  <c r="O782"/>
  <c r="O783"/>
  <c r="O784"/>
  <c r="O785"/>
  <c r="O33" i="7"/>
  <c r="O36"/>
  <c r="O37"/>
  <c r="O38"/>
  <c r="O65"/>
  <c r="O68"/>
  <c r="O69"/>
  <c r="O70"/>
  <c r="O97"/>
  <c r="O100"/>
  <c r="O101"/>
  <c r="O102"/>
  <c r="O129"/>
  <c r="O132"/>
  <c r="O133"/>
  <c r="O134"/>
  <c r="O177"/>
  <c r="O241"/>
  <c r="O305"/>
  <c r="O369"/>
  <c r="O433"/>
  <c r="O497"/>
  <c r="O561"/>
  <c r="O625"/>
  <c r="O689"/>
  <c r="O753"/>
  <c r="O103" i="8"/>
  <c r="O167"/>
  <c r="O231"/>
  <c r="O293"/>
  <c r="O793" i="5"/>
  <c r="O19" i="6"/>
  <c r="O28"/>
  <c r="O29"/>
  <c r="O35"/>
  <c r="O44"/>
  <c r="O45"/>
  <c r="O51"/>
  <c r="O60"/>
  <c r="O61"/>
  <c r="O67"/>
  <c r="O76"/>
  <c r="O77"/>
  <c r="O83"/>
  <c r="O92"/>
  <c r="O93"/>
  <c r="O99"/>
  <c r="O108"/>
  <c r="O109"/>
  <c r="O115"/>
  <c r="O124"/>
  <c r="O125"/>
  <c r="O131"/>
  <c r="O140"/>
  <c r="O141"/>
  <c r="O147"/>
  <c r="O156"/>
  <c r="O157"/>
  <c r="O163"/>
  <c r="O168"/>
  <c r="O174"/>
  <c r="O175"/>
  <c r="O184"/>
  <c r="O190"/>
  <c r="O191"/>
  <c r="O200"/>
  <c r="O206"/>
  <c r="O207"/>
  <c r="O216"/>
  <c r="O222"/>
  <c r="O223"/>
  <c r="O232"/>
  <c r="O238"/>
  <c r="O239"/>
  <c r="O248"/>
  <c r="O254"/>
  <c r="O255"/>
  <c r="O264"/>
  <c r="O270"/>
  <c r="O271"/>
  <c r="O280"/>
  <c r="O286"/>
  <c r="O287"/>
  <c r="O296"/>
  <c r="O302"/>
  <c r="O303"/>
  <c r="O312"/>
  <c r="O318"/>
  <c r="O319"/>
  <c r="O328"/>
  <c r="O334"/>
  <c r="O335"/>
  <c r="O344"/>
  <c r="O350"/>
  <c r="O351"/>
  <c r="O360"/>
  <c r="O366"/>
  <c r="O367"/>
  <c r="O381"/>
  <c r="O382"/>
  <c r="O387"/>
  <c r="O397"/>
  <c r="O398"/>
  <c r="O403"/>
  <c r="O413"/>
  <c r="O414"/>
  <c r="O419"/>
  <c r="O429"/>
  <c r="O430"/>
  <c r="O435"/>
  <c r="O445"/>
  <c r="O446"/>
  <c r="O451"/>
  <c r="O464"/>
  <c r="O480"/>
  <c r="O496"/>
  <c r="O512"/>
  <c r="O528"/>
  <c r="O544"/>
  <c r="O560"/>
  <c r="O576"/>
  <c r="O592"/>
  <c r="O608"/>
  <c r="O624"/>
  <c r="O635"/>
  <c r="O640"/>
  <c r="O651"/>
  <c r="O656"/>
  <c r="O667"/>
  <c r="O672"/>
  <c r="O683"/>
  <c r="O688"/>
  <c r="O699"/>
  <c r="O19" i="7"/>
  <c r="O51"/>
  <c r="O83"/>
  <c r="O115"/>
  <c r="O215" i="8"/>
  <c r="O277"/>
  <c r="O701" i="6"/>
  <c r="O706"/>
  <c r="O717"/>
  <c r="O722"/>
  <c r="O733"/>
  <c r="O738"/>
  <c r="O749"/>
  <c r="O754"/>
  <c r="O765"/>
  <c r="O770"/>
  <c r="O781"/>
  <c r="O786"/>
  <c r="O27" i="7"/>
  <c r="O32"/>
  <c r="O43"/>
  <c r="O48"/>
  <c r="O59"/>
  <c r="O64"/>
  <c r="O75"/>
  <c r="O80"/>
  <c r="O91"/>
  <c r="O96"/>
  <c r="O107"/>
  <c r="O112"/>
  <c r="O123"/>
  <c r="O128"/>
  <c r="O139"/>
  <c r="O144"/>
  <c r="O155"/>
  <c r="O160"/>
  <c r="O171"/>
  <c r="O176"/>
  <c r="O187"/>
  <c r="O192"/>
  <c r="O203"/>
  <c r="O208"/>
  <c r="O219"/>
  <c r="O224"/>
  <c r="O235"/>
  <c r="O240"/>
  <c r="O251"/>
  <c r="O256"/>
  <c r="O267"/>
  <c r="O272"/>
  <c r="O283"/>
  <c r="O288"/>
  <c r="O299"/>
  <c r="O304"/>
  <c r="O315"/>
  <c r="O320"/>
  <c r="O331"/>
  <c r="O347"/>
  <c r="O363"/>
  <c r="O379"/>
  <c r="O395"/>
  <c r="O411"/>
  <c r="O427"/>
  <c r="O443"/>
  <c r="O466"/>
  <c r="O486"/>
  <c r="O495"/>
  <c r="O496"/>
  <c r="O502"/>
  <c r="O511"/>
  <c r="O512"/>
  <c r="O518"/>
  <c r="O527"/>
  <c r="O528"/>
  <c r="O534"/>
  <c r="O543"/>
  <c r="O544"/>
  <c r="O545"/>
  <c r="O550"/>
  <c r="O559"/>
  <c r="O560"/>
  <c r="O566"/>
  <c r="O575"/>
  <c r="O576"/>
  <c r="O577"/>
  <c r="O582"/>
  <c r="O591"/>
  <c r="O592"/>
  <c r="O598"/>
  <c r="O607"/>
  <c r="O608"/>
  <c r="O609"/>
  <c r="O614"/>
  <c r="O623"/>
  <c r="O624"/>
  <c r="O630"/>
  <c r="O639"/>
  <c r="O640"/>
  <c r="O641"/>
  <c r="O646"/>
  <c r="O651"/>
  <c r="O656"/>
  <c r="O662"/>
  <c r="O667"/>
  <c r="O672"/>
  <c r="O673"/>
  <c r="O678"/>
  <c r="O683"/>
  <c r="O688"/>
  <c r="O694"/>
  <c r="O699"/>
  <c r="O704"/>
  <c r="O705"/>
  <c r="O710"/>
  <c r="O715"/>
  <c r="O720"/>
  <c r="O726"/>
  <c r="O735"/>
  <c r="O736"/>
  <c r="O737"/>
  <c r="O742"/>
  <c r="O751"/>
  <c r="O752"/>
  <c r="O758"/>
  <c r="O767"/>
  <c r="O768"/>
  <c r="O769"/>
  <c r="O774"/>
  <c r="O783"/>
  <c r="O784"/>
  <c r="O790"/>
  <c r="O17" i="8"/>
  <c r="O20"/>
  <c r="O22"/>
  <c r="O33"/>
  <c r="O36"/>
  <c r="O38"/>
  <c r="O49"/>
  <c r="O52"/>
  <c r="O54"/>
  <c r="O65"/>
  <c r="O68"/>
  <c r="O70"/>
  <c r="O81"/>
  <c r="O84"/>
  <c r="O86"/>
  <c r="O97"/>
  <c r="O100"/>
  <c r="O102"/>
  <c r="O113"/>
  <c r="O116"/>
  <c r="O118"/>
  <c r="O129"/>
  <c r="O132"/>
  <c r="O134"/>
  <c r="O145"/>
  <c r="O148"/>
  <c r="O150"/>
  <c r="O161"/>
  <c r="O164"/>
  <c r="O166"/>
  <c r="O177"/>
  <c r="O180"/>
  <c r="O182"/>
  <c r="O193"/>
  <c r="O196"/>
  <c r="O198"/>
  <c r="O209"/>
  <c r="O212"/>
  <c r="O214"/>
  <c r="O225"/>
  <c r="O228"/>
  <c r="O230"/>
  <c r="O241"/>
  <c r="O244"/>
  <c r="O246"/>
  <c r="O257"/>
  <c r="O260"/>
  <c r="O262"/>
  <c r="O326"/>
  <c r="O328"/>
  <c r="O342"/>
  <c r="O344"/>
  <c r="O357"/>
  <c r="O371"/>
  <c r="O419"/>
  <c r="O439"/>
  <c r="O485"/>
  <c r="O505"/>
  <c r="O569"/>
  <c r="O633"/>
  <c r="O677"/>
  <c r="O697"/>
  <c r="O741"/>
  <c r="O761"/>
  <c r="O29" i="9"/>
  <c r="O73"/>
  <c r="O93"/>
  <c r="O139"/>
  <c r="O160"/>
  <c r="O224"/>
  <c r="O267"/>
  <c r="O288"/>
  <c r="O331"/>
  <c r="O352"/>
  <c r="O416"/>
  <c r="O462"/>
  <c r="O482"/>
  <c r="O526"/>
  <c r="O546"/>
  <c r="O590"/>
  <c r="O610"/>
  <c r="O654"/>
  <c r="O673"/>
  <c r="O696" i="6"/>
  <c r="O707"/>
  <c r="O712"/>
  <c r="O727"/>
  <c r="O728"/>
  <c r="O743"/>
  <c r="O744"/>
  <c r="O759"/>
  <c r="O760"/>
  <c r="O775"/>
  <c r="O776"/>
  <c r="O791"/>
  <c r="O792"/>
  <c r="O18" i="7"/>
  <c r="O28"/>
  <c r="O29"/>
  <c r="O34"/>
  <c r="O44"/>
  <c r="O45"/>
  <c r="O50"/>
  <c r="O60"/>
  <c r="O61"/>
  <c r="O66"/>
  <c r="O76"/>
  <c r="O77"/>
  <c r="O82"/>
  <c r="O92"/>
  <c r="O93"/>
  <c r="O98"/>
  <c r="O108"/>
  <c r="O109"/>
  <c r="O114"/>
  <c r="O124"/>
  <c r="O125"/>
  <c r="O130"/>
  <c r="O140"/>
  <c r="O141"/>
  <c r="O146"/>
  <c r="O156"/>
  <c r="O157"/>
  <c r="O162"/>
  <c r="O172"/>
  <c r="O173"/>
  <c r="O178"/>
  <c r="O188"/>
  <c r="O189"/>
  <c r="O194"/>
  <c r="O204"/>
  <c r="O205"/>
  <c r="O210"/>
  <c r="O220"/>
  <c r="O221"/>
  <c r="O226"/>
  <c r="O236"/>
  <c r="O237"/>
  <c r="O242"/>
  <c r="O252"/>
  <c r="O253"/>
  <c r="O258"/>
  <c r="O268"/>
  <c r="O269"/>
  <c r="O274"/>
  <c r="O284"/>
  <c r="O285"/>
  <c r="O290"/>
  <c r="O300"/>
  <c r="O301"/>
  <c r="O306"/>
  <c r="O316"/>
  <c r="O317"/>
  <c r="O322"/>
  <c r="O332"/>
  <c r="O333"/>
  <c r="O338"/>
  <c r="O348"/>
  <c r="O349"/>
  <c r="O354"/>
  <c r="O364"/>
  <c r="O365"/>
  <c r="O370"/>
  <c r="O380"/>
  <c r="O381"/>
  <c r="O386"/>
  <c r="O396"/>
  <c r="O397"/>
  <c r="O402"/>
  <c r="O412"/>
  <c r="O413"/>
  <c r="O418"/>
  <c r="O428"/>
  <c r="O429"/>
  <c r="O434"/>
  <c r="O444"/>
  <c r="O445"/>
  <c r="O450"/>
  <c r="O456"/>
  <c r="O462"/>
  <c r="O471"/>
  <c r="O472"/>
  <c r="O473"/>
  <c r="O478"/>
  <c r="O482"/>
  <c r="O498"/>
  <c r="O514"/>
  <c r="O530"/>
  <c r="O562"/>
  <c r="O594"/>
  <c r="O626"/>
  <c r="O658"/>
  <c r="O663"/>
  <c r="O679"/>
  <c r="O690"/>
  <c r="O695"/>
  <c r="O711"/>
  <c r="O722"/>
  <c r="O754"/>
  <c r="O786"/>
  <c r="O18" i="8"/>
  <c r="O29"/>
  <c r="O32"/>
  <c r="O34"/>
  <c r="O45"/>
  <c r="O48"/>
  <c r="O50"/>
  <c r="O61"/>
  <c r="O64"/>
  <c r="O66"/>
  <c r="O77"/>
  <c r="O80"/>
  <c r="O82"/>
  <c r="O93"/>
  <c r="O96"/>
  <c r="O98"/>
  <c r="O109"/>
  <c r="O112"/>
  <c r="O114"/>
  <c r="O125"/>
  <c r="O128"/>
  <c r="O130"/>
  <c r="O141"/>
  <c r="O144"/>
  <c r="O146"/>
  <c r="O157"/>
  <c r="O160"/>
  <c r="O162"/>
  <c r="O173"/>
  <c r="O176"/>
  <c r="O178"/>
  <c r="O189"/>
  <c r="O192"/>
  <c r="O194"/>
  <c r="O205"/>
  <c r="O208"/>
  <c r="O210"/>
  <c r="O221"/>
  <c r="O224"/>
  <c r="O226"/>
  <c r="O237"/>
  <c r="O240"/>
  <c r="O242"/>
  <c r="O253"/>
  <c r="O256"/>
  <c r="O258"/>
  <c r="O269"/>
  <c r="O273"/>
  <c r="O283"/>
  <c r="O285"/>
  <c r="O289"/>
  <c r="O299"/>
  <c r="O301"/>
  <c r="O305"/>
  <c r="O317"/>
  <c r="O319"/>
  <c r="O333"/>
  <c r="O335"/>
  <c r="O349"/>
  <c r="O351"/>
  <c r="O355"/>
  <c r="O638" i="9"/>
  <c r="O657"/>
  <c r="O147" i="7"/>
  <c r="O163"/>
  <c r="O179"/>
  <c r="O195"/>
  <c r="O211"/>
  <c r="O227"/>
  <c r="O243"/>
  <c r="O259"/>
  <c r="O275"/>
  <c r="O291"/>
  <c r="O307"/>
  <c r="O323"/>
  <c r="O339"/>
  <c r="O355"/>
  <c r="O371"/>
  <c r="O387"/>
  <c r="O403"/>
  <c r="O419"/>
  <c r="O435"/>
  <c r="O451"/>
  <c r="O494"/>
  <c r="O499"/>
  <c r="O510"/>
  <c r="O526"/>
  <c r="O542"/>
  <c r="O558"/>
  <c r="O574"/>
  <c r="O590"/>
  <c r="O606"/>
  <c r="O622"/>
  <c r="O638"/>
  <c r="O654"/>
  <c r="O659"/>
  <c r="O670"/>
  <c r="O686"/>
  <c r="O691"/>
  <c r="O702"/>
  <c r="O718"/>
  <c r="O734"/>
  <c r="O750"/>
  <c r="O766"/>
  <c r="O782"/>
  <c r="O25" i="8"/>
  <c r="O41"/>
  <c r="O57"/>
  <c r="O73"/>
  <c r="O89"/>
  <c r="O105"/>
  <c r="O121"/>
  <c r="O137"/>
  <c r="O153"/>
  <c r="O169"/>
  <c r="O185"/>
  <c r="O201"/>
  <c r="O217"/>
  <c r="O233"/>
  <c r="O249"/>
  <c r="O265"/>
  <c r="O275"/>
  <c r="O279"/>
  <c r="O291"/>
  <c r="O295"/>
  <c r="O307"/>
  <c r="O311"/>
  <c r="O622" i="9"/>
  <c r="O641"/>
  <c r="O694"/>
  <c r="O365" i="8"/>
  <c r="O367"/>
  <c r="O381"/>
  <c r="O383"/>
  <c r="O397"/>
  <c r="O399"/>
  <c r="O401"/>
  <c r="O406"/>
  <c r="O417"/>
  <c r="O422"/>
  <c r="O433"/>
  <c r="O438"/>
  <c r="O449"/>
  <c r="O454"/>
  <c r="O456"/>
  <c r="O472"/>
  <c r="O488"/>
  <c r="O504"/>
  <c r="O520"/>
  <c r="O526"/>
  <c r="O531"/>
  <c r="O536"/>
  <c r="O552"/>
  <c r="O568"/>
  <c r="O584"/>
  <c r="O600"/>
  <c r="O616"/>
  <c r="O632"/>
  <c r="O648"/>
  <c r="O664"/>
  <c r="O675"/>
  <c r="O680"/>
  <c r="O691"/>
  <c r="O696"/>
  <c r="O707"/>
  <c r="O712"/>
  <c r="O728"/>
  <c r="O744"/>
  <c r="O760"/>
  <c r="O776"/>
  <c r="O792"/>
  <c r="O26" i="9"/>
  <c r="O27"/>
  <c r="O28"/>
  <c r="O42"/>
  <c r="O43"/>
  <c r="O44"/>
  <c r="O50"/>
  <c r="O59"/>
  <c r="O60"/>
  <c r="O66"/>
  <c r="O75"/>
  <c r="O76"/>
  <c r="O82"/>
  <c r="O91"/>
  <c r="O92"/>
  <c r="O98"/>
  <c r="O107"/>
  <c r="O108"/>
  <c r="O114"/>
  <c r="O127"/>
  <c r="O132"/>
  <c r="O143"/>
  <c r="O148"/>
  <c r="O159"/>
  <c r="O164"/>
  <c r="O175"/>
  <c r="O180"/>
  <c r="O191"/>
  <c r="O196"/>
  <c r="O207"/>
  <c r="O212"/>
  <c r="O223"/>
  <c r="O228"/>
  <c r="O239"/>
  <c r="O244"/>
  <c r="O255"/>
  <c r="O260"/>
  <c r="O271"/>
  <c r="O276"/>
  <c r="O287"/>
  <c r="O292"/>
  <c r="O303"/>
  <c r="O308"/>
  <c r="O319"/>
  <c r="O324"/>
  <c r="O335"/>
  <c r="O340"/>
  <c r="O351"/>
  <c r="O356"/>
  <c r="O367"/>
  <c r="O372"/>
  <c r="O383"/>
  <c r="O388"/>
  <c r="O399"/>
  <c r="O404"/>
  <c r="O415"/>
  <c r="O420"/>
  <c r="O431"/>
  <c r="O436"/>
  <c r="O447"/>
  <c r="O452"/>
  <c r="O463"/>
  <c r="O464"/>
  <c r="O479"/>
  <c r="O480"/>
  <c r="O481"/>
  <c r="O495"/>
  <c r="O496"/>
  <c r="O511"/>
  <c r="O512"/>
  <c r="O513"/>
  <c r="O527"/>
  <c r="O528"/>
  <c r="O543"/>
  <c r="O544"/>
  <c r="O545"/>
  <c r="O559"/>
  <c r="O560"/>
  <c r="O575"/>
  <c r="O576"/>
  <c r="O577"/>
  <c r="O591"/>
  <c r="O592"/>
  <c r="O607"/>
  <c r="O608"/>
  <c r="O609"/>
  <c r="O623"/>
  <c r="O624"/>
  <c r="O639"/>
  <c r="O640"/>
  <c r="O655"/>
  <c r="O656"/>
  <c r="O671"/>
  <c r="O672"/>
  <c r="O691"/>
  <c r="O696"/>
  <c r="O711"/>
  <c r="O717"/>
  <c r="O720"/>
  <c r="O366" i="8"/>
  <c r="O368"/>
  <c r="O382"/>
  <c r="O384"/>
  <c r="O398"/>
  <c r="O400"/>
  <c r="O402"/>
  <c r="O413"/>
  <c r="O416"/>
  <c r="O418"/>
  <c r="O429"/>
  <c r="O432"/>
  <c r="O434"/>
  <c r="O445"/>
  <c r="O448"/>
  <c r="O450"/>
  <c r="O458"/>
  <c r="O466"/>
  <c r="O467"/>
  <c r="O468"/>
  <c r="O482"/>
  <c r="O483"/>
  <c r="O484"/>
  <c r="O498"/>
  <c r="O499"/>
  <c r="O500"/>
  <c r="O514"/>
  <c r="O515"/>
  <c r="O516"/>
  <c r="O530"/>
  <c r="O532"/>
  <c r="O546"/>
  <c r="O547"/>
  <c r="O548"/>
  <c r="O562"/>
  <c r="O563"/>
  <c r="O564"/>
  <c r="O578"/>
  <c r="O579"/>
  <c r="O580"/>
  <c r="O594"/>
  <c r="O595"/>
  <c r="O596"/>
  <c r="O610"/>
  <c r="O611"/>
  <c r="O612"/>
  <c r="O626"/>
  <c r="O627"/>
  <c r="O628"/>
  <c r="O642"/>
  <c r="O643"/>
  <c r="O644"/>
  <c r="O650"/>
  <c r="O655"/>
  <c r="O658"/>
  <c r="O659"/>
  <c r="O660"/>
  <c r="O674"/>
  <c r="O676"/>
  <c r="O687"/>
  <c r="O690"/>
  <c r="O692"/>
  <c r="O703"/>
  <c r="O706"/>
  <c r="O708"/>
  <c r="O719"/>
  <c r="O722"/>
  <c r="O723"/>
  <c r="O724"/>
  <c r="O738"/>
  <c r="O739"/>
  <c r="O740"/>
  <c r="O754"/>
  <c r="O755"/>
  <c r="O756"/>
  <c r="O770"/>
  <c r="O771"/>
  <c r="O772"/>
  <c r="O786"/>
  <c r="O787"/>
  <c r="O788"/>
  <c r="O22" i="9"/>
  <c r="O23"/>
  <c r="O24"/>
  <c r="O38"/>
  <c r="O39"/>
  <c r="O40"/>
  <c r="O46"/>
  <c r="O55"/>
  <c r="O56"/>
  <c r="O62"/>
  <c r="O71"/>
  <c r="O72"/>
  <c r="O78"/>
  <c r="O87"/>
  <c r="O88"/>
  <c r="O94"/>
  <c r="O103"/>
  <c r="O104"/>
  <c r="O110"/>
  <c r="O119"/>
  <c r="O120"/>
  <c r="O121"/>
  <c r="O122"/>
  <c r="O137"/>
  <c r="O138"/>
  <c r="O153"/>
  <c r="O154"/>
  <c r="O169"/>
  <c r="O170"/>
  <c r="O185"/>
  <c r="O186"/>
  <c r="O201"/>
  <c r="O202"/>
  <c r="O217"/>
  <c r="O218"/>
  <c r="O233"/>
  <c r="O234"/>
  <c r="O249"/>
  <c r="O250"/>
  <c r="O265"/>
  <c r="O266"/>
  <c r="O281"/>
  <c r="O282"/>
  <c r="O297"/>
  <c r="O298"/>
  <c r="O313"/>
  <c r="O314"/>
  <c r="O329"/>
  <c r="O330"/>
  <c r="O345"/>
  <c r="O346"/>
  <c r="O361"/>
  <c r="O362"/>
  <c r="O377"/>
  <c r="O378"/>
  <c r="O393"/>
  <c r="O394"/>
  <c r="O409"/>
  <c r="O410"/>
  <c r="O425"/>
  <c r="O426"/>
  <c r="O441"/>
  <c r="O442"/>
  <c r="O461"/>
  <c r="O466"/>
  <c r="O477"/>
  <c r="O493"/>
  <c r="O498"/>
  <c r="O509"/>
  <c r="O525"/>
  <c r="O530"/>
  <c r="O541"/>
  <c r="O557"/>
  <c r="O562"/>
  <c r="O573"/>
  <c r="O589"/>
  <c r="O594"/>
  <c r="O605"/>
  <c r="O621"/>
  <c r="O626"/>
  <c r="O637"/>
  <c r="O642"/>
  <c r="O653"/>
  <c r="O658"/>
  <c r="O669"/>
  <c r="O674"/>
  <c r="O678"/>
  <c r="O683"/>
  <c r="O687"/>
  <c r="O693"/>
  <c r="O698"/>
  <c r="O702"/>
  <c r="O707"/>
  <c r="O712"/>
  <c r="O733"/>
  <c r="O749"/>
  <c r="O765"/>
  <c r="O770"/>
  <c r="O774"/>
  <c r="O783"/>
  <c r="O784"/>
  <c r="O359" i="8"/>
  <c r="O373"/>
  <c r="O375"/>
  <c r="O389"/>
  <c r="O391"/>
  <c r="O409"/>
  <c r="O425"/>
  <c r="O441"/>
  <c r="O646"/>
  <c r="O683"/>
  <c r="O699"/>
  <c r="O715"/>
  <c r="O58" i="9"/>
  <c r="O74"/>
  <c r="O90"/>
  <c r="O106"/>
  <c r="O124"/>
  <c r="O140"/>
  <c r="O156"/>
  <c r="O172"/>
  <c r="O188"/>
  <c r="O204"/>
  <c r="O220"/>
  <c r="O236"/>
  <c r="O252"/>
  <c r="O268"/>
  <c r="O284"/>
  <c r="O300"/>
  <c r="O316"/>
  <c r="O332"/>
  <c r="O348"/>
  <c r="O364"/>
  <c r="O380"/>
  <c r="O396"/>
  <c r="O412"/>
  <c r="O428"/>
  <c r="O444"/>
  <c r="O679"/>
  <c r="O699"/>
  <c r="O703"/>
  <c r="O714"/>
  <c r="O718"/>
  <c r="O727"/>
  <c r="O728"/>
  <c r="O743"/>
  <c r="O744"/>
  <c r="O759"/>
  <c r="O760"/>
  <c r="O786"/>
  <c r="O725"/>
  <c r="O730"/>
  <c r="O741"/>
  <c r="O746"/>
  <c r="O757"/>
  <c r="O762"/>
  <c r="O782"/>
  <c r="O791"/>
  <c r="O792"/>
  <c r="M845" i="4"/>
  <c r="L845"/>
  <c r="N845"/>
  <c r="P688" i="5"/>
  <c r="P388"/>
  <c r="P61"/>
  <c r="P638"/>
  <c r="P639"/>
  <c r="P663"/>
  <c r="P637"/>
  <c r="P587"/>
  <c r="P231"/>
  <c r="P233"/>
  <c r="P235"/>
  <c r="P237"/>
  <c r="P598"/>
  <c r="P668"/>
  <c r="P680"/>
  <c r="P258"/>
  <c r="P309"/>
  <c r="P313"/>
  <c r="P314"/>
  <c r="P337"/>
  <c r="P383"/>
  <c r="P384"/>
  <c r="P397"/>
  <c r="P398"/>
  <c r="P405"/>
  <c r="P408"/>
  <c r="P409"/>
  <c r="P410"/>
  <c r="P412"/>
  <c r="P424"/>
  <c r="P425"/>
  <c r="P470"/>
  <c r="P485"/>
  <c r="P542"/>
  <c r="P543"/>
  <c r="P221"/>
  <c r="P222"/>
  <c r="P276"/>
  <c r="P279"/>
  <c r="P537"/>
  <c r="P282"/>
  <c r="P298"/>
  <c r="P344"/>
  <c r="P381"/>
  <c r="P19"/>
  <c r="P20"/>
  <c r="P28"/>
  <c r="P37"/>
  <c r="P41"/>
  <c r="P42"/>
  <c r="P44"/>
  <c r="P45"/>
  <c r="P105"/>
  <c r="P112"/>
  <c r="P127"/>
  <c r="P131"/>
  <c r="P134"/>
  <c r="P143"/>
  <c r="P155"/>
  <c r="P156"/>
  <c r="P334"/>
  <c r="P526"/>
  <c r="P550"/>
  <c r="P551"/>
  <c r="P754"/>
  <c r="P62"/>
  <c r="P64"/>
  <c r="P68"/>
  <c r="P69"/>
  <c r="P102"/>
  <c r="P164"/>
  <c r="P167"/>
  <c r="P168"/>
  <c r="P170"/>
  <c r="P172"/>
  <c r="P180"/>
  <c r="P182"/>
  <c r="P184"/>
  <c r="P188"/>
  <c r="P190"/>
  <c r="P479"/>
  <c r="P738"/>
  <c r="P755"/>
  <c r="P224"/>
  <c r="P225"/>
  <c r="P299"/>
  <c r="P303"/>
  <c r="P734"/>
  <c r="P103"/>
  <c r="P106"/>
  <c r="P270"/>
  <c r="P477"/>
  <c r="P18"/>
  <c r="P109"/>
  <c r="P111"/>
  <c r="P113"/>
  <c r="P114"/>
  <c r="P116"/>
  <c r="P122"/>
  <c r="P126"/>
  <c r="P125"/>
  <c r="P128"/>
  <c r="P130"/>
  <c r="P159"/>
  <c r="P174"/>
  <c r="P185"/>
  <c r="P191"/>
  <c r="P192"/>
  <c r="P194"/>
  <c r="P206"/>
  <c r="P216"/>
  <c r="P220"/>
  <c r="P280"/>
  <c r="P283"/>
  <c r="P286"/>
  <c r="P287"/>
  <c r="P297"/>
  <c r="P430"/>
  <c r="P433"/>
  <c r="P434"/>
  <c r="P435"/>
  <c r="P439"/>
  <c r="P455"/>
  <c r="P462"/>
  <c r="P465"/>
  <c r="P466"/>
  <c r="P467"/>
  <c r="P548"/>
  <c r="P549"/>
  <c r="P552"/>
  <c r="P555"/>
  <c r="P553"/>
  <c r="P556"/>
  <c r="P557"/>
  <c r="P571"/>
  <c r="P572"/>
  <c r="P574"/>
  <c r="P575"/>
  <c r="P576"/>
  <c r="P578"/>
  <c r="P579"/>
  <c r="P581"/>
  <c r="P586"/>
  <c r="P653"/>
  <c r="P657"/>
  <c r="P658"/>
  <c r="P660"/>
  <c r="P666"/>
  <c r="P662"/>
  <c r="P740"/>
  <c r="P746"/>
  <c r="P747"/>
  <c r="P317"/>
  <c r="P319"/>
  <c r="P336"/>
  <c r="P484"/>
  <c r="P538"/>
  <c r="P599"/>
  <c r="P600"/>
  <c r="P605"/>
  <c r="P606"/>
  <c r="P608"/>
  <c r="P609"/>
  <c r="P614"/>
  <c r="P630"/>
  <c r="P635"/>
  <c r="P640"/>
  <c r="P677"/>
  <c r="P678"/>
  <c r="P684"/>
  <c r="P691"/>
  <c r="P693"/>
  <c r="P694"/>
  <c r="P695"/>
  <c r="P696"/>
  <c r="P697"/>
  <c r="P698"/>
  <c r="P716"/>
  <c r="P714"/>
  <c r="P717"/>
  <c r="P722"/>
  <c r="P727"/>
  <c r="P728"/>
  <c r="P729"/>
  <c r="P732"/>
  <c r="P733"/>
  <c r="P731"/>
  <c r="P318"/>
  <c r="P329"/>
  <c r="P56"/>
  <c r="P66"/>
  <c r="P70"/>
  <c r="P73"/>
  <c r="P81"/>
  <c r="P85"/>
  <c r="P86"/>
  <c r="P97"/>
  <c r="P101"/>
  <c r="P157"/>
  <c r="P160"/>
  <c r="P250"/>
  <c r="P253"/>
  <c r="P254"/>
  <c r="P257"/>
  <c r="P271"/>
  <c r="P274"/>
  <c r="P305"/>
  <c r="P306"/>
  <c r="P308"/>
  <c r="P310"/>
  <c r="P312"/>
  <c r="P343"/>
  <c r="P346"/>
  <c r="P347"/>
  <c r="P349"/>
  <c r="P350"/>
  <c r="P352"/>
  <c r="P353"/>
  <c r="P367"/>
  <c r="P368"/>
  <c r="P375"/>
  <c r="P378"/>
  <c r="P379"/>
  <c r="P380"/>
  <c r="P436"/>
  <c r="P481"/>
  <c r="P483"/>
  <c r="P490"/>
  <c r="P492"/>
  <c r="P493"/>
  <c r="P494"/>
  <c r="P65"/>
  <c r="P496"/>
  <c r="P509"/>
  <c r="P510"/>
  <c r="P515"/>
  <c r="P516"/>
  <c r="P517"/>
  <c r="P519"/>
  <c r="P520"/>
  <c r="P521"/>
  <c r="P583"/>
  <c r="P607"/>
  <c r="P672"/>
  <c r="P676"/>
  <c r="P739"/>
  <c r="P741"/>
  <c r="P745"/>
  <c r="P749"/>
  <c r="P753"/>
  <c r="P757"/>
  <c r="P758"/>
  <c r="P760"/>
  <c r="P761"/>
  <c r="P762"/>
  <c r="P763"/>
  <c r="P776"/>
  <c r="P777"/>
  <c r="P778"/>
  <c r="P783"/>
  <c r="P788"/>
  <c r="P789"/>
  <c r="P790"/>
  <c r="O125" i="9"/>
  <c r="O126"/>
  <c r="O133"/>
  <c r="O134"/>
  <c r="O141"/>
  <c r="O142"/>
  <c r="O149"/>
  <c r="O150"/>
  <c r="O157"/>
  <c r="O158"/>
  <c r="O165"/>
  <c r="O166"/>
  <c r="O173"/>
  <c r="O174"/>
  <c r="O181"/>
  <c r="O182"/>
  <c r="O189"/>
  <c r="O190"/>
  <c r="O197"/>
  <c r="O198"/>
  <c r="O205"/>
  <c r="O206"/>
  <c r="O213"/>
  <c r="O214"/>
  <c r="O221"/>
  <c r="O222"/>
  <c r="O229"/>
  <c r="O230"/>
  <c r="O237"/>
  <c r="O238"/>
  <c r="O245"/>
  <c r="O246"/>
  <c r="O253"/>
  <c r="O254"/>
  <c r="O261"/>
  <c r="O262"/>
  <c r="O269"/>
  <c r="O270"/>
  <c r="O277"/>
  <c r="O278"/>
  <c r="O285"/>
  <c r="O286"/>
  <c r="O293"/>
  <c r="O294"/>
  <c r="O301"/>
  <c r="O302"/>
  <c r="O309"/>
  <c r="O310"/>
  <c r="O317"/>
  <c r="O318"/>
  <c r="O325"/>
  <c r="O326"/>
  <c r="O333"/>
  <c r="O334"/>
  <c r="O341"/>
  <c r="O342"/>
  <c r="O349"/>
  <c r="O350"/>
  <c r="O357"/>
  <c r="O358"/>
  <c r="O365"/>
  <c r="O366"/>
  <c r="O373"/>
  <c r="O374"/>
  <c r="O381"/>
  <c r="O382"/>
  <c r="O389"/>
  <c r="O390"/>
  <c r="O397"/>
  <c r="O398"/>
  <c r="O405"/>
  <c r="O406"/>
  <c r="O413"/>
  <c r="O414"/>
  <c r="O421"/>
  <c r="O422"/>
  <c r="O429"/>
  <c r="O430"/>
  <c r="O437"/>
  <c r="O438"/>
  <c r="O445"/>
  <c r="O446"/>
  <c r="O453"/>
  <c r="O454"/>
  <c r="O695"/>
  <c r="O459"/>
  <c r="O460"/>
  <c r="O467"/>
  <c r="O468"/>
  <c r="O475"/>
  <c r="O476"/>
  <c r="O483"/>
  <c r="O484"/>
  <c r="O491"/>
  <c r="O492"/>
  <c r="O499"/>
  <c r="O500"/>
  <c r="O507"/>
  <c r="O508"/>
  <c r="O515"/>
  <c r="O516"/>
  <c r="O523"/>
  <c r="O524"/>
  <c r="O531"/>
  <c r="O532"/>
  <c r="O539"/>
  <c r="O540"/>
  <c r="O547"/>
  <c r="O548"/>
  <c r="O555"/>
  <c r="O556"/>
  <c r="O563"/>
  <c r="O564"/>
  <c r="O571"/>
  <c r="O572"/>
  <c r="O579"/>
  <c r="O580"/>
  <c r="O587"/>
  <c r="O588"/>
  <c r="O595"/>
  <c r="O596"/>
  <c r="O603"/>
  <c r="O604"/>
  <c r="O611"/>
  <c r="O612"/>
  <c r="O619"/>
  <c r="O620"/>
  <c r="O627"/>
  <c r="O628"/>
  <c r="O635"/>
  <c r="O636"/>
  <c r="O643"/>
  <c r="O644"/>
  <c r="O651"/>
  <c r="O652"/>
  <c r="O659"/>
  <c r="O660"/>
  <c r="O667"/>
  <c r="O668"/>
  <c r="O675"/>
  <c r="O676"/>
  <c r="O684"/>
  <c r="O692"/>
  <c r="O700"/>
  <c r="O708"/>
  <c r="O716"/>
  <c r="O723"/>
  <c r="O724"/>
  <c r="O731"/>
  <c r="O732"/>
  <c r="O739"/>
  <c r="O740"/>
  <c r="O747"/>
  <c r="O748"/>
  <c r="O755"/>
  <c r="O756"/>
  <c r="O763"/>
  <c r="O764"/>
  <c r="O771"/>
  <c r="O772"/>
  <c r="O779"/>
  <c r="O780"/>
  <c r="O787"/>
  <c r="O788"/>
  <c r="O276" i="8"/>
  <c r="O292"/>
  <c r="O308"/>
  <c r="O314"/>
  <c r="O322"/>
  <c r="O330"/>
  <c r="O338"/>
  <c r="O346"/>
  <c r="O354"/>
  <c r="O362"/>
  <c r="O370"/>
  <c r="O378"/>
  <c r="O386"/>
  <c r="O394"/>
  <c r="O404"/>
  <c r="O420"/>
  <c r="O436"/>
  <c r="O452"/>
  <c r="O272"/>
  <c r="O288"/>
  <c r="O304"/>
  <c r="O316"/>
  <c r="O324"/>
  <c r="O332"/>
  <c r="O340"/>
  <c r="O348"/>
  <c r="O356"/>
  <c r="O364"/>
  <c r="O372"/>
  <c r="O380"/>
  <c r="O388"/>
  <c r="O396"/>
  <c r="O408"/>
  <c r="O424"/>
  <c r="O440"/>
  <c r="O284"/>
  <c r="O300"/>
  <c r="O455"/>
  <c r="O470"/>
  <c r="O471"/>
  <c r="O486"/>
  <c r="O487"/>
  <c r="O502"/>
  <c r="O503"/>
  <c r="O518"/>
  <c r="O519"/>
  <c r="O534"/>
  <c r="O535"/>
  <c r="O550"/>
  <c r="O551"/>
  <c r="O566"/>
  <c r="O567"/>
  <c r="O582"/>
  <c r="O583"/>
  <c r="O598"/>
  <c r="O599"/>
  <c r="O614"/>
  <c r="O615"/>
  <c r="O630"/>
  <c r="O631"/>
  <c r="O647"/>
  <c r="O662"/>
  <c r="O663"/>
  <c r="O678"/>
  <c r="O694"/>
  <c r="O710"/>
  <c r="O726"/>
  <c r="O727"/>
  <c r="O742"/>
  <c r="O743"/>
  <c r="O758"/>
  <c r="O759"/>
  <c r="O774"/>
  <c r="O775"/>
  <c r="O790"/>
  <c r="O791"/>
  <c r="O474"/>
  <c r="O490"/>
  <c r="O506"/>
  <c r="O507"/>
  <c r="O522"/>
  <c r="O523"/>
  <c r="O538"/>
  <c r="O539"/>
  <c r="O554"/>
  <c r="O555"/>
  <c r="O570"/>
  <c r="O571"/>
  <c r="O586"/>
  <c r="O587"/>
  <c r="O602"/>
  <c r="O603"/>
  <c r="O618"/>
  <c r="O619"/>
  <c r="O634"/>
  <c r="O635"/>
  <c r="O651"/>
  <c r="O666"/>
  <c r="O667"/>
  <c r="O682"/>
  <c r="O698"/>
  <c r="O714"/>
  <c r="O730"/>
  <c r="O731"/>
  <c r="O746"/>
  <c r="O747"/>
  <c r="O762"/>
  <c r="O763"/>
  <c r="O778"/>
  <c r="O779"/>
  <c r="O463"/>
  <c r="O479"/>
  <c r="O495"/>
  <c r="O511"/>
  <c r="O527"/>
  <c r="O543"/>
  <c r="O559"/>
  <c r="O575"/>
  <c r="O591"/>
  <c r="O607"/>
  <c r="O623"/>
  <c r="O639"/>
  <c r="O671"/>
  <c r="O735"/>
  <c r="O751"/>
  <c r="O767"/>
  <c r="O783"/>
  <c r="O328" i="7"/>
  <c r="O336"/>
  <c r="O344"/>
  <c r="O352"/>
  <c r="O360"/>
  <c r="O368"/>
  <c r="O376"/>
  <c r="O384"/>
  <c r="O392"/>
  <c r="O400"/>
  <c r="O408"/>
  <c r="O416"/>
  <c r="O424"/>
  <c r="O432"/>
  <c r="O440"/>
  <c r="O448"/>
  <c r="O23"/>
  <c r="O31"/>
  <c r="O39"/>
  <c r="O47"/>
  <c r="O55"/>
  <c r="O63"/>
  <c r="O71"/>
  <c r="O79"/>
  <c r="O87"/>
  <c r="O95"/>
  <c r="O103"/>
  <c r="O111"/>
  <c r="O119"/>
  <c r="O127"/>
  <c r="O135"/>
  <c r="O143"/>
  <c r="O151"/>
  <c r="O159"/>
  <c r="O167"/>
  <c r="O175"/>
  <c r="O183"/>
  <c r="O191"/>
  <c r="O199"/>
  <c r="O207"/>
  <c r="O215"/>
  <c r="O223"/>
  <c r="O231"/>
  <c r="O239"/>
  <c r="O247"/>
  <c r="O255"/>
  <c r="O263"/>
  <c r="O271"/>
  <c r="O279"/>
  <c r="O287"/>
  <c r="O295"/>
  <c r="O303"/>
  <c r="O311"/>
  <c r="O319"/>
  <c r="O327"/>
  <c r="O335"/>
  <c r="O343"/>
  <c r="O351"/>
  <c r="O359"/>
  <c r="O367"/>
  <c r="O375"/>
  <c r="O383"/>
  <c r="O391"/>
  <c r="O399"/>
  <c r="O407"/>
  <c r="O415"/>
  <c r="O423"/>
  <c r="O431"/>
  <c r="O439"/>
  <c r="O447"/>
  <c r="O459"/>
  <c r="O455"/>
  <c r="O467"/>
  <c r="O468"/>
  <c r="O475"/>
  <c r="O476"/>
  <c r="O483"/>
  <c r="O484"/>
  <c r="O491"/>
  <c r="O492"/>
  <c r="O500"/>
  <c r="O507"/>
  <c r="O508"/>
  <c r="O515"/>
  <c r="O516"/>
  <c r="O523"/>
  <c r="O524"/>
  <c r="O531"/>
  <c r="O532"/>
  <c r="O539"/>
  <c r="O540"/>
  <c r="O551"/>
  <c r="O552"/>
  <c r="O675"/>
  <c r="O707"/>
  <c r="O547"/>
  <c r="O548"/>
  <c r="O555"/>
  <c r="O556"/>
  <c r="O563"/>
  <c r="O564"/>
  <c r="O571"/>
  <c r="O572"/>
  <c r="O579"/>
  <c r="O580"/>
  <c r="O587"/>
  <c r="O588"/>
  <c r="O595"/>
  <c r="O596"/>
  <c r="O603"/>
  <c r="O604"/>
  <c r="O611"/>
  <c r="O612"/>
  <c r="O619"/>
  <c r="O620"/>
  <c r="O627"/>
  <c r="O628"/>
  <c r="O635"/>
  <c r="O636"/>
  <c r="O643"/>
  <c r="O644"/>
  <c r="O652"/>
  <c r="O660"/>
  <c r="O668"/>
  <c r="O676"/>
  <c r="O684"/>
  <c r="O692"/>
  <c r="O700"/>
  <c r="O708"/>
  <c r="O716"/>
  <c r="O723"/>
  <c r="O724"/>
  <c r="O731"/>
  <c r="O732"/>
  <c r="O739"/>
  <c r="O740"/>
  <c r="O747"/>
  <c r="O748"/>
  <c r="O755"/>
  <c r="O756"/>
  <c r="O763"/>
  <c r="O764"/>
  <c r="O771"/>
  <c r="O772"/>
  <c r="O779"/>
  <c r="O780"/>
  <c r="O787"/>
  <c r="O788"/>
  <c r="O177" i="6"/>
  <c r="O193"/>
  <c r="O209"/>
  <c r="O225"/>
  <c r="O241"/>
  <c r="O257"/>
  <c r="O273"/>
  <c r="O289"/>
  <c r="O305"/>
  <c r="O321"/>
  <c r="O337"/>
  <c r="O353"/>
  <c r="O369"/>
  <c r="O377"/>
  <c r="O385"/>
  <c r="O393"/>
  <c r="O401"/>
  <c r="O409"/>
  <c r="O417"/>
  <c r="O425"/>
  <c r="O433"/>
  <c r="O441"/>
  <c r="O449"/>
  <c r="O459"/>
  <c r="O460"/>
  <c r="O475"/>
  <c r="O476"/>
  <c r="O491"/>
  <c r="O492"/>
  <c r="O507"/>
  <c r="O508"/>
  <c r="O523"/>
  <c r="O524"/>
  <c r="O539"/>
  <c r="O540"/>
  <c r="O555"/>
  <c r="O556"/>
  <c r="O571"/>
  <c r="O572"/>
  <c r="O587"/>
  <c r="O588"/>
  <c r="O603"/>
  <c r="O604"/>
  <c r="O619"/>
  <c r="O620"/>
  <c r="O173"/>
  <c r="O189"/>
  <c r="O205"/>
  <c r="O221"/>
  <c r="O237"/>
  <c r="O253"/>
  <c r="O269"/>
  <c r="O285"/>
  <c r="O301"/>
  <c r="O317"/>
  <c r="O333"/>
  <c r="O349"/>
  <c r="O365"/>
  <c r="O376"/>
  <c r="O384"/>
  <c r="O392"/>
  <c r="O400"/>
  <c r="O408"/>
  <c r="O416"/>
  <c r="O424"/>
  <c r="O432"/>
  <c r="O440"/>
  <c r="O448"/>
  <c r="O455"/>
  <c r="O463"/>
  <c r="O471"/>
  <c r="O479"/>
  <c r="O487"/>
  <c r="O495"/>
  <c r="O503"/>
  <c r="O511"/>
  <c r="O519"/>
  <c r="O527"/>
  <c r="O535"/>
  <c r="O543"/>
  <c r="O551"/>
  <c r="O559"/>
  <c r="O567"/>
  <c r="O575"/>
  <c r="O583"/>
  <c r="O591"/>
  <c r="O599"/>
  <c r="O607"/>
  <c r="O615"/>
  <c r="O623"/>
  <c r="O639"/>
  <c r="O647"/>
  <c r="O655"/>
  <c r="O663"/>
  <c r="O671"/>
  <c r="O679"/>
  <c r="O687"/>
  <c r="O695"/>
  <c r="O703"/>
  <c r="O711"/>
  <c r="O719"/>
  <c r="O636"/>
  <c r="O644"/>
  <c r="O652"/>
  <c r="O660"/>
  <c r="O668"/>
  <c r="O676"/>
  <c r="O684"/>
  <c r="O692"/>
  <c r="O700"/>
  <c r="O708"/>
  <c r="O716"/>
  <c r="O723"/>
  <c r="O724"/>
  <c r="O731"/>
  <c r="O732"/>
  <c r="O739"/>
  <c r="O740"/>
  <c r="O747"/>
  <c r="O748"/>
  <c r="O755"/>
  <c r="O756"/>
  <c r="O763"/>
  <c r="O764"/>
  <c r="O771"/>
  <c r="O772"/>
  <c r="O779"/>
  <c r="O780"/>
  <c r="O787"/>
  <c r="O788"/>
  <c r="P32" i="5"/>
  <c r="P34"/>
  <c r="P36"/>
  <c r="P38"/>
  <c r="P40"/>
  <c r="P57"/>
  <c r="P76"/>
  <c r="P78"/>
  <c r="P80"/>
  <c r="P82"/>
  <c r="P84"/>
  <c r="P117"/>
  <c r="P120"/>
  <c r="P136"/>
  <c r="P138"/>
  <c r="P139"/>
  <c r="P141"/>
  <c r="P175"/>
  <c r="P178"/>
  <c r="P197"/>
  <c r="P199"/>
  <c r="P201"/>
  <c r="P208"/>
  <c r="P204"/>
  <c r="P244"/>
  <c r="P247"/>
  <c r="P249"/>
  <c r="P246"/>
  <c r="P252"/>
  <c r="P315"/>
  <c r="P316"/>
  <c r="P385"/>
  <c r="P395"/>
  <c r="P402"/>
  <c r="P406"/>
  <c r="P440"/>
  <c r="P448"/>
  <c r="P452"/>
  <c r="P463"/>
  <c r="P495"/>
  <c r="P554"/>
  <c r="P610"/>
  <c r="P228"/>
  <c r="P645"/>
  <c r="P706"/>
  <c r="P715"/>
  <c r="P771"/>
  <c r="P775"/>
  <c r="P30"/>
  <c r="P71"/>
  <c r="P74"/>
  <c r="P91"/>
  <c r="P94"/>
  <c r="P96"/>
  <c r="P98"/>
  <c r="P100"/>
  <c r="P132"/>
  <c r="P135"/>
  <c r="P148"/>
  <c r="P150"/>
  <c r="P152"/>
  <c r="P154"/>
  <c r="P187"/>
  <c r="P195"/>
  <c r="P213"/>
  <c r="P215"/>
  <c r="P217"/>
  <c r="P219"/>
  <c r="P239"/>
  <c r="P242"/>
  <c r="P284"/>
  <c r="P296"/>
  <c r="P354"/>
  <c r="P373"/>
  <c r="P376"/>
  <c r="P464"/>
  <c r="P518"/>
  <c r="P568"/>
  <c r="P577"/>
  <c r="P626"/>
  <c r="P634"/>
  <c r="P636"/>
  <c r="P649"/>
  <c r="P702"/>
  <c r="P718"/>
  <c r="P767"/>
  <c r="P779"/>
  <c r="P43"/>
  <c r="P87"/>
  <c r="P90"/>
  <c r="P146"/>
  <c r="P207"/>
  <c r="P210"/>
  <c r="P255"/>
  <c r="P413"/>
  <c r="P422"/>
  <c r="P522"/>
  <c r="P708"/>
  <c r="P756"/>
  <c r="P529"/>
  <c r="P29"/>
  <c r="P55"/>
  <c r="P23"/>
  <c r="P25"/>
  <c r="P531"/>
  <c r="P27"/>
  <c r="P47"/>
  <c r="P49"/>
  <c r="P51"/>
  <c r="P52"/>
  <c r="P54"/>
  <c r="P58"/>
  <c r="P72"/>
  <c r="P104"/>
  <c r="P133"/>
  <c r="P142"/>
  <c r="P158"/>
  <c r="P169"/>
  <c r="P173"/>
  <c r="P193"/>
  <c r="P202"/>
  <c r="P205"/>
  <c r="P223"/>
  <c r="P234"/>
  <c r="P238"/>
  <c r="P256"/>
  <c r="P265"/>
  <c r="P269"/>
  <c r="P285"/>
  <c r="P293"/>
  <c r="P325"/>
  <c r="P324"/>
  <c r="P326"/>
  <c r="P328"/>
  <c r="P428"/>
  <c r="P431"/>
  <c r="P460"/>
  <c r="P487"/>
  <c r="P489"/>
  <c r="P491"/>
  <c r="P514"/>
  <c r="P547"/>
  <c r="P573"/>
  <c r="P604"/>
  <c r="P792"/>
  <c r="P89"/>
  <c r="P119"/>
  <c r="P145"/>
  <c r="P177"/>
  <c r="P209"/>
  <c r="P227"/>
  <c r="P241"/>
  <c r="P260"/>
  <c r="P262"/>
  <c r="P264"/>
  <c r="P266"/>
  <c r="P268"/>
  <c r="P273"/>
  <c r="P291"/>
  <c r="P292"/>
  <c r="P294"/>
  <c r="P301"/>
  <c r="P322"/>
  <c r="P332"/>
  <c r="P333"/>
  <c r="P360"/>
  <c r="P363"/>
  <c r="P364"/>
  <c r="P365"/>
  <c r="P392"/>
  <c r="P393"/>
  <c r="P394"/>
  <c r="P420"/>
  <c r="P421"/>
  <c r="P446"/>
  <c r="P449"/>
  <c r="P450"/>
  <c r="P451"/>
  <c r="P474"/>
  <c r="P475"/>
  <c r="P501"/>
  <c r="P502"/>
  <c r="P503"/>
  <c r="P504"/>
  <c r="P505"/>
  <c r="P506"/>
  <c r="P403"/>
  <c r="P530"/>
  <c r="P532"/>
  <c r="P534"/>
  <c r="P535"/>
  <c r="P536"/>
  <c r="P562"/>
  <c r="P563"/>
  <c r="P565"/>
  <c r="P566"/>
  <c r="P567"/>
  <c r="P592"/>
  <c r="P186"/>
  <c r="P593"/>
  <c r="P595"/>
  <c r="P596"/>
  <c r="P597"/>
  <c r="P619"/>
  <c r="P620"/>
  <c r="P621"/>
  <c r="P623"/>
  <c r="P624"/>
  <c r="P625"/>
  <c r="P655"/>
  <c r="P659"/>
  <c r="P690"/>
  <c r="P692"/>
  <c r="P726"/>
  <c r="P730"/>
  <c r="P752"/>
  <c r="P759"/>
  <c r="P787"/>
  <c r="P791"/>
  <c r="P88"/>
  <c r="P118"/>
  <c r="P144"/>
  <c r="P176"/>
  <c r="P240"/>
  <c r="P272"/>
  <c r="P300"/>
  <c r="P331"/>
  <c r="P358"/>
  <c r="P361"/>
  <c r="P390"/>
  <c r="P419"/>
  <c r="P444"/>
  <c r="P447"/>
  <c r="P471"/>
  <c r="P473"/>
  <c r="P476"/>
  <c r="P500"/>
  <c r="P528"/>
  <c r="P533"/>
  <c r="P561"/>
  <c r="P564"/>
  <c r="P591"/>
  <c r="P594"/>
  <c r="P618"/>
  <c r="P622"/>
  <c r="P646"/>
  <c r="P647"/>
  <c r="P648"/>
  <c r="P679"/>
  <c r="P21"/>
  <c r="P75"/>
  <c r="P107"/>
  <c r="P121"/>
  <c r="P162"/>
  <c r="P226"/>
  <c r="P243"/>
  <c r="P259"/>
  <c r="P304"/>
  <c r="P24"/>
  <c r="P35"/>
  <c r="P50"/>
  <c r="P63"/>
  <c r="P79"/>
  <c r="P95"/>
  <c r="P302"/>
  <c r="P124"/>
  <c r="P151"/>
  <c r="P166"/>
  <c r="P183"/>
  <c r="P200"/>
  <c r="P214"/>
  <c r="P232"/>
  <c r="P248"/>
  <c r="P263"/>
  <c r="P278"/>
  <c r="P290"/>
  <c r="P307"/>
  <c r="P323"/>
  <c r="P338"/>
  <c r="P369"/>
  <c r="P399"/>
  <c r="P426"/>
  <c r="P456"/>
  <c r="P31"/>
  <c r="P46"/>
  <c r="P59"/>
  <c r="P147"/>
  <c r="P179"/>
  <c r="P196"/>
  <c r="P211"/>
  <c r="P275"/>
  <c r="P288"/>
  <c r="P17"/>
  <c r="P22"/>
  <c r="P26"/>
  <c r="P33"/>
  <c r="P39"/>
  <c r="P48"/>
  <c r="P53"/>
  <c r="P60"/>
  <c r="P67"/>
  <c r="P77"/>
  <c r="P83"/>
  <c r="P92"/>
  <c r="P99"/>
  <c r="P110"/>
  <c r="P115"/>
  <c r="P123"/>
  <c r="P129"/>
  <c r="P137"/>
  <c r="P140"/>
  <c r="P149"/>
  <c r="P153"/>
  <c r="P165"/>
  <c r="P171"/>
  <c r="P181"/>
  <c r="P189"/>
  <c r="P198"/>
  <c r="P203"/>
  <c r="P212"/>
  <c r="P218"/>
  <c r="P230"/>
  <c r="P236"/>
  <c r="P245"/>
  <c r="P251"/>
  <c r="P261"/>
  <c r="P267"/>
  <c r="P277"/>
  <c r="P281"/>
  <c r="P289"/>
  <c r="P295"/>
  <c r="P311"/>
  <c r="P321"/>
  <c r="P643"/>
  <c r="P641"/>
  <c r="P644"/>
  <c r="P673"/>
  <c r="P674"/>
  <c r="P675"/>
  <c r="P707"/>
  <c r="P712"/>
  <c r="P713"/>
  <c r="P709"/>
  <c r="P710"/>
  <c r="P711"/>
  <c r="P772"/>
  <c r="P773"/>
  <c r="P774"/>
  <c r="P438"/>
  <c r="P454"/>
  <c r="P469"/>
  <c r="P482"/>
  <c r="P525"/>
  <c r="P613"/>
  <c r="P629"/>
  <c r="P652"/>
  <c r="P667"/>
  <c r="P683"/>
  <c r="P701"/>
  <c r="P721"/>
  <c r="P737"/>
  <c r="P541"/>
  <c r="P766"/>
  <c r="P782"/>
  <c r="P330"/>
  <c r="P339"/>
  <c r="P340"/>
  <c r="P341"/>
  <c r="P345"/>
  <c r="P355"/>
  <c r="P356"/>
  <c r="P357"/>
  <c r="P362"/>
  <c r="P371"/>
  <c r="P370"/>
  <c r="P372"/>
  <c r="P377"/>
  <c r="P386"/>
  <c r="P387"/>
  <c r="P389"/>
  <c r="P400"/>
  <c r="P401"/>
  <c r="P407"/>
  <c r="P414"/>
  <c r="P415"/>
  <c r="P417"/>
  <c r="P427"/>
  <c r="P432"/>
  <c r="P441"/>
  <c r="P442"/>
  <c r="P443"/>
  <c r="P457"/>
  <c r="P458"/>
  <c r="P459"/>
  <c r="P499"/>
  <c r="P513"/>
  <c r="P546"/>
  <c r="P560"/>
  <c r="P590"/>
  <c r="P603"/>
  <c r="P617"/>
  <c r="P633"/>
  <c r="P642"/>
  <c r="P582"/>
  <c r="P671"/>
  <c r="P687"/>
  <c r="P703"/>
  <c r="P725"/>
  <c r="P744"/>
  <c r="P751"/>
  <c r="P770"/>
  <c r="P786"/>
  <c r="P320"/>
  <c r="P327"/>
  <c r="P335"/>
  <c r="P342"/>
  <c r="P351"/>
  <c r="P359"/>
  <c r="P366"/>
  <c r="P374"/>
  <c r="P382"/>
  <c r="P391"/>
  <c r="P396"/>
  <c r="P404"/>
  <c r="P411"/>
  <c r="P418"/>
  <c r="P423"/>
  <c r="P429"/>
  <c r="P437"/>
  <c r="P445"/>
  <c r="P453"/>
  <c r="P461"/>
  <c r="P468"/>
  <c r="P478"/>
  <c r="P486"/>
  <c r="P661"/>
  <c r="P93"/>
  <c r="P507"/>
  <c r="P508"/>
  <c r="P523"/>
  <c r="P524"/>
  <c r="P539"/>
  <c r="P540"/>
  <c r="P569"/>
  <c r="P570"/>
  <c r="P584"/>
  <c r="P585"/>
  <c r="P348"/>
  <c r="P689"/>
  <c r="P611"/>
  <c r="P612"/>
  <c r="P627"/>
  <c r="P628"/>
  <c r="P650"/>
  <c r="P651"/>
  <c r="P664"/>
  <c r="P665"/>
  <c r="P681"/>
  <c r="P682"/>
  <c r="P699"/>
  <c r="P700"/>
  <c r="P719"/>
  <c r="P720"/>
  <c r="P735"/>
  <c r="P736"/>
  <c r="P748"/>
  <c r="P764"/>
  <c r="P765"/>
  <c r="P780"/>
  <c r="P781"/>
  <c r="P472"/>
  <c r="P480"/>
  <c r="P488"/>
  <c r="P497"/>
  <c r="P498"/>
  <c r="P511"/>
  <c r="P512"/>
  <c r="P527"/>
  <c r="P544"/>
  <c r="P545"/>
  <c r="P558"/>
  <c r="P559"/>
  <c r="P588"/>
  <c r="P589"/>
  <c r="P601"/>
  <c r="P602"/>
  <c r="P615"/>
  <c r="P616"/>
  <c r="P631"/>
  <c r="P632"/>
  <c r="P654"/>
  <c r="P580"/>
  <c r="P669"/>
  <c r="P670"/>
  <c r="P685"/>
  <c r="P686"/>
  <c r="P704"/>
  <c r="P705"/>
  <c r="P723"/>
  <c r="P724"/>
  <c r="P742"/>
  <c r="P743"/>
  <c r="P750"/>
  <c r="P768"/>
  <c r="P769"/>
  <c r="P784"/>
  <c r="P785"/>
  <c r="O593" i="4"/>
  <c r="O806"/>
  <c r="O805"/>
  <c r="O804"/>
  <c r="O588"/>
  <c r="O225"/>
  <c r="O723"/>
  <c r="O373"/>
  <c r="O369"/>
  <c r="O738"/>
  <c r="O90"/>
  <c r="O371"/>
  <c r="O724"/>
  <c r="O722"/>
  <c r="O721"/>
  <c r="O720"/>
  <c r="O249"/>
  <c r="O250"/>
  <c r="O222"/>
  <c r="O370"/>
  <c r="O372"/>
  <c r="O43"/>
  <c r="O127"/>
  <c r="O34"/>
  <c r="O707"/>
  <c r="O68"/>
  <c r="O730"/>
  <c r="O399"/>
  <c r="O205"/>
  <c r="O121"/>
  <c r="O26"/>
  <c r="O403"/>
  <c r="O24"/>
  <c r="O402"/>
  <c r="O431"/>
  <c r="O495"/>
  <c r="O494"/>
  <c r="O47"/>
  <c r="O683"/>
  <c r="O177"/>
  <c r="O709"/>
  <c r="O206"/>
  <c r="O53"/>
  <c r="O94"/>
  <c r="O49"/>
  <c r="O274"/>
  <c r="O93"/>
  <c r="O696"/>
  <c r="O114"/>
  <c r="O445"/>
  <c r="O308"/>
  <c r="O501"/>
  <c r="O316"/>
  <c r="O341"/>
  <c r="O469"/>
  <c r="O473"/>
  <c r="O179"/>
  <c r="O408"/>
  <c r="O65"/>
  <c r="O354"/>
  <c r="O144"/>
  <c r="O794"/>
  <c r="O38"/>
  <c r="O189"/>
  <c r="O190"/>
  <c r="O425"/>
  <c r="O812"/>
  <c r="O324"/>
  <c r="O33"/>
  <c r="O31"/>
  <c r="O30"/>
  <c r="O233"/>
  <c r="O374"/>
  <c r="O809"/>
  <c r="O808"/>
  <c r="O191"/>
  <c r="O202"/>
  <c r="O201"/>
  <c r="O207"/>
  <c r="O630"/>
  <c r="O629"/>
  <c r="O320"/>
  <c r="O100"/>
  <c r="O819"/>
  <c r="O209"/>
  <c r="O286"/>
  <c r="O394"/>
  <c r="O404"/>
  <c r="O395"/>
  <c r="O516"/>
  <c r="O623"/>
  <c r="O504"/>
  <c r="O503"/>
  <c r="O448"/>
  <c r="O51"/>
  <c r="O118"/>
  <c r="O251"/>
  <c r="O259"/>
  <c r="O265"/>
  <c r="O268"/>
  <c r="O277"/>
  <c r="O326"/>
  <c r="O345"/>
  <c r="O790"/>
  <c r="O791"/>
  <c r="O792"/>
  <c r="O756"/>
  <c r="O758"/>
  <c r="O753"/>
  <c r="O750"/>
  <c r="O789"/>
  <c r="O743"/>
  <c r="O788"/>
  <c r="O773"/>
  <c r="O771"/>
  <c r="O774"/>
  <c r="O784"/>
  <c r="O782"/>
  <c r="O749"/>
  <c r="O778"/>
  <c r="O385"/>
  <c r="O526"/>
  <c r="O528"/>
  <c r="O524"/>
  <c r="O531"/>
  <c r="O613"/>
  <c r="O614"/>
  <c r="O638"/>
  <c r="O405"/>
  <c r="O284"/>
  <c r="O650"/>
  <c r="O169"/>
  <c r="O655"/>
  <c r="O699"/>
  <c r="O705"/>
  <c r="O704"/>
  <c r="O527"/>
  <c r="O223"/>
  <c r="O642"/>
  <c r="O759"/>
  <c r="O787"/>
  <c r="O648"/>
  <c r="O670"/>
  <c r="O285"/>
  <c r="O412"/>
  <c r="O413"/>
  <c r="O710"/>
  <c r="O113"/>
  <c r="O112"/>
  <c r="O97"/>
  <c r="O84"/>
  <c r="O381"/>
  <c r="O611"/>
  <c r="O467"/>
  <c r="O498"/>
  <c r="O221"/>
  <c r="O129"/>
  <c r="O546"/>
  <c r="O511"/>
  <c r="O390"/>
  <c r="O18"/>
  <c r="O203"/>
  <c r="O122"/>
  <c r="O128"/>
  <c r="O204"/>
  <c r="O139"/>
  <c r="O594"/>
  <c r="O446"/>
  <c r="O682"/>
  <c r="O545"/>
  <c r="O22"/>
  <c r="O52"/>
  <c r="O59"/>
  <c r="O76"/>
  <c r="O77"/>
  <c r="O80"/>
  <c r="O81"/>
  <c r="O106"/>
  <c r="O107"/>
  <c r="O133"/>
  <c r="O135"/>
  <c r="O292"/>
  <c r="O306"/>
  <c r="O40"/>
  <c r="O39"/>
  <c r="O537"/>
  <c r="O561"/>
  <c r="O632"/>
  <c r="O154"/>
  <c r="O171"/>
  <c r="O172"/>
  <c r="O599"/>
  <c r="O608"/>
  <c r="O620"/>
  <c r="O618"/>
  <c r="O800"/>
  <c r="O842"/>
  <c r="O507"/>
  <c r="O64"/>
  <c r="O70"/>
  <c r="O73"/>
  <c r="O368"/>
  <c r="O427"/>
  <c r="O440"/>
  <c r="O442"/>
  <c r="O447"/>
  <c r="O454"/>
  <c r="O456"/>
  <c r="O463"/>
  <c r="O462"/>
  <c r="O519"/>
  <c r="O532"/>
  <c r="O768"/>
  <c r="O781"/>
  <c r="O560"/>
  <c r="O651"/>
  <c r="O533"/>
  <c r="O119"/>
  <c r="O145"/>
  <c r="O146"/>
  <c r="O147"/>
  <c r="O148"/>
  <c r="O151"/>
  <c r="O165"/>
  <c r="O193"/>
  <c r="O194"/>
  <c r="O195"/>
  <c r="O470"/>
  <c r="O471"/>
  <c r="O472"/>
  <c r="O476"/>
  <c r="O477"/>
  <c r="O479"/>
  <c r="O480"/>
  <c r="O482"/>
  <c r="O484"/>
  <c r="O485"/>
  <c r="O607"/>
  <c r="O622"/>
  <c r="O625"/>
  <c r="O634"/>
  <c r="O640"/>
  <c r="O645"/>
  <c r="O646"/>
  <c r="O671"/>
  <c r="O672"/>
  <c r="O103"/>
  <c r="O131"/>
  <c r="O158"/>
  <c r="O159"/>
  <c r="O161"/>
  <c r="O315"/>
  <c r="O314"/>
  <c r="O313"/>
  <c r="O691"/>
  <c r="O734"/>
  <c r="O327"/>
  <c r="O342"/>
  <c r="O350"/>
  <c r="O377"/>
  <c r="O406"/>
  <c r="O422"/>
  <c r="O423"/>
  <c r="O424"/>
  <c r="O449"/>
  <c r="O452"/>
  <c r="O453"/>
  <c r="O617"/>
  <c r="O549"/>
  <c r="O807"/>
  <c r="O136"/>
  <c r="O521"/>
  <c r="O712"/>
  <c r="O95"/>
  <c r="O346"/>
  <c r="O91"/>
  <c r="O176"/>
  <c r="O414"/>
  <c r="O155"/>
  <c r="O525"/>
  <c r="O162"/>
  <c r="O280"/>
  <c r="O307"/>
  <c r="O335"/>
  <c r="O719"/>
  <c r="O565"/>
  <c r="O245"/>
  <c r="O693"/>
  <c r="O695"/>
  <c r="O518"/>
  <c r="O116"/>
  <c r="O820"/>
  <c r="O380"/>
  <c r="O266"/>
  <c r="O455"/>
  <c r="O481"/>
  <c r="O606"/>
  <c r="O624"/>
  <c r="O522"/>
  <c r="O74"/>
  <c r="O197"/>
  <c r="O336"/>
  <c r="O353"/>
  <c r="O356"/>
  <c r="O497"/>
  <c r="O817"/>
  <c r="O706"/>
  <c r="O740"/>
  <c r="O741"/>
  <c r="O493"/>
  <c r="O248"/>
  <c r="O505"/>
  <c r="O633"/>
  <c r="O563"/>
  <c r="O586"/>
  <c r="O641"/>
  <c r="O827"/>
  <c r="O63"/>
  <c r="O535"/>
  <c r="O796"/>
  <c r="O769"/>
  <c r="O746"/>
  <c r="O745"/>
  <c r="O762"/>
  <c r="O578"/>
  <c r="O88"/>
  <c r="O627"/>
  <c r="O735"/>
  <c r="O823"/>
  <c r="O157"/>
  <c r="O227"/>
  <c r="O441"/>
  <c r="O173"/>
  <c r="O196"/>
  <c r="O421"/>
  <c r="O542"/>
  <c r="O558"/>
  <c r="O661"/>
  <c r="O662"/>
  <c r="O664"/>
  <c r="O698"/>
  <c r="O814"/>
  <c r="O708"/>
  <c r="O600"/>
  <c r="O231"/>
  <c r="O828"/>
  <c r="O132"/>
  <c r="O164"/>
  <c r="O311"/>
  <c r="O312"/>
  <c r="O328"/>
  <c r="O329"/>
  <c r="O331"/>
  <c r="O333"/>
  <c r="O334"/>
  <c r="O337"/>
  <c r="O352"/>
  <c r="O832"/>
  <c r="O833"/>
  <c r="O834"/>
  <c r="O836"/>
  <c r="O544"/>
  <c r="O659"/>
  <c r="O72"/>
  <c r="O123"/>
  <c r="O230"/>
  <c r="O818"/>
  <c r="O85"/>
  <c r="O302"/>
  <c r="O379"/>
  <c r="O728"/>
  <c r="O208"/>
  <c r="O210"/>
  <c r="O567"/>
  <c r="O566"/>
  <c r="O711"/>
  <c r="O798"/>
  <c r="O279"/>
  <c r="O229"/>
  <c r="O255"/>
  <c r="O844"/>
  <c r="O429"/>
  <c r="O430"/>
  <c r="O330"/>
  <c r="O214"/>
  <c r="O760"/>
  <c r="O763"/>
  <c r="O780"/>
  <c r="O667"/>
  <c r="O536"/>
  <c r="O260"/>
  <c r="O263"/>
  <c r="O264"/>
  <c r="O54"/>
  <c r="O246"/>
  <c r="O58"/>
  <c r="O596"/>
  <c r="O551"/>
  <c r="O46"/>
  <c r="O436"/>
  <c r="O432"/>
  <c r="O597"/>
  <c r="O574"/>
  <c r="O793"/>
  <c r="O98"/>
  <c r="O360"/>
  <c r="O387"/>
  <c r="O389"/>
  <c r="O410"/>
  <c r="O684"/>
  <c r="O694"/>
  <c r="O168"/>
  <c r="O457"/>
  <c r="O55"/>
  <c r="O87"/>
  <c r="O219"/>
  <c r="O220"/>
  <c r="O226"/>
  <c r="O234"/>
  <c r="O237"/>
  <c r="O238"/>
  <c r="O240"/>
  <c r="O241"/>
  <c r="O244"/>
  <c r="O258"/>
  <c r="O492"/>
  <c r="O496"/>
  <c r="O509"/>
  <c r="O517"/>
  <c r="O529"/>
  <c r="O243"/>
  <c r="O677"/>
  <c r="O678"/>
  <c r="O679"/>
  <c r="O702"/>
  <c r="O714"/>
  <c r="O715"/>
  <c r="O727"/>
  <c r="O270"/>
  <c r="O287"/>
  <c r="O289"/>
  <c r="O291"/>
  <c r="O631"/>
  <c r="O635"/>
  <c r="O652"/>
  <c r="O653"/>
  <c r="O175"/>
  <c r="O669"/>
  <c r="O591"/>
  <c r="O278"/>
  <c r="O62"/>
  <c r="O397"/>
  <c r="O349"/>
  <c r="O388"/>
  <c r="O744"/>
  <c r="O761"/>
  <c r="O767"/>
  <c r="O770"/>
  <c r="O777"/>
  <c r="O779"/>
  <c r="O754"/>
  <c r="O765"/>
  <c r="O776"/>
  <c r="O32"/>
  <c r="O690"/>
  <c r="O668"/>
  <c r="O559"/>
  <c r="O838"/>
  <c r="O733"/>
  <c r="O28"/>
  <c r="O797"/>
  <c r="O29"/>
  <c r="O582"/>
  <c r="O580"/>
  <c r="O575"/>
  <c r="O83"/>
  <c r="O20"/>
  <c r="O45"/>
  <c r="O795"/>
  <c r="O816"/>
  <c r="O272"/>
  <c r="O61"/>
  <c r="O539"/>
  <c r="O437"/>
  <c r="O438"/>
  <c r="O109"/>
  <c r="O108"/>
  <c r="O382"/>
  <c r="O256"/>
  <c r="O458"/>
  <c r="O303"/>
  <c r="O433"/>
  <c r="O434"/>
  <c r="O685"/>
  <c r="O17"/>
  <c r="O514"/>
  <c r="O731"/>
  <c r="O729"/>
  <c r="O218"/>
  <c r="O242"/>
  <c r="O102"/>
  <c r="O282"/>
  <c r="O283"/>
  <c r="O340"/>
  <c r="O393"/>
  <c r="O86"/>
  <c r="O572"/>
  <c r="O713"/>
  <c r="O489"/>
  <c r="O523"/>
  <c r="O583"/>
  <c r="O584"/>
  <c r="O585"/>
  <c r="O676"/>
  <c r="O680"/>
  <c r="O739"/>
  <c r="O822"/>
  <c r="O185"/>
  <c r="O288"/>
  <c r="O290"/>
  <c r="O295"/>
  <c r="O296"/>
  <c r="O703"/>
  <c r="O610"/>
  <c r="O499"/>
  <c r="O82"/>
  <c r="O697"/>
  <c r="O803"/>
  <c r="O841"/>
  <c r="O343"/>
  <c r="O344"/>
  <c r="O534"/>
  <c r="O840"/>
  <c r="O188"/>
  <c r="O232"/>
  <c r="O348"/>
  <c r="O124"/>
  <c r="O626"/>
  <c r="O815"/>
  <c r="O228"/>
  <c r="O401"/>
  <c r="O718"/>
  <c r="O736"/>
  <c r="O747"/>
  <c r="O321"/>
  <c r="O163"/>
  <c r="O19"/>
  <c r="O125"/>
  <c r="O138"/>
  <c r="O252"/>
  <c r="O254"/>
  <c r="O628"/>
  <c r="O199"/>
  <c r="O215"/>
  <c r="O217"/>
  <c r="O464"/>
  <c r="O468"/>
  <c r="O486"/>
  <c r="O487"/>
  <c r="O488"/>
  <c r="O601"/>
  <c r="O602"/>
  <c r="O604"/>
  <c r="O605"/>
  <c r="O673"/>
  <c r="O675"/>
  <c r="O824"/>
  <c r="O825"/>
  <c r="O826"/>
  <c r="O182"/>
  <c r="O184"/>
  <c r="O181"/>
  <c r="O183"/>
  <c r="O318"/>
  <c r="O317"/>
  <c r="O553"/>
  <c r="O609"/>
  <c r="O520"/>
  <c r="O830"/>
  <c r="O56"/>
  <c r="O57"/>
  <c r="O67"/>
  <c r="O69"/>
  <c r="O35"/>
  <c r="O36"/>
  <c r="O60"/>
  <c r="O153"/>
  <c r="O297"/>
  <c r="O71"/>
  <c r="O198"/>
  <c r="O375"/>
  <c r="O571"/>
  <c r="O621"/>
  <c r="O700"/>
  <c r="O512"/>
  <c r="O570"/>
  <c r="O598"/>
  <c r="O75"/>
  <c r="O117"/>
  <c r="O130"/>
  <c r="O141"/>
  <c r="O142"/>
  <c r="O152"/>
  <c r="O299"/>
  <c r="O355"/>
  <c r="O358"/>
  <c r="O357"/>
  <c r="O361"/>
  <c r="O362"/>
  <c r="O363"/>
  <c r="O365"/>
  <c r="O366"/>
  <c r="O426"/>
  <c r="O540"/>
  <c r="O541"/>
  <c r="O550"/>
  <c r="O554"/>
  <c r="O555"/>
  <c r="O557"/>
  <c r="O654"/>
  <c r="O656"/>
  <c r="O657"/>
  <c r="O660"/>
  <c r="O831"/>
  <c r="O25"/>
  <c r="O44"/>
  <c r="O48"/>
  <c r="O66"/>
  <c r="O247"/>
  <c r="O273"/>
  <c r="O378"/>
  <c r="O384"/>
  <c r="O506"/>
  <c r="O562"/>
  <c r="O569"/>
  <c r="O701"/>
  <c r="O737"/>
  <c r="O310"/>
  <c r="O755"/>
  <c r="O576"/>
  <c r="O420"/>
  <c r="O595"/>
  <c r="O101"/>
  <c r="O294"/>
  <c r="O811"/>
  <c r="O810"/>
  <c r="O137"/>
  <c r="O21"/>
  <c r="O409"/>
  <c r="O616"/>
  <c r="O309"/>
  <c r="O398"/>
  <c r="O801"/>
  <c r="O50"/>
  <c r="O276"/>
  <c r="O298"/>
  <c r="O647"/>
  <c r="O775"/>
  <c r="O752"/>
  <c r="O783"/>
  <c r="O261"/>
  <c r="O581"/>
  <c r="O637"/>
  <c r="O111"/>
  <c r="O732"/>
  <c r="O180"/>
  <c r="O305"/>
  <c r="O444"/>
  <c r="O757"/>
  <c r="O772"/>
  <c r="O262"/>
  <c r="O615"/>
  <c r="O687"/>
  <c r="O126"/>
  <c r="O829"/>
  <c r="O568"/>
  <c r="O396"/>
  <c r="O271"/>
  <c r="O319"/>
  <c r="O323"/>
  <c r="O717"/>
  <c r="O417"/>
  <c r="O351"/>
  <c r="O367"/>
  <c r="O428"/>
  <c r="O391"/>
  <c r="O439"/>
  <c r="O461"/>
  <c r="O41"/>
  <c r="O589"/>
  <c r="O548"/>
  <c r="O304"/>
  <c r="O419"/>
  <c r="O23"/>
  <c r="O418"/>
  <c r="O619"/>
  <c r="O140"/>
  <c r="O325"/>
  <c r="O359"/>
  <c r="O443"/>
  <c r="O543"/>
  <c r="O658"/>
  <c r="O835"/>
  <c r="O538"/>
  <c r="O37"/>
  <c r="O500"/>
  <c r="O843"/>
  <c r="O160"/>
  <c r="O332"/>
  <c r="O364"/>
  <c r="O460"/>
  <c r="O556"/>
  <c r="O663"/>
  <c r="O799"/>
  <c r="O689"/>
  <c r="O322"/>
  <c r="O502"/>
  <c r="O115"/>
  <c r="O267"/>
  <c r="O347"/>
  <c r="O143"/>
  <c r="O766"/>
  <c r="O751"/>
  <c r="O785"/>
  <c r="O166"/>
  <c r="O577"/>
  <c r="O636"/>
  <c r="O110"/>
  <c r="O301"/>
  <c r="O27"/>
  <c r="O573"/>
  <c r="O187"/>
  <c r="O275"/>
  <c r="O386"/>
  <c r="O764"/>
  <c r="O748"/>
  <c r="O786"/>
  <c r="O459"/>
  <c r="O837"/>
  <c r="O579"/>
  <c r="O649"/>
  <c r="O213"/>
  <c r="O813"/>
  <c r="O435"/>
  <c r="O120"/>
  <c r="O281"/>
  <c r="O174"/>
  <c r="O742"/>
  <c r="O42"/>
  <c r="O411"/>
  <c r="O515"/>
  <c r="O686"/>
  <c r="O821"/>
  <c r="O78"/>
  <c r="O79"/>
  <c r="O149"/>
  <c r="O150"/>
  <c r="O235"/>
  <c r="O236"/>
  <c r="O383"/>
  <c r="O392"/>
  <c r="O474"/>
  <c r="O475"/>
  <c r="O490"/>
  <c r="O491"/>
  <c r="O587"/>
  <c r="O590"/>
  <c r="O643"/>
  <c r="O644"/>
  <c r="O681"/>
  <c r="O92"/>
  <c r="O170"/>
  <c r="O293"/>
  <c r="O688"/>
  <c r="O692"/>
  <c r="O450"/>
  <c r="O451"/>
  <c r="O224"/>
  <c r="O269"/>
  <c r="O725"/>
  <c r="O104"/>
  <c r="O99"/>
  <c r="O547"/>
  <c r="O564"/>
  <c r="O839"/>
  <c r="O513"/>
  <c r="O105"/>
  <c r="O192"/>
  <c r="O239"/>
  <c r="O400"/>
  <c r="O478"/>
  <c r="O508"/>
  <c r="O603"/>
  <c r="O665"/>
  <c r="O666"/>
  <c r="O716"/>
  <c r="O726"/>
  <c r="O510"/>
  <c r="O178"/>
  <c r="O186"/>
  <c r="O300"/>
  <c r="O338"/>
  <c r="O339"/>
  <c r="O466"/>
  <c r="O592"/>
  <c r="O415"/>
  <c r="O416"/>
  <c r="O211"/>
  <c r="O212"/>
  <c r="O96"/>
  <c r="O639"/>
  <c r="O253"/>
  <c r="O89"/>
  <c r="O200"/>
  <c r="O134"/>
  <c r="O216"/>
  <c r="O257"/>
  <c r="O465"/>
  <c r="O483"/>
  <c r="O530"/>
  <c r="O612"/>
  <c r="O674"/>
  <c r="O802"/>
  <c r="O156"/>
  <c r="O376"/>
  <c r="O552"/>
  <c r="O167"/>
  <c r="O88" i="2"/>
  <c r="O296"/>
  <c r="O487"/>
  <c r="O664"/>
  <c r="O663"/>
  <c r="O294"/>
  <c r="O662"/>
  <c r="O356"/>
  <c r="O783"/>
  <c r="O523"/>
  <c r="O226"/>
  <c r="O46"/>
  <c r="O151"/>
  <c r="O239"/>
  <c r="O773"/>
  <c r="O769"/>
  <c r="O784"/>
  <c r="O50"/>
  <c r="O499"/>
  <c r="O689"/>
  <c r="O678"/>
  <c r="O661"/>
  <c r="O641"/>
  <c r="O637"/>
  <c r="O633"/>
  <c r="O620"/>
  <c r="O604"/>
  <c r="O586"/>
  <c r="O568"/>
  <c r="O564"/>
  <c r="O550"/>
  <c r="O546"/>
  <c r="O493"/>
  <c r="O478"/>
  <c r="O458"/>
  <c r="O454"/>
  <c r="O450"/>
  <c r="O446"/>
  <c r="O442"/>
  <c r="O438"/>
  <c r="O434"/>
  <c r="O423"/>
  <c r="O411"/>
  <c r="O535"/>
  <c r="O363"/>
  <c r="O350"/>
  <c r="O262"/>
  <c r="O90"/>
  <c r="O233"/>
  <c r="O228"/>
  <c r="O220"/>
  <c r="O216"/>
  <c r="O202"/>
  <c r="O198"/>
  <c r="O177"/>
  <c r="O135"/>
  <c r="O131"/>
  <c r="O119"/>
  <c r="O94"/>
  <c r="O71"/>
  <c r="O67"/>
  <c r="O782"/>
  <c r="O778"/>
  <c r="O660"/>
  <c r="O625"/>
  <c r="O621"/>
  <c r="O615"/>
  <c r="O534"/>
  <c r="O521"/>
  <c r="O514"/>
  <c r="O503"/>
  <c r="O482"/>
  <c r="O429"/>
  <c r="O413"/>
  <c r="O395"/>
  <c r="O349"/>
  <c r="O341"/>
  <c r="O337"/>
  <c r="O331"/>
  <c r="O313"/>
  <c r="O309"/>
  <c r="O304"/>
  <c r="O284"/>
  <c r="O227"/>
  <c r="O158"/>
  <c r="O126"/>
  <c r="O104"/>
  <c r="O62"/>
  <c r="O56"/>
  <c r="O789"/>
  <c r="O579"/>
  <c r="O560"/>
  <c r="O551"/>
  <c r="O406"/>
  <c r="O387"/>
  <c r="O385"/>
  <c r="O157"/>
  <c r="O138"/>
  <c r="O33"/>
  <c r="O59"/>
  <c r="O39"/>
  <c r="O463"/>
  <c r="O542"/>
  <c r="O238"/>
  <c r="O241"/>
  <c r="O240"/>
  <c r="O242"/>
  <c r="O628"/>
  <c r="O629"/>
  <c r="O650"/>
  <c r="O297"/>
  <c r="O187"/>
  <c r="O124"/>
  <c r="O108"/>
  <c r="O113"/>
  <c r="O188"/>
  <c r="O691"/>
  <c r="O600"/>
  <c r="O361"/>
  <c r="O496"/>
  <c r="O474"/>
  <c r="O510"/>
  <c r="O511"/>
  <c r="O114"/>
  <c r="O18"/>
  <c r="O295"/>
  <c r="O317"/>
  <c r="O685"/>
  <c r="O205"/>
  <c r="O247"/>
  <c r="O160"/>
  <c r="O540"/>
  <c r="O425"/>
  <c r="O764"/>
  <c r="O208"/>
  <c r="O112"/>
  <c r="O21"/>
  <c r="O756"/>
  <c r="O212"/>
  <c r="O172"/>
  <c r="O647"/>
  <c r="O371"/>
  <c r="O159"/>
  <c r="O572"/>
  <c r="O84"/>
  <c r="O96"/>
  <c r="O402"/>
  <c r="O502"/>
  <c r="O766"/>
  <c r="O744"/>
  <c r="O537"/>
  <c r="O403"/>
  <c r="O24"/>
  <c r="O300"/>
  <c r="O555"/>
  <c r="O412"/>
  <c r="O588"/>
  <c r="O731"/>
  <c r="O720"/>
  <c r="O732"/>
  <c r="O740"/>
  <c r="O703"/>
  <c r="O736"/>
  <c r="O733"/>
  <c r="O698"/>
  <c r="O712"/>
  <c r="O727"/>
  <c r="O713"/>
  <c r="O709"/>
  <c r="O690"/>
  <c r="O682"/>
  <c r="O646"/>
  <c r="O613"/>
  <c r="O599"/>
  <c r="O594"/>
  <c r="O528"/>
  <c r="O575"/>
  <c r="O531"/>
  <c r="O516"/>
  <c r="O508"/>
  <c r="O489"/>
  <c r="O476"/>
  <c r="O432"/>
  <c r="O416"/>
  <c r="O400"/>
  <c r="O367"/>
  <c r="O372"/>
  <c r="O359"/>
  <c r="O321"/>
  <c r="O306"/>
  <c r="O298"/>
  <c r="O282"/>
  <c r="O273"/>
  <c r="O269"/>
  <c r="O265"/>
  <c r="O245"/>
  <c r="O229"/>
  <c r="O174"/>
  <c r="O170"/>
  <c r="O163"/>
  <c r="O210"/>
  <c r="O116"/>
  <c r="O162"/>
  <c r="O153"/>
  <c r="O78"/>
  <c r="O669"/>
  <c r="O485"/>
  <c r="O498"/>
  <c r="O497"/>
  <c r="O787"/>
  <c r="O80"/>
  <c r="O63"/>
  <c r="O30"/>
  <c r="O652"/>
  <c r="O291"/>
  <c r="O293"/>
  <c r="O292"/>
  <c r="O91"/>
  <c r="O164"/>
  <c r="O166"/>
  <c r="O165"/>
  <c r="O161"/>
  <c r="O785"/>
  <c r="O770"/>
  <c r="O751"/>
  <c r="O679"/>
  <c r="O671"/>
  <c r="O642"/>
  <c r="O638"/>
  <c r="O634"/>
  <c r="O626"/>
  <c r="O605"/>
  <c r="O595"/>
  <c r="O573"/>
  <c r="O565"/>
  <c r="O552"/>
  <c r="O547"/>
  <c r="O494"/>
  <c r="O507"/>
  <c r="O460"/>
  <c r="O455"/>
  <c r="O451"/>
  <c r="O447"/>
  <c r="O443"/>
  <c r="O439"/>
  <c r="O435"/>
  <c r="O424"/>
  <c r="O414"/>
  <c r="O670"/>
  <c r="O791"/>
  <c r="O364"/>
  <c r="O354"/>
  <c r="O279"/>
  <c r="O259"/>
  <c r="O235"/>
  <c r="O230"/>
  <c r="O221"/>
  <c r="O217"/>
  <c r="O206"/>
  <c r="O199"/>
  <c r="O178"/>
  <c r="O136"/>
  <c r="O132"/>
  <c r="O120"/>
  <c r="O95"/>
  <c r="O72"/>
  <c r="O68"/>
  <c r="O22"/>
  <c r="O779"/>
  <c r="O688"/>
  <c r="O657"/>
  <c r="O622"/>
  <c r="O617"/>
  <c r="O582"/>
  <c r="O522"/>
  <c r="O518"/>
  <c r="O504"/>
  <c r="O495"/>
  <c r="O428"/>
  <c r="O420"/>
  <c r="O407"/>
  <c r="O355"/>
  <c r="O342"/>
  <c r="O338"/>
  <c r="O334"/>
  <c r="O328"/>
  <c r="O310"/>
  <c r="O305"/>
  <c r="O287"/>
  <c r="O251"/>
  <c r="O180"/>
  <c r="O127"/>
  <c r="O115"/>
  <c r="O64"/>
  <c r="O57"/>
  <c r="O774"/>
  <c r="O749"/>
  <c r="O569"/>
  <c r="O512"/>
  <c r="O427"/>
  <c r="O396"/>
  <c r="O327"/>
  <c r="O207"/>
  <c r="O139"/>
  <c r="O34"/>
  <c r="O23"/>
  <c r="O42"/>
  <c r="O255"/>
  <c r="O383"/>
  <c r="O544"/>
  <c r="O539"/>
  <c r="O760"/>
  <c r="O653"/>
  <c r="O591"/>
  <c r="O186"/>
  <c r="O754"/>
  <c r="O213"/>
  <c r="O587"/>
  <c r="O31"/>
  <c r="O675"/>
  <c r="O203"/>
  <c r="O433"/>
  <c r="O123"/>
  <c r="O353"/>
  <c r="O107"/>
  <c r="O405"/>
  <c r="O250"/>
  <c r="O759"/>
  <c r="O278"/>
  <c r="O399"/>
  <c r="O281"/>
  <c r="O376"/>
  <c r="O467"/>
  <c r="O746"/>
  <c r="O382"/>
  <c r="O767"/>
  <c r="O256"/>
  <c r="O589"/>
  <c r="O729"/>
  <c r="O718"/>
  <c r="O724"/>
  <c r="O741"/>
  <c r="O701"/>
  <c r="O737"/>
  <c r="O710"/>
  <c r="O696"/>
  <c r="O721"/>
  <c r="O705"/>
  <c r="O715"/>
  <c r="O707"/>
  <c r="O692"/>
  <c r="O747"/>
  <c r="O649"/>
  <c r="O614"/>
  <c r="O608"/>
  <c r="O596"/>
  <c r="O584"/>
  <c r="O576"/>
  <c r="O570"/>
  <c r="O515"/>
  <c r="O509"/>
  <c r="O492"/>
  <c r="O488"/>
  <c r="O479"/>
  <c r="O468"/>
  <c r="O417"/>
  <c r="O401"/>
  <c r="O393"/>
  <c r="O459"/>
  <c r="O368"/>
  <c r="O790"/>
  <c r="O347"/>
  <c r="O322"/>
  <c r="O314"/>
  <c r="O280"/>
  <c r="O289"/>
  <c r="O283"/>
  <c r="O275"/>
  <c r="O270"/>
  <c r="O266"/>
  <c r="O253"/>
  <c r="O246"/>
  <c r="O234"/>
  <c r="O190"/>
  <c r="O169"/>
  <c r="O155"/>
  <c r="O146"/>
  <c r="O142"/>
  <c r="O195"/>
  <c r="O109"/>
  <c r="O225"/>
  <c r="O102"/>
  <c r="O79"/>
  <c r="O92"/>
  <c r="O753"/>
  <c r="O483"/>
  <c r="O193"/>
  <c r="O677"/>
  <c r="O73"/>
  <c r="O101"/>
  <c r="O47"/>
  <c r="O35"/>
  <c r="O20"/>
  <c r="O748"/>
  <c r="O672"/>
  <c r="O639"/>
  <c r="O627"/>
  <c r="O601"/>
  <c r="O583"/>
  <c r="O566"/>
  <c r="O562"/>
  <c r="O548"/>
  <c r="O223"/>
  <c r="O480"/>
  <c r="O456"/>
  <c r="O452"/>
  <c r="O448"/>
  <c r="O444"/>
  <c r="O440"/>
  <c r="O392"/>
  <c r="O290"/>
  <c r="O326"/>
  <c r="O436"/>
  <c r="O430"/>
  <c r="O577"/>
  <c r="O378"/>
  <c r="O77"/>
  <c r="O358"/>
  <c r="O316"/>
  <c r="O260"/>
  <c r="O236"/>
  <c r="O231"/>
  <c r="O222"/>
  <c r="O218"/>
  <c r="O214"/>
  <c r="O200"/>
  <c r="O179"/>
  <c r="O150"/>
  <c r="O133"/>
  <c r="O129"/>
  <c r="O106"/>
  <c r="O76"/>
  <c r="O69"/>
  <c r="O45"/>
  <c r="O780"/>
  <c r="O745"/>
  <c r="O658"/>
  <c r="O623"/>
  <c r="O618"/>
  <c r="O611"/>
  <c r="O526"/>
  <c r="O519"/>
  <c r="O505"/>
  <c r="O330"/>
  <c r="O461"/>
  <c r="O422"/>
  <c r="O409"/>
  <c r="O389"/>
  <c r="O344"/>
  <c r="O339"/>
  <c r="O333"/>
  <c r="O329"/>
  <c r="O311"/>
  <c r="O307"/>
  <c r="O288"/>
  <c r="O257"/>
  <c r="O181"/>
  <c r="O137"/>
  <c r="O117"/>
  <c r="O65"/>
  <c r="O58"/>
  <c r="O775"/>
  <c r="O631"/>
  <c r="O581"/>
  <c r="O533"/>
  <c r="O408"/>
  <c r="O362"/>
  <c r="O343"/>
  <c r="O211"/>
  <c r="O147"/>
  <c r="O52"/>
  <c r="O60"/>
  <c r="O48"/>
  <c r="O792"/>
  <c r="O384"/>
  <c r="O538"/>
  <c r="O545"/>
  <c r="O666"/>
  <c r="O765"/>
  <c r="O590"/>
  <c r="O185"/>
  <c r="O175"/>
  <c r="O345"/>
  <c r="O761"/>
  <c r="O29"/>
  <c r="O676"/>
  <c r="O665"/>
  <c r="O462"/>
  <c r="O612"/>
  <c r="O351"/>
  <c r="O97"/>
  <c r="O89"/>
  <c r="O524"/>
  <c r="O762"/>
  <c r="O683"/>
  <c r="O556"/>
  <c r="O140"/>
  <c r="O74"/>
  <c r="O40"/>
  <c r="O373"/>
  <c r="O465"/>
  <c r="O27"/>
  <c r="O26"/>
  <c r="O184"/>
  <c r="O699"/>
  <c r="O730"/>
  <c r="O719"/>
  <c r="O757"/>
  <c r="O742"/>
  <c r="O700"/>
  <c r="O738"/>
  <c r="O734"/>
  <c r="O697"/>
  <c r="O722"/>
  <c r="O704"/>
  <c r="O716"/>
  <c r="O708"/>
  <c r="O706"/>
  <c r="O681"/>
  <c r="O687"/>
  <c r="O630"/>
  <c r="O609"/>
  <c r="O597"/>
  <c r="O592"/>
  <c r="O530"/>
  <c r="O571"/>
  <c r="O517"/>
  <c r="O557"/>
  <c r="O500"/>
  <c r="O490"/>
  <c r="O481"/>
  <c r="O17"/>
  <c r="O418"/>
  <c r="O655"/>
  <c r="O397"/>
  <c r="O390"/>
  <c r="O369"/>
  <c r="O374"/>
  <c r="O348"/>
  <c r="O323"/>
  <c r="O315"/>
  <c r="O302"/>
  <c r="O651"/>
  <c r="O285"/>
  <c r="O277"/>
  <c r="O271"/>
  <c r="O267"/>
  <c r="O254"/>
  <c r="O248"/>
  <c r="O237"/>
  <c r="O192"/>
  <c r="O171"/>
  <c r="O167"/>
  <c r="O149"/>
  <c r="O143"/>
  <c r="O128"/>
  <c r="O110"/>
  <c r="O196"/>
  <c r="O105"/>
  <c r="O82"/>
  <c r="O83"/>
  <c r="O121"/>
  <c r="O152"/>
  <c r="O194"/>
  <c r="O319"/>
  <c r="O656"/>
  <c r="O100"/>
  <c r="O54"/>
  <c r="O38"/>
  <c r="O25"/>
  <c r="O772"/>
  <c r="O768"/>
  <c r="O686"/>
  <c r="O673"/>
  <c r="O654"/>
  <c r="O640"/>
  <c r="O636"/>
  <c r="O632"/>
  <c r="O607"/>
  <c r="O602"/>
  <c r="O585"/>
  <c r="O98"/>
  <c r="O567"/>
  <c r="O563"/>
  <c r="O549"/>
  <c r="O527"/>
  <c r="O486"/>
  <c r="O472"/>
  <c r="O457"/>
  <c r="O453"/>
  <c r="O449"/>
  <c r="O445"/>
  <c r="O441"/>
  <c r="O437"/>
  <c r="O431"/>
  <c r="O421"/>
  <c r="O379"/>
  <c r="O370"/>
  <c r="O360"/>
  <c r="O336"/>
  <c r="O261"/>
  <c r="O244"/>
  <c r="O232"/>
  <c r="O224"/>
  <c r="O219"/>
  <c r="O215"/>
  <c r="O201"/>
  <c r="O197"/>
  <c r="O176"/>
  <c r="O134"/>
  <c r="O130"/>
  <c r="O118"/>
  <c r="O93"/>
  <c r="O70"/>
  <c r="O51"/>
  <c r="O781"/>
  <c r="O777"/>
  <c r="O659"/>
  <c r="O624"/>
  <c r="O619"/>
  <c r="O616"/>
  <c r="O532"/>
  <c r="O520"/>
  <c r="O506"/>
  <c r="O154"/>
  <c r="O469"/>
  <c r="O426"/>
  <c r="O410"/>
  <c r="O394"/>
  <c r="O346"/>
  <c r="O340"/>
  <c r="O335"/>
  <c r="O332"/>
  <c r="O312"/>
  <c r="O308"/>
  <c r="O301"/>
  <c r="O276"/>
  <c r="O182"/>
  <c r="O145"/>
  <c r="O125"/>
  <c r="O66"/>
  <c r="O61"/>
  <c r="O470"/>
  <c r="O788"/>
  <c r="O580"/>
  <c r="O559"/>
  <c r="O475"/>
  <c r="O464"/>
  <c r="O386"/>
  <c r="O274"/>
  <c r="O156"/>
  <c r="O561"/>
  <c r="O32"/>
  <c r="O49"/>
  <c r="O37"/>
  <c r="O553"/>
  <c r="O541"/>
  <c r="O543"/>
  <c r="O377"/>
  <c r="O763"/>
  <c r="O603"/>
  <c r="O189"/>
  <c r="O122"/>
  <c r="O755"/>
  <c r="O204"/>
  <c r="O99"/>
  <c r="O28"/>
  <c r="O324"/>
  <c r="O375"/>
  <c r="O258"/>
  <c r="O352"/>
  <c r="O111"/>
  <c r="O87"/>
  <c r="O404"/>
  <c r="O53"/>
  <c r="O86"/>
  <c r="O743"/>
  <c r="O558"/>
  <c r="O41"/>
  <c r="O536"/>
  <c r="O466"/>
  <c r="O299"/>
  <c r="O643"/>
  <c r="O183"/>
  <c r="O726"/>
  <c r="O728"/>
  <c r="O717"/>
  <c r="O758"/>
  <c r="O693"/>
  <c r="O739"/>
  <c r="O702"/>
  <c r="O735"/>
  <c r="O695"/>
  <c r="O725"/>
  <c r="O711"/>
  <c r="O723"/>
  <c r="O714"/>
  <c r="O694"/>
  <c r="O684"/>
  <c r="O668"/>
  <c r="O645"/>
  <c r="O610"/>
  <c r="O598"/>
  <c r="O593"/>
  <c r="O529"/>
  <c r="O574"/>
  <c r="O525"/>
  <c r="O513"/>
  <c r="O501"/>
  <c r="O578"/>
  <c r="O554"/>
  <c r="O477"/>
  <c r="O419"/>
  <c r="O415"/>
  <c r="O398"/>
  <c r="O391"/>
  <c r="O366"/>
  <c r="O365"/>
  <c r="O357"/>
  <c r="O325"/>
  <c r="O318"/>
  <c r="O303"/>
  <c r="O648"/>
  <c r="O286"/>
  <c r="O263"/>
  <c r="O272"/>
  <c r="O268"/>
  <c r="O264"/>
  <c r="O249"/>
  <c r="O243"/>
  <c r="O209"/>
  <c r="O173"/>
  <c r="O168"/>
  <c r="O148"/>
  <c r="O144"/>
  <c r="O141"/>
  <c r="O674"/>
  <c r="O191"/>
  <c r="O473"/>
  <c r="O81"/>
  <c r="O75"/>
  <c r="O484"/>
  <c r="O776"/>
  <c r="O786"/>
  <c r="O320"/>
  <c r="O752"/>
  <c r="O85"/>
  <c r="O55"/>
  <c r="O43"/>
  <c r="O36"/>
  <c r="O491"/>
  <c r="O252"/>
  <c r="O103"/>
  <c r="O44"/>
  <c r="O771"/>
  <c r="O680"/>
  <c r="O644"/>
  <c r="O635"/>
  <c r="O606"/>
  <c r="O471"/>
  <c r="P793" i="5" l="1"/>
  <c r="O845" i="4"/>
  <c r="B11" i="2"/>
  <c r="N19"/>
  <c r="N380"/>
  <c r="N381"/>
  <c r="N667"/>
  <c r="N388"/>
  <c r="M19"/>
  <c r="L19"/>
  <c r="J19"/>
  <c r="M380"/>
  <c r="M381"/>
  <c r="M667"/>
  <c r="M388"/>
  <c r="L380"/>
  <c r="L381"/>
  <c r="L667"/>
  <c r="L388"/>
  <c r="J380"/>
  <c r="J381"/>
  <c r="J667"/>
  <c r="J388"/>
  <c r="O381" l="1"/>
  <c r="O380"/>
  <c r="O388"/>
  <c r="O667"/>
  <c r="O19"/>
</calcChain>
</file>

<file path=xl/sharedStrings.xml><?xml version="1.0" encoding="utf-8"?>
<sst xmlns="http://schemas.openxmlformats.org/spreadsheetml/2006/main" count="50793" uniqueCount="1841">
  <si>
    <t>CUENTA</t>
  </si>
  <si>
    <t>DESCRIPCION</t>
  </si>
  <si>
    <t>BALANCE INICIAL</t>
  </si>
  <si>
    <t>ENTRADAS</t>
  </si>
  <si>
    <t>SALIDAS</t>
  </si>
  <si>
    <t>PRECIO</t>
  </si>
  <si>
    <t>BALANCE INICIAL2</t>
  </si>
  <si>
    <t>ENTRADAS3</t>
  </si>
  <si>
    <t>SALIDAS4</t>
  </si>
  <si>
    <t>TOTAL5</t>
  </si>
  <si>
    <t>Udes, cajas, paquetes…</t>
  </si>
  <si>
    <t>NOMBRE-CTA</t>
  </si>
  <si>
    <t>CUENTA CONTABLE</t>
  </si>
  <si>
    <t xml:space="preserve">ORDEN DE COMPRA </t>
  </si>
  <si>
    <t>OBJETAL</t>
  </si>
  <si>
    <t>CANTIDAD</t>
  </si>
  <si>
    <t>EXSISTENCIA</t>
  </si>
  <si>
    <t>MONETARIO RD$</t>
  </si>
  <si>
    <t>MES:</t>
  </si>
  <si>
    <t>AÑO:</t>
  </si>
  <si>
    <t>UTIMA MODIFICACION:</t>
  </si>
  <si>
    <t xml:space="preserve">Instituto Técnico Superior Comunitario (ITSC) </t>
  </si>
  <si>
    <t>Inventario</t>
  </si>
  <si>
    <t>2.3.6.3.01</t>
  </si>
  <si>
    <t>2.3.9.6.01</t>
  </si>
  <si>
    <t>2.3.6.3.06</t>
  </si>
  <si>
    <t>2.3.9.8.01</t>
  </si>
  <si>
    <t>2.3.4.1.01</t>
  </si>
  <si>
    <t>2.3.9.2.01</t>
  </si>
  <si>
    <t>2.3.1.1.01</t>
  </si>
  <si>
    <t>2.3.9.3.01</t>
  </si>
  <si>
    <t>2.3.9.1.01</t>
  </si>
  <si>
    <t>2.3.9.9.04</t>
  </si>
  <si>
    <t>2.3.7.2.99</t>
  </si>
  <si>
    <t>2.3.5.5.01</t>
  </si>
  <si>
    <t>2.3.5.1.01</t>
  </si>
  <si>
    <t>2.3.6.1.01</t>
  </si>
  <si>
    <t>2.6.5.6.01</t>
  </si>
  <si>
    <t>2.2.8.5.01</t>
  </si>
  <si>
    <t>2.3.7.1.99</t>
  </si>
  <si>
    <t>2.2.8.5.03</t>
  </si>
  <si>
    <t>2.3.3.2.01</t>
  </si>
  <si>
    <t>2.6.5.4.01</t>
  </si>
  <si>
    <t>2.3.7.2.03</t>
  </si>
  <si>
    <t>2.3.6.1.04</t>
  </si>
  <si>
    <t xml:space="preserve">2.3.6.3.01 </t>
  </si>
  <si>
    <t>2.3.7.2.04</t>
  </si>
  <si>
    <t>2.3.7.2.06</t>
  </si>
  <si>
    <t>2.6.5.2.01</t>
  </si>
  <si>
    <t>2.3.5.3.01</t>
  </si>
  <si>
    <t>2.3.7.1.05</t>
  </si>
  <si>
    <t xml:space="preserve">2.3.6.3.06 </t>
  </si>
  <si>
    <t xml:space="preserve">2.3.6.2.01 </t>
  </si>
  <si>
    <t xml:space="preserve"> 2.3.7.1.06 </t>
  </si>
  <si>
    <t>2.3.1.1 01</t>
  </si>
  <si>
    <t>2.3.2.1.01</t>
  </si>
  <si>
    <t xml:space="preserve">2.3.3.2.01 </t>
  </si>
  <si>
    <t>2.3.1.1.41</t>
  </si>
  <si>
    <t>2.3.1.1.42</t>
  </si>
  <si>
    <t>2.3.9.5.01</t>
  </si>
  <si>
    <t>2.6.1.4.01</t>
  </si>
  <si>
    <t xml:space="preserve">2.3.2.3.01 </t>
  </si>
  <si>
    <t>2.3.6.2.01</t>
  </si>
  <si>
    <t>productos ferresos</t>
  </si>
  <si>
    <t>Productos Eléctricos y Afines</t>
  </si>
  <si>
    <t>accesorios de metal</t>
  </si>
  <si>
    <t>Otros Repuestos y Accesorios Menores</t>
  </si>
  <si>
    <t>Accesorios de Metal</t>
  </si>
  <si>
    <t>Productos Medicinales para Uso Humano</t>
  </si>
  <si>
    <t>Material para Limpieza</t>
  </si>
  <si>
    <t>Repuestos y Accesorios Menores</t>
  </si>
  <si>
    <t>Útiles de Escritorio, Oficina e Informática </t>
  </si>
  <si>
    <t>Alimentos y Bebidas Para Personas</t>
  </si>
  <si>
    <t>Útiles Menores Médico Quirúrgicos</t>
  </si>
  <si>
    <t>Útiles de Escritorio, Oficina Informática y de Enseñanza</t>
  </si>
  <si>
    <t>Material Para Limpieza</t>
  </si>
  <si>
    <t>Productos y útiles de defensa y seguridad</t>
  </si>
  <si>
    <t>Equipo de Transporte, Tracción y Elevación</t>
  </si>
  <si>
    <t>Otros Productos Químicos y Conexos</t>
  </si>
  <si>
    <t>Alimentos y bebidas para personas</t>
  </si>
  <si>
    <t>Artículos de Plástico</t>
  </si>
  <si>
    <t>Cueros y Pieles</t>
  </si>
  <si>
    <t>Productos de Cemento</t>
  </si>
  <si>
    <t>Equipo de Generación Eléctrica, Aparatos y Accesorios Eléctricos</t>
  </si>
  <si>
    <t>Fumigación</t>
  </si>
  <si>
    <t>Otros combustibles</t>
  </si>
  <si>
    <t>Limpieza E Higiene</t>
  </si>
  <si>
    <t>Productos de Papel y Cartón</t>
  </si>
  <si>
    <t>Sistemas de Aire Acondicionado, Calefacción y Refrigeración Industrial y Comercial</t>
  </si>
  <si>
    <t>Productos Químicos de Uso Personal</t>
  </si>
  <si>
    <t>Productos de Yeso</t>
  </si>
  <si>
    <t>Productos ferrosos</t>
  </si>
  <si>
    <t>Sistemas y equipos de climatización</t>
  </si>
  <si>
    <t>Abonos y Fertilizantes</t>
  </si>
  <si>
    <t>Pinturas, Lacas, Barnices, Diluyentes y Absorbentes Para Pinturas</t>
  </si>
  <si>
    <t>Maquinaria y Equipo de Producción</t>
  </si>
  <si>
    <t>Productos químicos de uso personal</t>
  </si>
  <si>
    <t>Productos metálicos y sus derivados</t>
  </si>
  <si>
    <t xml:space="preserve">llantas y neumaticos </t>
  </si>
  <si>
    <t>Aceites y Grasas</t>
  </si>
  <si>
    <t>Productos de Vidrio</t>
  </si>
  <si>
    <t>Lubricantes</t>
  </si>
  <si>
    <t>Alimentos y bebidas para persona</t>
  </si>
  <si>
    <t>Hilados y Telas</t>
  </si>
  <si>
    <t>Artículos de plástico</t>
  </si>
  <si>
    <t>Productos de papel y cartón</t>
  </si>
  <si>
    <t>Productos químicos y conexos</t>
  </si>
  <si>
    <t>Útiles de cocina y comedor</t>
  </si>
  <si>
    <t>Electrodomésticos</t>
  </si>
  <si>
    <t>Prendas y accesorios de vestir</t>
  </si>
  <si>
    <t>Productos de vidrio, loza y porcelana</t>
  </si>
  <si>
    <t>Materiales de limpieza e higiene</t>
  </si>
  <si>
    <t>PRODUCTOS Y ÚTILES VARIOS</t>
  </si>
  <si>
    <t>Abrazader 3</t>
  </si>
  <si>
    <t>Lampara Emergencia Led e-40</t>
  </si>
  <si>
    <t>lampara tipo cobra 250w</t>
  </si>
  <si>
    <t>tape vinil super 33</t>
  </si>
  <si>
    <t xml:space="preserve">letra lb emt de 3 pulgadas </t>
  </si>
  <si>
    <t>Abrazader 4</t>
  </si>
  <si>
    <t xml:space="preserve">Alambre THHN AWG-12 pie </t>
  </si>
  <si>
    <t>Adaptadores macho pvc</t>
  </si>
  <si>
    <t>Alambre dulce c/12</t>
  </si>
  <si>
    <t>Alcohol isopropilico70%</t>
  </si>
  <si>
    <t>AMBIENTADORES DE CANELA</t>
  </si>
  <si>
    <t>AMBIENTADORES EN SPRAY GLADE</t>
  </si>
  <si>
    <t>Angular plafond</t>
  </si>
  <si>
    <t>archivo acord carton 10*15pedaflex</t>
  </si>
  <si>
    <t>archivo acordeon plastico 9x12</t>
  </si>
  <si>
    <t>AZUCAR CREMA 5 LIBRA</t>
  </si>
  <si>
    <t>Breaker tipo din 50amp</t>
  </si>
  <si>
    <t>Breaker tipo din 40amp</t>
  </si>
  <si>
    <t>Bombillo de bajo consumo 65w</t>
  </si>
  <si>
    <t>Blower direct drive 208-230v,rpm10753//4</t>
  </si>
  <si>
    <t xml:space="preserve">Batas quirurgicas manga larga </t>
  </si>
  <si>
    <t>SUERA NEGRA</t>
  </si>
  <si>
    <t xml:space="preserve">TSHIRT BLANCO </t>
  </si>
  <si>
    <t>YARDA TELA SUPER LINO COLOR</t>
  </si>
  <si>
    <t>TELA SUPER COLOR ROJO</t>
  </si>
  <si>
    <t>GRUESA DE BOTONES COLOR BLANCO</t>
  </si>
  <si>
    <t>GRUESA DE BOTONES COLOR ROJO</t>
  </si>
  <si>
    <t>PAQUETE DE BOTONES DE POÑO</t>
  </si>
  <si>
    <t>CONOS DE HILO BLANCO{</t>
  </si>
  <si>
    <t>CONOS DE HILO ROJO</t>
  </si>
  <si>
    <t>YARDA DE CRETONA</t>
  </si>
  <si>
    <t>PAQUETE DEBALLESTA DE 250/1</t>
  </si>
  <si>
    <t>PANTALONES DE FOLKORE</t>
  </si>
  <si>
    <t>CHALECO NEGRO{</t>
  </si>
  <si>
    <t>VESTIDOS FOLKLO DE MUJER</t>
  </si>
  <si>
    <t>PANTALONESDE TIPO GUARDIA</t>
  </si>
  <si>
    <t>TSHIRT NEGRO STAFF</t>
  </si>
  <si>
    <t xml:space="preserve">CAMISA BLANCAS </t>
  </si>
  <si>
    <t>PANTALONES DE FOLKORE LARGO</t>
  </si>
  <si>
    <t>TAZ SUBLIMADAS</t>
  </si>
  <si>
    <t>BOTELLA SERIGRAFIADA</t>
  </si>
  <si>
    <t>BOLSOS SERIGRAFIADO</t>
  </si>
  <si>
    <t xml:space="preserve">Bateria Trace </t>
  </si>
  <si>
    <t>bisagra 3*3 1/2</t>
  </si>
  <si>
    <t>BISTURI</t>
  </si>
  <si>
    <t>Boligrafo Rojo 12/1</t>
  </si>
  <si>
    <t>brillo de verde scoth</t>
  </si>
  <si>
    <t>BRILLO DE METAL</t>
  </si>
  <si>
    <t xml:space="preserve">BRILLO VERDE  esponja </t>
  </si>
  <si>
    <t xml:space="preserve">Organizador de Escritorio de 3 piezas </t>
  </si>
  <si>
    <t>Chaleco Reflectores</t>
  </si>
  <si>
    <t>Culata para Nissan frontier 2014 motor</t>
  </si>
  <si>
    <t>cooland 50/50</t>
  </si>
  <si>
    <t>Conjunto de Frenos delantero p/minibus mitsubishi fuso 2015</t>
  </si>
  <si>
    <t xml:space="preserve">Cinta de Impresora R/Star ERC-30/34/38generica </t>
  </si>
  <si>
    <t xml:space="preserve">CAFÉ DE LIBRA santo domingo </t>
  </si>
  <si>
    <t>CAFÉ FRESCAFE</t>
  </si>
  <si>
    <t xml:space="preserve">te frio </t>
  </si>
  <si>
    <t>calculadora cientifica</t>
  </si>
  <si>
    <t>Contactor de 3 polos  50amp. 24v</t>
  </si>
  <si>
    <t xml:space="preserve">CAOBIN </t>
  </si>
  <si>
    <t>CARPETA # 5</t>
  </si>
  <si>
    <t>Carpeta # 1</t>
  </si>
  <si>
    <t>carpeta #2</t>
  </si>
  <si>
    <t>carpeta #3</t>
  </si>
  <si>
    <t>carpeta #4</t>
  </si>
  <si>
    <t xml:space="preserve">Cubiertas p/Enc plastica clear Rayas </t>
  </si>
  <si>
    <t>CDS EN BLANCO</t>
  </si>
  <si>
    <t xml:space="preserve">CENTIMETROS </t>
  </si>
  <si>
    <t>Cemento Contacto</t>
  </si>
  <si>
    <t>Cinta gris Rollo</t>
  </si>
  <si>
    <t xml:space="preserve">CHINCHETAS </t>
  </si>
  <si>
    <t>clip billetero 32mm 12/1</t>
  </si>
  <si>
    <t>clip billeTERO 51MM 12/1</t>
  </si>
  <si>
    <t>CLIPS BILLETERO 19MM 3/4</t>
  </si>
  <si>
    <t>Clip Board</t>
  </si>
  <si>
    <t xml:space="preserve">CLORO BEAU CLEAN </t>
  </si>
  <si>
    <t>codo 3*45</t>
  </si>
  <si>
    <t>CODO 3x90</t>
  </si>
  <si>
    <t>conectores recto 1/2</t>
  </si>
  <si>
    <t>connectores curvos 1/2</t>
  </si>
  <si>
    <t xml:space="preserve">desgrasante multiuso </t>
  </si>
  <si>
    <t>DESINFECTANTE ROYAL/ IMPECCA/ MISTOLIN</t>
  </si>
  <si>
    <t xml:space="preserve">DETERGENTE EN SACO 30 LB </t>
  </si>
  <si>
    <t xml:space="preserve">DISPENSADOR DE GEL </t>
  </si>
  <si>
    <t>DISPENSADOR EMPAQUE  CINTA 2</t>
  </si>
  <si>
    <t>DISPENSADOR PAPEL HIGIENICO</t>
  </si>
  <si>
    <t>Ega 120g</t>
  </si>
  <si>
    <t>ega 60g</t>
  </si>
  <si>
    <t>ESCOBA PLASTICA ROSA</t>
  </si>
  <si>
    <t>ESCOBILLA PARA INODORO</t>
  </si>
  <si>
    <t xml:space="preserve">escobillon </t>
  </si>
  <si>
    <t>ESPIRAL 10MM</t>
  </si>
  <si>
    <t>ESPIRAL 12MM</t>
  </si>
  <si>
    <t>ESPIRAL 14MM</t>
  </si>
  <si>
    <t>ESPIRAL 16MM</t>
  </si>
  <si>
    <t>ESPIRAL 19MM</t>
  </si>
  <si>
    <t>ESPIRAL 25MM</t>
  </si>
  <si>
    <t>ESPIRAL 28MM</t>
  </si>
  <si>
    <t>ESPIRAL 30MM</t>
  </si>
  <si>
    <t>ESPIRAL 32MM</t>
  </si>
  <si>
    <t>ESPIRAL 8MM</t>
  </si>
  <si>
    <t>ESTOPA POR LIBRAS</t>
  </si>
  <si>
    <t xml:space="preserve">ETIQUETAS PARA PENDAFLEX </t>
  </si>
  <si>
    <t>Espejo Retrovisores P/minibus Mitsubishi Fuso 2015</t>
  </si>
  <si>
    <t>felpa roja</t>
  </si>
  <si>
    <t>FICHAS RAYADAS 4*6/100/1</t>
  </si>
  <si>
    <t>Filtro de Aceite P/hyundai Tucson 2015</t>
  </si>
  <si>
    <t>filtro de aceite para toyota hilux 2020</t>
  </si>
  <si>
    <t>folder pastico diferentes 10/1</t>
  </si>
  <si>
    <t xml:space="preserve">Folder 81/2x11 </t>
  </si>
  <si>
    <t>Sobre MANILA 81/2*11 100/1</t>
  </si>
  <si>
    <t>Sobre  MANILA 81/2*14 100/1</t>
  </si>
  <si>
    <t>fulminante</t>
  </si>
  <si>
    <t>Fan 1/3hp 1075 rmp/220</t>
  </si>
  <si>
    <t>GALON LIMPIA CRISTAL</t>
  </si>
  <si>
    <t>GANCHO DE  P/FOLDER 7CM hembra y macho</t>
  </si>
  <si>
    <t>GAS MAPPS PRO EN TANQ 14.1</t>
  </si>
  <si>
    <t>GOMA BLANCA DE BORRAR</t>
  </si>
  <si>
    <t>GOMA DE PEGAR BARRA AZULES</t>
  </si>
  <si>
    <t xml:space="preserve">GRAPAS STANDARD 26/6 </t>
  </si>
  <si>
    <t>GUANTE AMARILLO LIMPIENZA SUAVE</t>
  </si>
  <si>
    <t xml:space="preserve">GUANTE MEDICO DE NITRILO LARGE </t>
  </si>
  <si>
    <t>GUANTES DE JARDINERIA FUERTE NEGRO</t>
  </si>
  <si>
    <t>guantes nitrilo negro 50/1</t>
  </si>
  <si>
    <t>GUILLOTINA de 8.5*11A4</t>
  </si>
  <si>
    <t>hoja de papelografo</t>
  </si>
  <si>
    <t>HOJAS CUADRICULADAS</t>
  </si>
  <si>
    <t xml:space="preserve">JABON LAVA PLATO </t>
  </si>
  <si>
    <t xml:space="preserve">JABON LIQUIDO DE MANO IMPECCABLE </t>
  </si>
  <si>
    <t>Zafacon Grande con Ruedas de 100 lts</t>
  </si>
  <si>
    <t>JUEGO GEOMETRICO</t>
  </si>
  <si>
    <t>Juego de anillas P/Nissan Frontier 2014</t>
  </si>
  <si>
    <t>Juego de pistones p/ Nissan Frontier 2014</t>
  </si>
  <si>
    <t>Juego de Bandas delantera p/ toyota Hilux 20202</t>
  </si>
  <si>
    <t xml:space="preserve">Juego de Bandas Traseras p/ toyota Hilux 2020 </t>
  </si>
  <si>
    <t>Juego de banda de frenos delanteras p/ Hyundai tucson 2011</t>
  </si>
  <si>
    <t>Juego de banda trasera p/ hyundai tucson2015</t>
  </si>
  <si>
    <t>Mono correa p/ Hyundai Tucson 2015</t>
  </si>
  <si>
    <t>LIBRETA DE BOCETO</t>
  </si>
  <si>
    <t xml:space="preserve">libreta grandes </t>
  </si>
  <si>
    <t>libreta pequeña 5*8</t>
  </si>
  <si>
    <t xml:space="preserve">LIBROS FOTOGRAFIAS </t>
  </si>
  <si>
    <t xml:space="preserve">LIMPIA CERAMICA </t>
  </si>
  <si>
    <t xml:space="preserve">LIMPIA CRISTALES 16/32 OZ </t>
  </si>
  <si>
    <t>llave angular de 1/2 doble</t>
  </si>
  <si>
    <t>llave angular de 1/2 sencilla</t>
  </si>
  <si>
    <t>Suaper</t>
  </si>
  <si>
    <t>marcadores de pizarra pixo negro</t>
  </si>
  <si>
    <t>marcadores de pizarra pixoRojo</t>
  </si>
  <si>
    <t>marcadores permanente azul</t>
  </si>
  <si>
    <t>marcadores permanente negro</t>
  </si>
  <si>
    <t>marcadores permanente rojo</t>
  </si>
  <si>
    <t>mina 0.5mm 12/1</t>
  </si>
  <si>
    <t>Nota Adhesiva 3x5</t>
  </si>
  <si>
    <t xml:space="preserve"> overload para nevera </t>
  </si>
  <si>
    <t xml:space="preserve">overload1/5 HP nevera </t>
  </si>
  <si>
    <t xml:space="preserve">overload1/3 HP nevera </t>
  </si>
  <si>
    <t>PALOS DE ESCOBAS</t>
  </si>
  <si>
    <t>Pizzara magnetica 48x96 Blanca</t>
  </si>
  <si>
    <t>papel bond 81/2*14</t>
  </si>
  <si>
    <t>papel bond 81/2*11 5/1</t>
  </si>
  <si>
    <t>PAPEL CARBON</t>
  </si>
  <si>
    <t xml:space="preserve">Protector de Hojas Paquete Tranasparente </t>
  </si>
  <si>
    <t>papel de baño 12/1</t>
  </si>
  <si>
    <t>papel de toalla 6/1</t>
  </si>
  <si>
    <t>parilla completa</t>
  </si>
  <si>
    <t xml:space="preserve">parilla tipo tijera 3X4 </t>
  </si>
  <si>
    <t xml:space="preserve">pastilla ambieNTADORA de inodoro </t>
  </si>
  <si>
    <t xml:space="preserve">pastilla para taque de inodoro </t>
  </si>
  <si>
    <t>plancha de plafon acuntico 0.60*0.60 aluminio</t>
  </si>
  <si>
    <t>PENDAFLEX de 25/1  81/2x11</t>
  </si>
  <si>
    <t>PERFORADORA 3 AGUJEROS</t>
  </si>
  <si>
    <t>Perfil metalico 2 x 2</t>
  </si>
  <si>
    <t>PERFORADORA CH STANDARD 2 hoyos</t>
  </si>
  <si>
    <t>pestillo de baño3*1/2</t>
  </si>
  <si>
    <t>PILAS DURACELL 1.5 VOLTIOC-2 MEDIANA</t>
  </si>
  <si>
    <t xml:space="preserve">PORTA CLIP </t>
  </si>
  <si>
    <t>porta mina 0.5</t>
  </si>
  <si>
    <t>POST BANDERITA</t>
  </si>
  <si>
    <t>post it 3*3</t>
  </si>
  <si>
    <t>post it 3*5</t>
  </si>
  <si>
    <t>Pilas Doble AA 2/1</t>
  </si>
  <si>
    <t>Pila AAA 4/1</t>
  </si>
  <si>
    <t>Pila 9V</t>
  </si>
  <si>
    <t xml:space="preserve">rastrillos araña plasticos </t>
  </si>
  <si>
    <t>REGLA  PLASTICA 12</t>
  </si>
  <si>
    <t>rejilla de piso4</t>
  </si>
  <si>
    <t xml:space="preserve">reloj compresor universal </t>
  </si>
  <si>
    <t>Resaltadores  12/1</t>
  </si>
  <si>
    <t>RESMA DE PAPEL 81/2*11 AZULHOJA</t>
  </si>
  <si>
    <t>resma de papel 81/2*11 rosada100/1HOJA</t>
  </si>
  <si>
    <t>resma de papel 81/2*11 verde 100/1HOJA</t>
  </si>
  <si>
    <t>rollo de tinta roja negra azul</t>
  </si>
  <si>
    <t>rollo papel 3 copia</t>
  </si>
  <si>
    <t xml:space="preserve">rollo papel sumadora </t>
  </si>
  <si>
    <t xml:space="preserve">saca grapas </t>
  </si>
  <si>
    <t xml:space="preserve">saca punta metal </t>
  </si>
  <si>
    <t>SEPARADORES DE CARPETAS  5/1 TOPS</t>
  </si>
  <si>
    <t>sifon flexibe lavamanos</t>
  </si>
  <si>
    <t>sifon fregagero</t>
  </si>
  <si>
    <t>sobre de abono floral</t>
  </si>
  <si>
    <t>Time delay Temporizador x-1935</t>
  </si>
  <si>
    <t xml:space="preserve">Tarjeta universal, control remoto </t>
  </si>
  <si>
    <t>Termostato t83l, 1004-30v</t>
  </si>
  <si>
    <t>Transformador 120/208/240/24v</t>
  </si>
  <si>
    <t>termostato de refrigeradores k50 p1126</t>
  </si>
  <si>
    <t>THINNER 6/1 GALONES</t>
  </si>
  <si>
    <t>toma coriente 120v dble</t>
  </si>
  <si>
    <t>TOMA CORRIENTES 220 voltio</t>
  </si>
  <si>
    <t>toner HP 202A NEGRO</t>
  </si>
  <si>
    <t xml:space="preserve">toner 17a </t>
  </si>
  <si>
    <t>toner HP 206 A Negro Laserjet pro</t>
  </si>
  <si>
    <t>toner HP 206 A Amarillo Laserjet pro</t>
  </si>
  <si>
    <t>toner HP 206 A Magneta Laserjet pro</t>
  </si>
  <si>
    <t>toner HP 410 A Negro Laserjet pro</t>
  </si>
  <si>
    <t>toner HP 410 A Cyan Laserjet pro</t>
  </si>
  <si>
    <t>toner HP 410 A Yellow Laserjet pro</t>
  </si>
  <si>
    <t>toner HP 410A Magneta  Laserjet pro</t>
  </si>
  <si>
    <t>toner HP 55A</t>
  </si>
  <si>
    <t>toner HP78 A negro Laserjet pro</t>
  </si>
  <si>
    <t>TONER HP 304 CC530 NEGRO</t>
  </si>
  <si>
    <t>TONER HP 304 CC533 MAGENTA</t>
  </si>
  <si>
    <t>TONER HP 501A/202A/AZUL OR.</t>
  </si>
  <si>
    <t>TONER HP 503A/202A/ROSADO OR</t>
  </si>
  <si>
    <t>TONER HP CF502A /202A/ AMARILLO OR.</t>
  </si>
  <si>
    <t>TONER 202 NEGRO</t>
  </si>
  <si>
    <t>TONER 202 CIAN</t>
  </si>
  <si>
    <t>TONER 202 MAGENTA</t>
  </si>
  <si>
    <t xml:space="preserve">TONER 202 AMARILLO </t>
  </si>
  <si>
    <t>TONER TOSHIBA C34U BLACK</t>
  </si>
  <si>
    <t>TONER HP 206A AZUL</t>
  </si>
  <si>
    <t>TONER TOSHIBA C34U CYAN</t>
  </si>
  <si>
    <t>TONER TOSHIBA C34U YELLOW</t>
  </si>
  <si>
    <t>TONNER DRUM CF 219 KRATOV</t>
  </si>
  <si>
    <t>TONNER LACER HP 128 A AZUL</t>
  </si>
  <si>
    <t>TONNER LACER HP 128 A MANGENTA</t>
  </si>
  <si>
    <t>TONER 304 NEGRO</t>
  </si>
  <si>
    <t>TONER 304CIAN</t>
  </si>
  <si>
    <t>TONER 304 MAGENTA</t>
  </si>
  <si>
    <t xml:space="preserve">TONER 304 AMARILLO </t>
  </si>
  <si>
    <t>TONNER LACER HP 128 A NEGRO</t>
  </si>
  <si>
    <t>TONNER LASER HP 304 AMARILLO</t>
  </si>
  <si>
    <t xml:space="preserve">TONNER LASER JET 25X </t>
  </si>
  <si>
    <t xml:space="preserve">TONNER TOSHIBA 34 - Y </t>
  </si>
  <si>
    <t xml:space="preserve">TONER 105 A </t>
  </si>
  <si>
    <t>toner laser p/hp cf289</t>
  </si>
  <si>
    <t>trimmer</t>
  </si>
  <si>
    <t>tubo drenaje 3*19</t>
  </si>
  <si>
    <t>tubo drenaje 4*19</t>
  </si>
  <si>
    <t>valvulas de servicios para nevera</t>
  </si>
  <si>
    <t>toner HP CE255A NEGRO PARA laserjet</t>
  </si>
  <si>
    <t>toner HP 414 A Negro Laserjet pro</t>
  </si>
  <si>
    <t>toner HP 414 A CYAN Laserjet pro</t>
  </si>
  <si>
    <t>toner HP 414 A YELLOW Laserjet pro</t>
  </si>
  <si>
    <t>toner HP 414 A MAGENTA Laserjet pro</t>
  </si>
  <si>
    <t>toner Kratos 414 A Negro Laserjet pro</t>
  </si>
  <si>
    <t>toner Kratos 414 A CYAN Laserjet pro</t>
  </si>
  <si>
    <t>toner Kratos 414 A YELLOW Laserjet pro</t>
  </si>
  <si>
    <t>toner Kratos 414 A MAGENTA Laserjet pro</t>
  </si>
  <si>
    <t>toner 26 a hp</t>
  </si>
  <si>
    <t>TONER HP58A NEGRO</t>
  </si>
  <si>
    <t>REFIGERANTE 34 DE 30 LBS</t>
  </si>
  <si>
    <t>REFIGERANTE 404 DE 24 LBS</t>
  </si>
  <si>
    <t>COMPRESOR EMBRACO 1/5</t>
  </si>
  <si>
    <t>COMPRESOR DANFOSS 3 TONELADAS</t>
  </si>
  <si>
    <t>MANITA LIMPIA GEL ANTIBACTERIAL</t>
  </si>
  <si>
    <t>ESM.INDUSTRIAL GRIS 47</t>
  </si>
  <si>
    <t>ACRILICA ALMENDRA 79 5/1</t>
  </si>
  <si>
    <t>Set de destornilllador tipo reloj</t>
  </si>
  <si>
    <t>Placa fenolica FR4P doble cara 9 x 12</t>
  </si>
  <si>
    <t>TRAFICO AMARILLO DOMASTUR  5/1</t>
  </si>
  <si>
    <t>ACRILICA GRIS TORMENTA 5/1</t>
  </si>
  <si>
    <t>FUNDA NEGRAS 28X34 PAQUETE de 100 ud</t>
  </si>
  <si>
    <t>neumaticos  7.00R16 12PR 116/114bridgestone</t>
  </si>
  <si>
    <t>neumatico modelo 265/65r17</t>
  </si>
  <si>
    <t>neumatico modelo700 r16</t>
  </si>
  <si>
    <t>junta de culata para nissan frontier 2014</t>
  </si>
  <si>
    <t xml:space="preserve">juego de visor para nissan frontier </t>
  </si>
  <si>
    <t xml:space="preserve">Pinta de liquido de frenos </t>
  </si>
  <si>
    <t xml:space="preserve">FARDOS DE BOTELLAS DE AGUA </t>
  </si>
  <si>
    <t>alicate de precion</t>
  </si>
  <si>
    <t>alicate mecanico</t>
  </si>
  <si>
    <t>llave de plomero</t>
  </si>
  <si>
    <t>llave angular 1/2</t>
  </si>
  <si>
    <t>PLACHA DE PLAYWOOD 3/4 4*8</t>
  </si>
  <si>
    <t>PLANCHA DE PLAWOO HIDRIFUGO</t>
  </si>
  <si>
    <t>PINTURA ACRILICA AMARILLO</t>
  </si>
  <si>
    <t>EXPOXICA GRIS GALON</t>
  </si>
  <si>
    <t>THINNER  GALONES</t>
  </si>
  <si>
    <t>TORNILLO 2-1/2X8</t>
  </si>
  <si>
    <t>TORNILLO8/1</t>
  </si>
  <si>
    <t>TUBO FL 32W</t>
  </si>
  <si>
    <t>TUBO LED 9W</t>
  </si>
  <si>
    <t>union tipo clan 4 torillo</t>
  </si>
  <si>
    <t xml:space="preserve">electrodos </t>
  </si>
  <si>
    <t>pestillo</t>
  </si>
  <si>
    <t>arandelas #4</t>
  </si>
  <si>
    <t xml:space="preserve">parrila de piso </t>
  </si>
  <si>
    <t xml:space="preserve">llave pulsadora </t>
  </si>
  <si>
    <t xml:space="preserve">boquilla lava manos </t>
  </si>
  <si>
    <t xml:space="preserve">llave lava manos </t>
  </si>
  <si>
    <t>llave chorro 3/4</t>
  </si>
  <si>
    <t>brochas #2</t>
  </si>
  <si>
    <t>breaker 20a secillo grueso</t>
  </si>
  <si>
    <t>bombillo de bajo led 30w</t>
  </si>
  <si>
    <t>breaker 20a doble grueso</t>
  </si>
  <si>
    <t>interruptor triple</t>
  </si>
  <si>
    <t>interruptor boble</t>
  </si>
  <si>
    <t>caja 2*4 metal</t>
  </si>
  <si>
    <t xml:space="preserve">bombillo bajo consumo 65w </t>
  </si>
  <si>
    <t>canaLETA DE 3/4*7</t>
  </si>
  <si>
    <t xml:space="preserve">roseta de porcelana </t>
  </si>
  <si>
    <t xml:space="preserve">interruptor simple </t>
  </si>
  <si>
    <t xml:space="preserve">porta rolo </t>
  </si>
  <si>
    <t>mini rolo</t>
  </si>
  <si>
    <t xml:space="preserve">mota antigotas </t>
  </si>
  <si>
    <t>espatula</t>
  </si>
  <si>
    <t xml:space="preserve">cinta adhesiva </t>
  </si>
  <si>
    <t xml:space="preserve">copling </t>
  </si>
  <si>
    <t xml:space="preserve">tapa de bacineta </t>
  </si>
  <si>
    <t xml:space="preserve">junta de cera de inodoros </t>
  </si>
  <si>
    <t>juego de destornillador</t>
  </si>
  <si>
    <t xml:space="preserve">teflon </t>
  </si>
  <si>
    <t>teflon 3/4</t>
  </si>
  <si>
    <t xml:space="preserve">guantes de obrero </t>
  </si>
  <si>
    <t>sifon lavamanos</t>
  </si>
  <si>
    <t>adaptadores macho3/4</t>
  </si>
  <si>
    <t>adaptadores hembra 3/4</t>
  </si>
  <si>
    <t>adaptadores hembra 1/2</t>
  </si>
  <si>
    <t>codo</t>
  </si>
  <si>
    <t>reduccion 1 a 3/4</t>
  </si>
  <si>
    <t xml:space="preserve">tubo flexible para lava mano </t>
  </si>
  <si>
    <t>CORREA B-40</t>
  </si>
  <si>
    <t>CUBO PLASTICO DE 20 GALONES</t>
  </si>
  <si>
    <t>CUBO PLASTICO DE 32 GALONES</t>
  </si>
  <si>
    <t>HILO REDONDO PARA DESBROZADORA</t>
  </si>
  <si>
    <t>TUBO DE PRESION PVC 1"</t>
  </si>
  <si>
    <t>TUBO DE PRESION PVC 3/4"</t>
  </si>
  <si>
    <t>TUBO CORRUGADO FLEXIBLE DE 1/2 PULGADA</t>
  </si>
  <si>
    <t>CODO DE 1/2 PVC</t>
  </si>
  <si>
    <t>CANALETA DE 3/4</t>
  </si>
  <si>
    <t>ABRAZADERA EMT DE 3/4</t>
  </si>
  <si>
    <t>CONDUFLEX 3/4</t>
  </si>
  <si>
    <t>CONDUFLEX  EMT DE 3/4</t>
  </si>
  <si>
    <t>CONECTORES EMT DE 3 PULGADA</t>
  </si>
  <si>
    <t>CAJA 2*4 PVC DE SUPERFICIE</t>
  </si>
  <si>
    <t>REGISTRO 8*8 PVC</t>
  </si>
  <si>
    <t>REGISTRO 10*10 PVC</t>
  </si>
  <si>
    <t>ROLLO DE ALAMBRE THW 12</t>
  </si>
  <si>
    <t>COUPLING EMT DE 3 PULGADA</t>
  </si>
  <si>
    <t>SOGA AMARILLA</t>
  </si>
  <si>
    <t>TUBO SILICON ULTRA BLANDO</t>
  </si>
  <si>
    <t>TUBO SILICON GRIS</t>
  </si>
  <si>
    <t>TUBO SILICON TRANSPARENTE</t>
  </si>
  <si>
    <t>tubo flexible para inodoro</t>
  </si>
  <si>
    <t xml:space="preserve">tape de vinil </t>
  </si>
  <si>
    <t xml:space="preserve">junta de entroque para inodoro </t>
  </si>
  <si>
    <t>massilla sherrock</t>
  </si>
  <si>
    <t>PINTURA ACRILICA PORCELANA 90</t>
  </si>
  <si>
    <t>pintura semi-glos porcelana 90</t>
  </si>
  <si>
    <t xml:space="preserve">pintura gris industrial </t>
  </si>
  <si>
    <t xml:space="preserve">pintura acrilica SUPERIOR Paja </t>
  </si>
  <si>
    <t xml:space="preserve">pintura ladrillo trafico </t>
  </si>
  <si>
    <t xml:space="preserve">pintura acrilica perla gris </t>
  </si>
  <si>
    <t>pintura amarillo trafico vial</t>
  </si>
  <si>
    <t xml:space="preserve">pintura azul claro </t>
  </si>
  <si>
    <t>laptop dell inspirion 3510</t>
  </si>
  <si>
    <t>laptop hp 15</t>
  </si>
  <si>
    <t xml:space="preserve">pizarra de 2 metros </t>
  </si>
  <si>
    <t>mueble negro en leather</t>
  </si>
  <si>
    <t>escritorio con su silla butacas</t>
  </si>
  <si>
    <t>ALBAHACA FUNDITA 9g</t>
  </si>
  <si>
    <t>ALGA NORRIS  10/1</t>
  </si>
  <si>
    <t>AMAPOLA SEMILLAS 50g</t>
  </si>
  <si>
    <t>ANIS COMINO 70g</t>
  </si>
  <si>
    <t>ANIS DULCE 70g</t>
  </si>
  <si>
    <t>ARROZ SUPER SELECTO</t>
  </si>
  <si>
    <t>ACEITE</t>
  </si>
  <si>
    <t>AUYAMA</t>
  </si>
  <si>
    <t>AJI CUBANELA</t>
  </si>
  <si>
    <t>AJI MORRON DIFERENTES COLORES</t>
  </si>
  <si>
    <t xml:space="preserve">AJO </t>
  </si>
  <si>
    <t>APIO</t>
  </si>
  <si>
    <t>PLATICO DE PICADERA DESECHABLE</t>
  </si>
  <si>
    <t>CARNE DE RES #7</t>
  </si>
  <si>
    <t>CARNE MOLIDA DE RES</t>
  </si>
  <si>
    <t>CEBOLLA</t>
  </si>
  <si>
    <t>CHULETA AHUMADA</t>
  </si>
  <si>
    <t>CILANTRO</t>
  </si>
  <si>
    <t>COSTILLA AHUMADDA</t>
  </si>
  <si>
    <t>CUBIERTOS DESECHABLES</t>
  </si>
  <si>
    <t>ESPIRALES</t>
  </si>
  <si>
    <t>LATA DE GUANDULES CON COCO</t>
  </si>
  <si>
    <t>GUINEITO VERDE</t>
  </si>
  <si>
    <t>HARINA TODO USO</t>
  </si>
  <si>
    <t>LECHE ENTERA</t>
  </si>
  <si>
    <t>LECHOSA</t>
  </si>
  <si>
    <t>LIMON AGRIO</t>
  </si>
  <si>
    <t>JAMON PICNIC</t>
  </si>
  <si>
    <t>NARANJA AGRIA</t>
  </si>
  <si>
    <t>LONGANIZA CRIOLLA</t>
  </si>
  <si>
    <t xml:space="preserve">MELON </t>
  </si>
  <si>
    <t>MAIZ FRESCO</t>
  </si>
  <si>
    <t>OSOBUCO DE RES</t>
  </si>
  <si>
    <t>PIÑA</t>
  </si>
  <si>
    <t>PECHUGA DE POLLO</t>
  </si>
  <si>
    <t>PIMIENTA VERDE DE 16oz</t>
  </si>
  <si>
    <t>PLATANO MADURO CRIOLLO</t>
  </si>
  <si>
    <t>PLATANO VERDE CRIOLLO</t>
  </si>
  <si>
    <t>POLLO ENTERO</t>
  </si>
  <si>
    <t>QUESO MOZZARELLA</t>
  </si>
  <si>
    <t>QUESO DANES</t>
  </si>
  <si>
    <t>QUESO CHEDDAR</t>
  </si>
  <si>
    <t>TRIGO ENTERO</t>
  </si>
  <si>
    <t>SERVILLETA DE PAPEL 500/1</t>
  </si>
  <si>
    <t>YAUTIA BLANCA</t>
  </si>
  <si>
    <t>YUCA</t>
  </si>
  <si>
    <t>VASOS DESECHABLES 4oz</t>
  </si>
  <si>
    <t>VASOS DESECHABLES 8oz</t>
  </si>
  <si>
    <t>ÑAME</t>
  </si>
  <si>
    <t>ARROZ JAZMIN 16 oz</t>
  </si>
  <si>
    <t>ARROZ PASTA DE ORZO 1 LB CAJITA</t>
  </si>
  <si>
    <t>ARROZ PASTA DE ORZO 1 LB FUNDA</t>
  </si>
  <si>
    <t>AVENA EN HOJUELA (LIBRAS)</t>
  </si>
  <si>
    <t>AVENA MOLIDA 540g</t>
  </si>
  <si>
    <t>BAHARAT SPICE BLEND MEZCLA DE ESPECIAS BAHARAT 7oz</t>
  </si>
  <si>
    <t>BAIES ROSAS BAYAS 250g</t>
  </si>
  <si>
    <t>BAKIN SODA 1LB BICARBONATO DE SODIO</t>
  </si>
  <si>
    <t>BRILLO NAPPAGE</t>
  </si>
  <si>
    <t>CAJUN SAZONADOR 78g</t>
  </si>
  <si>
    <t>CALIMETES PLASTICOS 500/1 PAQUETES</t>
  </si>
  <si>
    <t>CANELA EN POLVO 16 ONZ</t>
  </si>
  <si>
    <t>CANELA ENTERA (PESO BRUTO EN SU RECIPIENTE)</t>
  </si>
  <si>
    <t>CANELA ENTERA LIB</t>
  </si>
  <si>
    <t>CAPSULAS PARA CREMA NO RELLENABLE 8g</t>
  </si>
  <si>
    <t>CAYENA RAMA 16g</t>
  </si>
  <si>
    <t>CINCO ESPECIAS CHINAS 16 oz</t>
  </si>
  <si>
    <t>COLORANTE AZUL REAL PARA PASTEL</t>
  </si>
  <si>
    <t>COLORANTE MARRON PARA PASTEL</t>
  </si>
  <si>
    <t>COLORANTE VERDE PARA PASTEL</t>
  </si>
  <si>
    <t>CURCUMA MOLIDA 16 oz</t>
  </si>
  <si>
    <t>EMULSION EXTRACTO BLUEBERRY PARA PASTELERIA 4oz</t>
  </si>
  <si>
    <t>ESPAGUETIS 1LB</t>
  </si>
  <si>
    <t>ESTUFA DE INDUCCION, MANUAL, ELECTRICA. #IND-D120V</t>
  </si>
  <si>
    <t>FIDEOS NIDO 400g</t>
  </si>
  <si>
    <t>FINAS HIERBAS 18g</t>
  </si>
  <si>
    <t>FLORES COMESTIBLES</t>
  </si>
  <si>
    <t>GALLETA MARIA DORADA 800g</t>
  </si>
  <si>
    <t>GARBANZOS 15 oz</t>
  </si>
  <si>
    <t>GARBANZOS SECOS GISELLE 400g</t>
  </si>
  <si>
    <t>GELATINA CEREZA 40g</t>
  </si>
  <si>
    <t>GELATINA FRAMBUESA 80g</t>
  </si>
  <si>
    <t>GELATINA FRESA 40g</t>
  </si>
  <si>
    <t>GELATINA UVA 40g</t>
  </si>
  <si>
    <t>GELLAN GUM "F" LOW ACYL GOMA GELLAN 50g</t>
  </si>
  <si>
    <t xml:space="preserve">GLUCOSA DE MAIZ </t>
  </si>
  <si>
    <t>GLUTAMATO DE SODIO 65g</t>
  </si>
  <si>
    <t>HABANEROS MOLIDOS 220g</t>
  </si>
  <si>
    <t>HABAS GRANDES GOYA 16oz</t>
  </si>
  <si>
    <t>HABICHUELA YACOMELO PAQ</t>
  </si>
  <si>
    <t>HABICHUELA ROJA</t>
  </si>
  <si>
    <t>HABICHUELAS ROJAS 15 oz</t>
  </si>
  <si>
    <t>HABICHUELAS PINTA GIRA 800g</t>
  </si>
  <si>
    <t>HABICHUELAS YACOMELO 800g</t>
  </si>
  <si>
    <t>HARINA DE ARROZ ½ LB</t>
  </si>
  <si>
    <t>HARINA DE BATATA 1 LB</t>
  </si>
  <si>
    <t>HARINA DE GARBANZOS 1 LB</t>
  </si>
  <si>
    <t>HARINA DE MAIZ MAZORCA 14OZ</t>
  </si>
  <si>
    <t>HARINA PAN AREPAS 1KG</t>
  </si>
  <si>
    <t>HARINA PAN DE MAIZ DULCE 1 LB</t>
  </si>
  <si>
    <t>HIERBAS PROVENZA 320g</t>
  </si>
  <si>
    <t>HINOJO 30g</t>
  </si>
  <si>
    <t>HOJAS DE LAUREL 113g</t>
  </si>
  <si>
    <t>ISRAELI COUSCOUS TRICOLOR 600g</t>
  </si>
  <si>
    <t xml:space="preserve">LEVADURA INSTANTANEA 500GR </t>
  </si>
  <si>
    <t>LICOR CREMA DE MENTA</t>
  </si>
  <si>
    <t>LICOR DE CAFÉ TIA MARIA 700ml</t>
  </si>
  <si>
    <t>MAIZ EN LATA DE 8LBS (UNIDAD)</t>
  </si>
  <si>
    <t>MALAGUETA 80g</t>
  </si>
  <si>
    <t>MALAGUETA 85g</t>
  </si>
  <si>
    <t>MANZANA EN LATA 20 oz</t>
  </si>
  <si>
    <t xml:space="preserve">MARSALA VINO PARA COCINAR 12.9 oz </t>
  </si>
  <si>
    <t>MASA DE TACOS DUROS</t>
  </si>
  <si>
    <t>MAYONESA GALON</t>
  </si>
  <si>
    <t>MERMELADA DE PIÑA 7.5 LB GL</t>
  </si>
  <si>
    <t>MERMELADA DE FRESA 7.5 LB GL</t>
  </si>
  <si>
    <t>MOSTAZA  EN POLVO</t>
  </si>
  <si>
    <t>NUTELLA 750ML</t>
  </si>
  <si>
    <t>PANKO 8 OZ</t>
  </si>
  <si>
    <t>PAPRIKA 16 oz</t>
  </si>
  <si>
    <t>HABICHUELA GIRA SECA 2 LIBRAS</t>
  </si>
  <si>
    <t>CHENCHEN MAIZ CASQUEADO</t>
  </si>
  <si>
    <t>PASTA CODITOS 400 GR</t>
  </si>
  <si>
    <t xml:space="preserve">PASTA DE LASAGNA </t>
  </si>
  <si>
    <t>PASTA ESPIRAL COLORES 350GR</t>
  </si>
  <si>
    <t>PASTA PENNE (PAQUETE)</t>
  </si>
  <si>
    <t>PERA EN LATA 15.25 oz</t>
  </si>
  <si>
    <t>PERLAS AZULES FRASCO</t>
  </si>
  <si>
    <t>PERLAS BLANCAS FRASCO</t>
  </si>
  <si>
    <t>PERLAS MORADAS FRASCO</t>
  </si>
  <si>
    <t>PERLAS PLATEADAS FRASCO</t>
  </si>
  <si>
    <t>PERLAS ROSADAS FRASCO</t>
  </si>
  <si>
    <t>PETIT POIS PITIPUA 15 oz</t>
  </si>
  <si>
    <t xml:space="preserve">PIMENTON PICANTE MOLIDO </t>
  </si>
  <si>
    <t>PIMIENTOS DE PIQUILLO 185g</t>
  </si>
  <si>
    <t>QUINOA 12 oz</t>
  </si>
  <si>
    <t>ROMERO 25g</t>
  </si>
  <si>
    <t>SAL FINA (TARRO 10 LB)</t>
  </si>
  <si>
    <t>SAL ALTA PUREZA 500g</t>
  </si>
  <si>
    <t>SALSA CHILI 16 oz</t>
  </si>
  <si>
    <t>SALSA CHINA 1GL 103 OZ</t>
  </si>
  <si>
    <t>SALSA DE PESCADO 840g</t>
  </si>
  <si>
    <t>SALSA SIRACHA 17 oz</t>
  </si>
  <si>
    <t>SALSA SOJA SOYA KIKKOMAN 15 oz</t>
  </si>
  <si>
    <t>SALSA SUSHI 11.8 oz</t>
  </si>
  <si>
    <t>SALSA TERIYAKI 10 oz</t>
  </si>
  <si>
    <t>SALSA TERIYAKI 15 oz</t>
  </si>
  <si>
    <t>SUSHI CHEF RED MISO SOUP 15g</t>
  </si>
  <si>
    <t>SYRUP DE MAIZ NEGRO 16 oz</t>
  </si>
  <si>
    <t>SYRUP PANCAKE 16 oz</t>
  </si>
  <si>
    <t>SYRUP SIN AZUCAR 12 oz</t>
  </si>
  <si>
    <t>TINTA DE CALAMAR 180g</t>
  </si>
  <si>
    <t>TORTILLA DE MAIZ DURA 113g</t>
  </si>
  <si>
    <t>VINAGRE BALSAMICO DE MODENA BORGES 34 oz</t>
  </si>
  <si>
    <t>VINAGRE BALSAMICO DE MODENA BORGES 500ml</t>
  </si>
  <si>
    <t>VINAGRE BALSAMICO LITRO</t>
  </si>
  <si>
    <t>VINAGRE DE UVAS ROJAS 12 oz</t>
  </si>
  <si>
    <t>VINO BLANCO EL CHEFF</t>
  </si>
  <si>
    <t>VINO TINTO EL CHEFF</t>
  </si>
  <si>
    <t>ABRILLANTADOR DE ACERO BRITE SS LITRO</t>
  </si>
  <si>
    <t>AMOLADORA DE CUCHILLO ACERO 12"</t>
  </si>
  <si>
    <t>ANTORCHA PARA CHEF #40062</t>
  </si>
  <si>
    <t>BANDEJA DE ALUMINIO ACANALADA PARA PAN BAGUETTE</t>
  </si>
  <si>
    <t>BASE PARA BIZCOCHO 12.5 cm PAQUETE</t>
  </si>
  <si>
    <t>BASE PARA BIZCOCHO TORTA RECTANGULAR DORADA</t>
  </si>
  <si>
    <t>BASE PARA BIZCOCHO TORTA RECTANGULAR PLATEADA</t>
  </si>
  <si>
    <t>BASE PARA BIZCOCHO TORTA REDONDA DORADA BORDE ONDULADO</t>
  </si>
  <si>
    <t>BASE PARRA BIZCOCHO 10 cm PAQUETE</t>
  </si>
  <si>
    <t xml:space="preserve">BATIDORA CON BASE KITCHEN AID </t>
  </si>
  <si>
    <t>BOWL MEDIANO PLASTICO</t>
  </si>
  <si>
    <t>BOWL PEQUEÑO DE PORCELANA</t>
  </si>
  <si>
    <t>BOWL PEQUEÑO PLASTICO</t>
  </si>
  <si>
    <t>BROCHA ATLAS 2½</t>
  </si>
  <si>
    <t xml:space="preserve">CAMBRO (RECIPIENTE PARA COCTEL) 10 L </t>
  </si>
  <si>
    <t xml:space="preserve">CAMBRO (RECIPIENTE PARA COCTEL) 15 L </t>
  </si>
  <si>
    <t xml:space="preserve">CAMBRO (RECIPIENTE PARA COCTEL) 7.5 L </t>
  </si>
  <si>
    <t>CAPACILLO BLANCO MEDIANO PAQUETE 100/1</t>
  </si>
  <si>
    <t>CAPACILLO BLANCO PEQUEÑO PAQUETE 500/1</t>
  </si>
  <si>
    <t>CAPACILLO DORADO ATECO 2.5" x 2" cm 200/1</t>
  </si>
  <si>
    <t>CAPACILLO DORADO MEDIANO PAQUETE 100/1</t>
  </si>
  <si>
    <t xml:space="preserve">CAPACILLO PLATEADO MEDIANO </t>
  </si>
  <si>
    <t>CAPACILLO PLATEADO PEQUEÑO PAQUETE 100/1</t>
  </si>
  <si>
    <t>CAPACILLO PLATEADO PEQUEÑO PAQUETE 500/1</t>
  </si>
  <si>
    <t>CAPACILLO ROJO PEQUEÑO PAQUETE 100/1</t>
  </si>
  <si>
    <t>CERNIDOR DE HARINA TIPO JARRA CROMADA</t>
  </si>
  <si>
    <t xml:space="preserve">COLADOR DE COCTEL DE METAL DE 2 PUNTAS </t>
  </si>
  <si>
    <t xml:space="preserve">COLADOR DE COCTEL DE METAL DE 4 PUNTAS </t>
  </si>
  <si>
    <t>COLADOR DE FRITURA DE METAL</t>
  </si>
  <si>
    <t>COLADORES DE METAL GRANDE FORMA DE CONO</t>
  </si>
  <si>
    <t xml:space="preserve">COPA MARGARITA 9 oz </t>
  </si>
  <si>
    <t>COPA PARA CHAMPAÑA CRISTAR PREMIERE</t>
  </si>
  <si>
    <t>COPA PARA MARTINI 9.25 OZ #5442AL12</t>
  </si>
  <si>
    <t>COPA PARA VINO 17 oz</t>
  </si>
  <si>
    <t>COPA PARA VINO 23 OZ</t>
  </si>
  <si>
    <t xml:space="preserve">COPA WHISKY SOUR </t>
  </si>
  <si>
    <t>CORTADOR DE PIZZA 4"</t>
  </si>
  <si>
    <t xml:space="preserve">CUCHARA EXTRACTORA DE HELADO JUEGO 18/8 </t>
  </si>
  <si>
    <t>CUCHARA MEZCLADORA DE BAR MANGO ESPIRAL</t>
  </si>
  <si>
    <t>CUCHARAS SACABOCADO DOBLE</t>
  </si>
  <si>
    <t>CUCHARON DE MADERA</t>
  </si>
  <si>
    <t>CUCHILLO DE CIERRA 10"</t>
  </si>
  <si>
    <t>CUCHILLO DE MESA</t>
  </si>
  <si>
    <t>CUCHILLO PARA CHEFF #220KWCHEF8</t>
  </si>
  <si>
    <t>CUCHILLO PARA FILETEAR 6"</t>
  </si>
  <si>
    <t>CUCHILLO PARA FILETEAR 8"</t>
  </si>
  <si>
    <t xml:space="preserve">CUCHILLO PUNTILLA </t>
  </si>
  <si>
    <t>DELANTAL DESECHABLE 24" x 42" PAQ. 50/1</t>
  </si>
  <si>
    <t>DESGRASANTE VEGETAL JON JOY GALON</t>
  </si>
  <si>
    <t>DESICTOR CUBETA</t>
  </si>
  <si>
    <t>DESINCRUSTANTE ACIDO LIQUIDO KLEER SR GALON</t>
  </si>
  <si>
    <t>DESINFECTANTE PARA FRUTAS FRAGANCIA MANZANA GALON</t>
  </si>
  <si>
    <t>DESTAPADOR DE BOTELLA NORMAL ABRE LATAS</t>
  </si>
  <si>
    <t>DESTAPADOR DE BOTELLA Y SACACORCHOS</t>
  </si>
  <si>
    <t>DISPENSADOR DE KETCHUP FRASCO</t>
  </si>
  <si>
    <t>BORDEADOR DE COPAS PARA MARGARITA RIMMER 3 TIER WINCO</t>
  </si>
  <si>
    <t>ESPATULA DE SILICON 16" PLSP016HR</t>
  </si>
  <si>
    <t>ESPATULA DOBLADA DE METAL ATECO #1307</t>
  </si>
  <si>
    <t>ESPEJO OVALADO</t>
  </si>
  <si>
    <t>ESPEJO RECTANGULAR</t>
  </si>
  <si>
    <t>EXPRIMIDOR ELECTRICO DE CITRICOS ELCJ-1600 5</t>
  </si>
  <si>
    <t>GORRITO DESECHABLE PARA EL PELO PAQ. 100/1</t>
  </si>
  <si>
    <t>HANDS ON ANTISEPTICO GALON</t>
  </si>
  <si>
    <t>HORNILLA MOVIL</t>
  </si>
  <si>
    <t>INYECTOR DE SAZON METAL</t>
  </si>
  <si>
    <t>JABON LIQUIDO DE MANO ANTIBACTERIAL GENTLE FRESH BOLSA</t>
  </si>
  <si>
    <t>JABON PARA MANOS NEUFON BAC GALON</t>
  </si>
  <si>
    <t>JARRA CAFETERA CROMADA</t>
  </si>
  <si>
    <t>JARRA SERVIDORA DE BEBIDAS DE ACERO INOXIDABLE 32 oz, #STP-32GB</t>
  </si>
  <si>
    <t>BATIDORA ELECTRICA DE MANO DE 3 VELOCIDADES</t>
  </si>
  <si>
    <t>JUEGO DE CUCHARAS MEDIDORAS SET 4/1</t>
  </si>
  <si>
    <t>PINCELES 5/1</t>
  </si>
  <si>
    <t xml:space="preserve">TAZA MEDIDORA 4/1 </t>
  </si>
  <si>
    <t>KLEER DET CUBETA</t>
  </si>
  <si>
    <t>KLEER EXTRA DRI AGENTE DE ENJUAGUE GALON</t>
  </si>
  <si>
    <t>MANGO DE TRAPEADOR  DE FIBRA (PLASTICO)</t>
  </si>
  <si>
    <t>MAQUINA DE HACER PASTA</t>
  </si>
  <si>
    <t>PROCESADORA DE ALIMENTOS (SOLO ACCESORIOS)</t>
  </si>
  <si>
    <t>MARTILLO PARA CARNE</t>
  </si>
  <si>
    <t>MASCARILLA PARA EL POLVO CAJA 50/1</t>
  </si>
  <si>
    <t>MASCARILLA QUIRURJICA CAJA 50/1</t>
  </si>
  <si>
    <t>MESA GIRATORIA PARA DECORACION 12" x 5.125"</t>
  </si>
  <si>
    <t>MEZCLADOR DE COCTEL DE ACERO 3 PIEZAS 16 oz</t>
  </si>
  <si>
    <t>MOLDE ARMABLE RECTANGULAR #331283</t>
  </si>
  <si>
    <t>MOLDE CUADRADO PARA PAN  9" x 13" x 3"</t>
  </si>
  <si>
    <t xml:space="preserve">MOLDE DE METAL 10-15 CUPOS (2.4 - 3.5 LITROS) </t>
  </si>
  <si>
    <t xml:space="preserve">MOLDE DE METAL 9 CUPOS/2.13 LITROS </t>
  </si>
  <si>
    <t>MOLDE DE METAL RECTANGULAR PARA TARTA FBL350</t>
  </si>
  <si>
    <t>MOLDE DE METAL REDONDO PARA POSTRE 9.5"</t>
  </si>
  <si>
    <t>MOLDE DE SILICON 12 CUPOS</t>
  </si>
  <si>
    <t>MOLDE DE SILICON 15 CUPOS</t>
  </si>
  <si>
    <t>MOLDE DE SILICON 44 CUPOS</t>
  </si>
  <si>
    <t>MOLDE DE SILICON 77 CUPOS</t>
  </si>
  <si>
    <t>MOLDE DE SILICON GRANDE 1 CUPO</t>
  </si>
  <si>
    <t>MOLDE DESARMABLE REDONDO 12" x 3"</t>
  </si>
  <si>
    <t>MOLDE METAL GRANDE REDONDO BORDE ONDULADO</t>
  </si>
  <si>
    <t xml:space="preserve">MOLDE PARA DULCES 24 CUPOS PLM-1025 </t>
  </si>
  <si>
    <t>MOLDE PARA DULCES 78" dia x 39" CUPOS HIGH JUEGO DE 36 PIEZAS</t>
  </si>
  <si>
    <t>MOLDE PARA PASTEL DESMONTABLE</t>
  </si>
  <si>
    <t>MOLDE RECTANGULAR PARA PAN 14" x 4.5", #16434-4</t>
  </si>
  <si>
    <t xml:space="preserve">MOLDE REDONDO AJUSTABLE DE METAL </t>
  </si>
  <si>
    <t>MOLDE REDONDO DE METAL ACANALADO PEQUEÑO #124810</t>
  </si>
  <si>
    <t>MOLDE REDONDO PARA PAN 10" x 3" / 25,4 x 7,62 cm</t>
  </si>
  <si>
    <t>MOLDE REDONDO PARA PAN 8" x 2" (20.3x5cm)</t>
  </si>
  <si>
    <t>MOLDE REDONDO PARA PAN 8" x 4"</t>
  </si>
  <si>
    <t>MOLDE TERRINA CROMADO</t>
  </si>
  <si>
    <t>MOLENILLO #JL10036</t>
  </si>
  <si>
    <t>MOLENILLO GRANDE DE METAL</t>
  </si>
  <si>
    <t>MONTAJE DE DIFERENTES FORMAS Y TAMAÑOS</t>
  </si>
  <si>
    <t>OLLA AGUJERADA ESCURRIDORA DE PASTAS</t>
  </si>
  <si>
    <t>OLLA AGUJERADA ESCURRIDORA DE VEGETALES</t>
  </si>
  <si>
    <t>OXI CLEAN 7 oz</t>
  </si>
  <si>
    <t xml:space="preserve">PASTA RIGATONI 350g </t>
  </si>
  <si>
    <t xml:space="preserve">PALILLOS DE BAMBU BROCHETAS 3mm 50/1 </t>
  </si>
  <si>
    <t>PAPEL ALUMINIO 1,000 PIES, 18"</t>
  </si>
  <si>
    <t>PAPEL ENCERADO 75 PIES - 12 x 75, fardo 24/1 x 2</t>
  </si>
  <si>
    <t>PAPEL ENCERADO EXOPAQ CAJA 500/1 - 600 x 400 mm</t>
  </si>
  <si>
    <t>CUCHILLO PELADOR DE PAPAS</t>
  </si>
  <si>
    <t>PICA HIELO DE 6 PUNTAS</t>
  </si>
  <si>
    <t>PINZA 12"</t>
  </si>
  <si>
    <t>PINZA 9"</t>
  </si>
  <si>
    <t>PINZA DE ACERO INOXIDABLE 11"</t>
  </si>
  <si>
    <t>PINZA PARA HIELO TIPO GARRA</t>
  </si>
  <si>
    <t>PINZA PARA POMPONES</t>
  </si>
  <si>
    <t>PIPETAS DESECHABLES CAJA 100/1</t>
  </si>
  <si>
    <t>PLATILLO #MEL-PL65W</t>
  </si>
  <si>
    <t>PLATILLOS PARA CAFÉ</t>
  </si>
  <si>
    <t>PLATO CUADRADO 9" DE PORCELANA BLANCO #CH-F-07</t>
  </si>
  <si>
    <t>PLATO CUADRADO GRANDE DE PORCELANA #PR-A529</t>
  </si>
  <si>
    <t>PLATO RECTANGULAR PORCELANA BOSTON #41047A-2</t>
  </si>
  <si>
    <t>PLATO REDONDO DE PORCELANA WORLD</t>
  </si>
  <si>
    <t>PLATOS PLASTICOS COLOR CREMA BEIGE W222A</t>
  </si>
  <si>
    <t>PORTAVASOS DE PORCELANA</t>
  </si>
  <si>
    <t>RALLADOR (GUAYO) TRUDEAU</t>
  </si>
  <si>
    <t>RECIPIENTE CALENTADOR DE TORTILLA 8½"</t>
  </si>
  <si>
    <t xml:space="preserve">RECIPIENTE PLASTICO CON TAPA DESECHABLE PLASTIFAR PARA COMIDA </t>
  </si>
  <si>
    <t xml:space="preserve">REMOVEDORES PRIMAVERAL PAQUETE 500/1 </t>
  </si>
  <si>
    <t>RODILLO PARA FONDANT 20"</t>
  </si>
  <si>
    <t>RODILLO PARA FONDANT 9"</t>
  </si>
  <si>
    <t>ROLLO DE FUNDA PARA EMPAQUE AL VACIO 11" x 50"</t>
  </si>
  <si>
    <t>ROLLO DE FUNDA PARA EMPAQUE AL VACIO 6" x 50"</t>
  </si>
  <si>
    <t>ROLLO DE FUNDA PARA EMPAQUE AL VACIO 8" x 50"</t>
  </si>
  <si>
    <t>ROLLO DE HILO PARA PASTELES</t>
  </si>
  <si>
    <t xml:space="preserve">SALSA PICANTE TABASCO FRASCO 60 ml </t>
  </si>
  <si>
    <t>SARTEN CROMADO KINGSTEEL GRANDE</t>
  </si>
  <si>
    <t>SARTEN CROMADO KINGSTEEL MEDIANO</t>
  </si>
  <si>
    <t>SET DE 6 TAZAS CON SUS PLATILLOS PARA CAFE</t>
  </si>
  <si>
    <t>SET DE 7 CORTADORES PEQUEÑO</t>
  </si>
  <si>
    <t>SET DE BOQUILLAS PARA MANGA</t>
  </si>
  <si>
    <t>SET DE BOQUILLAS PARA MANGA DE 32 PIEZAS</t>
  </si>
  <si>
    <t>SET DE CORTADORES #14404</t>
  </si>
  <si>
    <t>SET DE CORTADORES #5252</t>
  </si>
  <si>
    <t>SET DE CORTADORES #5253</t>
  </si>
  <si>
    <t>SET DE CORTADORES #5357</t>
  </si>
  <si>
    <t>SET DE CORTADORES DE 6 PIEZAS #K1805 FORMA DE BEISBOL</t>
  </si>
  <si>
    <t>SET DE CORTADORES DE 6 PIEZAS #K1817 FORMA DE HERRAMIENTAS</t>
  </si>
  <si>
    <t xml:space="preserve">SET DE CUCHARAS DE PRESICION 2/1 </t>
  </si>
  <si>
    <t>SHARP ESPUMA ANTIBACTERIAL GALON</t>
  </si>
  <si>
    <t>STATE FRUIT A VEGGIE PARA LAVAR VEGETALES GALON</t>
  </si>
  <si>
    <t>TABLA DE MARMOL</t>
  </si>
  <si>
    <t>TAZA MEDIDORA DOBLE ½ x 1 oz</t>
  </si>
  <si>
    <t>TAZA MEDIDORA DOBLE 1½ x 2 oz</t>
  </si>
  <si>
    <t>TAZA MEDIDORA DOBLE CON MANGO</t>
  </si>
  <si>
    <t>TENEDOR DE MESA</t>
  </si>
  <si>
    <t>TENEDOR PARA BARBACOA</t>
  </si>
  <si>
    <t>TERMOMETRO ELECTRONICO FANTAST</t>
  </si>
  <si>
    <t>TIJERAS DE COCINA</t>
  </si>
  <si>
    <t>TOALLA PARA COCINA 2/1</t>
  </si>
  <si>
    <t>TRITURADOR DE ACERO INOXIDABLE (MORTERO) #H4258</t>
  </si>
  <si>
    <t>TRIGO DON RODRIGO 800g</t>
  </si>
  <si>
    <t>VAPORIZADOR DE BAMBU 8" #34208 SET DE 3 UNIDADES</t>
  </si>
  <si>
    <t>VASITO ROMBO TIPO CONO 95cc</t>
  </si>
  <si>
    <t xml:space="preserve">VASO HERRADURA 11oz, #0124AL48 </t>
  </si>
  <si>
    <t>VASO LEXINGTON ROCK</t>
  </si>
  <si>
    <t>VASO LEXINGTON ROCK GRANDE</t>
  </si>
  <si>
    <t>VASOS CRISTAL 16 OZ #52339</t>
  </si>
  <si>
    <t>WOOD SHINE LUSTRADOR DE MADERA GALON</t>
  </si>
  <si>
    <t>UNIDAD</t>
  </si>
  <si>
    <t>Unidad</t>
  </si>
  <si>
    <t xml:space="preserve">Pies </t>
  </si>
  <si>
    <t>rollo</t>
  </si>
  <si>
    <t>galon</t>
  </si>
  <si>
    <t>GALON</t>
  </si>
  <si>
    <t>unidad</t>
  </si>
  <si>
    <t xml:space="preserve">PAQUETE </t>
  </si>
  <si>
    <t xml:space="preserve">unida </t>
  </si>
  <si>
    <t>YARDA</t>
  </si>
  <si>
    <t>Caja</t>
  </si>
  <si>
    <t xml:space="preserve">unidad </t>
  </si>
  <si>
    <t>galones</t>
  </si>
  <si>
    <t xml:space="preserve">Unidad </t>
  </si>
  <si>
    <t>PAQUETE</t>
  </si>
  <si>
    <t xml:space="preserve">GALONES </t>
  </si>
  <si>
    <t>CJA</t>
  </si>
  <si>
    <t xml:space="preserve">caja </t>
  </si>
  <si>
    <t>caja</t>
  </si>
  <si>
    <t>CAJA</t>
  </si>
  <si>
    <t>GALONES</t>
  </si>
  <si>
    <t>SACOS</t>
  </si>
  <si>
    <t xml:space="preserve">UNIDAD </t>
  </si>
  <si>
    <t xml:space="preserve">CAJAS </t>
  </si>
  <si>
    <t>LIBRAS</t>
  </si>
  <si>
    <t xml:space="preserve">PAQUETES </t>
  </si>
  <si>
    <t xml:space="preserve">paquete </t>
  </si>
  <si>
    <t xml:space="preserve">Caja </t>
  </si>
  <si>
    <t>PARES</t>
  </si>
  <si>
    <t xml:space="preserve">CAJA </t>
  </si>
  <si>
    <t>PAQUETES</t>
  </si>
  <si>
    <t>UNIDADES</t>
  </si>
  <si>
    <t xml:space="preserve">resma </t>
  </si>
  <si>
    <t>Uniddas</t>
  </si>
  <si>
    <t xml:space="preserve">fardo </t>
  </si>
  <si>
    <t xml:space="preserve">RESMA </t>
  </si>
  <si>
    <t xml:space="preserve">paqute </t>
  </si>
  <si>
    <t xml:space="preserve">undad </t>
  </si>
  <si>
    <t>JUEGOS</t>
  </si>
  <si>
    <t xml:space="preserve">CUBETA </t>
  </si>
  <si>
    <t>unidades</t>
  </si>
  <si>
    <t>METROS</t>
  </si>
  <si>
    <t>PIES</t>
  </si>
  <si>
    <t>CUBETA</t>
  </si>
  <si>
    <t>uNIDAD</t>
  </si>
  <si>
    <t>FRASCO</t>
  </si>
  <si>
    <t>LIBRA</t>
  </si>
  <si>
    <t>FUNDITA</t>
  </si>
  <si>
    <t>FUNDA</t>
  </si>
  <si>
    <t>LATA</t>
  </si>
  <si>
    <t>LITRO</t>
  </si>
  <si>
    <t>TARRO</t>
  </si>
  <si>
    <t>BOTELLA</t>
  </si>
  <si>
    <t>JUEGO</t>
  </si>
  <si>
    <t>510102000100070003</t>
  </si>
  <si>
    <t>510102000200070006</t>
  </si>
  <si>
    <t>510102000200070003</t>
  </si>
  <si>
    <t>510102000200050005</t>
  </si>
  <si>
    <t>510102000200010001</t>
  </si>
  <si>
    <t>510102000200040017</t>
  </si>
  <si>
    <t>510102000200070005</t>
  </si>
  <si>
    <t>510102000200060009</t>
  </si>
  <si>
    <t>productos ferrosos</t>
  </si>
  <si>
    <t>510102000200050001</t>
  </si>
  <si>
    <t>510102000200070002</t>
  </si>
  <si>
    <t>1206010007</t>
  </si>
  <si>
    <t>1206010001</t>
  </si>
  <si>
    <t>510102000200070008</t>
  </si>
  <si>
    <t>510102000200070010</t>
  </si>
  <si>
    <t>510102000200040001</t>
  </si>
  <si>
    <t>510102000200030002</t>
  </si>
  <si>
    <t>510102000200060006</t>
  </si>
  <si>
    <t>510102000200060004</t>
  </si>
  <si>
    <t>510102000200040015</t>
  </si>
  <si>
    <t>510102000200020003</t>
  </si>
  <si>
    <t>510102000200060001</t>
  </si>
  <si>
    <t>510102000200040018</t>
  </si>
  <si>
    <t>510102000200070001</t>
  </si>
  <si>
    <t>510102000200040008</t>
  </si>
  <si>
    <t>510102000200050003</t>
  </si>
  <si>
    <t>510102000100020008</t>
  </si>
  <si>
    <t>510102000200060014</t>
  </si>
  <si>
    <t>510102000200040007</t>
  </si>
  <si>
    <t>510102000200040013</t>
  </si>
  <si>
    <t>510102000100020006</t>
  </si>
  <si>
    <t>510102000200020001</t>
  </si>
  <si>
    <t>Acople de goma</t>
  </si>
  <si>
    <t>paquete</t>
  </si>
  <si>
    <t>Libra</t>
  </si>
  <si>
    <t>Frasco</t>
  </si>
  <si>
    <t>Paquete</t>
  </si>
  <si>
    <t>Galon</t>
  </si>
  <si>
    <t>2.3.5.4.01</t>
  </si>
  <si>
    <t>510102000200050004</t>
  </si>
  <si>
    <t>Artículos de Caucho</t>
  </si>
  <si>
    <t>Aceite 15w40 1/4</t>
  </si>
  <si>
    <t>Mayo</t>
  </si>
  <si>
    <t>breaker 250 amp</t>
  </si>
  <si>
    <t>breaker 80 amp</t>
  </si>
  <si>
    <t xml:space="preserve">bateria para vehiculo </t>
  </si>
  <si>
    <t>2.3.9.2.02</t>
  </si>
  <si>
    <t>Folder 81/2x14</t>
  </si>
  <si>
    <t xml:space="preserve">lapiz de carbon </t>
  </si>
  <si>
    <t>cinta adhesiva 3/4</t>
  </si>
  <si>
    <t>2024-00065</t>
  </si>
  <si>
    <t xml:space="preserve">clip 33mm metalico </t>
  </si>
  <si>
    <t xml:space="preserve">clip 50 mm jumbo </t>
  </si>
  <si>
    <t xml:space="preserve">clip 41 billetero </t>
  </si>
  <si>
    <t xml:space="preserve">borrador de pizarra </t>
  </si>
  <si>
    <t>folder partition 81/2*11</t>
  </si>
  <si>
    <t>folder colgantes 08 1/2 *13</t>
  </si>
  <si>
    <t xml:space="preserve">folder c/b satinado </t>
  </si>
  <si>
    <t>sobres blancos n.10</t>
  </si>
  <si>
    <t xml:space="preserve">corrector lapiz </t>
  </si>
  <si>
    <t>dispesador cinta 3/4</t>
  </si>
  <si>
    <t>cinta adhesiva 2*075</t>
  </si>
  <si>
    <t xml:space="preserve">tijera </t>
  </si>
  <si>
    <t xml:space="preserve">grapadora </t>
  </si>
  <si>
    <t>folder pendaflex 81/2*11 25/1</t>
  </si>
  <si>
    <t>.</t>
  </si>
  <si>
    <t>caja de clable utp ct.6</t>
  </si>
  <si>
    <t>patch panel</t>
  </si>
  <si>
    <t>patch cord 3 pies</t>
  </si>
  <si>
    <t>organizadores de cable</t>
  </si>
  <si>
    <t>paq de tay ray 100/1</t>
  </si>
  <si>
    <t xml:space="preserve">jacks con tapa doble </t>
  </si>
  <si>
    <t>rj -45</t>
  </si>
  <si>
    <t xml:space="preserve">abaradera de 3 </t>
  </si>
  <si>
    <t>conector bx recto</t>
  </si>
  <si>
    <t>cabinete de metal</t>
  </si>
  <si>
    <t xml:space="preserve">caja de cable utp </t>
  </si>
  <si>
    <t>conector emt 3/4</t>
  </si>
  <si>
    <t>canaLETA pvc de 1 1/2 3</t>
  </si>
  <si>
    <t xml:space="preserve">toma corrIENTES 110v </t>
  </si>
  <si>
    <t>510102000200040012</t>
  </si>
  <si>
    <t>frasco de acetaminofen jarabe</t>
  </si>
  <si>
    <t>sobre de cystenil</t>
  </si>
  <si>
    <t>sentrol compuesto 10-125mg</t>
  </si>
  <si>
    <t xml:space="preserve">sentrol compuesto 3 dois 2 amp </t>
  </si>
  <si>
    <t>paracetamo 500mg c/100 tableta</t>
  </si>
  <si>
    <t>dexametason 8mg /2ml amp</t>
  </si>
  <si>
    <t>diclofenaco gel 1gel 25g</t>
  </si>
  <si>
    <t xml:space="preserve">diclofenac sodico 75mg amp </t>
  </si>
  <si>
    <t xml:space="preserve">difenhidramina 25mg 100 tab  </t>
  </si>
  <si>
    <t>amoxilina 250m</t>
  </si>
  <si>
    <t>cetirizina 5 mg/6</t>
  </si>
  <si>
    <t>diclofc+complejo</t>
  </si>
  <si>
    <t>curam 1000 mg tab</t>
  </si>
  <si>
    <t>permetrina 5 cree</t>
  </si>
  <si>
    <t>vitamina c a+d</t>
  </si>
  <si>
    <t>vitamina c tabs b</t>
  </si>
  <si>
    <t>antigripal 120 ml</t>
  </si>
  <si>
    <t xml:space="preserve">jabon intimo feme </t>
  </si>
  <si>
    <t>Tanque de almacenamiento de agua</t>
  </si>
  <si>
    <t>ITSC-2024-00070</t>
  </si>
  <si>
    <t>2.7.2.1.01</t>
  </si>
  <si>
    <t>Obras Hidráulicas y Sanitarias</t>
  </si>
  <si>
    <t>TANQUES REFIGERANTES R-410 25 LIBRAS</t>
  </si>
  <si>
    <t>TANQUES REFIGERANTES R-22 30 LIBRAS</t>
  </si>
  <si>
    <t>ITSC-2024-00069</t>
  </si>
  <si>
    <t>PAPEL BOND 8½ x 11</t>
  </si>
  <si>
    <t>Papel de escritorio</t>
  </si>
  <si>
    <t xml:space="preserve">2.3.3.1.01 </t>
  </si>
  <si>
    <t>510102000200030001</t>
  </si>
  <si>
    <t>ITSC-2024-00062</t>
  </si>
  <si>
    <t>toner 83A</t>
  </si>
  <si>
    <t xml:space="preserve">toner 80A NEGRO </t>
  </si>
  <si>
    <t>CUBETA EXPRIMIDORA 20 Litros CARRITO SUAPE</t>
  </si>
  <si>
    <t>Resma</t>
  </si>
  <si>
    <t>boliGRAFO azul LAPICERO</t>
  </si>
  <si>
    <t>PALAS RECOGEDORA BASURA PALITAS</t>
  </si>
  <si>
    <t>FOTOCELDA 220V</t>
  </si>
  <si>
    <t>BOMBILLO MH- 1,000W</t>
  </si>
  <si>
    <t>ITSC-2024-00046</t>
  </si>
  <si>
    <t xml:space="preserve">Piedra pastilla ambientadora de inodoro </t>
  </si>
  <si>
    <t>folder c/b satinado carpeta</t>
  </si>
  <si>
    <t>ALAMBRE 3/0 NEGRO</t>
  </si>
  <si>
    <t>TORNILLO CON TUERCA 5/16 x 1</t>
  </si>
  <si>
    <t>ITSC-2024-00078</t>
  </si>
  <si>
    <t xml:space="preserve">2.3.9.6.01 </t>
  </si>
  <si>
    <t>Productos eléctricos y afines</t>
  </si>
  <si>
    <t>POST IT 3 x 5</t>
  </si>
  <si>
    <t>POST IT 3 x 3</t>
  </si>
  <si>
    <t>PAPEL TOALLA 6/1</t>
  </si>
  <si>
    <t>PAPEL BOND  8½ x 11 (5/1)</t>
  </si>
  <si>
    <t>PAPEL BOND  8½ x 14</t>
  </si>
  <si>
    <t xml:space="preserve">GRAPADORA </t>
  </si>
  <si>
    <t>TOMA CORRIENTE 220 V</t>
  </si>
  <si>
    <t>RELOJ COMPRESOR UNIVERSAL</t>
  </si>
  <si>
    <t>TIMER DELAY PARA AIRE ACONDICIONADO 10MIN QD-068</t>
  </si>
  <si>
    <t>Llantas y Neumáticos</t>
  </si>
  <si>
    <t>NEUMATICO (225/55R18)</t>
  </si>
  <si>
    <t>ITSC-2024-00076</t>
  </si>
  <si>
    <t>FILTRO DE ACEITE DE TOYOTA HILUX 2020 (No. 90915-Y2202)</t>
  </si>
  <si>
    <t>MANGUERA DOBLE CHAQUETA DE 1½ x 100 PIES COLOR BLANCO</t>
  </si>
  <si>
    <t>ITSC-2024-00073</t>
  </si>
  <si>
    <t>Junio</t>
  </si>
  <si>
    <t>Folder 8½ x 14</t>
  </si>
  <si>
    <t>ESCOBA PLASTICA</t>
  </si>
  <si>
    <t>SUAPER #32</t>
  </si>
  <si>
    <t>ITSC-2024-00052</t>
  </si>
  <si>
    <t>ITSC-2024-00054</t>
  </si>
  <si>
    <t>AMBIENTADOR EN AEROSOL 13oz GARDEN</t>
  </si>
  <si>
    <t>BOLSAS FUNDA DE BASURA 55 GALONES</t>
  </si>
  <si>
    <t>BOLSAS FUNDA DE BASURA 17 x 22</t>
  </si>
  <si>
    <t>FUNDA BOLSAS NEGRAS 55 GALONES</t>
  </si>
  <si>
    <t xml:space="preserve">FUNDA BOLSAS NEGRAS 28X34 PAQUETE de 100 </t>
  </si>
  <si>
    <t>AMORTIGUADORES DELANTEROS PARA JEEP HYUNDAI TUCSON 2015</t>
  </si>
  <si>
    <t>ITSC-2024-00075</t>
  </si>
  <si>
    <t>ITSC-2024-00079</t>
  </si>
  <si>
    <t>CONECTORES DOBLES AL 250 MCM</t>
  </si>
  <si>
    <t>CONECTORES DE EMPALME Y/O MANGA 3/0</t>
  </si>
  <si>
    <t>TAPE DE VINIL SUPER</t>
  </si>
  <si>
    <t>TAPE DE GOMA</t>
  </si>
  <si>
    <t>CINTA ADHESIVA ANTIDESLIZANTE ROLLOS DE 50MM ANCHO X 5M, COLOR GRIS O NEGRAS.</t>
  </si>
  <si>
    <t>CORRECTOR TIPO LAPIZ LIQUID PAPER</t>
  </si>
  <si>
    <t>JUEGO DE LIMPIABRISAS N 1814</t>
  </si>
  <si>
    <t>JUEGO DE LIMPIABRISAS N 2214</t>
  </si>
  <si>
    <t>ACEITE 15W 40</t>
  </si>
  <si>
    <t>ACEITE 5W 20 SINTETICO</t>
  </si>
  <si>
    <t>JUEGO DE BUSHING TRASEROS DE LA ESCOPETA Y BARRA</t>
  </si>
  <si>
    <t>MONO CORREA PARA HYUNDAI TUCSON 2015</t>
  </si>
  <si>
    <t>MONO CORREA PARA TOYOTA HILUX 2020</t>
  </si>
  <si>
    <t>BUJIA PARA HYUNDAI TUCSON 2015</t>
  </si>
  <si>
    <t>LIMPIADOR CARBURADOR</t>
  </si>
  <si>
    <t>SHAMPOO PARA LAVAR CARROS</t>
  </si>
  <si>
    <t>ALMOROL</t>
  </si>
  <si>
    <t>Juego</t>
  </si>
  <si>
    <t>ITSC-2024-00077</t>
  </si>
  <si>
    <t>TONER 83A</t>
  </si>
  <si>
    <t>PERFORADORA 2 HOYOS AGUJEROS</t>
  </si>
  <si>
    <t xml:space="preserve">PERFORADORA 3 HOYOS AGUJEROS </t>
  </si>
  <si>
    <t>TERMOSTATO PROGRAMABLE</t>
  </si>
  <si>
    <t>ATOMIZADOR</t>
  </si>
  <si>
    <t>ITSC-2024-00082</t>
  </si>
  <si>
    <t>Fardos</t>
  </si>
  <si>
    <t>AGUA EN BOTELLITAS DE 16oz FARDOS 20/1</t>
  </si>
  <si>
    <t>POSTIC BANDERITA COLORES</t>
  </si>
  <si>
    <t xml:space="preserve">TONER 105A </t>
  </si>
  <si>
    <t xml:space="preserve">TIJERA </t>
  </si>
  <si>
    <t>ITSC-2024-00074</t>
  </si>
  <si>
    <t>CAJA DE BOBINA PARA MAQUINA RECTA INDUSTRIAL</t>
  </si>
  <si>
    <t>BOBINA PARA MAQUINA RECTA INDUSTRIAL 100 UD</t>
  </si>
  <si>
    <t>TIZA PARA SASTRE COLORES VARIADOS</t>
  </si>
  <si>
    <t>HILO CHINO BLANCO</t>
  </si>
  <si>
    <t>HILO CHINO GRIS</t>
  </si>
  <si>
    <t>HILO CHINO AMARILLO</t>
  </si>
  <si>
    <t>HILO CHINO MAMEY</t>
  </si>
  <si>
    <t>CORDON TRIPLE GRIS</t>
  </si>
  <si>
    <t>TELA GABARDINA AZUL DOBLE ANCHO</t>
  </si>
  <si>
    <t>DESGRASANTE</t>
  </si>
  <si>
    <t>CORTA HILO DE METAL</t>
  </si>
  <si>
    <t>DESCOSEDORES PEQUEÑOS</t>
  </si>
  <si>
    <t>PINZAS GRANDES PARA ENHEBRAR</t>
  </si>
  <si>
    <t>TELA CRIN ADHESICO BLANCO</t>
  </si>
  <si>
    <t>TELA ALGODÓN EGIPCIO AZUL</t>
  </si>
  <si>
    <t>TELA ALGODÓN EGIPCIO BLANCO</t>
  </si>
  <si>
    <t>TELA PEAUX DE SOIE (PODESUA) ROJO</t>
  </si>
  <si>
    <t>HILO CHINO DORADO</t>
  </si>
  <si>
    <t>Rollo</t>
  </si>
  <si>
    <t>Yarda</t>
  </si>
  <si>
    <t>ALFILERES CON CABEZA</t>
  </si>
  <si>
    <t xml:space="preserve">Pila TRIPLE AAA 4/1 </t>
  </si>
  <si>
    <t>PAPEL BAÑO 12/1</t>
  </si>
  <si>
    <t>DESINFECTANTE MISTOLIN</t>
  </si>
  <si>
    <t xml:space="preserve">TE FRIO ICE TEA </t>
  </si>
  <si>
    <t>LLAVE DE PULSO PULSADORA</t>
  </si>
  <si>
    <t>CLIP BILLETERO 51mm 12/1</t>
  </si>
  <si>
    <t>CLIP BILLETERO 41mm</t>
  </si>
  <si>
    <t>CLIP BILLETERO 19mm</t>
  </si>
  <si>
    <t>CLIP METALICO 33mm</t>
  </si>
  <si>
    <t>CLIP BILLETERO 32mm 12/1</t>
  </si>
  <si>
    <t>CODO</t>
  </si>
  <si>
    <t>CODO 3/4</t>
  </si>
  <si>
    <t>CLORO BEAU</t>
  </si>
  <si>
    <t>TANQUE PARA ALMACENAMIENTO DE AGUA</t>
  </si>
  <si>
    <t>LAPIZ DE CARBON</t>
  </si>
  <si>
    <t>LIBRETA GRANDE</t>
  </si>
  <si>
    <t>LIBRETA PEQUEÑA</t>
  </si>
  <si>
    <t>TONER HP 55A</t>
  </si>
  <si>
    <t>RESALTADORES</t>
  </si>
  <si>
    <t>REJILLA DE PISO 4</t>
  </si>
  <si>
    <t>TONER 26A HP</t>
  </si>
  <si>
    <t>TONER HP 58A NEGRO</t>
  </si>
  <si>
    <t>toner HP 414A CYAN Laserjet pro</t>
  </si>
  <si>
    <t>toner HP 414A MAGENTA Laserjet pro</t>
  </si>
  <si>
    <t>toner HP 414A Negro Laserjet pro</t>
  </si>
  <si>
    <t>toner HP 414A YELLOW Laserjet pro</t>
  </si>
  <si>
    <t xml:space="preserve">TONER 80A NEGRO </t>
  </si>
  <si>
    <t xml:space="preserve">TONER 304A AMARILLO </t>
  </si>
  <si>
    <t>TONER 304A MAGENTA</t>
  </si>
  <si>
    <t>TONER 304A NEGRO</t>
  </si>
  <si>
    <t>TONER 304A CIAN</t>
  </si>
  <si>
    <t>TONER HP 202A NEGRO</t>
  </si>
  <si>
    <t>TONER HP 206A Amarillo Laserjet pro</t>
  </si>
  <si>
    <t>TONER HP 206A Negro Laserjet pro</t>
  </si>
  <si>
    <t>TONER HP 206A Magenta Laserjet pro</t>
  </si>
  <si>
    <t>TONER HP 78A negro Laserjet pro</t>
  </si>
  <si>
    <t>TONER HP 128A MAGENTA</t>
  </si>
  <si>
    <t>TONER HP 128A NEGRO</t>
  </si>
  <si>
    <t>TONER HP 128A CIAN</t>
  </si>
  <si>
    <t>TONER LASER HP 304A AMARILLO</t>
  </si>
  <si>
    <t xml:space="preserve">TONER LASER JET 25X </t>
  </si>
  <si>
    <t xml:space="preserve">TONER TOSHIBA 34 - Y </t>
  </si>
  <si>
    <t>TONER DRUM CF 219 KRATOV</t>
  </si>
  <si>
    <t>TONER 17A</t>
  </si>
  <si>
    <t>T-SHIRT BLANCOS CON LOGOS BORDADOS SIZE L</t>
  </si>
  <si>
    <t>T-SHIRT BLANCOS CON LOGOS BORDADOS SIZE M</t>
  </si>
  <si>
    <t>T-SHIRT BLANCOS CON LOGOS BORDADOS SIZE XL</t>
  </si>
  <si>
    <t>ITSC-2024-00081</t>
  </si>
  <si>
    <t>2.3.2.3.01</t>
  </si>
  <si>
    <t>Prendas de Vestir</t>
  </si>
  <si>
    <t>BOLIGRAFO AZUL LAPICERO</t>
  </si>
  <si>
    <t xml:space="preserve">Juego de Banda Traseras p/ toyota Hilux 2020 </t>
  </si>
  <si>
    <t>Juego de Banda delantera p/ toyota Hilux 2020</t>
  </si>
  <si>
    <t>COPLING</t>
  </si>
  <si>
    <t>PLACA CONMEMORATIVA (Para el dia del maestro ITSC)</t>
  </si>
  <si>
    <t>ITSC-2024-00085</t>
  </si>
  <si>
    <t xml:space="preserve">DETERGENTE ACE EN SACO 30 LB </t>
  </si>
  <si>
    <t>Productos Medicinales</t>
  </si>
  <si>
    <t>CONOS DE HILO BLANCO</t>
  </si>
  <si>
    <t>2.3.6.3.04</t>
  </si>
  <si>
    <t>510102000200060012</t>
  </si>
  <si>
    <t>Herramientas Menores</t>
  </si>
  <si>
    <t>CHALECO NEGRO</t>
  </si>
  <si>
    <t>2.6.1.1.01</t>
  </si>
  <si>
    <t>Equipos y Muebles Para Oficina</t>
  </si>
  <si>
    <t xml:space="preserve">PINTURA ACRILICA SUPERIOR PAJA </t>
  </si>
  <si>
    <t>PINTURA AMARILLO TRAFICO VIAL</t>
  </si>
  <si>
    <t xml:space="preserve">PINTURA AZUL CLARO </t>
  </si>
  <si>
    <t xml:space="preserve">PINTURA GRIS INDUSTRIAL </t>
  </si>
  <si>
    <t xml:space="preserve">PINTURA LADRILLO TRAFICO </t>
  </si>
  <si>
    <t>PINTURA SEMI-GLOS PORCELANA 90</t>
  </si>
  <si>
    <t>ROLLO PAPEL 3 COPIA</t>
  </si>
  <si>
    <t xml:space="preserve">ROLLO PAPEL SUMADORA </t>
  </si>
  <si>
    <t>ROMERO 25G</t>
  </si>
  <si>
    <t xml:space="preserve">ROSETA DE PORCELANA </t>
  </si>
  <si>
    <t xml:space="preserve">SACA GRAPAS </t>
  </si>
  <si>
    <t xml:space="preserve">SACA PUNTA METAL </t>
  </si>
  <si>
    <t>2.3.6.3.07</t>
  </si>
  <si>
    <t>510102000200060022</t>
  </si>
  <si>
    <t>Otros Productos Metálicos Acabados</t>
  </si>
  <si>
    <t>PINTURA TRAFICO AMARILLO DOMASTUR  5/1</t>
  </si>
  <si>
    <t>TAPA DE BACINETA</t>
  </si>
  <si>
    <t xml:space="preserve">SUAPER   </t>
  </si>
  <si>
    <t>SIFON FLEXIBE LAVAMANOS</t>
  </si>
  <si>
    <t>SIFON FREGAGERO</t>
  </si>
  <si>
    <t>SIFON LAVAMANOS</t>
  </si>
  <si>
    <t>SOBRE DE ABONO FLORAL</t>
  </si>
  <si>
    <t>PERMETRINA 5 CREE</t>
  </si>
  <si>
    <t>PESTILLO</t>
  </si>
  <si>
    <t>PETIT POIS PITIPUA 15 OZ</t>
  </si>
  <si>
    <t xml:space="preserve">PIEDRA PASTILLA AMBIENTADORA DE INODORO </t>
  </si>
  <si>
    <t>PILA 9V</t>
  </si>
  <si>
    <t xml:space="preserve">PILA TRIPLE AAA 4/1 </t>
  </si>
  <si>
    <t>PILAS DOBLE AA 2/1</t>
  </si>
  <si>
    <t xml:space="preserve">PIZARRA DE 2 METROS </t>
  </si>
  <si>
    <t>PLACA CONMEMORATIVA (PARA EL DIA DEL MAESTRO ITSC)</t>
  </si>
  <si>
    <t>REDUCCION 1 a 3/4</t>
  </si>
  <si>
    <t>TONER HP 410 A CYAN LASERJET PRO</t>
  </si>
  <si>
    <t>TONER HP 410 A NEGRO LASERJET PRO</t>
  </si>
  <si>
    <t>TONER HP 410 A YELLOW LASERJET PRO</t>
  </si>
  <si>
    <t>TONER HP 410A MAGNETA  LASERJET PRO</t>
  </si>
  <si>
    <t>TONER HP 414A CYAN LASERJET PRO</t>
  </si>
  <si>
    <t>TONER HP 414A MAGENTA LASERJET PRO</t>
  </si>
  <si>
    <t>TONER HP 414A NEGRO LASERJET PRO</t>
  </si>
  <si>
    <t>TONER HP 414A YELLOW LASERJET PRO</t>
  </si>
  <si>
    <t>TONER HP CE255A NEGRO PARA LASERJET</t>
  </si>
  <si>
    <t>TONER LASER P/HP CF289</t>
  </si>
  <si>
    <t>TUBO FLEXIBLE PARA INODORO</t>
  </si>
  <si>
    <t xml:space="preserve">TUBO FLEXIBLE PARA LAVA MANO </t>
  </si>
  <si>
    <t>UNION TIPO CLAN 4 TORILLO</t>
  </si>
  <si>
    <t>VALVULAS DE SERVICIOS PARA NEVERA</t>
  </si>
  <si>
    <t>VITAMINA C A+D</t>
  </si>
  <si>
    <t>VITAMINA C TABS B</t>
  </si>
  <si>
    <t>ZAFACON GRANDE CON RUEDAS DE 100 LT</t>
  </si>
  <si>
    <t>TRIMMER</t>
  </si>
  <si>
    <t>TRASNFORMADOR 120/208/240/24v</t>
  </si>
  <si>
    <t xml:space="preserve">TOMA CORRIENTE 110v </t>
  </si>
  <si>
    <t>TOMA CORRIENTE 120v DOBLE</t>
  </si>
  <si>
    <t>TERMOSTATO DE REFRIGERADORES K50 P1126</t>
  </si>
  <si>
    <t>TERMOSTATO T83L, 1004-30V</t>
  </si>
  <si>
    <t xml:space="preserve">TEFLON </t>
  </si>
  <si>
    <t>TEFLON 3/4</t>
  </si>
  <si>
    <t>SENTROL COMPUESTO 10-125MG</t>
  </si>
  <si>
    <t xml:space="preserve">SENTROL COMPUESTO 3 DOIS 2 AMP </t>
  </si>
  <si>
    <t>RASTRILLO ARAÑA PLASTICO</t>
  </si>
  <si>
    <t>PORTA MINA 0.5</t>
  </si>
  <si>
    <t>PORTA ROLO</t>
  </si>
  <si>
    <t>LIQUIDO DE FRENOS (PINTA)</t>
  </si>
  <si>
    <t xml:space="preserve">PASTILLA PARA TAQUE DE INODORO </t>
  </si>
  <si>
    <t>PATCH CORD 3 PIES</t>
  </si>
  <si>
    <t>PATCH PANEL</t>
  </si>
  <si>
    <t>PERA EN LATA 15.25 OZ</t>
  </si>
  <si>
    <t>PERFIL METALICO 2 X 2</t>
  </si>
  <si>
    <t>PARACETAMO 500MG C/100 TABLETA</t>
  </si>
  <si>
    <t>PARILLA COMPLETA</t>
  </si>
  <si>
    <t xml:space="preserve">PARRILA DE PISO </t>
  </si>
  <si>
    <t>BALLESTA DE 250/1</t>
  </si>
  <si>
    <t>TAY RAY 100/1</t>
  </si>
  <si>
    <t>BOTONES DE PAÑO</t>
  </si>
  <si>
    <t xml:space="preserve">ORGANIZADOR DE ESCRITORIO DE 3 PIEZAS </t>
  </si>
  <si>
    <t>ORGANIZADORES DE CABLE</t>
  </si>
  <si>
    <t xml:space="preserve">OVERLOAD PARA NEVERA </t>
  </si>
  <si>
    <t xml:space="preserve">OVERLOAD 1/3 HP NEVERA </t>
  </si>
  <si>
    <t xml:space="preserve">OVERLOAD 1/5 HP NEVERA </t>
  </si>
  <si>
    <t xml:space="preserve">MOTA ANTIGOTAS </t>
  </si>
  <si>
    <t>MUEBLE NEGRO EN LEATHER</t>
  </si>
  <si>
    <t>NEUMATICO MODELO 265/65R17</t>
  </si>
  <si>
    <t>NEUMATICO MODELO700 R16</t>
  </si>
  <si>
    <t>NEUMATICOS  7.00R16 12PR 116/114BRIDGESTONE</t>
  </si>
  <si>
    <t>MINA 0.5MM 12/1</t>
  </si>
  <si>
    <t>MINI ROLO</t>
  </si>
  <si>
    <t>MASILLA SHEETROCK</t>
  </si>
  <si>
    <t>LLAVE DE PLOMERO</t>
  </si>
  <si>
    <t xml:space="preserve">LLAVE LAVA MANOS </t>
  </si>
  <si>
    <t>JUEGO DE PISTONES P/ NISSAN FRONTIER 2014</t>
  </si>
  <si>
    <t xml:space="preserve">JUEGO DE VISOR PARA NISSAN FRONTIER </t>
  </si>
  <si>
    <t xml:space="preserve">JUNTA DE CERA DE INODOROS </t>
  </si>
  <si>
    <t>JUNTA DE CULATA PARA NISSAN FRONTIER 2014</t>
  </si>
  <si>
    <t xml:space="preserve">JUNTA DE ENTROQUE PARA INODORO </t>
  </si>
  <si>
    <t>LAMPARA EMERGENCIA LED E-40</t>
  </si>
  <si>
    <t>LAMPARA TIPO COBRA 250W</t>
  </si>
  <si>
    <t>LAPTOP DELL INSPIRION 3510</t>
  </si>
  <si>
    <t>LAPTOP HP 15</t>
  </si>
  <si>
    <t xml:space="preserve">LETRA LB EMT DE 3 PULGADAS </t>
  </si>
  <si>
    <t>JUEGO DE DESTORNILLADOR</t>
  </si>
  <si>
    <t>JUEGO DE ANILLAS P/NISSAN FRONTIER 2014</t>
  </si>
  <si>
    <t>JUEGO DE BANDA DE FRENOS DELANTERAS P/ HYUNDAI TUCSON 2011</t>
  </si>
  <si>
    <t>JUEGO DE BANDA DELANTERA P/ TOYOTA HILUX 2020</t>
  </si>
  <si>
    <t>JUEGO DE BANDA TRASERA P/ HYUNDAI TUCSON2015</t>
  </si>
  <si>
    <t xml:space="preserve">JUEGO DE BANDA TRASERAS P/ TOYOTA HILUX 2020 </t>
  </si>
  <si>
    <t>HOJA DE PAPELOGRAFO</t>
  </si>
  <si>
    <t xml:space="preserve">INTERRUPTOR SIMPLE </t>
  </si>
  <si>
    <t>INTERRUPTOR TRIPLE</t>
  </si>
  <si>
    <t>ISRAELI COUSCOUS TRICOLOR 600G</t>
  </si>
  <si>
    <t xml:space="preserve">JABON INTIMO FEME </t>
  </si>
  <si>
    <t xml:space="preserve">JACKS CON TAPA DOBLE </t>
  </si>
  <si>
    <t>INTERRUPTOR DOBLE</t>
  </si>
  <si>
    <t>GUANTES DE OBRERO</t>
  </si>
  <si>
    <t>GUANTES DE NITRILO NEGRO 50/1</t>
  </si>
  <si>
    <t>FILTRO DE ACEITE P/HYUNDAI TUCSON 2015</t>
  </si>
  <si>
    <t>FILTRO DE ACEITE PARA TOYOTA HILUX 2020</t>
  </si>
  <si>
    <t>FOLDER C/B SATINADO CARPETA</t>
  </si>
  <si>
    <t>FOLDER PASTICO DIFERENTES 10/1</t>
  </si>
  <si>
    <t>FRASCO DE ACETAMINOFEN JARABE</t>
  </si>
  <si>
    <t>FULMINANTE</t>
  </si>
  <si>
    <t>FELPA ROJA</t>
  </si>
  <si>
    <t>FAN 1/3HP 1075 RPM/220</t>
  </si>
  <si>
    <t xml:space="preserve">ESCOBILLON </t>
  </si>
  <si>
    <t>ESCRITORIO CON SU SILLA BUTACAS</t>
  </si>
  <si>
    <t>ESPATULA</t>
  </si>
  <si>
    <t>ESPEJO RETROVISORES P/MINIBUS MITSUBISHI FUSO 2015</t>
  </si>
  <si>
    <t>DEXAMETASON 8MG /2ML AMP</t>
  </si>
  <si>
    <t>DISPENSADOR CINTA 3/4</t>
  </si>
  <si>
    <t xml:space="preserve">ELECTRODOS </t>
  </si>
  <si>
    <t>SACO</t>
  </si>
  <si>
    <t>CULATA PARA NISSAN FRONTIER 2014 MOTOR</t>
  </si>
  <si>
    <t>CURAM 1000 MG TAB</t>
  </si>
  <si>
    <t>CURCUMA MOLIDA 16 OZ</t>
  </si>
  <si>
    <t xml:space="preserve">DESGRASANTE MULTIUSO </t>
  </si>
  <si>
    <t xml:space="preserve">CUBIERTA P/ENC PLASTICA CLEAR RAYAS </t>
  </si>
  <si>
    <t>CONECTORES RECTO 1/2</t>
  </si>
  <si>
    <t>CONJUNTO DE FRENOS DELANTERO P/MINIBUS MITSUBISHI FUSO 2015</t>
  </si>
  <si>
    <t>CONTACTOR DE 3 POLOS  50AMP. 24V</t>
  </si>
  <si>
    <t>COOLAND 50/50</t>
  </si>
  <si>
    <t>CONECTORES CURVOS 1/2</t>
  </si>
  <si>
    <t>CONECTOR BX RECTO</t>
  </si>
  <si>
    <t xml:space="preserve">CINTA ADHESIVA </t>
  </si>
  <si>
    <t>CINTA ADHESIVA 3/4</t>
  </si>
  <si>
    <t xml:space="preserve">CINTA DE IMPRESORA R/STAR ERC-30/34/38GENERICA </t>
  </si>
  <si>
    <t>CINTA GRIS ROLLO</t>
  </si>
  <si>
    <t xml:space="preserve">CLIP 50mm JUMBO </t>
  </si>
  <si>
    <t>CETIRIZINA 5mg/6</t>
  </si>
  <si>
    <t>CD EN BLANCO</t>
  </si>
  <si>
    <t>CEMENTO DE CONTACTO</t>
  </si>
  <si>
    <t>CARPETA #2</t>
  </si>
  <si>
    <t>CARPETA #3</t>
  </si>
  <si>
    <t>CARPETA #4</t>
  </si>
  <si>
    <t>BROCHAS #2</t>
  </si>
  <si>
    <t xml:space="preserve">CAFÉ DE LIBRA SANTO DOMINGO </t>
  </si>
  <si>
    <t>CALCULADORA CIENTIFICA</t>
  </si>
  <si>
    <t>BREAKER 20A DOBLE GRUESO</t>
  </si>
  <si>
    <t>BREAKER 20A SECILLO GRUESO</t>
  </si>
  <si>
    <t>BREAKER 250 AMP</t>
  </si>
  <si>
    <t>BREAKER 80 AMP</t>
  </si>
  <si>
    <t>BREAKER TIPO DIN 40AMP</t>
  </si>
  <si>
    <t>BREAKER TIPO DIN 50AMP</t>
  </si>
  <si>
    <t>BRILLO DE VERDE SCOTH</t>
  </si>
  <si>
    <t xml:space="preserve">BOQUILLA LAVA MANOS </t>
  </si>
  <si>
    <t xml:space="preserve">BORRADOR DE PIZARRA </t>
  </si>
  <si>
    <t>BOLIGRAFO ROJO 12/1</t>
  </si>
  <si>
    <t xml:space="preserve">BATAS QUIRURGICAS MANGA LARGA </t>
  </si>
  <si>
    <t xml:space="preserve">BATERIA PARA VEHICULO </t>
  </si>
  <si>
    <t xml:space="preserve">BATERIA TRACE </t>
  </si>
  <si>
    <t>BLOWER DIRECT DRIVE 208-230V,RPM10753//4</t>
  </si>
  <si>
    <t>ANGULAR PLAFOND</t>
  </si>
  <si>
    <t>ARANDELAS #4</t>
  </si>
  <si>
    <t>ARCHIVO ACORDEON PLASTICO 9X12</t>
  </si>
  <si>
    <t>AMOXILINA 250mg</t>
  </si>
  <si>
    <t>ANTIGRIPAL 120ml</t>
  </si>
  <si>
    <t>ADAPTADORES HEMBRA 1/2</t>
  </si>
  <si>
    <t>ADAPTADORES HEMBRA 3/4</t>
  </si>
  <si>
    <t>ADAPTADORES MACHO PVC</t>
  </si>
  <si>
    <t>AGUA EN BOTELLITAS DE 16OZ FARDOS 20/1</t>
  </si>
  <si>
    <t>ALAMBRE DULCE C/12</t>
  </si>
  <si>
    <t xml:space="preserve">ALAMBRE THHN AWG-12 PIE </t>
  </si>
  <si>
    <t>ALBAHACA FUNDITA 9G</t>
  </si>
  <si>
    <t>ALICATE MECANICO</t>
  </si>
  <si>
    <t>ALICATE DE PRESION</t>
  </si>
  <si>
    <t xml:space="preserve">ABARADERA DE 3 </t>
  </si>
  <si>
    <t>ABRAZADER 3</t>
  </si>
  <si>
    <t>ABRAZADER 4</t>
  </si>
  <si>
    <t>ACEITE 15W40 1/4</t>
  </si>
  <si>
    <t>ACOPLE DE GOMA</t>
  </si>
  <si>
    <t>BOMBILLO BAJO CONSUMO 65w</t>
  </si>
  <si>
    <t>BOMBILLO DE BAJO CONSUMO 65w</t>
  </si>
  <si>
    <t>BOMBILLO DE BAJO LED 30w</t>
  </si>
  <si>
    <t>BOMBILLO MH- 1,000w</t>
  </si>
  <si>
    <t>BRILLO VERDE  ESPONJA</t>
  </si>
  <si>
    <t>TAZA SUBLIMADAS</t>
  </si>
  <si>
    <t>TONER KRATOS 414A CYAN LASERJET PRO</t>
  </si>
  <si>
    <t>TONER KRATOS 414A MAGENTA LASERJET PRO</t>
  </si>
  <si>
    <t>TONER KRATOS 414A NEGRO LASERJET PRO</t>
  </si>
  <si>
    <t>TONER KRATOS 414A YELLOW LASERJET PRO</t>
  </si>
  <si>
    <t xml:space="preserve"> </t>
  </si>
  <si>
    <t>SILLAS SECRETARIALES ERGONOMICAS</t>
  </si>
  <si>
    <t>SILLAS DE VISITAS CON BRAZOS</t>
  </si>
  <si>
    <t>ITSC-2024-00083</t>
  </si>
  <si>
    <t>ITSC-2024-00065</t>
  </si>
  <si>
    <t>FECHA</t>
  </si>
  <si>
    <t xml:space="preserve">JABON LAVAPLATO </t>
  </si>
  <si>
    <t>SOBRE MANILA 8½ x 11 100/1</t>
  </si>
  <si>
    <t>SOBRE  MANILA 8½ x 14 100/1</t>
  </si>
  <si>
    <t>SET DE DESTORNILLADOR TIPO RELOJ</t>
  </si>
  <si>
    <t>FOLDER 8½ x 14</t>
  </si>
  <si>
    <t xml:space="preserve">FOLDER 8½ x 11 </t>
  </si>
  <si>
    <t>FOLDER COLGANTES 8½ x 13</t>
  </si>
  <si>
    <t>FOLDER PARTITION 8½ x 11</t>
  </si>
  <si>
    <t>FOLDER PENDAFLEX 8½ x 11 25/1</t>
  </si>
  <si>
    <t>GUILLOTINA de 8½ x 11 A4</t>
  </si>
  <si>
    <t>HILO PARA PASTELES, POLIESTER/ALGODÓN</t>
  </si>
  <si>
    <t>CYSTENIL SOBRE</t>
  </si>
  <si>
    <t>SILLON EJECUTIVAS ERGONOMICAS</t>
  </si>
  <si>
    <t>BABOCIDE 4RB BABOCIN 2 LIBRAS</t>
  </si>
  <si>
    <t>LAPIZ DE CARBON 12/1</t>
  </si>
  <si>
    <t>LANILLA 20 YARDAS</t>
  </si>
  <si>
    <t xml:space="preserve">CLORO </t>
  </si>
  <si>
    <t>CENTIMETRO</t>
  </si>
  <si>
    <t>MARCADORES PERMANENTE VARIOS COLORES</t>
  </si>
  <si>
    <t>MARCADORES DE PIZARRA VARIOS COLORES</t>
  </si>
  <si>
    <t>ROLON</t>
  </si>
  <si>
    <t>GOTERO</t>
  </si>
  <si>
    <t>TINTA GOTERO PARA SELLO 30cc</t>
  </si>
  <si>
    <t>TINTA VARIOS COLORES ROLON 6ml</t>
  </si>
  <si>
    <t>TARJETA UNIVERSAL, CONTROL REMOTO.</t>
  </si>
  <si>
    <t>2.3.9.6.02</t>
  </si>
  <si>
    <t>CAMISA BLANCA</t>
  </si>
  <si>
    <t>conectores curvos 1/2</t>
  </si>
  <si>
    <t>interruptor Doble</t>
  </si>
  <si>
    <t>Maquinaria y Equipo Industrial</t>
  </si>
  <si>
    <t>2.6.1.3.01</t>
  </si>
  <si>
    <t>1206010004</t>
  </si>
  <si>
    <t>Equipos de Computación</t>
  </si>
  <si>
    <t>2.3.6.2.03</t>
  </si>
  <si>
    <t>510102000200060008</t>
  </si>
  <si>
    <t>Productos de Porcelana</t>
  </si>
  <si>
    <t>2.3.7.2.05</t>
  </si>
  <si>
    <t>510102000200040014</t>
  </si>
  <si>
    <t>Insecticidas, Fumigantes y Otros</t>
  </si>
  <si>
    <t>CLIP BILLETERO 25mm</t>
  </si>
  <si>
    <t>HILO REDONDO PARA TRIMMER DESBROZADORA</t>
  </si>
  <si>
    <t>TAPE DE ALUMINIO ALUMINUM TAPE 3" 75mm x 45.7mm cinta para ducto</t>
  </si>
  <si>
    <t>PINTURA ACRILICA PERLA GRIS</t>
  </si>
  <si>
    <t>DECALIN</t>
  </si>
  <si>
    <r>
      <t>BISAGRA 3 x 3</t>
    </r>
    <r>
      <rPr>
        <sz val="12"/>
        <color theme="1"/>
        <rFont val="Calibri"/>
        <family val="2"/>
        <scheme val="minor"/>
      </rPr>
      <t>½</t>
    </r>
  </si>
  <si>
    <t>DICLOFENAC POTASICO + COMPLEJO B</t>
  </si>
  <si>
    <t>CARPETA #5</t>
  </si>
  <si>
    <t>CARPETA #1</t>
  </si>
  <si>
    <t>POST IT BANDERITA COLORES</t>
  </si>
  <si>
    <t>LIMPIA CERAMICA ARIZOLIN</t>
  </si>
  <si>
    <t>BROCHA #3</t>
  </si>
  <si>
    <t>GANCHO SUJETADOR DE PARA FOLDER 7CM hembra y macho</t>
  </si>
  <si>
    <t>ROLLO</t>
  </si>
  <si>
    <t>SOBRE BLANCO N.10 CAJA VIENEN DE 500/1</t>
  </si>
  <si>
    <t>ALCOHOL ISOPROPILICO 70%</t>
  </si>
  <si>
    <t>CUCHILLO PUNTILLA</t>
  </si>
  <si>
    <t>SAL ALTA PUREZA (TARRO 10 LB)</t>
  </si>
  <si>
    <t>RESMA</t>
  </si>
  <si>
    <t>FARDO</t>
  </si>
  <si>
    <t>METRO</t>
  </si>
  <si>
    <t>PIE</t>
  </si>
  <si>
    <t>ABRAZADERA EMT DE 3 PULGADAS</t>
  </si>
  <si>
    <t>ADAPTADORES MACHO 3/4</t>
  </si>
  <si>
    <t>CHALECO REFLECTOR</t>
  </si>
  <si>
    <t>COUPLING</t>
  </si>
  <si>
    <t>ITSC-2024-00009</t>
  </si>
  <si>
    <t xml:space="preserve">TAPE DE VINIL 33+ Scotch 3M   </t>
  </si>
  <si>
    <t xml:space="preserve">TAPE DE VINIL SUPER 33+ Scotch 3M   </t>
  </si>
  <si>
    <t>CLIPBOARD</t>
  </si>
  <si>
    <t>BARRA EXTENSORA PARA ROLO DE PINTAR</t>
  </si>
  <si>
    <t>2.3.1.4.01</t>
  </si>
  <si>
    <t>510102000200010007</t>
  </si>
  <si>
    <t>Madera, Corcho y Sus Manufacturas</t>
  </si>
  <si>
    <t>2.3.6.3.03</t>
  </si>
  <si>
    <t>510102000200060011</t>
  </si>
  <si>
    <t>Estructuras Metálicas Acabadas</t>
  </si>
  <si>
    <t>PINTURA ACRILICA ALMENDRA 79 5/1</t>
  </si>
  <si>
    <t>PINTURA ACRILICA GRIS TORMENTA 5/1</t>
  </si>
  <si>
    <t>PINTURA EXPOXICA GRIS GALON</t>
  </si>
  <si>
    <r>
      <t xml:space="preserve">CANALETA RECTANGULAR DE </t>
    </r>
    <r>
      <rPr>
        <sz val="12"/>
        <color theme="1"/>
        <rFont val="Calibri"/>
        <family val="2"/>
        <scheme val="minor"/>
      </rPr>
      <t>¾</t>
    </r>
    <r>
      <rPr>
        <sz val="11"/>
        <color theme="1"/>
        <rFont val="Calibri"/>
        <family val="2"/>
        <scheme val="minor"/>
      </rPr>
      <t xml:space="preserve"> x 10mm</t>
    </r>
  </si>
  <si>
    <t>CANALETA DE ¾ x 7</t>
  </si>
  <si>
    <t>CANALETA PVC DE 1½ x 3</t>
  </si>
  <si>
    <t>2.3.5.4.02</t>
  </si>
  <si>
    <t>MANGUERA LAVAMANOS</t>
  </si>
  <si>
    <t>MONO CORREA P/ HYUNDAI TUCSON 2015</t>
  </si>
  <si>
    <r>
      <t xml:space="preserve">CONECTOR EMT </t>
    </r>
    <r>
      <rPr>
        <sz val="12"/>
        <color theme="1"/>
        <rFont val="Calibri"/>
        <family val="2"/>
        <scheme val="minor"/>
      </rPr>
      <t>¾</t>
    </r>
  </si>
  <si>
    <r>
      <t xml:space="preserve">CONDUFLEX  EMT DE </t>
    </r>
    <r>
      <rPr>
        <sz val="12"/>
        <color theme="1"/>
        <rFont val="Calibri"/>
        <family val="2"/>
        <scheme val="minor"/>
      </rPr>
      <t>¾</t>
    </r>
  </si>
  <si>
    <r>
      <t xml:space="preserve">CONDUFLEX </t>
    </r>
    <r>
      <rPr>
        <sz val="12"/>
        <color theme="1"/>
        <rFont val="Calibri"/>
        <family val="2"/>
        <scheme val="minor"/>
      </rPr>
      <t>¾</t>
    </r>
  </si>
  <si>
    <t xml:space="preserve">DICLOFENAC SODICO 75mg AMP </t>
  </si>
  <si>
    <t>EGA 120g</t>
  </si>
  <si>
    <t>EGA 60g</t>
  </si>
  <si>
    <t xml:space="preserve">DIFENHIDRAMINA 25mg 100 TAB  </t>
  </si>
  <si>
    <t>FICHAS RAYADAS 4 x 6  100/1</t>
  </si>
  <si>
    <t>COPA PARA VINO 23 oz</t>
  </si>
  <si>
    <t>CODO 3 x 90</t>
  </si>
  <si>
    <t>CINTA ADHESIVA 2 x 075</t>
  </si>
  <si>
    <t>CAJA 2 x 4 METAL</t>
  </si>
  <si>
    <t>CAJA 2 x 4 PVC DE SUPERFICIE</t>
  </si>
  <si>
    <t>ARCHIVO ACORD CARTON 10 x  15PEDAFLEX</t>
  </si>
  <si>
    <t>DICLOFENACO GEL 25g</t>
  </si>
  <si>
    <t xml:space="preserve">FUNDA BOLSAS NEGRAS 28 x 34 PAQUETE de 100 </t>
  </si>
  <si>
    <t>PLANCHA DE PLAFON ACUSTICO 0.60 x 0.60 ALUMINIO</t>
  </si>
  <si>
    <t>PLACA FENOLICA FR4P DOBLE CARA 9 x 12</t>
  </si>
  <si>
    <t>PIZZARA MAGNETICA 48 x 96 BLANCA</t>
  </si>
  <si>
    <t>REGISTRO 8 x 8 PVC</t>
  </si>
  <si>
    <t>REGISTRO 10 x 10 PVC</t>
  </si>
  <si>
    <r>
      <t xml:space="preserve">PESTILLO DE BAÑO3 x </t>
    </r>
    <r>
      <rPr>
        <sz val="12"/>
        <color theme="1"/>
        <rFont val="Calibri"/>
        <family val="2"/>
        <scheme val="minor"/>
      </rPr>
      <t>½</t>
    </r>
  </si>
  <si>
    <t>RESMA DE PAPEL 8½ x 11 AZUL HOJA</t>
  </si>
  <si>
    <t>RESMA DE PAPEL 8½ x 11 ROSADA 100/1 HOJA</t>
  </si>
  <si>
    <t>RESMA DE PAPEL 8½ x 11 VERDE 100/1 HOJA</t>
  </si>
  <si>
    <t>TUBO DRENAJE 3 x 19</t>
  </si>
  <si>
    <t>TUBO DRENAJE 4 x 19</t>
  </si>
  <si>
    <t>PENDAFLEX DE 25/1  8½ x 11</t>
  </si>
  <si>
    <t xml:space="preserve">PARILLA TIPO TIJERA 3 x 4 </t>
  </si>
  <si>
    <t>NOTA ADHESIVA 3 x 5</t>
  </si>
  <si>
    <t>HARINA DE MAIZ MAZORCA 14oz</t>
  </si>
  <si>
    <t xml:space="preserve">CONECTOR HEMBRA PARA ETHERNET RJ -45 </t>
  </si>
  <si>
    <t>REFIGERANTE 134A DE 30 LBS</t>
  </si>
  <si>
    <t>REFIGERANTE 404A DE 24 LBS</t>
  </si>
  <si>
    <t>REFIGERANTE 22 DE 30 LIBRAS</t>
  </si>
  <si>
    <t>REFIGERANTE 410A 25 LIBRAS</t>
  </si>
  <si>
    <r>
      <t xml:space="preserve">PLANCHA DE PLAYWOOD </t>
    </r>
    <r>
      <rPr>
        <sz val="14"/>
        <color theme="1"/>
        <rFont val="Calibri"/>
        <family val="2"/>
        <scheme val="minor"/>
      </rPr>
      <t>¾</t>
    </r>
    <r>
      <rPr>
        <sz val="11"/>
        <color theme="1"/>
        <rFont val="Calibri"/>
        <family val="2"/>
        <scheme val="minor"/>
      </rPr>
      <t xml:space="preserve"> 4 x 8</t>
    </r>
  </si>
  <si>
    <r>
      <t xml:space="preserve">LLAVE ANGULAR </t>
    </r>
    <r>
      <rPr>
        <sz val="14"/>
        <color theme="1"/>
        <rFont val="Calibri"/>
        <family val="2"/>
        <scheme val="minor"/>
      </rPr>
      <t>½</t>
    </r>
  </si>
  <si>
    <r>
      <t xml:space="preserve">LLAVE ANGULAR DE </t>
    </r>
    <r>
      <rPr>
        <sz val="14"/>
        <color theme="1"/>
        <rFont val="Calibri"/>
        <family val="2"/>
        <scheme val="minor"/>
      </rPr>
      <t>½</t>
    </r>
    <r>
      <rPr>
        <sz val="11"/>
        <color theme="1"/>
        <rFont val="Calibri"/>
        <family val="2"/>
        <scheme val="minor"/>
      </rPr>
      <t xml:space="preserve"> DOBLE</t>
    </r>
  </si>
  <si>
    <r>
      <t xml:space="preserve">LLAVE ANGULAR DE </t>
    </r>
    <r>
      <rPr>
        <sz val="14"/>
        <color theme="1"/>
        <rFont val="Calibri"/>
        <family val="2"/>
        <scheme val="minor"/>
      </rPr>
      <t>½</t>
    </r>
    <r>
      <rPr>
        <sz val="11"/>
        <color theme="1"/>
        <rFont val="Calibri"/>
        <family val="2"/>
        <scheme val="minor"/>
      </rPr>
      <t xml:space="preserve"> SENCILLA</t>
    </r>
  </si>
  <si>
    <r>
      <t xml:space="preserve">LLAVE CHORRO </t>
    </r>
    <r>
      <rPr>
        <sz val="14"/>
        <color theme="1"/>
        <rFont val="Calibri"/>
        <family val="2"/>
        <scheme val="minor"/>
      </rPr>
      <t>¾</t>
    </r>
  </si>
  <si>
    <t>GABINETE DE METAL</t>
  </si>
  <si>
    <t xml:space="preserve">CABLE ETHERNET UTP CAT6 1,000 PIES </t>
  </si>
  <si>
    <r>
      <t xml:space="preserve">CODO </t>
    </r>
    <r>
      <rPr>
        <sz val="12"/>
        <color theme="1"/>
        <rFont val="Calibri"/>
        <family val="2"/>
        <scheme val="minor"/>
      </rPr>
      <t>¾</t>
    </r>
  </si>
  <si>
    <t>ROLLO DE ALAMBRE THW 12, 500 PIES</t>
  </si>
  <si>
    <t>TANQUE PARA ALMACENAMIENTO DE AGUA PRECARGADO 120 GLS FIBRA</t>
  </si>
  <si>
    <t>CLIP BILLETERO 32mm 12/2</t>
  </si>
  <si>
    <t xml:space="preserve"> $-   </t>
  </si>
  <si>
    <t>Suplidor</t>
  </si>
  <si>
    <t>GORRAS ITSC</t>
  </si>
  <si>
    <t>ITSC-2024-00080</t>
  </si>
  <si>
    <t>GODSEND COMERCIAL,SRL</t>
  </si>
  <si>
    <t>2.3.2.2.01</t>
  </si>
  <si>
    <t>51010200020004000 2</t>
  </si>
  <si>
    <t>Acabados textiles</t>
  </si>
  <si>
    <t>PARAGUAS ITSC</t>
  </si>
  <si>
    <t>GODSEND COMERCIAL, SRL.</t>
  </si>
  <si>
    <t>ABRAZADER 3" PVC</t>
  </si>
  <si>
    <t>ABRAZADER 4" EMT</t>
  </si>
  <si>
    <t xml:space="preserve">ABRAZADERA EMT DE 3/4 </t>
  </si>
  <si>
    <t>FRASCO PARA KETCHUP</t>
  </si>
  <si>
    <t>TAPA DE BACINETA INODORO</t>
  </si>
  <si>
    <t xml:space="preserve">LLAVE LAVAMANOS </t>
  </si>
  <si>
    <t>TUBO FLEXIBLE PARA INODORO MANGUERA</t>
  </si>
  <si>
    <t>TUBO FLEXIBLE PARA LAVA MANO MANGUERA</t>
  </si>
  <si>
    <r>
      <t xml:space="preserve">PESTILLO DE BAÑO 3 x </t>
    </r>
    <r>
      <rPr>
        <sz val="12"/>
        <color theme="1"/>
        <rFont val="Calibri"/>
        <family val="2"/>
        <scheme val="minor"/>
      </rPr>
      <t>½</t>
    </r>
  </si>
  <si>
    <t>GUANTES DE JARDINERIA MANO FUERTE NEGRO</t>
  </si>
  <si>
    <t>TONER HP 83A</t>
  </si>
  <si>
    <t>TONER HP 206A CIAN</t>
  </si>
  <si>
    <t>TONER HP 206A AMARILLO</t>
  </si>
  <si>
    <t>TONER HP 206A MAGENTA</t>
  </si>
  <si>
    <t>TONER HP 206A NEGRO</t>
  </si>
  <si>
    <t xml:space="preserve">TONER HP 105A </t>
  </si>
  <si>
    <t>TONER HP 17A</t>
  </si>
  <si>
    <t xml:space="preserve">TONER HP 202 AMARILLO </t>
  </si>
  <si>
    <t>TONER HP 202 CIAN</t>
  </si>
  <si>
    <t>TONER HP 202 MAGENTA</t>
  </si>
  <si>
    <t>TONER HP 202 NEGRO</t>
  </si>
  <si>
    <t>TONER HP 26A HP</t>
  </si>
  <si>
    <t xml:space="preserve">TONER HP 304A AMARILLO </t>
  </si>
  <si>
    <t>TONER HP 304A CIAN</t>
  </si>
  <si>
    <t>TONER HP 304A MAGENTA</t>
  </si>
  <si>
    <t>TONER HP 304A NEGRO</t>
  </si>
  <si>
    <t xml:space="preserve">T-SHIRT BLANCO </t>
  </si>
  <si>
    <t xml:space="preserve">TONER HP 25X </t>
  </si>
  <si>
    <t>TONER HP 414A MAGENTA</t>
  </si>
  <si>
    <t xml:space="preserve">TONER HP 414A CIAN </t>
  </si>
  <si>
    <t>TONER HP 414A NEGRO</t>
  </si>
  <si>
    <t>TONER HP 414A AMARILLO</t>
  </si>
  <si>
    <t>2.3.7.1.01</t>
  </si>
  <si>
    <t>510102000200040003</t>
  </si>
  <si>
    <t>Gasolina</t>
  </si>
  <si>
    <t>TICKETS DE COMBUSTIBLE DE RD$ 1,000 (1,000 x 1,050 = 1,050,000)</t>
  </si>
  <si>
    <t>TICKETS DE COMBUSTIBLE DE RD$ 500  (500 x 900 = 450,000)</t>
  </si>
  <si>
    <t>TICKETS DE COMBUSTIBLEDE RD$ 200  (200 x 600 = 120,000)</t>
  </si>
  <si>
    <t>Contrato DGCP: ITSC-2024-00089</t>
  </si>
  <si>
    <t>RV DIESEL, SRL.</t>
  </si>
  <si>
    <t>BAKIN SODA 1LB BICARBONATO DE SODIO PAKMAYA</t>
  </si>
  <si>
    <t>ORGANIZADOR DE ESCRITORIO DE 3 PIEZAS BANDEJA</t>
  </si>
  <si>
    <t xml:space="preserve">TONER HP 58A </t>
  </si>
  <si>
    <t xml:space="preserve">TONER HP 78A </t>
  </si>
  <si>
    <t>TONER HP 80A</t>
  </si>
  <si>
    <t>LIMPIA CERAMICA DECALIN</t>
  </si>
  <si>
    <t>ARCO DETECTOR DE METALES CON DETECCION POR 33 AREAS (ZONAS) CORPORALES (ZK-D4330)</t>
  </si>
  <si>
    <t>ITSC-2024-00100</t>
  </si>
  <si>
    <t>UXMAL COMERCIAL, SRL.</t>
  </si>
  <si>
    <t>2.6.6.1.01</t>
  </si>
  <si>
    <t>1206980001</t>
  </si>
  <si>
    <t>Equipos de Seguridad</t>
  </si>
  <si>
    <t>GRAPA RIEL UNISTRUT 3" EMT IMC</t>
  </si>
  <si>
    <t>Otros Productos Metálicos</t>
  </si>
  <si>
    <t>MELAZA MARCHELLS 16oz</t>
  </si>
  <si>
    <t>2.3.1.1.02</t>
  </si>
  <si>
    <t>PRINTER TRANSFER SHEET FOR FOOD</t>
  </si>
  <si>
    <t>AVENA INSTANTANEA AMERICANA 300g</t>
  </si>
  <si>
    <t>AVENA INSTANTANEA AMERICANA 540g</t>
  </si>
  <si>
    <t>HABICHUELA NEGRA A GRANEL</t>
  </si>
  <si>
    <t>MAIZ GRANO DE ORO 14oz</t>
  </si>
  <si>
    <t>2.3.1.1.00</t>
  </si>
  <si>
    <t>VINAGRE BALSAMICO LITRO COLAVITA</t>
  </si>
  <si>
    <t>VINAGRE BALSAMICO DE MODENA ROLAND LITRO</t>
  </si>
  <si>
    <t>NERO DI SEPIA SALSA</t>
  </si>
  <si>
    <t>SALSA DE PESCADO 840g ARROY-D</t>
  </si>
  <si>
    <t>XANTHAN GUM 1lb</t>
  </si>
  <si>
    <t>HINOJO BURRIAC 21g</t>
  </si>
  <si>
    <t>ISRAELI COUSCOUS 178g</t>
  </si>
  <si>
    <t>SUSHI NORI ROASTED SEAWEED ALGAS</t>
  </si>
  <si>
    <t xml:space="preserve">ROLAND RED VINO PARA COCINAR 12.9 oz </t>
  </si>
  <si>
    <t>MORTERO PARA PAÑETE CEMENTO</t>
  </si>
  <si>
    <t xml:space="preserve">Extension mamey 100 pies </t>
  </si>
  <si>
    <t>PINTURA EPOXICA GRIS GALON</t>
  </si>
  <si>
    <t>CHILES HABANEROS MOLIDOS CLEMENTE 220g</t>
  </si>
  <si>
    <t>SALSA TERIYAKI KIKKOMAN 15 oz</t>
  </si>
  <si>
    <t>SALSA TERIYAKI KIKKOMAN BAJA EN SODIO 10oz</t>
  </si>
  <si>
    <t>PINTURA AMARILLA ACRILICA (Señalizacion vial)</t>
  </si>
  <si>
    <t>PINTURA ACRILICA SUPERIOR VERDE POSITIVO (Plastico)</t>
  </si>
  <si>
    <t>ITSC-2024-00104</t>
  </si>
  <si>
    <t>IMPORTADORA NICADOM, SRL.</t>
  </si>
  <si>
    <t>GOMA BLANCA DE BORRAR BORRA</t>
  </si>
  <si>
    <t>CORREA B-38</t>
  </si>
  <si>
    <t>2.3.5.5.00</t>
  </si>
  <si>
    <t>CORREA DE VENTILADOR 17250 TP US</t>
  </si>
  <si>
    <t>CORREA DE VENTILADOR 17240 TP US</t>
  </si>
  <si>
    <t>BOMBILLO BAJO CONSUMO 85w</t>
  </si>
  <si>
    <t>BOMBILLO LED 15w</t>
  </si>
  <si>
    <t>BOMBILLO LED 20w</t>
  </si>
  <si>
    <t>BOMBILLO LED 40w</t>
  </si>
  <si>
    <t>BOMBILLO DE SODIO 150w E39</t>
  </si>
  <si>
    <t>COUPLING 3/4 PVC</t>
  </si>
  <si>
    <t>CODO 3/45</t>
  </si>
  <si>
    <t>CONECTORES RECTO 1/2 EMT</t>
  </si>
  <si>
    <t>FAN CONDENSSADOR 1/3HP 1075 RPM/220</t>
  </si>
  <si>
    <t>FICHAS RAYADAS 3 x 5</t>
  </si>
  <si>
    <t>PATCH PANEL 95502 PPCAT6 12 PORT</t>
  </si>
  <si>
    <t>PESTILLO HIERRO NEGRO</t>
  </si>
  <si>
    <t>PINTURA LACOR ACRILICA ORANGE</t>
  </si>
  <si>
    <t>PINTURA LACOR ACRILICA BLANCO 00</t>
  </si>
  <si>
    <t>PINTURA LACOR TRAFICO BLANCO</t>
  </si>
  <si>
    <t>TUBO LED 18w 125 x 18 x 17</t>
  </si>
  <si>
    <t>TUBO LED 9W CAJA 30/1</t>
  </si>
  <si>
    <t>TUBO SILICON ULTRA GRIS</t>
  </si>
  <si>
    <t>ACEITE 15W 40 1/4</t>
  </si>
  <si>
    <t>HIDRO LAVADORA ELECTRICA</t>
  </si>
  <si>
    <t>MINA 0.5mm 12/1</t>
  </si>
  <si>
    <t>PROTECTOR DE HOJAS TRANSPARENTE</t>
  </si>
  <si>
    <t>QUINOA 12oz</t>
  </si>
  <si>
    <t>MANDARRIA MARTILLO DE CONSTRUCCION TRUPER 4 LIBRAS</t>
  </si>
  <si>
    <t>Productos Ferrosos</t>
  </si>
  <si>
    <t>PAN DE ORO LABELS DORADOS.</t>
  </si>
  <si>
    <t>CINTILLOS PARA INVITADOS  DE COLOR ROJO, CON LOGO INSTITUCIONAL.</t>
  </si>
  <si>
    <t>ITSC-2024-00102</t>
  </si>
  <si>
    <t>GENIUS PRINT GRAPHIC, SRL.</t>
  </si>
  <si>
    <t>GRAPE LEAVES HOJAS DE UVA</t>
  </si>
  <si>
    <t>TUBO SILICON ULTRA BLANCO</t>
  </si>
  <si>
    <t>DECALIN DESCURTIDOR</t>
  </si>
  <si>
    <t>GUANTES MEDICOS DE NITRILO LARGE 100/1</t>
  </si>
  <si>
    <t>GUANTES AMARILLOS LIMPIENZA SUAVE</t>
  </si>
  <si>
    <t>BRILLO VERDE</t>
  </si>
  <si>
    <t>BANNER IMPRESIÓN 10 x 10</t>
  </si>
  <si>
    <t>ITSC-2024-00105</t>
  </si>
  <si>
    <t>YOU COLOR, SRL.</t>
  </si>
  <si>
    <t>2.3.9.9.05</t>
  </si>
  <si>
    <t>510102000200070999</t>
  </si>
  <si>
    <t>Productos y Útiles Varios N.I.P</t>
  </si>
  <si>
    <t>LLAVE DE PASO DE 3/4</t>
  </si>
  <si>
    <t>LLAVE DE PASO DE GLOBO Y MANECILLA RECTA</t>
  </si>
  <si>
    <t xml:space="preserve">LLAVE DE PASO DE 1/2 </t>
  </si>
  <si>
    <t>LLAVE ANGULAR DE ½ DOBLE</t>
  </si>
  <si>
    <t>MANOMETRO DE 53. 1/4 NTP</t>
  </si>
  <si>
    <t>CARPETAS PARA TITULOS 12.5 x 14.5 COLOR GRIS INSTITUCIONAL CON LOGO INSTITUCIONAL</t>
  </si>
  <si>
    <t>BACKGROUND DE PAPEL NASSAU NO. 6 (ROLLO)</t>
  </si>
  <si>
    <t>BACKGROUND DE PAPEL NASSAU NO. 14 (ROLLO)</t>
  </si>
  <si>
    <t>BACKGROUND DE PAPEL NASSAU NO. 27 (ROLLO)</t>
  </si>
  <si>
    <t>ETIQUETAS ADHESIVAS, PAQUETE 25/1</t>
  </si>
  <si>
    <t>ITSC-2024-00103</t>
  </si>
  <si>
    <t>ITSC-2024-00107</t>
  </si>
  <si>
    <t>ARCHIVO ACORD CARTON 10 x 15 PENDAFLEX</t>
  </si>
  <si>
    <t>AMOLADORA DE CUCHILLO ACERO 12" AFILADORA</t>
  </si>
  <si>
    <t>ADAPTADOR HDMI A VGA (CONVERTIDOR)</t>
  </si>
  <si>
    <t>MEMORIA RAM DDR3 DE 4 GB</t>
  </si>
  <si>
    <t>MEMORIA RAM DDR4 DE 8 GB</t>
  </si>
  <si>
    <t>PILA LITHIUM CR2032 (BATERIAS)</t>
  </si>
  <si>
    <t>BATERIA LTH L-35-575</t>
  </si>
  <si>
    <t>BATERIA LTH L-94R-800</t>
  </si>
  <si>
    <t>BATERIA LTH L-4D-1000</t>
  </si>
  <si>
    <t>ITSC-2024-00113</t>
  </si>
  <si>
    <t>ITSC-2024-00115</t>
  </si>
  <si>
    <t>RAMIREZ &amp; MOJICA ENVOY PACK COURIER EXPRESS, SRL.</t>
  </si>
  <si>
    <t>ITSC-2024-00117</t>
  </si>
  <si>
    <t>MOUSE USB</t>
  </si>
  <si>
    <t xml:space="preserve">CARGADORES UNIVERSAL PARA LAPTOP </t>
  </si>
  <si>
    <t>CABLE UTP CAT6E 1,000 PIES</t>
  </si>
  <si>
    <t>ITSC-2024-00112</t>
  </si>
  <si>
    <t>CLICKTECK, SRL.</t>
  </si>
  <si>
    <t>AGUA PLANETA AZUL EN BOTELLITAS DE 16oz FARDOS 20/1</t>
  </si>
  <si>
    <t>SERVILLETA DE PAPEL</t>
  </si>
  <si>
    <t>YAXIS COMECIAL, SRL.</t>
  </si>
  <si>
    <t>ITSC-2024-00121</t>
  </si>
  <si>
    <t>LECHE EN POLVO 2,200 GR</t>
  </si>
  <si>
    <t xml:space="preserve">LECHE ENTERA </t>
  </si>
  <si>
    <t>LECHE EVAPORADA 350 GR</t>
  </si>
  <si>
    <t xml:space="preserve">CAFÉ 1 LB CAFE </t>
  </si>
  <si>
    <t>ITSC-2024-00094</t>
  </si>
  <si>
    <t>ITSC-2024-00096</t>
  </si>
  <si>
    <t>PROLINDES COMERCIAL, SRL</t>
  </si>
  <si>
    <t>ALGAS NORIS 10/1</t>
  </si>
  <si>
    <t>AMARRETO LAGRANGE 70 CL</t>
  </si>
  <si>
    <t>ANCHOAS 2oz</t>
  </si>
  <si>
    <t>ARROZ ARBORIO 500GR</t>
  </si>
  <si>
    <t>ARROZ BASMATI</t>
  </si>
  <si>
    <t>ARROZ SELECTO</t>
  </si>
  <si>
    <t>AVENA ENTERA</t>
  </si>
  <si>
    <t>AZUCAR PULVERIZADA</t>
  </si>
  <si>
    <t>BIJA ENTERA 100GR</t>
  </si>
  <si>
    <t>BRANDY 70 CL</t>
  </si>
  <si>
    <t>CHIPOTLE AHUMADO FRASCO 220GR</t>
  </si>
  <si>
    <t>COCOA DULCE 2 LB</t>
  </si>
  <si>
    <t>GALLETAS DULCES DE CHOCOLATE 12/1</t>
  </si>
  <si>
    <t>GARBANZOS COCIDOS EN LATA 16 OZ</t>
  </si>
  <si>
    <t>HABICHUELA GIRA SECA 2 LB</t>
  </si>
  <si>
    <t>HABICHUELA JACOMELO SECA</t>
  </si>
  <si>
    <t>HABICHUELA NEGRA EN LATA 15 OZ</t>
  </si>
  <si>
    <t>HABICHUELA NEGRA SECA  2 LB  800 GR</t>
  </si>
  <si>
    <t>HABICHUELA ROJA EN LATA 15oz</t>
  </si>
  <si>
    <t>HABICHUELA ROJA SECA 2 LB 800 GR</t>
  </si>
  <si>
    <t>HARINA FANCY CAKE REPOSTERA</t>
  </si>
  <si>
    <t>HARINA INTEGRAL</t>
  </si>
  <si>
    <t>HARINA DE AREPAS 1KG</t>
  </si>
  <si>
    <t>HUEVOS 30/1</t>
  </si>
  <si>
    <t>JENGIBRE EN POLVO 4 OZ</t>
  </si>
  <si>
    <t>KETCHUP 7 LB</t>
  </si>
  <si>
    <t>LECHE CONDENSADA 397 GR AZUCARADA</t>
  </si>
  <si>
    <t>LECHE DE COCO 15 OZ</t>
  </si>
  <si>
    <t xml:space="preserve">LEVADURA INSTANTANEA 20GR </t>
  </si>
  <si>
    <t>LICOR DE CACAO LAGRANGE 70 CL</t>
  </si>
  <si>
    <t xml:space="preserve">PASTA PENNE </t>
  </si>
  <si>
    <t>MANDARINA EN LATA 15 OZ</t>
  </si>
  <si>
    <t>MANTEQUILLA BARITA PASTEURIZADA SIN SAL 20/1</t>
  </si>
  <si>
    <t>MANTEQUILLA BARITA PASTEURIZADA CON SAL 20/1</t>
  </si>
  <si>
    <t>MARGARINA MANICERA</t>
  </si>
  <si>
    <t>MOSTAZA 12 OZ</t>
  </si>
  <si>
    <t>NUEZ MOSCADA ENTERA 160 GR</t>
  </si>
  <si>
    <t>OREGANO ENTERO 150 GR</t>
  </si>
  <si>
    <t>PASAS NEGRAS</t>
  </si>
  <si>
    <t>PASAS RUBIAS</t>
  </si>
  <si>
    <t>PASTA DE TOMATE 7 LB</t>
  </si>
  <si>
    <t>PIMENTON MOLIDO AHUMADO 75 GR</t>
  </si>
  <si>
    <t>PIMIENTA BLANCA MOLIDA 95 GR</t>
  </si>
  <si>
    <t>PIRULIN LATA 300GR</t>
  </si>
  <si>
    <t>RON AÑEJO BRUGAL LT</t>
  </si>
  <si>
    <t xml:space="preserve">SAL FINA DE 10 LB </t>
  </si>
  <si>
    <t>SAL KOSHER 48 OZ</t>
  </si>
  <si>
    <t>CREMA DE COCO DULCE 15 OZ</t>
  </si>
  <si>
    <t>FRANGELICO 75 CL</t>
  </si>
  <si>
    <t>ACEITE DE OLIVA LT</t>
  </si>
  <si>
    <t>ACEITE DE SOYA 250 OZ</t>
  </si>
  <si>
    <t>VINO SAUV. BLANCO COUSINO MACUL 75 CL</t>
  </si>
  <si>
    <t>VINO CHARDONAY 75 CL</t>
  </si>
  <si>
    <t>MANI EN LATA 12 OZ</t>
  </si>
  <si>
    <t>MAYONESA 16 OZ</t>
  </si>
  <si>
    <t>CHAMPAGNE ESPUMANTE 75 CL</t>
  </si>
  <si>
    <t>LICOR EXTRA SECO 75 CL</t>
  </si>
  <si>
    <t>GINEBRA 70 CL</t>
  </si>
  <si>
    <t>CONGESUR CONGELADOS DE SUR, DRL.</t>
  </si>
  <si>
    <t>ALCAPARRA 16oz</t>
  </si>
  <si>
    <t>GALLETAS DE LECHE PARA HABICHUELAS CON DULCE 8 OZ</t>
  </si>
  <si>
    <t>VINO ROBLE TINTO RESERVA 0.75 LT</t>
  </si>
  <si>
    <t>ITSC-2024-00116</t>
  </si>
  <si>
    <t>MARAJO SRL</t>
  </si>
  <si>
    <t>MOTOR HYUNDAI TUCSON 2015 DOHC 2.0</t>
  </si>
  <si>
    <t>GREGORIA DEL ROSARIO ORTIZ THEN</t>
  </si>
  <si>
    <t>REGLA PLASTICA 12</t>
  </si>
  <si>
    <t>JABON LAVAPLATOS</t>
  </si>
  <si>
    <t>NOTAS ADHESIVAS 4 x 6</t>
  </si>
  <si>
    <t>JUEGO REGLAS GEOMETRICO</t>
  </si>
  <si>
    <t>RON BLANCO BARCELO LT</t>
  </si>
  <si>
    <t>VASOS TEMATICOS CON FORMA DE LENTE DE CAMARA (BLANCO Y NEGRO)</t>
  </si>
  <si>
    <t>VASOS TERMICOS 12 onz, COLOR BLANCO CON TAPA.</t>
  </si>
  <si>
    <t>LIBRETA DE TAPA DURA HOJAS LINEADAS Y PREPICADAS CON DOBLE ANILLADO DE ACERO11.7 x 15.5 x 1.3cm PERSONALIZADAS COLOR BLANCO</t>
  </si>
  <si>
    <t>LAPICEROS TIPO FELPA</t>
  </si>
  <si>
    <t>NEUMATICOS  7.00R16 12PR 116/114 BRIDGESTONE</t>
  </si>
  <si>
    <t>ALAMBRE #10 400 PIES</t>
  </si>
  <si>
    <t>MOTOR DE 1/4</t>
  </si>
  <si>
    <t>FILTRO SOLDABLE 165 PSI</t>
  </si>
  <si>
    <t>COMPRESOR TRIFASICO 7.5 TONELADAS</t>
  </si>
  <si>
    <t xml:space="preserve">VARILLA DE PLATA </t>
  </si>
  <si>
    <t>SIERRA PARA CORTAR MADERA 12" EN 847-1</t>
  </si>
  <si>
    <t>MOTOR DE VENTILADOR (DE EVAPORADOR CUARTO FRIO) 1/12 FRAME 3.3</t>
  </si>
  <si>
    <t>ITSC-2024-00131</t>
  </si>
  <si>
    <t>MULTISERVICE24 FL, SRL</t>
  </si>
  <si>
    <t>VARILLAS DE SOLDADURA DE PLATA AL 5%</t>
  </si>
  <si>
    <t>SWITCH DE PRESION KP1</t>
  </si>
  <si>
    <t>SWITCH DE PRESION ALTA 016-200q</t>
  </si>
  <si>
    <t>TERMOMETRO PARA CUARTO FRIO QHT-101</t>
  </si>
  <si>
    <t>VALVULA EXP. 068Z3403 R 404-507</t>
  </si>
  <si>
    <t>ORIFICIO 0268-2015</t>
  </si>
  <si>
    <t>VALVULA SOLE 3/8S</t>
  </si>
  <si>
    <t>COIL 220 VOLT.</t>
  </si>
  <si>
    <t>FUNDENTE PARA PLATA 4 oz</t>
  </si>
  <si>
    <t>BREAKER 30 AMP 2 P GRUESO</t>
  </si>
  <si>
    <t>PINTURA GRIS PERLA</t>
  </si>
  <si>
    <t>BROCHAS DE 2½"</t>
  </si>
  <si>
    <t>BANDEJA PARA PINTAR</t>
  </si>
  <si>
    <t>ROLO</t>
  </si>
  <si>
    <t>TAPE ELECTRICO</t>
  </si>
  <si>
    <t>MAP PRO 16 oz MAPP GAS</t>
  </si>
  <si>
    <t>LILA COMERCIAL RD, SRL.</t>
  </si>
  <si>
    <t>ITSC-2024-00133</t>
  </si>
  <si>
    <t>DISCO SSD 480GB</t>
  </si>
  <si>
    <t>CARGADOR UNIVERSAL PARA LAPTOP</t>
  </si>
  <si>
    <t>CABLE UTP CAT 6 1,000 PIES C/U (CAJA)</t>
  </si>
  <si>
    <t>PISTOLA PARA MASILLAR 9"</t>
  </si>
  <si>
    <t>SELLADOR SILICON 100% TRANSPARENTE</t>
  </si>
  <si>
    <t>DESGRASANTE GALON</t>
  </si>
  <si>
    <t>CANDADO 63mm</t>
  </si>
  <si>
    <t>TANQUE DE REFIGERANTE 404a / 24 lbs</t>
  </si>
  <si>
    <t>TANQUE DE REFIGERANTE G-22 / 30 lbs</t>
  </si>
  <si>
    <t>ASPA DE 12 EJE 15/6 CW5 QFB-1202</t>
  </si>
  <si>
    <t>SUPLIGENSA, SRL.</t>
  </si>
  <si>
    <t>ITSC-2024-00132</t>
  </si>
  <si>
    <t xml:space="preserve">DISCO DURO SATA 500 GB </t>
  </si>
  <si>
    <t>LEVADURA INSTANTANEA 500GR PAKMAYA</t>
  </si>
  <si>
    <t>PANTALONES TIPO GUARDIA</t>
  </si>
  <si>
    <t>ALBAHACA 9G</t>
  </si>
  <si>
    <t>BATERIA TRACE T-225</t>
  </si>
  <si>
    <t>BRILLO NAPPAGE KIDDY MIROIR NEUTRAL</t>
  </si>
  <si>
    <t>RELLENO DE FRESA NTD STRAWBERRY 20 LBS</t>
  </si>
  <si>
    <t>GLUCOSA DE MAIZ GALON</t>
  </si>
  <si>
    <t>CEMENTO BLANCO 40 KG</t>
  </si>
  <si>
    <t>ESTOPA</t>
  </si>
  <si>
    <t>MORTERO PARA CERAMICA CEMENTO</t>
  </si>
  <si>
    <t>ITSC-2024-00130</t>
  </si>
  <si>
    <t>GUANTES VARIOS COLORES MANO SUAVE</t>
  </si>
  <si>
    <t>SOLDIER ELECTRONIC SECURITY, SRL.</t>
  </si>
  <si>
    <t>PAPEL ENCERADO EXOPAP CAJA 500/1 - 600 x 400 mm</t>
  </si>
  <si>
    <t>PARACETAMOL 500MG C/100 TABLETA</t>
  </si>
  <si>
    <t>VINYL ADHSESIVO 20 x 20 PULGADAS IMAGEN ESTRELLA</t>
  </si>
  <si>
    <t>VINYL ADHSESIVO 17 x 5.9 PIES</t>
  </si>
  <si>
    <t>VINYL ADHSESIVO MARCO DE PUERTA 13 x 10 PIES</t>
  </si>
  <si>
    <t>VINYL ADHSESIVO 17 x 1 PIES</t>
  </si>
  <si>
    <t>TORRE DE LETRERO DE 1 AL CUBO x 3 PIES DE ALTURA EN CINTRA O COROPLAST</t>
  </si>
  <si>
    <t>BOCA O MARCO DE PUERTA EN CINTRA O COROPLAST (SOLO LOS BORDES) 6.6 x 7</t>
  </si>
  <si>
    <t>IMPRESIÓN DE BANNER 42 x 9</t>
  </si>
  <si>
    <t>IMPRESIÓN DE BANNER 30 x 9</t>
  </si>
  <si>
    <t>IMPRESIÓN DE IMAGENES 3 x 4</t>
  </si>
  <si>
    <t>IMPRESIÓN DE BANNER 8 x 3</t>
  </si>
  <si>
    <t>LECHE ENTERA LIQUIDA 1 LITRO</t>
  </si>
  <si>
    <t>Julio/Agosto/Septiembre</t>
  </si>
  <si>
    <t>Septiembre</t>
  </si>
  <si>
    <t>CARTON</t>
  </si>
  <si>
    <t>Realizado por:___________________________</t>
  </si>
  <si>
    <t>Verificado por:___________________________</t>
  </si>
  <si>
    <t>Autorizado por:___________________________</t>
  </si>
  <si>
    <t>RESMA DE PAPEL 8½ x 11 VERDE PASTEL 500/1 HOJA</t>
  </si>
  <si>
    <t>RESMA DE PAPEL 8½ x 11 ROSADA PASTEL 500/1 HOJA</t>
  </si>
  <si>
    <t>RESMA DE PAPEL 8½ x 11 AZUL 250/1 HOJA</t>
  </si>
  <si>
    <t>RECONTEO</t>
  </si>
  <si>
    <t>SALIDAS2</t>
  </si>
  <si>
    <t>ENTRADAS2</t>
  </si>
  <si>
    <t>DIFERENCIAS</t>
  </si>
  <si>
    <t>TOTAL RECONTEO</t>
  </si>
  <si>
    <t>MONETARIO RECONTEO</t>
  </si>
  <si>
    <t>COMPARTIVO INVENTARIO FISICO</t>
  </si>
  <si>
    <t>Porcentaje de la muestra</t>
  </si>
  <si>
    <t>MUESTRA REALIZADA 21/10/2024</t>
  </si>
  <si>
    <t>so</t>
  </si>
  <si>
    <t>CAJA/UNIDAD</t>
  </si>
  <si>
    <t xml:space="preserve">NOTA: </t>
  </si>
  <si>
    <t>1- Los Sobre de manila 8 1/2 x 14 la unidad de medida estaba errorea al igual quwe el precio. Corregido durante la toma de la muestra</t>
  </si>
  <si>
    <t>2- los compresores de embraco 1/5 el teorico tiene 2 y fisico hay 3</t>
  </si>
  <si>
    <t>3- los productos que vienen con orden diferente hay que darle entrada independiente</t>
  </si>
  <si>
    <t>G</t>
  </si>
  <si>
    <t>4- existen 12 pintutura de traficos que dueron compradas por caja chica las cuales no se le ha dado entrada al inventarios</t>
  </si>
  <si>
    <t>PRECIO REAL</t>
  </si>
  <si>
    <t>DIFERENCIA EN PRECIO</t>
  </si>
  <si>
    <t>TOTAL</t>
  </si>
  <si>
    <t>DIFERENCIA MUESTREO</t>
  </si>
  <si>
    <t>MONETARIO RECONTEO RD$</t>
  </si>
  <si>
    <t>SERTA COMPUESTO 10-125MG</t>
  </si>
  <si>
    <t xml:space="preserve">SERTA COMPUESTO 3 DOIS 2 AMP </t>
  </si>
  <si>
    <t>DIFERENCIA</t>
  </si>
  <si>
    <t>Inventario Sept-2024</t>
  </si>
  <si>
    <t>Inventario Muestreo</t>
  </si>
  <si>
    <t>COMPARATIVO INVENTARIO/ MUESTREO</t>
  </si>
  <si>
    <t>1- Los Sobre de manila 8 1/2 x 14 la unidad de medida estaba errorea al igual que el precio. Corregido durante la toma de la muestra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</si>
</sst>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</numFmts>
  <fonts count="3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sz val="10"/>
      <name val="Arial"/>
      <family val="2"/>
    </font>
    <font>
      <sz val="10"/>
      <name val="Calibri Light"/>
      <family val="2"/>
      <scheme val="maj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2"/>
      <name val="Calibri"/>
      <family val="2"/>
      <scheme val="minor"/>
    </font>
    <font>
      <sz val="10"/>
      <color theme="8" tint="-0.499984740745262"/>
      <name val="Arial"/>
      <family val="2"/>
    </font>
    <font>
      <sz val="11"/>
      <color theme="4" tint="-0.249977111117893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1"/>
      <name val="Calibri Light"/>
      <family val="2"/>
      <scheme val="major"/>
    </font>
    <font>
      <sz val="11"/>
      <color theme="4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0"/>
      <color theme="1"/>
      <name val="Calibri Light"/>
      <scheme val="major"/>
    </font>
    <font>
      <sz val="11"/>
      <color theme="4"/>
      <name val="Calibri"/>
      <scheme val="minor"/>
    </font>
    <font>
      <b/>
      <sz val="11"/>
      <color rgb="FF3F3F3F"/>
      <name val="Calibri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rgb="FFFF0000"/>
      <name val="Times New Roman"/>
      <family val="1"/>
    </font>
    <font>
      <b/>
      <sz val="11"/>
      <color rgb="FFFF0000"/>
      <name val="Calibri"/>
      <family val="2"/>
      <scheme val="minor"/>
    </font>
    <font>
      <b/>
      <sz val="11"/>
      <name val="Times New Roman"/>
      <family val="1"/>
    </font>
    <font>
      <b/>
      <sz val="11"/>
      <name val="Calibri"/>
      <family val="2"/>
      <scheme val="minor"/>
    </font>
    <font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/>
      </top>
      <bottom/>
      <diagonal/>
    </border>
  </borders>
  <cellStyleXfs count="7">
    <xf numFmtId="0" fontId="0" fillId="0" borderId="0"/>
    <xf numFmtId="0" fontId="6" fillId="0" borderId="0"/>
    <xf numFmtId="43" fontId="6" fillId="0" borderId="0" applyFont="0" applyFill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0" applyNumberFormat="0" applyAlignment="0" applyProtection="0"/>
    <xf numFmtId="9" fontId="26" fillId="0" borderId="0" applyFont="0" applyFill="0" applyBorder="0" applyAlignment="0" applyProtection="0"/>
  </cellStyleXfs>
  <cellXfs count="235">
    <xf numFmtId="0" fontId="0" fillId="0" borderId="0" xfId="0"/>
    <xf numFmtId="0" fontId="3" fillId="0" borderId="1" xfId="0" applyFont="1" applyBorder="1" applyAlignment="1">
      <alignment horizontal="center"/>
    </xf>
    <xf numFmtId="164" fontId="0" fillId="0" borderId="0" xfId="0" applyNumberFormat="1"/>
    <xf numFmtId="0" fontId="3" fillId="0" borderId="1" xfId="0" applyFont="1" applyBorder="1" applyAlignment="1">
      <alignment horizontal="center" wrapText="1"/>
    </xf>
    <xf numFmtId="0" fontId="4" fillId="3" borderId="0" xfId="0" applyFont="1" applyFill="1"/>
    <xf numFmtId="14" fontId="4" fillId="4" borderId="0" xfId="0" applyNumberFormat="1" applyFont="1" applyFill="1"/>
    <xf numFmtId="14" fontId="4" fillId="2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vertical="top"/>
    </xf>
    <xf numFmtId="49" fontId="7" fillId="0" borderId="8" xfId="1" applyNumberFormat="1" applyFont="1" applyBorder="1"/>
    <xf numFmtId="49" fontId="7" fillId="0" borderId="8" xfId="1" applyNumberFormat="1" applyFont="1" applyBorder="1" applyAlignment="1">
      <alignment horizontal="center"/>
    </xf>
    <xf numFmtId="49" fontId="7" fillId="0" borderId="8" xfId="1" applyNumberFormat="1" applyFont="1" applyBorder="1" applyAlignment="1">
      <alignment wrapText="1"/>
    </xf>
    <xf numFmtId="49" fontId="9" fillId="0" borderId="0" xfId="1" applyNumberFormat="1" applyFont="1" applyAlignment="1">
      <alignment horizontal="center" vertical="top"/>
    </xf>
    <xf numFmtId="0" fontId="0" fillId="0" borderId="8" xfId="0" applyBorder="1" applyAlignment="1">
      <alignment horizontal="center" vertical="top"/>
    </xf>
    <xf numFmtId="49" fontId="7" fillId="0" borderId="0" xfId="1" applyNumberFormat="1" applyFont="1" applyAlignment="1">
      <alignment horizontal="center"/>
    </xf>
    <xf numFmtId="0" fontId="0" fillId="0" borderId="8" xfId="0" applyBorder="1"/>
    <xf numFmtId="49" fontId="7" fillId="0" borderId="0" xfId="1" applyNumberFormat="1" applyFont="1"/>
    <xf numFmtId="49" fontId="7" fillId="0" borderId="0" xfId="1" applyNumberFormat="1" applyFont="1" applyAlignment="1">
      <alignment wrapText="1"/>
    </xf>
    <xf numFmtId="0" fontId="0" fillId="0" borderId="8" xfId="0" applyBorder="1" applyAlignment="1">
      <alignment horizontal="left"/>
    </xf>
    <xf numFmtId="0" fontId="10" fillId="5" borderId="8" xfId="1" applyFont="1" applyFill="1" applyBorder="1" applyAlignment="1">
      <alignment horizontal="center"/>
    </xf>
    <xf numFmtId="0" fontId="11" fillId="0" borderId="8" xfId="1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1" applyFont="1"/>
    <xf numFmtId="0" fontId="12" fillId="0" borderId="0" xfId="1" applyFont="1" applyAlignment="1">
      <alignment horizontal="center" vertical="top"/>
    </xf>
    <xf numFmtId="0" fontId="0" fillId="0" borderId="0" xfId="0" applyAlignment="1">
      <alignment horizontal="right"/>
    </xf>
    <xf numFmtId="0" fontId="7" fillId="0" borderId="8" xfId="1" applyFont="1" applyBorder="1"/>
    <xf numFmtId="0" fontId="13" fillId="0" borderId="8" xfId="1" applyFont="1" applyBorder="1"/>
    <xf numFmtId="0" fontId="13" fillId="0" borderId="8" xfId="1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5" fillId="6" borderId="9" xfId="3" applyBorder="1" applyAlignment="1">
      <alignment horizontal="center"/>
    </xf>
    <xf numFmtId="0" fontId="16" fillId="7" borderId="10" xfId="4" applyBorder="1" applyAlignment="1">
      <alignment horizontal="center"/>
    </xf>
    <xf numFmtId="0" fontId="17" fillId="8" borderId="10" xfId="5"/>
    <xf numFmtId="49" fontId="9" fillId="0" borderId="0" xfId="1" applyNumberFormat="1" applyFont="1" applyAlignment="1">
      <alignment horizontal="center"/>
    </xf>
    <xf numFmtId="49" fontId="9" fillId="0" borderId="0" xfId="1" applyNumberFormat="1" applyFont="1" applyAlignment="1">
      <alignment wrapText="1"/>
    </xf>
    <xf numFmtId="49" fontId="9" fillId="0" borderId="0" xfId="1" applyNumberFormat="1" applyFont="1"/>
    <xf numFmtId="0" fontId="14" fillId="0" borderId="0" xfId="1" applyFont="1"/>
    <xf numFmtId="0" fontId="13" fillId="0" borderId="0" xfId="1" applyFont="1" applyAlignment="1">
      <alignment horizontal="center"/>
    </xf>
    <xf numFmtId="0" fontId="7" fillId="0" borderId="0" xfId="1" applyFont="1"/>
    <xf numFmtId="0" fontId="13" fillId="0" borderId="0" xfId="1" applyFont="1"/>
    <xf numFmtId="0" fontId="10" fillId="5" borderId="0" xfId="1" applyFont="1" applyFill="1" applyAlignment="1">
      <alignment horizontal="center"/>
    </xf>
    <xf numFmtId="0" fontId="11" fillId="0" borderId="0" xfId="1" applyFont="1" applyAlignment="1">
      <alignment horizontal="center"/>
    </xf>
    <xf numFmtId="0" fontId="0" fillId="0" borderId="0" xfId="0" applyAlignment="1">
      <alignment horizontal="left"/>
    </xf>
    <xf numFmtId="49" fontId="7" fillId="0" borderId="0" xfId="1" applyNumberFormat="1" applyFont="1" applyAlignment="1">
      <alignment horizontal="left" vertical="top" wrapText="1"/>
    </xf>
    <xf numFmtId="0" fontId="3" fillId="0" borderId="1" xfId="0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left"/>
    </xf>
    <xf numFmtId="0" fontId="19" fillId="0" borderId="0" xfId="1" applyFont="1" applyAlignment="1">
      <alignment vertical="top" wrapText="1"/>
    </xf>
    <xf numFmtId="0" fontId="19" fillId="0" borderId="0" xfId="0" applyFont="1" applyAlignment="1">
      <alignment vertical="top"/>
    </xf>
    <xf numFmtId="0" fontId="19" fillId="0" borderId="0" xfId="1" applyFont="1" applyAlignment="1">
      <alignment horizontal="left" vertical="top" wrapText="1"/>
    </xf>
    <xf numFmtId="0" fontId="19" fillId="0" borderId="0" xfId="1" applyFont="1" applyAlignment="1">
      <alignment vertical="top"/>
    </xf>
    <xf numFmtId="49" fontId="7" fillId="0" borderId="0" xfId="1" applyNumberFormat="1" applyFont="1" applyAlignment="1">
      <alignment vertical="top"/>
    </xf>
    <xf numFmtId="15" fontId="0" fillId="0" borderId="0" xfId="0" applyNumberFormat="1" applyAlignment="1">
      <alignment horizontal="center" vertical="top"/>
    </xf>
    <xf numFmtId="16" fontId="0" fillId="0" borderId="0" xfId="0" applyNumberFormat="1" applyAlignment="1">
      <alignment horizontal="center" vertical="top"/>
    </xf>
    <xf numFmtId="0" fontId="7" fillId="0" borderId="0" xfId="1" applyFont="1" applyAlignment="1">
      <alignment horizontal="left"/>
    </xf>
    <xf numFmtId="0" fontId="18" fillId="0" borderId="0" xfId="0" applyFont="1" applyAlignment="1">
      <alignment horizontal="center" vertical="top"/>
    </xf>
    <xf numFmtId="49" fontId="18" fillId="0" borderId="0" xfId="0" applyNumberFormat="1" applyFont="1"/>
    <xf numFmtId="49" fontId="9" fillId="0" borderId="0" xfId="1" applyNumberFormat="1" applyFont="1" applyAlignment="1">
      <alignment horizontal="left" vertical="top" wrapText="1"/>
    </xf>
    <xf numFmtId="0" fontId="17" fillId="9" borderId="12" xfId="0" applyFont="1" applyFill="1" applyBorder="1"/>
    <xf numFmtId="49" fontId="9" fillId="0" borderId="0" xfId="1" applyNumberFormat="1" applyFont="1" applyAlignment="1">
      <alignment vertical="top" wrapText="1"/>
    </xf>
    <xf numFmtId="16" fontId="0" fillId="0" borderId="0" xfId="0" applyNumberFormat="1" applyAlignment="1">
      <alignment horizontal="left" vertical="top"/>
    </xf>
    <xf numFmtId="0" fontId="13" fillId="0" borderId="0" xfId="1" applyFont="1" applyAlignment="1">
      <alignment horizontal="center" vertical="top"/>
    </xf>
    <xf numFmtId="49" fontId="9" fillId="0" borderId="0" xfId="1" applyNumberFormat="1" applyFont="1" applyAlignment="1">
      <alignment horizontal="left" wrapText="1"/>
    </xf>
    <xf numFmtId="0" fontId="0" fillId="10" borderId="0" xfId="0" applyFill="1" applyAlignment="1">
      <alignment horizontal="center" vertical="top"/>
    </xf>
    <xf numFmtId="0" fontId="22" fillId="0" borderId="0" xfId="1" applyFont="1" applyAlignment="1">
      <alignment horizontal="center"/>
    </xf>
    <xf numFmtId="14" fontId="0" fillId="0" borderId="0" xfId="0" applyNumberFormat="1" applyAlignment="1">
      <alignment horizontal="left"/>
    </xf>
    <xf numFmtId="0" fontId="23" fillId="0" borderId="0" xfId="0" applyFont="1"/>
    <xf numFmtId="0" fontId="24" fillId="0" borderId="0" xfId="0" applyFont="1" applyAlignment="1">
      <alignment vertical="top"/>
    </xf>
    <xf numFmtId="0" fontId="25" fillId="9" borderId="12" xfId="0" applyFont="1" applyFill="1" applyBorder="1"/>
    <xf numFmtId="0" fontId="3" fillId="2" borderId="1" xfId="0" applyFont="1" applyFill="1" applyBorder="1" applyAlignment="1">
      <alignment horizontal="center" wrapText="1"/>
    </xf>
    <xf numFmtId="0" fontId="5" fillId="0" borderId="0" xfId="0" applyFont="1" applyAlignment="1">
      <alignment vertical="center"/>
    </xf>
    <xf numFmtId="0" fontId="1" fillId="0" borderId="0" xfId="0" applyFont="1"/>
    <xf numFmtId="9" fontId="1" fillId="0" borderId="0" xfId="6" applyFont="1" applyAlignment="1">
      <alignment horizontal="center"/>
    </xf>
    <xf numFmtId="0" fontId="13" fillId="2" borderId="0" xfId="1" applyFont="1" applyFill="1" applyAlignment="1">
      <alignment horizontal="center"/>
    </xf>
    <xf numFmtId="0" fontId="7" fillId="2" borderId="0" xfId="1" applyFont="1" applyFill="1"/>
    <xf numFmtId="0" fontId="19" fillId="2" borderId="0" xfId="1" applyFont="1" applyFill="1" applyAlignment="1">
      <alignment vertical="top"/>
    </xf>
    <xf numFmtId="0" fontId="0" fillId="2" borderId="0" xfId="0" applyFill="1"/>
    <xf numFmtId="16" fontId="0" fillId="2" borderId="0" xfId="0" applyNumberFormat="1" applyFill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17" fillId="2" borderId="10" xfId="5" applyFill="1"/>
    <xf numFmtId="164" fontId="0" fillId="2" borderId="0" xfId="0" applyNumberFormat="1" applyFill="1"/>
    <xf numFmtId="0" fontId="28" fillId="0" borderId="0" xfId="1" applyFont="1" applyAlignment="1">
      <alignment horizontal="center"/>
    </xf>
    <xf numFmtId="0" fontId="30" fillId="0" borderId="0" xfId="1" applyFont="1"/>
    <xf numFmtId="0" fontId="29" fillId="0" borderId="0" xfId="1" applyFont="1" applyAlignment="1">
      <alignment vertical="top"/>
    </xf>
    <xf numFmtId="16" fontId="1" fillId="0" borderId="0" xfId="0" applyNumberFormat="1" applyFont="1" applyAlignment="1">
      <alignment horizontal="center" vertical="top"/>
    </xf>
    <xf numFmtId="16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17" fillId="8" borderId="10" xfId="5" applyFont="1"/>
    <xf numFmtId="0" fontId="1" fillId="0" borderId="8" xfId="0" applyFont="1" applyBorder="1"/>
    <xf numFmtId="0" fontId="1" fillId="0" borderId="8" xfId="0" applyNumberFormat="1" applyFont="1" applyBorder="1"/>
    <xf numFmtId="164" fontId="1" fillId="0" borderId="0" xfId="0" applyNumberFormat="1" applyFont="1"/>
    <xf numFmtId="0" fontId="31" fillId="0" borderId="0" xfId="0" applyFont="1"/>
    <xf numFmtId="0" fontId="29" fillId="0" borderId="0" xfId="0" applyFont="1" applyAlignment="1">
      <alignment vertical="top"/>
    </xf>
    <xf numFmtId="0" fontId="31" fillId="0" borderId="0" xfId="0" applyFont="1" applyAlignment="1">
      <alignment horizontal="left"/>
    </xf>
    <xf numFmtId="0" fontId="28" fillId="0" borderId="0" xfId="1" applyFont="1" applyAlignment="1">
      <alignment horizontal="center" vertical="top"/>
    </xf>
    <xf numFmtId="0" fontId="1" fillId="2" borderId="0" xfId="0" applyFont="1" applyFill="1"/>
    <xf numFmtId="16" fontId="1" fillId="2" borderId="0" xfId="0" applyNumberFormat="1" applyFont="1" applyFill="1" applyAlignment="1">
      <alignment horizontal="center" vertical="top"/>
    </xf>
    <xf numFmtId="0" fontId="1" fillId="2" borderId="0" xfId="0" applyFont="1" applyFill="1" applyAlignment="1">
      <alignment horizontal="center" vertical="top"/>
    </xf>
    <xf numFmtId="0" fontId="17" fillId="2" borderId="10" xfId="5" applyFont="1" applyFill="1"/>
    <xf numFmtId="0" fontId="1" fillId="2" borderId="8" xfId="0" applyFont="1" applyFill="1" applyBorder="1"/>
    <xf numFmtId="0" fontId="1" fillId="2" borderId="8" xfId="0" applyNumberFormat="1" applyFont="1" applyFill="1" applyBorder="1"/>
    <xf numFmtId="164" fontId="1" fillId="2" borderId="0" xfId="0" applyNumberFormat="1" applyFont="1" applyFill="1"/>
    <xf numFmtId="0" fontId="27" fillId="11" borderId="0" xfId="1" applyFont="1" applyFill="1" applyAlignment="1">
      <alignment horizontal="center"/>
    </xf>
    <xf numFmtId="49" fontId="30" fillId="11" borderId="0" xfId="1" applyNumberFormat="1" applyFont="1" applyFill="1"/>
    <xf numFmtId="0" fontId="29" fillId="11" borderId="0" xfId="1" applyFont="1" applyFill="1" applyAlignment="1">
      <alignment horizontal="left" vertical="top" wrapText="1"/>
    </xf>
    <xf numFmtId="0" fontId="1" fillId="11" borderId="0" xfId="0" applyFont="1" applyFill="1"/>
    <xf numFmtId="16" fontId="1" fillId="11" borderId="0" xfId="0" applyNumberFormat="1" applyFont="1" applyFill="1" applyAlignment="1">
      <alignment horizontal="center" vertical="top"/>
    </xf>
    <xf numFmtId="0" fontId="1" fillId="11" borderId="0" xfId="0" applyFont="1" applyFill="1" applyAlignment="1">
      <alignment horizontal="center" vertical="top"/>
    </xf>
    <xf numFmtId="0" fontId="17" fillId="11" borderId="10" xfId="5" applyFont="1" applyFill="1"/>
    <xf numFmtId="0" fontId="1" fillId="11" borderId="8" xfId="0" applyFont="1" applyFill="1" applyBorder="1"/>
    <xf numFmtId="0" fontId="1" fillId="11" borderId="8" xfId="0" applyNumberFormat="1" applyFont="1" applyFill="1" applyBorder="1"/>
    <xf numFmtId="164" fontId="1" fillId="11" borderId="0" xfId="0" applyNumberFormat="1" applyFont="1" applyFill="1"/>
    <xf numFmtId="0" fontId="13" fillId="11" borderId="0" xfId="1" applyFont="1" applyFill="1" applyAlignment="1">
      <alignment horizontal="center"/>
    </xf>
    <xf numFmtId="0" fontId="7" fillId="11" borderId="0" xfId="1" applyFont="1" applyFill="1"/>
    <xf numFmtId="0" fontId="19" fillId="11" borderId="0" xfId="1" applyFont="1" applyFill="1" applyAlignment="1">
      <alignment vertical="top"/>
    </xf>
    <xf numFmtId="0" fontId="0" fillId="11" borderId="0" xfId="0" applyFill="1"/>
    <xf numFmtId="16" fontId="0" fillId="11" borderId="0" xfId="0" applyNumberFormat="1" applyFill="1" applyAlignment="1">
      <alignment horizontal="center" vertical="top"/>
    </xf>
    <xf numFmtId="0" fontId="0" fillId="11" borderId="0" xfId="0" applyFill="1" applyAlignment="1">
      <alignment horizontal="center" vertical="top"/>
    </xf>
    <xf numFmtId="0" fontId="17" fillId="11" borderId="10" xfId="5" applyFill="1"/>
    <xf numFmtId="0" fontId="0" fillId="11" borderId="8" xfId="0" applyFill="1" applyBorder="1"/>
    <xf numFmtId="164" fontId="0" fillId="11" borderId="0" xfId="0" applyNumberFormat="1" applyFill="1"/>
    <xf numFmtId="49" fontId="9" fillId="11" borderId="0" xfId="1" applyNumberFormat="1" applyFont="1" applyFill="1" applyAlignment="1">
      <alignment horizontal="center"/>
    </xf>
    <xf numFmtId="49" fontId="7" fillId="11" borderId="0" xfId="1" applyNumberFormat="1" applyFont="1" applyFill="1"/>
    <xf numFmtId="0" fontId="19" fillId="11" borderId="0" xfId="1" applyFont="1" applyFill="1" applyAlignment="1">
      <alignment horizontal="left" vertical="top" wrapText="1"/>
    </xf>
    <xf numFmtId="0" fontId="13" fillId="11" borderId="0" xfId="1" applyFont="1" applyFill="1" applyAlignment="1">
      <alignment horizontal="center" vertical="top"/>
    </xf>
    <xf numFmtId="16" fontId="0" fillId="11" borderId="0" xfId="0" applyNumberFormat="1" applyFill="1" applyAlignment="1">
      <alignment horizontal="left" vertical="top"/>
    </xf>
    <xf numFmtId="0" fontId="0" fillId="5" borderId="0" xfId="0" applyFill="1"/>
    <xf numFmtId="0" fontId="28" fillId="2" borderId="0" xfId="1" applyFont="1" applyFill="1" applyAlignment="1">
      <alignment horizontal="center"/>
    </xf>
    <xf numFmtId="0" fontId="30" fillId="2" borderId="0" xfId="1" applyFont="1" applyFill="1"/>
    <xf numFmtId="0" fontId="29" fillId="2" borderId="0" xfId="1" applyFont="1" applyFill="1" applyAlignment="1">
      <alignment vertical="top"/>
    </xf>
    <xf numFmtId="0" fontId="28" fillId="11" borderId="0" xfId="1" applyFont="1" applyFill="1" applyAlignment="1">
      <alignment horizontal="center"/>
    </xf>
    <xf numFmtId="0" fontId="30" fillId="11" borderId="0" xfId="1" applyFont="1" applyFill="1"/>
    <xf numFmtId="0" fontId="29" fillId="11" borderId="0" xfId="1" applyFont="1" applyFill="1" applyAlignment="1">
      <alignment vertical="top"/>
    </xf>
    <xf numFmtId="49" fontId="30" fillId="0" borderId="0" xfId="1" applyNumberFormat="1" applyFont="1"/>
    <xf numFmtId="9" fontId="0" fillId="0" borderId="0" xfId="6" applyFont="1" applyAlignment="1">
      <alignment horizontal="center"/>
    </xf>
    <xf numFmtId="0" fontId="18" fillId="11" borderId="0" xfId="0" applyFont="1" applyFill="1"/>
    <xf numFmtId="0" fontId="19" fillId="11" borderId="0" xfId="0" applyFont="1" applyFill="1" applyAlignment="1">
      <alignment vertical="top"/>
    </xf>
    <xf numFmtId="0" fontId="31" fillId="11" borderId="0" xfId="0" applyFont="1" applyFill="1"/>
    <xf numFmtId="0" fontId="29" fillId="11" borderId="0" xfId="0" applyFont="1" applyFill="1" applyAlignment="1">
      <alignment vertical="top"/>
    </xf>
    <xf numFmtId="49" fontId="9" fillId="11" borderId="0" xfId="1" applyNumberFormat="1" applyFont="1" applyFill="1" applyAlignment="1">
      <alignment horizontal="center" vertical="top"/>
    </xf>
    <xf numFmtId="0" fontId="19" fillId="11" borderId="0" xfId="1" applyFont="1" applyFill="1" applyAlignment="1">
      <alignment vertical="top" wrapText="1"/>
    </xf>
    <xf numFmtId="0" fontId="32" fillId="2" borderId="1" xfId="0" applyFont="1" applyFill="1" applyBorder="1" applyAlignment="1">
      <alignment horizontal="center" wrapText="1"/>
    </xf>
    <xf numFmtId="0" fontId="33" fillId="0" borderId="8" xfId="0" applyFont="1" applyBorder="1"/>
    <xf numFmtId="0" fontId="33" fillId="11" borderId="8" xfId="0" applyFont="1" applyFill="1" applyBorder="1"/>
    <xf numFmtId="0" fontId="33" fillId="2" borderId="8" xfId="0" applyFont="1" applyFill="1" applyBorder="1"/>
    <xf numFmtId="0" fontId="1" fillId="0" borderId="0" xfId="0" applyFont="1" applyAlignment="1">
      <alignment horizontal="center"/>
    </xf>
    <xf numFmtId="0" fontId="3" fillId="2" borderId="8" xfId="0" applyFont="1" applyFill="1" applyBorder="1" applyAlignment="1">
      <alignment horizontal="center" wrapText="1"/>
    </xf>
    <xf numFmtId="164" fontId="1" fillId="0" borderId="8" xfId="0" applyNumberFormat="1" applyFont="1" applyBorder="1"/>
    <xf numFmtId="0" fontId="0" fillId="5" borderId="0" xfId="0" applyFill="1" applyAlignment="1">
      <alignment horizontal="center" vertical="top"/>
    </xf>
    <xf numFmtId="0" fontId="19" fillId="5" borderId="0" xfId="0" applyFont="1" applyFill="1" applyAlignment="1">
      <alignment vertical="top"/>
    </xf>
    <xf numFmtId="16" fontId="0" fillId="5" borderId="0" xfId="0" applyNumberFormat="1" applyFill="1" applyAlignment="1">
      <alignment horizontal="center" vertical="top"/>
    </xf>
    <xf numFmtId="16" fontId="0" fillId="5" borderId="0" xfId="0" applyNumberFormat="1" applyFill="1" applyAlignment="1">
      <alignment horizontal="left" vertical="top"/>
    </xf>
    <xf numFmtId="0" fontId="17" fillId="5" borderId="10" xfId="5" applyFill="1"/>
    <xf numFmtId="0" fontId="1" fillId="5" borderId="8" xfId="0" applyFont="1" applyFill="1" applyBorder="1"/>
    <xf numFmtId="0" fontId="33" fillId="5" borderId="8" xfId="0" applyFont="1" applyFill="1" applyBorder="1"/>
    <xf numFmtId="0" fontId="0" fillId="5" borderId="8" xfId="0" applyFill="1" applyBorder="1"/>
    <xf numFmtId="0" fontId="1" fillId="5" borderId="8" xfId="0" applyNumberFormat="1" applyFont="1" applyFill="1" applyBorder="1"/>
    <xf numFmtId="164" fontId="0" fillId="5" borderId="0" xfId="0" applyNumberFormat="1" applyFill="1"/>
    <xf numFmtId="0" fontId="13" fillId="12" borderId="0" xfId="1" applyFont="1" applyFill="1" applyAlignment="1">
      <alignment horizontal="center"/>
    </xf>
    <xf numFmtId="0" fontId="7" fillId="12" borderId="0" xfId="1" applyFont="1" applyFill="1"/>
    <xf numFmtId="0" fontId="19" fillId="12" borderId="0" xfId="1" applyFont="1" applyFill="1" applyAlignment="1">
      <alignment vertical="top"/>
    </xf>
    <xf numFmtId="0" fontId="0" fillId="12" borderId="0" xfId="0" applyFill="1"/>
    <xf numFmtId="16" fontId="0" fillId="12" borderId="0" xfId="0" applyNumberFormat="1" applyFill="1" applyAlignment="1">
      <alignment horizontal="center" vertical="top"/>
    </xf>
    <xf numFmtId="0" fontId="0" fillId="12" borderId="0" xfId="0" applyFill="1" applyAlignment="1">
      <alignment horizontal="center" vertical="top"/>
    </xf>
    <xf numFmtId="0" fontId="17" fillId="12" borderId="10" xfId="5" applyFill="1"/>
    <xf numFmtId="0" fontId="1" fillId="12" borderId="8" xfId="0" applyFont="1" applyFill="1" applyBorder="1"/>
    <xf numFmtId="0" fontId="33" fillId="12" borderId="8" xfId="0" applyFont="1" applyFill="1" applyBorder="1"/>
    <xf numFmtId="0" fontId="0" fillId="12" borderId="8" xfId="0" applyFill="1" applyBorder="1"/>
    <xf numFmtId="0" fontId="1" fillId="12" borderId="8" xfId="0" applyNumberFormat="1" applyFont="1" applyFill="1" applyBorder="1"/>
    <xf numFmtId="164" fontId="0" fillId="12" borderId="0" xfId="0" applyNumberFormat="1" applyFill="1"/>
    <xf numFmtId="0" fontId="28" fillId="12" borderId="0" xfId="1" applyFont="1" applyFill="1" applyAlignment="1">
      <alignment horizontal="center"/>
    </xf>
    <xf numFmtId="0" fontId="30" fillId="12" borderId="0" xfId="1" applyFont="1" applyFill="1"/>
    <xf numFmtId="0" fontId="29" fillId="12" borderId="0" xfId="1" applyFont="1" applyFill="1" applyAlignment="1">
      <alignment vertical="top"/>
    </xf>
    <xf numFmtId="0" fontId="1" fillId="12" borderId="0" xfId="0" applyFont="1" applyFill="1"/>
    <xf numFmtId="16" fontId="1" fillId="12" borderId="0" xfId="0" applyNumberFormat="1" applyFont="1" applyFill="1" applyAlignment="1">
      <alignment horizontal="center" vertical="top"/>
    </xf>
    <xf numFmtId="0" fontId="1" fillId="12" borderId="0" xfId="0" applyFont="1" applyFill="1" applyAlignment="1">
      <alignment horizontal="center" vertical="top"/>
    </xf>
    <xf numFmtId="0" fontId="17" fillId="12" borderId="10" xfId="5" applyFont="1" applyFill="1"/>
    <xf numFmtId="164" fontId="1" fillId="12" borderId="0" xfId="0" applyNumberFormat="1" applyFont="1" applyFill="1"/>
    <xf numFmtId="0" fontId="30" fillId="12" borderId="0" xfId="1" applyFont="1" applyFill="1" applyAlignment="1">
      <alignment horizontal="left"/>
    </xf>
    <xf numFmtId="0" fontId="34" fillId="2" borderId="1" xfId="0" applyFont="1" applyFill="1" applyBorder="1" applyAlignment="1">
      <alignment horizontal="center" wrapText="1"/>
    </xf>
    <xf numFmtId="0" fontId="35" fillId="0" borderId="8" xfId="0" applyFont="1" applyBorder="1"/>
    <xf numFmtId="0" fontId="0" fillId="2" borderId="7" xfId="0" applyFill="1" applyBorder="1" applyAlignment="1">
      <alignment horizontal="center"/>
    </xf>
    <xf numFmtId="0" fontId="1" fillId="2" borderId="2" xfId="0" applyFont="1" applyFill="1" applyBorder="1"/>
    <xf numFmtId="0" fontId="7" fillId="5" borderId="0" xfId="1" applyFont="1" applyFill="1"/>
    <xf numFmtId="0" fontId="19" fillId="5" borderId="0" xfId="1" applyFont="1" applyFill="1" applyAlignment="1">
      <alignment vertical="top"/>
    </xf>
    <xf numFmtId="0" fontId="19" fillId="5" borderId="0" xfId="1" applyFont="1" applyFill="1" applyAlignment="1">
      <alignment horizontal="left" vertical="top" wrapText="1"/>
    </xf>
    <xf numFmtId="0" fontId="0" fillId="5" borderId="0" xfId="0" applyFont="1" applyFill="1"/>
    <xf numFmtId="16" fontId="0" fillId="5" borderId="0" xfId="0" applyNumberFormat="1" applyFont="1" applyFill="1" applyAlignment="1">
      <alignment horizontal="center" vertical="top"/>
    </xf>
    <xf numFmtId="0" fontId="0" fillId="5" borderId="0" xfId="0" applyFont="1" applyFill="1" applyAlignment="1">
      <alignment horizontal="center" vertical="top"/>
    </xf>
    <xf numFmtId="0" fontId="36" fillId="5" borderId="10" xfId="5" applyFont="1" applyFill="1"/>
    <xf numFmtId="0" fontId="0" fillId="5" borderId="8" xfId="0" applyFont="1" applyFill="1" applyBorder="1"/>
    <xf numFmtId="164" fontId="0" fillId="5" borderId="0" xfId="0" applyNumberFormat="1" applyFont="1" applyFill="1"/>
    <xf numFmtId="0" fontId="13" fillId="5" borderId="0" xfId="1" applyFont="1" applyFill="1" applyAlignment="1">
      <alignment horizontal="center"/>
    </xf>
    <xf numFmtId="0" fontId="0" fillId="0" borderId="0" xfId="0" applyFont="1"/>
    <xf numFmtId="16" fontId="0" fillId="0" borderId="0" xfId="0" applyNumberFormat="1" applyFont="1" applyAlignment="1">
      <alignment horizontal="center" vertical="top"/>
    </xf>
    <xf numFmtId="0" fontId="0" fillId="0" borderId="0" xfId="0" applyFont="1" applyAlignment="1">
      <alignment horizontal="center" vertical="top"/>
    </xf>
    <xf numFmtId="164" fontId="0" fillId="0" borderId="0" xfId="0" applyNumberFormat="1" applyFont="1"/>
    <xf numFmtId="0" fontId="36" fillId="8" borderId="10" xfId="5" applyFont="1"/>
    <xf numFmtId="0" fontId="0" fillId="0" borderId="8" xfId="0" applyFont="1" applyBorder="1"/>
    <xf numFmtId="0" fontId="37" fillId="0" borderId="8" xfId="0" applyFont="1" applyBorder="1"/>
    <xf numFmtId="0" fontId="0" fillId="0" borderId="8" xfId="0" applyNumberFormat="1" applyFont="1" applyBorder="1"/>
    <xf numFmtId="164" fontId="1" fillId="0" borderId="13" xfId="0" applyNumberFormat="1" applyFont="1" applyBorder="1"/>
    <xf numFmtId="44" fontId="1" fillId="0" borderId="0" xfId="0" applyNumberFormat="1" applyFont="1"/>
    <xf numFmtId="0" fontId="0" fillId="0" borderId="17" xfId="0" applyBorder="1"/>
    <xf numFmtId="0" fontId="0" fillId="0" borderId="0" xfId="0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44" fontId="1" fillId="0" borderId="20" xfId="0" applyNumberFormat="1" applyFont="1" applyBorder="1"/>
    <xf numFmtId="0" fontId="0" fillId="0" borderId="21" xfId="0" applyBorder="1"/>
    <xf numFmtId="0" fontId="1" fillId="0" borderId="0" xfId="0" applyFont="1" applyBorder="1"/>
    <xf numFmtId="164" fontId="1" fillId="0" borderId="23" xfId="0" applyNumberFormat="1" applyFont="1" applyBorder="1"/>
    <xf numFmtId="44" fontId="1" fillId="0" borderId="22" xfId="0" applyNumberFormat="1" applyFont="1" applyBorder="1"/>
    <xf numFmtId="0" fontId="1" fillId="5" borderId="0" xfId="0" applyFont="1" applyFill="1"/>
    <xf numFmtId="0" fontId="9" fillId="0" borderId="8" xfId="0" applyFont="1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7">
    <cellStyle name="Buena" xfId="3" builtinId="26"/>
    <cellStyle name="Millares 2 2 2" xfId="2"/>
    <cellStyle name="Neutral" xfId="4" builtinId="28"/>
    <cellStyle name="Normal" xfId="0" builtinId="0"/>
    <cellStyle name="Normal 2 2 2" xfId="1"/>
    <cellStyle name="Porcentual" xfId="6" builtinId="5"/>
    <cellStyle name="Salida" xfId="5" builtinId="21"/>
  </cellStyles>
  <dxfs count="469"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alignment horizontal="center" vertical="top" textRotation="0" wrapText="0" indent="0" relativeIndent="255" justifyLastLine="0" shrinkToFit="0" readingOrder="0"/>
    </dxf>
    <dxf>
      <alignment horizontal="center" vertical="top" textRotation="0" wrapText="0" indent="0" relativeIndent="255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rgb="FFFF0000"/>
      </font>
      <numFmt numFmtId="0" formatCode="General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relativeIndent="0" justifyLastLine="0" shrinkToFit="0" mergeCell="0" readingOrder="0"/>
    </dxf>
    <dxf>
      <alignment horizontal="center" vertical="top" textRotation="0" wrapText="0" indent="0" relativeIndent="255" justifyLastLine="0" shrinkToFit="0" readingOrder="0"/>
    </dxf>
    <dxf>
      <numFmt numFmtId="21" formatCode="d\-mmm"/>
      <alignment horizontal="center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rgb="FFFF0000"/>
      </font>
      <numFmt numFmtId="0" formatCode="General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relativeIndent="0" justifyLastLine="0" shrinkToFit="0" mergeCell="0" readingOrder="0"/>
    </dxf>
    <dxf>
      <alignment horizontal="center" vertical="top" textRotation="0" wrapText="0" indent="0" relativeIndent="255" justifyLastLine="0" shrinkToFit="0" readingOrder="0"/>
    </dxf>
    <dxf>
      <numFmt numFmtId="21" formatCode="d\-mmm"/>
      <alignment horizontal="center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0" formatCode="General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auto="1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rgb="FFFF0000"/>
      </font>
      <numFmt numFmtId="0" formatCode="General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font>
        <b val="0"/>
      </font>
    </dxf>
    <dxf>
      <font>
        <b val="0"/>
      </font>
    </dxf>
    <dxf>
      <alignment horizontal="center" vertical="top" textRotation="0" wrapText="0" indent="0" relativeIndent="0" justifyLastLine="0" shrinkToFit="0" mergeCell="0" readingOrder="0"/>
    </dxf>
    <dxf>
      <font>
        <b val="0"/>
      </font>
      <alignment horizontal="center" vertical="top" textRotation="0" wrapText="0" indent="0" relativeIndent="255" justifyLastLine="0" shrinkToFit="0" mergeCell="0" readingOrder="0"/>
    </dxf>
    <dxf>
      <font>
        <b val="0"/>
      </font>
      <numFmt numFmtId="21" formatCode="d\-mmm"/>
      <alignment horizontal="center" vertical="top" textRotation="0" wrapText="0" indent="0" relativeIndent="255" justifyLastLine="0" shrinkToFit="0" mergeCell="0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relativeIndent="0" justifyLastLine="0" shrinkToFit="0" mergeCell="0" readingOrder="0"/>
    </dxf>
    <dxf>
      <font>
        <b val="0"/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horizontal="general" vertical="top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b val="0"/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relativeIndent="0" justifyLastLine="0" shrinkToFit="0" mergeCell="0" readingOrder="0"/>
    </dxf>
    <dxf>
      <font>
        <b val="0"/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relativeIndent="255" justifyLastLine="0" shrinkToFit="0" mergeCell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rgb="FFFF0000"/>
      </font>
      <numFmt numFmtId="0" formatCode="General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font>
        <b val="0"/>
      </font>
    </dxf>
    <dxf>
      <alignment horizontal="center" vertical="top" textRotation="0" wrapText="0" indent="0" relativeIndent="0" justifyLastLine="0" shrinkToFit="0" mergeCell="0" readingOrder="0"/>
    </dxf>
    <dxf>
      <alignment horizontal="center" vertical="top" textRotation="0" wrapText="0" indent="0" relativeIndent="255" justifyLastLine="0" shrinkToFit="0" readingOrder="0"/>
    </dxf>
    <dxf>
      <numFmt numFmtId="21" formatCode="d\-mmm"/>
      <alignment horizontal="center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color rgb="FF002060"/>
        <name val="Calibri Light"/>
        <scheme val="major"/>
      </font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rgb="FFFF0000"/>
      </font>
      <numFmt numFmtId="0" formatCode="General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relativeIndent="0" justifyLastLine="0" shrinkToFit="0" mergeCell="0" readingOrder="0"/>
    </dxf>
    <dxf>
      <alignment horizontal="center" vertical="top" textRotation="0" wrapText="0" indent="0" relativeIndent="255" justifyLastLine="0" shrinkToFit="0" readingOrder="0"/>
    </dxf>
    <dxf>
      <numFmt numFmtId="21" formatCode="d\-mmm"/>
      <alignment horizontal="center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relativeIndent="0" justifyLastLine="0" shrinkToFit="0" mergeCell="0" readingOrder="0"/>
    </dxf>
    <dxf>
      <alignment horizontal="center" vertical="top" textRotation="0" wrapText="0" indent="0" relativeIndent="255" justifyLastLine="0" shrinkToFit="0" readingOrder="0"/>
    </dxf>
    <dxf>
      <numFmt numFmtId="21" formatCode="d\-mmm"/>
      <alignment horizontal="center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relativeIndent="0" justifyLastLine="0" shrinkToFit="0" mergeCell="0" readingOrder="0"/>
    </dxf>
    <dxf>
      <alignment horizontal="center" vertical="top" textRotation="0" wrapText="0" indent="0" relativeIndent="255" justifyLastLine="0" shrinkToFit="0" readingOrder="0"/>
    </dxf>
    <dxf>
      <numFmt numFmtId="21" formatCode="d\-mmm"/>
      <alignment horizontal="center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relativeIndent="0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relativeIndent="255" justifyLastLine="0" shrinkToFit="0" readingOrder="0"/>
    </dxf>
    <dxf>
      <alignment horizontal="center" vertical="top" textRotation="0" wrapText="0" indent="0" relativeIndent="255" justifyLastLine="0" shrinkToFit="0" readingOrder="0"/>
    </dxf>
    <dxf>
      <numFmt numFmtId="21" formatCode="d\-mmm"/>
      <alignment horizontal="center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relativeIndent="255" justifyLastLine="0" shrinkToFit="0" readingOrder="0"/>
    </dxf>
    <dxf>
      <alignment horizontal="center" vertical="top" textRotation="0" wrapText="0" indent="0" relativeIndent="255" justifyLastLine="0" shrinkToFit="0" readingOrder="0"/>
    </dxf>
    <dxf>
      <numFmt numFmtId="21" formatCode="d\-mmm"/>
      <alignment horizontal="center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relativeIndent="255" justifyLastLine="0" shrinkToFit="0" readingOrder="0"/>
    </dxf>
    <dxf>
      <alignment horizontal="center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Calibri"/>
        <scheme val="minor"/>
      </font>
      <alignment horizontal="general" vertical="top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4"/>
        <name val="Calibri"/>
        <scheme val="minor"/>
      </font>
      <numFmt numFmtId="0" formatCode="General"/>
      <alignment vertical="top" textRotation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major"/>
      </font>
    </dxf>
    <dxf>
      <font>
        <strike val="0"/>
        <outline val="0"/>
        <shadow val="0"/>
        <u val="none"/>
        <vertAlign val="baseline"/>
        <sz val="10"/>
        <name val="Calibri Light"/>
        <scheme val="major"/>
      </font>
    </dxf>
    <dxf>
      <alignment horizontal="center" vertical="top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3F"/>
        <name val="Calibri"/>
        <scheme val="minor"/>
      </font>
      <fill>
        <patternFill patternType="solid">
          <fgColor indexed="64"/>
          <bgColor rgb="FFF2F2F2"/>
        </patternFill>
      </fill>
      <border diagonalUp="0" diagonalDown="0" outline="0">
        <left style="thin">
          <color rgb="FF3F3F3F"/>
        </left>
        <right style="thin">
          <color rgb="FF3F3F3F"/>
        </right>
        <top style="thin">
          <color rgb="FF3F3F3F"/>
        </top>
        <bottom/>
      </border>
    </dxf>
    <dxf>
      <alignment horizontal="center" vertical="top" textRotation="0" wrapText="0" indent="0" relativeIndent="255" justifyLastLine="0" shrinkToFit="0" readingOrder="0"/>
    </dxf>
    <dxf>
      <alignment horizontal="center" vertical="top" textRotation="0" wrapText="0" indent="0" relativeIndent="255" justifyLastLine="0" shrinkToFit="0" readingOrder="0"/>
    </dxf>
    <dxf>
      <alignment horizontal="center" vertical="top" textRotation="0" wrapText="0" indent="0" relativeIndent="255" justifyLastLine="0" shrinkToFit="0" readingOrder="0"/>
    </dxf>
    <dxf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alignment horizontal="center" vertical="top" textRotation="0" wrapText="0" indent="0" relativeIndent="255" justifyLastLine="0" shrinkToFit="0" readingOrder="0"/>
    </dxf>
    <dxf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alignment horizontal="center" vertical="top" textRotation="0" wrapText="0" indent="0" relativeIndent="255" justifyLastLine="0" shrinkToFit="0" readingOrder="0"/>
    </dxf>
    <dxf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alignment horizontal="center" vertical="top" textRotation="0" wrapText="0" indent="0" relativeIndent="255" justifyLastLine="0" shrinkToFit="0" readingOrder="0"/>
    </dxf>
    <dxf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0" formatCode="General"/>
    </dxf>
    <dxf>
      <alignment horizontal="center" vertical="top" textRotation="0" wrapText="0" indent="0" relativeIndent="255" justifyLastLine="0" shrinkToFit="0" readingOrder="0"/>
    </dxf>
    <dxf>
      <alignment horizontal="center" vertical="top" textRotation="0" wrapText="0" indent="0" relativeIndent="255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82C12A7-4F15-49EF-8C62-9908BC657A2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68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2</xdr:col>
      <xdr:colOff>923925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B8DA0BC-2752-4E90-82DA-57170BAEF41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76200"/>
          <a:ext cx="923925" cy="77914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2</xdr:col>
      <xdr:colOff>923925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B8DA0BC-2752-4E90-82DA-57170BAEF41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76200"/>
          <a:ext cx="923925" cy="77914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B8DA0BC-2752-4E90-82DA-57170BAEF41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76200"/>
          <a:ext cx="923925" cy="77914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2</xdr:col>
      <xdr:colOff>923925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B8DA0BC-2752-4E90-82DA-57170BAEF41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76200"/>
          <a:ext cx="923925" cy="77914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2</xdr:col>
      <xdr:colOff>923925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B8DA0BC-2752-4E90-82DA-57170BAEF41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5800" y="76200"/>
          <a:ext cx="923925" cy="77914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473C1050-5757-C755-8B0A-BDDABA0D6884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2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047E5CC-3800-49AC-985E-248A46BE80F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68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99D0ADE3-CA25-4A33-9D12-4713EA9677B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68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FAC849E-295C-4869-BCD4-1FCA8978882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68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1</xdr:col>
      <xdr:colOff>1285875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1FF2CCC-8CAC-44D1-9C34-7EC3DF39F56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6825" y="76200"/>
          <a:ext cx="923925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2</xdr:col>
      <xdr:colOff>10353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7F920AB-2BCC-4306-95DF-B4F98C9E46F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0" y="76200"/>
          <a:ext cx="924754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2</xdr:col>
      <xdr:colOff>10353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6EB9F78B-5494-4977-92AF-49D2697AAAF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8225" y="76200"/>
          <a:ext cx="924753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2</xdr:col>
      <xdr:colOff>10353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5C3E7F95-A0C9-4C9E-8690-EB4AD88DAC4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8225" y="76200"/>
          <a:ext cx="924753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76200</xdr:rowOff>
    </xdr:from>
    <xdr:to>
      <xdr:col>2</xdr:col>
      <xdr:colOff>923925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B8DA0BC-2752-4E90-82DA-57170BAEF41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8225" y="76200"/>
          <a:ext cx="924753" cy="8096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ables/table1.xml><?xml version="1.0" encoding="utf-8"?>
<table xmlns="http://schemas.openxmlformats.org/spreadsheetml/2006/main" id="7" name="Tabla35678" displayName="Tabla35678" ref="A16:O792" totalsRowShown="0" headerRowDxfId="456" headerRowBorderDxfId="455" tableBorderDxfId="454">
  <autoFilter ref="A16:O792"/>
  <sortState ref="A17:O792">
    <sortCondition ref="C113:C792"/>
  </sortState>
  <tableColumns count="15">
    <tableColumn id="1" name="CUENTA" dataDxfId="453"/>
    <tableColumn id="2" name="CUENTA CONTABLE"/>
    <tableColumn id="3" name="NOMBRE-CTA"/>
    <tableColumn id="4" name="DESCRIPCION"/>
    <tableColumn id="5" name="ORDEN DE COMPRA "/>
    <tableColumn id="6" name="Udes, cajas, paquetes…" dataDxfId="452"/>
    <tableColumn id="7" name="BALANCE INICIAL"/>
    <tableColumn id="8" name="ENTRADAS"/>
    <tableColumn id="9" name="SALIDAS"/>
    <tableColumn id="10" name="EXSISTENCIA" dataDxfId="451">
      <calculatedColumnFormula>+Tabla35678[[#This Row],[BALANCE INICIAL]]+Tabla35678[[#This Row],[ENTRADAS]]-Tabla35678[[#This Row],[SALIDAS]]</calculatedColumnFormula>
    </tableColumn>
    <tableColumn id="11" name="PRECIO" dataDxfId="450"/>
    <tableColumn id="12" name="BALANCE INICIAL2" dataDxfId="449">
      <calculatedColumnFormula>+Tabla35678[[#This Row],[BALANCE INICIAL]]*Tabla35678[[#This Row],[PRECIO]]</calculatedColumnFormula>
    </tableColumn>
    <tableColumn id="13" name="ENTRADAS3" dataDxfId="448">
      <calculatedColumnFormula>+Tabla35678[[#This Row],[ENTRADAS]]*Tabla35678[[#This Row],[PRECIO]]</calculatedColumnFormula>
    </tableColumn>
    <tableColumn id="14" name="SALIDAS4" dataDxfId="447">
      <calculatedColumnFormula>+Tabla35678[[#This Row],[SALIDAS]]*Tabla35678[[#This Row],[PRECIO]]</calculatedColumnFormula>
    </tableColumn>
    <tableColumn id="15" name="TOTAL5" dataDxfId="446">
      <calculatedColumnFormula>+Tabla35678[[#This Row],[BALANCE INICIAL2]]+Tabla35678[[#This Row],[ENTRADAS3]]-Tabla35678[[#This Row],[SALIDAS4]]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Tabla32391118" displayName="Tabla32391118" ref="A16:Q866" totalsRowCount="1" headerRowDxfId="242" headerRowBorderDxfId="241" tableBorderDxfId="240">
  <autoFilter ref="A16:Q865"/>
  <sortState ref="A17:Q865">
    <sortCondition ref="D16:D865"/>
  </sortState>
  <tableColumns count="17">
    <tableColumn id="1" name="CUENTA" dataDxfId="239" totalsRowDxfId="238"/>
    <tableColumn id="2" name="CUENTA CONTABLE" dataDxfId="237" totalsRowDxfId="236"/>
    <tableColumn id="3" name="NOMBRE-CTA" dataDxfId="235" totalsRowDxfId="234"/>
    <tableColumn id="4" name="DESCRIPCION"/>
    <tableColumn id="5" name="ORDEN DE COMPRA "/>
    <tableColumn id="17" name="FECHA"/>
    <tableColumn id="16" name="Suplidor" dataDxfId="233"/>
    <tableColumn id="6" name="Udes, cajas, paquetes…" dataDxfId="232" totalsRowDxfId="231"/>
    <tableColumn id="7" name="BALANCE INICIAL"/>
    <tableColumn id="8" name="ENTRADAS"/>
    <tableColumn id="9" name="SALIDAS" totalsRowDxfId="230" dataCellStyle="Salida"/>
    <tableColumn id="10" name="EXSISTENCIA" dataDxfId="229">
      <calculatedColumnFormula>+Tabla32391118[[#This Row],[BALANCE INICIAL]]+Tabla32391118[[#This Row],[ENTRADAS]]-Tabla32391118[[#This Row],[SALIDAS]]</calculatedColumnFormula>
    </tableColumn>
    <tableColumn id="11" name="PRECIO" dataDxfId="228" totalsRowDxfId="227"/>
    <tableColumn id="12" name="BALANCE INICIAL2" totalsRowFunction="sum" dataDxfId="226" totalsRowDxfId="225">
      <calculatedColumnFormula>+Tabla32391118[[#This Row],[BALANCE INICIAL]]*Tabla32391118[[#This Row],[PRECIO]]</calculatedColumnFormula>
    </tableColumn>
    <tableColumn id="13" name="ENTRADAS3" totalsRowFunction="sum" dataDxfId="224" totalsRowDxfId="223">
      <calculatedColumnFormula>+Tabla32391118[[#This Row],[ENTRADAS]]*Tabla32391118[[#This Row],[PRECIO]]</calculatedColumnFormula>
    </tableColumn>
    <tableColumn id="14" name="SALIDAS4" totalsRowFunction="sum" dataDxfId="222" totalsRowDxfId="221">
      <calculatedColumnFormula>+Tabla32391118[[#This Row],[SALIDAS]]*Tabla32391118[[#This Row],[PRECIO]]</calculatedColumnFormula>
    </tableColumn>
    <tableColumn id="15" name="TOTAL5" totalsRowFunction="sum" dataDxfId="220" totalsRowDxfId="219">
      <calculatedColumnFormula>+Tabla32391118[[#This Row],[BALANCE INICIAL2]]+Tabla32391118[[#This Row],[ENTRADAS3]]-Tabla32391118[[#This Row],[SALIDAS4]]</calculatedColumnFormula>
    </tableColumn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1" name="Tabla32391112" displayName="Tabla32391112" ref="A16:U219" totalsRowCount="1" headerRowDxfId="186" headerRowBorderDxfId="185" tableBorderDxfId="184">
  <autoFilter ref="A16:U218">
    <filterColumn colId="12"/>
    <filterColumn colId="13"/>
    <filterColumn colId="14"/>
    <filterColumn colId="15"/>
  </autoFilter>
  <sortState ref="A17:U217">
    <sortCondition ref="D16:D865"/>
  </sortState>
  <tableColumns count="21">
    <tableColumn id="1" name="CUENTA" dataDxfId="183" totalsRowDxfId="182"/>
    <tableColumn id="2" name="CUENTA CONTABLE" dataDxfId="181" totalsRowDxfId="180"/>
    <tableColumn id="3" name="NOMBRE-CTA" dataDxfId="179" totalsRowDxfId="178"/>
    <tableColumn id="4" name="DESCRIPCION"/>
    <tableColumn id="5" name="ORDEN DE COMPRA "/>
    <tableColumn id="17" name="FECHA"/>
    <tableColumn id="16" name="Suplidor" dataDxfId="177"/>
    <tableColumn id="6" name="Udes, cajas, paquetes…" dataDxfId="176" totalsRowDxfId="175"/>
    <tableColumn id="7" name="BALANCE INICIAL"/>
    <tableColumn id="8" name="ENTRADAS"/>
    <tableColumn id="9" name="SALIDAS" totalsRowDxfId="174" dataCellStyle="Salida"/>
    <tableColumn id="10" name="EXSISTENCIA" dataDxfId="173">
      <calculatedColumnFormula>+Tabla32391112[[#This Row],[BALANCE INICIAL]]+Tabla32391112[[#This Row],[ENTRADAS]]-Tabla32391112[[#This Row],[SALIDAS]]</calculatedColumnFormula>
    </tableColumn>
    <tableColumn id="18" name="RECONTEO" dataDxfId="172" totalsRowDxfId="171"/>
    <tableColumn id="19" name="SALIDAS2" dataDxfId="170" totalsRowDxfId="169"/>
    <tableColumn id="21" name="ENTRADAS2" dataDxfId="168" totalsRowDxfId="167"/>
    <tableColumn id="20" name="DIFERENCIAS" dataDxfId="166" totalsRowDxfId="165">
      <calculatedColumnFormula>Tabla32391112[[#This Row],[EXSISTENCIA]]-Tabla32391112[[#This Row],[RECONTEO]]-Tabla32391112[[#This Row],[SALIDAS2]]+Tabla32391112[[#This Row],[ENTRADAS2]]</calculatedColumnFormula>
    </tableColumn>
    <tableColumn id="11" name="PRECIO" dataDxfId="164" totalsRowDxfId="163"/>
    <tableColumn id="12" name="BALANCE INICIAL2" totalsRowFunction="sum" dataDxfId="162" totalsRowDxfId="161">
      <calculatedColumnFormula>+Tabla32391112[[#This Row],[BALANCE INICIAL]]*Tabla32391112[[#This Row],[PRECIO]]</calculatedColumnFormula>
    </tableColumn>
    <tableColumn id="13" name="ENTRADAS3" totalsRowFunction="sum" dataDxfId="160" totalsRowDxfId="159">
      <calculatedColumnFormula>+Tabla32391112[[#This Row],[ENTRADAS]]*Tabla32391112[[#This Row],[PRECIO]]</calculatedColumnFormula>
    </tableColumn>
    <tableColumn id="14" name="SALIDAS4" totalsRowFunction="sum" dataDxfId="158" totalsRowDxfId="157">
      <calculatedColumnFormula>+Tabla32391112[[#This Row],[SALIDAS]]*Tabla32391112[[#This Row],[PRECIO]]</calculatedColumnFormula>
    </tableColumn>
    <tableColumn id="15" name="TOTAL5" totalsRowFunction="sum" dataDxfId="156" totalsRowDxfId="155">
      <calculatedColumnFormula>+Tabla32391112[[#This Row],[BALANCE INICIAL2]]+Tabla32391112[[#This Row],[ENTRADAS3]]-Tabla32391112[[#This Row],[SALIDAS4]]</calculatedColumnFormula>
    </tableColumn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6" name="Tabla3239111217" displayName="Tabla3239111217" ref="A16:T34" totalsRowCount="1" headerRowDxfId="154" headerRowBorderDxfId="153" tableBorderDxfId="152">
  <autoFilter ref="A16:T33">
    <filterColumn colId="11"/>
    <filterColumn colId="12"/>
    <filterColumn colId="13"/>
    <filterColumn colId="14"/>
  </autoFilter>
  <sortState ref="A17:U217">
    <sortCondition ref="C16:C865"/>
  </sortState>
  <tableColumns count="20">
    <tableColumn id="2" name="CUENTA CONTABLE" dataDxfId="151" totalsRowDxfId="150"/>
    <tableColumn id="3" name="NOMBRE-CTA" dataDxfId="149" totalsRowDxfId="148"/>
    <tableColumn id="4" name="DESCRIPCION"/>
    <tableColumn id="5" name="ORDEN DE COMPRA "/>
    <tableColumn id="17" name="FECHA"/>
    <tableColumn id="16" name="Suplidor" dataDxfId="147"/>
    <tableColumn id="6" name="Udes, cajas, paquetes…" dataDxfId="146" totalsRowDxfId="145"/>
    <tableColumn id="7" name="BALANCE INICIAL"/>
    <tableColumn id="8" name="ENTRADAS"/>
    <tableColumn id="9" name="SALIDAS" dataDxfId="144" totalsRowDxfId="143" dataCellStyle="Salida"/>
    <tableColumn id="10" name="EXSISTENCIA" dataDxfId="142">
      <calculatedColumnFormula>+Tabla3239111217[[#This Row],[BALANCE INICIAL]]+Tabla3239111217[[#This Row],[ENTRADAS]]-Tabla3239111217[[#This Row],[SALIDAS]]</calculatedColumnFormula>
    </tableColumn>
    <tableColumn id="18" name="RECONTEO" dataDxfId="141" totalsRowDxfId="140"/>
    <tableColumn id="19" name="SALIDAS2" dataDxfId="139" totalsRowDxfId="138"/>
    <tableColumn id="21" name="ENTRADAS2" dataDxfId="137" totalsRowDxfId="136"/>
    <tableColumn id="20" name="DIFERENCIAS" dataDxfId="135" totalsRowDxfId="134">
      <calculatedColumnFormula>Tabla3239111217[[#This Row],[EXSISTENCIA]]-Tabla3239111217[[#This Row],[RECONTEO]]-Tabla3239111217[[#This Row],[SALIDAS2]]+Tabla3239111217[[#This Row],[ENTRADAS2]]</calculatedColumnFormula>
    </tableColumn>
    <tableColumn id="11" name="PRECIO" dataDxfId="133" totalsRowDxfId="132"/>
    <tableColumn id="12" name="BALANCE INICIAL2" totalsRowFunction="sum" dataDxfId="131" totalsRowDxfId="130">
      <calculatedColumnFormula>+Tabla3239111217[[#This Row],[BALANCE INICIAL]]*Tabla3239111217[[#This Row],[PRECIO]]</calculatedColumnFormula>
    </tableColumn>
    <tableColumn id="13" name="ENTRADAS3" totalsRowFunction="sum" dataDxfId="129" totalsRowDxfId="128">
      <calculatedColumnFormula>+Tabla3239111217[[#This Row],[ENTRADAS]]*Tabla3239111217[[#This Row],[PRECIO]]</calculatedColumnFormula>
    </tableColumn>
    <tableColumn id="14" name="SALIDAS4" totalsRowFunction="sum" dataDxfId="127" totalsRowDxfId="126">
      <calculatedColumnFormula>+Tabla3239111217[[#This Row],[SALIDAS]]*Tabla3239111217[[#This Row],[PRECIO]]</calculatedColumnFormula>
    </tableColumn>
    <tableColumn id="15" name="TOTAL5" totalsRowFunction="sum" dataDxfId="125" totalsRowDxfId="124">
      <calculatedColumnFormula>+Tabla3239111217[[#This Row],[BALANCE INICIAL2]]+Tabla3239111217[[#This Row],[ENTRADAS3]]-Tabla3239111217[[#This Row],[SALIDAS4]]</calculatedColumnFormula>
    </tableColumn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13" name="Tabla323911121314" displayName="Tabla323911121314" ref="A16:U30" totalsRowCount="1" headerRowDxfId="123" headerRowBorderDxfId="122" tableBorderDxfId="121">
  <autoFilter ref="A16:U29">
    <filterColumn colId="12"/>
    <filterColumn colId="13"/>
    <filterColumn colId="14"/>
    <filterColumn colId="15"/>
  </autoFilter>
  <sortState ref="A17:U217">
    <sortCondition ref="P17:P217"/>
  </sortState>
  <tableColumns count="21">
    <tableColumn id="1" name="CUENTA" dataDxfId="120" totalsRowDxfId="119"/>
    <tableColumn id="2" name="CUENTA CONTABLE" dataDxfId="118" totalsRowDxfId="117"/>
    <tableColumn id="3" name="NOMBRE-CTA" dataDxfId="116" totalsRowDxfId="115"/>
    <tableColumn id="4" name="DESCRIPCION" dataDxfId="114"/>
    <tableColumn id="5" name="ORDEN DE COMPRA " dataDxfId="113"/>
    <tableColumn id="17" name="FECHA" dataDxfId="112"/>
    <tableColumn id="16" name="Suplidor" dataDxfId="111"/>
    <tableColumn id="6" name="Udes, cajas, paquetes…" dataDxfId="110" totalsRowDxfId="109"/>
    <tableColumn id="7" name="BALANCE INICIAL" dataDxfId="108"/>
    <tableColumn id="8" name="ENTRADAS" dataDxfId="107"/>
    <tableColumn id="9" name="SALIDAS" totalsRowDxfId="106" dataCellStyle="Salida"/>
    <tableColumn id="10" name="EXSISTENCIA" dataDxfId="105">
      <calculatedColumnFormula>+Tabla323911121314[[#This Row],[BALANCE INICIAL]]+Tabla323911121314[[#This Row],[ENTRADAS]]-Tabla323911121314[[#This Row],[SALIDAS]]</calculatedColumnFormula>
    </tableColumn>
    <tableColumn id="18" name="RECONTEO" dataDxfId="104" totalsRowDxfId="103"/>
    <tableColumn id="19" name="SALIDAS2" dataDxfId="102" totalsRowDxfId="101"/>
    <tableColumn id="21" name="ENTRADAS2" dataDxfId="100" totalsRowDxfId="99"/>
    <tableColumn id="20" name="DIFERENCIAS" dataDxfId="98" totalsRowDxfId="97">
      <calculatedColumnFormula>Tabla323911121314[[#This Row],[RECONTEO]]-Tabla323911121314[[#This Row],[EXSISTENCIA]]</calculatedColumnFormula>
    </tableColumn>
    <tableColumn id="11" name="PRECIO" dataDxfId="96" totalsRowDxfId="95"/>
    <tableColumn id="12" name="BALANCE INICIAL2" totalsRowFunction="sum" dataDxfId="94" totalsRowDxfId="93">
      <calculatedColumnFormula>+Tabla323911121314[[#This Row],[BALANCE INICIAL]]*Tabla323911121314[[#This Row],[PRECIO]]</calculatedColumnFormula>
    </tableColumn>
    <tableColumn id="13" name="ENTRADAS3" totalsRowFunction="sum" dataDxfId="92" totalsRowDxfId="91">
      <calculatedColumnFormula>+Tabla323911121314[[#This Row],[ENTRADAS]]*Tabla323911121314[[#This Row],[PRECIO]]</calculatedColumnFormula>
    </tableColumn>
    <tableColumn id="14" name="SALIDAS4" totalsRowFunction="sum" dataDxfId="90" totalsRowDxfId="89">
      <calculatedColumnFormula>+Tabla323911121314[[#This Row],[SALIDAS]]*Tabla323911121314[[#This Row],[PRECIO]]</calculatedColumnFormula>
    </tableColumn>
    <tableColumn id="15" name="TOTAL5" totalsRowFunction="sum" dataDxfId="88" totalsRowDxfId="87">
      <calculatedColumnFormula>+Tabla323911121314[[#This Row],[BALANCE INICIAL2]]+Tabla323911121314[[#This Row],[ENTRADAS3]]-Tabla323911121314[[#This Row],[SALIDAS4]]</calculatedColumnFormula>
    </tableColumn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14" name="Tabla32391112131415" displayName="Tabla32391112131415" ref="A16:U18" totalsRowCount="1" headerRowDxfId="86" headerRowBorderDxfId="85" tableBorderDxfId="84">
  <autoFilter ref="A16:U17">
    <filterColumn colId="12"/>
    <filterColumn colId="13"/>
    <filterColumn colId="14"/>
    <filterColumn colId="15"/>
  </autoFilter>
  <sortState ref="A17:U217">
    <sortCondition ref="P17:P217"/>
  </sortState>
  <tableColumns count="21">
    <tableColumn id="1" name="CUENTA" dataDxfId="83" totalsRowDxfId="82"/>
    <tableColumn id="2" name="CUENTA CONTABLE" dataDxfId="81" totalsRowDxfId="80"/>
    <tableColumn id="3" name="NOMBRE-CTA" dataDxfId="79" totalsRowDxfId="78"/>
    <tableColumn id="4" name="DESCRIPCION"/>
    <tableColumn id="5" name="ORDEN DE COMPRA "/>
    <tableColumn id="17" name="FECHA"/>
    <tableColumn id="16" name="Suplidor" dataDxfId="77"/>
    <tableColumn id="6" name="Udes, cajas, paquetes…" dataDxfId="76" totalsRowDxfId="75"/>
    <tableColumn id="7" name="BALANCE INICIAL"/>
    <tableColumn id="8" name="ENTRADAS"/>
    <tableColumn id="9" name="SALIDAS" totalsRowDxfId="74" dataCellStyle="Salida"/>
    <tableColumn id="10" name="EXSISTENCIA" dataDxfId="73">
      <calculatedColumnFormula>+Tabla32391112131415[[#This Row],[BALANCE INICIAL]]+Tabla32391112131415[[#This Row],[ENTRADAS]]-Tabla32391112131415[[#This Row],[SALIDAS]]</calculatedColumnFormula>
    </tableColumn>
    <tableColumn id="18" name="RECONTEO" dataDxfId="72" totalsRowDxfId="71"/>
    <tableColumn id="19" name="SALIDAS2" dataDxfId="70" totalsRowDxfId="69"/>
    <tableColumn id="21" name="ENTRADAS2" dataDxfId="68" totalsRowDxfId="67"/>
    <tableColumn id="20" name="DIFERENCIAS" dataDxfId="66" totalsRowDxfId="65">
      <calculatedColumnFormula>Tabla32391112131415[[#This Row],[EXSISTENCIA]]-Tabla32391112131415[[#This Row],[RECONTEO]]-Tabla32391112131415[[#This Row],[SALIDAS2]]+Tabla32391112131415[[#This Row],[ENTRADAS2]]</calculatedColumnFormula>
    </tableColumn>
    <tableColumn id="11" name="PRECIO" dataDxfId="64" totalsRowDxfId="63"/>
    <tableColumn id="12" name="BALANCE INICIAL2" totalsRowFunction="sum" dataDxfId="62" totalsRowDxfId="61">
      <calculatedColumnFormula>+Tabla32391112131415[[#This Row],[BALANCE INICIAL]]*Tabla32391112131415[[#This Row],[PRECIO]]</calculatedColumnFormula>
    </tableColumn>
    <tableColumn id="13" name="ENTRADAS3" totalsRowFunction="sum" dataDxfId="60" totalsRowDxfId="59">
      <calculatedColumnFormula>+Tabla32391112131415[[#This Row],[ENTRADAS]]*Tabla32391112131415[[#This Row],[PRECIO]]</calculatedColumnFormula>
    </tableColumn>
    <tableColumn id="14" name="SALIDAS4" totalsRowFunction="sum" dataDxfId="58" totalsRowDxfId="57">
      <calculatedColumnFormula>+Tabla32391112131415[[#This Row],[SALIDAS]]*Tabla32391112131415[[#This Row],[PRECIO]]</calculatedColumnFormula>
    </tableColumn>
    <tableColumn id="15" name="TOTAL5" totalsRowFunction="sum" dataDxfId="56" totalsRowDxfId="55">
      <calculatedColumnFormula>+Tabla32391112131415[[#This Row],[BALANCE INICIAL2]]+Tabla32391112131415[[#This Row],[ENTRADAS3]]-Tabla32391112131415[[#This Row],[SALIDAS4]]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15" name="Tabla3239111213141516" displayName="Tabla3239111213141516" ref="A21:U23" totalsRowCount="1" headerRowDxfId="54" headerRowBorderDxfId="53" tableBorderDxfId="52">
  <autoFilter ref="A21:U22"/>
  <sortState ref="A22:U222">
    <sortCondition ref="P17:P217"/>
  </sortState>
  <tableColumns count="21">
    <tableColumn id="1" name="CUENTA" dataDxfId="51" totalsRowDxfId="50"/>
    <tableColumn id="2" name="CUENTA CONTABLE" dataDxfId="49" totalsRowDxfId="48"/>
    <tableColumn id="3" name="NOMBRE-CTA" dataDxfId="47" totalsRowDxfId="46"/>
    <tableColumn id="4" name="DESCRIPCION"/>
    <tableColumn id="5" name="ORDEN DE COMPRA "/>
    <tableColumn id="17" name="FECHA"/>
    <tableColumn id="16" name="Suplidor" dataDxfId="45"/>
    <tableColumn id="6" name="Udes, cajas, paquetes…" dataDxfId="44" totalsRowDxfId="43"/>
    <tableColumn id="7" name="BALANCE INICIAL"/>
    <tableColumn id="8" name="ENTRADAS"/>
    <tableColumn id="9" name="SALIDAS" totalsRowDxfId="42" dataCellStyle="Salida"/>
    <tableColumn id="10" name="EXSISTENCIA" dataDxfId="41">
      <calculatedColumnFormula>+Tabla3239111213141516[[#This Row],[BALANCE INICIAL]]+Tabla3239111213141516[[#This Row],[ENTRADAS]]-Tabla3239111213141516[[#This Row],[SALIDAS]]</calculatedColumnFormula>
    </tableColumn>
    <tableColumn id="18" name="RECONTEO" dataDxfId="40" totalsRowDxfId="39"/>
    <tableColumn id="19" name="SALIDAS2" dataDxfId="38" totalsRowDxfId="37"/>
    <tableColumn id="21" name="ENTRADAS2" dataDxfId="36" totalsRowDxfId="35"/>
    <tableColumn id="20" name="DIFERENCIAS" dataDxfId="34" totalsRowDxfId="33">
      <calculatedColumnFormula>Tabla3239111213141516[[#This Row],[EXSISTENCIA]]-Tabla3239111213141516[[#This Row],[RECONTEO]]-Tabla3239111213141516[[#This Row],[SALIDAS2]]+Tabla3239111213141516[[#This Row],[ENTRADAS2]]</calculatedColumnFormula>
    </tableColumn>
    <tableColumn id="11" name="PRECIO" dataDxfId="32" totalsRowDxfId="31"/>
    <tableColumn id="12" name="BALANCE INICIAL2" totalsRowFunction="sum" dataDxfId="30" totalsRowDxfId="29">
      <calculatedColumnFormula>+Tabla3239111213141516[[#This Row],[BALANCE INICIAL]]*Tabla3239111213141516[[#This Row],[PRECIO]]</calculatedColumnFormula>
    </tableColumn>
    <tableColumn id="13" name="ENTRADAS3" totalsRowFunction="sum" dataDxfId="28" totalsRowDxfId="27">
      <calculatedColumnFormula>+Tabla3239111213141516[[#This Row],[ENTRADAS]]*Tabla3239111213141516[[#This Row],[PRECIO]]</calculatedColumnFormula>
    </tableColumn>
    <tableColumn id="14" name="SALIDAS4" totalsRowFunction="sum" dataDxfId="26" totalsRowDxfId="25">
      <calculatedColumnFormula>+Tabla3239111213141516[[#This Row],[SALIDAS]]*Tabla3239111213141516[[#This Row],[PRECIO]]</calculatedColumnFormula>
    </tableColumn>
    <tableColumn id="15" name="TOTAL5" totalsRowFunction="sum" dataDxfId="24" totalsRowDxfId="23">
      <calculatedColumnFormula>+Tabla3239111213141516[[#This Row],[BALANCE INICIAL2]]+Tabla3239111213141516[[#This Row],[ENTRADAS3]]-Tabla3239111213141516[[#This Row],[SALIDAS4]]</calculatedColumn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3" name="Tabla3" displayName="Tabla3" ref="A16:O792" totalsRowShown="0" headerRowDxfId="10" headerRowBorderDxfId="9" tableBorderDxfId="8">
  <autoFilter ref="A16:O792">
    <filterColumn colId="7">
      <filters>
        <filter val="1"/>
        <filter val="10"/>
        <filter val="100"/>
        <filter val="1000"/>
        <filter val="12"/>
        <filter val="125"/>
        <filter val="130"/>
        <filter val="1300"/>
        <filter val="140"/>
        <filter val="15"/>
        <filter val="150"/>
        <filter val="16"/>
        <filter val="18"/>
        <filter val="2"/>
        <filter val="20"/>
        <filter val="200"/>
        <filter val="234"/>
        <filter val="24"/>
        <filter val="25"/>
        <filter val="3"/>
        <filter val="30"/>
        <filter val="300"/>
        <filter val="3000"/>
        <filter val="390"/>
        <filter val="4"/>
        <filter val="411"/>
        <filter val="440"/>
        <filter val="5"/>
        <filter val="50"/>
        <filter val="500"/>
        <filter val="60"/>
        <filter val="7"/>
        <filter val="70"/>
        <filter val="75"/>
        <filter val="8"/>
        <filter val="800"/>
      </filters>
    </filterColumn>
  </autoFilter>
  <sortState ref="A17:O792">
    <sortCondition ref="D185:D792"/>
  </sortState>
  <tableColumns count="15">
    <tableColumn id="1" name="CUENTA" dataDxfId="7"/>
    <tableColumn id="2" name="CUENTA CONTABLE"/>
    <tableColumn id="3" name="NOMBRE-CTA"/>
    <tableColumn id="4" name="DESCRIPCION"/>
    <tableColumn id="5" name="ORDEN DE COMPRA "/>
    <tableColumn id="6" name="Udes, cajas, paquetes…" dataDxfId="6"/>
    <tableColumn id="7" name="BALANCE INICIAL"/>
    <tableColumn id="8" name="ENTRADAS"/>
    <tableColumn id="9" name="SALIDAS"/>
    <tableColumn id="10" name="EXSISTENCIA" dataDxfId="5">
      <calculatedColumnFormula>+Tabla3[[#This Row],[BALANCE INICIAL]]+Tabla3[[#This Row],[ENTRADAS]]-Tabla3[[#This Row],[SALIDAS]]</calculatedColumnFormula>
    </tableColumn>
    <tableColumn id="11" name="PRECIO" dataDxfId="4"/>
    <tableColumn id="12" name="BALANCE INICIAL2" dataDxfId="3">
      <calculatedColumnFormula>+Tabla3[[#This Row],[BALANCE INICIAL]]*Tabla3[[#This Row],[PRECIO]]</calculatedColumnFormula>
    </tableColumn>
    <tableColumn id="13" name="ENTRADAS3" dataDxfId="2">
      <calculatedColumnFormula>+Tabla3[[#This Row],[ENTRADAS]]*Tabla3[[#This Row],[PRECIO]]</calculatedColumnFormula>
    </tableColumn>
    <tableColumn id="14" name="SALIDAS4" dataDxfId="1">
      <calculatedColumnFormula>+Tabla3[[#This Row],[SALIDAS]]*Tabla3[[#This Row],[PRECIO]]</calculatedColumnFormula>
    </tableColumn>
    <tableColumn id="15" name="TOTAL5" dataDxfId="0">
      <calculatedColumnFormula>+Tabla3[[#This Row],[BALANCE INICIAL2]]+Tabla3[[#This Row],[ENTRADAS3]]-Tabla3[[#This Row],[SALIDAS4]]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6" name="Tabla3567" displayName="Tabla3567" ref="A16:O792" totalsRowShown="0" headerRowDxfId="433" headerRowBorderDxfId="432" tableBorderDxfId="431">
  <autoFilter ref="A16:O792"/>
  <sortState ref="A17:O792">
    <sortCondition ref="C113:C792"/>
  </sortState>
  <tableColumns count="15">
    <tableColumn id="1" name="CUENTA" dataDxfId="430"/>
    <tableColumn id="2" name="CUENTA CONTABLE"/>
    <tableColumn id="3" name="NOMBRE-CTA"/>
    <tableColumn id="4" name="DESCRIPCION"/>
    <tableColumn id="5" name="ORDEN DE COMPRA "/>
    <tableColumn id="6" name="Udes, cajas, paquetes…" dataDxfId="429"/>
    <tableColumn id="7" name="BALANCE INICIAL"/>
    <tableColumn id="8" name="ENTRADAS"/>
    <tableColumn id="9" name="SALIDAS"/>
    <tableColumn id="10" name="EXSISTENCIA" dataDxfId="428">
      <calculatedColumnFormula>+Tabla3567[[#This Row],[BALANCE INICIAL]]+Tabla3567[[#This Row],[ENTRADAS]]-Tabla3567[[#This Row],[SALIDAS]]</calculatedColumnFormula>
    </tableColumn>
    <tableColumn id="11" name="PRECIO" dataDxfId="427"/>
    <tableColumn id="12" name="BALANCE INICIAL2" dataDxfId="426">
      <calculatedColumnFormula>+Tabla3567[[#This Row],[BALANCE INICIAL]]*Tabla3567[[#This Row],[PRECIO]]</calculatedColumnFormula>
    </tableColumn>
    <tableColumn id="13" name="ENTRADAS3" dataDxfId="425">
      <calculatedColumnFormula>+Tabla3567[[#This Row],[ENTRADAS]]*Tabla3567[[#This Row],[PRECIO]]</calculatedColumnFormula>
    </tableColumn>
    <tableColumn id="14" name="SALIDAS4" dataDxfId="424">
      <calculatedColumnFormula>+Tabla3567[[#This Row],[SALIDAS]]*Tabla3567[[#This Row],[PRECIO]]</calculatedColumnFormula>
    </tableColumn>
    <tableColumn id="15" name="TOTAL5" dataDxfId="423">
      <calculatedColumnFormula>+Tabla3567[[#This Row],[BALANCE INICIAL2]]+Tabla3567[[#This Row],[ENTRADAS3]]-Tabla3567[[#This Row],[SALIDAS4]]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5" name="Tabla356" displayName="Tabla356" ref="A16:O792" totalsRowShown="0" headerRowDxfId="410" headerRowBorderDxfId="409" tableBorderDxfId="408">
  <autoFilter ref="A16:O792"/>
  <sortState ref="A17:O792">
    <sortCondition ref="C113:C792"/>
  </sortState>
  <tableColumns count="15">
    <tableColumn id="1" name="CUENTA" dataDxfId="407"/>
    <tableColumn id="2" name="CUENTA CONTABLE"/>
    <tableColumn id="3" name="NOMBRE-CTA"/>
    <tableColumn id="4" name="DESCRIPCION"/>
    <tableColumn id="5" name="ORDEN DE COMPRA "/>
    <tableColumn id="6" name="Udes, cajas, paquetes…" dataDxfId="406"/>
    <tableColumn id="7" name="BALANCE INICIAL"/>
    <tableColumn id="8" name="ENTRADAS"/>
    <tableColumn id="9" name="SALIDAS"/>
    <tableColumn id="10" name="EXSISTENCIA" dataDxfId="405">
      <calculatedColumnFormula>+Tabla356[[#This Row],[BALANCE INICIAL]]+Tabla356[[#This Row],[ENTRADAS]]-Tabla356[[#This Row],[SALIDAS]]</calculatedColumnFormula>
    </tableColumn>
    <tableColumn id="11" name="PRECIO" dataDxfId="404"/>
    <tableColumn id="12" name="BALANCE INICIAL2" dataDxfId="403">
      <calculatedColumnFormula>+Tabla356[[#This Row],[BALANCE INICIAL]]*Tabla356[[#This Row],[PRECIO]]</calculatedColumnFormula>
    </tableColumn>
    <tableColumn id="13" name="ENTRADAS3" dataDxfId="402">
      <calculatedColumnFormula>+Tabla356[[#This Row],[ENTRADAS]]*Tabla356[[#This Row],[PRECIO]]</calculatedColumnFormula>
    </tableColumn>
    <tableColumn id="14" name="SALIDAS4" dataDxfId="401">
      <calculatedColumnFormula>+Tabla356[[#This Row],[SALIDAS]]*Tabla356[[#This Row],[PRECIO]]</calculatedColumnFormula>
    </tableColumn>
    <tableColumn id="15" name="TOTAL5" dataDxfId="400">
      <calculatedColumnFormula>+Tabla356[[#This Row],[BALANCE INICIAL2]]+Tabla356[[#This Row],[ENTRADAS3]]-Tabla356[[#This Row],[SALIDAS4]]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4" name="Tabla35" displayName="Tabla35" ref="A16:O792" totalsRowShown="0" headerRowDxfId="387" headerRowBorderDxfId="386" tableBorderDxfId="385">
  <autoFilter ref="A16:O792"/>
  <sortState ref="A17:O792">
    <sortCondition ref="C113:C792"/>
  </sortState>
  <tableColumns count="15">
    <tableColumn id="1" name="CUENTA" dataDxfId="384"/>
    <tableColumn id="2" name="CUENTA CONTABLE"/>
    <tableColumn id="3" name="NOMBRE-CTA"/>
    <tableColumn id="4" name="DESCRIPCION"/>
    <tableColumn id="5" name="ORDEN DE COMPRA "/>
    <tableColumn id="6" name="Udes, cajas, paquetes…" dataDxfId="383"/>
    <tableColumn id="7" name="BALANCE INICIAL"/>
    <tableColumn id="8" name="ENTRADAS"/>
    <tableColumn id="9" name="SALIDAS"/>
    <tableColumn id="10" name="EXSISTENCIA" dataDxfId="382">
      <calculatedColumnFormula>+Tabla35[[#This Row],[BALANCE INICIAL]]+Tabla35[[#This Row],[ENTRADAS]]-Tabla35[[#This Row],[SALIDAS]]</calculatedColumnFormula>
    </tableColumn>
    <tableColumn id="11" name="PRECIO" dataDxfId="381"/>
    <tableColumn id="12" name="BALANCE INICIAL2" dataDxfId="380">
      <calculatedColumnFormula>+Tabla35[[#This Row],[BALANCE INICIAL]]*Tabla35[[#This Row],[PRECIO]]</calculatedColumnFormula>
    </tableColumn>
    <tableColumn id="13" name="ENTRADAS3" dataDxfId="379">
      <calculatedColumnFormula>+Tabla35[[#This Row],[ENTRADAS]]*Tabla35[[#This Row],[PRECIO]]</calculatedColumnFormula>
    </tableColumn>
    <tableColumn id="14" name="SALIDAS4" dataDxfId="378">
      <calculatedColumnFormula>+Tabla35[[#This Row],[SALIDAS]]*Tabla35[[#This Row],[PRECIO]]</calculatedColumnFormula>
    </tableColumn>
    <tableColumn id="15" name="TOTAL5" dataDxfId="377">
      <calculatedColumnFormula>+Tabla35[[#This Row],[BALANCE INICIAL2]]+Tabla35[[#This Row],[ENTRADAS3]]-Tabla35[[#This Row],[SALIDAS4]]</calculatedColumnFormula>
    </tableColumn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" name="Tabla32" displayName="Tabla32" ref="A16:O845" totalsRowCount="1" headerRowDxfId="364" headerRowBorderDxfId="363" tableBorderDxfId="362">
  <autoFilter ref="A16:O844"/>
  <sortState ref="A62:O792">
    <sortCondition ref="A16:A844"/>
  </sortState>
  <tableColumns count="15">
    <tableColumn id="1" name="CUENTA" dataDxfId="361" totalsRowDxfId="360"/>
    <tableColumn id="2" name="CUENTA CONTABLE"/>
    <tableColumn id="3" name="NOMBRE-CTA"/>
    <tableColumn id="4" name="DESCRIPCION"/>
    <tableColumn id="5" name="ORDEN DE COMPRA "/>
    <tableColumn id="6" name="Udes, cajas, paquetes…" dataDxfId="359" totalsRowDxfId="358"/>
    <tableColumn id="7" name="BALANCE INICIAL"/>
    <tableColumn id="8" name="ENTRADAS"/>
    <tableColumn id="9" name="SALIDAS" totalsRowDxfId="357" dataCellStyle="Salida"/>
    <tableColumn id="10" name="EXSISTENCIA" dataDxfId="356">
      <calculatedColumnFormula>+Tabla32[[#This Row],[BALANCE INICIAL]]+Tabla32[[#This Row],[ENTRADAS]]-Tabla32[[#This Row],[SALIDAS]]</calculatedColumnFormula>
    </tableColumn>
    <tableColumn id="11" name="PRECIO" dataDxfId="355" totalsRowDxfId="354"/>
    <tableColumn id="12" name="BALANCE INICIAL2" totalsRowFunction="sum" dataDxfId="353" totalsRowDxfId="352">
      <calculatedColumnFormula>+Tabla32[[#This Row],[BALANCE INICIAL]]*Tabla32[[#This Row],[PRECIO]]</calculatedColumnFormula>
    </tableColumn>
    <tableColumn id="13" name="ENTRADAS3" totalsRowFunction="sum" dataDxfId="351" totalsRowDxfId="350">
      <calculatedColumnFormula>+Tabla32[[#This Row],[ENTRADAS]]*Tabla32[[#This Row],[PRECIO]]</calculatedColumnFormula>
    </tableColumn>
    <tableColumn id="14" name="SALIDAS4" totalsRowFunction="sum" dataDxfId="349" totalsRowDxfId="348">
      <calculatedColumnFormula>+Tabla32[[#This Row],[SALIDAS]]*Tabla32[[#This Row],[PRECIO]]</calculatedColumnFormula>
    </tableColumn>
    <tableColumn id="15" name="TOTAL5" totalsRowFunction="sum" dataDxfId="347" totalsRowDxfId="346">
      <calculatedColumnFormula>+Tabla32[[#This Row],[BALANCE INICIAL2]]+Tabla32[[#This Row],[ENTRADAS3]]-Tabla32[[#This Row],[SALIDAS4]]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2" name="Tabla323" displayName="Tabla323" ref="A16:P793" totalsRowCount="1" headerRowDxfId="337" headerRowBorderDxfId="336" tableBorderDxfId="335">
  <autoFilter ref="A16:P792"/>
  <sortState ref="A17:P792">
    <sortCondition ref="D16:D792"/>
  </sortState>
  <tableColumns count="16">
    <tableColumn id="1" name="CUENTA" dataDxfId="334" totalsRowDxfId="333"/>
    <tableColumn id="2" name="CUENTA CONTABLE" dataDxfId="332" totalsRowDxfId="331"/>
    <tableColumn id="3" name="NOMBRE-CTA" dataDxfId="330" totalsRowDxfId="329"/>
    <tableColumn id="4" name="DESCRIPCION"/>
    <tableColumn id="5" name="ORDEN DE COMPRA "/>
    <tableColumn id="17" name="FECHA"/>
    <tableColumn id="6" name="Udes, cajas, paquetes…" dataDxfId="328" totalsRowDxfId="327"/>
    <tableColumn id="7" name="BALANCE INICIAL"/>
    <tableColumn id="8" name="ENTRADAS"/>
    <tableColumn id="9" name="SALIDAS" totalsRowDxfId="326" dataCellStyle="Salida"/>
    <tableColumn id="10" name="EXSISTENCIA" dataDxfId="325">
      <calculatedColumnFormula>+Tabla323[[#This Row],[BALANCE INICIAL]]+Tabla323[[#This Row],[ENTRADAS]]-Tabla323[[#This Row],[SALIDAS]]</calculatedColumnFormula>
    </tableColumn>
    <tableColumn id="11" name="PRECIO" dataDxfId="324" totalsRowDxfId="323"/>
    <tableColumn id="12" name="BALANCE INICIAL2" totalsRowFunction="sum" dataDxfId="322" totalsRowDxfId="321">
      <calculatedColumnFormula>+Tabla323[[#This Row],[BALANCE INICIAL]]*Tabla323[[#This Row],[PRECIO]]</calculatedColumnFormula>
    </tableColumn>
    <tableColumn id="13" name="ENTRADAS3" totalsRowFunction="sum" dataDxfId="320" totalsRowDxfId="319">
      <calculatedColumnFormula>+Tabla323[[#This Row],[ENTRADAS]]*Tabla323[[#This Row],[PRECIO]]</calculatedColumnFormula>
    </tableColumn>
    <tableColumn id="14" name="SALIDAS4" totalsRowFunction="sum" dataDxfId="318" totalsRowDxfId="317">
      <calculatedColumnFormula>+Tabla323[[#This Row],[SALIDAS]]*Tabla323[[#This Row],[PRECIO]]</calculatedColumnFormula>
    </tableColumn>
    <tableColumn id="15" name="TOTAL5" totalsRowFunction="sum" dataDxfId="316" totalsRowDxfId="315">
      <calculatedColumnFormula>+Tabla323[[#This Row],[BALANCE INICIAL2]]+Tabla323[[#This Row],[ENTRADAS3]]-Tabla323[[#This Row],[SALIDAS4]]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8" name="Tabla3239" displayName="Tabla3239" ref="A16:Q819" totalsRowCount="1" headerRowDxfId="306" headerRowBorderDxfId="305" tableBorderDxfId="304">
  <autoFilter ref="A16:Q818"/>
  <sortState ref="A17:Q818">
    <sortCondition ref="D16:D818"/>
  </sortState>
  <tableColumns count="17">
    <tableColumn id="1" name="CUENTA" dataDxfId="303" totalsRowDxfId="302"/>
    <tableColumn id="2" name="CUENTA CONTABLE" dataDxfId="301" totalsRowDxfId="300"/>
    <tableColumn id="3" name="NOMBRE-CTA" dataDxfId="299" totalsRowDxfId="298"/>
    <tableColumn id="4" name="DESCRIPCION"/>
    <tableColumn id="5" name="ORDEN DE COMPRA "/>
    <tableColumn id="17" name="FECHA"/>
    <tableColumn id="16" name="Suplidor" dataDxfId="297"/>
    <tableColumn id="6" name="Udes, cajas, paquetes…" dataDxfId="296" totalsRowDxfId="295"/>
    <tableColumn id="7" name="BALANCE INICIAL"/>
    <tableColumn id="8" name="ENTRADAS"/>
    <tableColumn id="9" name="SALIDAS" totalsRowDxfId="294" dataCellStyle="Salida"/>
    <tableColumn id="10" name="EXSISTENCIA" dataDxfId="293">
      <calculatedColumnFormula>+Tabla3239[[#This Row],[BALANCE INICIAL]]+Tabla3239[[#This Row],[ENTRADAS]]-Tabla3239[[#This Row],[SALIDAS]]</calculatedColumnFormula>
    </tableColumn>
    <tableColumn id="11" name="PRECIO" dataDxfId="292" totalsRowDxfId="291"/>
    <tableColumn id="12" name="BALANCE INICIAL2" totalsRowFunction="sum" dataDxfId="290" totalsRowDxfId="289">
      <calculatedColumnFormula>+Tabla3239[[#This Row],[BALANCE INICIAL]]*Tabla3239[[#This Row],[PRECIO]]</calculatedColumnFormula>
    </tableColumn>
    <tableColumn id="13" name="ENTRADAS3" totalsRowFunction="sum" dataDxfId="288" totalsRowDxfId="287">
      <calculatedColumnFormula>+Tabla3239[[#This Row],[ENTRADAS]]*Tabla3239[[#This Row],[PRECIO]]</calculatedColumnFormula>
    </tableColumn>
    <tableColumn id="14" name="SALIDAS4" totalsRowFunction="sum" dataDxfId="286" totalsRowDxfId="285">
      <calculatedColumnFormula>+Tabla3239[[#This Row],[SALIDAS]]*Tabla3239[[#This Row],[PRECIO]]</calculatedColumnFormula>
    </tableColumn>
    <tableColumn id="15" name="TOTAL5" totalsRowFunction="sum" dataDxfId="284" totalsRowDxfId="283">
      <calculatedColumnFormula>+Tabla3239[[#This Row],[BALANCE INICIAL2]]+Tabla3239[[#This Row],[ENTRADAS3]]-Tabla3239[[#This Row],[SALIDAS4]]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9" name="Tabla32391110" displayName="Tabla32391110" ref="A16:Q879" totalsRowCount="1" headerRowDxfId="274" headerRowBorderDxfId="273" tableBorderDxfId="272">
  <autoFilter ref="A16:Q878"/>
  <sortState ref="A17:Q878">
    <sortCondition ref="D16:D878"/>
  </sortState>
  <tableColumns count="17">
    <tableColumn id="1" name="CUENTA" dataDxfId="271" totalsRowDxfId="270"/>
    <tableColumn id="2" name="CUENTA CONTABLE" dataDxfId="269" totalsRowDxfId="268"/>
    <tableColumn id="3" name="NOMBRE-CTA" dataDxfId="267" totalsRowDxfId="266"/>
    <tableColumn id="4" name="DESCRIPCION"/>
    <tableColumn id="5" name="ORDEN DE COMPRA "/>
    <tableColumn id="17" name="FECHA"/>
    <tableColumn id="16" name="Suplidor" dataDxfId="265"/>
    <tableColumn id="6" name="Udes, cajas, paquetes…" dataDxfId="264" totalsRowDxfId="263"/>
    <tableColumn id="7" name="BALANCE INICIAL"/>
    <tableColumn id="8" name="ENTRADAS"/>
    <tableColumn id="9" name="SALIDAS" totalsRowDxfId="262" dataCellStyle="Salida"/>
    <tableColumn id="10" name="EXSISTENCIA" dataDxfId="261">
      <calculatedColumnFormula>+Tabla32391110[[#This Row],[BALANCE INICIAL]]+Tabla32391110[[#This Row],[ENTRADAS]]-Tabla32391110[[#This Row],[SALIDAS]]</calculatedColumnFormula>
    </tableColumn>
    <tableColumn id="11" name="PRECIO" dataDxfId="260" totalsRowDxfId="259"/>
    <tableColumn id="12" name="BALANCE INICIAL2" totalsRowFunction="sum" dataDxfId="258" totalsRowDxfId="257">
      <calculatedColumnFormula>+Tabla32391110[[#This Row],[BALANCE INICIAL]]*Tabla32391110[[#This Row],[PRECIO]]</calculatedColumnFormula>
    </tableColumn>
    <tableColumn id="13" name="ENTRADAS3" totalsRowFunction="sum" dataDxfId="256" totalsRowDxfId="255">
      <calculatedColumnFormula>+Tabla32391110[[#This Row],[ENTRADAS]]*Tabla32391110[[#This Row],[PRECIO]]</calculatedColumnFormula>
    </tableColumn>
    <tableColumn id="14" name="SALIDAS4" totalsRowFunction="sum" dataDxfId="254" totalsRowDxfId="253">
      <calculatedColumnFormula>+Tabla32391110[[#This Row],[SALIDAS]]*Tabla32391110[[#This Row],[PRECIO]]</calculatedColumnFormula>
    </tableColumn>
    <tableColumn id="15" name="TOTAL5" totalsRowFunction="sum" dataDxfId="252" totalsRowDxfId="251">
      <calculatedColumnFormula>+Tabla32391110[[#This Row],[BALANCE INICIAL2]]+Tabla32391110[[#This Row],[ENTRADAS3]]-Tabla32391110[[#This Row],[SALIDAS4]]</calculatedColumnFormula>
    </tableColumn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0" name="Tabla323911" displayName="Tabla323911" ref="A16:Q866" totalsRowCount="1" headerRowDxfId="210" headerRowBorderDxfId="209" tableBorderDxfId="208">
  <autoFilter ref="A16:Q865"/>
  <sortState ref="A17:Q865">
    <sortCondition ref="D16:D865"/>
  </sortState>
  <tableColumns count="17">
    <tableColumn id="1" name="CUENTA" dataDxfId="207" totalsRowDxfId="206"/>
    <tableColumn id="2" name="CUENTA CONTABLE" dataDxfId="205" totalsRowDxfId="204"/>
    <tableColumn id="3" name="NOMBRE-CTA" dataDxfId="203" totalsRowDxfId="202"/>
    <tableColumn id="4" name="DESCRIPCION"/>
    <tableColumn id="5" name="ORDEN DE COMPRA "/>
    <tableColumn id="17" name="FECHA"/>
    <tableColumn id="16" name="Suplidor" dataDxfId="201"/>
    <tableColumn id="6" name="Udes, cajas, paquetes…" dataDxfId="200" totalsRowDxfId="199"/>
    <tableColumn id="7" name="BALANCE INICIAL"/>
    <tableColumn id="8" name="ENTRADAS"/>
    <tableColumn id="9" name="SALIDAS" totalsRowDxfId="198" dataCellStyle="Salida"/>
    <tableColumn id="10" name="EXSISTENCIA" dataDxfId="197">
      <calculatedColumnFormula>+Tabla323911[[#This Row],[BALANCE INICIAL]]+Tabla323911[[#This Row],[ENTRADAS]]-Tabla323911[[#This Row],[SALIDAS]]</calculatedColumnFormula>
    </tableColumn>
    <tableColumn id="11" name="PRECIO" dataDxfId="196" totalsRowDxfId="195"/>
    <tableColumn id="12" name="BALANCE INICIAL2" totalsRowFunction="sum" dataDxfId="194" totalsRowDxfId="193">
      <calculatedColumnFormula>+Tabla323911[[#This Row],[BALANCE INICIAL]]*Tabla323911[[#This Row],[PRECIO]]</calculatedColumnFormula>
    </tableColumn>
    <tableColumn id="13" name="ENTRADAS3" totalsRowFunction="sum" dataDxfId="192" totalsRowDxfId="191">
      <calculatedColumnFormula>+Tabla323911[[#This Row],[ENTRADAS]]*Tabla323911[[#This Row],[PRECIO]]</calculatedColumnFormula>
    </tableColumn>
    <tableColumn id="14" name="SALIDAS4" totalsRowFunction="sum" dataDxfId="190" totalsRowDxfId="189">
      <calculatedColumnFormula>+Tabla323911[[#This Row],[SALIDAS]]*Tabla323911[[#This Row],[PRECIO]]</calculatedColumnFormula>
    </tableColumn>
    <tableColumn id="15" name="TOTAL5" totalsRowFunction="sum" dataDxfId="188" totalsRowDxfId="187">
      <calculatedColumnFormula>+Tabla323911[[#This Row],[BALANCE INICIAL2]]+Tabla323911[[#This Row],[ENTRADAS3]]-Tabla323911[[#This Row],[SALIDAS4]]</calculatedColumnFormula>
    </tableColumn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O792"/>
  <sheetViews>
    <sheetView showGridLines="0" topLeftCell="A193" zoomScale="115" zoomScaleNormal="115" workbookViewId="0">
      <selection activeCell="B232" sqref="B232"/>
    </sheetView>
  </sheetViews>
  <sheetFormatPr baseColWidth="10" defaultRowHeight="14.4"/>
  <cols>
    <col min="1" max="1" width="13.5546875" customWidth="1"/>
    <col min="2" max="2" width="20.33203125" customWidth="1"/>
    <col min="3" max="3" width="26.109375" customWidth="1"/>
    <col min="4" max="4" width="38.44140625" customWidth="1"/>
    <col min="5" max="5" width="24.44140625" customWidth="1"/>
    <col min="6" max="6" width="22" customWidth="1"/>
    <col min="7" max="7" width="16" customWidth="1"/>
    <col min="8" max="8" width="12.5546875" customWidth="1"/>
    <col min="10" max="10" width="15.44140625" customWidth="1"/>
    <col min="12" max="12" width="19.109375" customWidth="1"/>
    <col min="13" max="13" width="13.5546875" customWidth="1"/>
    <col min="14" max="14" width="12.33203125" customWidth="1"/>
    <col min="15" max="15" width="14" customWidth="1"/>
  </cols>
  <sheetData>
    <row r="6" spans="1:15" ht="18">
      <c r="A6" s="217" t="s">
        <v>21</v>
      </c>
      <c r="B6" s="217"/>
      <c r="C6" s="217"/>
    </row>
    <row r="7" spans="1:15" ht="18">
      <c r="A7" s="218" t="s">
        <v>22</v>
      </c>
      <c r="B7" s="218"/>
      <c r="C7" s="218"/>
    </row>
    <row r="9" spans="1:15">
      <c r="A9" s="7" t="s">
        <v>18</v>
      </c>
      <c r="B9" s="4" t="s">
        <v>916</v>
      </c>
    </row>
    <row r="10" spans="1:15">
      <c r="A10" s="7" t="s">
        <v>19</v>
      </c>
      <c r="B10" s="5"/>
    </row>
    <row r="11" spans="1:15" ht="43.2">
      <c r="A11" s="8" t="s">
        <v>20</v>
      </c>
      <c r="B11" s="6">
        <f ca="1">+TODAY()</f>
        <v>45593</v>
      </c>
    </row>
    <row r="14" spans="1:15" ht="15" thickBot="1"/>
    <row r="15" spans="1:15" ht="18.600000000000001" thickBot="1">
      <c r="A15" s="219" t="s">
        <v>14</v>
      </c>
      <c r="B15" s="220"/>
      <c r="C15" s="221"/>
      <c r="G15" s="222" t="s">
        <v>15</v>
      </c>
      <c r="H15" s="223"/>
      <c r="I15" s="223"/>
      <c r="J15" s="224"/>
      <c r="L15" s="225" t="s">
        <v>17</v>
      </c>
      <c r="M15" s="223"/>
      <c r="N15" s="223"/>
      <c r="O15" s="224"/>
    </row>
    <row r="16" spans="1:15">
      <c r="A16" s="1" t="s">
        <v>0</v>
      </c>
      <c r="B16" s="1" t="s">
        <v>12</v>
      </c>
      <c r="C16" s="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1" t="s">
        <v>3</v>
      </c>
      <c r="I16" s="1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>
      <c r="A17" s="9" t="s">
        <v>46</v>
      </c>
      <c r="B17" s="16" t="s">
        <v>903</v>
      </c>
      <c r="C17" t="s">
        <v>93</v>
      </c>
      <c r="D17" t="s">
        <v>314</v>
      </c>
      <c r="F17" s="9" t="s">
        <v>826</v>
      </c>
      <c r="G17">
        <v>3</v>
      </c>
      <c r="J17">
        <f>+Tabla35678[[#This Row],[BALANCE INICIAL]]+Tabla35678[[#This Row],[ENTRADAS]]-Tabla35678[[#This Row],[SALIDAS]]</f>
        <v>3</v>
      </c>
      <c r="K17" s="2">
        <v>250.04</v>
      </c>
      <c r="L17" s="2">
        <f>+Tabla35678[[#This Row],[BALANCE INICIAL]]*Tabla35678[[#This Row],[PRECIO]]</f>
        <v>750.12</v>
      </c>
      <c r="M17" s="2">
        <f>+Tabla35678[[#This Row],[ENTRADAS]]*Tabla35678[[#This Row],[PRECIO]]</f>
        <v>0</v>
      </c>
      <c r="N17" s="2">
        <f>+Tabla35678[[#This Row],[SALIDAS]]*Tabla35678[[#This Row],[PRECIO]]</f>
        <v>0</v>
      </c>
      <c r="O17" s="2">
        <f>+Tabla35678[[#This Row],[BALANCE INICIAL2]]+Tabla35678[[#This Row],[ENTRADAS3]]-Tabla35678[[#This Row],[SALIDAS4]]</f>
        <v>750.12</v>
      </c>
    </row>
    <row r="18" spans="1:15">
      <c r="A18" s="9" t="s">
        <v>25</v>
      </c>
      <c r="B18" s="16" t="s">
        <v>901</v>
      </c>
      <c r="C18" t="s">
        <v>65</v>
      </c>
      <c r="D18" t="s">
        <v>119</v>
      </c>
      <c r="F18" s="9" t="s">
        <v>822</v>
      </c>
      <c r="G18">
        <v>4000</v>
      </c>
      <c r="J18">
        <f>+Tabla35678[[#This Row],[BALANCE INICIAL]]+Tabla35678[[#This Row],[ENTRADAS]]-Tabla35678[[#This Row],[SALIDAS]]</f>
        <v>4000</v>
      </c>
      <c r="K18" s="2">
        <v>8.2799999999999994</v>
      </c>
      <c r="L18" s="2">
        <f>+Tabla35678[[#This Row],[BALANCE INICIAL]]*Tabla35678[[#This Row],[PRECIO]]</f>
        <v>33120</v>
      </c>
      <c r="M18" s="2">
        <f>+Tabla35678[[#This Row],[ENTRADAS]]*Tabla35678[[#This Row],[PRECIO]]</f>
        <v>0</v>
      </c>
      <c r="N18" s="2">
        <f>+Tabla35678[[#This Row],[SALIDAS]]*Tabla35678[[#This Row],[PRECIO]]</f>
        <v>0</v>
      </c>
      <c r="O18" s="2">
        <f>+Tabla35678[[#This Row],[BALANCE INICIAL2]]+Tabla35678[[#This Row],[ENTRADAS3]]-Tabla35678[[#This Row],[SALIDAS4]]</f>
        <v>33120</v>
      </c>
    </row>
    <row r="19" spans="1:15">
      <c r="A19" s="9" t="s">
        <v>25</v>
      </c>
      <c r="B19" s="16" t="s">
        <v>901</v>
      </c>
      <c r="C19" t="s">
        <v>67</v>
      </c>
      <c r="D19" t="s">
        <v>121</v>
      </c>
      <c r="F19" s="9" t="s">
        <v>823</v>
      </c>
      <c r="G19">
        <v>19</v>
      </c>
      <c r="J19">
        <f>+Tabla35678[[#This Row],[BALANCE INICIAL]]+Tabla35678[[#This Row],[ENTRADAS]]-Tabla35678[[#This Row],[SALIDAS]]</f>
        <v>19</v>
      </c>
      <c r="K19" s="2">
        <v>150</v>
      </c>
      <c r="L19" s="2">
        <f>+Tabla35678[[#This Row],[BALANCE INICIAL]]*Tabla35678[[#This Row],[PRECIO]]</f>
        <v>2850</v>
      </c>
      <c r="M19" s="2">
        <f>+Tabla35678[[#This Row],[ENTRADAS]]*Tabla35678[[#This Row],[PRECIO]]</f>
        <v>0</v>
      </c>
      <c r="N19" s="2">
        <f>+Tabla35678[[#This Row],[SALIDAS]]*Tabla35678[[#This Row],[PRECIO]]</f>
        <v>0</v>
      </c>
      <c r="O19" s="2">
        <f>+Tabla35678[[#This Row],[BALANCE INICIAL2]]+Tabla35678[[#This Row],[ENTRADAS3]]-Tabla35678[[#This Row],[SALIDAS4]]</f>
        <v>2850</v>
      </c>
    </row>
    <row r="20" spans="1:15">
      <c r="A20" s="9" t="s">
        <v>25</v>
      </c>
      <c r="B20" s="16" t="s">
        <v>901</v>
      </c>
      <c r="C20" t="s">
        <v>67</v>
      </c>
      <c r="D20" t="s">
        <v>279</v>
      </c>
      <c r="F20" s="9" t="s">
        <v>820</v>
      </c>
      <c r="G20">
        <v>6</v>
      </c>
      <c r="J20">
        <f>+Tabla35678[[#This Row],[BALANCE INICIAL]]+Tabla35678[[#This Row],[ENTRADAS]]-Tabla35678[[#This Row],[SALIDAS]]</f>
        <v>6</v>
      </c>
      <c r="K20" s="2">
        <v>789.19</v>
      </c>
      <c r="L20" s="2">
        <f>+Tabla35678[[#This Row],[BALANCE INICIAL]]*Tabla35678[[#This Row],[PRECIO]]</f>
        <v>4735.1400000000003</v>
      </c>
      <c r="M20" s="2">
        <f>+Tabla35678[[#This Row],[ENTRADAS]]*Tabla35678[[#This Row],[PRECIO]]</f>
        <v>0</v>
      </c>
      <c r="N20" s="2">
        <f>+Tabla35678[[#This Row],[SALIDAS]]*Tabla35678[[#This Row],[PRECIO]]</f>
        <v>0</v>
      </c>
      <c r="O20" s="2">
        <f>+Tabla35678[[#This Row],[BALANCE INICIAL2]]+Tabla35678[[#This Row],[ENTRADAS3]]-Tabla35678[[#This Row],[SALIDAS4]]</f>
        <v>4735.1400000000003</v>
      </c>
    </row>
    <row r="21" spans="1:15">
      <c r="A21" s="9" t="s">
        <v>25</v>
      </c>
      <c r="B21" s="16" t="s">
        <v>901</v>
      </c>
      <c r="C21" t="s">
        <v>67</v>
      </c>
      <c r="D21" t="s">
        <v>280</v>
      </c>
      <c r="F21" s="9" t="s">
        <v>820</v>
      </c>
      <c r="G21">
        <v>2</v>
      </c>
      <c r="J21">
        <f>+Tabla35678[[#This Row],[BALANCE INICIAL]]+Tabla35678[[#This Row],[ENTRADAS]]-Tabla35678[[#This Row],[SALIDAS]]</f>
        <v>2</v>
      </c>
      <c r="K21" s="2">
        <v>847.46</v>
      </c>
      <c r="L21" s="2">
        <f>+Tabla35678[[#This Row],[BALANCE INICIAL]]*Tabla35678[[#This Row],[PRECIO]]</f>
        <v>1694.92</v>
      </c>
      <c r="M21" s="2">
        <f>+Tabla35678[[#This Row],[ENTRADAS]]*Tabla35678[[#This Row],[PRECIO]]</f>
        <v>0</v>
      </c>
      <c r="N21" s="2">
        <f>+Tabla35678[[#This Row],[SALIDAS]]*Tabla35678[[#This Row],[PRECIO]]</f>
        <v>0</v>
      </c>
      <c r="O21" s="2">
        <f>+Tabla35678[[#This Row],[BALANCE INICIAL2]]+Tabla35678[[#This Row],[ENTRADAS3]]-Tabla35678[[#This Row],[SALIDAS4]]</f>
        <v>1694.92</v>
      </c>
    </row>
    <row r="22" spans="1:15">
      <c r="A22" s="9" t="s">
        <v>25</v>
      </c>
      <c r="B22" s="16" t="s">
        <v>901</v>
      </c>
      <c r="C22" t="s">
        <v>67</v>
      </c>
      <c r="D22" t="s">
        <v>288</v>
      </c>
      <c r="F22" s="9" t="s">
        <v>826</v>
      </c>
      <c r="G22">
        <v>41</v>
      </c>
      <c r="J22">
        <f>+Tabla35678[[#This Row],[BALANCE INICIAL]]+Tabla35678[[#This Row],[ENTRADAS]]-Tabla35678[[#This Row],[SALIDAS]]</f>
        <v>41</v>
      </c>
      <c r="K22" s="2">
        <v>392</v>
      </c>
      <c r="L22" s="2">
        <f>+Tabla35678[[#This Row],[BALANCE INICIAL]]*Tabla35678[[#This Row],[PRECIO]]</f>
        <v>16072</v>
      </c>
      <c r="M22" s="2">
        <f>+Tabla35678[[#This Row],[ENTRADAS]]*Tabla35678[[#This Row],[PRECIO]]</f>
        <v>0</v>
      </c>
      <c r="N22" s="2">
        <f>+Tabla35678[[#This Row],[SALIDAS]]*Tabla35678[[#This Row],[PRECIO]]</f>
        <v>0</v>
      </c>
      <c r="O22" s="2">
        <f>+Tabla35678[[#This Row],[BALANCE INICIAL2]]+Tabla35678[[#This Row],[ENTRADAS3]]-Tabla35678[[#This Row],[SALIDAS4]]</f>
        <v>16072</v>
      </c>
    </row>
    <row r="23" spans="1:15">
      <c r="A23" s="9" t="s">
        <v>25</v>
      </c>
      <c r="B23" s="16" t="s">
        <v>901</v>
      </c>
      <c r="C23" t="s">
        <v>67</v>
      </c>
      <c r="D23" t="s">
        <v>300</v>
      </c>
      <c r="F23" s="9" t="s">
        <v>820</v>
      </c>
      <c r="G23">
        <v>18</v>
      </c>
      <c r="J23">
        <f>+Tabla35678[[#This Row],[BALANCE INICIAL]]+Tabla35678[[#This Row],[ENTRADAS]]-Tabla35678[[#This Row],[SALIDAS]]</f>
        <v>18</v>
      </c>
      <c r="K23" s="2">
        <v>831.57</v>
      </c>
      <c r="L23" s="2">
        <f>+Tabla35678[[#This Row],[BALANCE INICIAL]]*Tabla35678[[#This Row],[PRECIO]]</f>
        <v>14968.26</v>
      </c>
      <c r="M23" s="2">
        <f>+Tabla35678[[#This Row],[ENTRADAS]]*Tabla35678[[#This Row],[PRECIO]]</f>
        <v>0</v>
      </c>
      <c r="N23" s="2">
        <f>+Tabla35678[[#This Row],[SALIDAS]]*Tabla35678[[#This Row],[PRECIO]]</f>
        <v>0</v>
      </c>
      <c r="O23" s="2">
        <f>+Tabla35678[[#This Row],[BALANCE INICIAL2]]+Tabla35678[[#This Row],[ENTRADAS3]]-Tabla35678[[#This Row],[SALIDAS4]]</f>
        <v>14968.26</v>
      </c>
    </row>
    <row r="24" spans="1:15">
      <c r="A24" s="9" t="s">
        <v>51</v>
      </c>
      <c r="B24" s="16" t="s">
        <v>901</v>
      </c>
      <c r="C24" t="s">
        <v>67</v>
      </c>
      <c r="D24" t="s">
        <v>390</v>
      </c>
      <c r="F24" s="9" t="s">
        <v>826</v>
      </c>
      <c r="G24">
        <v>1</v>
      </c>
      <c r="J24">
        <f>+Tabla35678[[#This Row],[BALANCE INICIAL]]+Tabla35678[[#This Row],[ENTRADAS]]-Tabla35678[[#This Row],[SALIDAS]]</f>
        <v>1</v>
      </c>
      <c r="K24" s="2">
        <v>1400</v>
      </c>
      <c r="L24" s="2">
        <f>+Tabla35678[[#This Row],[BALANCE INICIAL]]*Tabla35678[[#This Row],[PRECIO]]</f>
        <v>1400</v>
      </c>
      <c r="M24" s="2">
        <f>+Tabla35678[[#This Row],[ENTRADAS]]*Tabla35678[[#This Row],[PRECIO]]</f>
        <v>0</v>
      </c>
      <c r="N24" s="2">
        <f>+Tabla35678[[#This Row],[SALIDAS]]*Tabla35678[[#This Row],[PRECIO]]</f>
        <v>0</v>
      </c>
      <c r="O24" s="2">
        <f>+Tabla35678[[#This Row],[BALANCE INICIAL2]]+Tabla35678[[#This Row],[ENTRADAS3]]-Tabla35678[[#This Row],[SALIDAS4]]</f>
        <v>1400</v>
      </c>
    </row>
    <row r="25" spans="1:15">
      <c r="A25" s="9" t="s">
        <v>50</v>
      </c>
      <c r="B25" s="10" t="s">
        <v>902</v>
      </c>
      <c r="C25" t="s">
        <v>99</v>
      </c>
      <c r="D25" t="s">
        <v>915</v>
      </c>
      <c r="F25" s="9" t="s">
        <v>820</v>
      </c>
      <c r="G25">
        <v>2</v>
      </c>
      <c r="J25">
        <f>+Tabla35678[[#This Row],[BALANCE INICIAL]]+Tabla35678[[#This Row],[ENTRADAS]]-Tabla35678[[#This Row],[SALIDAS]]</f>
        <v>2</v>
      </c>
      <c r="K25" s="2">
        <v>650</v>
      </c>
      <c r="L25" s="2">
        <f>+Tabla35678[[#This Row],[BALANCE INICIAL]]*Tabla35678[[#This Row],[PRECIO]]</f>
        <v>1300</v>
      </c>
      <c r="M25" s="2">
        <f>+Tabla35678[[#This Row],[ENTRADAS]]*Tabla35678[[#This Row],[PRECIO]]</f>
        <v>0</v>
      </c>
      <c r="N25" s="2">
        <f>+Tabla35678[[#This Row],[SALIDAS]]*Tabla35678[[#This Row],[PRECIO]]</f>
        <v>0</v>
      </c>
      <c r="O25" s="2">
        <f>+Tabla35678[[#This Row],[BALANCE INICIAL2]]+Tabla35678[[#This Row],[ENTRADAS3]]-Tabla35678[[#This Row],[SALIDAS4]]</f>
        <v>1300</v>
      </c>
    </row>
    <row r="26" spans="1:15">
      <c r="A26" s="9" t="s">
        <v>54</v>
      </c>
      <c r="B26" t="s">
        <v>878</v>
      </c>
      <c r="C26" t="s">
        <v>102</v>
      </c>
      <c r="D26" t="s">
        <v>393</v>
      </c>
      <c r="F26" s="9" t="s">
        <v>820</v>
      </c>
      <c r="G26">
        <v>1500</v>
      </c>
      <c r="I26">
        <v>1500</v>
      </c>
      <c r="J26">
        <f>+Tabla35678[[#This Row],[BALANCE INICIAL]]+Tabla35678[[#This Row],[ENTRADAS]]-Tabla35678[[#This Row],[SALIDAS]]</f>
        <v>0</v>
      </c>
      <c r="K26" s="2">
        <v>130.25</v>
      </c>
      <c r="L26" s="2">
        <f>+Tabla35678[[#This Row],[BALANCE INICIAL]]*Tabla35678[[#This Row],[PRECIO]]</f>
        <v>195375</v>
      </c>
      <c r="M26" s="2">
        <f>+Tabla35678[[#This Row],[ENTRADAS]]*Tabla35678[[#This Row],[PRECIO]]</f>
        <v>0</v>
      </c>
      <c r="N26" s="2">
        <f>+Tabla35678[[#This Row],[SALIDAS]]*Tabla35678[[#This Row],[PRECIO]]</f>
        <v>195375</v>
      </c>
      <c r="O26" s="2">
        <f>+Tabla35678[[#This Row],[BALANCE INICIAL2]]+Tabla35678[[#This Row],[ENTRADAS3]]-Tabla35678[[#This Row],[SALIDAS4]]</f>
        <v>0</v>
      </c>
    </row>
    <row r="27" spans="1:15">
      <c r="A27" s="9" t="s">
        <v>29</v>
      </c>
      <c r="B27" t="s">
        <v>878</v>
      </c>
      <c r="C27" t="s">
        <v>102</v>
      </c>
      <c r="D27" t="s">
        <v>485</v>
      </c>
      <c r="F27" s="9" t="s">
        <v>865</v>
      </c>
      <c r="G27">
        <v>2</v>
      </c>
      <c r="J27">
        <f>+Tabla35678[[#This Row],[BALANCE INICIAL]]+Tabla35678[[#This Row],[ENTRADAS]]-Tabla35678[[#This Row],[SALIDAS]]</f>
        <v>2</v>
      </c>
      <c r="K27" s="2">
        <v>174</v>
      </c>
      <c r="L27" s="2">
        <f>+Tabla35678[[#This Row],[BALANCE INICIAL]]*Tabla35678[[#This Row],[PRECIO]]</f>
        <v>348</v>
      </c>
      <c r="M27" s="2">
        <f>+Tabla35678[[#This Row],[ENTRADAS]]*Tabla35678[[#This Row],[PRECIO]]</f>
        <v>0</v>
      </c>
      <c r="N27" s="2">
        <f>+Tabla35678[[#This Row],[SALIDAS]]*Tabla35678[[#This Row],[PRECIO]]</f>
        <v>0</v>
      </c>
      <c r="O27" s="2">
        <f>+Tabla35678[[#This Row],[BALANCE INICIAL2]]+Tabla35678[[#This Row],[ENTRADAS3]]-Tabla35678[[#This Row],[SALIDAS4]]</f>
        <v>348</v>
      </c>
    </row>
    <row r="28" spans="1:15">
      <c r="A28" s="9" t="s">
        <v>29</v>
      </c>
      <c r="B28" t="s">
        <v>878</v>
      </c>
      <c r="C28" t="s">
        <v>102</v>
      </c>
      <c r="D28" t="s">
        <v>486</v>
      </c>
      <c r="F28" s="9" t="s">
        <v>865</v>
      </c>
      <c r="G28">
        <v>22</v>
      </c>
      <c r="J28">
        <f>+Tabla35678[[#This Row],[BALANCE INICIAL]]+Tabla35678[[#This Row],[ENTRADAS]]-Tabla35678[[#This Row],[SALIDAS]]</f>
        <v>22</v>
      </c>
      <c r="K28" s="2">
        <v>355.93</v>
      </c>
      <c r="L28" s="2">
        <f>+Tabla35678[[#This Row],[BALANCE INICIAL]]*Tabla35678[[#This Row],[PRECIO]]</f>
        <v>7830.46</v>
      </c>
      <c r="M28" s="2">
        <f>+Tabla35678[[#This Row],[ENTRADAS]]*Tabla35678[[#This Row],[PRECIO]]</f>
        <v>0</v>
      </c>
      <c r="N28" s="2">
        <f>+Tabla35678[[#This Row],[SALIDAS]]*Tabla35678[[#This Row],[PRECIO]]</f>
        <v>0</v>
      </c>
      <c r="O28" s="2">
        <f>+Tabla35678[[#This Row],[BALANCE INICIAL2]]+Tabla35678[[#This Row],[ENTRADAS3]]-Tabla35678[[#This Row],[SALIDAS4]]</f>
        <v>7830.46</v>
      </c>
    </row>
    <row r="29" spans="1:15">
      <c r="A29" s="9" t="s">
        <v>29</v>
      </c>
      <c r="B29" t="s">
        <v>878</v>
      </c>
      <c r="C29" t="s">
        <v>102</v>
      </c>
      <c r="D29" t="s">
        <v>487</v>
      </c>
      <c r="F29" s="9" t="s">
        <v>865</v>
      </c>
      <c r="G29">
        <v>1</v>
      </c>
      <c r="J29">
        <f>+Tabla35678[[#This Row],[BALANCE INICIAL]]+Tabla35678[[#This Row],[ENTRADAS]]-Tabla35678[[#This Row],[SALIDAS]]</f>
        <v>1</v>
      </c>
      <c r="K29" s="2">
        <v>103.95</v>
      </c>
      <c r="L29" s="2">
        <f>+Tabla35678[[#This Row],[BALANCE INICIAL]]*Tabla35678[[#This Row],[PRECIO]]</f>
        <v>103.95</v>
      </c>
      <c r="M29" s="2">
        <f>+Tabla35678[[#This Row],[ENTRADAS]]*Tabla35678[[#This Row],[PRECIO]]</f>
        <v>0</v>
      </c>
      <c r="N29" s="2">
        <f>+Tabla35678[[#This Row],[SALIDAS]]*Tabla35678[[#This Row],[PRECIO]]</f>
        <v>0</v>
      </c>
      <c r="O29" s="2">
        <f>+Tabla35678[[#This Row],[BALANCE INICIAL2]]+Tabla35678[[#This Row],[ENTRADAS3]]-Tabla35678[[#This Row],[SALIDAS4]]</f>
        <v>103.95</v>
      </c>
    </row>
    <row r="30" spans="1:15">
      <c r="A30" s="9" t="s">
        <v>29</v>
      </c>
      <c r="B30" t="s">
        <v>878</v>
      </c>
      <c r="C30" t="s">
        <v>102</v>
      </c>
      <c r="D30" t="s">
        <v>488</v>
      </c>
      <c r="F30" s="9" t="s">
        <v>865</v>
      </c>
      <c r="G30">
        <v>2</v>
      </c>
      <c r="J30">
        <f>+Tabla35678[[#This Row],[BALANCE INICIAL]]+Tabla35678[[#This Row],[ENTRADAS]]-Tabla35678[[#This Row],[SALIDAS]]</f>
        <v>2</v>
      </c>
      <c r="K30" s="2">
        <v>395</v>
      </c>
      <c r="L30" s="2">
        <f>+Tabla35678[[#This Row],[BALANCE INICIAL]]*Tabla35678[[#This Row],[PRECIO]]</f>
        <v>790</v>
      </c>
      <c r="M30" s="2">
        <f>+Tabla35678[[#This Row],[ENTRADAS]]*Tabla35678[[#This Row],[PRECIO]]</f>
        <v>0</v>
      </c>
      <c r="N30" s="2">
        <f>+Tabla35678[[#This Row],[SALIDAS]]*Tabla35678[[#This Row],[PRECIO]]</f>
        <v>0</v>
      </c>
      <c r="O30" s="2">
        <f>+Tabla35678[[#This Row],[BALANCE INICIAL2]]+Tabla35678[[#This Row],[ENTRADAS3]]-Tabla35678[[#This Row],[SALIDAS4]]</f>
        <v>790</v>
      </c>
    </row>
    <row r="31" spans="1:15">
      <c r="A31" s="9" t="s">
        <v>29</v>
      </c>
      <c r="B31" t="s">
        <v>878</v>
      </c>
      <c r="C31" t="s">
        <v>102</v>
      </c>
      <c r="D31" t="s">
        <v>489</v>
      </c>
      <c r="F31" s="9" t="s">
        <v>865</v>
      </c>
      <c r="G31">
        <v>1</v>
      </c>
      <c r="J31">
        <f>+Tabla35678[[#This Row],[BALANCE INICIAL]]+Tabla35678[[#This Row],[ENTRADAS]]-Tabla35678[[#This Row],[SALIDAS]]</f>
        <v>1</v>
      </c>
      <c r="K31" s="2">
        <v>395</v>
      </c>
      <c r="L31" s="2">
        <f>+Tabla35678[[#This Row],[BALANCE INICIAL]]*Tabla35678[[#This Row],[PRECIO]]</f>
        <v>395</v>
      </c>
      <c r="M31" s="2">
        <f>+Tabla35678[[#This Row],[ENTRADAS]]*Tabla35678[[#This Row],[PRECIO]]</f>
        <v>0</v>
      </c>
      <c r="N31" s="2">
        <f>+Tabla35678[[#This Row],[SALIDAS]]*Tabla35678[[#This Row],[PRECIO]]</f>
        <v>0</v>
      </c>
      <c r="O31" s="2">
        <f>+Tabla35678[[#This Row],[BALANCE INICIAL2]]+Tabla35678[[#This Row],[ENTRADAS3]]-Tabla35678[[#This Row],[SALIDAS4]]</f>
        <v>395</v>
      </c>
    </row>
    <row r="32" spans="1:15">
      <c r="A32" s="9" t="s">
        <v>29</v>
      </c>
      <c r="B32" t="s">
        <v>878</v>
      </c>
      <c r="C32" t="s">
        <v>102</v>
      </c>
      <c r="D32" t="s">
        <v>490</v>
      </c>
      <c r="F32" s="9" t="s">
        <v>908</v>
      </c>
      <c r="G32">
        <v>0</v>
      </c>
      <c r="J32">
        <f>+Tabla35678[[#This Row],[BALANCE INICIAL]]+Tabla35678[[#This Row],[ENTRADAS]]-Tabla35678[[#This Row],[SALIDAS]]</f>
        <v>0</v>
      </c>
      <c r="K32" s="2">
        <v>36</v>
      </c>
      <c r="L32" s="2">
        <f>+Tabla35678[[#This Row],[BALANCE INICIAL]]*Tabla35678[[#This Row],[PRECIO]]</f>
        <v>0</v>
      </c>
      <c r="M32" s="2">
        <f>+Tabla35678[[#This Row],[ENTRADAS]]*Tabla35678[[#This Row],[PRECIO]]</f>
        <v>0</v>
      </c>
      <c r="N32" s="2">
        <f>+Tabla35678[[#This Row],[SALIDAS]]*Tabla35678[[#This Row],[PRECIO]]</f>
        <v>0</v>
      </c>
      <c r="O32" s="2">
        <f>+Tabla35678[[#This Row],[BALANCE INICIAL2]]+Tabla35678[[#This Row],[ENTRADAS3]]-Tabla35678[[#This Row],[SALIDAS4]]</f>
        <v>0</v>
      </c>
    </row>
    <row r="33" spans="1:15">
      <c r="A33" s="9" t="s">
        <v>29</v>
      </c>
      <c r="B33" t="s">
        <v>878</v>
      </c>
      <c r="C33" t="s">
        <v>102</v>
      </c>
      <c r="D33" t="s">
        <v>491</v>
      </c>
      <c r="F33" s="9" t="s">
        <v>911</v>
      </c>
      <c r="G33">
        <v>0</v>
      </c>
      <c r="J33">
        <f>+Tabla35678[[#This Row],[BALANCE INICIAL]]+Tabla35678[[#This Row],[ENTRADAS]]-Tabla35678[[#This Row],[SALIDAS]]</f>
        <v>0</v>
      </c>
      <c r="K33" s="2">
        <v>625</v>
      </c>
      <c r="L33" s="2">
        <f>+Tabla35678[[#This Row],[BALANCE INICIAL]]*Tabla35678[[#This Row],[PRECIO]]</f>
        <v>0</v>
      </c>
      <c r="M33" s="2">
        <f>+Tabla35678[[#This Row],[ENTRADAS]]*Tabla35678[[#This Row],[PRECIO]]</f>
        <v>0</v>
      </c>
      <c r="N33" s="2">
        <f>+Tabla35678[[#This Row],[SALIDAS]]*Tabla35678[[#This Row],[PRECIO]]</f>
        <v>0</v>
      </c>
      <c r="O33" s="2">
        <f>+Tabla35678[[#This Row],[BALANCE INICIAL2]]+Tabla35678[[#This Row],[ENTRADAS3]]-Tabla35678[[#This Row],[SALIDAS4]]</f>
        <v>0</v>
      </c>
    </row>
    <row r="34" spans="1:15">
      <c r="A34" s="9" t="s">
        <v>29</v>
      </c>
      <c r="B34" t="s">
        <v>878</v>
      </c>
      <c r="C34" t="s">
        <v>102</v>
      </c>
      <c r="D34" t="s">
        <v>492</v>
      </c>
      <c r="F34" s="9" t="s">
        <v>908</v>
      </c>
      <c r="G34">
        <v>0</v>
      </c>
      <c r="J34">
        <f>+Tabla35678[[#This Row],[BALANCE INICIAL]]+Tabla35678[[#This Row],[ENTRADAS]]-Tabla35678[[#This Row],[SALIDAS]]</f>
        <v>0</v>
      </c>
      <c r="K34" s="2">
        <v>36</v>
      </c>
      <c r="L34" s="2">
        <f>+Tabla35678[[#This Row],[BALANCE INICIAL]]*Tabla35678[[#This Row],[PRECIO]]</f>
        <v>0</v>
      </c>
      <c r="M34" s="2">
        <f>+Tabla35678[[#This Row],[ENTRADAS]]*Tabla35678[[#This Row],[PRECIO]]</f>
        <v>0</v>
      </c>
      <c r="N34" s="2">
        <f>+Tabla35678[[#This Row],[SALIDAS]]*Tabla35678[[#This Row],[PRECIO]]</f>
        <v>0</v>
      </c>
      <c r="O34" s="2">
        <f>+Tabla35678[[#This Row],[BALANCE INICIAL2]]+Tabla35678[[#This Row],[ENTRADAS3]]-Tabla35678[[#This Row],[SALIDAS4]]</f>
        <v>0</v>
      </c>
    </row>
    <row r="35" spans="1:15">
      <c r="A35" s="9" t="s">
        <v>29</v>
      </c>
      <c r="B35" t="s">
        <v>878</v>
      </c>
      <c r="C35" t="s">
        <v>102</v>
      </c>
      <c r="D35" t="s">
        <v>493</v>
      </c>
      <c r="F35" s="9" t="s">
        <v>908</v>
      </c>
      <c r="G35">
        <v>0</v>
      </c>
      <c r="J35">
        <f>+Tabla35678[[#This Row],[BALANCE INICIAL]]+Tabla35678[[#This Row],[ENTRADAS]]-Tabla35678[[#This Row],[SALIDAS]]</f>
        <v>0</v>
      </c>
      <c r="K35" s="2">
        <v>64</v>
      </c>
      <c r="L35" s="2">
        <f>+Tabla35678[[#This Row],[BALANCE INICIAL]]*Tabla35678[[#This Row],[PRECIO]]</f>
        <v>0</v>
      </c>
      <c r="M35" s="2">
        <f>+Tabla35678[[#This Row],[ENTRADAS]]*Tabla35678[[#This Row],[PRECIO]]</f>
        <v>0</v>
      </c>
      <c r="N35" s="2">
        <f>+Tabla35678[[#This Row],[SALIDAS]]*Tabla35678[[#This Row],[PRECIO]]</f>
        <v>0</v>
      </c>
      <c r="O35" s="2">
        <f>+Tabla35678[[#This Row],[BALANCE INICIAL2]]+Tabla35678[[#This Row],[ENTRADAS3]]-Tabla35678[[#This Row],[SALIDAS4]]</f>
        <v>0</v>
      </c>
    </row>
    <row r="36" spans="1:15">
      <c r="A36" s="9" t="s">
        <v>29</v>
      </c>
      <c r="B36" t="s">
        <v>878</v>
      </c>
      <c r="C36" t="s">
        <v>102</v>
      </c>
      <c r="D36" t="s">
        <v>494</v>
      </c>
      <c r="F36" s="9" t="s">
        <v>908</v>
      </c>
      <c r="G36">
        <v>0</v>
      </c>
      <c r="J36">
        <f>+Tabla35678[[#This Row],[BALANCE INICIAL]]+Tabla35678[[#This Row],[ENTRADAS]]-Tabla35678[[#This Row],[SALIDAS]]</f>
        <v>0</v>
      </c>
      <c r="K36" s="2">
        <v>109</v>
      </c>
      <c r="L36" s="2">
        <f>+Tabla35678[[#This Row],[BALANCE INICIAL]]*Tabla35678[[#This Row],[PRECIO]]</f>
        <v>0</v>
      </c>
      <c r="M36" s="2">
        <f>+Tabla35678[[#This Row],[ENTRADAS]]*Tabla35678[[#This Row],[PRECIO]]</f>
        <v>0</v>
      </c>
      <c r="N36" s="2">
        <f>+Tabla35678[[#This Row],[SALIDAS]]*Tabla35678[[#This Row],[PRECIO]]</f>
        <v>0</v>
      </c>
      <c r="O36" s="2">
        <f>+Tabla35678[[#This Row],[BALANCE INICIAL2]]+Tabla35678[[#This Row],[ENTRADAS3]]-Tabla35678[[#This Row],[SALIDAS4]]</f>
        <v>0</v>
      </c>
    </row>
    <row r="37" spans="1:15">
      <c r="A37" s="9" t="s">
        <v>29</v>
      </c>
      <c r="B37" s="16" t="s">
        <v>878</v>
      </c>
      <c r="C37" t="s">
        <v>102</v>
      </c>
      <c r="D37" t="s">
        <v>495</v>
      </c>
      <c r="F37" s="9" t="s">
        <v>908</v>
      </c>
      <c r="G37">
        <v>0</v>
      </c>
      <c r="J37">
        <f>+Tabla35678[[#This Row],[BALANCE INICIAL]]+Tabla35678[[#This Row],[ENTRADAS]]-Tabla35678[[#This Row],[SALIDAS]]</f>
        <v>0</v>
      </c>
      <c r="K37" s="2">
        <v>257</v>
      </c>
      <c r="L37" s="2">
        <f>+Tabla35678[[#This Row],[BALANCE INICIAL]]*Tabla35678[[#This Row],[PRECIO]]</f>
        <v>0</v>
      </c>
      <c r="M37" s="2">
        <f>+Tabla35678[[#This Row],[ENTRADAS]]*Tabla35678[[#This Row],[PRECIO]]</f>
        <v>0</v>
      </c>
      <c r="N37" s="2">
        <f>+Tabla35678[[#This Row],[SALIDAS]]*Tabla35678[[#This Row],[PRECIO]]</f>
        <v>0</v>
      </c>
      <c r="O37" s="2">
        <f>+Tabla35678[[#This Row],[BALANCE INICIAL2]]+Tabla35678[[#This Row],[ENTRADAS3]]-Tabla35678[[#This Row],[SALIDAS4]]</f>
        <v>0</v>
      </c>
    </row>
    <row r="38" spans="1:15">
      <c r="A38" s="9" t="s">
        <v>29</v>
      </c>
      <c r="B38" s="16" t="s">
        <v>878</v>
      </c>
      <c r="C38" t="s">
        <v>102</v>
      </c>
      <c r="D38" t="s">
        <v>496</v>
      </c>
      <c r="F38" s="9" t="s">
        <v>910</v>
      </c>
      <c r="G38">
        <v>0</v>
      </c>
      <c r="J38">
        <f>+Tabla35678[[#This Row],[BALANCE INICIAL]]+Tabla35678[[#This Row],[ENTRADAS]]-Tabla35678[[#This Row],[SALIDAS]]</f>
        <v>0</v>
      </c>
      <c r="K38" s="2">
        <v>117</v>
      </c>
      <c r="L38" s="2">
        <f>+Tabla35678[[#This Row],[BALANCE INICIAL]]*Tabla35678[[#This Row],[PRECIO]]</f>
        <v>0</v>
      </c>
      <c r="M38" s="2">
        <f>+Tabla35678[[#This Row],[ENTRADAS]]*Tabla35678[[#This Row],[PRECIO]]</f>
        <v>0</v>
      </c>
      <c r="N38" s="2">
        <f>+Tabla35678[[#This Row],[SALIDAS]]*Tabla35678[[#This Row],[PRECIO]]</f>
        <v>0</v>
      </c>
      <c r="O38" s="2">
        <f>+Tabla35678[[#This Row],[BALANCE INICIAL2]]+Tabla35678[[#This Row],[ENTRADAS3]]-Tabla35678[[#This Row],[SALIDAS4]]</f>
        <v>0</v>
      </c>
    </row>
    <row r="39" spans="1:15">
      <c r="A39" s="9" t="s">
        <v>29</v>
      </c>
      <c r="B39" s="16" t="s">
        <v>878</v>
      </c>
      <c r="C39" t="s">
        <v>102</v>
      </c>
      <c r="D39" t="s">
        <v>498</v>
      </c>
      <c r="F39" s="9" t="s">
        <v>908</v>
      </c>
      <c r="G39">
        <v>0</v>
      </c>
      <c r="J39">
        <f>+Tabla35678[[#This Row],[BALANCE INICIAL]]+Tabla35678[[#This Row],[ENTRADAS]]-Tabla35678[[#This Row],[SALIDAS]]</f>
        <v>0</v>
      </c>
      <c r="K39" s="2">
        <v>235</v>
      </c>
      <c r="L39" s="2">
        <f>+Tabla35678[[#This Row],[BALANCE INICIAL]]*Tabla35678[[#This Row],[PRECIO]]</f>
        <v>0</v>
      </c>
      <c r="M39" s="2">
        <f>+Tabla35678[[#This Row],[ENTRADAS]]*Tabla35678[[#This Row],[PRECIO]]</f>
        <v>0</v>
      </c>
      <c r="N39" s="2">
        <f>+Tabla35678[[#This Row],[SALIDAS]]*Tabla35678[[#This Row],[PRECIO]]</f>
        <v>0</v>
      </c>
      <c r="O39" s="2">
        <f>+Tabla35678[[#This Row],[BALANCE INICIAL2]]+Tabla35678[[#This Row],[ENTRADAS3]]-Tabla35678[[#This Row],[SALIDAS4]]</f>
        <v>0</v>
      </c>
    </row>
    <row r="40" spans="1:15">
      <c r="A40" s="9" t="s">
        <v>29</v>
      </c>
      <c r="B40" s="16" t="s">
        <v>878</v>
      </c>
      <c r="C40" t="s">
        <v>102</v>
      </c>
      <c r="D40" t="s">
        <v>499</v>
      </c>
      <c r="F40" s="9" t="s">
        <v>908</v>
      </c>
      <c r="G40">
        <v>0</v>
      </c>
      <c r="J40">
        <f>+Tabla35678[[#This Row],[BALANCE INICIAL]]+Tabla35678[[#This Row],[ENTRADAS]]-Tabla35678[[#This Row],[SALIDAS]]</f>
        <v>0</v>
      </c>
      <c r="K40" s="2">
        <v>228</v>
      </c>
      <c r="L40" s="2">
        <f>+Tabla35678[[#This Row],[BALANCE INICIAL]]*Tabla35678[[#This Row],[PRECIO]]</f>
        <v>0</v>
      </c>
      <c r="M40" s="2">
        <f>+Tabla35678[[#This Row],[ENTRADAS]]*Tabla35678[[#This Row],[PRECIO]]</f>
        <v>0</v>
      </c>
      <c r="N40" s="2">
        <f>+Tabla35678[[#This Row],[SALIDAS]]*Tabla35678[[#This Row],[PRECIO]]</f>
        <v>0</v>
      </c>
      <c r="O40" s="2">
        <f>+Tabla35678[[#This Row],[BALANCE INICIAL2]]+Tabla35678[[#This Row],[ENTRADAS3]]-Tabla35678[[#This Row],[SALIDAS4]]</f>
        <v>0</v>
      </c>
    </row>
    <row r="41" spans="1:15">
      <c r="A41" s="9" t="s">
        <v>29</v>
      </c>
      <c r="B41" s="16" t="s">
        <v>878</v>
      </c>
      <c r="C41" t="s">
        <v>102</v>
      </c>
      <c r="D41" t="s">
        <v>500</v>
      </c>
      <c r="F41" s="9" t="s">
        <v>908</v>
      </c>
      <c r="G41">
        <v>0</v>
      </c>
      <c r="J41">
        <f>+Tabla35678[[#This Row],[BALANCE INICIAL]]+Tabla35678[[#This Row],[ENTRADAS]]-Tabla35678[[#This Row],[SALIDAS]]</f>
        <v>0</v>
      </c>
      <c r="K41" s="2">
        <v>77</v>
      </c>
      <c r="L41" s="2">
        <f>+Tabla35678[[#This Row],[BALANCE INICIAL]]*Tabla35678[[#This Row],[PRECIO]]</f>
        <v>0</v>
      </c>
      <c r="M41" s="2">
        <f>+Tabla35678[[#This Row],[ENTRADAS]]*Tabla35678[[#This Row],[PRECIO]]</f>
        <v>0</v>
      </c>
      <c r="N41" s="2">
        <f>+Tabla35678[[#This Row],[SALIDAS]]*Tabla35678[[#This Row],[PRECIO]]</f>
        <v>0</v>
      </c>
      <c r="O41" s="2">
        <f>+Tabla35678[[#This Row],[BALANCE INICIAL2]]+Tabla35678[[#This Row],[ENTRADAS3]]-Tabla35678[[#This Row],[SALIDAS4]]</f>
        <v>0</v>
      </c>
    </row>
    <row r="42" spans="1:15">
      <c r="A42" s="9" t="s">
        <v>29</v>
      </c>
      <c r="B42" s="16" t="s">
        <v>878</v>
      </c>
      <c r="C42" t="s">
        <v>102</v>
      </c>
      <c r="D42" t="s">
        <v>501</v>
      </c>
      <c r="F42" s="9" t="s">
        <v>908</v>
      </c>
      <c r="G42">
        <v>0</v>
      </c>
      <c r="J42">
        <f>+Tabla35678[[#This Row],[BALANCE INICIAL]]+Tabla35678[[#This Row],[ENTRADAS]]-Tabla35678[[#This Row],[SALIDAS]]</f>
        <v>0</v>
      </c>
      <c r="K42" s="2">
        <v>150</v>
      </c>
      <c r="L42" s="2">
        <f>+Tabla35678[[#This Row],[BALANCE INICIAL]]*Tabla35678[[#This Row],[PRECIO]]</f>
        <v>0</v>
      </c>
      <c r="M42" s="2">
        <f>+Tabla35678[[#This Row],[ENTRADAS]]*Tabla35678[[#This Row],[PRECIO]]</f>
        <v>0</v>
      </c>
      <c r="N42" s="2">
        <f>+Tabla35678[[#This Row],[SALIDAS]]*Tabla35678[[#This Row],[PRECIO]]</f>
        <v>0</v>
      </c>
      <c r="O42" s="2">
        <f>+Tabla35678[[#This Row],[BALANCE INICIAL2]]+Tabla35678[[#This Row],[ENTRADAS3]]-Tabla35678[[#This Row],[SALIDAS4]]</f>
        <v>0</v>
      </c>
    </row>
    <row r="43" spans="1:15">
      <c r="A43" s="9" t="s">
        <v>29</v>
      </c>
      <c r="B43" s="16" t="s">
        <v>878</v>
      </c>
      <c r="C43" t="s">
        <v>102</v>
      </c>
      <c r="D43" t="s">
        <v>502</v>
      </c>
      <c r="F43" s="9" t="s">
        <v>908</v>
      </c>
      <c r="G43">
        <v>0</v>
      </c>
      <c r="J43">
        <f>+Tabla35678[[#This Row],[BALANCE INICIAL]]+Tabla35678[[#This Row],[ENTRADAS]]-Tabla35678[[#This Row],[SALIDAS]]</f>
        <v>0</v>
      </c>
      <c r="K43" s="2">
        <v>58</v>
      </c>
      <c r="L43" s="2">
        <f>+Tabla35678[[#This Row],[BALANCE INICIAL]]*Tabla35678[[#This Row],[PRECIO]]</f>
        <v>0</v>
      </c>
      <c r="M43" s="2">
        <f>+Tabla35678[[#This Row],[ENTRADAS]]*Tabla35678[[#This Row],[PRECIO]]</f>
        <v>0</v>
      </c>
      <c r="N43" s="2">
        <f>+Tabla35678[[#This Row],[SALIDAS]]*Tabla35678[[#This Row],[PRECIO]]</f>
        <v>0</v>
      </c>
      <c r="O43" s="2">
        <f>+Tabla35678[[#This Row],[BALANCE INICIAL2]]+Tabla35678[[#This Row],[ENTRADAS3]]-Tabla35678[[#This Row],[SALIDAS4]]</f>
        <v>0</v>
      </c>
    </row>
    <row r="44" spans="1:15">
      <c r="A44" s="9" t="s">
        <v>29</v>
      </c>
      <c r="B44" s="16" t="s">
        <v>878</v>
      </c>
      <c r="C44" t="s">
        <v>102</v>
      </c>
      <c r="D44" t="s">
        <v>503</v>
      </c>
      <c r="F44" s="9" t="s">
        <v>908</v>
      </c>
      <c r="G44">
        <v>0</v>
      </c>
      <c r="J44">
        <f>+Tabla35678[[#This Row],[BALANCE INICIAL]]+Tabla35678[[#This Row],[ENTRADAS]]-Tabla35678[[#This Row],[SALIDAS]]</f>
        <v>0</v>
      </c>
      <c r="K44" s="2">
        <v>215</v>
      </c>
      <c r="L44" s="2">
        <f>+Tabla35678[[#This Row],[BALANCE INICIAL]]*Tabla35678[[#This Row],[PRECIO]]</f>
        <v>0</v>
      </c>
      <c r="M44" s="2">
        <f>+Tabla35678[[#This Row],[ENTRADAS]]*Tabla35678[[#This Row],[PRECIO]]</f>
        <v>0</v>
      </c>
      <c r="N44" s="2">
        <f>+Tabla35678[[#This Row],[SALIDAS]]*Tabla35678[[#This Row],[PRECIO]]</f>
        <v>0</v>
      </c>
      <c r="O44" s="2">
        <f>+Tabla35678[[#This Row],[BALANCE INICIAL2]]+Tabla35678[[#This Row],[ENTRADAS3]]-Tabla35678[[#This Row],[SALIDAS4]]</f>
        <v>0</v>
      </c>
    </row>
    <row r="45" spans="1:15">
      <c r="A45" s="9" t="s">
        <v>29</v>
      </c>
      <c r="B45" s="16" t="s">
        <v>878</v>
      </c>
      <c r="C45" t="s">
        <v>102</v>
      </c>
      <c r="D45" t="s">
        <v>505</v>
      </c>
      <c r="F45" s="9" t="s">
        <v>910</v>
      </c>
      <c r="G45">
        <v>0</v>
      </c>
      <c r="J45">
        <f>+Tabla35678[[#This Row],[BALANCE INICIAL]]+Tabla35678[[#This Row],[ENTRADAS]]-Tabla35678[[#This Row],[SALIDAS]]</f>
        <v>0</v>
      </c>
      <c r="K45" s="2">
        <v>50</v>
      </c>
      <c r="L45" s="2">
        <f>+Tabla35678[[#This Row],[BALANCE INICIAL]]*Tabla35678[[#This Row],[PRECIO]]</f>
        <v>0</v>
      </c>
      <c r="M45" s="2">
        <f>+Tabla35678[[#This Row],[ENTRADAS]]*Tabla35678[[#This Row],[PRECIO]]</f>
        <v>0</v>
      </c>
      <c r="N45" s="2">
        <f>+Tabla35678[[#This Row],[SALIDAS]]*Tabla35678[[#This Row],[PRECIO]]</f>
        <v>0</v>
      </c>
      <c r="O45" s="2">
        <f>+Tabla35678[[#This Row],[BALANCE INICIAL2]]+Tabla35678[[#This Row],[ENTRADAS3]]-Tabla35678[[#This Row],[SALIDAS4]]</f>
        <v>0</v>
      </c>
    </row>
    <row r="46" spans="1:15">
      <c r="A46" s="9" t="s">
        <v>29</v>
      </c>
      <c r="B46" s="16" t="s">
        <v>878</v>
      </c>
      <c r="C46" t="s">
        <v>102</v>
      </c>
      <c r="D46" t="s">
        <v>506</v>
      </c>
      <c r="F46" s="9" t="s">
        <v>821</v>
      </c>
      <c r="G46">
        <v>0</v>
      </c>
      <c r="J46">
        <f>+Tabla35678[[#This Row],[BALANCE INICIAL]]+Tabla35678[[#This Row],[ENTRADAS]]-Tabla35678[[#This Row],[SALIDAS]]</f>
        <v>0</v>
      </c>
      <c r="K46" s="2">
        <v>175</v>
      </c>
      <c r="L46" s="2">
        <f>+Tabla35678[[#This Row],[BALANCE INICIAL]]*Tabla35678[[#This Row],[PRECIO]]</f>
        <v>0</v>
      </c>
      <c r="M46" s="2">
        <f>+Tabla35678[[#This Row],[ENTRADAS]]*Tabla35678[[#This Row],[PRECIO]]</f>
        <v>0</v>
      </c>
      <c r="N46" s="2">
        <f>+Tabla35678[[#This Row],[SALIDAS]]*Tabla35678[[#This Row],[PRECIO]]</f>
        <v>0</v>
      </c>
      <c r="O46" s="2">
        <f>+Tabla35678[[#This Row],[BALANCE INICIAL2]]+Tabla35678[[#This Row],[ENTRADAS3]]-Tabla35678[[#This Row],[SALIDAS4]]</f>
        <v>0</v>
      </c>
    </row>
    <row r="47" spans="1:15">
      <c r="A47" s="9" t="s">
        <v>29</v>
      </c>
      <c r="B47" t="s">
        <v>878</v>
      </c>
      <c r="C47" t="s">
        <v>102</v>
      </c>
      <c r="D47" t="s">
        <v>507</v>
      </c>
      <c r="F47" s="9" t="s">
        <v>826</v>
      </c>
      <c r="G47">
        <v>0</v>
      </c>
      <c r="J47">
        <f>+Tabla35678[[#This Row],[BALANCE INICIAL]]+Tabla35678[[#This Row],[ENTRADAS]]-Tabla35678[[#This Row],[SALIDAS]]</f>
        <v>0</v>
      </c>
      <c r="K47" s="2">
        <v>9</v>
      </c>
      <c r="L47" s="2">
        <f>+Tabla35678[[#This Row],[BALANCE INICIAL]]*Tabla35678[[#This Row],[PRECIO]]</f>
        <v>0</v>
      </c>
      <c r="M47" s="2">
        <f>+Tabla35678[[#This Row],[ENTRADAS]]*Tabla35678[[#This Row],[PRECIO]]</f>
        <v>0</v>
      </c>
      <c r="N47" s="2">
        <f>+Tabla35678[[#This Row],[SALIDAS]]*Tabla35678[[#This Row],[PRECIO]]</f>
        <v>0</v>
      </c>
      <c r="O47" s="2">
        <f>+Tabla35678[[#This Row],[BALANCE INICIAL2]]+Tabla35678[[#This Row],[ENTRADAS3]]-Tabla35678[[#This Row],[SALIDAS4]]</f>
        <v>0</v>
      </c>
    </row>
    <row r="48" spans="1:15">
      <c r="A48" s="9" t="s">
        <v>29</v>
      </c>
      <c r="B48" s="16" t="s">
        <v>878</v>
      </c>
      <c r="C48" t="s">
        <v>102</v>
      </c>
      <c r="D48" t="s">
        <v>508</v>
      </c>
      <c r="F48" s="9" t="s">
        <v>908</v>
      </c>
      <c r="G48">
        <v>0</v>
      </c>
      <c r="J48">
        <f>+Tabla35678[[#This Row],[BALANCE INICIAL]]+Tabla35678[[#This Row],[ENTRADAS]]-Tabla35678[[#This Row],[SALIDAS]]</f>
        <v>0</v>
      </c>
      <c r="K48" s="2">
        <v>54</v>
      </c>
      <c r="L48" s="2">
        <f>+Tabla35678[[#This Row],[BALANCE INICIAL]]*Tabla35678[[#This Row],[PRECIO]]</f>
        <v>0</v>
      </c>
      <c r="M48" s="2">
        <f>+Tabla35678[[#This Row],[ENTRADAS]]*Tabla35678[[#This Row],[PRECIO]]</f>
        <v>0</v>
      </c>
      <c r="N48" s="2">
        <f>+Tabla35678[[#This Row],[SALIDAS]]*Tabla35678[[#This Row],[PRECIO]]</f>
        <v>0</v>
      </c>
      <c r="O48" s="2">
        <f>+Tabla35678[[#This Row],[BALANCE INICIAL2]]+Tabla35678[[#This Row],[ENTRADAS3]]-Tabla35678[[#This Row],[SALIDAS4]]</f>
        <v>0</v>
      </c>
    </row>
    <row r="49" spans="1:15">
      <c r="A49" s="9" t="s">
        <v>29</v>
      </c>
      <c r="B49" s="16" t="s">
        <v>878</v>
      </c>
      <c r="C49" t="s">
        <v>102</v>
      </c>
      <c r="D49" t="s">
        <v>509</v>
      </c>
      <c r="F49" s="9" t="s">
        <v>821</v>
      </c>
      <c r="G49">
        <v>0</v>
      </c>
      <c r="J49">
        <f>+Tabla35678[[#This Row],[BALANCE INICIAL]]+Tabla35678[[#This Row],[ENTRADAS]]-Tabla35678[[#This Row],[SALIDAS]]</f>
        <v>0</v>
      </c>
      <c r="K49" s="2">
        <v>85</v>
      </c>
      <c r="L49" s="2">
        <f>+Tabla35678[[#This Row],[BALANCE INICIAL]]*Tabla35678[[#This Row],[PRECIO]]</f>
        <v>0</v>
      </c>
      <c r="M49" s="2">
        <f>+Tabla35678[[#This Row],[ENTRADAS]]*Tabla35678[[#This Row],[PRECIO]]</f>
        <v>0</v>
      </c>
      <c r="N49" s="2">
        <f>+Tabla35678[[#This Row],[SALIDAS]]*Tabla35678[[#This Row],[PRECIO]]</f>
        <v>0</v>
      </c>
      <c r="O49" s="2">
        <f>+Tabla35678[[#This Row],[BALANCE INICIAL2]]+Tabla35678[[#This Row],[ENTRADAS3]]-Tabla35678[[#This Row],[SALIDAS4]]</f>
        <v>0</v>
      </c>
    </row>
    <row r="50" spans="1:15">
      <c r="A50" s="9" t="s">
        <v>29</v>
      </c>
      <c r="B50" s="16" t="s">
        <v>878</v>
      </c>
      <c r="C50" t="s">
        <v>102</v>
      </c>
      <c r="D50" t="s">
        <v>510</v>
      </c>
      <c r="F50" s="9" t="s">
        <v>821</v>
      </c>
      <c r="G50">
        <v>0</v>
      </c>
      <c r="J50">
        <f>+Tabla35678[[#This Row],[BALANCE INICIAL]]+Tabla35678[[#This Row],[ENTRADAS]]-Tabla35678[[#This Row],[SALIDAS]]</f>
        <v>0</v>
      </c>
      <c r="K50" s="2">
        <v>91</v>
      </c>
      <c r="L50" s="2">
        <f>+Tabla35678[[#This Row],[BALANCE INICIAL]]*Tabla35678[[#This Row],[PRECIO]]</f>
        <v>0</v>
      </c>
      <c r="M50" s="2">
        <f>+Tabla35678[[#This Row],[ENTRADAS]]*Tabla35678[[#This Row],[PRECIO]]</f>
        <v>0</v>
      </c>
      <c r="N50" s="2">
        <f>+Tabla35678[[#This Row],[SALIDAS]]*Tabla35678[[#This Row],[PRECIO]]</f>
        <v>0</v>
      </c>
      <c r="O50" s="2">
        <f>+Tabla35678[[#This Row],[BALANCE INICIAL2]]+Tabla35678[[#This Row],[ENTRADAS3]]-Tabla35678[[#This Row],[SALIDAS4]]</f>
        <v>0</v>
      </c>
    </row>
    <row r="51" spans="1:15">
      <c r="A51" s="9" t="s">
        <v>29</v>
      </c>
      <c r="B51" s="16" t="s">
        <v>878</v>
      </c>
      <c r="C51" t="s">
        <v>102</v>
      </c>
      <c r="D51" t="s">
        <v>511</v>
      </c>
      <c r="F51" s="9" t="s">
        <v>908</v>
      </c>
      <c r="G51">
        <v>0</v>
      </c>
      <c r="J51">
        <f>+Tabla35678[[#This Row],[BALANCE INICIAL]]+Tabla35678[[#This Row],[ENTRADAS]]-Tabla35678[[#This Row],[SALIDAS]]</f>
        <v>0</v>
      </c>
      <c r="K51" s="2">
        <v>108</v>
      </c>
      <c r="L51" s="2">
        <f>+Tabla35678[[#This Row],[BALANCE INICIAL]]*Tabla35678[[#This Row],[PRECIO]]</f>
        <v>0</v>
      </c>
      <c r="M51" s="2">
        <f>+Tabla35678[[#This Row],[ENTRADAS]]*Tabla35678[[#This Row],[PRECIO]]</f>
        <v>0</v>
      </c>
      <c r="N51" s="2">
        <f>+Tabla35678[[#This Row],[SALIDAS]]*Tabla35678[[#This Row],[PRECIO]]</f>
        <v>0</v>
      </c>
      <c r="O51" s="2">
        <f>+Tabla35678[[#This Row],[BALANCE INICIAL2]]+Tabla35678[[#This Row],[ENTRADAS3]]-Tabla35678[[#This Row],[SALIDAS4]]</f>
        <v>0</v>
      </c>
    </row>
    <row r="52" spans="1:15">
      <c r="A52" s="9" t="s">
        <v>29</v>
      </c>
      <c r="B52" s="16" t="s">
        <v>878</v>
      </c>
      <c r="C52" t="s">
        <v>102</v>
      </c>
      <c r="D52" t="s">
        <v>512</v>
      </c>
      <c r="F52" s="9" t="s">
        <v>908</v>
      </c>
      <c r="G52">
        <v>0</v>
      </c>
      <c r="J52">
        <f>+Tabla35678[[#This Row],[BALANCE INICIAL]]+Tabla35678[[#This Row],[ENTRADAS]]-Tabla35678[[#This Row],[SALIDAS]]</f>
        <v>0</v>
      </c>
      <c r="K52" s="2">
        <v>180</v>
      </c>
      <c r="L52" s="2">
        <f>+Tabla35678[[#This Row],[BALANCE INICIAL]]*Tabla35678[[#This Row],[PRECIO]]</f>
        <v>0</v>
      </c>
      <c r="M52" s="2">
        <f>+Tabla35678[[#This Row],[ENTRADAS]]*Tabla35678[[#This Row],[PRECIO]]</f>
        <v>0</v>
      </c>
      <c r="N52" s="2">
        <f>+Tabla35678[[#This Row],[SALIDAS]]*Tabla35678[[#This Row],[PRECIO]]</f>
        <v>0</v>
      </c>
      <c r="O52" s="2">
        <f>+Tabla35678[[#This Row],[BALANCE INICIAL2]]+Tabla35678[[#This Row],[ENTRADAS3]]-Tabla35678[[#This Row],[SALIDAS4]]</f>
        <v>0</v>
      </c>
    </row>
    <row r="53" spans="1:15">
      <c r="A53" s="9" t="s">
        <v>29</v>
      </c>
      <c r="B53" s="16" t="s">
        <v>878</v>
      </c>
      <c r="C53" t="s">
        <v>102</v>
      </c>
      <c r="D53" t="s">
        <v>513</v>
      </c>
      <c r="F53" s="9" t="s">
        <v>908</v>
      </c>
      <c r="G53">
        <v>0</v>
      </c>
      <c r="J53">
        <f>+Tabla35678[[#This Row],[BALANCE INICIAL]]+Tabla35678[[#This Row],[ENTRADAS]]-Tabla35678[[#This Row],[SALIDAS]]</f>
        <v>0</v>
      </c>
      <c r="K53" s="2">
        <v>12</v>
      </c>
      <c r="L53" s="2">
        <f>+Tabla35678[[#This Row],[BALANCE INICIAL]]*Tabla35678[[#This Row],[PRECIO]]</f>
        <v>0</v>
      </c>
      <c r="M53" s="2">
        <f>+Tabla35678[[#This Row],[ENTRADAS]]*Tabla35678[[#This Row],[PRECIO]]</f>
        <v>0</v>
      </c>
      <c r="N53" s="2">
        <f>+Tabla35678[[#This Row],[SALIDAS]]*Tabla35678[[#This Row],[PRECIO]]</f>
        <v>0</v>
      </c>
      <c r="O53" s="2">
        <f>+Tabla35678[[#This Row],[BALANCE INICIAL2]]+Tabla35678[[#This Row],[ENTRADAS3]]-Tabla35678[[#This Row],[SALIDAS4]]</f>
        <v>0</v>
      </c>
    </row>
    <row r="54" spans="1:15">
      <c r="A54" s="9" t="s">
        <v>29</v>
      </c>
      <c r="B54" s="16" t="s">
        <v>878</v>
      </c>
      <c r="C54" t="s">
        <v>102</v>
      </c>
      <c r="D54" t="s">
        <v>514</v>
      </c>
      <c r="F54" s="9" t="s">
        <v>908</v>
      </c>
      <c r="G54">
        <v>0</v>
      </c>
      <c r="J54">
        <f>+Tabla35678[[#This Row],[BALANCE INICIAL]]+Tabla35678[[#This Row],[ENTRADAS]]-Tabla35678[[#This Row],[SALIDAS]]</f>
        <v>0</v>
      </c>
      <c r="K54" s="2">
        <v>180</v>
      </c>
      <c r="L54" s="2">
        <f>+Tabla35678[[#This Row],[BALANCE INICIAL]]*Tabla35678[[#This Row],[PRECIO]]</f>
        <v>0</v>
      </c>
      <c r="M54" s="2">
        <f>+Tabla35678[[#This Row],[ENTRADAS]]*Tabla35678[[#This Row],[PRECIO]]</f>
        <v>0</v>
      </c>
      <c r="N54" s="2">
        <f>+Tabla35678[[#This Row],[SALIDAS]]*Tabla35678[[#This Row],[PRECIO]]</f>
        <v>0</v>
      </c>
      <c r="O54" s="2">
        <f>+Tabla35678[[#This Row],[BALANCE INICIAL2]]+Tabla35678[[#This Row],[ENTRADAS3]]-Tabla35678[[#This Row],[SALIDAS4]]</f>
        <v>0</v>
      </c>
    </row>
    <row r="55" spans="1:15">
      <c r="A55" s="9" t="s">
        <v>29</v>
      </c>
      <c r="B55" s="16" t="s">
        <v>878</v>
      </c>
      <c r="C55" t="s">
        <v>102</v>
      </c>
      <c r="D55" t="s">
        <v>515</v>
      </c>
      <c r="F55" s="9" t="s">
        <v>908</v>
      </c>
      <c r="G55">
        <v>0</v>
      </c>
      <c r="J55">
        <f>+Tabla35678[[#This Row],[BALANCE INICIAL]]+Tabla35678[[#This Row],[ENTRADAS]]-Tabla35678[[#This Row],[SALIDAS]]</f>
        <v>0</v>
      </c>
      <c r="K55" s="2">
        <v>103</v>
      </c>
      <c r="L55" s="2">
        <f>+Tabla35678[[#This Row],[BALANCE INICIAL]]*Tabla35678[[#This Row],[PRECIO]]</f>
        <v>0</v>
      </c>
      <c r="M55" s="2">
        <f>+Tabla35678[[#This Row],[ENTRADAS]]*Tabla35678[[#This Row],[PRECIO]]</f>
        <v>0</v>
      </c>
      <c r="N55" s="2">
        <f>+Tabla35678[[#This Row],[SALIDAS]]*Tabla35678[[#This Row],[PRECIO]]</f>
        <v>0</v>
      </c>
      <c r="O55" s="2">
        <f>+Tabla35678[[#This Row],[BALANCE INICIAL2]]+Tabla35678[[#This Row],[ENTRADAS3]]-Tabla35678[[#This Row],[SALIDAS4]]</f>
        <v>0</v>
      </c>
    </row>
    <row r="56" spans="1:15">
      <c r="A56" s="9" t="s">
        <v>29</v>
      </c>
      <c r="B56" s="16" t="s">
        <v>878</v>
      </c>
      <c r="C56" t="s">
        <v>102</v>
      </c>
      <c r="D56" t="s">
        <v>516</v>
      </c>
      <c r="F56" s="9" t="s">
        <v>908</v>
      </c>
      <c r="G56">
        <v>0</v>
      </c>
      <c r="J56">
        <f>+Tabla35678[[#This Row],[BALANCE INICIAL]]+Tabla35678[[#This Row],[ENTRADAS]]-Tabla35678[[#This Row],[SALIDAS]]</f>
        <v>0</v>
      </c>
      <c r="K56" s="2">
        <v>115</v>
      </c>
      <c r="L56" s="2">
        <f>+Tabla35678[[#This Row],[BALANCE INICIAL]]*Tabla35678[[#This Row],[PRECIO]]</f>
        <v>0</v>
      </c>
      <c r="M56" s="2">
        <f>+Tabla35678[[#This Row],[ENTRADAS]]*Tabla35678[[#This Row],[PRECIO]]</f>
        <v>0</v>
      </c>
      <c r="N56" s="2">
        <f>+Tabla35678[[#This Row],[SALIDAS]]*Tabla35678[[#This Row],[PRECIO]]</f>
        <v>0</v>
      </c>
      <c r="O56" s="2">
        <f>+Tabla35678[[#This Row],[BALANCE INICIAL2]]+Tabla35678[[#This Row],[ENTRADAS3]]-Tabla35678[[#This Row],[SALIDAS4]]</f>
        <v>0</v>
      </c>
    </row>
    <row r="57" spans="1:15">
      <c r="A57" s="9" t="s">
        <v>29</v>
      </c>
      <c r="B57" s="16" t="s">
        <v>878</v>
      </c>
      <c r="C57" t="s">
        <v>102</v>
      </c>
      <c r="D57" t="s">
        <v>517</v>
      </c>
      <c r="F57" s="9" t="s">
        <v>908</v>
      </c>
      <c r="G57">
        <v>0</v>
      </c>
      <c r="J57">
        <f>+Tabla35678[[#This Row],[BALANCE INICIAL]]+Tabla35678[[#This Row],[ENTRADAS]]-Tabla35678[[#This Row],[SALIDAS]]</f>
        <v>0</v>
      </c>
      <c r="K57" s="2">
        <v>227</v>
      </c>
      <c r="L57" s="2">
        <f>+Tabla35678[[#This Row],[BALANCE INICIAL]]*Tabla35678[[#This Row],[PRECIO]]</f>
        <v>0</v>
      </c>
      <c r="M57" s="2">
        <f>+Tabla35678[[#This Row],[ENTRADAS]]*Tabla35678[[#This Row],[PRECIO]]</f>
        <v>0</v>
      </c>
      <c r="N57" s="2">
        <f>+Tabla35678[[#This Row],[SALIDAS]]*Tabla35678[[#This Row],[PRECIO]]</f>
        <v>0</v>
      </c>
      <c r="O57" s="2">
        <f>+Tabla35678[[#This Row],[BALANCE INICIAL2]]+Tabla35678[[#This Row],[ENTRADAS3]]-Tabla35678[[#This Row],[SALIDAS4]]</f>
        <v>0</v>
      </c>
    </row>
    <row r="58" spans="1:15">
      <c r="A58" s="9" t="s">
        <v>29</v>
      </c>
      <c r="B58" s="16" t="s">
        <v>878</v>
      </c>
      <c r="C58" t="s">
        <v>102</v>
      </c>
      <c r="D58" t="s">
        <v>518</v>
      </c>
      <c r="F58" s="9" t="s">
        <v>821</v>
      </c>
      <c r="G58">
        <v>0</v>
      </c>
      <c r="J58">
        <f>+Tabla35678[[#This Row],[BALANCE INICIAL]]+Tabla35678[[#This Row],[ENTRADAS]]-Tabla35678[[#This Row],[SALIDAS]]</f>
        <v>0</v>
      </c>
      <c r="K58" s="2">
        <v>150</v>
      </c>
      <c r="L58" s="2">
        <f>+Tabla35678[[#This Row],[BALANCE INICIAL]]*Tabla35678[[#This Row],[PRECIO]]</f>
        <v>0</v>
      </c>
      <c r="M58" s="2">
        <f>+Tabla35678[[#This Row],[ENTRADAS]]*Tabla35678[[#This Row],[PRECIO]]</f>
        <v>0</v>
      </c>
      <c r="N58" s="2">
        <f>+Tabla35678[[#This Row],[SALIDAS]]*Tabla35678[[#This Row],[PRECIO]]</f>
        <v>0</v>
      </c>
      <c r="O58" s="2">
        <f>+Tabla35678[[#This Row],[BALANCE INICIAL2]]+Tabla35678[[#This Row],[ENTRADAS3]]-Tabla35678[[#This Row],[SALIDAS4]]</f>
        <v>0</v>
      </c>
    </row>
    <row r="59" spans="1:15">
      <c r="A59" s="9" t="s">
        <v>29</v>
      </c>
      <c r="B59" t="s">
        <v>878</v>
      </c>
      <c r="C59" t="s">
        <v>102</v>
      </c>
      <c r="D59" t="s">
        <v>519</v>
      </c>
      <c r="F59" s="9" t="s">
        <v>908</v>
      </c>
      <c r="G59">
        <v>0</v>
      </c>
      <c r="J59">
        <f>+Tabla35678[[#This Row],[BALANCE INICIAL]]+Tabla35678[[#This Row],[ENTRADAS]]-Tabla35678[[#This Row],[SALIDAS]]</f>
        <v>0</v>
      </c>
      <c r="K59" s="2">
        <v>206</v>
      </c>
      <c r="L59" s="2">
        <f>+Tabla35678[[#This Row],[BALANCE INICIAL]]*Tabla35678[[#This Row],[PRECIO]]</f>
        <v>0</v>
      </c>
      <c r="M59" s="2">
        <f>+Tabla35678[[#This Row],[ENTRADAS]]*Tabla35678[[#This Row],[PRECIO]]</f>
        <v>0</v>
      </c>
      <c r="N59" s="2">
        <f>+Tabla35678[[#This Row],[SALIDAS]]*Tabla35678[[#This Row],[PRECIO]]</f>
        <v>0</v>
      </c>
      <c r="O59" s="2">
        <f>+Tabla35678[[#This Row],[BALANCE INICIAL2]]+Tabla35678[[#This Row],[ENTRADAS3]]-Tabla35678[[#This Row],[SALIDAS4]]</f>
        <v>0</v>
      </c>
    </row>
    <row r="60" spans="1:15">
      <c r="A60" s="9" t="s">
        <v>29</v>
      </c>
      <c r="B60" t="s">
        <v>878</v>
      </c>
      <c r="C60" t="s">
        <v>102</v>
      </c>
      <c r="D60" t="s">
        <v>520</v>
      </c>
      <c r="F60" s="9" t="s">
        <v>909</v>
      </c>
      <c r="G60">
        <v>0</v>
      </c>
      <c r="J60">
        <f>+Tabla35678[[#This Row],[BALANCE INICIAL]]+Tabla35678[[#This Row],[ENTRADAS]]-Tabla35678[[#This Row],[SALIDAS]]</f>
        <v>0</v>
      </c>
      <c r="K60" s="2">
        <v>1350</v>
      </c>
      <c r="L60" s="2">
        <f>+Tabla35678[[#This Row],[BALANCE INICIAL]]*Tabla35678[[#This Row],[PRECIO]]</f>
        <v>0</v>
      </c>
      <c r="M60" s="2">
        <f>+Tabla35678[[#This Row],[ENTRADAS]]*Tabla35678[[#This Row],[PRECIO]]</f>
        <v>0</v>
      </c>
      <c r="N60" s="2">
        <f>+Tabla35678[[#This Row],[SALIDAS]]*Tabla35678[[#This Row],[PRECIO]]</f>
        <v>0</v>
      </c>
      <c r="O60" s="2">
        <f>+Tabla35678[[#This Row],[BALANCE INICIAL2]]+Tabla35678[[#This Row],[ENTRADAS3]]-Tabla35678[[#This Row],[SALIDAS4]]</f>
        <v>0</v>
      </c>
    </row>
    <row r="61" spans="1:15">
      <c r="A61" s="9" t="s">
        <v>29</v>
      </c>
      <c r="B61" t="s">
        <v>878</v>
      </c>
      <c r="C61" t="s">
        <v>102</v>
      </c>
      <c r="D61" t="s">
        <v>521</v>
      </c>
      <c r="F61" s="9" t="s">
        <v>821</v>
      </c>
      <c r="G61">
        <v>0</v>
      </c>
      <c r="J61">
        <f>+Tabla35678[[#This Row],[BALANCE INICIAL]]+Tabla35678[[#This Row],[ENTRADAS]]-Tabla35678[[#This Row],[SALIDAS]]</f>
        <v>0</v>
      </c>
      <c r="K61" s="2">
        <v>31</v>
      </c>
      <c r="L61" s="2">
        <f>+Tabla35678[[#This Row],[BALANCE INICIAL]]*Tabla35678[[#This Row],[PRECIO]]</f>
        <v>0</v>
      </c>
      <c r="M61" s="2">
        <f>+Tabla35678[[#This Row],[ENTRADAS]]*Tabla35678[[#This Row],[PRECIO]]</f>
        <v>0</v>
      </c>
      <c r="N61" s="2">
        <f>+Tabla35678[[#This Row],[SALIDAS]]*Tabla35678[[#This Row],[PRECIO]]</f>
        <v>0</v>
      </c>
      <c r="O61" s="2">
        <f>+Tabla35678[[#This Row],[BALANCE INICIAL2]]+Tabla35678[[#This Row],[ENTRADAS3]]-Tabla35678[[#This Row],[SALIDAS4]]</f>
        <v>0</v>
      </c>
    </row>
    <row r="62" spans="1:15">
      <c r="A62" s="9" t="s">
        <v>29</v>
      </c>
      <c r="B62" t="s">
        <v>878</v>
      </c>
      <c r="C62" t="s">
        <v>102</v>
      </c>
      <c r="D62" t="s">
        <v>522</v>
      </c>
      <c r="F62" s="9" t="s">
        <v>821</v>
      </c>
      <c r="G62">
        <v>0</v>
      </c>
      <c r="J62">
        <f>+Tabla35678[[#This Row],[BALANCE INICIAL]]+Tabla35678[[#This Row],[ENTRADAS]]-Tabla35678[[#This Row],[SALIDAS]]</f>
        <v>0</v>
      </c>
      <c r="K62" s="2">
        <v>31</v>
      </c>
      <c r="L62" s="2">
        <f>+Tabla35678[[#This Row],[BALANCE INICIAL]]*Tabla35678[[#This Row],[PRECIO]]</f>
        <v>0</v>
      </c>
      <c r="M62" s="2">
        <f>+Tabla35678[[#This Row],[ENTRADAS]]*Tabla35678[[#This Row],[PRECIO]]</f>
        <v>0</v>
      </c>
      <c r="N62" s="2">
        <f>+Tabla35678[[#This Row],[SALIDAS]]*Tabla35678[[#This Row],[PRECIO]]</f>
        <v>0</v>
      </c>
      <c r="O62" s="2">
        <f>+Tabla35678[[#This Row],[BALANCE INICIAL2]]+Tabla35678[[#This Row],[ENTRADAS3]]-Tabla35678[[#This Row],[SALIDAS4]]</f>
        <v>0</v>
      </c>
    </row>
    <row r="63" spans="1:15">
      <c r="A63" s="9" t="s">
        <v>29</v>
      </c>
      <c r="B63" t="s">
        <v>878</v>
      </c>
      <c r="C63" t="s">
        <v>102</v>
      </c>
      <c r="D63" t="s">
        <v>523</v>
      </c>
      <c r="F63" s="9" t="s">
        <v>908</v>
      </c>
      <c r="G63">
        <v>0</v>
      </c>
      <c r="J63">
        <f>+Tabla35678[[#This Row],[BALANCE INICIAL]]+Tabla35678[[#This Row],[ENTRADAS]]-Tabla35678[[#This Row],[SALIDAS]]</f>
        <v>0</v>
      </c>
      <c r="K63" s="2">
        <v>105</v>
      </c>
      <c r="L63" s="2">
        <f>+Tabla35678[[#This Row],[BALANCE INICIAL]]*Tabla35678[[#This Row],[PRECIO]]</f>
        <v>0</v>
      </c>
      <c r="M63" s="2">
        <f>+Tabla35678[[#This Row],[ENTRADAS]]*Tabla35678[[#This Row],[PRECIO]]</f>
        <v>0</v>
      </c>
      <c r="N63" s="2">
        <f>+Tabla35678[[#This Row],[SALIDAS]]*Tabla35678[[#This Row],[PRECIO]]</f>
        <v>0</v>
      </c>
      <c r="O63" s="2">
        <f>+Tabla35678[[#This Row],[BALANCE INICIAL2]]+Tabla35678[[#This Row],[ENTRADAS3]]-Tabla35678[[#This Row],[SALIDAS4]]</f>
        <v>0</v>
      </c>
    </row>
    <row r="64" spans="1:15">
      <c r="A64" s="9" t="s">
        <v>29</v>
      </c>
      <c r="B64" t="s">
        <v>878</v>
      </c>
      <c r="C64" t="s">
        <v>102</v>
      </c>
      <c r="D64" t="s">
        <v>524</v>
      </c>
      <c r="F64" s="9" t="s">
        <v>908</v>
      </c>
      <c r="G64">
        <v>0</v>
      </c>
      <c r="J64">
        <f>+Tabla35678[[#This Row],[BALANCE INICIAL]]+Tabla35678[[#This Row],[ENTRADAS]]-Tabla35678[[#This Row],[SALIDAS]]</f>
        <v>0</v>
      </c>
      <c r="K64" s="2">
        <v>387</v>
      </c>
      <c r="L64" s="2">
        <f>+Tabla35678[[#This Row],[BALANCE INICIAL]]*Tabla35678[[#This Row],[PRECIO]]</f>
        <v>0</v>
      </c>
      <c r="M64" s="2">
        <f>+Tabla35678[[#This Row],[ENTRADAS]]*Tabla35678[[#This Row],[PRECIO]]</f>
        <v>0</v>
      </c>
      <c r="N64" s="2">
        <f>+Tabla35678[[#This Row],[SALIDAS]]*Tabla35678[[#This Row],[PRECIO]]</f>
        <v>0</v>
      </c>
      <c r="O64" s="2">
        <f>+Tabla35678[[#This Row],[BALANCE INICIAL2]]+Tabla35678[[#This Row],[ENTRADAS3]]-Tabla35678[[#This Row],[SALIDAS4]]</f>
        <v>0</v>
      </c>
    </row>
    <row r="65" spans="1:15">
      <c r="A65" s="9" t="s">
        <v>29</v>
      </c>
      <c r="B65" t="s">
        <v>878</v>
      </c>
      <c r="C65" t="s">
        <v>102</v>
      </c>
      <c r="D65" t="s">
        <v>525</v>
      </c>
      <c r="F65" s="9" t="s">
        <v>908</v>
      </c>
      <c r="G65">
        <v>0</v>
      </c>
      <c r="J65">
        <f>+Tabla35678[[#This Row],[BALANCE INICIAL]]+Tabla35678[[#This Row],[ENTRADAS]]-Tabla35678[[#This Row],[SALIDAS]]</f>
        <v>0</v>
      </c>
      <c r="K65" s="2">
        <v>390</v>
      </c>
      <c r="L65" s="2">
        <f>+Tabla35678[[#This Row],[BALANCE INICIAL]]*Tabla35678[[#This Row],[PRECIO]]</f>
        <v>0</v>
      </c>
      <c r="M65" s="2">
        <f>+Tabla35678[[#This Row],[ENTRADAS]]*Tabla35678[[#This Row],[PRECIO]]</f>
        <v>0</v>
      </c>
      <c r="N65" s="2">
        <f>+Tabla35678[[#This Row],[SALIDAS]]*Tabla35678[[#This Row],[PRECIO]]</f>
        <v>0</v>
      </c>
      <c r="O65" s="2">
        <f>+Tabla35678[[#This Row],[BALANCE INICIAL2]]+Tabla35678[[#This Row],[ENTRADAS3]]-Tabla35678[[#This Row],[SALIDAS4]]</f>
        <v>0</v>
      </c>
    </row>
    <row r="66" spans="1:15">
      <c r="A66" s="9" t="s">
        <v>29</v>
      </c>
      <c r="B66" t="s">
        <v>878</v>
      </c>
      <c r="C66" t="s">
        <v>102</v>
      </c>
      <c r="D66" t="s">
        <v>526</v>
      </c>
      <c r="F66" s="9" t="s">
        <v>908</v>
      </c>
      <c r="G66">
        <v>0</v>
      </c>
      <c r="J66">
        <f>+Tabla35678[[#This Row],[BALANCE INICIAL]]+Tabla35678[[#This Row],[ENTRADAS]]-Tabla35678[[#This Row],[SALIDAS]]</f>
        <v>0</v>
      </c>
      <c r="K66" s="2">
        <v>351</v>
      </c>
      <c r="L66" s="2">
        <f>+Tabla35678[[#This Row],[BALANCE INICIAL]]*Tabla35678[[#This Row],[PRECIO]]</f>
        <v>0</v>
      </c>
      <c r="M66" s="2">
        <f>+Tabla35678[[#This Row],[ENTRADAS]]*Tabla35678[[#This Row],[PRECIO]]</f>
        <v>0</v>
      </c>
      <c r="N66" s="2">
        <f>+Tabla35678[[#This Row],[SALIDAS]]*Tabla35678[[#This Row],[PRECIO]]</f>
        <v>0</v>
      </c>
      <c r="O66" s="2">
        <f>+Tabla35678[[#This Row],[BALANCE INICIAL2]]+Tabla35678[[#This Row],[ENTRADAS3]]-Tabla35678[[#This Row],[SALIDAS4]]</f>
        <v>0</v>
      </c>
    </row>
    <row r="67" spans="1:15">
      <c r="A67" s="9" t="s">
        <v>29</v>
      </c>
      <c r="B67" t="s">
        <v>878</v>
      </c>
      <c r="C67" t="s">
        <v>102</v>
      </c>
      <c r="D67" t="s">
        <v>527</v>
      </c>
      <c r="F67" s="9" t="s">
        <v>908</v>
      </c>
      <c r="G67">
        <v>0</v>
      </c>
      <c r="J67">
        <f>+Tabla35678[[#This Row],[BALANCE INICIAL]]+Tabla35678[[#This Row],[ENTRADAS]]-Tabla35678[[#This Row],[SALIDAS]]</f>
        <v>0</v>
      </c>
      <c r="K67" s="2">
        <v>169</v>
      </c>
      <c r="L67" s="2">
        <f>+Tabla35678[[#This Row],[BALANCE INICIAL]]*Tabla35678[[#This Row],[PRECIO]]</f>
        <v>0</v>
      </c>
      <c r="M67" s="2">
        <f>+Tabla35678[[#This Row],[ENTRADAS]]*Tabla35678[[#This Row],[PRECIO]]</f>
        <v>0</v>
      </c>
      <c r="N67" s="2">
        <f>+Tabla35678[[#This Row],[SALIDAS]]*Tabla35678[[#This Row],[PRECIO]]</f>
        <v>0</v>
      </c>
      <c r="O67" s="2">
        <f>+Tabla35678[[#This Row],[BALANCE INICIAL2]]+Tabla35678[[#This Row],[ENTRADAS3]]-Tabla35678[[#This Row],[SALIDAS4]]</f>
        <v>0</v>
      </c>
    </row>
    <row r="68" spans="1:15">
      <c r="A68" s="9" t="s">
        <v>57</v>
      </c>
      <c r="B68" t="s">
        <v>878</v>
      </c>
      <c r="C68" t="s">
        <v>102</v>
      </c>
      <c r="D68" t="s">
        <v>529</v>
      </c>
      <c r="F68" s="9" t="s">
        <v>908</v>
      </c>
      <c r="G68">
        <v>0</v>
      </c>
      <c r="J68">
        <f>+Tabla35678[[#This Row],[BALANCE INICIAL]]+Tabla35678[[#This Row],[ENTRADAS]]-Tabla35678[[#This Row],[SALIDAS]]</f>
        <v>0</v>
      </c>
      <c r="K68" s="2">
        <v>110</v>
      </c>
      <c r="L68" s="2">
        <f>+Tabla35678[[#This Row],[BALANCE INICIAL]]*Tabla35678[[#This Row],[PRECIO]]</f>
        <v>0</v>
      </c>
      <c r="M68" s="2">
        <f>+Tabla35678[[#This Row],[ENTRADAS]]*Tabla35678[[#This Row],[PRECIO]]</f>
        <v>0</v>
      </c>
      <c r="N68" s="2">
        <f>+Tabla35678[[#This Row],[SALIDAS]]*Tabla35678[[#This Row],[PRECIO]]</f>
        <v>0</v>
      </c>
      <c r="O68" s="2">
        <f>+Tabla35678[[#This Row],[BALANCE INICIAL2]]+Tabla35678[[#This Row],[ENTRADAS3]]-Tabla35678[[#This Row],[SALIDAS4]]</f>
        <v>0</v>
      </c>
    </row>
    <row r="69" spans="1:15">
      <c r="A69" s="9" t="s">
        <v>58</v>
      </c>
      <c r="B69" t="s">
        <v>878</v>
      </c>
      <c r="C69" t="s">
        <v>102</v>
      </c>
      <c r="D69" t="s">
        <v>530</v>
      </c>
      <c r="F69" s="9" t="s">
        <v>908</v>
      </c>
      <c r="G69">
        <v>0</v>
      </c>
      <c r="J69">
        <f>+Tabla35678[[#This Row],[BALANCE INICIAL]]+Tabla35678[[#This Row],[ENTRADAS]]-Tabla35678[[#This Row],[SALIDAS]]</f>
        <v>0</v>
      </c>
      <c r="K69" s="2">
        <v>33</v>
      </c>
      <c r="L69" s="2">
        <f>+Tabla35678[[#This Row],[BALANCE INICIAL]]*Tabla35678[[#This Row],[PRECIO]]</f>
        <v>0</v>
      </c>
      <c r="M69" s="2">
        <f>+Tabla35678[[#This Row],[ENTRADAS]]*Tabla35678[[#This Row],[PRECIO]]</f>
        <v>0</v>
      </c>
      <c r="N69" s="2">
        <f>+Tabla35678[[#This Row],[SALIDAS]]*Tabla35678[[#This Row],[PRECIO]]</f>
        <v>0</v>
      </c>
      <c r="O69" s="2">
        <f>+Tabla35678[[#This Row],[BALANCE INICIAL2]]+Tabla35678[[#This Row],[ENTRADAS3]]-Tabla35678[[#This Row],[SALIDAS4]]</f>
        <v>0</v>
      </c>
    </row>
    <row r="70" spans="1:15">
      <c r="A70" s="9" t="s">
        <v>29</v>
      </c>
      <c r="B70" s="17" t="s">
        <v>878</v>
      </c>
      <c r="C70" t="s">
        <v>102</v>
      </c>
      <c r="D70" t="s">
        <v>533</v>
      </c>
      <c r="F70" s="9" t="s">
        <v>908</v>
      </c>
      <c r="G70">
        <v>0</v>
      </c>
      <c r="J70">
        <f>+Tabla35678[[#This Row],[BALANCE INICIAL]]+Tabla35678[[#This Row],[ENTRADAS]]-Tabla35678[[#This Row],[SALIDAS]]</f>
        <v>0</v>
      </c>
      <c r="K70" s="2">
        <v>100</v>
      </c>
      <c r="L70" s="2">
        <f>+Tabla35678[[#This Row],[BALANCE INICIAL]]*Tabla35678[[#This Row],[PRECIO]]</f>
        <v>0</v>
      </c>
      <c r="M70" s="2">
        <f>+Tabla35678[[#This Row],[ENTRADAS]]*Tabla35678[[#This Row],[PRECIO]]</f>
        <v>0</v>
      </c>
      <c r="N70" s="2">
        <f>+Tabla35678[[#This Row],[SALIDAS]]*Tabla35678[[#This Row],[PRECIO]]</f>
        <v>0</v>
      </c>
      <c r="O70" s="2">
        <f>+Tabla35678[[#This Row],[BALANCE INICIAL2]]+Tabla35678[[#This Row],[ENTRADAS3]]-Tabla35678[[#This Row],[SALIDAS4]]</f>
        <v>0</v>
      </c>
    </row>
    <row r="71" spans="1:15">
      <c r="A71" s="9" t="s">
        <v>29</v>
      </c>
      <c r="B71" s="17" t="s">
        <v>878</v>
      </c>
      <c r="C71" t="s">
        <v>102</v>
      </c>
      <c r="D71" t="s">
        <v>534</v>
      </c>
      <c r="F71" s="9" t="s">
        <v>834</v>
      </c>
      <c r="G71">
        <v>3</v>
      </c>
      <c r="J71">
        <f>+Tabla35678[[#This Row],[BALANCE INICIAL]]+Tabla35678[[#This Row],[ENTRADAS]]-Tabla35678[[#This Row],[SALIDAS]]</f>
        <v>3</v>
      </c>
      <c r="K71" s="2">
        <v>271</v>
      </c>
      <c r="L71" s="2">
        <f>+Tabla35678[[#This Row],[BALANCE INICIAL]]*Tabla35678[[#This Row],[PRECIO]]</f>
        <v>813</v>
      </c>
      <c r="M71" s="2">
        <f>+Tabla35678[[#This Row],[ENTRADAS]]*Tabla35678[[#This Row],[PRECIO]]</f>
        <v>0</v>
      </c>
      <c r="N71" s="2">
        <f>+Tabla35678[[#This Row],[SALIDAS]]*Tabla35678[[#This Row],[PRECIO]]</f>
        <v>0</v>
      </c>
      <c r="O71" s="2">
        <f>+Tabla35678[[#This Row],[BALANCE INICIAL2]]+Tabla35678[[#This Row],[ENTRADAS3]]-Tabla35678[[#This Row],[SALIDAS4]]</f>
        <v>813</v>
      </c>
    </row>
    <row r="72" spans="1:15">
      <c r="A72" s="9" t="s">
        <v>29</v>
      </c>
      <c r="B72" s="17" t="s">
        <v>878</v>
      </c>
      <c r="C72" t="s">
        <v>102</v>
      </c>
      <c r="D72" t="s">
        <v>535</v>
      </c>
      <c r="F72" s="9" t="s">
        <v>834</v>
      </c>
      <c r="G72">
        <v>3</v>
      </c>
      <c r="J72">
        <f>+Tabla35678[[#This Row],[BALANCE INICIAL]]+Tabla35678[[#This Row],[ENTRADAS]]-Tabla35678[[#This Row],[SALIDAS]]</f>
        <v>3</v>
      </c>
      <c r="K72" s="2">
        <v>90</v>
      </c>
      <c r="L72" s="2">
        <f>+Tabla35678[[#This Row],[BALANCE INICIAL]]*Tabla35678[[#This Row],[PRECIO]]</f>
        <v>270</v>
      </c>
      <c r="M72" s="2">
        <f>+Tabla35678[[#This Row],[ENTRADAS]]*Tabla35678[[#This Row],[PRECIO]]</f>
        <v>0</v>
      </c>
      <c r="N72" s="2">
        <f>+Tabla35678[[#This Row],[SALIDAS]]*Tabla35678[[#This Row],[PRECIO]]</f>
        <v>0</v>
      </c>
      <c r="O72" s="2">
        <f>+Tabla35678[[#This Row],[BALANCE INICIAL2]]+Tabla35678[[#This Row],[ENTRADAS3]]-Tabla35678[[#This Row],[SALIDAS4]]</f>
        <v>270</v>
      </c>
    </row>
    <row r="73" spans="1:15">
      <c r="A73" s="9" t="s">
        <v>29</v>
      </c>
      <c r="B73" s="17" t="s">
        <v>878</v>
      </c>
      <c r="C73" t="s">
        <v>102</v>
      </c>
      <c r="D73" t="s">
        <v>536</v>
      </c>
      <c r="F73" s="9" t="s">
        <v>834</v>
      </c>
      <c r="G73">
        <v>2</v>
      </c>
      <c r="J73">
        <f>+Tabla35678[[#This Row],[BALANCE INICIAL]]+Tabla35678[[#This Row],[ENTRADAS]]-Tabla35678[[#This Row],[SALIDAS]]</f>
        <v>2</v>
      </c>
      <c r="K73" s="2">
        <v>90</v>
      </c>
      <c r="L73" s="2">
        <f>+Tabla35678[[#This Row],[BALANCE INICIAL]]*Tabla35678[[#This Row],[PRECIO]]</f>
        <v>180</v>
      </c>
      <c r="M73" s="2">
        <f>+Tabla35678[[#This Row],[ENTRADAS]]*Tabla35678[[#This Row],[PRECIO]]</f>
        <v>0</v>
      </c>
      <c r="N73" s="2">
        <f>+Tabla35678[[#This Row],[SALIDAS]]*Tabla35678[[#This Row],[PRECIO]]</f>
        <v>0</v>
      </c>
      <c r="O73" s="2">
        <f>+Tabla35678[[#This Row],[BALANCE INICIAL2]]+Tabla35678[[#This Row],[ENTRADAS3]]-Tabla35678[[#This Row],[SALIDAS4]]</f>
        <v>180</v>
      </c>
    </row>
    <row r="74" spans="1:15">
      <c r="A74" s="9" t="s">
        <v>29</v>
      </c>
      <c r="B74" s="17" t="s">
        <v>878</v>
      </c>
      <c r="C74" t="s">
        <v>102</v>
      </c>
      <c r="D74" t="s">
        <v>537</v>
      </c>
      <c r="F74" s="9" t="s">
        <v>866</v>
      </c>
      <c r="G74">
        <v>15</v>
      </c>
      <c r="J74">
        <f>+Tabla35678[[#This Row],[BALANCE INICIAL]]+Tabla35678[[#This Row],[ENTRADAS]]-Tabla35678[[#This Row],[SALIDAS]]</f>
        <v>15</v>
      </c>
      <c r="K74" s="2">
        <v>50</v>
      </c>
      <c r="L74" s="2">
        <f>+Tabla35678[[#This Row],[BALANCE INICIAL]]*Tabla35678[[#This Row],[PRECIO]]</f>
        <v>750</v>
      </c>
      <c r="M74" s="2">
        <f>+Tabla35678[[#This Row],[ENTRADAS]]*Tabla35678[[#This Row],[PRECIO]]</f>
        <v>0</v>
      </c>
      <c r="N74" s="2">
        <f>+Tabla35678[[#This Row],[SALIDAS]]*Tabla35678[[#This Row],[PRECIO]]</f>
        <v>0</v>
      </c>
      <c r="O74" s="2">
        <f>+Tabla35678[[#This Row],[BALANCE INICIAL2]]+Tabla35678[[#This Row],[ENTRADAS3]]-Tabla35678[[#This Row],[SALIDAS4]]</f>
        <v>750</v>
      </c>
    </row>
    <row r="75" spans="1:15">
      <c r="A75" s="9" t="s">
        <v>29</v>
      </c>
      <c r="B75" s="17" t="s">
        <v>878</v>
      </c>
      <c r="C75" t="s">
        <v>102</v>
      </c>
      <c r="D75" t="s">
        <v>538</v>
      </c>
      <c r="F75" s="9" t="s">
        <v>834</v>
      </c>
      <c r="G75">
        <v>0</v>
      </c>
      <c r="J75">
        <f>+Tabla35678[[#This Row],[BALANCE INICIAL]]+Tabla35678[[#This Row],[ENTRADAS]]-Tabla35678[[#This Row],[SALIDAS]]</f>
        <v>0</v>
      </c>
      <c r="K75" s="2">
        <v>90.9</v>
      </c>
      <c r="L75" s="2">
        <f>+Tabla35678[[#This Row],[BALANCE INICIAL]]*Tabla35678[[#This Row],[PRECIO]]</f>
        <v>0</v>
      </c>
      <c r="M75" s="2">
        <f>+Tabla35678[[#This Row],[ENTRADAS]]*Tabla35678[[#This Row],[PRECIO]]</f>
        <v>0</v>
      </c>
      <c r="N75" s="2">
        <f>+Tabla35678[[#This Row],[SALIDAS]]*Tabla35678[[#This Row],[PRECIO]]</f>
        <v>0</v>
      </c>
      <c r="O75" s="2">
        <f>+Tabla35678[[#This Row],[BALANCE INICIAL2]]+Tabla35678[[#This Row],[ENTRADAS3]]-Tabla35678[[#This Row],[SALIDAS4]]</f>
        <v>0</v>
      </c>
    </row>
    <row r="76" spans="1:15">
      <c r="A76" s="9" t="s">
        <v>29</v>
      </c>
      <c r="B76" s="17" t="s">
        <v>878</v>
      </c>
      <c r="C76" t="s">
        <v>102</v>
      </c>
      <c r="D76" t="s">
        <v>539</v>
      </c>
      <c r="F76" s="9" t="s">
        <v>865</v>
      </c>
      <c r="G76">
        <v>1</v>
      </c>
      <c r="J76">
        <f>+Tabla35678[[#This Row],[BALANCE INICIAL]]+Tabla35678[[#This Row],[ENTRADAS]]-Tabla35678[[#This Row],[SALIDAS]]</f>
        <v>1</v>
      </c>
      <c r="K76" s="2">
        <v>1951</v>
      </c>
      <c r="L76" s="2">
        <f>+Tabla35678[[#This Row],[BALANCE INICIAL]]*Tabla35678[[#This Row],[PRECIO]]</f>
        <v>1951</v>
      </c>
      <c r="M76" s="2">
        <f>+Tabla35678[[#This Row],[ENTRADAS]]*Tabla35678[[#This Row],[PRECIO]]</f>
        <v>0</v>
      </c>
      <c r="N76" s="2">
        <f>+Tabla35678[[#This Row],[SALIDAS]]*Tabla35678[[#This Row],[PRECIO]]</f>
        <v>0</v>
      </c>
      <c r="O76" s="2">
        <f>+Tabla35678[[#This Row],[BALANCE INICIAL2]]+Tabla35678[[#This Row],[ENTRADAS3]]-Tabla35678[[#This Row],[SALIDAS4]]</f>
        <v>1951</v>
      </c>
    </row>
    <row r="77" spans="1:15">
      <c r="A77" s="9" t="s">
        <v>29</v>
      </c>
      <c r="B77" s="17" t="s">
        <v>878</v>
      </c>
      <c r="C77" t="s">
        <v>102</v>
      </c>
      <c r="D77" t="s">
        <v>540</v>
      </c>
      <c r="F77" s="9" t="s">
        <v>865</v>
      </c>
      <c r="G77">
        <v>1</v>
      </c>
      <c r="J77">
        <f>+Tabla35678[[#This Row],[BALANCE INICIAL]]+Tabla35678[[#This Row],[ENTRADAS]]-Tabla35678[[#This Row],[SALIDAS]]</f>
        <v>1</v>
      </c>
      <c r="K77" s="2">
        <v>256.5</v>
      </c>
      <c r="L77" s="2">
        <f>+Tabla35678[[#This Row],[BALANCE INICIAL]]*Tabla35678[[#This Row],[PRECIO]]</f>
        <v>256.5</v>
      </c>
      <c r="M77" s="2">
        <f>+Tabla35678[[#This Row],[ENTRADAS]]*Tabla35678[[#This Row],[PRECIO]]</f>
        <v>0</v>
      </c>
      <c r="N77" s="2">
        <f>+Tabla35678[[#This Row],[SALIDAS]]*Tabla35678[[#This Row],[PRECIO]]</f>
        <v>0</v>
      </c>
      <c r="O77" s="2">
        <f>+Tabla35678[[#This Row],[BALANCE INICIAL2]]+Tabla35678[[#This Row],[ENTRADAS3]]-Tabla35678[[#This Row],[SALIDAS4]]</f>
        <v>256.5</v>
      </c>
    </row>
    <row r="78" spans="1:15">
      <c r="A78" s="9" t="s">
        <v>29</v>
      </c>
      <c r="B78" s="17" t="s">
        <v>878</v>
      </c>
      <c r="C78" t="s">
        <v>102</v>
      </c>
      <c r="D78" t="s">
        <v>541</v>
      </c>
      <c r="F78" s="9" t="s">
        <v>834</v>
      </c>
      <c r="G78">
        <v>2</v>
      </c>
      <c r="I78">
        <v>1</v>
      </c>
      <c r="J78">
        <f>+Tabla35678[[#This Row],[BALANCE INICIAL]]+Tabla35678[[#This Row],[ENTRADAS]]-Tabla35678[[#This Row],[SALIDAS]]</f>
        <v>1</v>
      </c>
      <c r="K78" s="2">
        <v>154.5</v>
      </c>
      <c r="L78" s="2">
        <f>+Tabla35678[[#This Row],[BALANCE INICIAL]]*Tabla35678[[#This Row],[PRECIO]]</f>
        <v>309</v>
      </c>
      <c r="M78" s="2">
        <f>+Tabla35678[[#This Row],[ENTRADAS]]*Tabla35678[[#This Row],[PRECIO]]</f>
        <v>0</v>
      </c>
      <c r="N78" s="2">
        <f>+Tabla35678[[#This Row],[SALIDAS]]*Tabla35678[[#This Row],[PRECIO]]</f>
        <v>154.5</v>
      </c>
      <c r="O78" s="2">
        <f>+Tabla35678[[#This Row],[BALANCE INICIAL2]]+Tabla35678[[#This Row],[ENTRADAS3]]-Tabla35678[[#This Row],[SALIDAS4]]</f>
        <v>154.5</v>
      </c>
    </row>
    <row r="79" spans="1:15">
      <c r="A79" s="9" t="s">
        <v>29</v>
      </c>
      <c r="B79" s="17" t="s">
        <v>878</v>
      </c>
      <c r="C79" t="s">
        <v>102</v>
      </c>
      <c r="D79" t="s">
        <v>542</v>
      </c>
      <c r="F79" s="9" t="s">
        <v>820</v>
      </c>
      <c r="G79">
        <v>1</v>
      </c>
      <c r="J79">
        <f>+Tabla35678[[#This Row],[BALANCE INICIAL]]+Tabla35678[[#This Row],[ENTRADAS]]-Tabla35678[[#This Row],[SALIDAS]]</f>
        <v>1</v>
      </c>
      <c r="K79" s="2">
        <v>3200</v>
      </c>
      <c r="L79" s="2">
        <f>+Tabla35678[[#This Row],[BALANCE INICIAL]]*Tabla35678[[#This Row],[PRECIO]]</f>
        <v>3200</v>
      </c>
      <c r="M79" s="2">
        <f>+Tabla35678[[#This Row],[ENTRADAS]]*Tabla35678[[#This Row],[PRECIO]]</f>
        <v>0</v>
      </c>
      <c r="N79" s="2">
        <f>+Tabla35678[[#This Row],[SALIDAS]]*Tabla35678[[#This Row],[PRECIO]]</f>
        <v>0</v>
      </c>
      <c r="O79" s="2">
        <f>+Tabla35678[[#This Row],[BALANCE INICIAL2]]+Tabla35678[[#This Row],[ENTRADAS3]]-Tabla35678[[#This Row],[SALIDAS4]]</f>
        <v>3200</v>
      </c>
    </row>
    <row r="80" spans="1:15">
      <c r="A80" s="9" t="s">
        <v>29</v>
      </c>
      <c r="B80" s="17" t="s">
        <v>878</v>
      </c>
      <c r="C80" t="s">
        <v>102</v>
      </c>
      <c r="D80" t="s">
        <v>543</v>
      </c>
      <c r="F80" s="9" t="s">
        <v>865</v>
      </c>
      <c r="G80">
        <v>2</v>
      </c>
      <c r="J80">
        <f>+Tabla35678[[#This Row],[BALANCE INICIAL]]+Tabla35678[[#This Row],[ENTRADAS]]-Tabla35678[[#This Row],[SALIDAS]]</f>
        <v>2</v>
      </c>
      <c r="K80" s="2">
        <v>84.95</v>
      </c>
      <c r="L80" s="2">
        <f>+Tabla35678[[#This Row],[BALANCE INICIAL]]*Tabla35678[[#This Row],[PRECIO]]</f>
        <v>169.9</v>
      </c>
      <c r="M80" s="2">
        <f>+Tabla35678[[#This Row],[ENTRADAS]]*Tabla35678[[#This Row],[PRECIO]]</f>
        <v>0</v>
      </c>
      <c r="N80" s="2">
        <f>+Tabla35678[[#This Row],[SALIDAS]]*Tabla35678[[#This Row],[PRECIO]]</f>
        <v>0</v>
      </c>
      <c r="O80" s="2">
        <f>+Tabla35678[[#This Row],[BALANCE INICIAL2]]+Tabla35678[[#This Row],[ENTRADAS3]]-Tabla35678[[#This Row],[SALIDAS4]]</f>
        <v>169.9</v>
      </c>
    </row>
    <row r="81" spans="1:15">
      <c r="A81" s="9" t="s">
        <v>29</v>
      </c>
      <c r="B81" s="17" t="s">
        <v>878</v>
      </c>
      <c r="C81" t="s">
        <v>102</v>
      </c>
      <c r="D81" t="s">
        <v>545</v>
      </c>
      <c r="F81" s="9" t="s">
        <v>865</v>
      </c>
      <c r="G81">
        <v>1</v>
      </c>
      <c r="J81">
        <f>+Tabla35678[[#This Row],[BALANCE INICIAL]]+Tabla35678[[#This Row],[ENTRADAS]]-Tabla35678[[#This Row],[SALIDAS]]</f>
        <v>1</v>
      </c>
      <c r="K81" s="2">
        <v>295</v>
      </c>
      <c r="L81" s="2">
        <f>+Tabla35678[[#This Row],[BALANCE INICIAL]]*Tabla35678[[#This Row],[PRECIO]]</f>
        <v>295</v>
      </c>
      <c r="M81" s="2">
        <f>+Tabla35678[[#This Row],[ENTRADAS]]*Tabla35678[[#This Row],[PRECIO]]</f>
        <v>0</v>
      </c>
      <c r="N81" s="2">
        <f>+Tabla35678[[#This Row],[SALIDAS]]*Tabla35678[[#This Row],[PRECIO]]</f>
        <v>0</v>
      </c>
      <c r="O81" s="2">
        <f>+Tabla35678[[#This Row],[BALANCE INICIAL2]]+Tabla35678[[#This Row],[ENTRADAS3]]-Tabla35678[[#This Row],[SALIDAS4]]</f>
        <v>295</v>
      </c>
    </row>
    <row r="82" spans="1:15">
      <c r="A82" s="9" t="s">
        <v>29</v>
      </c>
      <c r="B82" s="17" t="s">
        <v>878</v>
      </c>
      <c r="C82" t="s">
        <v>102</v>
      </c>
      <c r="D82" t="s">
        <v>546</v>
      </c>
      <c r="F82" s="9" t="s">
        <v>866</v>
      </c>
      <c r="G82">
        <v>17.529999999999998</v>
      </c>
      <c r="J82">
        <f>+Tabla35678[[#This Row],[BALANCE INICIAL]]+Tabla35678[[#This Row],[ENTRADAS]]-Tabla35678[[#This Row],[SALIDAS]]</f>
        <v>17.529999999999998</v>
      </c>
      <c r="K82" s="2">
        <v>198</v>
      </c>
      <c r="L82" s="2">
        <f>+Tabla35678[[#This Row],[BALANCE INICIAL]]*Tabla35678[[#This Row],[PRECIO]]</f>
        <v>3470.9399999999996</v>
      </c>
      <c r="M82" s="2">
        <f>+Tabla35678[[#This Row],[ENTRADAS]]*Tabla35678[[#This Row],[PRECIO]]</f>
        <v>0</v>
      </c>
      <c r="N82" s="2">
        <f>+Tabla35678[[#This Row],[SALIDAS]]*Tabla35678[[#This Row],[PRECIO]]</f>
        <v>0</v>
      </c>
      <c r="O82" s="2">
        <f>+Tabla35678[[#This Row],[BALANCE INICIAL2]]+Tabla35678[[#This Row],[ENTRADAS3]]-Tabla35678[[#This Row],[SALIDAS4]]</f>
        <v>3470.9399999999996</v>
      </c>
    </row>
    <row r="83" spans="1:15">
      <c r="A83" s="9" t="s">
        <v>29</v>
      </c>
      <c r="B83" s="17" t="s">
        <v>878</v>
      </c>
      <c r="C83" t="s">
        <v>102</v>
      </c>
      <c r="D83" t="s">
        <v>547</v>
      </c>
      <c r="F83" s="9" t="s">
        <v>866</v>
      </c>
      <c r="G83">
        <v>7</v>
      </c>
      <c r="J83">
        <f>+Tabla35678[[#This Row],[BALANCE INICIAL]]+Tabla35678[[#This Row],[ENTRADAS]]-Tabla35678[[#This Row],[SALIDAS]]</f>
        <v>7</v>
      </c>
      <c r="K83" s="2">
        <v>450</v>
      </c>
      <c r="L83" s="2">
        <f>+Tabla35678[[#This Row],[BALANCE INICIAL]]*Tabla35678[[#This Row],[PRECIO]]</f>
        <v>3150</v>
      </c>
      <c r="M83" s="2">
        <f>+Tabla35678[[#This Row],[ENTRADAS]]*Tabla35678[[#This Row],[PRECIO]]</f>
        <v>0</v>
      </c>
      <c r="N83" s="2">
        <f>+Tabla35678[[#This Row],[SALIDAS]]*Tabla35678[[#This Row],[PRECIO]]</f>
        <v>0</v>
      </c>
      <c r="O83" s="2">
        <f>+Tabla35678[[#This Row],[BALANCE INICIAL2]]+Tabla35678[[#This Row],[ENTRADAS3]]-Tabla35678[[#This Row],[SALIDAS4]]</f>
        <v>3150</v>
      </c>
    </row>
    <row r="84" spans="1:15">
      <c r="A84" s="9" t="s">
        <v>29</v>
      </c>
      <c r="B84" s="17" t="s">
        <v>878</v>
      </c>
      <c r="C84" t="s">
        <v>102</v>
      </c>
      <c r="D84" t="s">
        <v>548</v>
      </c>
      <c r="F84" s="9" t="s">
        <v>865</v>
      </c>
      <c r="G84">
        <v>10</v>
      </c>
      <c r="J84">
        <f>+Tabla35678[[#This Row],[BALANCE INICIAL]]+Tabla35678[[#This Row],[ENTRADAS]]-Tabla35678[[#This Row],[SALIDAS]]</f>
        <v>10</v>
      </c>
      <c r="K84" s="2">
        <v>476</v>
      </c>
      <c r="L84" s="2">
        <f>+Tabla35678[[#This Row],[BALANCE INICIAL]]*Tabla35678[[#This Row],[PRECIO]]</f>
        <v>4760</v>
      </c>
      <c r="M84" s="2">
        <f>+Tabla35678[[#This Row],[ENTRADAS]]*Tabla35678[[#This Row],[PRECIO]]</f>
        <v>0</v>
      </c>
      <c r="N84" s="2">
        <f>+Tabla35678[[#This Row],[SALIDAS]]*Tabla35678[[#This Row],[PRECIO]]</f>
        <v>0</v>
      </c>
      <c r="O84" s="2">
        <f>+Tabla35678[[#This Row],[BALANCE INICIAL2]]+Tabla35678[[#This Row],[ENTRADAS3]]-Tabla35678[[#This Row],[SALIDAS4]]</f>
        <v>4760</v>
      </c>
    </row>
    <row r="85" spans="1:15">
      <c r="A85" s="9" t="s">
        <v>29</v>
      </c>
      <c r="B85" s="17" t="s">
        <v>878</v>
      </c>
      <c r="C85" t="s">
        <v>102</v>
      </c>
      <c r="D85" t="s">
        <v>549</v>
      </c>
      <c r="F85" s="9" t="s">
        <v>865</v>
      </c>
      <c r="G85">
        <v>1</v>
      </c>
      <c r="J85">
        <f>+Tabla35678[[#This Row],[BALANCE INICIAL]]+Tabla35678[[#This Row],[ENTRADAS]]-Tabla35678[[#This Row],[SALIDAS]]</f>
        <v>1</v>
      </c>
      <c r="K85" s="2">
        <v>109.99</v>
      </c>
      <c r="L85" s="2">
        <f>+Tabla35678[[#This Row],[BALANCE INICIAL]]*Tabla35678[[#This Row],[PRECIO]]</f>
        <v>109.99</v>
      </c>
      <c r="M85" s="2">
        <f>+Tabla35678[[#This Row],[ENTRADAS]]*Tabla35678[[#This Row],[PRECIO]]</f>
        <v>0</v>
      </c>
      <c r="N85" s="2">
        <f>+Tabla35678[[#This Row],[SALIDAS]]*Tabla35678[[#This Row],[PRECIO]]</f>
        <v>0</v>
      </c>
      <c r="O85" s="2">
        <f>+Tabla35678[[#This Row],[BALANCE INICIAL2]]+Tabla35678[[#This Row],[ENTRADAS3]]-Tabla35678[[#This Row],[SALIDAS4]]</f>
        <v>109.99</v>
      </c>
    </row>
    <row r="86" spans="1:15">
      <c r="A86" s="9" t="s">
        <v>29</v>
      </c>
      <c r="B86" s="17" t="s">
        <v>878</v>
      </c>
      <c r="C86" t="s">
        <v>102</v>
      </c>
      <c r="D86" t="s">
        <v>550</v>
      </c>
      <c r="F86" s="9" t="s">
        <v>865</v>
      </c>
      <c r="G86">
        <v>1</v>
      </c>
      <c r="J86">
        <f>+Tabla35678[[#This Row],[BALANCE INICIAL]]+Tabla35678[[#This Row],[ENTRADAS]]-Tabla35678[[#This Row],[SALIDAS]]</f>
        <v>1</v>
      </c>
      <c r="K86" s="2">
        <v>1487</v>
      </c>
      <c r="L86" s="2">
        <f>+Tabla35678[[#This Row],[BALANCE INICIAL]]*Tabla35678[[#This Row],[PRECIO]]</f>
        <v>1487</v>
      </c>
      <c r="M86" s="2">
        <f>+Tabla35678[[#This Row],[ENTRADAS]]*Tabla35678[[#This Row],[PRECIO]]</f>
        <v>0</v>
      </c>
      <c r="N86" s="2">
        <f>+Tabla35678[[#This Row],[SALIDAS]]*Tabla35678[[#This Row],[PRECIO]]</f>
        <v>0</v>
      </c>
      <c r="O86" s="2">
        <f>+Tabla35678[[#This Row],[BALANCE INICIAL2]]+Tabla35678[[#This Row],[ENTRADAS3]]-Tabla35678[[#This Row],[SALIDAS4]]</f>
        <v>1487</v>
      </c>
    </row>
    <row r="87" spans="1:15">
      <c r="A87" s="9" t="s">
        <v>29</v>
      </c>
      <c r="B87" s="17" t="s">
        <v>878</v>
      </c>
      <c r="C87" t="s">
        <v>102</v>
      </c>
      <c r="D87" t="s">
        <v>551</v>
      </c>
      <c r="F87" s="9" t="s">
        <v>865</v>
      </c>
      <c r="G87">
        <v>3</v>
      </c>
      <c r="J87">
        <f>+Tabla35678[[#This Row],[BALANCE INICIAL]]+Tabla35678[[#This Row],[ENTRADAS]]-Tabla35678[[#This Row],[SALIDAS]]</f>
        <v>3</v>
      </c>
      <c r="K87" s="2">
        <v>792.86</v>
      </c>
      <c r="L87" s="2">
        <f>+Tabla35678[[#This Row],[BALANCE INICIAL]]*Tabla35678[[#This Row],[PRECIO]]</f>
        <v>2378.58</v>
      </c>
      <c r="M87" s="2">
        <f>+Tabla35678[[#This Row],[ENTRADAS]]*Tabla35678[[#This Row],[PRECIO]]</f>
        <v>0</v>
      </c>
      <c r="N87" s="2">
        <f>+Tabla35678[[#This Row],[SALIDAS]]*Tabla35678[[#This Row],[PRECIO]]</f>
        <v>0</v>
      </c>
      <c r="O87" s="2">
        <f>+Tabla35678[[#This Row],[BALANCE INICIAL2]]+Tabla35678[[#This Row],[ENTRADAS3]]-Tabla35678[[#This Row],[SALIDAS4]]</f>
        <v>2378.58</v>
      </c>
    </row>
    <row r="88" spans="1:15">
      <c r="A88" s="9" t="s">
        <v>29</v>
      </c>
      <c r="B88" s="17" t="s">
        <v>878</v>
      </c>
      <c r="C88" t="s">
        <v>102</v>
      </c>
      <c r="D88" t="s">
        <v>552</v>
      </c>
      <c r="F88" s="9" t="s">
        <v>865</v>
      </c>
      <c r="G88">
        <v>1</v>
      </c>
      <c r="J88">
        <f>+Tabla35678[[#This Row],[BALANCE INICIAL]]+Tabla35678[[#This Row],[ENTRADAS]]-Tabla35678[[#This Row],[SALIDAS]]</f>
        <v>1</v>
      </c>
      <c r="K88" s="2">
        <v>792.86</v>
      </c>
      <c r="L88" s="2">
        <f>+Tabla35678[[#This Row],[BALANCE INICIAL]]*Tabla35678[[#This Row],[PRECIO]]</f>
        <v>792.86</v>
      </c>
      <c r="M88" s="2">
        <f>+Tabla35678[[#This Row],[ENTRADAS]]*Tabla35678[[#This Row],[PRECIO]]</f>
        <v>0</v>
      </c>
      <c r="N88" s="2">
        <f>+Tabla35678[[#This Row],[SALIDAS]]*Tabla35678[[#This Row],[PRECIO]]</f>
        <v>0</v>
      </c>
      <c r="O88" s="2">
        <f>+Tabla35678[[#This Row],[BALANCE INICIAL2]]+Tabla35678[[#This Row],[ENTRADAS3]]-Tabla35678[[#This Row],[SALIDAS4]]</f>
        <v>792.86</v>
      </c>
    </row>
    <row r="89" spans="1:15">
      <c r="A89" s="9" t="s">
        <v>29</v>
      </c>
      <c r="B89" s="17" t="s">
        <v>878</v>
      </c>
      <c r="C89" t="s">
        <v>102</v>
      </c>
      <c r="D89" t="s">
        <v>553</v>
      </c>
      <c r="F89" s="9" t="s">
        <v>865</v>
      </c>
      <c r="G89">
        <v>3</v>
      </c>
      <c r="J89">
        <f>+Tabla35678[[#This Row],[BALANCE INICIAL]]+Tabla35678[[#This Row],[ENTRADAS]]-Tabla35678[[#This Row],[SALIDAS]]</f>
        <v>3</v>
      </c>
      <c r="K89" s="2">
        <v>792.86</v>
      </c>
      <c r="L89" s="2">
        <f>+Tabla35678[[#This Row],[BALANCE INICIAL]]*Tabla35678[[#This Row],[PRECIO]]</f>
        <v>2378.58</v>
      </c>
      <c r="M89" s="2">
        <f>+Tabla35678[[#This Row],[ENTRADAS]]*Tabla35678[[#This Row],[PRECIO]]</f>
        <v>0</v>
      </c>
      <c r="N89" s="2">
        <f>+Tabla35678[[#This Row],[SALIDAS]]*Tabla35678[[#This Row],[PRECIO]]</f>
        <v>0</v>
      </c>
      <c r="O89" s="2">
        <f>+Tabla35678[[#This Row],[BALANCE INICIAL2]]+Tabla35678[[#This Row],[ENTRADAS3]]-Tabla35678[[#This Row],[SALIDAS4]]</f>
        <v>2378.58</v>
      </c>
    </row>
    <row r="90" spans="1:15">
      <c r="A90" s="9" t="s">
        <v>29</v>
      </c>
      <c r="B90" s="17" t="s">
        <v>878</v>
      </c>
      <c r="C90" t="s">
        <v>102</v>
      </c>
      <c r="D90" t="s">
        <v>554</v>
      </c>
      <c r="F90" s="9" t="s">
        <v>865</v>
      </c>
      <c r="G90">
        <v>2</v>
      </c>
      <c r="J90">
        <f>+Tabla35678[[#This Row],[BALANCE INICIAL]]+Tabla35678[[#This Row],[ENTRADAS]]-Tabla35678[[#This Row],[SALIDAS]]</f>
        <v>2</v>
      </c>
      <c r="K90" s="2">
        <v>361.86</v>
      </c>
      <c r="L90" s="2">
        <f>+Tabla35678[[#This Row],[BALANCE INICIAL]]*Tabla35678[[#This Row],[PRECIO]]</f>
        <v>723.72</v>
      </c>
      <c r="M90" s="2">
        <f>+Tabla35678[[#This Row],[ENTRADAS]]*Tabla35678[[#This Row],[PRECIO]]</f>
        <v>0</v>
      </c>
      <c r="N90" s="2">
        <f>+Tabla35678[[#This Row],[SALIDAS]]*Tabla35678[[#This Row],[PRECIO]]</f>
        <v>0</v>
      </c>
      <c r="O90" s="2">
        <f>+Tabla35678[[#This Row],[BALANCE INICIAL2]]+Tabla35678[[#This Row],[ENTRADAS3]]-Tabla35678[[#This Row],[SALIDAS4]]</f>
        <v>723.72</v>
      </c>
    </row>
    <row r="91" spans="1:15">
      <c r="A91" s="9" t="s">
        <v>29</v>
      </c>
      <c r="B91" s="17" t="s">
        <v>878</v>
      </c>
      <c r="C91" t="s">
        <v>102</v>
      </c>
      <c r="D91" t="s">
        <v>555</v>
      </c>
      <c r="F91" s="9" t="s">
        <v>865</v>
      </c>
      <c r="G91">
        <v>1</v>
      </c>
      <c r="J91">
        <f>+Tabla35678[[#This Row],[BALANCE INICIAL]]+Tabla35678[[#This Row],[ENTRADAS]]-Tabla35678[[#This Row],[SALIDAS]]</f>
        <v>1</v>
      </c>
      <c r="K91" s="2">
        <v>790.77</v>
      </c>
      <c r="L91" s="2">
        <f>+Tabla35678[[#This Row],[BALANCE INICIAL]]*Tabla35678[[#This Row],[PRECIO]]</f>
        <v>790.77</v>
      </c>
      <c r="M91" s="2">
        <f>+Tabla35678[[#This Row],[ENTRADAS]]*Tabla35678[[#This Row],[PRECIO]]</f>
        <v>0</v>
      </c>
      <c r="N91" s="2">
        <f>+Tabla35678[[#This Row],[SALIDAS]]*Tabla35678[[#This Row],[PRECIO]]</f>
        <v>0</v>
      </c>
      <c r="O91" s="2">
        <f>+Tabla35678[[#This Row],[BALANCE INICIAL2]]+Tabla35678[[#This Row],[ENTRADAS3]]-Tabla35678[[#This Row],[SALIDAS4]]</f>
        <v>790.77</v>
      </c>
    </row>
    <row r="92" spans="1:15">
      <c r="A92" s="9" t="s">
        <v>29</v>
      </c>
      <c r="B92" s="17" t="s">
        <v>878</v>
      </c>
      <c r="C92" t="s">
        <v>102</v>
      </c>
      <c r="D92" t="s">
        <v>556</v>
      </c>
      <c r="F92" s="9" t="s">
        <v>834</v>
      </c>
      <c r="G92">
        <v>5</v>
      </c>
      <c r="J92">
        <f>+Tabla35678[[#This Row],[BALANCE INICIAL]]+Tabla35678[[#This Row],[ENTRADAS]]-Tabla35678[[#This Row],[SALIDAS]]</f>
        <v>5</v>
      </c>
      <c r="K92" s="2">
        <v>60.5</v>
      </c>
      <c r="L92" s="2">
        <f>+Tabla35678[[#This Row],[BALANCE INICIAL]]*Tabla35678[[#This Row],[PRECIO]]</f>
        <v>302.5</v>
      </c>
      <c r="M92" s="2">
        <f>+Tabla35678[[#This Row],[ENTRADAS]]*Tabla35678[[#This Row],[PRECIO]]</f>
        <v>0</v>
      </c>
      <c r="N92" s="2">
        <f>+Tabla35678[[#This Row],[SALIDAS]]*Tabla35678[[#This Row],[PRECIO]]</f>
        <v>0</v>
      </c>
      <c r="O92" s="2">
        <f>+Tabla35678[[#This Row],[BALANCE INICIAL2]]+Tabla35678[[#This Row],[ENTRADAS3]]-Tabla35678[[#This Row],[SALIDAS4]]</f>
        <v>302.5</v>
      </c>
    </row>
    <row r="93" spans="1:15">
      <c r="A93" s="9" t="s">
        <v>29</v>
      </c>
      <c r="B93" s="17" t="s">
        <v>878</v>
      </c>
      <c r="C93" t="s">
        <v>102</v>
      </c>
      <c r="D93" t="s">
        <v>557</v>
      </c>
      <c r="F93" s="9" t="s">
        <v>820</v>
      </c>
      <c r="G93">
        <v>1</v>
      </c>
      <c r="J93">
        <f>+Tabla35678[[#This Row],[BALANCE INICIAL]]+Tabla35678[[#This Row],[ENTRADAS]]-Tabla35678[[#This Row],[SALIDAS]]</f>
        <v>1</v>
      </c>
      <c r="K93" s="2">
        <v>5000</v>
      </c>
      <c r="L93" s="2">
        <f>+Tabla35678[[#This Row],[BALANCE INICIAL]]*Tabla35678[[#This Row],[PRECIO]]</f>
        <v>5000</v>
      </c>
      <c r="M93" s="2">
        <f>+Tabla35678[[#This Row],[ENTRADAS]]*Tabla35678[[#This Row],[PRECIO]]</f>
        <v>0</v>
      </c>
      <c r="N93" s="2">
        <f>+Tabla35678[[#This Row],[SALIDAS]]*Tabla35678[[#This Row],[PRECIO]]</f>
        <v>0</v>
      </c>
      <c r="O93" s="2">
        <f>+Tabla35678[[#This Row],[BALANCE INICIAL2]]+Tabla35678[[#This Row],[ENTRADAS3]]-Tabla35678[[#This Row],[SALIDAS4]]</f>
        <v>5000</v>
      </c>
    </row>
    <row r="94" spans="1:15">
      <c r="A94" s="9" t="s">
        <v>29</v>
      </c>
      <c r="B94" s="17" t="s">
        <v>878</v>
      </c>
      <c r="C94" t="s">
        <v>102</v>
      </c>
      <c r="D94" t="s">
        <v>558</v>
      </c>
      <c r="F94" s="9" t="s">
        <v>865</v>
      </c>
      <c r="G94">
        <v>7</v>
      </c>
      <c r="J94">
        <f>+Tabla35678[[#This Row],[BALANCE INICIAL]]+Tabla35678[[#This Row],[ENTRADAS]]-Tabla35678[[#This Row],[SALIDAS]]</f>
        <v>7</v>
      </c>
      <c r="K94" s="2">
        <v>35.590000000000003</v>
      </c>
      <c r="L94" s="2">
        <f>+Tabla35678[[#This Row],[BALANCE INICIAL]]*Tabla35678[[#This Row],[PRECIO]]</f>
        <v>249.13000000000002</v>
      </c>
      <c r="M94" s="2">
        <f>+Tabla35678[[#This Row],[ENTRADAS]]*Tabla35678[[#This Row],[PRECIO]]</f>
        <v>0</v>
      </c>
      <c r="N94" s="2">
        <f>+Tabla35678[[#This Row],[SALIDAS]]*Tabla35678[[#This Row],[PRECIO]]</f>
        <v>0</v>
      </c>
      <c r="O94" s="2">
        <f>+Tabla35678[[#This Row],[BALANCE INICIAL2]]+Tabla35678[[#This Row],[ENTRADAS3]]-Tabla35678[[#This Row],[SALIDAS4]]</f>
        <v>249.13000000000002</v>
      </c>
    </row>
    <row r="95" spans="1:15">
      <c r="A95" s="9" t="s">
        <v>29</v>
      </c>
      <c r="B95" s="17" t="s">
        <v>878</v>
      </c>
      <c r="C95" t="s">
        <v>102</v>
      </c>
      <c r="D95" t="s">
        <v>559</v>
      </c>
      <c r="F95" s="9" t="s">
        <v>865</v>
      </c>
      <c r="G95">
        <v>0</v>
      </c>
      <c r="J95">
        <f>+Tabla35678[[#This Row],[BALANCE INICIAL]]+Tabla35678[[#This Row],[ENTRADAS]]-Tabla35678[[#This Row],[SALIDAS]]</f>
        <v>0</v>
      </c>
      <c r="K95" s="2">
        <v>300</v>
      </c>
      <c r="L95" s="2">
        <f>+Tabla35678[[#This Row],[BALANCE INICIAL]]*Tabla35678[[#This Row],[PRECIO]]</f>
        <v>0</v>
      </c>
      <c r="M95" s="2">
        <f>+Tabla35678[[#This Row],[ENTRADAS]]*Tabla35678[[#This Row],[PRECIO]]</f>
        <v>0</v>
      </c>
      <c r="N95" s="2">
        <f>+Tabla35678[[#This Row],[SALIDAS]]*Tabla35678[[#This Row],[PRECIO]]</f>
        <v>0</v>
      </c>
      <c r="O95" s="2">
        <f>+Tabla35678[[#This Row],[BALANCE INICIAL2]]+Tabla35678[[#This Row],[ENTRADAS3]]-Tabla35678[[#This Row],[SALIDAS4]]</f>
        <v>0</v>
      </c>
    </row>
    <row r="96" spans="1:15">
      <c r="A96" s="9" t="s">
        <v>29</v>
      </c>
      <c r="B96" s="17" t="s">
        <v>878</v>
      </c>
      <c r="C96" t="s">
        <v>102</v>
      </c>
      <c r="D96" t="s">
        <v>560</v>
      </c>
      <c r="F96" s="9" t="s">
        <v>865</v>
      </c>
      <c r="G96">
        <v>8</v>
      </c>
      <c r="J96">
        <f>+Tabla35678[[#This Row],[BALANCE INICIAL]]+Tabla35678[[#This Row],[ENTRADAS]]-Tabla35678[[#This Row],[SALIDAS]]</f>
        <v>8</v>
      </c>
      <c r="K96" s="2">
        <v>928</v>
      </c>
      <c r="L96" s="2">
        <f>+Tabla35678[[#This Row],[BALANCE INICIAL]]*Tabla35678[[#This Row],[PRECIO]]</f>
        <v>7424</v>
      </c>
      <c r="M96" s="2">
        <f>+Tabla35678[[#This Row],[ENTRADAS]]*Tabla35678[[#This Row],[PRECIO]]</f>
        <v>0</v>
      </c>
      <c r="N96" s="2">
        <f>+Tabla35678[[#This Row],[SALIDAS]]*Tabla35678[[#This Row],[PRECIO]]</f>
        <v>0</v>
      </c>
      <c r="O96" s="2">
        <f>+Tabla35678[[#This Row],[BALANCE INICIAL2]]+Tabla35678[[#This Row],[ENTRADAS3]]-Tabla35678[[#This Row],[SALIDAS4]]</f>
        <v>7424</v>
      </c>
    </row>
    <row r="97" spans="1:15">
      <c r="A97" s="9" t="s">
        <v>29</v>
      </c>
      <c r="B97" s="17" t="s">
        <v>878</v>
      </c>
      <c r="C97" t="s">
        <v>102</v>
      </c>
      <c r="D97" t="s">
        <v>561</v>
      </c>
      <c r="F97" s="9" t="s">
        <v>834</v>
      </c>
      <c r="G97">
        <v>2</v>
      </c>
      <c r="J97">
        <f>+Tabla35678[[#This Row],[BALANCE INICIAL]]+Tabla35678[[#This Row],[ENTRADAS]]-Tabla35678[[#This Row],[SALIDAS]]</f>
        <v>2</v>
      </c>
      <c r="K97" s="2">
        <v>153.05000000000001</v>
      </c>
      <c r="L97" s="2">
        <f>+Tabla35678[[#This Row],[BALANCE INICIAL]]*Tabla35678[[#This Row],[PRECIO]]</f>
        <v>306.10000000000002</v>
      </c>
      <c r="M97" s="2">
        <f>+Tabla35678[[#This Row],[ENTRADAS]]*Tabla35678[[#This Row],[PRECIO]]</f>
        <v>0</v>
      </c>
      <c r="N97" s="2">
        <f>+Tabla35678[[#This Row],[SALIDAS]]*Tabla35678[[#This Row],[PRECIO]]</f>
        <v>0</v>
      </c>
      <c r="O97" s="2">
        <f>+Tabla35678[[#This Row],[BALANCE INICIAL2]]+Tabla35678[[#This Row],[ENTRADAS3]]-Tabla35678[[#This Row],[SALIDAS4]]</f>
        <v>306.10000000000002</v>
      </c>
    </row>
    <row r="98" spans="1:15">
      <c r="A98" s="9" t="s">
        <v>29</v>
      </c>
      <c r="B98" s="17" t="s">
        <v>878</v>
      </c>
      <c r="C98" t="s">
        <v>102</v>
      </c>
      <c r="D98" t="s">
        <v>562</v>
      </c>
      <c r="F98" s="9" t="s">
        <v>865</v>
      </c>
      <c r="G98">
        <v>0</v>
      </c>
      <c r="J98">
        <f>+Tabla35678[[#This Row],[BALANCE INICIAL]]+Tabla35678[[#This Row],[ENTRADAS]]-Tabla35678[[#This Row],[SALIDAS]]</f>
        <v>0</v>
      </c>
      <c r="K98" s="2">
        <v>80</v>
      </c>
      <c r="L98" s="2">
        <f>+Tabla35678[[#This Row],[BALANCE INICIAL]]*Tabla35678[[#This Row],[PRECIO]]</f>
        <v>0</v>
      </c>
      <c r="M98" s="2">
        <f>+Tabla35678[[#This Row],[ENTRADAS]]*Tabla35678[[#This Row],[PRECIO]]</f>
        <v>0</v>
      </c>
      <c r="N98" s="2">
        <f>+Tabla35678[[#This Row],[SALIDAS]]*Tabla35678[[#This Row],[PRECIO]]</f>
        <v>0</v>
      </c>
      <c r="O98" s="2">
        <f>+Tabla35678[[#This Row],[BALANCE INICIAL2]]+Tabla35678[[#This Row],[ENTRADAS3]]-Tabla35678[[#This Row],[SALIDAS4]]</f>
        <v>0</v>
      </c>
    </row>
    <row r="99" spans="1:15">
      <c r="A99" s="9" t="s">
        <v>29</v>
      </c>
      <c r="B99" s="17" t="s">
        <v>878</v>
      </c>
      <c r="C99" t="s">
        <v>102</v>
      </c>
      <c r="D99" t="s">
        <v>563</v>
      </c>
      <c r="F99" s="9" t="s">
        <v>834</v>
      </c>
      <c r="G99">
        <v>4</v>
      </c>
      <c r="J99">
        <f>+Tabla35678[[#This Row],[BALANCE INICIAL]]+Tabla35678[[#This Row],[ENTRADAS]]-Tabla35678[[#This Row],[SALIDAS]]</f>
        <v>4</v>
      </c>
      <c r="K99" s="2">
        <v>205</v>
      </c>
      <c r="L99" s="2">
        <f>+Tabla35678[[#This Row],[BALANCE INICIAL]]*Tabla35678[[#This Row],[PRECIO]]</f>
        <v>820</v>
      </c>
      <c r="M99" s="2">
        <f>+Tabla35678[[#This Row],[ENTRADAS]]*Tabla35678[[#This Row],[PRECIO]]</f>
        <v>0</v>
      </c>
      <c r="N99" s="2">
        <f>+Tabla35678[[#This Row],[SALIDAS]]*Tabla35678[[#This Row],[PRECIO]]</f>
        <v>0</v>
      </c>
      <c r="O99" s="2">
        <f>+Tabla35678[[#This Row],[BALANCE INICIAL2]]+Tabla35678[[#This Row],[ENTRADAS3]]-Tabla35678[[#This Row],[SALIDAS4]]</f>
        <v>820</v>
      </c>
    </row>
    <row r="100" spans="1:15">
      <c r="A100" s="9" t="s">
        <v>29</v>
      </c>
      <c r="B100" s="17" t="s">
        <v>878</v>
      </c>
      <c r="C100" t="s">
        <v>102</v>
      </c>
      <c r="D100" t="s">
        <v>564</v>
      </c>
      <c r="F100" s="9" t="s">
        <v>867</v>
      </c>
      <c r="G100">
        <v>15</v>
      </c>
      <c r="J100">
        <f>+Tabla35678[[#This Row],[BALANCE INICIAL]]+Tabla35678[[#This Row],[ENTRADAS]]-Tabla35678[[#This Row],[SALIDAS]]</f>
        <v>15</v>
      </c>
      <c r="K100" s="2">
        <v>80</v>
      </c>
      <c r="L100" s="2">
        <f>+Tabla35678[[#This Row],[BALANCE INICIAL]]*Tabla35678[[#This Row],[PRECIO]]</f>
        <v>1200</v>
      </c>
      <c r="M100" s="2">
        <f>+Tabla35678[[#This Row],[ENTRADAS]]*Tabla35678[[#This Row],[PRECIO]]</f>
        <v>0</v>
      </c>
      <c r="N100" s="2">
        <f>+Tabla35678[[#This Row],[SALIDAS]]*Tabla35678[[#This Row],[PRECIO]]</f>
        <v>0</v>
      </c>
      <c r="O100" s="2">
        <f>+Tabla35678[[#This Row],[BALANCE INICIAL2]]+Tabla35678[[#This Row],[ENTRADAS3]]-Tabla35678[[#This Row],[SALIDAS4]]</f>
        <v>1200</v>
      </c>
    </row>
    <row r="101" spans="1:15">
      <c r="A101" s="9" t="s">
        <v>29</v>
      </c>
      <c r="B101" s="17" t="s">
        <v>878</v>
      </c>
      <c r="C101" t="s">
        <v>102</v>
      </c>
      <c r="D101" t="s">
        <v>565</v>
      </c>
      <c r="F101" s="9" t="s">
        <v>867</v>
      </c>
      <c r="G101">
        <v>8</v>
      </c>
      <c r="J101">
        <f>+Tabla35678[[#This Row],[BALANCE INICIAL]]+Tabla35678[[#This Row],[ENTRADAS]]-Tabla35678[[#This Row],[SALIDAS]]</f>
        <v>8</v>
      </c>
      <c r="K101" s="2">
        <v>160</v>
      </c>
      <c r="L101" s="2">
        <f>+Tabla35678[[#This Row],[BALANCE INICIAL]]*Tabla35678[[#This Row],[PRECIO]]</f>
        <v>1280</v>
      </c>
      <c r="M101" s="2">
        <f>+Tabla35678[[#This Row],[ENTRADAS]]*Tabla35678[[#This Row],[PRECIO]]</f>
        <v>0</v>
      </c>
      <c r="N101" s="2">
        <f>+Tabla35678[[#This Row],[SALIDAS]]*Tabla35678[[#This Row],[PRECIO]]</f>
        <v>0</v>
      </c>
      <c r="O101" s="2">
        <f>+Tabla35678[[#This Row],[BALANCE INICIAL2]]+Tabla35678[[#This Row],[ENTRADAS3]]-Tabla35678[[#This Row],[SALIDAS4]]</f>
        <v>1280</v>
      </c>
    </row>
    <row r="102" spans="1:15">
      <c r="A102" s="9" t="s">
        <v>29</v>
      </c>
      <c r="B102" s="17" t="s">
        <v>878</v>
      </c>
      <c r="C102" t="s">
        <v>102</v>
      </c>
      <c r="D102" t="s">
        <v>566</v>
      </c>
      <c r="F102" s="9" t="s">
        <v>867</v>
      </c>
      <c r="G102">
        <v>2</v>
      </c>
      <c r="J102">
        <f>+Tabla35678[[#This Row],[BALANCE INICIAL]]+Tabla35678[[#This Row],[ENTRADAS]]-Tabla35678[[#This Row],[SALIDAS]]</f>
        <v>2</v>
      </c>
      <c r="K102" s="2">
        <v>80</v>
      </c>
      <c r="L102" s="2">
        <f>+Tabla35678[[#This Row],[BALANCE INICIAL]]*Tabla35678[[#This Row],[PRECIO]]</f>
        <v>160</v>
      </c>
      <c r="M102" s="2">
        <f>+Tabla35678[[#This Row],[ENTRADAS]]*Tabla35678[[#This Row],[PRECIO]]</f>
        <v>0</v>
      </c>
      <c r="N102" s="2">
        <f>+Tabla35678[[#This Row],[SALIDAS]]*Tabla35678[[#This Row],[PRECIO]]</f>
        <v>0</v>
      </c>
      <c r="O102" s="2">
        <f>+Tabla35678[[#This Row],[BALANCE INICIAL2]]+Tabla35678[[#This Row],[ENTRADAS3]]-Tabla35678[[#This Row],[SALIDAS4]]</f>
        <v>160</v>
      </c>
    </row>
    <row r="103" spans="1:15">
      <c r="A103" s="9" t="s">
        <v>29</v>
      </c>
      <c r="B103" s="17" t="s">
        <v>878</v>
      </c>
      <c r="C103" t="s">
        <v>102</v>
      </c>
      <c r="D103" t="s">
        <v>567</v>
      </c>
      <c r="F103" s="9" t="s">
        <v>867</v>
      </c>
      <c r="G103">
        <v>4</v>
      </c>
      <c r="J103">
        <f>+Tabla35678[[#This Row],[BALANCE INICIAL]]+Tabla35678[[#This Row],[ENTRADAS]]-Tabla35678[[#This Row],[SALIDAS]]</f>
        <v>4</v>
      </c>
      <c r="K103" s="2">
        <v>80</v>
      </c>
      <c r="L103" s="2">
        <f>+Tabla35678[[#This Row],[BALANCE INICIAL]]*Tabla35678[[#This Row],[PRECIO]]</f>
        <v>320</v>
      </c>
      <c r="M103" s="2">
        <f>+Tabla35678[[#This Row],[ENTRADAS]]*Tabla35678[[#This Row],[PRECIO]]</f>
        <v>0</v>
      </c>
      <c r="N103" s="2">
        <f>+Tabla35678[[#This Row],[SALIDAS]]*Tabla35678[[#This Row],[PRECIO]]</f>
        <v>0</v>
      </c>
      <c r="O103" s="2">
        <f>+Tabla35678[[#This Row],[BALANCE INICIAL2]]+Tabla35678[[#This Row],[ENTRADAS3]]-Tabla35678[[#This Row],[SALIDAS4]]</f>
        <v>320</v>
      </c>
    </row>
    <row r="104" spans="1:15">
      <c r="A104" s="9" t="s">
        <v>29</v>
      </c>
      <c r="B104" s="17" t="s">
        <v>878</v>
      </c>
      <c r="C104" t="s">
        <v>102</v>
      </c>
      <c r="D104" t="s">
        <v>568</v>
      </c>
      <c r="F104" s="9" t="s">
        <v>868</v>
      </c>
      <c r="G104">
        <v>2</v>
      </c>
      <c r="J104">
        <f>+Tabla35678[[#This Row],[BALANCE INICIAL]]+Tabla35678[[#This Row],[ENTRADAS]]-Tabla35678[[#This Row],[SALIDAS]]</f>
        <v>2</v>
      </c>
      <c r="K104" s="2">
        <v>1249.99</v>
      </c>
      <c r="L104" s="2">
        <f>+Tabla35678[[#This Row],[BALANCE INICIAL]]*Tabla35678[[#This Row],[PRECIO]]</f>
        <v>2499.98</v>
      </c>
      <c r="M104" s="2">
        <f>+Tabla35678[[#This Row],[ENTRADAS]]*Tabla35678[[#This Row],[PRECIO]]</f>
        <v>0</v>
      </c>
      <c r="N104" s="2">
        <f>+Tabla35678[[#This Row],[SALIDAS]]*Tabla35678[[#This Row],[PRECIO]]</f>
        <v>0</v>
      </c>
      <c r="O104" s="2">
        <f>+Tabla35678[[#This Row],[BALANCE INICIAL2]]+Tabla35678[[#This Row],[ENTRADAS3]]-Tabla35678[[#This Row],[SALIDAS4]]</f>
        <v>2499.98</v>
      </c>
    </row>
    <row r="105" spans="1:15">
      <c r="A105" s="9" t="s">
        <v>29</v>
      </c>
      <c r="B105" s="17" t="s">
        <v>878</v>
      </c>
      <c r="C105" t="s">
        <v>102</v>
      </c>
      <c r="D105" t="s">
        <v>569</v>
      </c>
      <c r="F105" s="9" t="s">
        <v>825</v>
      </c>
      <c r="G105">
        <v>3</v>
      </c>
      <c r="J105">
        <f>+Tabla35678[[#This Row],[BALANCE INICIAL]]+Tabla35678[[#This Row],[ENTRADAS]]-Tabla35678[[#This Row],[SALIDAS]]</f>
        <v>3</v>
      </c>
      <c r="K105" s="2">
        <v>630.5</v>
      </c>
      <c r="L105" s="2">
        <f>+Tabla35678[[#This Row],[BALANCE INICIAL]]*Tabla35678[[#This Row],[PRECIO]]</f>
        <v>1891.5</v>
      </c>
      <c r="M105" s="2">
        <f>+Tabla35678[[#This Row],[ENTRADAS]]*Tabla35678[[#This Row],[PRECIO]]</f>
        <v>0</v>
      </c>
      <c r="N105" s="2">
        <f>+Tabla35678[[#This Row],[SALIDAS]]*Tabla35678[[#This Row],[PRECIO]]</f>
        <v>0</v>
      </c>
      <c r="O105" s="2">
        <f>+Tabla35678[[#This Row],[BALANCE INICIAL2]]+Tabla35678[[#This Row],[ENTRADAS3]]-Tabla35678[[#This Row],[SALIDAS4]]</f>
        <v>1891.5</v>
      </c>
    </row>
    <row r="106" spans="1:15">
      <c r="A106" s="9" t="s">
        <v>29</v>
      </c>
      <c r="B106" s="17" t="s">
        <v>878</v>
      </c>
      <c r="C106" t="s">
        <v>102</v>
      </c>
      <c r="D106" t="s">
        <v>570</v>
      </c>
      <c r="F106" s="9" t="s">
        <v>834</v>
      </c>
      <c r="G106">
        <v>1</v>
      </c>
      <c r="J106">
        <f>+Tabla35678[[#This Row],[BALANCE INICIAL]]+Tabla35678[[#This Row],[ENTRADAS]]-Tabla35678[[#This Row],[SALIDAS]]</f>
        <v>1</v>
      </c>
      <c r="K106" s="2">
        <v>170.5</v>
      </c>
      <c r="L106" s="2">
        <f>+Tabla35678[[#This Row],[BALANCE INICIAL]]*Tabla35678[[#This Row],[PRECIO]]</f>
        <v>170.5</v>
      </c>
      <c r="M106" s="2">
        <f>+Tabla35678[[#This Row],[ENTRADAS]]*Tabla35678[[#This Row],[PRECIO]]</f>
        <v>0</v>
      </c>
      <c r="N106" s="2">
        <f>+Tabla35678[[#This Row],[SALIDAS]]*Tabla35678[[#This Row],[PRECIO]]</f>
        <v>0</v>
      </c>
      <c r="O106" s="2">
        <f>+Tabla35678[[#This Row],[BALANCE INICIAL2]]+Tabla35678[[#This Row],[ENTRADAS3]]-Tabla35678[[#This Row],[SALIDAS4]]</f>
        <v>170.5</v>
      </c>
    </row>
    <row r="107" spans="1:15">
      <c r="A107" s="9" t="s">
        <v>29</v>
      </c>
      <c r="B107" s="17" t="s">
        <v>878</v>
      </c>
      <c r="C107" t="s">
        <v>102</v>
      </c>
      <c r="D107" t="s">
        <v>571</v>
      </c>
      <c r="F107" s="9" t="s">
        <v>869</v>
      </c>
      <c r="G107">
        <v>1</v>
      </c>
      <c r="J107">
        <f>+Tabla35678[[#This Row],[BALANCE INICIAL]]+Tabla35678[[#This Row],[ENTRADAS]]-Tabla35678[[#This Row],[SALIDAS]]</f>
        <v>1</v>
      </c>
      <c r="K107" s="2">
        <v>169</v>
      </c>
      <c r="L107" s="2">
        <f>+Tabla35678[[#This Row],[BALANCE INICIAL]]*Tabla35678[[#This Row],[PRECIO]]</f>
        <v>169</v>
      </c>
      <c r="M107" s="2">
        <f>+Tabla35678[[#This Row],[ENTRADAS]]*Tabla35678[[#This Row],[PRECIO]]</f>
        <v>0</v>
      </c>
      <c r="N107" s="2">
        <f>+Tabla35678[[#This Row],[SALIDAS]]*Tabla35678[[#This Row],[PRECIO]]</f>
        <v>0</v>
      </c>
      <c r="O107" s="2">
        <f>+Tabla35678[[#This Row],[BALANCE INICIAL2]]+Tabla35678[[#This Row],[ENTRADAS3]]-Tabla35678[[#This Row],[SALIDAS4]]</f>
        <v>169</v>
      </c>
    </row>
    <row r="108" spans="1:15">
      <c r="A108" s="9" t="s">
        <v>29</v>
      </c>
      <c r="B108" s="17" t="s">
        <v>878</v>
      </c>
      <c r="C108" t="s">
        <v>102</v>
      </c>
      <c r="D108" t="s">
        <v>572</v>
      </c>
      <c r="F108" s="9" t="s">
        <v>834</v>
      </c>
      <c r="G108">
        <v>1</v>
      </c>
      <c r="J108">
        <f>+Tabla35678[[#This Row],[BALANCE INICIAL]]+Tabla35678[[#This Row],[ENTRADAS]]-Tabla35678[[#This Row],[SALIDAS]]</f>
        <v>1</v>
      </c>
      <c r="K108" s="2">
        <v>159</v>
      </c>
      <c r="L108" s="2">
        <f>+Tabla35678[[#This Row],[BALANCE INICIAL]]*Tabla35678[[#This Row],[PRECIO]]</f>
        <v>159</v>
      </c>
      <c r="M108" s="2">
        <f>+Tabla35678[[#This Row],[ENTRADAS]]*Tabla35678[[#This Row],[PRECIO]]</f>
        <v>0</v>
      </c>
      <c r="N108" s="2">
        <f>+Tabla35678[[#This Row],[SALIDAS]]*Tabla35678[[#This Row],[PRECIO]]</f>
        <v>0</v>
      </c>
      <c r="O108" s="2">
        <f>+Tabla35678[[#This Row],[BALANCE INICIAL2]]+Tabla35678[[#This Row],[ENTRADAS3]]-Tabla35678[[#This Row],[SALIDAS4]]</f>
        <v>159</v>
      </c>
    </row>
    <row r="109" spans="1:15">
      <c r="A109" s="9" t="s">
        <v>29</v>
      </c>
      <c r="B109" s="17" t="s">
        <v>878</v>
      </c>
      <c r="C109" t="s">
        <v>102</v>
      </c>
      <c r="D109" t="s">
        <v>573</v>
      </c>
      <c r="F109" s="9" t="s">
        <v>834</v>
      </c>
      <c r="G109">
        <v>5</v>
      </c>
      <c r="J109">
        <f>+Tabla35678[[#This Row],[BALANCE INICIAL]]+Tabla35678[[#This Row],[ENTRADAS]]-Tabla35678[[#This Row],[SALIDAS]]</f>
        <v>5</v>
      </c>
      <c r="K109" s="2">
        <v>150</v>
      </c>
      <c r="L109" s="2">
        <f>+Tabla35678[[#This Row],[BALANCE INICIAL]]*Tabla35678[[#This Row],[PRECIO]]</f>
        <v>750</v>
      </c>
      <c r="M109" s="2">
        <f>+Tabla35678[[#This Row],[ENTRADAS]]*Tabla35678[[#This Row],[PRECIO]]</f>
        <v>0</v>
      </c>
      <c r="N109" s="2">
        <f>+Tabla35678[[#This Row],[SALIDAS]]*Tabla35678[[#This Row],[PRECIO]]</f>
        <v>0</v>
      </c>
      <c r="O109" s="2">
        <f>+Tabla35678[[#This Row],[BALANCE INICIAL2]]+Tabla35678[[#This Row],[ENTRADAS3]]-Tabla35678[[#This Row],[SALIDAS4]]</f>
        <v>750</v>
      </c>
    </row>
    <row r="110" spans="1:15">
      <c r="A110" s="9" t="s">
        <v>29</v>
      </c>
      <c r="B110" s="17" t="s">
        <v>878</v>
      </c>
      <c r="C110" t="s">
        <v>102</v>
      </c>
      <c r="D110" t="s">
        <v>574</v>
      </c>
      <c r="F110" s="9" t="s">
        <v>866</v>
      </c>
      <c r="G110">
        <v>15</v>
      </c>
      <c r="J110">
        <f>+Tabla35678[[#This Row],[BALANCE INICIAL]]+Tabla35678[[#This Row],[ENTRADAS]]-Tabla35678[[#This Row],[SALIDAS]]</f>
        <v>15</v>
      </c>
      <c r="K110" s="2">
        <v>85</v>
      </c>
      <c r="L110" s="2">
        <f>+Tabla35678[[#This Row],[BALANCE INICIAL]]*Tabla35678[[#This Row],[PRECIO]]</f>
        <v>1275</v>
      </c>
      <c r="M110" s="2">
        <f>+Tabla35678[[#This Row],[ENTRADAS]]*Tabla35678[[#This Row],[PRECIO]]</f>
        <v>0</v>
      </c>
      <c r="N110" s="2">
        <f>+Tabla35678[[#This Row],[SALIDAS]]*Tabla35678[[#This Row],[PRECIO]]</f>
        <v>0</v>
      </c>
      <c r="O110" s="2">
        <f>+Tabla35678[[#This Row],[BALANCE INICIAL2]]+Tabla35678[[#This Row],[ENTRADAS3]]-Tabla35678[[#This Row],[SALIDAS4]]</f>
        <v>1275</v>
      </c>
    </row>
    <row r="111" spans="1:15">
      <c r="A111" s="9" t="s">
        <v>29</v>
      </c>
      <c r="B111" s="17" t="s">
        <v>878</v>
      </c>
      <c r="C111" t="s">
        <v>102</v>
      </c>
      <c r="D111" t="s">
        <v>575</v>
      </c>
      <c r="F111" s="9" t="s">
        <v>869</v>
      </c>
      <c r="G111">
        <v>3</v>
      </c>
      <c r="J111">
        <f>+Tabla35678[[#This Row],[BALANCE INICIAL]]+Tabla35678[[#This Row],[ENTRADAS]]-Tabla35678[[#This Row],[SALIDAS]]</f>
        <v>3</v>
      </c>
      <c r="K111" s="2">
        <v>85</v>
      </c>
      <c r="L111" s="2">
        <f>+Tabla35678[[#This Row],[BALANCE INICIAL]]*Tabla35678[[#This Row],[PRECIO]]</f>
        <v>255</v>
      </c>
      <c r="M111" s="2">
        <f>+Tabla35678[[#This Row],[ENTRADAS]]*Tabla35678[[#This Row],[PRECIO]]</f>
        <v>0</v>
      </c>
      <c r="N111" s="2">
        <f>+Tabla35678[[#This Row],[SALIDAS]]*Tabla35678[[#This Row],[PRECIO]]</f>
        <v>0</v>
      </c>
      <c r="O111" s="2">
        <f>+Tabla35678[[#This Row],[BALANCE INICIAL2]]+Tabla35678[[#This Row],[ENTRADAS3]]-Tabla35678[[#This Row],[SALIDAS4]]</f>
        <v>255</v>
      </c>
    </row>
    <row r="112" spans="1:15">
      <c r="A112" s="9" t="s">
        <v>29</v>
      </c>
      <c r="B112" s="17" t="s">
        <v>878</v>
      </c>
      <c r="C112" t="s">
        <v>102</v>
      </c>
      <c r="D112" t="s">
        <v>576</v>
      </c>
      <c r="F112" s="9" t="s">
        <v>834</v>
      </c>
      <c r="G112">
        <v>16</v>
      </c>
      <c r="J112">
        <f>+Tabla35678[[#This Row],[BALANCE INICIAL]]+Tabla35678[[#This Row],[ENTRADAS]]-Tabla35678[[#This Row],[SALIDAS]]</f>
        <v>16</v>
      </c>
      <c r="K112" s="2">
        <v>140</v>
      </c>
      <c r="L112" s="2">
        <f>+Tabla35678[[#This Row],[BALANCE INICIAL]]*Tabla35678[[#This Row],[PRECIO]]</f>
        <v>2240</v>
      </c>
      <c r="M112" s="2">
        <f>+Tabla35678[[#This Row],[ENTRADAS]]*Tabla35678[[#This Row],[PRECIO]]</f>
        <v>0</v>
      </c>
      <c r="N112" s="2">
        <f>+Tabla35678[[#This Row],[SALIDAS]]*Tabla35678[[#This Row],[PRECIO]]</f>
        <v>0</v>
      </c>
      <c r="O112" s="2">
        <f>+Tabla35678[[#This Row],[BALANCE INICIAL2]]+Tabla35678[[#This Row],[ENTRADAS3]]-Tabla35678[[#This Row],[SALIDAS4]]</f>
        <v>2240</v>
      </c>
    </row>
    <row r="113" spans="1:15">
      <c r="A113" s="9" t="s">
        <v>29</v>
      </c>
      <c r="B113" s="17" t="s">
        <v>878</v>
      </c>
      <c r="C113" t="s">
        <v>102</v>
      </c>
      <c r="D113" t="s">
        <v>577</v>
      </c>
      <c r="F113" s="9" t="s">
        <v>834</v>
      </c>
      <c r="G113">
        <v>6</v>
      </c>
      <c r="J113">
        <f>+Tabla35678[[#This Row],[BALANCE INICIAL]]+Tabla35678[[#This Row],[ENTRADAS]]-Tabla35678[[#This Row],[SALIDAS]]</f>
        <v>6</v>
      </c>
      <c r="K113" s="2">
        <v>150</v>
      </c>
      <c r="L113" s="2">
        <f>+Tabla35678[[#This Row],[BALANCE INICIAL]]*Tabla35678[[#This Row],[PRECIO]]</f>
        <v>900</v>
      </c>
      <c r="M113" s="2">
        <f>+Tabla35678[[#This Row],[ENTRADAS]]*Tabla35678[[#This Row],[PRECIO]]</f>
        <v>0</v>
      </c>
      <c r="N113" s="2">
        <f>+Tabla35678[[#This Row],[SALIDAS]]*Tabla35678[[#This Row],[PRECIO]]</f>
        <v>0</v>
      </c>
      <c r="O113" s="2">
        <f>+Tabla35678[[#This Row],[BALANCE INICIAL2]]+Tabla35678[[#This Row],[ENTRADAS3]]-Tabla35678[[#This Row],[SALIDAS4]]</f>
        <v>900</v>
      </c>
    </row>
    <row r="114" spans="1:15">
      <c r="A114" s="9" t="s">
        <v>29</v>
      </c>
      <c r="B114" s="17" t="s">
        <v>878</v>
      </c>
      <c r="C114" t="s">
        <v>102</v>
      </c>
      <c r="D114" t="s">
        <v>578</v>
      </c>
      <c r="F114" s="9" t="s">
        <v>834</v>
      </c>
      <c r="G114">
        <v>1</v>
      </c>
      <c r="J114">
        <f>+Tabla35678[[#This Row],[BALANCE INICIAL]]+Tabla35678[[#This Row],[ENTRADAS]]-Tabla35678[[#This Row],[SALIDAS]]</f>
        <v>1</v>
      </c>
      <c r="K114" s="2">
        <v>23.73</v>
      </c>
      <c r="L114" s="2">
        <f>+Tabla35678[[#This Row],[BALANCE INICIAL]]*Tabla35678[[#This Row],[PRECIO]]</f>
        <v>23.73</v>
      </c>
      <c r="M114" s="2">
        <f>+Tabla35678[[#This Row],[ENTRADAS]]*Tabla35678[[#This Row],[PRECIO]]</f>
        <v>0</v>
      </c>
      <c r="N114" s="2">
        <f>+Tabla35678[[#This Row],[SALIDAS]]*Tabla35678[[#This Row],[PRECIO]]</f>
        <v>0</v>
      </c>
      <c r="O114" s="2">
        <f>+Tabla35678[[#This Row],[BALANCE INICIAL2]]+Tabla35678[[#This Row],[ENTRADAS3]]-Tabla35678[[#This Row],[SALIDAS4]]</f>
        <v>23.73</v>
      </c>
    </row>
    <row r="115" spans="1:15">
      <c r="A115" s="9" t="s">
        <v>29</v>
      </c>
      <c r="B115" s="17" t="s">
        <v>878</v>
      </c>
      <c r="C115" t="s">
        <v>102</v>
      </c>
      <c r="D115" t="s">
        <v>579</v>
      </c>
      <c r="F115" s="9" t="s">
        <v>834</v>
      </c>
      <c r="G115">
        <v>1</v>
      </c>
      <c r="J115">
        <f>+Tabla35678[[#This Row],[BALANCE INICIAL]]+Tabla35678[[#This Row],[ENTRADAS]]-Tabla35678[[#This Row],[SALIDAS]]</f>
        <v>1</v>
      </c>
      <c r="K115" s="2">
        <v>169</v>
      </c>
      <c r="L115" s="2">
        <f>+Tabla35678[[#This Row],[BALANCE INICIAL]]*Tabla35678[[#This Row],[PRECIO]]</f>
        <v>169</v>
      </c>
      <c r="M115" s="2">
        <f>+Tabla35678[[#This Row],[ENTRADAS]]*Tabla35678[[#This Row],[PRECIO]]</f>
        <v>0</v>
      </c>
      <c r="N115" s="2">
        <f>+Tabla35678[[#This Row],[SALIDAS]]*Tabla35678[[#This Row],[PRECIO]]</f>
        <v>0</v>
      </c>
      <c r="O115" s="2">
        <f>+Tabla35678[[#This Row],[BALANCE INICIAL2]]+Tabla35678[[#This Row],[ENTRADAS3]]-Tabla35678[[#This Row],[SALIDAS4]]</f>
        <v>169</v>
      </c>
    </row>
    <row r="116" spans="1:15">
      <c r="A116" s="9" t="s">
        <v>29</v>
      </c>
      <c r="B116" s="17" t="s">
        <v>878</v>
      </c>
      <c r="C116" t="s">
        <v>102</v>
      </c>
      <c r="D116" t="s">
        <v>580</v>
      </c>
      <c r="F116" s="9" t="s">
        <v>834</v>
      </c>
      <c r="G116">
        <v>1</v>
      </c>
      <c r="J116">
        <f>+Tabla35678[[#This Row],[BALANCE INICIAL]]+Tabla35678[[#This Row],[ENTRADAS]]-Tabla35678[[#This Row],[SALIDAS]]</f>
        <v>1</v>
      </c>
      <c r="K116" s="2">
        <v>239</v>
      </c>
      <c r="L116" s="2">
        <f>+Tabla35678[[#This Row],[BALANCE INICIAL]]*Tabla35678[[#This Row],[PRECIO]]</f>
        <v>239</v>
      </c>
      <c r="M116" s="2">
        <f>+Tabla35678[[#This Row],[ENTRADAS]]*Tabla35678[[#This Row],[PRECIO]]</f>
        <v>0</v>
      </c>
      <c r="N116" s="2">
        <f>+Tabla35678[[#This Row],[SALIDAS]]*Tabla35678[[#This Row],[PRECIO]]</f>
        <v>0</v>
      </c>
      <c r="O116" s="2">
        <f>+Tabla35678[[#This Row],[BALANCE INICIAL2]]+Tabla35678[[#This Row],[ENTRADAS3]]-Tabla35678[[#This Row],[SALIDAS4]]</f>
        <v>239</v>
      </c>
    </row>
    <row r="117" spans="1:15">
      <c r="A117" s="9" t="s">
        <v>29</v>
      </c>
      <c r="B117" s="17" t="s">
        <v>878</v>
      </c>
      <c r="C117" t="s">
        <v>102</v>
      </c>
      <c r="D117" t="s">
        <v>581</v>
      </c>
      <c r="F117" s="9" t="s">
        <v>834</v>
      </c>
      <c r="G117">
        <v>5</v>
      </c>
      <c r="J117">
        <f>+Tabla35678[[#This Row],[BALANCE INICIAL]]+Tabla35678[[#This Row],[ENTRADAS]]-Tabla35678[[#This Row],[SALIDAS]]</f>
        <v>5</v>
      </c>
      <c r="K117" s="2">
        <v>28</v>
      </c>
      <c r="L117" s="2">
        <f>+Tabla35678[[#This Row],[BALANCE INICIAL]]*Tabla35678[[#This Row],[PRECIO]]</f>
        <v>140</v>
      </c>
      <c r="M117" s="2">
        <f>+Tabla35678[[#This Row],[ENTRADAS]]*Tabla35678[[#This Row],[PRECIO]]</f>
        <v>0</v>
      </c>
      <c r="N117" s="2">
        <f>+Tabla35678[[#This Row],[SALIDAS]]*Tabla35678[[#This Row],[PRECIO]]</f>
        <v>0</v>
      </c>
      <c r="O117" s="2">
        <f>+Tabla35678[[#This Row],[BALANCE INICIAL2]]+Tabla35678[[#This Row],[ENTRADAS3]]-Tabla35678[[#This Row],[SALIDAS4]]</f>
        <v>140</v>
      </c>
    </row>
    <row r="118" spans="1:15">
      <c r="A118" s="9" t="s">
        <v>29</v>
      </c>
      <c r="B118" s="17" t="s">
        <v>878</v>
      </c>
      <c r="C118" t="s">
        <v>102</v>
      </c>
      <c r="D118" t="s">
        <v>582</v>
      </c>
      <c r="F118" s="9" t="s">
        <v>834</v>
      </c>
      <c r="G118">
        <v>3</v>
      </c>
      <c r="J118">
        <f>+Tabla35678[[#This Row],[BALANCE INICIAL]]+Tabla35678[[#This Row],[ENTRADAS]]-Tabla35678[[#This Row],[SALIDAS]]</f>
        <v>3</v>
      </c>
      <c r="K118" s="2">
        <v>88.98</v>
      </c>
      <c r="L118" s="2">
        <f>+Tabla35678[[#This Row],[BALANCE INICIAL]]*Tabla35678[[#This Row],[PRECIO]]</f>
        <v>266.94</v>
      </c>
      <c r="M118" s="2">
        <f>+Tabla35678[[#This Row],[ENTRADAS]]*Tabla35678[[#This Row],[PRECIO]]</f>
        <v>0</v>
      </c>
      <c r="N118" s="2">
        <f>+Tabla35678[[#This Row],[SALIDAS]]*Tabla35678[[#This Row],[PRECIO]]</f>
        <v>0</v>
      </c>
      <c r="O118" s="2">
        <f>+Tabla35678[[#This Row],[BALANCE INICIAL2]]+Tabla35678[[#This Row],[ENTRADAS3]]-Tabla35678[[#This Row],[SALIDAS4]]</f>
        <v>266.94</v>
      </c>
    </row>
    <row r="119" spans="1:15">
      <c r="A119" s="9" t="s">
        <v>29</v>
      </c>
      <c r="B119" s="17" t="s">
        <v>878</v>
      </c>
      <c r="C119" t="s">
        <v>102</v>
      </c>
      <c r="D119" t="s">
        <v>583</v>
      </c>
      <c r="F119" s="9" t="s">
        <v>834</v>
      </c>
      <c r="G119">
        <v>4</v>
      </c>
      <c r="J119">
        <f>+Tabla35678[[#This Row],[BALANCE INICIAL]]+Tabla35678[[#This Row],[ENTRADAS]]-Tabla35678[[#This Row],[SALIDAS]]</f>
        <v>4</v>
      </c>
      <c r="K119" s="2">
        <v>97</v>
      </c>
      <c r="L119" s="2">
        <f>+Tabla35678[[#This Row],[BALANCE INICIAL]]*Tabla35678[[#This Row],[PRECIO]]</f>
        <v>388</v>
      </c>
      <c r="M119" s="2">
        <f>+Tabla35678[[#This Row],[ENTRADAS]]*Tabla35678[[#This Row],[PRECIO]]</f>
        <v>0</v>
      </c>
      <c r="N119" s="2">
        <f>+Tabla35678[[#This Row],[SALIDAS]]*Tabla35678[[#This Row],[PRECIO]]</f>
        <v>0</v>
      </c>
      <c r="O119" s="2">
        <f>+Tabla35678[[#This Row],[BALANCE INICIAL2]]+Tabla35678[[#This Row],[ENTRADAS3]]-Tabla35678[[#This Row],[SALIDAS4]]</f>
        <v>388</v>
      </c>
    </row>
    <row r="120" spans="1:15">
      <c r="A120" s="9" t="s">
        <v>29</v>
      </c>
      <c r="B120" s="17" t="s">
        <v>878</v>
      </c>
      <c r="C120" t="s">
        <v>102</v>
      </c>
      <c r="D120" t="s">
        <v>584</v>
      </c>
      <c r="F120" s="9" t="s">
        <v>865</v>
      </c>
      <c r="G120">
        <v>1</v>
      </c>
      <c r="J120">
        <f>+Tabla35678[[#This Row],[BALANCE INICIAL]]+Tabla35678[[#This Row],[ENTRADAS]]-Tabla35678[[#This Row],[SALIDAS]]</f>
        <v>1</v>
      </c>
      <c r="K120" s="2">
        <v>650</v>
      </c>
      <c r="L120" s="2">
        <f>+Tabla35678[[#This Row],[BALANCE INICIAL]]*Tabla35678[[#This Row],[PRECIO]]</f>
        <v>650</v>
      </c>
      <c r="M120" s="2">
        <f>+Tabla35678[[#This Row],[ENTRADAS]]*Tabla35678[[#This Row],[PRECIO]]</f>
        <v>0</v>
      </c>
      <c r="N120" s="2">
        <f>+Tabla35678[[#This Row],[SALIDAS]]*Tabla35678[[#This Row],[PRECIO]]</f>
        <v>0</v>
      </c>
      <c r="O120" s="2">
        <f>+Tabla35678[[#This Row],[BALANCE INICIAL2]]+Tabla35678[[#This Row],[ENTRADAS3]]-Tabla35678[[#This Row],[SALIDAS4]]</f>
        <v>650</v>
      </c>
    </row>
    <row r="121" spans="1:15">
      <c r="A121" s="9" t="s">
        <v>29</v>
      </c>
      <c r="B121" s="17" t="s">
        <v>878</v>
      </c>
      <c r="C121" t="s">
        <v>102</v>
      </c>
      <c r="D121" t="s">
        <v>585</v>
      </c>
      <c r="F121" s="9" t="s">
        <v>865</v>
      </c>
      <c r="G121">
        <v>1</v>
      </c>
      <c r="J121">
        <f>+Tabla35678[[#This Row],[BALANCE INICIAL]]+Tabla35678[[#This Row],[ENTRADAS]]-Tabla35678[[#This Row],[SALIDAS]]</f>
        <v>1</v>
      </c>
      <c r="K121" s="2">
        <v>170.5</v>
      </c>
      <c r="L121" s="2">
        <f>+Tabla35678[[#This Row],[BALANCE INICIAL]]*Tabla35678[[#This Row],[PRECIO]]</f>
        <v>170.5</v>
      </c>
      <c r="M121" s="2">
        <f>+Tabla35678[[#This Row],[ENTRADAS]]*Tabla35678[[#This Row],[PRECIO]]</f>
        <v>0</v>
      </c>
      <c r="N121" s="2">
        <f>+Tabla35678[[#This Row],[SALIDAS]]*Tabla35678[[#This Row],[PRECIO]]</f>
        <v>0</v>
      </c>
      <c r="O121" s="2">
        <f>+Tabla35678[[#This Row],[BALANCE INICIAL2]]+Tabla35678[[#This Row],[ENTRADAS3]]-Tabla35678[[#This Row],[SALIDAS4]]</f>
        <v>170.5</v>
      </c>
    </row>
    <row r="122" spans="1:15">
      <c r="A122" s="9" t="s">
        <v>29</v>
      </c>
      <c r="B122" s="17" t="s">
        <v>878</v>
      </c>
      <c r="C122" t="s">
        <v>102</v>
      </c>
      <c r="D122" t="s">
        <v>586</v>
      </c>
      <c r="F122" s="9" t="s">
        <v>865</v>
      </c>
      <c r="G122">
        <v>2</v>
      </c>
      <c r="J122">
        <f>+Tabla35678[[#This Row],[BALANCE INICIAL]]+Tabla35678[[#This Row],[ENTRADAS]]-Tabla35678[[#This Row],[SALIDAS]]</f>
        <v>2</v>
      </c>
      <c r="K122" s="2">
        <v>45</v>
      </c>
      <c r="L122" s="2">
        <f>+Tabla35678[[#This Row],[BALANCE INICIAL]]*Tabla35678[[#This Row],[PRECIO]]</f>
        <v>90</v>
      </c>
      <c r="M122" s="2">
        <f>+Tabla35678[[#This Row],[ENTRADAS]]*Tabla35678[[#This Row],[PRECIO]]</f>
        <v>0</v>
      </c>
      <c r="N122" s="2">
        <f>+Tabla35678[[#This Row],[SALIDAS]]*Tabla35678[[#This Row],[PRECIO]]</f>
        <v>0</v>
      </c>
      <c r="O122" s="2">
        <f>+Tabla35678[[#This Row],[BALANCE INICIAL2]]+Tabla35678[[#This Row],[ENTRADAS3]]-Tabla35678[[#This Row],[SALIDAS4]]</f>
        <v>90</v>
      </c>
    </row>
    <row r="123" spans="1:15">
      <c r="A123" s="9" t="s">
        <v>29</v>
      </c>
      <c r="B123" s="17" t="s">
        <v>878</v>
      </c>
      <c r="C123" t="s">
        <v>102</v>
      </c>
      <c r="D123" t="s">
        <v>587</v>
      </c>
      <c r="F123" s="9" t="s">
        <v>865</v>
      </c>
      <c r="G123">
        <v>1</v>
      </c>
      <c r="J123">
        <f>+Tabla35678[[#This Row],[BALANCE INICIAL]]+Tabla35678[[#This Row],[ENTRADAS]]-Tabla35678[[#This Row],[SALIDAS]]</f>
        <v>1</v>
      </c>
      <c r="K123" s="2">
        <v>400</v>
      </c>
      <c r="L123" s="2">
        <f>+Tabla35678[[#This Row],[BALANCE INICIAL]]*Tabla35678[[#This Row],[PRECIO]]</f>
        <v>400</v>
      </c>
      <c r="M123" s="2">
        <f>+Tabla35678[[#This Row],[ENTRADAS]]*Tabla35678[[#This Row],[PRECIO]]</f>
        <v>0</v>
      </c>
      <c r="N123" s="2">
        <f>+Tabla35678[[#This Row],[SALIDAS]]*Tabla35678[[#This Row],[PRECIO]]</f>
        <v>0</v>
      </c>
      <c r="O123" s="2">
        <f>+Tabla35678[[#This Row],[BALANCE INICIAL2]]+Tabla35678[[#This Row],[ENTRADAS3]]-Tabla35678[[#This Row],[SALIDAS4]]</f>
        <v>400</v>
      </c>
    </row>
    <row r="124" spans="1:15">
      <c r="A124" s="9" t="s">
        <v>29</v>
      </c>
      <c r="B124" s="17" t="s">
        <v>878</v>
      </c>
      <c r="C124" t="s">
        <v>102</v>
      </c>
      <c r="D124" t="s">
        <v>588</v>
      </c>
      <c r="F124" s="9" t="s">
        <v>834</v>
      </c>
      <c r="G124">
        <v>27</v>
      </c>
      <c r="J124">
        <f>+Tabla35678[[#This Row],[BALANCE INICIAL]]+Tabla35678[[#This Row],[ENTRADAS]]-Tabla35678[[#This Row],[SALIDAS]]</f>
        <v>27</v>
      </c>
      <c r="K124" s="2">
        <v>290.5</v>
      </c>
      <c r="L124" s="2">
        <f>+Tabla35678[[#This Row],[BALANCE INICIAL]]*Tabla35678[[#This Row],[PRECIO]]</f>
        <v>7843.5</v>
      </c>
      <c r="M124" s="2">
        <f>+Tabla35678[[#This Row],[ENTRADAS]]*Tabla35678[[#This Row],[PRECIO]]</f>
        <v>0</v>
      </c>
      <c r="N124" s="2">
        <f>+Tabla35678[[#This Row],[SALIDAS]]*Tabla35678[[#This Row],[PRECIO]]</f>
        <v>0</v>
      </c>
      <c r="O124" s="2">
        <f>+Tabla35678[[#This Row],[BALANCE INICIAL2]]+Tabla35678[[#This Row],[ENTRADAS3]]-Tabla35678[[#This Row],[SALIDAS4]]</f>
        <v>7843.5</v>
      </c>
    </row>
    <row r="125" spans="1:15">
      <c r="A125" s="9" t="s">
        <v>29</v>
      </c>
      <c r="B125" s="17" t="s">
        <v>878</v>
      </c>
      <c r="C125" t="s">
        <v>102</v>
      </c>
      <c r="D125" t="s">
        <v>589</v>
      </c>
      <c r="F125" s="9" t="s">
        <v>870</v>
      </c>
      <c r="G125">
        <v>1</v>
      </c>
      <c r="J125">
        <f>+Tabla35678[[#This Row],[BALANCE INICIAL]]+Tabla35678[[#This Row],[ENTRADAS]]-Tabla35678[[#This Row],[SALIDAS]]</f>
        <v>1</v>
      </c>
      <c r="K125" s="2">
        <v>455</v>
      </c>
      <c r="L125" s="2">
        <f>+Tabla35678[[#This Row],[BALANCE INICIAL]]*Tabla35678[[#This Row],[PRECIO]]</f>
        <v>455</v>
      </c>
      <c r="M125" s="2">
        <f>+Tabla35678[[#This Row],[ENTRADAS]]*Tabla35678[[#This Row],[PRECIO]]</f>
        <v>0</v>
      </c>
      <c r="N125" s="2">
        <f>+Tabla35678[[#This Row],[SALIDAS]]*Tabla35678[[#This Row],[PRECIO]]</f>
        <v>0</v>
      </c>
      <c r="O125" s="2">
        <f>+Tabla35678[[#This Row],[BALANCE INICIAL2]]+Tabla35678[[#This Row],[ENTRADAS3]]-Tabla35678[[#This Row],[SALIDAS4]]</f>
        <v>455</v>
      </c>
    </row>
    <row r="126" spans="1:15">
      <c r="A126" s="9" t="s">
        <v>29</v>
      </c>
      <c r="B126" s="17" t="s">
        <v>878</v>
      </c>
      <c r="C126" t="s">
        <v>102</v>
      </c>
      <c r="D126" t="s">
        <v>590</v>
      </c>
      <c r="F126" s="9" t="s">
        <v>870</v>
      </c>
      <c r="G126">
        <v>1</v>
      </c>
      <c r="J126">
        <f>+Tabla35678[[#This Row],[BALANCE INICIAL]]+Tabla35678[[#This Row],[ENTRADAS]]-Tabla35678[[#This Row],[SALIDAS]]</f>
        <v>1</v>
      </c>
      <c r="K126" s="2">
        <v>1299</v>
      </c>
      <c r="L126" s="2">
        <f>+Tabla35678[[#This Row],[BALANCE INICIAL]]*Tabla35678[[#This Row],[PRECIO]]</f>
        <v>1299</v>
      </c>
      <c r="M126" s="2">
        <f>+Tabla35678[[#This Row],[ENTRADAS]]*Tabla35678[[#This Row],[PRECIO]]</f>
        <v>0</v>
      </c>
      <c r="N126" s="2">
        <f>+Tabla35678[[#This Row],[SALIDAS]]*Tabla35678[[#This Row],[PRECIO]]</f>
        <v>0</v>
      </c>
      <c r="O126" s="2">
        <f>+Tabla35678[[#This Row],[BALANCE INICIAL2]]+Tabla35678[[#This Row],[ENTRADAS3]]-Tabla35678[[#This Row],[SALIDAS4]]</f>
        <v>1299</v>
      </c>
    </row>
    <row r="127" spans="1:15">
      <c r="A127" s="9" t="s">
        <v>29</v>
      </c>
      <c r="B127" s="17" t="s">
        <v>878</v>
      </c>
      <c r="C127" t="s">
        <v>102</v>
      </c>
      <c r="D127" t="s">
        <v>591</v>
      </c>
      <c r="F127" s="9" t="s">
        <v>869</v>
      </c>
      <c r="G127">
        <v>1</v>
      </c>
      <c r="J127">
        <f>+Tabla35678[[#This Row],[BALANCE INICIAL]]+Tabla35678[[#This Row],[ENTRADAS]]-Tabla35678[[#This Row],[SALIDAS]]</f>
        <v>1</v>
      </c>
      <c r="K127" s="2">
        <v>950</v>
      </c>
      <c r="L127" s="2">
        <f>+Tabla35678[[#This Row],[BALANCE INICIAL]]*Tabla35678[[#This Row],[PRECIO]]</f>
        <v>950</v>
      </c>
      <c r="M127" s="2">
        <f>+Tabla35678[[#This Row],[ENTRADAS]]*Tabla35678[[#This Row],[PRECIO]]</f>
        <v>0</v>
      </c>
      <c r="N127" s="2">
        <f>+Tabla35678[[#This Row],[SALIDAS]]*Tabla35678[[#This Row],[PRECIO]]</f>
        <v>0</v>
      </c>
      <c r="O127" s="2">
        <f>+Tabla35678[[#This Row],[BALANCE INICIAL2]]+Tabla35678[[#This Row],[ENTRADAS3]]-Tabla35678[[#This Row],[SALIDAS4]]</f>
        <v>950</v>
      </c>
    </row>
    <row r="128" spans="1:15">
      <c r="A128" s="9" t="s">
        <v>29</v>
      </c>
      <c r="B128" s="17" t="s">
        <v>878</v>
      </c>
      <c r="C128" t="s">
        <v>102</v>
      </c>
      <c r="D128" t="s">
        <v>592</v>
      </c>
      <c r="F128" s="9" t="s">
        <v>834</v>
      </c>
      <c r="G128">
        <v>2</v>
      </c>
      <c r="J128">
        <f>+Tabla35678[[#This Row],[BALANCE INICIAL]]+Tabla35678[[#This Row],[ENTRADAS]]-Tabla35678[[#This Row],[SALIDAS]]</f>
        <v>2</v>
      </c>
      <c r="K128" s="2">
        <v>198</v>
      </c>
      <c r="L128" s="2">
        <f>+Tabla35678[[#This Row],[BALANCE INICIAL]]*Tabla35678[[#This Row],[PRECIO]]</f>
        <v>396</v>
      </c>
      <c r="M128" s="2">
        <f>+Tabla35678[[#This Row],[ENTRADAS]]*Tabla35678[[#This Row],[PRECIO]]</f>
        <v>0</v>
      </c>
      <c r="N128" s="2">
        <f>+Tabla35678[[#This Row],[SALIDAS]]*Tabla35678[[#This Row],[PRECIO]]</f>
        <v>0</v>
      </c>
      <c r="O128" s="2">
        <f>+Tabla35678[[#This Row],[BALANCE INICIAL2]]+Tabla35678[[#This Row],[ENTRADAS3]]-Tabla35678[[#This Row],[SALIDAS4]]</f>
        <v>396</v>
      </c>
    </row>
    <row r="129" spans="1:15">
      <c r="A129" s="9" t="s">
        <v>29</v>
      </c>
      <c r="B129" s="17" t="s">
        <v>878</v>
      </c>
      <c r="C129" t="s">
        <v>102</v>
      </c>
      <c r="D129" t="s">
        <v>593</v>
      </c>
      <c r="F129" s="9" t="s">
        <v>834</v>
      </c>
      <c r="G129">
        <v>3</v>
      </c>
      <c r="J129">
        <f>+Tabla35678[[#This Row],[BALANCE INICIAL]]+Tabla35678[[#This Row],[ENTRADAS]]-Tabla35678[[#This Row],[SALIDAS]]</f>
        <v>3</v>
      </c>
      <c r="K129" s="2">
        <v>258</v>
      </c>
      <c r="L129" s="2">
        <f>+Tabla35678[[#This Row],[BALANCE INICIAL]]*Tabla35678[[#This Row],[PRECIO]]</f>
        <v>774</v>
      </c>
      <c r="M129" s="2">
        <f>+Tabla35678[[#This Row],[ENTRADAS]]*Tabla35678[[#This Row],[PRECIO]]</f>
        <v>0</v>
      </c>
      <c r="N129" s="2">
        <f>+Tabla35678[[#This Row],[SALIDAS]]*Tabla35678[[#This Row],[PRECIO]]</f>
        <v>0</v>
      </c>
      <c r="O129" s="2">
        <f>+Tabla35678[[#This Row],[BALANCE INICIAL2]]+Tabla35678[[#This Row],[ENTRADAS3]]-Tabla35678[[#This Row],[SALIDAS4]]</f>
        <v>774</v>
      </c>
    </row>
    <row r="130" spans="1:15">
      <c r="A130" s="9" t="s">
        <v>29</v>
      </c>
      <c r="B130" s="17" t="s">
        <v>878</v>
      </c>
      <c r="C130" t="s">
        <v>102</v>
      </c>
      <c r="D130" t="s">
        <v>594</v>
      </c>
      <c r="F130" s="9" t="s">
        <v>869</v>
      </c>
      <c r="G130">
        <v>0</v>
      </c>
      <c r="J130">
        <f>+Tabla35678[[#This Row],[BALANCE INICIAL]]+Tabla35678[[#This Row],[ENTRADAS]]-Tabla35678[[#This Row],[SALIDAS]]</f>
        <v>0</v>
      </c>
      <c r="K130" s="2">
        <v>261.01</v>
      </c>
      <c r="L130" s="2">
        <f>+Tabla35678[[#This Row],[BALANCE INICIAL]]*Tabla35678[[#This Row],[PRECIO]]</f>
        <v>0</v>
      </c>
      <c r="M130" s="2">
        <f>+Tabla35678[[#This Row],[ENTRADAS]]*Tabla35678[[#This Row],[PRECIO]]</f>
        <v>0</v>
      </c>
      <c r="N130" s="2">
        <f>+Tabla35678[[#This Row],[SALIDAS]]*Tabla35678[[#This Row],[PRECIO]]</f>
        <v>0</v>
      </c>
      <c r="O130" s="2">
        <f>+Tabla35678[[#This Row],[BALANCE INICIAL2]]+Tabla35678[[#This Row],[ENTRADAS3]]-Tabla35678[[#This Row],[SALIDAS4]]</f>
        <v>0</v>
      </c>
    </row>
    <row r="131" spans="1:15">
      <c r="A131" s="9" t="s">
        <v>29</v>
      </c>
      <c r="B131" s="17" t="s">
        <v>878</v>
      </c>
      <c r="C131" t="s">
        <v>102</v>
      </c>
      <c r="D131" t="s">
        <v>595</v>
      </c>
      <c r="F131" s="9" t="s">
        <v>869</v>
      </c>
      <c r="G131">
        <v>1</v>
      </c>
      <c r="J131">
        <f>+Tabla35678[[#This Row],[BALANCE INICIAL]]+Tabla35678[[#This Row],[ENTRADAS]]-Tabla35678[[#This Row],[SALIDAS]]</f>
        <v>1</v>
      </c>
      <c r="K131" s="2">
        <v>250</v>
      </c>
      <c r="L131" s="2">
        <f>+Tabla35678[[#This Row],[BALANCE INICIAL]]*Tabla35678[[#This Row],[PRECIO]]</f>
        <v>250</v>
      </c>
      <c r="M131" s="2">
        <f>+Tabla35678[[#This Row],[ENTRADAS]]*Tabla35678[[#This Row],[PRECIO]]</f>
        <v>0</v>
      </c>
      <c r="N131" s="2">
        <f>+Tabla35678[[#This Row],[SALIDAS]]*Tabla35678[[#This Row],[PRECIO]]</f>
        <v>0</v>
      </c>
      <c r="O131" s="2">
        <f>+Tabla35678[[#This Row],[BALANCE INICIAL2]]+Tabla35678[[#This Row],[ENTRADAS3]]-Tabla35678[[#This Row],[SALIDAS4]]</f>
        <v>250</v>
      </c>
    </row>
    <row r="132" spans="1:15">
      <c r="A132" s="9" t="s">
        <v>29</v>
      </c>
      <c r="B132" s="17" t="s">
        <v>878</v>
      </c>
      <c r="C132" t="s">
        <v>102</v>
      </c>
      <c r="D132" t="s">
        <v>596</v>
      </c>
      <c r="F132" s="9" t="s">
        <v>834</v>
      </c>
      <c r="G132">
        <v>10</v>
      </c>
      <c r="J132">
        <f>+Tabla35678[[#This Row],[BALANCE INICIAL]]+Tabla35678[[#This Row],[ENTRADAS]]-Tabla35678[[#This Row],[SALIDAS]]</f>
        <v>10</v>
      </c>
      <c r="K132" s="2">
        <v>94.92</v>
      </c>
      <c r="L132" s="2">
        <f>+Tabla35678[[#This Row],[BALANCE INICIAL]]*Tabla35678[[#This Row],[PRECIO]]</f>
        <v>949.2</v>
      </c>
      <c r="M132" s="2">
        <f>+Tabla35678[[#This Row],[ENTRADAS]]*Tabla35678[[#This Row],[PRECIO]]</f>
        <v>0</v>
      </c>
      <c r="N132" s="2">
        <f>+Tabla35678[[#This Row],[SALIDAS]]*Tabla35678[[#This Row],[PRECIO]]</f>
        <v>0</v>
      </c>
      <c r="O132" s="2">
        <f>+Tabla35678[[#This Row],[BALANCE INICIAL2]]+Tabla35678[[#This Row],[ENTRADAS3]]-Tabla35678[[#This Row],[SALIDAS4]]</f>
        <v>949.2</v>
      </c>
    </row>
    <row r="133" spans="1:15">
      <c r="A133" s="9" t="s">
        <v>29</v>
      </c>
      <c r="B133" s="17" t="s">
        <v>878</v>
      </c>
      <c r="C133" t="s">
        <v>102</v>
      </c>
      <c r="D133" t="s">
        <v>597</v>
      </c>
      <c r="F133" s="9" t="s">
        <v>825</v>
      </c>
      <c r="G133">
        <v>9</v>
      </c>
      <c r="J133">
        <f>+Tabla35678[[#This Row],[BALANCE INICIAL]]+Tabla35678[[#This Row],[ENTRADAS]]-Tabla35678[[#This Row],[SALIDAS]]</f>
        <v>9</v>
      </c>
      <c r="K133" s="2">
        <v>364</v>
      </c>
      <c r="L133" s="2">
        <f>+Tabla35678[[#This Row],[BALANCE INICIAL]]*Tabla35678[[#This Row],[PRECIO]]</f>
        <v>3276</v>
      </c>
      <c r="M133" s="2">
        <f>+Tabla35678[[#This Row],[ENTRADAS]]*Tabla35678[[#This Row],[PRECIO]]</f>
        <v>0</v>
      </c>
      <c r="N133" s="2">
        <f>+Tabla35678[[#This Row],[SALIDAS]]*Tabla35678[[#This Row],[PRECIO]]</f>
        <v>0</v>
      </c>
      <c r="O133" s="2">
        <f>+Tabla35678[[#This Row],[BALANCE INICIAL2]]+Tabla35678[[#This Row],[ENTRADAS3]]-Tabla35678[[#This Row],[SALIDAS4]]</f>
        <v>3276</v>
      </c>
    </row>
    <row r="134" spans="1:15">
      <c r="A134" s="9" t="s">
        <v>29</v>
      </c>
      <c r="B134" s="17" t="s">
        <v>878</v>
      </c>
      <c r="C134" t="s">
        <v>102</v>
      </c>
      <c r="D134" t="s">
        <v>598</v>
      </c>
      <c r="F134" s="9" t="s">
        <v>869</v>
      </c>
      <c r="G134">
        <v>2</v>
      </c>
      <c r="J134">
        <f>+Tabla35678[[#This Row],[BALANCE INICIAL]]+Tabla35678[[#This Row],[ENTRADAS]]-Tabla35678[[#This Row],[SALIDAS]]</f>
        <v>2</v>
      </c>
      <c r="K134" s="2">
        <v>310</v>
      </c>
      <c r="L134" s="2">
        <f>+Tabla35678[[#This Row],[BALANCE INICIAL]]*Tabla35678[[#This Row],[PRECIO]]</f>
        <v>620</v>
      </c>
      <c r="M134" s="2">
        <f>+Tabla35678[[#This Row],[ENTRADAS]]*Tabla35678[[#This Row],[PRECIO]]</f>
        <v>0</v>
      </c>
      <c r="N134" s="2">
        <f>+Tabla35678[[#This Row],[SALIDAS]]*Tabla35678[[#This Row],[PRECIO]]</f>
        <v>0</v>
      </c>
      <c r="O134" s="2">
        <f>+Tabla35678[[#This Row],[BALANCE INICIAL2]]+Tabla35678[[#This Row],[ENTRADAS3]]-Tabla35678[[#This Row],[SALIDAS4]]</f>
        <v>620</v>
      </c>
    </row>
    <row r="135" spans="1:15">
      <c r="A135" s="9" t="s">
        <v>29</v>
      </c>
      <c r="B135" s="17" t="s">
        <v>878</v>
      </c>
      <c r="C135" t="s">
        <v>102</v>
      </c>
      <c r="D135" t="s">
        <v>599</v>
      </c>
      <c r="F135" s="9" t="s">
        <v>869</v>
      </c>
      <c r="G135">
        <v>0</v>
      </c>
      <c r="J135">
        <f>+Tabla35678[[#This Row],[BALANCE INICIAL]]+Tabla35678[[#This Row],[ENTRADAS]]-Tabla35678[[#This Row],[SALIDAS]]</f>
        <v>0</v>
      </c>
      <c r="K135" s="2">
        <v>311</v>
      </c>
      <c r="L135" s="2">
        <f>+Tabla35678[[#This Row],[BALANCE INICIAL]]*Tabla35678[[#This Row],[PRECIO]]</f>
        <v>0</v>
      </c>
      <c r="M135" s="2">
        <f>+Tabla35678[[#This Row],[ENTRADAS]]*Tabla35678[[#This Row],[PRECIO]]</f>
        <v>0</v>
      </c>
      <c r="N135" s="2">
        <f>+Tabla35678[[#This Row],[SALIDAS]]*Tabla35678[[#This Row],[PRECIO]]</f>
        <v>0</v>
      </c>
      <c r="O135" s="2">
        <f>+Tabla35678[[#This Row],[BALANCE INICIAL2]]+Tabla35678[[#This Row],[ENTRADAS3]]-Tabla35678[[#This Row],[SALIDAS4]]</f>
        <v>0</v>
      </c>
    </row>
    <row r="136" spans="1:15">
      <c r="A136" s="9" t="s">
        <v>29</v>
      </c>
      <c r="B136" s="17" t="s">
        <v>878</v>
      </c>
      <c r="C136" t="s">
        <v>102</v>
      </c>
      <c r="D136" t="s">
        <v>600</v>
      </c>
      <c r="F136" s="9" t="s">
        <v>834</v>
      </c>
      <c r="G136">
        <v>2</v>
      </c>
      <c r="J136">
        <f>+Tabla35678[[#This Row],[BALANCE INICIAL]]+Tabla35678[[#This Row],[ENTRADAS]]-Tabla35678[[#This Row],[SALIDAS]]</f>
        <v>2</v>
      </c>
      <c r="K136" s="2">
        <v>40.5</v>
      </c>
      <c r="L136" s="2">
        <f>+Tabla35678[[#This Row],[BALANCE INICIAL]]*Tabla35678[[#This Row],[PRECIO]]</f>
        <v>81</v>
      </c>
      <c r="M136" s="2">
        <f>+Tabla35678[[#This Row],[ENTRADAS]]*Tabla35678[[#This Row],[PRECIO]]</f>
        <v>0</v>
      </c>
      <c r="N136" s="2">
        <f>+Tabla35678[[#This Row],[SALIDAS]]*Tabla35678[[#This Row],[PRECIO]]</f>
        <v>0</v>
      </c>
      <c r="O136" s="2">
        <f>+Tabla35678[[#This Row],[BALANCE INICIAL2]]+Tabla35678[[#This Row],[ENTRADAS3]]-Tabla35678[[#This Row],[SALIDAS4]]</f>
        <v>81</v>
      </c>
    </row>
    <row r="137" spans="1:15">
      <c r="A137" s="9" t="s">
        <v>29</v>
      </c>
      <c r="B137" s="17" t="s">
        <v>878</v>
      </c>
      <c r="C137" t="s">
        <v>102</v>
      </c>
      <c r="D137" t="s">
        <v>601</v>
      </c>
      <c r="F137" s="9" t="s">
        <v>870</v>
      </c>
      <c r="G137">
        <v>2</v>
      </c>
      <c r="J137">
        <f>+Tabla35678[[#This Row],[BALANCE INICIAL]]+Tabla35678[[#This Row],[ENTRADAS]]-Tabla35678[[#This Row],[SALIDAS]]</f>
        <v>2</v>
      </c>
      <c r="K137" s="2">
        <v>780</v>
      </c>
      <c r="L137" s="2">
        <f>+Tabla35678[[#This Row],[BALANCE INICIAL]]*Tabla35678[[#This Row],[PRECIO]]</f>
        <v>1560</v>
      </c>
      <c r="M137" s="2">
        <f>+Tabla35678[[#This Row],[ENTRADAS]]*Tabla35678[[#This Row],[PRECIO]]</f>
        <v>0</v>
      </c>
      <c r="N137" s="2">
        <f>+Tabla35678[[#This Row],[SALIDAS]]*Tabla35678[[#This Row],[PRECIO]]</f>
        <v>0</v>
      </c>
      <c r="O137" s="2">
        <f>+Tabla35678[[#This Row],[BALANCE INICIAL2]]+Tabla35678[[#This Row],[ENTRADAS3]]-Tabla35678[[#This Row],[SALIDAS4]]</f>
        <v>1560</v>
      </c>
    </row>
    <row r="138" spans="1:15">
      <c r="A138" s="9" t="s">
        <v>29</v>
      </c>
      <c r="B138" s="17" t="s">
        <v>878</v>
      </c>
      <c r="C138" t="s">
        <v>102</v>
      </c>
      <c r="D138" t="s">
        <v>602</v>
      </c>
      <c r="F138" s="9" t="s">
        <v>834</v>
      </c>
      <c r="G138">
        <v>2</v>
      </c>
      <c r="J138">
        <f>+Tabla35678[[#This Row],[BALANCE INICIAL]]+Tabla35678[[#This Row],[ENTRADAS]]-Tabla35678[[#This Row],[SALIDAS]]</f>
        <v>2</v>
      </c>
      <c r="K138" s="2">
        <v>270</v>
      </c>
      <c r="L138" s="2">
        <f>+Tabla35678[[#This Row],[BALANCE INICIAL]]*Tabla35678[[#This Row],[PRECIO]]</f>
        <v>540</v>
      </c>
      <c r="M138" s="2">
        <f>+Tabla35678[[#This Row],[ENTRADAS]]*Tabla35678[[#This Row],[PRECIO]]</f>
        <v>0</v>
      </c>
      <c r="N138" s="2">
        <f>+Tabla35678[[#This Row],[SALIDAS]]*Tabla35678[[#This Row],[PRECIO]]</f>
        <v>0</v>
      </c>
      <c r="O138" s="2">
        <f>+Tabla35678[[#This Row],[BALANCE INICIAL2]]+Tabla35678[[#This Row],[ENTRADAS3]]-Tabla35678[[#This Row],[SALIDAS4]]</f>
        <v>540</v>
      </c>
    </row>
    <row r="139" spans="1:15">
      <c r="A139" s="9" t="s">
        <v>29</v>
      </c>
      <c r="B139" s="17" t="s">
        <v>878</v>
      </c>
      <c r="C139" t="s">
        <v>102</v>
      </c>
      <c r="D139" t="s">
        <v>603</v>
      </c>
      <c r="F139" s="9" t="s">
        <v>869</v>
      </c>
      <c r="G139">
        <v>2</v>
      </c>
      <c r="J139">
        <f>+Tabla35678[[#This Row],[BALANCE INICIAL]]+Tabla35678[[#This Row],[ENTRADAS]]-Tabla35678[[#This Row],[SALIDAS]]</f>
        <v>2</v>
      </c>
      <c r="K139" s="2">
        <v>314</v>
      </c>
      <c r="L139" s="2">
        <f>+Tabla35678[[#This Row],[BALANCE INICIAL]]*Tabla35678[[#This Row],[PRECIO]]</f>
        <v>628</v>
      </c>
      <c r="M139" s="2">
        <f>+Tabla35678[[#This Row],[ENTRADAS]]*Tabla35678[[#This Row],[PRECIO]]</f>
        <v>0</v>
      </c>
      <c r="N139" s="2">
        <f>+Tabla35678[[#This Row],[SALIDAS]]*Tabla35678[[#This Row],[PRECIO]]</f>
        <v>0</v>
      </c>
      <c r="O139" s="2">
        <f>+Tabla35678[[#This Row],[BALANCE INICIAL2]]+Tabla35678[[#This Row],[ENTRADAS3]]-Tabla35678[[#This Row],[SALIDAS4]]</f>
        <v>628</v>
      </c>
    </row>
    <row r="140" spans="1:15">
      <c r="A140" s="9" t="s">
        <v>29</v>
      </c>
      <c r="B140" s="17" t="s">
        <v>878</v>
      </c>
      <c r="C140" t="s">
        <v>102</v>
      </c>
      <c r="D140" t="s">
        <v>604</v>
      </c>
      <c r="F140" s="9" t="s">
        <v>834</v>
      </c>
      <c r="G140">
        <v>10</v>
      </c>
      <c r="J140">
        <f>+Tabla35678[[#This Row],[BALANCE INICIAL]]+Tabla35678[[#This Row],[ENTRADAS]]-Tabla35678[[#This Row],[SALIDAS]]</f>
        <v>10</v>
      </c>
      <c r="K140" s="2">
        <v>138.6</v>
      </c>
      <c r="L140" s="2">
        <f>+Tabla35678[[#This Row],[BALANCE INICIAL]]*Tabla35678[[#This Row],[PRECIO]]</f>
        <v>1386</v>
      </c>
      <c r="M140" s="2">
        <f>+Tabla35678[[#This Row],[ENTRADAS]]*Tabla35678[[#This Row],[PRECIO]]</f>
        <v>0</v>
      </c>
      <c r="N140" s="2">
        <f>+Tabla35678[[#This Row],[SALIDAS]]*Tabla35678[[#This Row],[PRECIO]]</f>
        <v>0</v>
      </c>
      <c r="O140" s="2">
        <f>+Tabla35678[[#This Row],[BALANCE INICIAL2]]+Tabla35678[[#This Row],[ENTRADAS3]]-Tabla35678[[#This Row],[SALIDAS4]]</f>
        <v>1386</v>
      </c>
    </row>
    <row r="141" spans="1:15">
      <c r="A141" s="9" t="s">
        <v>29</v>
      </c>
      <c r="B141" s="17" t="s">
        <v>878</v>
      </c>
      <c r="C141" t="s">
        <v>102</v>
      </c>
      <c r="D141" t="s">
        <v>605</v>
      </c>
      <c r="F141" s="9" t="s">
        <v>834</v>
      </c>
      <c r="G141">
        <v>7</v>
      </c>
      <c r="J141">
        <f>+Tabla35678[[#This Row],[BALANCE INICIAL]]+Tabla35678[[#This Row],[ENTRADAS]]-Tabla35678[[#This Row],[SALIDAS]]</f>
        <v>7</v>
      </c>
      <c r="K141" s="2">
        <v>47.46</v>
      </c>
      <c r="L141" s="2">
        <f>+Tabla35678[[#This Row],[BALANCE INICIAL]]*Tabla35678[[#This Row],[PRECIO]]</f>
        <v>332.22</v>
      </c>
      <c r="M141" s="2">
        <f>+Tabla35678[[#This Row],[ENTRADAS]]*Tabla35678[[#This Row],[PRECIO]]</f>
        <v>0</v>
      </c>
      <c r="N141" s="2">
        <f>+Tabla35678[[#This Row],[SALIDAS]]*Tabla35678[[#This Row],[PRECIO]]</f>
        <v>0</v>
      </c>
      <c r="O141" s="2">
        <f>+Tabla35678[[#This Row],[BALANCE INICIAL2]]+Tabla35678[[#This Row],[ENTRADAS3]]-Tabla35678[[#This Row],[SALIDAS4]]</f>
        <v>332.22</v>
      </c>
    </row>
    <row r="142" spans="1:15">
      <c r="A142" s="9" t="s">
        <v>29</v>
      </c>
      <c r="B142" s="17" t="s">
        <v>878</v>
      </c>
      <c r="C142" t="s">
        <v>102</v>
      </c>
      <c r="D142" t="s">
        <v>606</v>
      </c>
      <c r="F142" s="9" t="s">
        <v>834</v>
      </c>
      <c r="G142">
        <v>4</v>
      </c>
      <c r="J142">
        <f>+Tabla35678[[#This Row],[BALANCE INICIAL]]+Tabla35678[[#This Row],[ENTRADAS]]-Tabla35678[[#This Row],[SALIDAS]]</f>
        <v>4</v>
      </c>
      <c r="K142" s="2">
        <v>38</v>
      </c>
      <c r="L142" s="2">
        <f>+Tabla35678[[#This Row],[BALANCE INICIAL]]*Tabla35678[[#This Row],[PRECIO]]</f>
        <v>152</v>
      </c>
      <c r="M142" s="2">
        <f>+Tabla35678[[#This Row],[ENTRADAS]]*Tabla35678[[#This Row],[PRECIO]]</f>
        <v>0</v>
      </c>
      <c r="N142" s="2">
        <f>+Tabla35678[[#This Row],[SALIDAS]]*Tabla35678[[#This Row],[PRECIO]]</f>
        <v>0</v>
      </c>
      <c r="O142" s="2">
        <f>+Tabla35678[[#This Row],[BALANCE INICIAL2]]+Tabla35678[[#This Row],[ENTRADAS3]]-Tabla35678[[#This Row],[SALIDAS4]]</f>
        <v>152</v>
      </c>
    </row>
    <row r="143" spans="1:15">
      <c r="A143" s="9" t="s">
        <v>29</v>
      </c>
      <c r="B143" s="17" t="s">
        <v>878</v>
      </c>
      <c r="C143" t="s">
        <v>102</v>
      </c>
      <c r="D143" t="s">
        <v>607</v>
      </c>
      <c r="F143" s="9" t="s">
        <v>834</v>
      </c>
      <c r="G143">
        <v>1</v>
      </c>
      <c r="J143">
        <f>+Tabla35678[[#This Row],[BALANCE INICIAL]]+Tabla35678[[#This Row],[ENTRADAS]]-Tabla35678[[#This Row],[SALIDAS]]</f>
        <v>1</v>
      </c>
      <c r="K143" s="2">
        <v>56</v>
      </c>
      <c r="L143" s="2">
        <f>+Tabla35678[[#This Row],[BALANCE INICIAL]]*Tabla35678[[#This Row],[PRECIO]]</f>
        <v>56</v>
      </c>
      <c r="M143" s="2">
        <f>+Tabla35678[[#This Row],[ENTRADAS]]*Tabla35678[[#This Row],[PRECIO]]</f>
        <v>0</v>
      </c>
      <c r="N143" s="2">
        <f>+Tabla35678[[#This Row],[SALIDAS]]*Tabla35678[[#This Row],[PRECIO]]</f>
        <v>0</v>
      </c>
      <c r="O143" s="2">
        <f>+Tabla35678[[#This Row],[BALANCE INICIAL2]]+Tabla35678[[#This Row],[ENTRADAS3]]-Tabla35678[[#This Row],[SALIDAS4]]</f>
        <v>56</v>
      </c>
    </row>
    <row r="144" spans="1:15">
      <c r="A144" s="9" t="s">
        <v>29</v>
      </c>
      <c r="B144" s="17" t="s">
        <v>878</v>
      </c>
      <c r="C144" t="s">
        <v>102</v>
      </c>
      <c r="D144" t="s">
        <v>608</v>
      </c>
      <c r="F144" s="9" t="s">
        <v>869</v>
      </c>
      <c r="G144">
        <v>1</v>
      </c>
      <c r="J144">
        <f>+Tabla35678[[#This Row],[BALANCE INICIAL]]+Tabla35678[[#This Row],[ENTRADAS]]-Tabla35678[[#This Row],[SALIDAS]]</f>
        <v>1</v>
      </c>
      <c r="K144" s="2">
        <v>33</v>
      </c>
      <c r="L144" s="2">
        <f>+Tabla35678[[#This Row],[BALANCE INICIAL]]*Tabla35678[[#This Row],[PRECIO]]</f>
        <v>33</v>
      </c>
      <c r="M144" s="2">
        <f>+Tabla35678[[#This Row],[ENTRADAS]]*Tabla35678[[#This Row],[PRECIO]]</f>
        <v>0</v>
      </c>
      <c r="N144" s="2">
        <f>+Tabla35678[[#This Row],[SALIDAS]]*Tabla35678[[#This Row],[PRECIO]]</f>
        <v>0</v>
      </c>
      <c r="O144" s="2">
        <f>+Tabla35678[[#This Row],[BALANCE INICIAL2]]+Tabla35678[[#This Row],[ENTRADAS3]]-Tabla35678[[#This Row],[SALIDAS4]]</f>
        <v>33</v>
      </c>
    </row>
    <row r="145" spans="1:15">
      <c r="A145" s="9" t="s">
        <v>29</v>
      </c>
      <c r="B145" s="17" t="s">
        <v>878</v>
      </c>
      <c r="C145" t="s">
        <v>102</v>
      </c>
      <c r="D145" t="s">
        <v>609</v>
      </c>
      <c r="F145" s="9" t="s">
        <v>834</v>
      </c>
      <c r="G145">
        <v>1</v>
      </c>
      <c r="J145">
        <f>+Tabla35678[[#This Row],[BALANCE INICIAL]]+Tabla35678[[#This Row],[ENTRADAS]]-Tabla35678[[#This Row],[SALIDAS]]</f>
        <v>1</v>
      </c>
      <c r="K145" s="2">
        <v>138.94999999999999</v>
      </c>
      <c r="L145" s="2">
        <f>+Tabla35678[[#This Row],[BALANCE INICIAL]]*Tabla35678[[#This Row],[PRECIO]]</f>
        <v>138.94999999999999</v>
      </c>
      <c r="M145" s="2">
        <f>+Tabla35678[[#This Row],[ENTRADAS]]*Tabla35678[[#This Row],[PRECIO]]</f>
        <v>0</v>
      </c>
      <c r="N145" s="2">
        <f>+Tabla35678[[#This Row],[SALIDAS]]*Tabla35678[[#This Row],[PRECIO]]</f>
        <v>0</v>
      </c>
      <c r="O145" s="2">
        <f>+Tabla35678[[#This Row],[BALANCE INICIAL2]]+Tabla35678[[#This Row],[ENTRADAS3]]-Tabla35678[[#This Row],[SALIDAS4]]</f>
        <v>138.94999999999999</v>
      </c>
    </row>
    <row r="146" spans="1:15">
      <c r="A146" s="9" t="s">
        <v>29</v>
      </c>
      <c r="B146" s="17" t="s">
        <v>878</v>
      </c>
      <c r="C146" t="s">
        <v>102</v>
      </c>
      <c r="D146" t="s">
        <v>610</v>
      </c>
      <c r="F146" s="9" t="s">
        <v>869</v>
      </c>
      <c r="G146">
        <v>4</v>
      </c>
      <c r="J146">
        <f>+Tabla35678[[#This Row],[BALANCE INICIAL]]+Tabla35678[[#This Row],[ENTRADAS]]-Tabla35678[[#This Row],[SALIDAS]]</f>
        <v>4</v>
      </c>
      <c r="K146" s="2">
        <v>195.76</v>
      </c>
      <c r="L146" s="2">
        <f>+Tabla35678[[#This Row],[BALANCE INICIAL]]*Tabla35678[[#This Row],[PRECIO]]</f>
        <v>783.04</v>
      </c>
      <c r="M146" s="2">
        <f>+Tabla35678[[#This Row],[ENTRADAS]]*Tabla35678[[#This Row],[PRECIO]]</f>
        <v>0</v>
      </c>
      <c r="N146" s="2">
        <f>+Tabla35678[[#This Row],[SALIDAS]]*Tabla35678[[#This Row],[PRECIO]]</f>
        <v>0</v>
      </c>
      <c r="O146" s="2">
        <f>+Tabla35678[[#This Row],[BALANCE INICIAL2]]+Tabla35678[[#This Row],[ENTRADAS3]]-Tabla35678[[#This Row],[SALIDAS4]]</f>
        <v>783.04</v>
      </c>
    </row>
    <row r="147" spans="1:15">
      <c r="A147" s="9" t="s">
        <v>29</v>
      </c>
      <c r="B147" s="17" t="s">
        <v>878</v>
      </c>
      <c r="C147" t="s">
        <v>102</v>
      </c>
      <c r="D147" t="s">
        <v>611</v>
      </c>
      <c r="F147" s="9" t="s">
        <v>865</v>
      </c>
      <c r="G147">
        <v>5</v>
      </c>
      <c r="J147">
        <f>+Tabla35678[[#This Row],[BALANCE INICIAL]]+Tabla35678[[#This Row],[ENTRADAS]]-Tabla35678[[#This Row],[SALIDAS]]</f>
        <v>5</v>
      </c>
      <c r="K147" s="2">
        <v>900</v>
      </c>
      <c r="L147" s="2">
        <f>+Tabla35678[[#This Row],[BALANCE INICIAL]]*Tabla35678[[#This Row],[PRECIO]]</f>
        <v>4500</v>
      </c>
      <c r="M147" s="2">
        <f>+Tabla35678[[#This Row],[ENTRADAS]]*Tabla35678[[#This Row],[PRECIO]]</f>
        <v>0</v>
      </c>
      <c r="N147" s="2">
        <f>+Tabla35678[[#This Row],[SALIDAS]]*Tabla35678[[#This Row],[PRECIO]]</f>
        <v>0</v>
      </c>
      <c r="O147" s="2">
        <f>+Tabla35678[[#This Row],[BALANCE INICIAL2]]+Tabla35678[[#This Row],[ENTRADAS3]]-Tabla35678[[#This Row],[SALIDAS4]]</f>
        <v>4500</v>
      </c>
    </row>
    <row r="148" spans="1:15">
      <c r="A148" s="9" t="s">
        <v>29</v>
      </c>
      <c r="B148" s="17" t="s">
        <v>878</v>
      </c>
      <c r="C148" t="s">
        <v>102</v>
      </c>
      <c r="D148" t="s">
        <v>612</v>
      </c>
      <c r="F148" s="9" t="s">
        <v>865</v>
      </c>
      <c r="G148">
        <v>3</v>
      </c>
      <c r="J148">
        <f>+Tabla35678[[#This Row],[BALANCE INICIAL]]+Tabla35678[[#This Row],[ENTRADAS]]-Tabla35678[[#This Row],[SALIDAS]]</f>
        <v>3</v>
      </c>
      <c r="K148" s="2">
        <v>840</v>
      </c>
      <c r="L148" s="2">
        <f>+Tabla35678[[#This Row],[BALANCE INICIAL]]*Tabla35678[[#This Row],[PRECIO]]</f>
        <v>2520</v>
      </c>
      <c r="M148" s="2">
        <f>+Tabla35678[[#This Row],[ENTRADAS]]*Tabla35678[[#This Row],[PRECIO]]</f>
        <v>0</v>
      </c>
      <c r="N148" s="2">
        <f>+Tabla35678[[#This Row],[SALIDAS]]*Tabla35678[[#This Row],[PRECIO]]</f>
        <v>0</v>
      </c>
      <c r="O148" s="2">
        <f>+Tabla35678[[#This Row],[BALANCE INICIAL2]]+Tabla35678[[#This Row],[ENTRADAS3]]-Tabla35678[[#This Row],[SALIDAS4]]</f>
        <v>2520</v>
      </c>
    </row>
    <row r="149" spans="1:15">
      <c r="A149" s="9" t="s">
        <v>29</v>
      </c>
      <c r="B149" s="17" t="s">
        <v>878</v>
      </c>
      <c r="C149" t="s">
        <v>102</v>
      </c>
      <c r="D149" t="s">
        <v>613</v>
      </c>
      <c r="F149" s="9" t="s">
        <v>865</v>
      </c>
      <c r="G149">
        <v>2</v>
      </c>
      <c r="J149">
        <f>+Tabla35678[[#This Row],[BALANCE INICIAL]]+Tabla35678[[#This Row],[ENTRADAS]]-Tabla35678[[#This Row],[SALIDAS]]</f>
        <v>2</v>
      </c>
      <c r="K149" s="2">
        <v>840</v>
      </c>
      <c r="L149" s="2">
        <f>+Tabla35678[[#This Row],[BALANCE INICIAL]]*Tabla35678[[#This Row],[PRECIO]]</f>
        <v>1680</v>
      </c>
      <c r="M149" s="2">
        <f>+Tabla35678[[#This Row],[ENTRADAS]]*Tabla35678[[#This Row],[PRECIO]]</f>
        <v>0</v>
      </c>
      <c r="N149" s="2">
        <f>+Tabla35678[[#This Row],[SALIDAS]]*Tabla35678[[#This Row],[PRECIO]]</f>
        <v>0</v>
      </c>
      <c r="O149" s="2">
        <f>+Tabla35678[[#This Row],[BALANCE INICIAL2]]+Tabla35678[[#This Row],[ENTRADAS3]]-Tabla35678[[#This Row],[SALIDAS4]]</f>
        <v>1680</v>
      </c>
    </row>
    <row r="150" spans="1:15">
      <c r="A150" s="9" t="s">
        <v>29</v>
      </c>
      <c r="B150" s="17" t="s">
        <v>878</v>
      </c>
      <c r="C150" t="s">
        <v>102</v>
      </c>
      <c r="D150" t="s">
        <v>614</v>
      </c>
      <c r="F150" s="9" t="s">
        <v>865</v>
      </c>
      <c r="G150">
        <v>5</v>
      </c>
      <c r="J150">
        <f>+Tabla35678[[#This Row],[BALANCE INICIAL]]+Tabla35678[[#This Row],[ENTRADAS]]-Tabla35678[[#This Row],[SALIDAS]]</f>
        <v>5</v>
      </c>
      <c r="K150" s="2">
        <v>855</v>
      </c>
      <c r="L150" s="2">
        <f>+Tabla35678[[#This Row],[BALANCE INICIAL]]*Tabla35678[[#This Row],[PRECIO]]</f>
        <v>4275</v>
      </c>
      <c r="M150" s="2">
        <f>+Tabla35678[[#This Row],[ENTRADAS]]*Tabla35678[[#This Row],[PRECIO]]</f>
        <v>0</v>
      </c>
      <c r="N150" s="2">
        <f>+Tabla35678[[#This Row],[SALIDAS]]*Tabla35678[[#This Row],[PRECIO]]</f>
        <v>0</v>
      </c>
      <c r="O150" s="2">
        <f>+Tabla35678[[#This Row],[BALANCE INICIAL2]]+Tabla35678[[#This Row],[ENTRADAS3]]-Tabla35678[[#This Row],[SALIDAS4]]</f>
        <v>4275</v>
      </c>
    </row>
    <row r="151" spans="1:15">
      <c r="A151" s="9" t="s">
        <v>29</v>
      </c>
      <c r="B151" s="17" t="s">
        <v>878</v>
      </c>
      <c r="C151" t="s">
        <v>102</v>
      </c>
      <c r="D151" t="s">
        <v>615</v>
      </c>
      <c r="F151" s="9" t="s">
        <v>865</v>
      </c>
      <c r="G151">
        <v>5</v>
      </c>
      <c r="J151">
        <f>+Tabla35678[[#This Row],[BALANCE INICIAL]]+Tabla35678[[#This Row],[ENTRADAS]]-Tabla35678[[#This Row],[SALIDAS]]</f>
        <v>5</v>
      </c>
      <c r="K151" s="2">
        <v>840</v>
      </c>
      <c r="L151" s="2">
        <f>+Tabla35678[[#This Row],[BALANCE INICIAL]]*Tabla35678[[#This Row],[PRECIO]]</f>
        <v>4200</v>
      </c>
      <c r="M151" s="2">
        <f>+Tabla35678[[#This Row],[ENTRADAS]]*Tabla35678[[#This Row],[PRECIO]]</f>
        <v>0</v>
      </c>
      <c r="N151" s="2">
        <f>+Tabla35678[[#This Row],[SALIDAS]]*Tabla35678[[#This Row],[PRECIO]]</f>
        <v>0</v>
      </c>
      <c r="O151" s="2">
        <f>+Tabla35678[[#This Row],[BALANCE INICIAL2]]+Tabla35678[[#This Row],[ENTRADAS3]]-Tabla35678[[#This Row],[SALIDAS4]]</f>
        <v>4200</v>
      </c>
    </row>
    <row r="152" spans="1:15">
      <c r="A152" s="9" t="s">
        <v>29</v>
      </c>
      <c r="B152" s="17" t="s">
        <v>878</v>
      </c>
      <c r="C152" t="s">
        <v>102</v>
      </c>
      <c r="D152" t="s">
        <v>616</v>
      </c>
      <c r="F152" s="9" t="s">
        <v>869</v>
      </c>
      <c r="G152">
        <v>242</v>
      </c>
      <c r="I152">
        <v>4</v>
      </c>
      <c r="J152">
        <f>+Tabla35678[[#This Row],[BALANCE INICIAL]]+Tabla35678[[#This Row],[ENTRADAS]]-Tabla35678[[#This Row],[SALIDAS]]</f>
        <v>238</v>
      </c>
      <c r="K152" s="2">
        <v>53</v>
      </c>
      <c r="L152" s="2">
        <f>+Tabla35678[[#This Row],[BALANCE INICIAL]]*Tabla35678[[#This Row],[PRECIO]]</f>
        <v>12826</v>
      </c>
      <c r="M152" s="2">
        <f>+Tabla35678[[#This Row],[ENTRADAS]]*Tabla35678[[#This Row],[PRECIO]]</f>
        <v>0</v>
      </c>
      <c r="N152" s="2">
        <f>+Tabla35678[[#This Row],[SALIDAS]]*Tabla35678[[#This Row],[PRECIO]]</f>
        <v>212</v>
      </c>
      <c r="O152" s="2">
        <f>+Tabla35678[[#This Row],[BALANCE INICIAL2]]+Tabla35678[[#This Row],[ENTRADAS3]]-Tabla35678[[#This Row],[SALIDAS4]]</f>
        <v>12614</v>
      </c>
    </row>
    <row r="153" spans="1:15">
      <c r="A153" s="9" t="s">
        <v>29</v>
      </c>
      <c r="B153" s="17" t="s">
        <v>878</v>
      </c>
      <c r="C153" t="s">
        <v>102</v>
      </c>
      <c r="D153" t="s">
        <v>617</v>
      </c>
      <c r="F153" s="9" t="s">
        <v>865</v>
      </c>
      <c r="G153">
        <v>1</v>
      </c>
      <c r="J153">
        <f>+Tabla35678[[#This Row],[BALANCE INICIAL]]+Tabla35678[[#This Row],[ENTRADAS]]-Tabla35678[[#This Row],[SALIDAS]]</f>
        <v>1</v>
      </c>
      <c r="K153" s="2">
        <v>1100</v>
      </c>
      <c r="L153" s="2">
        <f>+Tabla35678[[#This Row],[BALANCE INICIAL]]*Tabla35678[[#This Row],[PRECIO]]</f>
        <v>1100</v>
      </c>
      <c r="M153" s="2">
        <f>+Tabla35678[[#This Row],[ENTRADAS]]*Tabla35678[[#This Row],[PRECIO]]</f>
        <v>0</v>
      </c>
      <c r="N153" s="2">
        <f>+Tabla35678[[#This Row],[SALIDAS]]*Tabla35678[[#This Row],[PRECIO]]</f>
        <v>0</v>
      </c>
      <c r="O153" s="2">
        <f>+Tabla35678[[#This Row],[BALANCE INICIAL2]]+Tabla35678[[#This Row],[ENTRADAS3]]-Tabla35678[[#This Row],[SALIDAS4]]</f>
        <v>1100</v>
      </c>
    </row>
    <row r="154" spans="1:15">
      <c r="A154" s="9" t="s">
        <v>29</v>
      </c>
      <c r="B154" s="17" t="s">
        <v>878</v>
      </c>
      <c r="C154" t="s">
        <v>102</v>
      </c>
      <c r="D154" t="s">
        <v>618</v>
      </c>
      <c r="F154" s="9" t="s">
        <v>865</v>
      </c>
      <c r="G154">
        <v>0</v>
      </c>
      <c r="J154">
        <f>+Tabla35678[[#This Row],[BALANCE INICIAL]]+Tabla35678[[#This Row],[ENTRADAS]]-Tabla35678[[#This Row],[SALIDAS]]</f>
        <v>0</v>
      </c>
      <c r="K154" s="2">
        <v>350</v>
      </c>
      <c r="L154" s="2">
        <f>+Tabla35678[[#This Row],[BALANCE INICIAL]]*Tabla35678[[#This Row],[PRECIO]]</f>
        <v>0</v>
      </c>
      <c r="M154" s="2">
        <f>+Tabla35678[[#This Row],[ENTRADAS]]*Tabla35678[[#This Row],[PRECIO]]</f>
        <v>0</v>
      </c>
      <c r="N154" s="2">
        <f>+Tabla35678[[#This Row],[SALIDAS]]*Tabla35678[[#This Row],[PRECIO]]</f>
        <v>0</v>
      </c>
      <c r="O154" s="2">
        <f>+Tabla35678[[#This Row],[BALANCE INICIAL2]]+Tabla35678[[#This Row],[ENTRADAS3]]-Tabla35678[[#This Row],[SALIDAS4]]</f>
        <v>0</v>
      </c>
    </row>
    <row r="155" spans="1:15">
      <c r="A155" s="9" t="s">
        <v>29</v>
      </c>
      <c r="B155" s="17" t="s">
        <v>878</v>
      </c>
      <c r="C155" t="s">
        <v>102</v>
      </c>
      <c r="D155" t="s">
        <v>619</v>
      </c>
      <c r="F155" s="9" t="s">
        <v>865</v>
      </c>
      <c r="G155">
        <v>6</v>
      </c>
      <c r="J155">
        <f>+Tabla35678[[#This Row],[BALANCE INICIAL]]+Tabla35678[[#This Row],[ENTRADAS]]-Tabla35678[[#This Row],[SALIDAS]]</f>
        <v>6</v>
      </c>
      <c r="K155" s="2">
        <v>154.24</v>
      </c>
      <c r="L155" s="2">
        <f>+Tabla35678[[#This Row],[BALANCE INICIAL]]*Tabla35678[[#This Row],[PRECIO]]</f>
        <v>925.44</v>
      </c>
      <c r="M155" s="2">
        <f>+Tabla35678[[#This Row],[ENTRADAS]]*Tabla35678[[#This Row],[PRECIO]]</f>
        <v>0</v>
      </c>
      <c r="N155" s="2">
        <f>+Tabla35678[[#This Row],[SALIDAS]]*Tabla35678[[#This Row],[PRECIO]]</f>
        <v>0</v>
      </c>
      <c r="O155" s="2">
        <f>+Tabla35678[[#This Row],[BALANCE INICIAL2]]+Tabla35678[[#This Row],[ENTRADAS3]]-Tabla35678[[#This Row],[SALIDAS4]]</f>
        <v>925.44</v>
      </c>
    </row>
    <row r="156" spans="1:15">
      <c r="A156" s="9" t="s">
        <v>29</v>
      </c>
      <c r="B156" s="17" t="s">
        <v>878</v>
      </c>
      <c r="C156" t="s">
        <v>102</v>
      </c>
      <c r="D156" t="s">
        <v>620</v>
      </c>
      <c r="F156" s="9" t="s">
        <v>834</v>
      </c>
      <c r="G156">
        <v>2</v>
      </c>
      <c r="J156">
        <f>+Tabla35678[[#This Row],[BALANCE INICIAL]]+Tabla35678[[#This Row],[ENTRADAS]]-Tabla35678[[#This Row],[SALIDAS]]</f>
        <v>2</v>
      </c>
      <c r="K156" s="2">
        <v>120</v>
      </c>
      <c r="L156" s="2">
        <f>+Tabla35678[[#This Row],[BALANCE INICIAL]]*Tabla35678[[#This Row],[PRECIO]]</f>
        <v>240</v>
      </c>
      <c r="M156" s="2">
        <f>+Tabla35678[[#This Row],[ENTRADAS]]*Tabla35678[[#This Row],[PRECIO]]</f>
        <v>0</v>
      </c>
      <c r="N156" s="2">
        <f>+Tabla35678[[#This Row],[SALIDAS]]*Tabla35678[[#This Row],[PRECIO]]</f>
        <v>0</v>
      </c>
      <c r="O156" s="2">
        <f>+Tabla35678[[#This Row],[BALANCE INICIAL2]]+Tabla35678[[#This Row],[ENTRADAS3]]-Tabla35678[[#This Row],[SALIDAS4]]</f>
        <v>240</v>
      </c>
    </row>
    <row r="157" spans="1:15">
      <c r="A157" s="9" t="s">
        <v>29</v>
      </c>
      <c r="B157" s="17" t="s">
        <v>878</v>
      </c>
      <c r="C157" t="s">
        <v>102</v>
      </c>
      <c r="D157" t="s">
        <v>621</v>
      </c>
      <c r="F157" s="9" t="s">
        <v>871</v>
      </c>
      <c r="G157">
        <v>9</v>
      </c>
      <c r="J157">
        <f>+Tabla35678[[#This Row],[BALANCE INICIAL]]+Tabla35678[[#This Row],[ENTRADAS]]-Tabla35678[[#This Row],[SALIDAS]]</f>
        <v>9</v>
      </c>
      <c r="K157" s="2">
        <v>195</v>
      </c>
      <c r="L157" s="2">
        <f>+Tabla35678[[#This Row],[BALANCE INICIAL]]*Tabla35678[[#This Row],[PRECIO]]</f>
        <v>1755</v>
      </c>
      <c r="M157" s="2">
        <f>+Tabla35678[[#This Row],[ENTRADAS]]*Tabla35678[[#This Row],[PRECIO]]</f>
        <v>0</v>
      </c>
      <c r="N157" s="2">
        <f>+Tabla35678[[#This Row],[SALIDAS]]*Tabla35678[[#This Row],[PRECIO]]</f>
        <v>0</v>
      </c>
      <c r="O157" s="2">
        <f>+Tabla35678[[#This Row],[BALANCE INICIAL2]]+Tabla35678[[#This Row],[ENTRADAS3]]-Tabla35678[[#This Row],[SALIDAS4]]</f>
        <v>1755</v>
      </c>
    </row>
    <row r="158" spans="1:15">
      <c r="A158" s="9" t="s">
        <v>29</v>
      </c>
      <c r="B158" s="17" t="s">
        <v>878</v>
      </c>
      <c r="C158" t="s">
        <v>102</v>
      </c>
      <c r="D158" t="s">
        <v>622</v>
      </c>
      <c r="F158" s="9" t="s">
        <v>865</v>
      </c>
      <c r="G158">
        <v>1</v>
      </c>
      <c r="J158">
        <f>+Tabla35678[[#This Row],[BALANCE INICIAL]]+Tabla35678[[#This Row],[ENTRADAS]]-Tabla35678[[#This Row],[SALIDAS]]</f>
        <v>1</v>
      </c>
      <c r="K158" s="2">
        <v>42</v>
      </c>
      <c r="L158" s="2">
        <f>+Tabla35678[[#This Row],[BALANCE INICIAL]]*Tabla35678[[#This Row],[PRECIO]]</f>
        <v>42</v>
      </c>
      <c r="M158" s="2">
        <f>+Tabla35678[[#This Row],[ENTRADAS]]*Tabla35678[[#This Row],[PRECIO]]</f>
        <v>0</v>
      </c>
      <c r="N158" s="2">
        <f>+Tabla35678[[#This Row],[SALIDAS]]*Tabla35678[[#This Row],[PRECIO]]</f>
        <v>0</v>
      </c>
      <c r="O158" s="2">
        <f>+Tabla35678[[#This Row],[BALANCE INICIAL2]]+Tabla35678[[#This Row],[ENTRADAS3]]-Tabla35678[[#This Row],[SALIDAS4]]</f>
        <v>42</v>
      </c>
    </row>
    <row r="159" spans="1:15">
      <c r="A159" s="9" t="s">
        <v>29</v>
      </c>
      <c r="B159" s="17" t="s">
        <v>878</v>
      </c>
      <c r="C159" t="s">
        <v>102</v>
      </c>
      <c r="D159" t="s">
        <v>623</v>
      </c>
      <c r="F159" s="9" t="s">
        <v>865</v>
      </c>
      <c r="G159">
        <v>1</v>
      </c>
      <c r="J159">
        <f>+Tabla35678[[#This Row],[BALANCE INICIAL]]+Tabla35678[[#This Row],[ENTRADAS]]-Tabla35678[[#This Row],[SALIDAS]]</f>
        <v>1</v>
      </c>
      <c r="K159" s="2">
        <v>340</v>
      </c>
      <c r="L159" s="2">
        <f>+Tabla35678[[#This Row],[BALANCE INICIAL]]*Tabla35678[[#This Row],[PRECIO]]</f>
        <v>340</v>
      </c>
      <c r="M159" s="2">
        <f>+Tabla35678[[#This Row],[ENTRADAS]]*Tabla35678[[#This Row],[PRECIO]]</f>
        <v>0</v>
      </c>
      <c r="N159" s="2">
        <f>+Tabla35678[[#This Row],[SALIDAS]]*Tabla35678[[#This Row],[PRECIO]]</f>
        <v>0</v>
      </c>
      <c r="O159" s="2">
        <f>+Tabla35678[[#This Row],[BALANCE INICIAL2]]+Tabla35678[[#This Row],[ENTRADAS3]]-Tabla35678[[#This Row],[SALIDAS4]]</f>
        <v>340</v>
      </c>
    </row>
    <row r="160" spans="1:15">
      <c r="A160" s="9" t="s">
        <v>29</v>
      </c>
      <c r="B160" s="17" t="s">
        <v>878</v>
      </c>
      <c r="C160" t="s">
        <v>102</v>
      </c>
      <c r="D160" t="s">
        <v>624</v>
      </c>
      <c r="F160" s="9" t="s">
        <v>825</v>
      </c>
      <c r="G160">
        <v>1</v>
      </c>
      <c r="J160">
        <f>+Tabla35678[[#This Row],[BALANCE INICIAL]]+Tabla35678[[#This Row],[ENTRADAS]]-Tabla35678[[#This Row],[SALIDAS]]</f>
        <v>1</v>
      </c>
      <c r="K160" s="2">
        <v>297.95</v>
      </c>
      <c r="L160" s="2">
        <f>+Tabla35678[[#This Row],[BALANCE INICIAL]]*Tabla35678[[#This Row],[PRECIO]]</f>
        <v>297.95</v>
      </c>
      <c r="M160" s="2">
        <f>+Tabla35678[[#This Row],[ENTRADAS]]*Tabla35678[[#This Row],[PRECIO]]</f>
        <v>0</v>
      </c>
      <c r="N160" s="2">
        <f>+Tabla35678[[#This Row],[SALIDAS]]*Tabla35678[[#This Row],[PRECIO]]</f>
        <v>0</v>
      </c>
      <c r="O160" s="2">
        <f>+Tabla35678[[#This Row],[BALANCE INICIAL2]]+Tabla35678[[#This Row],[ENTRADAS3]]-Tabla35678[[#This Row],[SALIDAS4]]</f>
        <v>297.95</v>
      </c>
    </row>
    <row r="161" spans="1:15">
      <c r="A161" s="9" t="s">
        <v>29</v>
      </c>
      <c r="B161" s="17" t="s">
        <v>878</v>
      </c>
      <c r="C161" t="s">
        <v>102</v>
      </c>
      <c r="D161" t="s">
        <v>625</v>
      </c>
      <c r="F161" s="9" t="s">
        <v>865</v>
      </c>
      <c r="G161">
        <v>6</v>
      </c>
      <c r="J161">
        <f>+Tabla35678[[#This Row],[BALANCE INICIAL]]+Tabla35678[[#This Row],[ENTRADAS]]-Tabla35678[[#This Row],[SALIDAS]]</f>
        <v>6</v>
      </c>
      <c r="K161" s="2">
        <v>312</v>
      </c>
      <c r="L161" s="2">
        <f>+Tabla35678[[#This Row],[BALANCE INICIAL]]*Tabla35678[[#This Row],[PRECIO]]</f>
        <v>1872</v>
      </c>
      <c r="M161" s="2">
        <f>+Tabla35678[[#This Row],[ENTRADAS]]*Tabla35678[[#This Row],[PRECIO]]</f>
        <v>0</v>
      </c>
      <c r="N161" s="2">
        <f>+Tabla35678[[#This Row],[SALIDAS]]*Tabla35678[[#This Row],[PRECIO]]</f>
        <v>0</v>
      </c>
      <c r="O161" s="2">
        <f>+Tabla35678[[#This Row],[BALANCE INICIAL2]]+Tabla35678[[#This Row],[ENTRADAS3]]-Tabla35678[[#This Row],[SALIDAS4]]</f>
        <v>1872</v>
      </c>
    </row>
    <row r="162" spans="1:15">
      <c r="A162" s="9" t="s">
        <v>29</v>
      </c>
      <c r="B162" s="17" t="s">
        <v>878</v>
      </c>
      <c r="C162" t="s">
        <v>102</v>
      </c>
      <c r="D162" t="s">
        <v>626</v>
      </c>
      <c r="F162" s="9" t="s">
        <v>865</v>
      </c>
      <c r="G162">
        <v>1</v>
      </c>
      <c r="J162">
        <f>+Tabla35678[[#This Row],[BALANCE INICIAL]]+Tabla35678[[#This Row],[ENTRADAS]]-Tabla35678[[#This Row],[SALIDAS]]</f>
        <v>1</v>
      </c>
      <c r="K162" s="2">
        <v>275</v>
      </c>
      <c r="L162" s="2">
        <f>+Tabla35678[[#This Row],[BALANCE INICIAL]]*Tabla35678[[#This Row],[PRECIO]]</f>
        <v>275</v>
      </c>
      <c r="M162" s="2">
        <f>+Tabla35678[[#This Row],[ENTRADAS]]*Tabla35678[[#This Row],[PRECIO]]</f>
        <v>0</v>
      </c>
      <c r="N162" s="2">
        <f>+Tabla35678[[#This Row],[SALIDAS]]*Tabla35678[[#This Row],[PRECIO]]</f>
        <v>0</v>
      </c>
      <c r="O162" s="2">
        <f>+Tabla35678[[#This Row],[BALANCE INICIAL2]]+Tabla35678[[#This Row],[ENTRADAS3]]-Tabla35678[[#This Row],[SALIDAS4]]</f>
        <v>275</v>
      </c>
    </row>
    <row r="163" spans="1:15">
      <c r="A163" s="9" t="s">
        <v>29</v>
      </c>
      <c r="B163" s="17" t="s">
        <v>878</v>
      </c>
      <c r="C163" t="s">
        <v>102</v>
      </c>
      <c r="D163" t="s">
        <v>627</v>
      </c>
      <c r="F163" s="9" t="s">
        <v>865</v>
      </c>
      <c r="G163">
        <v>4</v>
      </c>
      <c r="J163">
        <f>+Tabla35678[[#This Row],[BALANCE INICIAL]]+Tabla35678[[#This Row],[ENTRADAS]]-Tabla35678[[#This Row],[SALIDAS]]</f>
        <v>4</v>
      </c>
      <c r="K163" s="2">
        <v>277</v>
      </c>
      <c r="L163" s="2">
        <f>+Tabla35678[[#This Row],[BALANCE INICIAL]]*Tabla35678[[#This Row],[PRECIO]]</f>
        <v>1108</v>
      </c>
      <c r="M163" s="2">
        <f>+Tabla35678[[#This Row],[ENTRADAS]]*Tabla35678[[#This Row],[PRECIO]]</f>
        <v>0</v>
      </c>
      <c r="N163" s="2">
        <f>+Tabla35678[[#This Row],[SALIDAS]]*Tabla35678[[#This Row],[PRECIO]]</f>
        <v>0</v>
      </c>
      <c r="O163" s="2">
        <f>+Tabla35678[[#This Row],[BALANCE INICIAL2]]+Tabla35678[[#This Row],[ENTRADAS3]]-Tabla35678[[#This Row],[SALIDAS4]]</f>
        <v>1108</v>
      </c>
    </row>
    <row r="164" spans="1:15">
      <c r="A164" s="9" t="s">
        <v>29</v>
      </c>
      <c r="B164" s="17" t="s">
        <v>878</v>
      </c>
      <c r="C164" t="s">
        <v>102</v>
      </c>
      <c r="D164" t="s">
        <v>628</v>
      </c>
      <c r="F164" s="9" t="s">
        <v>865</v>
      </c>
      <c r="G164">
        <v>3</v>
      </c>
      <c r="J164">
        <f>+Tabla35678[[#This Row],[BALANCE INICIAL]]+Tabla35678[[#This Row],[ENTRADAS]]-Tabla35678[[#This Row],[SALIDAS]]</f>
        <v>3</v>
      </c>
      <c r="K164" s="2">
        <v>200</v>
      </c>
      <c r="L164" s="2">
        <f>+Tabla35678[[#This Row],[BALANCE INICIAL]]*Tabla35678[[#This Row],[PRECIO]]</f>
        <v>600</v>
      </c>
      <c r="M164" s="2">
        <f>+Tabla35678[[#This Row],[ENTRADAS]]*Tabla35678[[#This Row],[PRECIO]]</f>
        <v>0</v>
      </c>
      <c r="N164" s="2">
        <f>+Tabla35678[[#This Row],[SALIDAS]]*Tabla35678[[#This Row],[PRECIO]]</f>
        <v>0</v>
      </c>
      <c r="O164" s="2">
        <f>+Tabla35678[[#This Row],[BALANCE INICIAL2]]+Tabla35678[[#This Row],[ENTRADAS3]]-Tabla35678[[#This Row],[SALIDAS4]]</f>
        <v>600</v>
      </c>
    </row>
    <row r="165" spans="1:15">
      <c r="A165" s="9" t="s">
        <v>29</v>
      </c>
      <c r="B165" s="17" t="s">
        <v>878</v>
      </c>
      <c r="C165" t="s">
        <v>102</v>
      </c>
      <c r="D165" t="s">
        <v>629</v>
      </c>
      <c r="F165" s="9" t="s">
        <v>865</v>
      </c>
      <c r="G165">
        <v>1</v>
      </c>
      <c r="J165">
        <f>+Tabla35678[[#This Row],[BALANCE INICIAL]]+Tabla35678[[#This Row],[ENTRADAS]]-Tabla35678[[#This Row],[SALIDAS]]</f>
        <v>1</v>
      </c>
      <c r="K165" s="2">
        <v>220</v>
      </c>
      <c r="L165" s="2">
        <f>+Tabla35678[[#This Row],[BALANCE INICIAL]]*Tabla35678[[#This Row],[PRECIO]]</f>
        <v>220</v>
      </c>
      <c r="M165" s="2">
        <f>+Tabla35678[[#This Row],[ENTRADAS]]*Tabla35678[[#This Row],[PRECIO]]</f>
        <v>0</v>
      </c>
      <c r="N165" s="2">
        <f>+Tabla35678[[#This Row],[SALIDAS]]*Tabla35678[[#This Row],[PRECIO]]</f>
        <v>0</v>
      </c>
      <c r="O165" s="2">
        <f>+Tabla35678[[#This Row],[BALANCE INICIAL2]]+Tabla35678[[#This Row],[ENTRADAS3]]-Tabla35678[[#This Row],[SALIDAS4]]</f>
        <v>220</v>
      </c>
    </row>
    <row r="166" spans="1:15">
      <c r="A166" s="9" t="s">
        <v>29</v>
      </c>
      <c r="B166" s="17" t="s">
        <v>878</v>
      </c>
      <c r="C166" t="s">
        <v>102</v>
      </c>
      <c r="D166" t="s">
        <v>630</v>
      </c>
      <c r="F166" s="9" t="s">
        <v>865</v>
      </c>
      <c r="G166">
        <v>1</v>
      </c>
      <c r="J166">
        <f>+Tabla35678[[#This Row],[BALANCE INICIAL]]+Tabla35678[[#This Row],[ENTRADAS]]-Tabla35678[[#This Row],[SALIDAS]]</f>
        <v>1</v>
      </c>
      <c r="K166" s="2">
        <v>225</v>
      </c>
      <c r="L166" s="2">
        <f>+Tabla35678[[#This Row],[BALANCE INICIAL]]*Tabla35678[[#This Row],[PRECIO]]</f>
        <v>225</v>
      </c>
      <c r="M166" s="2">
        <f>+Tabla35678[[#This Row],[ENTRADAS]]*Tabla35678[[#This Row],[PRECIO]]</f>
        <v>0</v>
      </c>
      <c r="N166" s="2">
        <f>+Tabla35678[[#This Row],[SALIDAS]]*Tabla35678[[#This Row],[PRECIO]]</f>
        <v>0</v>
      </c>
      <c r="O166" s="2">
        <f>+Tabla35678[[#This Row],[BALANCE INICIAL2]]+Tabla35678[[#This Row],[ENTRADAS3]]-Tabla35678[[#This Row],[SALIDAS4]]</f>
        <v>225</v>
      </c>
    </row>
    <row r="167" spans="1:15">
      <c r="A167" s="9" t="s">
        <v>29</v>
      </c>
      <c r="B167" s="17" t="s">
        <v>878</v>
      </c>
      <c r="C167" t="s">
        <v>102</v>
      </c>
      <c r="D167" t="s">
        <v>631</v>
      </c>
      <c r="F167" s="9" t="s">
        <v>865</v>
      </c>
      <c r="G167">
        <v>2</v>
      </c>
      <c r="J167">
        <f>+Tabla35678[[#This Row],[BALANCE INICIAL]]+Tabla35678[[#This Row],[ENTRADAS]]-Tabla35678[[#This Row],[SALIDAS]]</f>
        <v>2</v>
      </c>
      <c r="K167" s="2">
        <v>195</v>
      </c>
      <c r="L167" s="2">
        <f>+Tabla35678[[#This Row],[BALANCE INICIAL]]*Tabla35678[[#This Row],[PRECIO]]</f>
        <v>390</v>
      </c>
      <c r="M167" s="2">
        <f>+Tabla35678[[#This Row],[ENTRADAS]]*Tabla35678[[#This Row],[PRECIO]]</f>
        <v>0</v>
      </c>
      <c r="N167" s="2">
        <f>+Tabla35678[[#This Row],[SALIDAS]]*Tabla35678[[#This Row],[PRECIO]]</f>
        <v>0</v>
      </c>
      <c r="O167" s="2">
        <f>+Tabla35678[[#This Row],[BALANCE INICIAL2]]+Tabla35678[[#This Row],[ENTRADAS3]]-Tabla35678[[#This Row],[SALIDAS4]]</f>
        <v>390</v>
      </c>
    </row>
    <row r="168" spans="1:15">
      <c r="A168" s="9" t="s">
        <v>29</v>
      </c>
      <c r="B168" s="17" t="s">
        <v>878</v>
      </c>
      <c r="C168" t="s">
        <v>102</v>
      </c>
      <c r="D168" t="s">
        <v>632</v>
      </c>
      <c r="F168" s="9" t="s">
        <v>865</v>
      </c>
      <c r="G168">
        <v>14</v>
      </c>
      <c r="J168">
        <f>+Tabla35678[[#This Row],[BALANCE INICIAL]]+Tabla35678[[#This Row],[ENTRADAS]]-Tabla35678[[#This Row],[SALIDAS]]</f>
        <v>14</v>
      </c>
      <c r="K168" s="2">
        <v>162</v>
      </c>
      <c r="L168" s="2">
        <f>+Tabla35678[[#This Row],[BALANCE INICIAL]]*Tabla35678[[#This Row],[PRECIO]]</f>
        <v>2268</v>
      </c>
      <c r="M168" s="2">
        <f>+Tabla35678[[#This Row],[ENTRADAS]]*Tabla35678[[#This Row],[PRECIO]]</f>
        <v>0</v>
      </c>
      <c r="N168" s="2">
        <f>+Tabla35678[[#This Row],[SALIDAS]]*Tabla35678[[#This Row],[PRECIO]]</f>
        <v>0</v>
      </c>
      <c r="O168" s="2">
        <f>+Tabla35678[[#This Row],[BALANCE INICIAL2]]+Tabla35678[[#This Row],[ENTRADAS3]]-Tabla35678[[#This Row],[SALIDAS4]]</f>
        <v>2268</v>
      </c>
    </row>
    <row r="169" spans="1:15">
      <c r="A169" s="9" t="s">
        <v>29</v>
      </c>
      <c r="B169" s="17" t="s">
        <v>878</v>
      </c>
      <c r="C169" t="s">
        <v>102</v>
      </c>
      <c r="D169" t="s">
        <v>633</v>
      </c>
      <c r="F169" s="9" t="s">
        <v>865</v>
      </c>
      <c r="G169">
        <v>3</v>
      </c>
      <c r="J169">
        <f>+Tabla35678[[#This Row],[BALANCE INICIAL]]+Tabla35678[[#This Row],[ENTRADAS]]-Tabla35678[[#This Row],[SALIDAS]]</f>
        <v>3</v>
      </c>
      <c r="K169" s="2">
        <v>160</v>
      </c>
      <c r="L169" s="2">
        <f>+Tabla35678[[#This Row],[BALANCE INICIAL]]*Tabla35678[[#This Row],[PRECIO]]</f>
        <v>480</v>
      </c>
      <c r="M169" s="2">
        <f>+Tabla35678[[#This Row],[ENTRADAS]]*Tabla35678[[#This Row],[PRECIO]]</f>
        <v>0</v>
      </c>
      <c r="N169" s="2">
        <f>+Tabla35678[[#This Row],[SALIDAS]]*Tabla35678[[#This Row],[PRECIO]]</f>
        <v>0</v>
      </c>
      <c r="O169" s="2">
        <f>+Tabla35678[[#This Row],[BALANCE INICIAL2]]+Tabla35678[[#This Row],[ENTRADAS3]]-Tabla35678[[#This Row],[SALIDAS4]]</f>
        <v>480</v>
      </c>
    </row>
    <row r="170" spans="1:15">
      <c r="A170" s="9" t="s">
        <v>29</v>
      </c>
      <c r="B170" s="17" t="s">
        <v>878</v>
      </c>
      <c r="C170" t="s">
        <v>102</v>
      </c>
      <c r="D170" t="s">
        <v>634</v>
      </c>
      <c r="F170" s="9" t="s">
        <v>865</v>
      </c>
      <c r="G170">
        <v>3</v>
      </c>
      <c r="J170">
        <f>+Tabla35678[[#This Row],[BALANCE INICIAL]]+Tabla35678[[#This Row],[ENTRADAS]]-Tabla35678[[#This Row],[SALIDAS]]</f>
        <v>3</v>
      </c>
      <c r="K170" s="2">
        <v>159</v>
      </c>
      <c r="L170" s="2">
        <f>+Tabla35678[[#This Row],[BALANCE INICIAL]]*Tabla35678[[#This Row],[PRECIO]]</f>
        <v>477</v>
      </c>
      <c r="M170" s="2">
        <f>+Tabla35678[[#This Row],[ENTRADAS]]*Tabla35678[[#This Row],[PRECIO]]</f>
        <v>0</v>
      </c>
      <c r="N170" s="2">
        <f>+Tabla35678[[#This Row],[SALIDAS]]*Tabla35678[[#This Row],[PRECIO]]</f>
        <v>0</v>
      </c>
      <c r="O170" s="2">
        <f>+Tabla35678[[#This Row],[BALANCE INICIAL2]]+Tabla35678[[#This Row],[ENTRADAS3]]-Tabla35678[[#This Row],[SALIDAS4]]</f>
        <v>477</v>
      </c>
    </row>
    <row r="171" spans="1:15">
      <c r="A171" s="9" t="s">
        <v>29</v>
      </c>
      <c r="B171" s="17" t="s">
        <v>878</v>
      </c>
      <c r="C171" t="s">
        <v>102</v>
      </c>
      <c r="D171" t="s">
        <v>635</v>
      </c>
      <c r="F171" s="9" t="s">
        <v>865</v>
      </c>
      <c r="G171">
        <v>13</v>
      </c>
      <c r="J171">
        <f>+Tabla35678[[#This Row],[BALANCE INICIAL]]+Tabla35678[[#This Row],[ENTRADAS]]-Tabla35678[[#This Row],[SALIDAS]]</f>
        <v>13</v>
      </c>
      <c r="K171" s="2">
        <v>880</v>
      </c>
      <c r="L171" s="2">
        <f>+Tabla35678[[#This Row],[BALANCE INICIAL]]*Tabla35678[[#This Row],[PRECIO]]</f>
        <v>11440</v>
      </c>
      <c r="M171" s="2">
        <f>+Tabla35678[[#This Row],[ENTRADAS]]*Tabla35678[[#This Row],[PRECIO]]</f>
        <v>0</v>
      </c>
      <c r="N171" s="2">
        <f>+Tabla35678[[#This Row],[SALIDAS]]*Tabla35678[[#This Row],[PRECIO]]</f>
        <v>0</v>
      </c>
      <c r="O171" s="2">
        <f>+Tabla35678[[#This Row],[BALANCE INICIAL2]]+Tabla35678[[#This Row],[ENTRADAS3]]-Tabla35678[[#This Row],[SALIDAS4]]</f>
        <v>11440</v>
      </c>
    </row>
    <row r="172" spans="1:15">
      <c r="A172" s="9" t="s">
        <v>29</v>
      </c>
      <c r="B172" s="17" t="s">
        <v>878</v>
      </c>
      <c r="C172" t="s">
        <v>102</v>
      </c>
      <c r="D172" t="s">
        <v>636</v>
      </c>
      <c r="F172" s="9" t="s">
        <v>834</v>
      </c>
      <c r="G172">
        <v>10</v>
      </c>
      <c r="J172">
        <f>+Tabla35678[[#This Row],[BALANCE INICIAL]]+Tabla35678[[#This Row],[ENTRADAS]]-Tabla35678[[#This Row],[SALIDAS]]</f>
        <v>10</v>
      </c>
      <c r="K172" s="2">
        <v>73</v>
      </c>
      <c r="L172" s="2">
        <f>+Tabla35678[[#This Row],[BALANCE INICIAL]]*Tabla35678[[#This Row],[PRECIO]]</f>
        <v>730</v>
      </c>
      <c r="M172" s="2">
        <f>+Tabla35678[[#This Row],[ENTRADAS]]*Tabla35678[[#This Row],[PRECIO]]</f>
        <v>0</v>
      </c>
      <c r="N172" s="2">
        <f>+Tabla35678[[#This Row],[SALIDAS]]*Tabla35678[[#This Row],[PRECIO]]</f>
        <v>0</v>
      </c>
      <c r="O172" s="2">
        <f>+Tabla35678[[#This Row],[BALANCE INICIAL2]]+Tabla35678[[#This Row],[ENTRADAS3]]-Tabla35678[[#This Row],[SALIDAS4]]</f>
        <v>730</v>
      </c>
    </row>
    <row r="173" spans="1:15">
      <c r="A173" s="9" t="s">
        <v>29</v>
      </c>
      <c r="B173" s="17" t="s">
        <v>878</v>
      </c>
      <c r="C173" t="s">
        <v>102</v>
      </c>
      <c r="D173" t="s">
        <v>637</v>
      </c>
      <c r="F173" s="9" t="s">
        <v>872</v>
      </c>
      <c r="G173">
        <v>5</v>
      </c>
      <c r="J173">
        <f>+Tabla35678[[#This Row],[BALANCE INICIAL]]+Tabla35678[[#This Row],[ENTRADAS]]-Tabla35678[[#This Row],[SALIDAS]]</f>
        <v>5</v>
      </c>
      <c r="K173" s="2">
        <v>290</v>
      </c>
      <c r="L173" s="2">
        <f>+Tabla35678[[#This Row],[BALANCE INICIAL]]*Tabla35678[[#This Row],[PRECIO]]</f>
        <v>1450</v>
      </c>
      <c r="M173" s="2">
        <f>+Tabla35678[[#This Row],[ENTRADAS]]*Tabla35678[[#This Row],[PRECIO]]</f>
        <v>0</v>
      </c>
      <c r="N173" s="2">
        <f>+Tabla35678[[#This Row],[SALIDAS]]*Tabla35678[[#This Row],[PRECIO]]</f>
        <v>0</v>
      </c>
      <c r="O173" s="2">
        <f>+Tabla35678[[#This Row],[BALANCE INICIAL2]]+Tabla35678[[#This Row],[ENTRADAS3]]-Tabla35678[[#This Row],[SALIDAS4]]</f>
        <v>1450</v>
      </c>
    </row>
    <row r="174" spans="1:15">
      <c r="A174" s="9" t="s">
        <v>29</v>
      </c>
      <c r="B174" s="17" t="s">
        <v>878</v>
      </c>
      <c r="C174" t="s">
        <v>102</v>
      </c>
      <c r="D174" t="s">
        <v>638</v>
      </c>
      <c r="F174" s="9" t="s">
        <v>872</v>
      </c>
      <c r="G174">
        <v>2</v>
      </c>
      <c r="J174">
        <f>+Tabla35678[[#This Row],[BALANCE INICIAL]]+Tabla35678[[#This Row],[ENTRADAS]]-Tabla35678[[#This Row],[SALIDAS]]</f>
        <v>2</v>
      </c>
      <c r="K174" s="2">
        <v>500</v>
      </c>
      <c r="L174" s="2">
        <f>+Tabla35678[[#This Row],[BALANCE INICIAL]]*Tabla35678[[#This Row],[PRECIO]]</f>
        <v>1000</v>
      </c>
      <c r="M174" s="2">
        <f>+Tabla35678[[#This Row],[ENTRADAS]]*Tabla35678[[#This Row],[PRECIO]]</f>
        <v>0</v>
      </c>
      <c r="N174" s="2">
        <f>+Tabla35678[[#This Row],[SALIDAS]]*Tabla35678[[#This Row],[PRECIO]]</f>
        <v>0</v>
      </c>
      <c r="O174" s="2">
        <f>+Tabla35678[[#This Row],[BALANCE INICIAL2]]+Tabla35678[[#This Row],[ENTRADAS3]]-Tabla35678[[#This Row],[SALIDAS4]]</f>
        <v>1000</v>
      </c>
    </row>
    <row r="175" spans="1:15">
      <c r="A175" s="9" t="s">
        <v>29</v>
      </c>
      <c r="B175" s="17" t="s">
        <v>878</v>
      </c>
      <c r="C175" t="s">
        <v>102</v>
      </c>
      <c r="D175" t="s">
        <v>639</v>
      </c>
      <c r="F175" s="9" t="s">
        <v>870</v>
      </c>
      <c r="G175">
        <v>10</v>
      </c>
      <c r="J175">
        <f>+Tabla35678[[#This Row],[BALANCE INICIAL]]+Tabla35678[[#This Row],[ENTRADAS]]-Tabla35678[[#This Row],[SALIDAS]]</f>
        <v>10</v>
      </c>
      <c r="K175" s="2">
        <v>750</v>
      </c>
      <c r="L175" s="2">
        <f>+Tabla35678[[#This Row],[BALANCE INICIAL]]*Tabla35678[[#This Row],[PRECIO]]</f>
        <v>7500</v>
      </c>
      <c r="M175" s="2">
        <f>+Tabla35678[[#This Row],[ENTRADAS]]*Tabla35678[[#This Row],[PRECIO]]</f>
        <v>0</v>
      </c>
      <c r="N175" s="2">
        <f>+Tabla35678[[#This Row],[SALIDAS]]*Tabla35678[[#This Row],[PRECIO]]</f>
        <v>0</v>
      </c>
      <c r="O175" s="2">
        <f>+Tabla35678[[#This Row],[BALANCE INICIAL2]]+Tabla35678[[#This Row],[ENTRADAS3]]-Tabla35678[[#This Row],[SALIDAS4]]</f>
        <v>7500</v>
      </c>
    </row>
    <row r="176" spans="1:15">
      <c r="A176" s="9" t="s">
        <v>29</v>
      </c>
      <c r="B176" s="17" t="s">
        <v>878</v>
      </c>
      <c r="C176" t="s">
        <v>102</v>
      </c>
      <c r="D176" t="s">
        <v>640</v>
      </c>
      <c r="F176" s="9" t="s">
        <v>872</v>
      </c>
      <c r="G176">
        <v>1</v>
      </c>
      <c r="J176">
        <f>+Tabla35678[[#This Row],[BALANCE INICIAL]]+Tabla35678[[#This Row],[ENTRADAS]]-Tabla35678[[#This Row],[SALIDAS]]</f>
        <v>1</v>
      </c>
      <c r="K176" s="2">
        <v>186</v>
      </c>
      <c r="L176" s="2">
        <f>+Tabla35678[[#This Row],[BALANCE INICIAL]]*Tabla35678[[#This Row],[PRECIO]]</f>
        <v>186</v>
      </c>
      <c r="M176" s="2">
        <f>+Tabla35678[[#This Row],[ENTRADAS]]*Tabla35678[[#This Row],[PRECIO]]</f>
        <v>0</v>
      </c>
      <c r="N176" s="2">
        <f>+Tabla35678[[#This Row],[SALIDAS]]*Tabla35678[[#This Row],[PRECIO]]</f>
        <v>0</v>
      </c>
      <c r="O176" s="2">
        <f>+Tabla35678[[#This Row],[BALANCE INICIAL2]]+Tabla35678[[#This Row],[ENTRADAS3]]-Tabla35678[[#This Row],[SALIDAS4]]</f>
        <v>186</v>
      </c>
    </row>
    <row r="177" spans="1:15">
      <c r="A177" s="9" t="s">
        <v>29</v>
      </c>
      <c r="B177" s="17" t="s">
        <v>878</v>
      </c>
      <c r="C177" t="s">
        <v>102</v>
      </c>
      <c r="D177" t="s">
        <v>641</v>
      </c>
      <c r="F177" s="9" t="s">
        <v>870</v>
      </c>
      <c r="G177">
        <v>39</v>
      </c>
      <c r="J177">
        <f>+Tabla35678[[#This Row],[BALANCE INICIAL]]+Tabla35678[[#This Row],[ENTRADAS]]-Tabla35678[[#This Row],[SALIDAS]]</f>
        <v>39</v>
      </c>
      <c r="K177" s="2">
        <v>200</v>
      </c>
      <c r="L177" s="2">
        <f>+Tabla35678[[#This Row],[BALANCE INICIAL]]*Tabla35678[[#This Row],[PRECIO]]</f>
        <v>7800</v>
      </c>
      <c r="M177" s="2">
        <f>+Tabla35678[[#This Row],[ENTRADAS]]*Tabla35678[[#This Row],[PRECIO]]</f>
        <v>0</v>
      </c>
      <c r="N177" s="2">
        <f>+Tabla35678[[#This Row],[SALIDAS]]*Tabla35678[[#This Row],[PRECIO]]</f>
        <v>0</v>
      </c>
      <c r="O177" s="2">
        <f>+Tabla35678[[#This Row],[BALANCE INICIAL2]]+Tabla35678[[#This Row],[ENTRADAS3]]-Tabla35678[[#This Row],[SALIDAS4]]</f>
        <v>7800</v>
      </c>
    </row>
    <row r="178" spans="1:15">
      <c r="A178" s="9" t="s">
        <v>29</v>
      </c>
      <c r="B178" s="17" t="s">
        <v>878</v>
      </c>
      <c r="C178" t="s">
        <v>102</v>
      </c>
      <c r="D178" t="s">
        <v>642</v>
      </c>
      <c r="F178" s="9" t="s">
        <v>870</v>
      </c>
      <c r="G178">
        <v>10</v>
      </c>
      <c r="J178">
        <f>+Tabla35678[[#This Row],[BALANCE INICIAL]]+Tabla35678[[#This Row],[ENTRADAS]]-Tabla35678[[#This Row],[SALIDAS]]</f>
        <v>10</v>
      </c>
      <c r="K178" s="2">
        <v>200</v>
      </c>
      <c r="L178" s="2">
        <f>+Tabla35678[[#This Row],[BALANCE INICIAL]]*Tabla35678[[#This Row],[PRECIO]]</f>
        <v>2000</v>
      </c>
      <c r="M178" s="2">
        <f>+Tabla35678[[#This Row],[ENTRADAS]]*Tabla35678[[#This Row],[PRECIO]]</f>
        <v>0</v>
      </c>
      <c r="N178" s="2">
        <f>+Tabla35678[[#This Row],[SALIDAS]]*Tabla35678[[#This Row],[PRECIO]]</f>
        <v>0</v>
      </c>
      <c r="O178" s="2">
        <f>+Tabla35678[[#This Row],[BALANCE INICIAL2]]+Tabla35678[[#This Row],[ENTRADAS3]]-Tabla35678[[#This Row],[SALIDAS4]]</f>
        <v>2000</v>
      </c>
    </row>
    <row r="179" spans="1:15">
      <c r="A179" s="9" t="s">
        <v>54</v>
      </c>
      <c r="B179" s="17" t="s">
        <v>878</v>
      </c>
      <c r="C179" t="s">
        <v>102</v>
      </c>
      <c r="D179" t="s">
        <v>755</v>
      </c>
      <c r="F179" s="9" t="s">
        <v>834</v>
      </c>
      <c r="G179">
        <v>0</v>
      </c>
      <c r="J179">
        <f>+Tabla35678[[#This Row],[BALANCE INICIAL]]+Tabla35678[[#This Row],[ENTRADAS]]-Tabla35678[[#This Row],[SALIDAS]]</f>
        <v>0</v>
      </c>
      <c r="K179" s="2">
        <v>74.989999999999995</v>
      </c>
      <c r="L179" s="2">
        <f>+Tabla35678[[#This Row],[BALANCE INICIAL]]*Tabla35678[[#This Row],[PRECIO]]</f>
        <v>0</v>
      </c>
      <c r="M179" s="2">
        <f>+Tabla35678[[#This Row],[ENTRADAS]]*Tabla35678[[#This Row],[PRECIO]]</f>
        <v>0</v>
      </c>
      <c r="N179" s="2">
        <f>+Tabla35678[[#This Row],[SALIDAS]]*Tabla35678[[#This Row],[PRECIO]]</f>
        <v>0</v>
      </c>
      <c r="O179" s="2">
        <f>+Tabla35678[[#This Row],[BALANCE INICIAL2]]+Tabla35678[[#This Row],[ENTRADAS3]]-Tabla35678[[#This Row],[SALIDAS4]]</f>
        <v>0</v>
      </c>
    </row>
    <row r="180" spans="1:15">
      <c r="A180" s="9" t="s">
        <v>59</v>
      </c>
      <c r="B180" s="17" t="s">
        <v>878</v>
      </c>
      <c r="C180" t="s">
        <v>102</v>
      </c>
      <c r="D180" t="s">
        <v>786</v>
      </c>
      <c r="F180" s="9" t="s">
        <v>865</v>
      </c>
      <c r="G180">
        <v>0</v>
      </c>
      <c r="J180">
        <f>+Tabla35678[[#This Row],[BALANCE INICIAL]]+Tabla35678[[#This Row],[ENTRADAS]]-Tabla35678[[#This Row],[SALIDAS]]</f>
        <v>0</v>
      </c>
      <c r="K180" s="2">
        <v>170</v>
      </c>
      <c r="L180" s="2">
        <f>+Tabla35678[[#This Row],[BALANCE INICIAL]]*Tabla35678[[#This Row],[PRECIO]]</f>
        <v>0</v>
      </c>
      <c r="M180" s="2">
        <f>+Tabla35678[[#This Row],[ENTRADAS]]*Tabla35678[[#This Row],[PRECIO]]</f>
        <v>0</v>
      </c>
      <c r="N180" s="2">
        <f>+Tabla35678[[#This Row],[SALIDAS]]*Tabla35678[[#This Row],[PRECIO]]</f>
        <v>0</v>
      </c>
      <c r="O180" s="2">
        <f>+Tabla35678[[#This Row],[BALANCE INICIAL2]]+Tabla35678[[#This Row],[ENTRADAS3]]-Tabla35678[[#This Row],[SALIDAS4]]</f>
        <v>0</v>
      </c>
    </row>
    <row r="181" spans="1:15">
      <c r="A181" s="9" t="s">
        <v>54</v>
      </c>
      <c r="B181" s="17" t="s">
        <v>878</v>
      </c>
      <c r="C181" t="s">
        <v>102</v>
      </c>
      <c r="D181" t="s">
        <v>812</v>
      </c>
      <c r="F181" s="9" t="s">
        <v>820</v>
      </c>
      <c r="G181">
        <v>5</v>
      </c>
      <c r="J181">
        <f>+Tabla35678[[#This Row],[BALANCE INICIAL]]+Tabla35678[[#This Row],[ENTRADAS]]-Tabla35678[[#This Row],[SALIDAS]]</f>
        <v>5</v>
      </c>
      <c r="K181" s="2">
        <v>95</v>
      </c>
      <c r="L181" s="2">
        <f>+Tabla35678[[#This Row],[BALANCE INICIAL]]*Tabla35678[[#This Row],[PRECIO]]</f>
        <v>475</v>
      </c>
      <c r="M181" s="2">
        <f>+Tabla35678[[#This Row],[ENTRADAS]]*Tabla35678[[#This Row],[PRECIO]]</f>
        <v>0</v>
      </c>
      <c r="N181" s="2">
        <f>+Tabla35678[[#This Row],[SALIDAS]]*Tabla35678[[#This Row],[PRECIO]]</f>
        <v>0</v>
      </c>
      <c r="O181" s="2">
        <f>+Tabla35678[[#This Row],[BALANCE INICIAL2]]+Tabla35678[[#This Row],[ENTRADAS3]]-Tabla35678[[#This Row],[SALIDAS4]]</f>
        <v>475</v>
      </c>
    </row>
    <row r="182" spans="1:15">
      <c r="A182" s="9" t="s">
        <v>29</v>
      </c>
      <c r="B182" s="17" t="s">
        <v>878</v>
      </c>
      <c r="C182" t="s">
        <v>72</v>
      </c>
      <c r="D182" t="s">
        <v>128</v>
      </c>
      <c r="F182" s="9" t="s">
        <v>827</v>
      </c>
      <c r="G182">
        <v>85</v>
      </c>
      <c r="H182">
        <v>234</v>
      </c>
      <c r="I182">
        <v>83</v>
      </c>
      <c r="J182">
        <f>+Tabla35678[[#This Row],[BALANCE INICIAL]]+Tabla35678[[#This Row],[ENTRADAS]]-Tabla35678[[#This Row],[SALIDAS]]</f>
        <v>236</v>
      </c>
      <c r="K182" s="2">
        <v>125</v>
      </c>
      <c r="L182" s="2">
        <f>+Tabla35678[[#This Row],[BALANCE INICIAL]]*Tabla35678[[#This Row],[PRECIO]]</f>
        <v>10625</v>
      </c>
      <c r="M182" s="2">
        <f>+Tabla35678[[#This Row],[ENTRADAS]]*Tabla35678[[#This Row],[PRECIO]]</f>
        <v>29250</v>
      </c>
      <c r="N182" s="2">
        <f>+Tabla35678[[#This Row],[SALIDAS]]*Tabla35678[[#This Row],[PRECIO]]</f>
        <v>10375</v>
      </c>
      <c r="O182" s="2">
        <f>+Tabla35678[[#This Row],[BALANCE INICIAL2]]+Tabla35678[[#This Row],[ENTRADAS3]]-Tabla35678[[#This Row],[SALIDAS4]]</f>
        <v>29500</v>
      </c>
    </row>
    <row r="183" spans="1:15">
      <c r="A183" s="9" t="s">
        <v>29</v>
      </c>
      <c r="B183" s="17" t="s">
        <v>878</v>
      </c>
      <c r="C183" t="s">
        <v>79</v>
      </c>
      <c r="D183" t="s">
        <v>168</v>
      </c>
      <c r="F183" s="9" t="s">
        <v>827</v>
      </c>
      <c r="G183">
        <v>300</v>
      </c>
      <c r="H183">
        <v>440</v>
      </c>
      <c r="I183" s="27">
        <v>160</v>
      </c>
      <c r="J183">
        <f>+Tabla35678[[#This Row],[BALANCE INICIAL]]+Tabla35678[[#This Row],[ENTRADAS]]-Tabla35678[[#This Row],[SALIDAS]]</f>
        <v>580</v>
      </c>
      <c r="K183" s="2">
        <v>250</v>
      </c>
      <c r="L183" s="2">
        <f>+Tabla35678[[#This Row],[BALANCE INICIAL]]*Tabla35678[[#This Row],[PRECIO]]</f>
        <v>75000</v>
      </c>
      <c r="M183" s="2">
        <f>+Tabla35678[[#This Row],[ENTRADAS]]*Tabla35678[[#This Row],[PRECIO]]</f>
        <v>110000</v>
      </c>
      <c r="N183" s="2">
        <f>+Tabla35678[[#This Row],[SALIDAS]]*Tabla35678[[#This Row],[PRECIO]]</f>
        <v>40000</v>
      </c>
      <c r="O183" s="2">
        <f>+Tabla35678[[#This Row],[BALANCE INICIAL2]]+Tabla35678[[#This Row],[ENTRADAS3]]-Tabla35678[[#This Row],[SALIDAS4]]</f>
        <v>145000</v>
      </c>
    </row>
    <row r="184" spans="1:15">
      <c r="A184" s="9" t="s">
        <v>982</v>
      </c>
      <c r="B184" s="10" t="s">
        <v>983</v>
      </c>
      <c r="C184" t="s">
        <v>981</v>
      </c>
      <c r="D184" t="s">
        <v>980</v>
      </c>
      <c r="E184" t="s">
        <v>984</v>
      </c>
      <c r="F184" s="9" t="s">
        <v>988</v>
      </c>
      <c r="G184">
        <v>0</v>
      </c>
      <c r="H184">
        <v>200</v>
      </c>
      <c r="I184">
        <v>0</v>
      </c>
      <c r="J184">
        <f>+Tabla35678[[#This Row],[BALANCE INICIAL]]+Tabla35678[[#This Row],[ENTRADAS]]-Tabla35678[[#This Row],[SALIDAS]]</f>
        <v>200</v>
      </c>
      <c r="K184" s="2">
        <v>1600</v>
      </c>
      <c r="L184" s="2">
        <f>+Tabla35678[[#This Row],[BALANCE INICIAL]]*Tabla35678[[#This Row],[PRECIO]]</f>
        <v>0</v>
      </c>
      <c r="M184" s="2">
        <f>+Tabla35678[[#This Row],[ENTRADAS]]*Tabla35678[[#This Row],[PRECIO]]</f>
        <v>320000</v>
      </c>
      <c r="N184" s="2">
        <f>+Tabla35678[[#This Row],[SALIDAS]]*Tabla35678[[#This Row],[PRECIO]]</f>
        <v>0</v>
      </c>
      <c r="O184" s="2">
        <f>+Tabla35678[[#This Row],[BALANCE INICIAL2]]+Tabla35678[[#This Row],[ENTRADAS3]]-Tabla35678[[#This Row],[SALIDAS4]]</f>
        <v>320000</v>
      </c>
    </row>
    <row r="185" spans="1:15">
      <c r="A185" s="9" t="s">
        <v>29</v>
      </c>
      <c r="B185" s="17" t="s">
        <v>878</v>
      </c>
      <c r="C185" t="s">
        <v>79</v>
      </c>
      <c r="D185" t="s">
        <v>169</v>
      </c>
      <c r="F185" s="9" t="s">
        <v>834</v>
      </c>
      <c r="G185">
        <v>348</v>
      </c>
      <c r="I185">
        <v>348</v>
      </c>
      <c r="J185">
        <f>+Tabla35678[[#This Row],[BALANCE INICIAL]]+Tabla35678[[#This Row],[ENTRADAS]]-Tabla35678[[#This Row],[SALIDAS]]</f>
        <v>0</v>
      </c>
      <c r="K185" s="2">
        <v>341</v>
      </c>
      <c r="L185" s="2">
        <f>+Tabla35678[[#This Row],[BALANCE INICIAL]]*Tabla35678[[#This Row],[PRECIO]]</f>
        <v>118668</v>
      </c>
      <c r="M185" s="2">
        <f>+Tabla35678[[#This Row],[ENTRADAS]]*Tabla35678[[#This Row],[PRECIO]]</f>
        <v>0</v>
      </c>
      <c r="N185" s="2">
        <f>+Tabla35678[[#This Row],[SALIDAS]]*Tabla35678[[#This Row],[PRECIO]]</f>
        <v>118668</v>
      </c>
      <c r="O185" s="2">
        <f>+Tabla35678[[#This Row],[BALANCE INICIAL2]]+Tabla35678[[#This Row],[ENTRADAS3]]-Tabla35678[[#This Row],[SALIDAS4]]</f>
        <v>0</v>
      </c>
    </row>
    <row r="186" spans="1:15">
      <c r="A186" s="9" t="s">
        <v>29</v>
      </c>
      <c r="B186" s="17" t="s">
        <v>878</v>
      </c>
      <c r="C186" t="s">
        <v>79</v>
      </c>
      <c r="D186" t="s">
        <v>170</v>
      </c>
      <c r="F186" s="9" t="s">
        <v>826</v>
      </c>
      <c r="H186">
        <v>20</v>
      </c>
      <c r="I186">
        <v>6</v>
      </c>
      <c r="J186">
        <f>+Tabla35678[[#This Row],[BALANCE INICIAL]]+Tabla35678[[#This Row],[ENTRADAS]]-Tabla35678[[#This Row],[SALIDAS]]</f>
        <v>14</v>
      </c>
      <c r="K186" s="2"/>
      <c r="L186" s="2">
        <f>+Tabla35678[[#This Row],[BALANCE INICIAL]]*Tabla35678[[#This Row],[PRECIO]]</f>
        <v>0</v>
      </c>
      <c r="M186" s="2">
        <f>+Tabla35678[[#This Row],[ENTRADAS]]*Tabla35678[[#This Row],[PRECIO]]</f>
        <v>0</v>
      </c>
      <c r="N186" s="2">
        <f>+Tabla35678[[#This Row],[SALIDAS]]*Tabla35678[[#This Row],[PRECIO]]</f>
        <v>0</v>
      </c>
      <c r="O186" s="2">
        <f>+Tabla35678[[#This Row],[BALANCE INICIAL2]]+Tabla35678[[#This Row],[ENTRADAS3]]-Tabla35678[[#This Row],[SALIDAS4]]</f>
        <v>0</v>
      </c>
    </row>
    <row r="187" spans="1:15">
      <c r="A187" s="9" t="s">
        <v>34</v>
      </c>
      <c r="B187" t="s">
        <v>877</v>
      </c>
      <c r="C187" t="s">
        <v>80</v>
      </c>
      <c r="D187" t="s">
        <v>179</v>
      </c>
      <c r="F187" s="9" t="s">
        <v>833</v>
      </c>
      <c r="G187">
        <v>500</v>
      </c>
      <c r="J187">
        <f>+Tabla35678[[#This Row],[BALANCE INICIAL]]+Tabla35678[[#This Row],[ENTRADAS]]-Tabla35678[[#This Row],[SALIDAS]]</f>
        <v>500</v>
      </c>
      <c r="K187" s="2">
        <v>12.672000000000001</v>
      </c>
      <c r="L187" s="2">
        <f>+Tabla35678[[#This Row],[BALANCE INICIAL]]*Tabla35678[[#This Row],[PRECIO]]</f>
        <v>6336</v>
      </c>
      <c r="M187" s="2">
        <f>+Tabla35678[[#This Row],[ENTRADAS]]*Tabla35678[[#This Row],[PRECIO]]</f>
        <v>0</v>
      </c>
      <c r="N187" s="2">
        <f>+Tabla35678[[#This Row],[SALIDAS]]*Tabla35678[[#This Row],[PRECIO]]</f>
        <v>0</v>
      </c>
      <c r="O187" s="2">
        <f>+Tabla35678[[#This Row],[BALANCE INICIAL2]]+Tabla35678[[#This Row],[ENTRADAS3]]-Tabla35678[[#This Row],[SALIDAS4]]</f>
        <v>6336</v>
      </c>
    </row>
    <row r="188" spans="1:15" ht="19.5" customHeight="1">
      <c r="A188" s="26" t="s">
        <v>42</v>
      </c>
      <c r="B188" s="25" t="s">
        <v>886</v>
      </c>
      <c r="C188" s="25" t="s">
        <v>88</v>
      </c>
      <c r="D188" t="s">
        <v>977</v>
      </c>
      <c r="E188" t="s">
        <v>979</v>
      </c>
      <c r="F188" s="9" t="s">
        <v>833</v>
      </c>
      <c r="G188">
        <v>0</v>
      </c>
      <c r="H188">
        <v>10</v>
      </c>
      <c r="J188">
        <f>+Tabla35678[[#This Row],[BALANCE INICIAL]]+Tabla35678[[#This Row],[ENTRADAS]]-Tabla35678[[#This Row],[SALIDAS]]</f>
        <v>10</v>
      </c>
      <c r="K188" s="2">
        <v>4491.53</v>
      </c>
      <c r="L188" s="2">
        <f>+Tabla35678[[#This Row],[BALANCE INICIAL]]*Tabla35678[[#This Row],[PRECIO]]</f>
        <v>0</v>
      </c>
      <c r="M188" s="2">
        <f>+Tabla35678[[#This Row],[ENTRADAS]]*Tabla35678[[#This Row],[PRECIO]]</f>
        <v>44915.299999999996</v>
      </c>
      <c r="N188" s="2">
        <f>+Tabla35678[[#This Row],[SALIDAS]]*Tabla35678[[#This Row],[PRECIO]]</f>
        <v>0</v>
      </c>
      <c r="O188" s="2">
        <f>+Tabla35678[[#This Row],[BALANCE INICIAL2]]+Tabla35678[[#This Row],[ENTRADAS3]]-Tabla35678[[#This Row],[SALIDAS4]]</f>
        <v>44915.299999999996</v>
      </c>
    </row>
    <row r="189" spans="1:15" ht="16.5" customHeight="1">
      <c r="A189" s="26" t="s">
        <v>42</v>
      </c>
      <c r="B189" s="25" t="s">
        <v>886</v>
      </c>
      <c r="C189" s="25" t="s">
        <v>88</v>
      </c>
      <c r="D189" t="s">
        <v>978</v>
      </c>
      <c r="E189" t="s">
        <v>979</v>
      </c>
      <c r="F189" s="9" t="s">
        <v>833</v>
      </c>
      <c r="G189">
        <v>0</v>
      </c>
      <c r="H189">
        <v>3</v>
      </c>
      <c r="J189">
        <f>+Tabla35678[[#This Row],[BALANCE INICIAL]]+Tabla35678[[#This Row],[ENTRADAS]]-Tabla35678[[#This Row],[SALIDAS]]</f>
        <v>3</v>
      </c>
      <c r="K189" s="2">
        <v>4152.54</v>
      </c>
      <c r="L189" s="2">
        <f>+Tabla35678[[#This Row],[BALANCE INICIAL]]*Tabla35678[[#This Row],[PRECIO]]</f>
        <v>0</v>
      </c>
      <c r="M189" s="2">
        <f>+Tabla35678[[#This Row],[ENTRADAS]]*Tabla35678[[#This Row],[PRECIO]]</f>
        <v>12457.619999999999</v>
      </c>
      <c r="N189" s="2">
        <f>+Tabla35678[[#This Row],[SALIDAS]]*Tabla35678[[#This Row],[PRECIO]]</f>
        <v>0</v>
      </c>
      <c r="O189" s="2">
        <f>+Tabla35678[[#This Row],[BALANCE INICIAL2]]+Tabla35678[[#This Row],[ENTRADAS3]]-Tabla35678[[#This Row],[SALIDAS4]]</f>
        <v>12457.619999999999</v>
      </c>
    </row>
    <row r="190" spans="1:15">
      <c r="A190" s="9" t="s">
        <v>34</v>
      </c>
      <c r="B190" t="s">
        <v>877</v>
      </c>
      <c r="C190" t="s">
        <v>80</v>
      </c>
      <c r="D190" t="s">
        <v>190</v>
      </c>
      <c r="F190" s="9" t="s">
        <v>820</v>
      </c>
      <c r="G190">
        <v>25</v>
      </c>
      <c r="I190">
        <v>1</v>
      </c>
      <c r="J190">
        <f>+Tabla35678[[#This Row],[BALANCE INICIAL]]+Tabla35678[[#This Row],[ENTRADAS]]-Tabla35678[[#This Row],[SALIDAS]]</f>
        <v>24</v>
      </c>
      <c r="K190" s="2">
        <v>132.41999999999999</v>
      </c>
      <c r="L190" s="2">
        <f>+Tabla35678[[#This Row],[BALANCE INICIAL]]*Tabla35678[[#This Row],[PRECIO]]</f>
        <v>3310.4999999999995</v>
      </c>
      <c r="M190" s="2">
        <f>+Tabla35678[[#This Row],[ENTRADAS]]*Tabla35678[[#This Row],[PRECIO]]</f>
        <v>0</v>
      </c>
      <c r="N190" s="2">
        <f>+Tabla35678[[#This Row],[SALIDAS]]*Tabla35678[[#This Row],[PRECIO]]</f>
        <v>132.41999999999999</v>
      </c>
      <c r="O190" s="2">
        <f>+Tabla35678[[#This Row],[BALANCE INICIAL2]]+Tabla35678[[#This Row],[ENTRADAS3]]-Tabla35678[[#This Row],[SALIDAS4]]</f>
        <v>3178.0799999999995</v>
      </c>
    </row>
    <row r="191" spans="1:15">
      <c r="A191" s="9" t="s">
        <v>34</v>
      </c>
      <c r="B191" t="s">
        <v>877</v>
      </c>
      <c r="C191" t="s">
        <v>80</v>
      </c>
      <c r="D191" t="s">
        <v>191</v>
      </c>
      <c r="F191" s="9" t="s">
        <v>820</v>
      </c>
      <c r="G191">
        <v>30</v>
      </c>
      <c r="J191">
        <f>+Tabla35678[[#This Row],[BALANCE INICIAL]]+Tabla35678[[#This Row],[ENTRADAS]]-Tabla35678[[#This Row],[SALIDAS]]</f>
        <v>30</v>
      </c>
      <c r="K191" s="2">
        <v>215.04</v>
      </c>
      <c r="L191" s="2">
        <f>+Tabla35678[[#This Row],[BALANCE INICIAL]]*Tabla35678[[#This Row],[PRECIO]]</f>
        <v>6451.2</v>
      </c>
      <c r="M191" s="2">
        <f>+Tabla35678[[#This Row],[ENTRADAS]]*Tabla35678[[#This Row],[PRECIO]]</f>
        <v>0</v>
      </c>
      <c r="N191" s="2">
        <f>+Tabla35678[[#This Row],[SALIDAS]]*Tabla35678[[#This Row],[PRECIO]]</f>
        <v>0</v>
      </c>
      <c r="O191" s="2">
        <f>+Tabla35678[[#This Row],[BALANCE INICIAL2]]+Tabla35678[[#This Row],[ENTRADAS3]]-Tabla35678[[#This Row],[SALIDAS4]]</f>
        <v>6451.2</v>
      </c>
    </row>
    <row r="192" spans="1:15">
      <c r="A192" s="9" t="s">
        <v>34</v>
      </c>
      <c r="B192" t="s">
        <v>877</v>
      </c>
      <c r="C192" t="s">
        <v>80</v>
      </c>
      <c r="D192" t="s">
        <v>255</v>
      </c>
      <c r="F192" s="9" t="s">
        <v>820</v>
      </c>
      <c r="G192">
        <v>83</v>
      </c>
      <c r="J192">
        <f>+Tabla35678[[#This Row],[BALANCE INICIAL]]+Tabla35678[[#This Row],[ENTRADAS]]-Tabla35678[[#This Row],[SALIDAS]]</f>
        <v>83</v>
      </c>
      <c r="K192" s="2">
        <v>245</v>
      </c>
      <c r="L192" s="2">
        <f>+Tabla35678[[#This Row],[BALANCE INICIAL]]*Tabla35678[[#This Row],[PRECIO]]</f>
        <v>20335</v>
      </c>
      <c r="M192" s="2">
        <f>+Tabla35678[[#This Row],[ENTRADAS]]*Tabla35678[[#This Row],[PRECIO]]</f>
        <v>0</v>
      </c>
      <c r="N192" s="2">
        <f>+Tabla35678[[#This Row],[SALIDAS]]*Tabla35678[[#This Row],[PRECIO]]</f>
        <v>0</v>
      </c>
      <c r="O192" s="2">
        <f>+Tabla35678[[#This Row],[BALANCE INICIAL2]]+Tabla35678[[#This Row],[ENTRADAS3]]-Tabla35678[[#This Row],[SALIDAS4]]</f>
        <v>20335</v>
      </c>
    </row>
    <row r="193" spans="1:15">
      <c r="A193" s="9" t="s">
        <v>34</v>
      </c>
      <c r="B193" t="s">
        <v>877</v>
      </c>
      <c r="C193" t="s">
        <v>80</v>
      </c>
      <c r="D193" t="s">
        <v>361</v>
      </c>
      <c r="F193" s="9" t="s">
        <v>820</v>
      </c>
      <c r="G193">
        <v>12</v>
      </c>
      <c r="J193">
        <f>+Tabla35678[[#This Row],[BALANCE INICIAL]]+Tabla35678[[#This Row],[ENTRADAS]]-Tabla35678[[#This Row],[SALIDAS]]</f>
        <v>12</v>
      </c>
      <c r="K193" s="2">
        <v>25.37</v>
      </c>
      <c r="L193" s="2">
        <f>+Tabla35678[[#This Row],[BALANCE INICIAL]]*Tabla35678[[#This Row],[PRECIO]]</f>
        <v>304.44</v>
      </c>
      <c r="M193" s="2">
        <f>+Tabla35678[[#This Row],[ENTRADAS]]*Tabla35678[[#This Row],[PRECIO]]</f>
        <v>0</v>
      </c>
      <c r="N193" s="2">
        <f>+Tabla35678[[#This Row],[SALIDAS]]*Tabla35678[[#This Row],[PRECIO]]</f>
        <v>0</v>
      </c>
      <c r="O193" s="2">
        <f>+Tabla35678[[#This Row],[BALANCE INICIAL2]]+Tabla35678[[#This Row],[ENTRADAS3]]-Tabla35678[[#This Row],[SALIDAS4]]</f>
        <v>304.44</v>
      </c>
    </row>
    <row r="194" spans="1:15">
      <c r="A194" s="9" t="s">
        <v>34</v>
      </c>
      <c r="B194" t="s">
        <v>877</v>
      </c>
      <c r="C194" t="s">
        <v>80</v>
      </c>
      <c r="D194" t="s">
        <v>362</v>
      </c>
      <c r="F194" s="9" t="s">
        <v>820</v>
      </c>
      <c r="G194">
        <v>12</v>
      </c>
      <c r="J194">
        <f>+Tabla35678[[#This Row],[BALANCE INICIAL]]+Tabla35678[[#This Row],[ENTRADAS]]-Tabla35678[[#This Row],[SALIDAS]]</f>
        <v>12</v>
      </c>
      <c r="K194" s="2">
        <v>227.75</v>
      </c>
      <c r="L194" s="2">
        <f>+Tabla35678[[#This Row],[BALANCE INICIAL]]*Tabla35678[[#This Row],[PRECIO]]</f>
        <v>2733</v>
      </c>
      <c r="M194" s="2">
        <f>+Tabla35678[[#This Row],[ENTRADAS]]*Tabla35678[[#This Row],[PRECIO]]</f>
        <v>0</v>
      </c>
      <c r="N194" s="2">
        <f>+Tabla35678[[#This Row],[SALIDAS]]*Tabla35678[[#This Row],[PRECIO]]</f>
        <v>0</v>
      </c>
      <c r="O194" s="2">
        <f>+Tabla35678[[#This Row],[BALANCE INICIAL2]]+Tabla35678[[#This Row],[ENTRADAS3]]-Tabla35678[[#This Row],[SALIDAS4]]</f>
        <v>2733</v>
      </c>
    </row>
    <row r="195" spans="1:15">
      <c r="A195" s="9" t="s">
        <v>34</v>
      </c>
      <c r="B195" s="17" t="s">
        <v>877</v>
      </c>
      <c r="C195" t="s">
        <v>80</v>
      </c>
      <c r="D195" t="s">
        <v>386</v>
      </c>
      <c r="F195" s="9" t="s">
        <v>846</v>
      </c>
      <c r="G195">
        <v>130</v>
      </c>
      <c r="I195">
        <v>45</v>
      </c>
      <c r="J195">
        <f>+Tabla35678[[#This Row],[BALANCE INICIAL]]+Tabla35678[[#This Row],[ENTRADAS]]-Tabla35678[[#This Row],[SALIDAS]]</f>
        <v>85</v>
      </c>
      <c r="K195" s="2">
        <v>290</v>
      </c>
      <c r="L195" s="2">
        <f>+Tabla35678[[#This Row],[BALANCE INICIAL]]*Tabla35678[[#This Row],[PRECIO]]</f>
        <v>37700</v>
      </c>
      <c r="M195" s="2">
        <f>+Tabla35678[[#This Row],[ENTRADAS]]*Tabla35678[[#This Row],[PRECIO]]</f>
        <v>0</v>
      </c>
      <c r="N195" s="2">
        <f>+Tabla35678[[#This Row],[SALIDAS]]*Tabla35678[[#This Row],[PRECIO]]</f>
        <v>13050</v>
      </c>
      <c r="O195" s="2">
        <f>+Tabla35678[[#This Row],[BALANCE INICIAL2]]+Tabla35678[[#This Row],[ENTRADAS3]]-Tabla35678[[#This Row],[SALIDAS4]]</f>
        <v>24650</v>
      </c>
    </row>
    <row r="196" spans="1:15">
      <c r="A196" s="9" t="s">
        <v>34</v>
      </c>
      <c r="B196" s="17" t="s">
        <v>877</v>
      </c>
      <c r="C196" t="s">
        <v>80</v>
      </c>
      <c r="D196" t="s">
        <v>386</v>
      </c>
      <c r="F196" s="9" t="s">
        <v>820</v>
      </c>
      <c r="G196">
        <v>135</v>
      </c>
      <c r="I196">
        <v>35</v>
      </c>
      <c r="J196">
        <f>+Tabla35678[[#This Row],[BALANCE INICIAL]]+Tabla35678[[#This Row],[ENTRADAS]]-Tabla35678[[#This Row],[SALIDAS]]</f>
        <v>100</v>
      </c>
      <c r="K196" s="2">
        <v>420</v>
      </c>
      <c r="L196" s="2">
        <f>+Tabla35678[[#This Row],[BALANCE INICIAL]]*Tabla35678[[#This Row],[PRECIO]]</f>
        <v>56700</v>
      </c>
      <c r="M196" s="2">
        <f>+Tabla35678[[#This Row],[ENTRADAS]]*Tabla35678[[#This Row],[PRECIO]]</f>
        <v>0</v>
      </c>
      <c r="N196" s="2">
        <f>+Tabla35678[[#This Row],[SALIDAS]]*Tabla35678[[#This Row],[PRECIO]]</f>
        <v>14700</v>
      </c>
      <c r="O196" s="2">
        <f>+Tabla35678[[#This Row],[BALANCE INICIAL2]]+Tabla35678[[#This Row],[ENTRADAS3]]-Tabla35678[[#This Row],[SALIDAS4]]</f>
        <v>42000</v>
      </c>
    </row>
    <row r="197" spans="1:15">
      <c r="A197" s="9" t="s">
        <v>34</v>
      </c>
      <c r="B197" s="17" t="s">
        <v>877</v>
      </c>
      <c r="C197" t="s">
        <v>80</v>
      </c>
      <c r="D197" t="s">
        <v>439</v>
      </c>
      <c r="F197" s="9" t="s">
        <v>820</v>
      </c>
      <c r="G197">
        <v>10</v>
      </c>
      <c r="I197">
        <v>1</v>
      </c>
      <c r="J197">
        <f>+Tabla35678[[#This Row],[BALANCE INICIAL]]+Tabla35678[[#This Row],[ENTRADAS]]-Tabla35678[[#This Row],[SALIDAS]]</f>
        <v>9</v>
      </c>
      <c r="K197" s="2">
        <v>128</v>
      </c>
      <c r="L197" s="2">
        <f>+Tabla35678[[#This Row],[BALANCE INICIAL]]*Tabla35678[[#This Row],[PRECIO]]</f>
        <v>1280</v>
      </c>
      <c r="M197" s="2">
        <f>+Tabla35678[[#This Row],[ENTRADAS]]*Tabla35678[[#This Row],[PRECIO]]</f>
        <v>0</v>
      </c>
      <c r="N197" s="2">
        <f>+Tabla35678[[#This Row],[SALIDAS]]*Tabla35678[[#This Row],[PRECIO]]</f>
        <v>128</v>
      </c>
      <c r="O197" s="2">
        <f>+Tabla35678[[#This Row],[BALANCE INICIAL2]]+Tabla35678[[#This Row],[ENTRADAS3]]-Tabla35678[[#This Row],[SALIDAS4]]</f>
        <v>1152</v>
      </c>
    </row>
    <row r="198" spans="1:15">
      <c r="A198" s="9" t="s">
        <v>34</v>
      </c>
      <c r="B198" s="17" t="s">
        <v>877</v>
      </c>
      <c r="C198" t="s">
        <v>80</v>
      </c>
      <c r="D198" t="s">
        <v>440</v>
      </c>
      <c r="F198" s="9" t="s">
        <v>820</v>
      </c>
      <c r="G198">
        <v>14</v>
      </c>
      <c r="I198">
        <v>1</v>
      </c>
      <c r="J198">
        <f>+Tabla35678[[#This Row],[BALANCE INICIAL]]+Tabla35678[[#This Row],[ENTRADAS]]-Tabla35678[[#This Row],[SALIDAS]]</f>
        <v>13</v>
      </c>
      <c r="K198" s="2">
        <v>13.93</v>
      </c>
      <c r="L198" s="2">
        <f>+Tabla35678[[#This Row],[BALANCE INICIAL]]*Tabla35678[[#This Row],[PRECIO]]</f>
        <v>195.01999999999998</v>
      </c>
      <c r="M198" s="2">
        <f>+Tabla35678[[#This Row],[ENTRADAS]]*Tabla35678[[#This Row],[PRECIO]]</f>
        <v>0</v>
      </c>
      <c r="N198" s="2">
        <f>+Tabla35678[[#This Row],[SALIDAS]]*Tabla35678[[#This Row],[PRECIO]]</f>
        <v>13.93</v>
      </c>
      <c r="O198" s="2">
        <f>+Tabla35678[[#This Row],[BALANCE INICIAL2]]+Tabla35678[[#This Row],[ENTRADAS3]]-Tabla35678[[#This Row],[SALIDAS4]]</f>
        <v>181.08999999999997</v>
      </c>
    </row>
    <row r="199" spans="1:15">
      <c r="A199" s="9" t="s">
        <v>34</v>
      </c>
      <c r="B199" s="17" t="s">
        <v>877</v>
      </c>
      <c r="C199" t="s">
        <v>80</v>
      </c>
      <c r="D199" t="s">
        <v>441</v>
      </c>
      <c r="F199" s="9" t="s">
        <v>826</v>
      </c>
      <c r="G199">
        <v>13</v>
      </c>
      <c r="J199">
        <f>+Tabla35678[[#This Row],[BALANCE INICIAL]]+Tabla35678[[#This Row],[ENTRADAS]]-Tabla35678[[#This Row],[SALIDAS]]</f>
        <v>13</v>
      </c>
      <c r="K199" s="2">
        <v>13.93</v>
      </c>
      <c r="L199" s="2">
        <f>+Tabla35678[[#This Row],[BALANCE INICIAL]]*Tabla35678[[#This Row],[PRECIO]]</f>
        <v>181.09</v>
      </c>
      <c r="M199" s="2">
        <f>+Tabla35678[[#This Row],[ENTRADAS]]*Tabla35678[[#This Row],[PRECIO]]</f>
        <v>0</v>
      </c>
      <c r="N199" s="2">
        <f>+Tabla35678[[#This Row],[SALIDAS]]*Tabla35678[[#This Row],[PRECIO]]</f>
        <v>0</v>
      </c>
      <c r="O199" s="2">
        <f>+Tabla35678[[#This Row],[BALANCE INICIAL2]]+Tabla35678[[#This Row],[ENTRADAS3]]-Tabla35678[[#This Row],[SALIDAS4]]</f>
        <v>181.09</v>
      </c>
    </row>
    <row r="200" spans="1:15">
      <c r="A200" s="9" t="s">
        <v>34</v>
      </c>
      <c r="B200" s="17" t="s">
        <v>877</v>
      </c>
      <c r="C200" t="s">
        <v>80</v>
      </c>
      <c r="D200" t="s">
        <v>442</v>
      </c>
      <c r="F200" s="9" t="s">
        <v>820</v>
      </c>
      <c r="G200">
        <v>14</v>
      </c>
      <c r="J200">
        <f>+Tabla35678[[#This Row],[BALANCE INICIAL]]+Tabla35678[[#This Row],[ENTRADAS]]-Tabla35678[[#This Row],[SALIDAS]]</f>
        <v>14</v>
      </c>
      <c r="K200" s="2">
        <v>9.76</v>
      </c>
      <c r="L200" s="2">
        <f>+Tabla35678[[#This Row],[BALANCE INICIAL]]*Tabla35678[[#This Row],[PRECIO]]</f>
        <v>136.63999999999999</v>
      </c>
      <c r="M200" s="2">
        <f>+Tabla35678[[#This Row],[ENTRADAS]]*Tabla35678[[#This Row],[PRECIO]]</f>
        <v>0</v>
      </c>
      <c r="N200" s="2">
        <f>+Tabla35678[[#This Row],[SALIDAS]]*Tabla35678[[#This Row],[PRECIO]]</f>
        <v>0</v>
      </c>
      <c r="O200" s="2">
        <f>+Tabla35678[[#This Row],[BALANCE INICIAL2]]+Tabla35678[[#This Row],[ENTRADAS3]]-Tabla35678[[#This Row],[SALIDAS4]]</f>
        <v>136.63999999999999</v>
      </c>
    </row>
    <row r="201" spans="1:15">
      <c r="A201" s="9" t="s">
        <v>34</v>
      </c>
      <c r="B201" s="17" t="s">
        <v>877</v>
      </c>
      <c r="C201" t="s">
        <v>80</v>
      </c>
      <c r="D201" t="s">
        <v>443</v>
      </c>
      <c r="F201" s="9" t="s">
        <v>826</v>
      </c>
      <c r="G201">
        <v>19</v>
      </c>
      <c r="J201">
        <f>+Tabla35678[[#This Row],[BALANCE INICIAL]]+Tabla35678[[#This Row],[ENTRADAS]]-Tabla35678[[#This Row],[SALIDAS]]</f>
        <v>19</v>
      </c>
      <c r="K201" s="2">
        <v>14.1</v>
      </c>
      <c r="L201" s="2">
        <f>+Tabla35678[[#This Row],[BALANCE INICIAL]]*Tabla35678[[#This Row],[PRECIO]]</f>
        <v>267.89999999999998</v>
      </c>
      <c r="M201" s="2">
        <f>+Tabla35678[[#This Row],[ENTRADAS]]*Tabla35678[[#This Row],[PRECIO]]</f>
        <v>0</v>
      </c>
      <c r="N201" s="2">
        <f>+Tabla35678[[#This Row],[SALIDAS]]*Tabla35678[[#This Row],[PRECIO]]</f>
        <v>0</v>
      </c>
      <c r="O201" s="2">
        <f>+Tabla35678[[#This Row],[BALANCE INICIAL2]]+Tabla35678[[#This Row],[ENTRADAS3]]-Tabla35678[[#This Row],[SALIDAS4]]</f>
        <v>267.89999999999998</v>
      </c>
    </row>
    <row r="202" spans="1:15">
      <c r="A202" s="9" t="s">
        <v>34</v>
      </c>
      <c r="B202" s="17" t="s">
        <v>877</v>
      </c>
      <c r="C202" t="s">
        <v>80</v>
      </c>
      <c r="D202" t="s">
        <v>444</v>
      </c>
      <c r="F202" s="9" t="s">
        <v>820</v>
      </c>
      <c r="G202">
        <v>10</v>
      </c>
      <c r="J202">
        <f>+Tabla35678[[#This Row],[BALANCE INICIAL]]+Tabla35678[[#This Row],[ENTRADAS]]-Tabla35678[[#This Row],[SALIDAS]]</f>
        <v>10</v>
      </c>
      <c r="K202" s="2">
        <v>9.98</v>
      </c>
      <c r="L202" s="2">
        <f>+Tabla35678[[#This Row],[BALANCE INICIAL]]*Tabla35678[[#This Row],[PRECIO]]</f>
        <v>99.800000000000011</v>
      </c>
      <c r="M202" s="2">
        <f>+Tabla35678[[#This Row],[ENTRADAS]]*Tabla35678[[#This Row],[PRECIO]]</f>
        <v>0</v>
      </c>
      <c r="N202" s="2">
        <f>+Tabla35678[[#This Row],[SALIDAS]]*Tabla35678[[#This Row],[PRECIO]]</f>
        <v>0</v>
      </c>
      <c r="O202" s="2">
        <f>+Tabla35678[[#This Row],[BALANCE INICIAL2]]+Tabla35678[[#This Row],[ENTRADAS3]]-Tabla35678[[#This Row],[SALIDAS4]]</f>
        <v>99.800000000000011</v>
      </c>
    </row>
    <row r="203" spans="1:15">
      <c r="A203" s="9" t="s">
        <v>34</v>
      </c>
      <c r="B203" s="17" t="s">
        <v>877</v>
      </c>
      <c r="C203" t="s">
        <v>80</v>
      </c>
      <c r="D203" t="s">
        <v>445</v>
      </c>
      <c r="F203" s="9" t="s">
        <v>820</v>
      </c>
      <c r="G203">
        <v>50</v>
      </c>
      <c r="J203">
        <f>+Tabla35678[[#This Row],[BALANCE INICIAL]]+Tabla35678[[#This Row],[ENTRADAS]]-Tabla35678[[#This Row],[SALIDAS]]</f>
        <v>50</v>
      </c>
      <c r="K203" s="2">
        <v>196.34</v>
      </c>
      <c r="L203" s="2">
        <f>+Tabla35678[[#This Row],[BALANCE INICIAL]]*Tabla35678[[#This Row],[PRECIO]]</f>
        <v>9817</v>
      </c>
      <c r="M203" s="2">
        <f>+Tabla35678[[#This Row],[ENTRADAS]]*Tabla35678[[#This Row],[PRECIO]]</f>
        <v>0</v>
      </c>
      <c r="N203" s="2">
        <f>+Tabla35678[[#This Row],[SALIDAS]]*Tabla35678[[#This Row],[PRECIO]]</f>
        <v>0</v>
      </c>
      <c r="O203" s="2">
        <f>+Tabla35678[[#This Row],[BALANCE INICIAL2]]+Tabla35678[[#This Row],[ENTRADAS3]]-Tabla35678[[#This Row],[SALIDAS4]]</f>
        <v>9817</v>
      </c>
    </row>
    <row r="204" spans="1:15">
      <c r="A204" s="9" t="s">
        <v>34</v>
      </c>
      <c r="B204" s="17" t="s">
        <v>877</v>
      </c>
      <c r="C204" t="s">
        <v>80</v>
      </c>
      <c r="D204" t="s">
        <v>446</v>
      </c>
      <c r="F204" s="9" t="s">
        <v>820</v>
      </c>
      <c r="G204">
        <v>7</v>
      </c>
      <c r="J204">
        <f>+Tabla35678[[#This Row],[BALANCE INICIAL]]+Tabla35678[[#This Row],[ENTRADAS]]-Tabla35678[[#This Row],[SALIDAS]]</f>
        <v>7</v>
      </c>
      <c r="K204" s="2">
        <v>190</v>
      </c>
      <c r="L204" s="2">
        <f>+Tabla35678[[#This Row],[BALANCE INICIAL]]*Tabla35678[[#This Row],[PRECIO]]</f>
        <v>1330</v>
      </c>
      <c r="M204" s="2">
        <f>+Tabla35678[[#This Row],[ENTRADAS]]*Tabla35678[[#This Row],[PRECIO]]</f>
        <v>0</v>
      </c>
      <c r="N204" s="2">
        <f>+Tabla35678[[#This Row],[SALIDAS]]*Tabla35678[[#This Row],[PRECIO]]</f>
        <v>0</v>
      </c>
      <c r="O204" s="2">
        <f>+Tabla35678[[#This Row],[BALANCE INICIAL2]]+Tabla35678[[#This Row],[ENTRADAS3]]-Tabla35678[[#This Row],[SALIDAS4]]</f>
        <v>1330</v>
      </c>
    </row>
    <row r="205" spans="1:15">
      <c r="A205" s="9" t="s">
        <v>34</v>
      </c>
      <c r="B205" s="17" t="s">
        <v>877</v>
      </c>
      <c r="C205" t="s">
        <v>80</v>
      </c>
      <c r="D205" t="s">
        <v>447</v>
      </c>
      <c r="F205" s="9" t="s">
        <v>820</v>
      </c>
      <c r="G205">
        <v>3</v>
      </c>
      <c r="J205">
        <f>+Tabla35678[[#This Row],[BALANCE INICIAL]]+Tabla35678[[#This Row],[ENTRADAS]]-Tabla35678[[#This Row],[SALIDAS]]</f>
        <v>3</v>
      </c>
      <c r="K205" s="2">
        <v>1348</v>
      </c>
      <c r="L205" s="2">
        <f>+Tabla35678[[#This Row],[BALANCE INICIAL]]*Tabla35678[[#This Row],[PRECIO]]</f>
        <v>4044</v>
      </c>
      <c r="M205" s="2">
        <f>+Tabla35678[[#This Row],[ENTRADAS]]*Tabla35678[[#This Row],[PRECIO]]</f>
        <v>0</v>
      </c>
      <c r="N205" s="2">
        <f>+Tabla35678[[#This Row],[SALIDAS]]*Tabla35678[[#This Row],[PRECIO]]</f>
        <v>0</v>
      </c>
      <c r="O205" s="2">
        <f>+Tabla35678[[#This Row],[BALANCE INICIAL2]]+Tabla35678[[#This Row],[ENTRADAS3]]-Tabla35678[[#This Row],[SALIDAS4]]</f>
        <v>4044</v>
      </c>
    </row>
    <row r="206" spans="1:15">
      <c r="A206" s="9" t="s">
        <v>34</v>
      </c>
      <c r="B206" s="17" t="s">
        <v>877</v>
      </c>
      <c r="C206" t="s">
        <v>80</v>
      </c>
      <c r="D206" t="s">
        <v>448</v>
      </c>
      <c r="F206" s="9" t="s">
        <v>820</v>
      </c>
      <c r="G206">
        <v>9</v>
      </c>
      <c r="J206">
        <f>+Tabla35678[[#This Row],[BALANCE INICIAL]]+Tabla35678[[#This Row],[ENTRADAS]]-Tabla35678[[#This Row],[SALIDAS]]</f>
        <v>9</v>
      </c>
      <c r="K206" s="2">
        <v>3655</v>
      </c>
      <c r="L206" s="2">
        <f>+Tabla35678[[#This Row],[BALANCE INICIAL]]*Tabla35678[[#This Row],[PRECIO]]</f>
        <v>32895</v>
      </c>
      <c r="M206" s="2">
        <f>+Tabla35678[[#This Row],[ENTRADAS]]*Tabla35678[[#This Row],[PRECIO]]</f>
        <v>0</v>
      </c>
      <c r="N206" s="2">
        <f>+Tabla35678[[#This Row],[SALIDAS]]*Tabla35678[[#This Row],[PRECIO]]</f>
        <v>0</v>
      </c>
      <c r="O206" s="2">
        <f>+Tabla35678[[#This Row],[BALANCE INICIAL2]]+Tabla35678[[#This Row],[ENTRADAS3]]-Tabla35678[[#This Row],[SALIDAS4]]</f>
        <v>32895</v>
      </c>
    </row>
    <row r="207" spans="1:15">
      <c r="A207" s="9" t="s">
        <v>34</v>
      </c>
      <c r="B207" s="17" t="s">
        <v>877</v>
      </c>
      <c r="C207" t="s">
        <v>80</v>
      </c>
      <c r="D207" t="s">
        <v>449</v>
      </c>
      <c r="F207" s="9" t="s">
        <v>861</v>
      </c>
      <c r="G207">
        <v>373</v>
      </c>
      <c r="J207">
        <f>+Tabla35678[[#This Row],[BALANCE INICIAL]]+Tabla35678[[#This Row],[ENTRADAS]]-Tabla35678[[#This Row],[SALIDAS]]</f>
        <v>373</v>
      </c>
      <c r="K207" s="2">
        <v>949</v>
      </c>
      <c r="L207" s="2">
        <f>+Tabla35678[[#This Row],[BALANCE INICIAL]]*Tabla35678[[#This Row],[PRECIO]]</f>
        <v>353977</v>
      </c>
      <c r="M207" s="2">
        <f>+Tabla35678[[#This Row],[ENTRADAS]]*Tabla35678[[#This Row],[PRECIO]]</f>
        <v>0</v>
      </c>
      <c r="N207" s="2">
        <f>+Tabla35678[[#This Row],[SALIDAS]]*Tabla35678[[#This Row],[PRECIO]]</f>
        <v>0</v>
      </c>
      <c r="O207" s="2">
        <f>+Tabla35678[[#This Row],[BALANCE INICIAL2]]+Tabla35678[[#This Row],[ENTRADAS3]]-Tabla35678[[#This Row],[SALIDAS4]]</f>
        <v>353977</v>
      </c>
    </row>
    <row r="208" spans="1:15">
      <c r="A208" s="9" t="s">
        <v>34</v>
      </c>
      <c r="B208" s="17" t="s">
        <v>877</v>
      </c>
      <c r="C208" t="s">
        <v>80</v>
      </c>
      <c r="D208" t="s">
        <v>450</v>
      </c>
      <c r="F208" s="9" t="s">
        <v>820</v>
      </c>
      <c r="G208">
        <v>3</v>
      </c>
      <c r="J208">
        <f>+Tabla35678[[#This Row],[BALANCE INICIAL]]+Tabla35678[[#This Row],[ENTRADAS]]-Tabla35678[[#This Row],[SALIDAS]]</f>
        <v>3</v>
      </c>
      <c r="K208" s="2">
        <v>426.17</v>
      </c>
      <c r="L208" s="2">
        <f>+Tabla35678[[#This Row],[BALANCE INICIAL]]*Tabla35678[[#This Row],[PRECIO]]</f>
        <v>1278.51</v>
      </c>
      <c r="M208" s="2">
        <f>+Tabla35678[[#This Row],[ENTRADAS]]*Tabla35678[[#This Row],[PRECIO]]</f>
        <v>0</v>
      </c>
      <c r="N208" s="2">
        <f>+Tabla35678[[#This Row],[SALIDAS]]*Tabla35678[[#This Row],[PRECIO]]</f>
        <v>0</v>
      </c>
      <c r="O208" s="2">
        <f>+Tabla35678[[#This Row],[BALANCE INICIAL2]]+Tabla35678[[#This Row],[ENTRADAS3]]-Tabla35678[[#This Row],[SALIDAS4]]</f>
        <v>1278.51</v>
      </c>
    </row>
    <row r="209" spans="1:15">
      <c r="A209" s="9" t="s">
        <v>34</v>
      </c>
      <c r="B209" s="17" t="s">
        <v>877</v>
      </c>
      <c r="C209" t="s">
        <v>80</v>
      </c>
      <c r="D209" t="s">
        <v>451</v>
      </c>
      <c r="F209" s="9" t="s">
        <v>820</v>
      </c>
      <c r="G209">
        <v>6</v>
      </c>
      <c r="J209">
        <f>+Tabla35678[[#This Row],[BALANCE INICIAL]]+Tabla35678[[#This Row],[ENTRADAS]]-Tabla35678[[#This Row],[SALIDAS]]</f>
        <v>6</v>
      </c>
      <c r="K209" s="2">
        <v>230</v>
      </c>
      <c r="L209" s="2">
        <f>+Tabla35678[[#This Row],[BALANCE INICIAL]]*Tabla35678[[#This Row],[PRECIO]]</f>
        <v>1380</v>
      </c>
      <c r="M209" s="2">
        <f>+Tabla35678[[#This Row],[ENTRADAS]]*Tabla35678[[#This Row],[PRECIO]]</f>
        <v>0</v>
      </c>
      <c r="N209" s="2">
        <f>+Tabla35678[[#This Row],[SALIDAS]]*Tabla35678[[#This Row],[PRECIO]]</f>
        <v>0</v>
      </c>
      <c r="O209" s="2">
        <f>+Tabla35678[[#This Row],[BALANCE INICIAL2]]+Tabla35678[[#This Row],[ENTRADAS3]]-Tabla35678[[#This Row],[SALIDAS4]]</f>
        <v>1380</v>
      </c>
    </row>
    <row r="210" spans="1:15">
      <c r="A210" s="9" t="s">
        <v>34</v>
      </c>
      <c r="B210" s="17" t="s">
        <v>877</v>
      </c>
      <c r="C210" t="s">
        <v>80</v>
      </c>
      <c r="D210" t="s">
        <v>452</v>
      </c>
      <c r="F210" s="9" t="s">
        <v>862</v>
      </c>
      <c r="G210">
        <v>200</v>
      </c>
      <c r="J210">
        <f>+Tabla35678[[#This Row],[BALANCE INICIAL]]+Tabla35678[[#This Row],[ENTRADAS]]-Tabla35678[[#This Row],[SALIDAS]]</f>
        <v>200</v>
      </c>
      <c r="K210" s="2">
        <v>890</v>
      </c>
      <c r="L210" s="2">
        <f>+Tabla35678[[#This Row],[BALANCE INICIAL]]*Tabla35678[[#This Row],[PRECIO]]</f>
        <v>178000</v>
      </c>
      <c r="M210" s="2">
        <f>+Tabla35678[[#This Row],[ENTRADAS]]*Tabla35678[[#This Row],[PRECIO]]</f>
        <v>0</v>
      </c>
      <c r="N210" s="2">
        <f>+Tabla35678[[#This Row],[SALIDAS]]*Tabla35678[[#This Row],[PRECIO]]</f>
        <v>0</v>
      </c>
      <c r="O210" s="2">
        <f>+Tabla35678[[#This Row],[BALANCE INICIAL2]]+Tabla35678[[#This Row],[ENTRADAS3]]-Tabla35678[[#This Row],[SALIDAS4]]</f>
        <v>178000</v>
      </c>
    </row>
    <row r="211" spans="1:15">
      <c r="A211" s="9" t="s">
        <v>34</v>
      </c>
      <c r="B211" s="17" t="s">
        <v>877</v>
      </c>
      <c r="C211" t="s">
        <v>80</v>
      </c>
      <c r="D211" t="s">
        <v>453</v>
      </c>
      <c r="F211" s="9" t="s">
        <v>820</v>
      </c>
      <c r="G211">
        <v>15</v>
      </c>
      <c r="J211">
        <f>+Tabla35678[[#This Row],[BALANCE INICIAL]]+Tabla35678[[#This Row],[ENTRADAS]]-Tabla35678[[#This Row],[SALIDAS]]</f>
        <v>15</v>
      </c>
      <c r="K211" s="2">
        <v>15</v>
      </c>
      <c r="L211" s="2">
        <f>+Tabla35678[[#This Row],[BALANCE INICIAL]]*Tabla35678[[#This Row],[PRECIO]]</f>
        <v>225</v>
      </c>
      <c r="M211" s="2">
        <f>+Tabla35678[[#This Row],[ENTRADAS]]*Tabla35678[[#This Row],[PRECIO]]</f>
        <v>0</v>
      </c>
      <c r="N211" s="2">
        <f>+Tabla35678[[#This Row],[SALIDAS]]*Tabla35678[[#This Row],[PRECIO]]</f>
        <v>0</v>
      </c>
      <c r="O211" s="2">
        <f>+Tabla35678[[#This Row],[BALANCE INICIAL2]]+Tabla35678[[#This Row],[ENTRADAS3]]-Tabla35678[[#This Row],[SALIDAS4]]</f>
        <v>225</v>
      </c>
    </row>
    <row r="212" spans="1:15">
      <c r="A212" s="9" t="s">
        <v>34</v>
      </c>
      <c r="B212" s="17" t="s">
        <v>877</v>
      </c>
      <c r="C212" t="s">
        <v>80</v>
      </c>
      <c r="D212" t="s">
        <v>454</v>
      </c>
      <c r="F212" s="9" t="s">
        <v>820</v>
      </c>
      <c r="H212">
        <v>20</v>
      </c>
      <c r="I212">
        <v>2</v>
      </c>
      <c r="J212">
        <f>+Tabla35678[[#This Row],[BALANCE INICIAL]]+Tabla35678[[#This Row],[ENTRADAS]]-Tabla35678[[#This Row],[SALIDAS]]</f>
        <v>18</v>
      </c>
      <c r="K212" s="2">
        <v>109</v>
      </c>
      <c r="L212" s="2">
        <f>+Tabla35678[[#This Row],[BALANCE INICIAL]]*Tabla35678[[#This Row],[PRECIO]]</f>
        <v>0</v>
      </c>
      <c r="M212" s="2">
        <f>+Tabla35678[[#This Row],[ENTRADAS]]*Tabla35678[[#This Row],[PRECIO]]</f>
        <v>2180</v>
      </c>
      <c r="N212" s="2">
        <f>+Tabla35678[[#This Row],[SALIDAS]]*Tabla35678[[#This Row],[PRECIO]]</f>
        <v>218</v>
      </c>
      <c r="O212" s="2">
        <f>+Tabla35678[[#This Row],[BALANCE INICIAL2]]+Tabla35678[[#This Row],[ENTRADAS3]]-Tabla35678[[#This Row],[SALIDAS4]]</f>
        <v>1962</v>
      </c>
    </row>
    <row r="213" spans="1:15">
      <c r="A213" s="9" t="s">
        <v>34</v>
      </c>
      <c r="B213" s="17" t="s">
        <v>877</v>
      </c>
      <c r="C213" t="s">
        <v>80</v>
      </c>
      <c r="D213" t="s">
        <v>455</v>
      </c>
      <c r="F213" s="9" t="s">
        <v>820</v>
      </c>
      <c r="H213">
        <v>20</v>
      </c>
      <c r="J213">
        <f>+Tabla35678[[#This Row],[BALANCE INICIAL]]+Tabla35678[[#This Row],[ENTRADAS]]-Tabla35678[[#This Row],[SALIDAS]]</f>
        <v>20</v>
      </c>
      <c r="K213" s="2">
        <v>6.3</v>
      </c>
      <c r="L213" s="2">
        <f>+Tabla35678[[#This Row],[BALANCE INICIAL]]*Tabla35678[[#This Row],[PRECIO]]</f>
        <v>0</v>
      </c>
      <c r="M213" s="2">
        <f>+Tabla35678[[#This Row],[ENTRADAS]]*Tabla35678[[#This Row],[PRECIO]]</f>
        <v>126</v>
      </c>
      <c r="N213" s="2">
        <f>+Tabla35678[[#This Row],[SALIDAS]]*Tabla35678[[#This Row],[PRECIO]]</f>
        <v>0</v>
      </c>
      <c r="O213" s="2">
        <f>+Tabla35678[[#This Row],[BALANCE INICIAL2]]+Tabla35678[[#This Row],[ENTRADAS3]]-Tabla35678[[#This Row],[SALIDAS4]]</f>
        <v>126</v>
      </c>
    </row>
    <row r="214" spans="1:15">
      <c r="A214" s="9" t="s">
        <v>34</v>
      </c>
      <c r="B214" s="17" t="s">
        <v>877</v>
      </c>
      <c r="C214" t="s">
        <v>80</v>
      </c>
      <c r="D214" t="s">
        <v>456</v>
      </c>
      <c r="F214" s="9" t="s">
        <v>820</v>
      </c>
      <c r="H214">
        <v>50</v>
      </c>
      <c r="J214">
        <f>+Tabla35678[[#This Row],[BALANCE INICIAL]]+Tabla35678[[#This Row],[ENTRADAS]]-Tabla35678[[#This Row],[SALIDAS]]</f>
        <v>50</v>
      </c>
      <c r="K214" s="2">
        <v>6.2</v>
      </c>
      <c r="L214" s="2">
        <f>+Tabla35678[[#This Row],[BALANCE INICIAL]]*Tabla35678[[#This Row],[PRECIO]]</f>
        <v>0</v>
      </c>
      <c r="M214" s="2">
        <f>+Tabla35678[[#This Row],[ENTRADAS]]*Tabla35678[[#This Row],[PRECIO]]</f>
        <v>310</v>
      </c>
      <c r="N214" s="2">
        <f>+Tabla35678[[#This Row],[SALIDAS]]*Tabla35678[[#This Row],[PRECIO]]</f>
        <v>0</v>
      </c>
      <c r="O214" s="2">
        <f>+Tabla35678[[#This Row],[BALANCE INICIAL2]]+Tabla35678[[#This Row],[ENTRADAS3]]-Tabla35678[[#This Row],[SALIDAS4]]</f>
        <v>310</v>
      </c>
    </row>
    <row r="215" spans="1:15">
      <c r="A215" s="9" t="s">
        <v>34</v>
      </c>
      <c r="B215" s="17" t="s">
        <v>877</v>
      </c>
      <c r="C215" t="s">
        <v>80</v>
      </c>
      <c r="D215" t="s">
        <v>457</v>
      </c>
      <c r="F215" s="9" t="s">
        <v>820</v>
      </c>
      <c r="H215">
        <v>4</v>
      </c>
      <c r="J215">
        <f>+Tabla35678[[#This Row],[BALANCE INICIAL]]+Tabla35678[[#This Row],[ENTRADAS]]-Tabla35678[[#This Row],[SALIDAS]]</f>
        <v>4</v>
      </c>
      <c r="K215" s="2">
        <v>126</v>
      </c>
      <c r="L215" s="2">
        <f>+Tabla35678[[#This Row],[BALANCE INICIAL]]*Tabla35678[[#This Row],[PRECIO]]</f>
        <v>0</v>
      </c>
      <c r="M215" s="2">
        <f>+Tabla35678[[#This Row],[ENTRADAS]]*Tabla35678[[#This Row],[PRECIO]]</f>
        <v>504</v>
      </c>
      <c r="N215" s="2">
        <f>+Tabla35678[[#This Row],[SALIDAS]]*Tabla35678[[#This Row],[PRECIO]]</f>
        <v>0</v>
      </c>
      <c r="O215" s="2">
        <f>+Tabla35678[[#This Row],[BALANCE INICIAL2]]+Tabla35678[[#This Row],[ENTRADAS3]]-Tabla35678[[#This Row],[SALIDAS4]]</f>
        <v>504</v>
      </c>
    </row>
    <row r="216" spans="1:15">
      <c r="A216" s="9" t="s">
        <v>34</v>
      </c>
      <c r="B216" s="17" t="s">
        <v>877</v>
      </c>
      <c r="C216" t="s">
        <v>80</v>
      </c>
      <c r="D216" t="s">
        <v>458</v>
      </c>
      <c r="F216" s="9" t="s">
        <v>820</v>
      </c>
      <c r="H216">
        <v>20</v>
      </c>
      <c r="J216">
        <f>+Tabla35678[[#This Row],[BALANCE INICIAL]]+Tabla35678[[#This Row],[ENTRADAS]]-Tabla35678[[#This Row],[SALIDAS]]</f>
        <v>20</v>
      </c>
      <c r="K216" s="2">
        <v>428</v>
      </c>
      <c r="L216" s="2">
        <f>+Tabla35678[[#This Row],[BALANCE INICIAL]]*Tabla35678[[#This Row],[PRECIO]]</f>
        <v>0</v>
      </c>
      <c r="M216" s="2">
        <f>+Tabla35678[[#This Row],[ENTRADAS]]*Tabla35678[[#This Row],[PRECIO]]</f>
        <v>8560</v>
      </c>
      <c r="N216" s="2">
        <f>+Tabla35678[[#This Row],[SALIDAS]]*Tabla35678[[#This Row],[PRECIO]]</f>
        <v>0</v>
      </c>
      <c r="O216" s="2">
        <f>+Tabla35678[[#This Row],[BALANCE INICIAL2]]+Tabla35678[[#This Row],[ENTRADAS3]]-Tabla35678[[#This Row],[SALIDAS4]]</f>
        <v>8560</v>
      </c>
    </row>
    <row r="217" spans="1:15">
      <c r="A217" s="9" t="s">
        <v>34</v>
      </c>
      <c r="B217" s="17" t="s">
        <v>877</v>
      </c>
      <c r="C217" t="s">
        <v>80</v>
      </c>
      <c r="D217" t="s">
        <v>459</v>
      </c>
      <c r="F217" s="9" t="s">
        <v>820</v>
      </c>
      <c r="H217">
        <v>20</v>
      </c>
      <c r="J217">
        <f>+Tabla35678[[#This Row],[BALANCE INICIAL]]+Tabla35678[[#This Row],[ENTRADAS]]-Tabla35678[[#This Row],[SALIDAS]]</f>
        <v>20</v>
      </c>
      <c r="K217" s="2">
        <v>23</v>
      </c>
      <c r="L217" s="2">
        <f>+Tabla35678[[#This Row],[BALANCE INICIAL]]*Tabla35678[[#This Row],[PRECIO]]</f>
        <v>0</v>
      </c>
      <c r="M217" s="2">
        <f>+Tabla35678[[#This Row],[ENTRADAS]]*Tabla35678[[#This Row],[PRECIO]]</f>
        <v>460</v>
      </c>
      <c r="N217" s="2">
        <f>+Tabla35678[[#This Row],[SALIDAS]]*Tabla35678[[#This Row],[PRECIO]]</f>
        <v>0</v>
      </c>
      <c r="O217" s="2">
        <f>+Tabla35678[[#This Row],[BALANCE INICIAL2]]+Tabla35678[[#This Row],[ENTRADAS3]]-Tabla35678[[#This Row],[SALIDAS4]]</f>
        <v>460</v>
      </c>
    </row>
    <row r="218" spans="1:15">
      <c r="A218" s="9" t="s">
        <v>34</v>
      </c>
      <c r="B218" s="17" t="s">
        <v>877</v>
      </c>
      <c r="C218" t="s">
        <v>80</v>
      </c>
      <c r="D218" t="s">
        <v>460</v>
      </c>
      <c r="F218" s="9" t="s">
        <v>820</v>
      </c>
      <c r="H218">
        <v>10</v>
      </c>
      <c r="J218">
        <f>+Tabla35678[[#This Row],[BALANCE INICIAL]]+Tabla35678[[#This Row],[ENTRADAS]]-Tabla35678[[#This Row],[SALIDAS]]</f>
        <v>10</v>
      </c>
      <c r="K218" s="2">
        <v>297</v>
      </c>
      <c r="L218" s="2">
        <f>+Tabla35678[[#This Row],[BALANCE INICIAL]]*Tabla35678[[#This Row],[PRECIO]]</f>
        <v>0</v>
      </c>
      <c r="M218" s="2">
        <f>+Tabla35678[[#This Row],[ENTRADAS]]*Tabla35678[[#This Row],[PRECIO]]</f>
        <v>2970</v>
      </c>
      <c r="N218" s="2">
        <f>+Tabla35678[[#This Row],[SALIDAS]]*Tabla35678[[#This Row],[PRECIO]]</f>
        <v>0</v>
      </c>
      <c r="O218" s="2">
        <f>+Tabla35678[[#This Row],[BALANCE INICIAL2]]+Tabla35678[[#This Row],[ENTRADAS3]]-Tabla35678[[#This Row],[SALIDAS4]]</f>
        <v>2970</v>
      </c>
    </row>
    <row r="219" spans="1:15">
      <c r="A219" s="9" t="s">
        <v>34</v>
      </c>
      <c r="B219" s="17" t="s">
        <v>877</v>
      </c>
      <c r="C219" t="s">
        <v>80</v>
      </c>
      <c r="D219" t="s">
        <v>461</v>
      </c>
      <c r="F219" s="9" t="s">
        <v>820</v>
      </c>
      <c r="H219">
        <v>1</v>
      </c>
      <c r="J219">
        <f>+Tabla35678[[#This Row],[BALANCE INICIAL]]+Tabla35678[[#This Row],[ENTRADAS]]-Tabla35678[[#This Row],[SALIDAS]]</f>
        <v>1</v>
      </c>
      <c r="K219" s="2">
        <v>335</v>
      </c>
      <c r="L219" s="2">
        <f>+Tabla35678[[#This Row],[BALANCE INICIAL]]*Tabla35678[[#This Row],[PRECIO]]</f>
        <v>0</v>
      </c>
      <c r="M219" s="2">
        <f>+Tabla35678[[#This Row],[ENTRADAS]]*Tabla35678[[#This Row],[PRECIO]]</f>
        <v>335</v>
      </c>
      <c r="N219" s="2">
        <f>+Tabla35678[[#This Row],[SALIDAS]]*Tabla35678[[#This Row],[PRECIO]]</f>
        <v>0</v>
      </c>
      <c r="O219" s="2">
        <f>+Tabla35678[[#This Row],[BALANCE INICIAL2]]+Tabla35678[[#This Row],[ENTRADAS3]]-Tabla35678[[#This Row],[SALIDAS4]]</f>
        <v>335</v>
      </c>
    </row>
    <row r="220" spans="1:15">
      <c r="A220" s="9" t="s">
        <v>34</v>
      </c>
      <c r="B220" s="17" t="s">
        <v>877</v>
      </c>
      <c r="C220" t="s">
        <v>80</v>
      </c>
      <c r="D220" t="s">
        <v>462</v>
      </c>
      <c r="F220" s="9" t="s">
        <v>820</v>
      </c>
      <c r="H220">
        <v>3</v>
      </c>
      <c r="J220">
        <f>+Tabla35678[[#This Row],[BALANCE INICIAL]]+Tabla35678[[#This Row],[ENTRADAS]]-Tabla35678[[#This Row],[SALIDAS]]</f>
        <v>3</v>
      </c>
      <c r="K220" s="2">
        <v>4626</v>
      </c>
      <c r="L220" s="2">
        <f>+Tabla35678[[#This Row],[BALANCE INICIAL]]*Tabla35678[[#This Row],[PRECIO]]</f>
        <v>0</v>
      </c>
      <c r="M220" s="2">
        <f>+Tabla35678[[#This Row],[ENTRADAS]]*Tabla35678[[#This Row],[PRECIO]]</f>
        <v>13878</v>
      </c>
      <c r="N220" s="2">
        <f>+Tabla35678[[#This Row],[SALIDAS]]*Tabla35678[[#This Row],[PRECIO]]</f>
        <v>0</v>
      </c>
      <c r="O220" s="2">
        <f>+Tabla35678[[#This Row],[BALANCE INICIAL2]]+Tabla35678[[#This Row],[ENTRADAS3]]-Tabla35678[[#This Row],[SALIDAS4]]</f>
        <v>13878</v>
      </c>
    </row>
    <row r="221" spans="1:15">
      <c r="A221" s="9" t="s">
        <v>34</v>
      </c>
      <c r="B221" s="17" t="s">
        <v>877</v>
      </c>
      <c r="C221" t="s">
        <v>80</v>
      </c>
      <c r="D221" t="s">
        <v>463</v>
      </c>
      <c r="F221" s="9" t="s">
        <v>820</v>
      </c>
      <c r="H221">
        <v>10</v>
      </c>
      <c r="J221">
        <f>+Tabla35678[[#This Row],[BALANCE INICIAL]]+Tabla35678[[#This Row],[ENTRADAS]]-Tabla35678[[#This Row],[SALIDAS]]</f>
        <v>10</v>
      </c>
      <c r="K221" s="2">
        <v>416</v>
      </c>
      <c r="L221" s="2">
        <f>+Tabla35678[[#This Row],[BALANCE INICIAL]]*Tabla35678[[#This Row],[PRECIO]]</f>
        <v>0</v>
      </c>
      <c r="M221" s="2">
        <f>+Tabla35678[[#This Row],[ENTRADAS]]*Tabla35678[[#This Row],[PRECIO]]</f>
        <v>4160</v>
      </c>
      <c r="N221" s="2">
        <f>+Tabla35678[[#This Row],[SALIDAS]]*Tabla35678[[#This Row],[PRECIO]]</f>
        <v>0</v>
      </c>
      <c r="O221" s="2">
        <f>+Tabla35678[[#This Row],[BALANCE INICIAL2]]+Tabla35678[[#This Row],[ENTRADAS3]]-Tabla35678[[#This Row],[SALIDAS4]]</f>
        <v>4160</v>
      </c>
    </row>
    <row r="222" spans="1:15">
      <c r="A222" s="30" t="s">
        <v>24</v>
      </c>
      <c r="B222" s="28" t="s">
        <v>875</v>
      </c>
      <c r="C222" s="29" t="s">
        <v>64</v>
      </c>
      <c r="D222" t="s">
        <v>991</v>
      </c>
      <c r="E222" t="s">
        <v>993</v>
      </c>
      <c r="F222" s="9" t="s">
        <v>820</v>
      </c>
      <c r="H222">
        <v>12</v>
      </c>
      <c r="I222">
        <v>1</v>
      </c>
      <c r="J222">
        <f>+Tabla35678[[#This Row],[BALANCE INICIAL]]+Tabla35678[[#This Row],[ENTRADAS]]-Tabla35678[[#This Row],[SALIDAS]]</f>
        <v>11</v>
      </c>
      <c r="K222" s="2">
        <v>281.36</v>
      </c>
      <c r="L222" s="2">
        <f>+Tabla35678[[#This Row],[BALANCE INICIAL]]*Tabla35678[[#This Row],[PRECIO]]</f>
        <v>0</v>
      </c>
      <c r="M222" s="2">
        <f>+Tabla35678[[#This Row],[ENTRADAS]]*Tabla35678[[#This Row],[PRECIO]]</f>
        <v>3376.32</v>
      </c>
      <c r="N222" s="2">
        <f>+Tabla35678[[#This Row],[SALIDAS]]*Tabla35678[[#This Row],[PRECIO]]</f>
        <v>281.36</v>
      </c>
      <c r="O222" s="2">
        <f>+Tabla35678[[#This Row],[BALANCE INICIAL2]]+Tabla35678[[#This Row],[ENTRADAS3]]-Tabla35678[[#This Row],[SALIDAS4]]</f>
        <v>3094.96</v>
      </c>
    </row>
    <row r="223" spans="1:15">
      <c r="A223" s="30" t="s">
        <v>24</v>
      </c>
      <c r="B223" s="28" t="s">
        <v>875</v>
      </c>
      <c r="C223" s="29" t="s">
        <v>64</v>
      </c>
      <c r="D223" t="s">
        <v>992</v>
      </c>
      <c r="E223" t="s">
        <v>993</v>
      </c>
      <c r="F223" s="9" t="s">
        <v>820</v>
      </c>
      <c r="H223">
        <v>18</v>
      </c>
      <c r="I223">
        <v>6</v>
      </c>
      <c r="J223">
        <f>+Tabla35678[[#This Row],[BALANCE INICIAL]]+Tabla35678[[#This Row],[ENTRADAS]]-Tabla35678[[#This Row],[SALIDAS]]</f>
        <v>12</v>
      </c>
      <c r="K223" s="2">
        <v>1494.07</v>
      </c>
      <c r="L223" s="2">
        <f>+Tabla35678[[#This Row],[BALANCE INICIAL]]*Tabla35678[[#This Row],[PRECIO]]</f>
        <v>0</v>
      </c>
      <c r="M223" s="2">
        <f>+Tabla35678[[#This Row],[ENTRADAS]]*Tabla35678[[#This Row],[PRECIO]]</f>
        <v>26893.26</v>
      </c>
      <c r="N223" s="2">
        <f>+Tabla35678[[#This Row],[SALIDAS]]*Tabla35678[[#This Row],[PRECIO]]</f>
        <v>8964.42</v>
      </c>
      <c r="O223" s="2">
        <f>+Tabla35678[[#This Row],[BALANCE INICIAL2]]+Tabla35678[[#This Row],[ENTRADAS3]]-Tabla35678[[#This Row],[SALIDAS4]]</f>
        <v>17928.839999999997</v>
      </c>
    </row>
    <row r="224" spans="1:15">
      <c r="A224" s="9" t="s">
        <v>34</v>
      </c>
      <c r="B224" s="17" t="s">
        <v>877</v>
      </c>
      <c r="C224" t="s">
        <v>80</v>
      </c>
      <c r="D224" t="s">
        <v>465</v>
      </c>
      <c r="F224" s="9" t="s">
        <v>820</v>
      </c>
      <c r="G224">
        <v>11</v>
      </c>
      <c r="I224">
        <v>1</v>
      </c>
      <c r="J224">
        <f>+Tabla35678[[#This Row],[BALANCE INICIAL]]+Tabla35678[[#This Row],[ENTRADAS]]-Tabla35678[[#This Row],[SALIDAS]]</f>
        <v>10</v>
      </c>
      <c r="K224" s="2">
        <v>310.39999999999998</v>
      </c>
      <c r="L224" s="2">
        <f>+Tabla35678[[#This Row],[BALANCE INICIAL]]*Tabla35678[[#This Row],[PRECIO]]</f>
        <v>3414.3999999999996</v>
      </c>
      <c r="M224" s="2">
        <f>+Tabla35678[[#This Row],[ENTRADAS]]*Tabla35678[[#This Row],[PRECIO]]</f>
        <v>0</v>
      </c>
      <c r="N224" s="2">
        <f>+Tabla35678[[#This Row],[SALIDAS]]*Tabla35678[[#This Row],[PRECIO]]</f>
        <v>310.39999999999998</v>
      </c>
      <c r="O224" s="2">
        <f>+Tabla35678[[#This Row],[BALANCE INICIAL2]]+Tabla35678[[#This Row],[ENTRADAS3]]-Tabla35678[[#This Row],[SALIDAS4]]</f>
        <v>3103.9999999999995</v>
      </c>
    </row>
    <row r="225" spans="1:15">
      <c r="A225" s="9" t="s">
        <v>34</v>
      </c>
      <c r="B225" s="17" t="s">
        <v>877</v>
      </c>
      <c r="C225" t="s">
        <v>80</v>
      </c>
      <c r="D225" t="s">
        <v>466</v>
      </c>
      <c r="F225" s="9" t="s">
        <v>820</v>
      </c>
      <c r="G225">
        <v>8</v>
      </c>
      <c r="J225">
        <f>+Tabla35678[[#This Row],[BALANCE INICIAL]]+Tabla35678[[#This Row],[ENTRADAS]]-Tabla35678[[#This Row],[SALIDAS]]</f>
        <v>8</v>
      </c>
      <c r="K225" s="2">
        <v>310.39999999999998</v>
      </c>
      <c r="L225" s="2">
        <f>+Tabla35678[[#This Row],[BALANCE INICIAL]]*Tabla35678[[#This Row],[PRECIO]]</f>
        <v>2483.1999999999998</v>
      </c>
      <c r="M225" s="2">
        <f>+Tabla35678[[#This Row],[ENTRADAS]]*Tabla35678[[#This Row],[PRECIO]]</f>
        <v>0</v>
      </c>
      <c r="N225" s="2">
        <f>+Tabla35678[[#This Row],[SALIDAS]]*Tabla35678[[#This Row],[PRECIO]]</f>
        <v>0</v>
      </c>
      <c r="O225" s="2">
        <f>+Tabla35678[[#This Row],[BALANCE INICIAL2]]+Tabla35678[[#This Row],[ENTRADAS3]]-Tabla35678[[#This Row],[SALIDAS4]]</f>
        <v>2483.1999999999998</v>
      </c>
    </row>
    <row r="226" spans="1:15">
      <c r="A226" s="9" t="s">
        <v>34</v>
      </c>
      <c r="B226" s="17" t="s">
        <v>877</v>
      </c>
      <c r="C226" t="s">
        <v>80</v>
      </c>
      <c r="D226" t="s">
        <v>467</v>
      </c>
      <c r="F226" s="9" t="s">
        <v>820</v>
      </c>
      <c r="G226">
        <v>2</v>
      </c>
      <c r="J226">
        <f>+Tabla35678[[#This Row],[BALANCE INICIAL]]+Tabla35678[[#This Row],[ENTRADAS]]-Tabla35678[[#This Row],[SALIDAS]]</f>
        <v>2</v>
      </c>
      <c r="K226" s="2">
        <v>675</v>
      </c>
      <c r="L226" s="2">
        <f>+Tabla35678[[#This Row],[BALANCE INICIAL]]*Tabla35678[[#This Row],[PRECIO]]</f>
        <v>1350</v>
      </c>
      <c r="M226" s="2">
        <f>+Tabla35678[[#This Row],[ENTRADAS]]*Tabla35678[[#This Row],[PRECIO]]</f>
        <v>0</v>
      </c>
      <c r="N226" s="2">
        <f>+Tabla35678[[#This Row],[SALIDAS]]*Tabla35678[[#This Row],[PRECIO]]</f>
        <v>0</v>
      </c>
      <c r="O226" s="2">
        <f>+Tabla35678[[#This Row],[BALANCE INICIAL2]]+Tabla35678[[#This Row],[ENTRADAS3]]-Tabla35678[[#This Row],[SALIDAS4]]</f>
        <v>1350</v>
      </c>
    </row>
    <row r="227" spans="1:15">
      <c r="A227" s="9" t="s">
        <v>34</v>
      </c>
      <c r="B227" s="17" t="s">
        <v>877</v>
      </c>
      <c r="C227" t="s">
        <v>80</v>
      </c>
      <c r="D227" t="s">
        <v>468</v>
      </c>
      <c r="F227" s="9" t="s">
        <v>826</v>
      </c>
      <c r="G227">
        <v>50</v>
      </c>
      <c r="J227">
        <f>+Tabla35678[[#This Row],[BALANCE INICIAL]]+Tabla35678[[#This Row],[ENTRADAS]]-Tabla35678[[#This Row],[SALIDAS]]</f>
        <v>50</v>
      </c>
      <c r="K227" s="2">
        <v>70.510000000000005</v>
      </c>
      <c r="L227" s="2">
        <f>+Tabla35678[[#This Row],[BALANCE INICIAL]]*Tabla35678[[#This Row],[PRECIO]]</f>
        <v>3525.5000000000005</v>
      </c>
      <c r="M227" s="2">
        <f>+Tabla35678[[#This Row],[ENTRADAS]]*Tabla35678[[#This Row],[PRECIO]]</f>
        <v>0</v>
      </c>
      <c r="N227" s="2">
        <f>+Tabla35678[[#This Row],[SALIDAS]]*Tabla35678[[#This Row],[PRECIO]]</f>
        <v>0</v>
      </c>
      <c r="O227" s="2">
        <f>+Tabla35678[[#This Row],[BALANCE INICIAL2]]+Tabla35678[[#This Row],[ENTRADAS3]]-Tabla35678[[#This Row],[SALIDAS4]]</f>
        <v>3525.5000000000005</v>
      </c>
    </row>
    <row r="228" spans="1:15">
      <c r="A228" s="9" t="s">
        <v>34</v>
      </c>
      <c r="B228" s="17" t="s">
        <v>877</v>
      </c>
      <c r="C228" t="s">
        <v>80</v>
      </c>
      <c r="D228" t="s">
        <v>469</v>
      </c>
      <c r="F228" s="9" t="s">
        <v>820</v>
      </c>
      <c r="G228">
        <v>30</v>
      </c>
      <c r="I228">
        <v>2</v>
      </c>
      <c r="J228">
        <f>+Tabla35678[[#This Row],[BALANCE INICIAL]]+Tabla35678[[#This Row],[ENTRADAS]]-Tabla35678[[#This Row],[SALIDAS]]</f>
        <v>28</v>
      </c>
      <c r="K228" s="2">
        <v>336.37</v>
      </c>
      <c r="L228" s="2">
        <f>+Tabla35678[[#This Row],[BALANCE INICIAL]]*Tabla35678[[#This Row],[PRECIO]]</f>
        <v>10091.1</v>
      </c>
      <c r="M228" s="2">
        <f>+Tabla35678[[#This Row],[ENTRADAS]]*Tabla35678[[#This Row],[PRECIO]]</f>
        <v>0</v>
      </c>
      <c r="N228" s="2">
        <f>+Tabla35678[[#This Row],[SALIDAS]]*Tabla35678[[#This Row],[PRECIO]]</f>
        <v>672.74</v>
      </c>
      <c r="O228" s="2">
        <f>+Tabla35678[[#This Row],[BALANCE INICIAL2]]+Tabla35678[[#This Row],[ENTRADAS3]]-Tabla35678[[#This Row],[SALIDAS4]]</f>
        <v>9418.36</v>
      </c>
    </row>
    <row r="229" spans="1:15">
      <c r="A229" s="9" t="s">
        <v>34</v>
      </c>
      <c r="B229" s="17" t="s">
        <v>877</v>
      </c>
      <c r="C229" t="s">
        <v>80</v>
      </c>
      <c r="D229" t="s">
        <v>470</v>
      </c>
      <c r="F229" s="9" t="s">
        <v>826</v>
      </c>
      <c r="G229">
        <v>23</v>
      </c>
      <c r="J229">
        <f>+Tabla35678[[#This Row],[BALANCE INICIAL]]+Tabla35678[[#This Row],[ENTRADAS]]-Tabla35678[[#This Row],[SALIDAS]]</f>
        <v>23</v>
      </c>
      <c r="K229" s="2">
        <v>142.38</v>
      </c>
      <c r="L229" s="2">
        <f>+Tabla35678[[#This Row],[BALANCE INICIAL]]*Tabla35678[[#This Row],[PRECIO]]</f>
        <v>3274.74</v>
      </c>
      <c r="M229" s="2">
        <f>+Tabla35678[[#This Row],[ENTRADAS]]*Tabla35678[[#This Row],[PRECIO]]</f>
        <v>0</v>
      </c>
      <c r="N229" s="2">
        <f>+Tabla35678[[#This Row],[SALIDAS]]*Tabla35678[[#This Row],[PRECIO]]</f>
        <v>0</v>
      </c>
      <c r="O229" s="2">
        <f>+Tabla35678[[#This Row],[BALANCE INICIAL2]]+Tabla35678[[#This Row],[ENTRADAS3]]-Tabla35678[[#This Row],[SALIDAS4]]</f>
        <v>3274.74</v>
      </c>
    </row>
    <row r="230" spans="1:15">
      <c r="A230" s="9" t="s">
        <v>34</v>
      </c>
      <c r="B230" s="17" t="s">
        <v>877</v>
      </c>
      <c r="C230" t="s">
        <v>104</v>
      </c>
      <c r="D230" t="s">
        <v>497</v>
      </c>
      <c r="F230" s="9" t="s">
        <v>826</v>
      </c>
      <c r="G230">
        <v>0</v>
      </c>
      <c r="J230">
        <f>+Tabla35678[[#This Row],[BALANCE INICIAL]]+Tabla35678[[#This Row],[ENTRADAS]]-Tabla35678[[#This Row],[SALIDAS]]</f>
        <v>0</v>
      </c>
      <c r="K230" s="2">
        <v>8</v>
      </c>
      <c r="L230" s="2">
        <f>+Tabla35678[[#This Row],[BALANCE INICIAL]]*Tabla35678[[#This Row],[PRECIO]]</f>
        <v>0</v>
      </c>
      <c r="M230" s="2">
        <f>+Tabla35678[[#This Row],[ENTRADAS]]*Tabla35678[[#This Row],[PRECIO]]</f>
        <v>0</v>
      </c>
      <c r="N230" s="2">
        <f>+Tabla35678[[#This Row],[SALIDAS]]*Tabla35678[[#This Row],[PRECIO]]</f>
        <v>0</v>
      </c>
      <c r="O230" s="2">
        <f>+Tabla35678[[#This Row],[BALANCE INICIAL2]]+Tabla35678[[#This Row],[ENTRADAS3]]-Tabla35678[[#This Row],[SALIDAS4]]</f>
        <v>0</v>
      </c>
    </row>
    <row r="231" spans="1:15">
      <c r="A231" s="9" t="s">
        <v>29</v>
      </c>
      <c r="B231" t="s">
        <v>878</v>
      </c>
      <c r="C231" t="s">
        <v>104</v>
      </c>
      <c r="D231" t="s">
        <v>504</v>
      </c>
      <c r="F231" s="9" t="s">
        <v>826</v>
      </c>
      <c r="G231">
        <v>0</v>
      </c>
      <c r="J231">
        <f>+Tabla35678[[#This Row],[BALANCE INICIAL]]+Tabla35678[[#This Row],[ENTRADAS]]-Tabla35678[[#This Row],[SALIDAS]]</f>
        <v>0</v>
      </c>
      <c r="K231" s="2">
        <v>18</v>
      </c>
      <c r="L231" s="2">
        <f>+Tabla35678[[#This Row],[BALANCE INICIAL]]*Tabla35678[[#This Row],[PRECIO]]</f>
        <v>0</v>
      </c>
      <c r="M231" s="2">
        <f>+Tabla35678[[#This Row],[ENTRADAS]]*Tabla35678[[#This Row],[PRECIO]]</f>
        <v>0</v>
      </c>
      <c r="N231" s="2">
        <f>+Tabla35678[[#This Row],[SALIDAS]]*Tabla35678[[#This Row],[PRECIO]]</f>
        <v>0</v>
      </c>
      <c r="O231" s="2">
        <f>+Tabla35678[[#This Row],[BALANCE INICIAL2]]+Tabla35678[[#This Row],[ENTRADAS3]]-Tabla35678[[#This Row],[SALIDAS4]]</f>
        <v>0</v>
      </c>
    </row>
    <row r="232" spans="1:15">
      <c r="A232" s="9" t="s">
        <v>34</v>
      </c>
      <c r="B232" t="s">
        <v>877</v>
      </c>
      <c r="C232" t="s">
        <v>104</v>
      </c>
      <c r="D232" t="s">
        <v>531</v>
      </c>
      <c r="F232" s="9" t="s">
        <v>826</v>
      </c>
      <c r="G232">
        <v>0</v>
      </c>
      <c r="J232">
        <f>+Tabla35678[[#This Row],[BALANCE INICIAL]]+Tabla35678[[#This Row],[ENTRADAS]]-Tabla35678[[#This Row],[SALIDAS]]</f>
        <v>0</v>
      </c>
      <c r="K232" s="2">
        <v>138</v>
      </c>
      <c r="L232" s="2">
        <f>+Tabla35678[[#This Row],[BALANCE INICIAL]]*Tabla35678[[#This Row],[PRECIO]]</f>
        <v>0</v>
      </c>
      <c r="M232" s="2">
        <f>+Tabla35678[[#This Row],[ENTRADAS]]*Tabla35678[[#This Row],[PRECIO]]</f>
        <v>0</v>
      </c>
      <c r="N232" s="2">
        <f>+Tabla35678[[#This Row],[SALIDAS]]*Tabla35678[[#This Row],[PRECIO]]</f>
        <v>0</v>
      </c>
      <c r="O232" s="2">
        <f>+Tabla35678[[#This Row],[BALANCE INICIAL2]]+Tabla35678[[#This Row],[ENTRADAS3]]-Tabla35678[[#This Row],[SALIDAS4]]</f>
        <v>0</v>
      </c>
    </row>
    <row r="233" spans="1:15">
      <c r="A233" s="9" t="s">
        <v>34</v>
      </c>
      <c r="B233" t="s">
        <v>877</v>
      </c>
      <c r="C233" t="s">
        <v>104</v>
      </c>
      <c r="D233" t="s">
        <v>532</v>
      </c>
      <c r="F233" s="9" t="s">
        <v>826</v>
      </c>
      <c r="G233">
        <v>0</v>
      </c>
      <c r="J233">
        <f>+Tabla35678[[#This Row],[BALANCE INICIAL]]+Tabla35678[[#This Row],[ENTRADAS]]-Tabla35678[[#This Row],[SALIDAS]]</f>
        <v>0</v>
      </c>
      <c r="K233" s="2">
        <v>74</v>
      </c>
      <c r="L233" s="2">
        <f>+Tabla35678[[#This Row],[BALANCE INICIAL]]*Tabla35678[[#This Row],[PRECIO]]</f>
        <v>0</v>
      </c>
      <c r="M233" s="2">
        <f>+Tabla35678[[#This Row],[ENTRADAS]]*Tabla35678[[#This Row],[PRECIO]]</f>
        <v>0</v>
      </c>
      <c r="N233" s="2">
        <f>+Tabla35678[[#This Row],[SALIDAS]]*Tabla35678[[#This Row],[PRECIO]]</f>
        <v>0</v>
      </c>
      <c r="O233" s="2">
        <f>+Tabla35678[[#This Row],[BALANCE INICIAL2]]+Tabla35678[[#This Row],[ENTRADAS3]]-Tabla35678[[#This Row],[SALIDAS4]]</f>
        <v>0</v>
      </c>
    </row>
    <row r="234" spans="1:15">
      <c r="A234" s="15" t="s">
        <v>34</v>
      </c>
      <c r="B234" s="17" t="s">
        <v>877</v>
      </c>
      <c r="C234" s="18" t="s">
        <v>80</v>
      </c>
      <c r="D234" t="s">
        <v>544</v>
      </c>
      <c r="F234" s="9" t="s">
        <v>834</v>
      </c>
      <c r="G234">
        <v>1</v>
      </c>
      <c r="J234">
        <f>+Tabla35678[[#This Row],[BALANCE INICIAL]]+Tabla35678[[#This Row],[ENTRADAS]]-Tabla35678[[#This Row],[SALIDAS]]</f>
        <v>1</v>
      </c>
      <c r="K234" s="2">
        <v>225</v>
      </c>
      <c r="L234" s="2">
        <f>+Tabla35678[[#This Row],[BALANCE INICIAL]]*Tabla35678[[#This Row],[PRECIO]]</f>
        <v>225</v>
      </c>
      <c r="M234" s="2">
        <f>+Tabla35678[[#This Row],[ENTRADAS]]*Tabla35678[[#This Row],[PRECIO]]</f>
        <v>0</v>
      </c>
      <c r="N234" s="2">
        <f>+Tabla35678[[#This Row],[SALIDAS]]*Tabla35678[[#This Row],[PRECIO]]</f>
        <v>0</v>
      </c>
      <c r="O234" s="2">
        <f>+Tabla35678[[#This Row],[BALANCE INICIAL2]]+Tabla35678[[#This Row],[ENTRADAS3]]-Tabla35678[[#This Row],[SALIDAS4]]</f>
        <v>225</v>
      </c>
    </row>
    <row r="235" spans="1:15">
      <c r="A235" s="9" t="s">
        <v>35</v>
      </c>
      <c r="B235" s="10" t="s">
        <v>883</v>
      </c>
      <c r="C235" t="s">
        <v>81</v>
      </c>
      <c r="D235" t="s">
        <v>181</v>
      </c>
      <c r="F235" s="9" t="s">
        <v>820</v>
      </c>
      <c r="G235">
        <v>22</v>
      </c>
      <c r="J235">
        <f>+Tabla35678[[#This Row],[BALANCE INICIAL]]+Tabla35678[[#This Row],[ENTRADAS]]-Tabla35678[[#This Row],[SALIDAS]]</f>
        <v>22</v>
      </c>
      <c r="K235" s="2">
        <v>50</v>
      </c>
      <c r="L235" s="2">
        <f>+Tabla35678[[#This Row],[BALANCE INICIAL]]*Tabla35678[[#This Row],[PRECIO]]</f>
        <v>1100</v>
      </c>
      <c r="M235" s="2">
        <f>+Tabla35678[[#This Row],[ENTRADAS]]*Tabla35678[[#This Row],[PRECIO]]</f>
        <v>0</v>
      </c>
      <c r="N235" s="2">
        <f>+Tabla35678[[#This Row],[SALIDAS]]*Tabla35678[[#This Row],[PRECIO]]</f>
        <v>0</v>
      </c>
      <c r="O235" s="2">
        <f>+Tabla35678[[#This Row],[BALANCE INICIAL2]]+Tabla35678[[#This Row],[ENTRADAS3]]-Tabla35678[[#This Row],[SALIDAS4]]</f>
        <v>1100</v>
      </c>
    </row>
    <row r="236" spans="1:15">
      <c r="A236" s="9" t="s">
        <v>35</v>
      </c>
      <c r="B236" s="10" t="s">
        <v>883</v>
      </c>
      <c r="C236" t="s">
        <v>81</v>
      </c>
      <c r="D236" t="s">
        <v>433</v>
      </c>
      <c r="F236" s="9" t="s">
        <v>826</v>
      </c>
      <c r="G236">
        <v>48</v>
      </c>
      <c r="J236">
        <f>+Tabla35678[[#This Row],[BALANCE INICIAL]]+Tabla35678[[#This Row],[ENTRADAS]]-Tabla35678[[#This Row],[SALIDAS]]</f>
        <v>48</v>
      </c>
      <c r="K236" s="2">
        <v>813.56</v>
      </c>
      <c r="L236" s="2">
        <f>+Tabla35678[[#This Row],[BALANCE INICIAL]]*Tabla35678[[#This Row],[PRECIO]]</f>
        <v>39050.879999999997</v>
      </c>
      <c r="M236" s="2">
        <f>+Tabla35678[[#This Row],[ENTRADAS]]*Tabla35678[[#This Row],[PRECIO]]</f>
        <v>0</v>
      </c>
      <c r="N236" s="2">
        <f>+Tabla35678[[#This Row],[SALIDAS]]*Tabla35678[[#This Row],[PRECIO]]</f>
        <v>0</v>
      </c>
      <c r="O236" s="2">
        <f>+Tabla35678[[#This Row],[BALANCE INICIAL2]]+Tabla35678[[#This Row],[ENTRADAS3]]-Tabla35678[[#This Row],[SALIDAS4]]</f>
        <v>39050.879999999997</v>
      </c>
    </row>
    <row r="237" spans="1:15">
      <c r="A237" s="9" t="s">
        <v>35</v>
      </c>
      <c r="B237" s="10" t="s">
        <v>883</v>
      </c>
      <c r="C237" t="s">
        <v>81</v>
      </c>
      <c r="D237" t="s">
        <v>434</v>
      </c>
      <c r="F237" s="9" t="s">
        <v>820</v>
      </c>
      <c r="G237">
        <v>30</v>
      </c>
      <c r="J237">
        <f>+Tabla35678[[#This Row],[BALANCE INICIAL]]+Tabla35678[[#This Row],[ENTRADAS]]-Tabla35678[[#This Row],[SALIDAS]]</f>
        <v>30</v>
      </c>
      <c r="K237" s="2">
        <v>80.930000000000007</v>
      </c>
      <c r="L237" s="2">
        <f>+Tabla35678[[#This Row],[BALANCE INICIAL]]*Tabla35678[[#This Row],[PRECIO]]</f>
        <v>2427.9</v>
      </c>
      <c r="M237" s="2">
        <f>+Tabla35678[[#This Row],[ENTRADAS]]*Tabla35678[[#This Row],[PRECIO]]</f>
        <v>0</v>
      </c>
      <c r="N237" s="2">
        <f>+Tabla35678[[#This Row],[SALIDAS]]*Tabla35678[[#This Row],[PRECIO]]</f>
        <v>0</v>
      </c>
      <c r="O237" s="2">
        <f>+Tabla35678[[#This Row],[BALANCE INICIAL2]]+Tabla35678[[#This Row],[ENTRADAS3]]-Tabla35678[[#This Row],[SALIDAS4]]</f>
        <v>2427.9</v>
      </c>
    </row>
    <row r="238" spans="1:15">
      <c r="A238" s="9" t="s">
        <v>35</v>
      </c>
      <c r="B238" s="10" t="s">
        <v>883</v>
      </c>
      <c r="C238" t="s">
        <v>81</v>
      </c>
      <c r="D238" t="s">
        <v>435</v>
      </c>
      <c r="F238" s="9" t="s">
        <v>826</v>
      </c>
      <c r="G238">
        <v>1</v>
      </c>
      <c r="J238">
        <f>+Tabla35678[[#This Row],[BALANCE INICIAL]]+Tabla35678[[#This Row],[ENTRADAS]]-Tabla35678[[#This Row],[SALIDAS]]</f>
        <v>1</v>
      </c>
      <c r="K238" s="2">
        <v>466.44</v>
      </c>
      <c r="L238" s="2">
        <f>+Tabla35678[[#This Row],[BALANCE INICIAL]]*Tabla35678[[#This Row],[PRECIO]]</f>
        <v>466.44</v>
      </c>
      <c r="M238" s="2">
        <f>+Tabla35678[[#This Row],[ENTRADAS]]*Tabla35678[[#This Row],[PRECIO]]</f>
        <v>0</v>
      </c>
      <c r="N238" s="2">
        <f>+Tabla35678[[#This Row],[SALIDAS]]*Tabla35678[[#This Row],[PRECIO]]</f>
        <v>0</v>
      </c>
      <c r="O238" s="2">
        <f>+Tabla35678[[#This Row],[BALANCE INICIAL2]]+Tabla35678[[#This Row],[ENTRADAS3]]-Tabla35678[[#This Row],[SALIDAS4]]</f>
        <v>466.44</v>
      </c>
    </row>
    <row r="239" spans="1:15">
      <c r="A239" s="9" t="s">
        <v>35</v>
      </c>
      <c r="B239" s="10" t="s">
        <v>883</v>
      </c>
      <c r="C239" t="s">
        <v>81</v>
      </c>
      <c r="D239" t="s">
        <v>436</v>
      </c>
      <c r="F239" s="9" t="s">
        <v>820</v>
      </c>
      <c r="G239">
        <v>8</v>
      </c>
      <c r="J239">
        <f>+Tabla35678[[#This Row],[BALANCE INICIAL]]+Tabla35678[[#This Row],[ENTRADAS]]-Tabla35678[[#This Row],[SALIDAS]]</f>
        <v>8</v>
      </c>
      <c r="K239" s="2">
        <v>103.05</v>
      </c>
      <c r="L239" s="2">
        <f>+Tabla35678[[#This Row],[BALANCE INICIAL]]*Tabla35678[[#This Row],[PRECIO]]</f>
        <v>824.4</v>
      </c>
      <c r="M239" s="2">
        <f>+Tabla35678[[#This Row],[ENTRADAS]]*Tabla35678[[#This Row],[PRECIO]]</f>
        <v>0</v>
      </c>
      <c r="N239" s="2">
        <f>+Tabla35678[[#This Row],[SALIDAS]]*Tabla35678[[#This Row],[PRECIO]]</f>
        <v>0</v>
      </c>
      <c r="O239" s="2">
        <f>+Tabla35678[[#This Row],[BALANCE INICIAL2]]+Tabla35678[[#This Row],[ENTRADAS3]]-Tabla35678[[#This Row],[SALIDAS4]]</f>
        <v>824.4</v>
      </c>
    </row>
    <row r="240" spans="1:15">
      <c r="A240" s="9" t="s">
        <v>35</v>
      </c>
      <c r="B240" s="10" t="s">
        <v>883</v>
      </c>
      <c r="C240" t="s">
        <v>81</v>
      </c>
      <c r="D240" t="s">
        <v>437</v>
      </c>
      <c r="F240" s="9" t="s">
        <v>820</v>
      </c>
      <c r="G240">
        <v>22</v>
      </c>
      <c r="J240">
        <f>+Tabla35678[[#This Row],[BALANCE INICIAL]]+Tabla35678[[#This Row],[ENTRADAS]]-Tabla35678[[#This Row],[SALIDAS]]</f>
        <v>22</v>
      </c>
      <c r="K240" s="2">
        <v>19.53</v>
      </c>
      <c r="L240" s="2">
        <f>+Tabla35678[[#This Row],[BALANCE INICIAL]]*Tabla35678[[#This Row],[PRECIO]]</f>
        <v>429.66</v>
      </c>
      <c r="M240" s="2">
        <f>+Tabla35678[[#This Row],[ENTRADAS]]*Tabla35678[[#This Row],[PRECIO]]</f>
        <v>0</v>
      </c>
      <c r="N240" s="2">
        <f>+Tabla35678[[#This Row],[SALIDAS]]*Tabla35678[[#This Row],[PRECIO]]</f>
        <v>0</v>
      </c>
      <c r="O240" s="2">
        <f>+Tabla35678[[#This Row],[BALANCE INICIAL2]]+Tabla35678[[#This Row],[ENTRADAS3]]-Tabla35678[[#This Row],[SALIDAS4]]</f>
        <v>429.66</v>
      </c>
    </row>
    <row r="241" spans="1:15">
      <c r="A241" s="9" t="s">
        <v>35</v>
      </c>
      <c r="B241" s="10" t="s">
        <v>883</v>
      </c>
      <c r="C241" t="s">
        <v>81</v>
      </c>
      <c r="D241" t="s">
        <v>438</v>
      </c>
      <c r="F241" s="9" t="s">
        <v>826</v>
      </c>
      <c r="G241">
        <v>6</v>
      </c>
      <c r="J241">
        <f>+Tabla35678[[#This Row],[BALANCE INICIAL]]+Tabla35678[[#This Row],[ENTRADAS]]-Tabla35678[[#This Row],[SALIDAS]]</f>
        <v>6</v>
      </c>
      <c r="K241" s="2">
        <v>151.86000000000001</v>
      </c>
      <c r="L241" s="2">
        <f>+Tabla35678[[#This Row],[BALANCE INICIAL]]*Tabla35678[[#This Row],[PRECIO]]</f>
        <v>911.16000000000008</v>
      </c>
      <c r="M241" s="2">
        <f>+Tabla35678[[#This Row],[ENTRADAS]]*Tabla35678[[#This Row],[PRECIO]]</f>
        <v>0</v>
      </c>
      <c r="N241" s="2">
        <f>+Tabla35678[[#This Row],[SALIDAS]]*Tabla35678[[#This Row],[PRECIO]]</f>
        <v>0</v>
      </c>
      <c r="O241" s="2">
        <f>+Tabla35678[[#This Row],[BALANCE INICIAL2]]+Tabla35678[[#This Row],[ENTRADAS3]]-Tabla35678[[#This Row],[SALIDAS4]]</f>
        <v>911.16000000000008</v>
      </c>
    </row>
    <row r="242" spans="1:15">
      <c r="A242" s="9" t="s">
        <v>60</v>
      </c>
      <c r="B242" s="10" t="s">
        <v>885</v>
      </c>
      <c r="C242" t="s">
        <v>108</v>
      </c>
      <c r="D242" t="s">
        <v>652</v>
      </c>
      <c r="F242" s="9" t="s">
        <v>820</v>
      </c>
      <c r="G242">
        <v>1</v>
      </c>
      <c r="J242">
        <f>+Tabla35678[[#This Row],[BALANCE INICIAL]]+Tabla35678[[#This Row],[ENTRADAS]]-Tabla35678[[#This Row],[SALIDAS]]</f>
        <v>1</v>
      </c>
      <c r="K242" s="2">
        <v>18500</v>
      </c>
      <c r="L242" s="2">
        <f>+Tabla35678[[#This Row],[BALANCE INICIAL]]*Tabla35678[[#This Row],[PRECIO]]</f>
        <v>18500</v>
      </c>
      <c r="M242" s="2">
        <f>+Tabla35678[[#This Row],[ENTRADAS]]*Tabla35678[[#This Row],[PRECIO]]</f>
        <v>0</v>
      </c>
      <c r="N242" s="2">
        <f>+Tabla35678[[#This Row],[SALIDAS]]*Tabla35678[[#This Row],[PRECIO]]</f>
        <v>0</v>
      </c>
      <c r="O242" s="2">
        <f>+Tabla35678[[#This Row],[BALANCE INICIAL2]]+Tabla35678[[#This Row],[ENTRADAS3]]-Tabla35678[[#This Row],[SALIDAS4]]</f>
        <v>18500</v>
      </c>
    </row>
    <row r="243" spans="1:15">
      <c r="A243" s="9" t="s">
        <v>60</v>
      </c>
      <c r="B243" s="10" t="s">
        <v>885</v>
      </c>
      <c r="C243" t="s">
        <v>108</v>
      </c>
      <c r="D243" t="s">
        <v>703</v>
      </c>
      <c r="F243" s="9" t="s">
        <v>820</v>
      </c>
      <c r="G243">
        <v>1</v>
      </c>
      <c r="J243">
        <f>+Tabla35678[[#This Row],[BALANCE INICIAL]]+Tabla35678[[#This Row],[ENTRADAS]]-Tabla35678[[#This Row],[SALIDAS]]</f>
        <v>1</v>
      </c>
      <c r="K243" s="2">
        <v>3499.99</v>
      </c>
      <c r="L243" s="2">
        <f>+Tabla35678[[#This Row],[BALANCE INICIAL]]*Tabla35678[[#This Row],[PRECIO]]</f>
        <v>3499.99</v>
      </c>
      <c r="M243" s="2">
        <f>+Tabla35678[[#This Row],[ENTRADAS]]*Tabla35678[[#This Row],[PRECIO]]</f>
        <v>0</v>
      </c>
      <c r="N243" s="2">
        <f>+Tabla35678[[#This Row],[SALIDAS]]*Tabla35678[[#This Row],[PRECIO]]</f>
        <v>0</v>
      </c>
      <c r="O243" s="2">
        <f>+Tabla35678[[#This Row],[BALANCE INICIAL2]]+Tabla35678[[#This Row],[ENTRADAS3]]-Tabla35678[[#This Row],[SALIDAS4]]</f>
        <v>3499.99</v>
      </c>
    </row>
    <row r="244" spans="1:15">
      <c r="A244" s="9" t="s">
        <v>60</v>
      </c>
      <c r="B244" s="10" t="s">
        <v>885</v>
      </c>
      <c r="C244" t="s">
        <v>108</v>
      </c>
      <c r="D244" t="s">
        <v>706</v>
      </c>
      <c r="F244" s="9" t="s">
        <v>820</v>
      </c>
      <c r="G244">
        <v>1</v>
      </c>
      <c r="J244">
        <f>+Tabla35678[[#This Row],[BALANCE INICIAL]]+Tabla35678[[#This Row],[ENTRADAS]]-Tabla35678[[#This Row],[SALIDAS]]</f>
        <v>1</v>
      </c>
      <c r="K244" s="2">
        <v>8544</v>
      </c>
      <c r="L244" s="2">
        <f>+Tabla35678[[#This Row],[BALANCE INICIAL]]*Tabla35678[[#This Row],[PRECIO]]</f>
        <v>8544</v>
      </c>
      <c r="M244" s="2">
        <f>+Tabla35678[[#This Row],[ENTRADAS]]*Tabla35678[[#This Row],[PRECIO]]</f>
        <v>0</v>
      </c>
      <c r="N244" s="2">
        <f>+Tabla35678[[#This Row],[SALIDAS]]*Tabla35678[[#This Row],[PRECIO]]</f>
        <v>0</v>
      </c>
      <c r="O244" s="2">
        <f>+Tabla35678[[#This Row],[BALANCE INICIAL2]]+Tabla35678[[#This Row],[ENTRADAS3]]-Tabla35678[[#This Row],[SALIDAS4]]</f>
        <v>8544</v>
      </c>
    </row>
    <row r="245" spans="1:15">
      <c r="A245" s="9" t="s">
        <v>60</v>
      </c>
      <c r="B245" s="10" t="s">
        <v>885</v>
      </c>
      <c r="C245" t="s">
        <v>108</v>
      </c>
      <c r="D245" t="s">
        <v>720</v>
      </c>
      <c r="F245" s="9" t="s">
        <v>820</v>
      </c>
      <c r="G245">
        <v>1</v>
      </c>
      <c r="J245">
        <f>+Tabla35678[[#This Row],[BALANCE INICIAL]]+Tabla35678[[#This Row],[ENTRADAS]]-Tabla35678[[#This Row],[SALIDAS]]</f>
        <v>1</v>
      </c>
      <c r="K245" s="2">
        <v>9450</v>
      </c>
      <c r="L245" s="2">
        <f>+Tabla35678[[#This Row],[BALANCE INICIAL]]*Tabla35678[[#This Row],[PRECIO]]</f>
        <v>9450</v>
      </c>
      <c r="M245" s="2">
        <f>+Tabla35678[[#This Row],[ENTRADAS]]*Tabla35678[[#This Row],[PRECIO]]</f>
        <v>0</v>
      </c>
      <c r="N245" s="2">
        <f>+Tabla35678[[#This Row],[SALIDAS]]*Tabla35678[[#This Row],[PRECIO]]</f>
        <v>0</v>
      </c>
      <c r="O245" s="2">
        <f>+Tabla35678[[#This Row],[BALANCE INICIAL2]]+Tabla35678[[#This Row],[ENTRADAS3]]-Tabla35678[[#This Row],[SALIDAS4]]</f>
        <v>9450</v>
      </c>
    </row>
    <row r="246" spans="1:15">
      <c r="A246" s="9" t="s">
        <v>60</v>
      </c>
      <c r="B246" s="10" t="s">
        <v>885</v>
      </c>
      <c r="C246" t="s">
        <v>108</v>
      </c>
      <c r="D246" t="s">
        <v>808</v>
      </c>
      <c r="F246" s="9" t="s">
        <v>820</v>
      </c>
      <c r="G246">
        <v>1</v>
      </c>
      <c r="J246">
        <f>+Tabla35678[[#This Row],[BALANCE INICIAL]]+Tabla35678[[#This Row],[ENTRADAS]]-Tabla35678[[#This Row],[SALIDAS]]</f>
        <v>1</v>
      </c>
      <c r="K246" s="2">
        <v>645</v>
      </c>
      <c r="L246" s="2">
        <f>+Tabla35678[[#This Row],[BALANCE INICIAL]]*Tabla35678[[#This Row],[PRECIO]]</f>
        <v>645</v>
      </c>
      <c r="M246" s="2">
        <f>+Tabla35678[[#This Row],[ENTRADAS]]*Tabla35678[[#This Row],[PRECIO]]</f>
        <v>0</v>
      </c>
      <c r="N246" s="2">
        <f>+Tabla35678[[#This Row],[SALIDAS]]*Tabla35678[[#This Row],[PRECIO]]</f>
        <v>0</v>
      </c>
      <c r="O246" s="2">
        <f>+Tabla35678[[#This Row],[BALANCE INICIAL2]]+Tabla35678[[#This Row],[ENTRADAS3]]-Tabla35678[[#This Row],[SALIDAS4]]</f>
        <v>645</v>
      </c>
    </row>
    <row r="247" spans="1:15">
      <c r="A247" s="9" t="s">
        <v>37</v>
      </c>
      <c r="B247" s="10" t="s">
        <v>886</v>
      </c>
      <c r="C247" t="s">
        <v>83</v>
      </c>
      <c r="D247" t="s">
        <v>192</v>
      </c>
      <c r="F247" s="9" t="s">
        <v>820</v>
      </c>
      <c r="G247">
        <v>10</v>
      </c>
      <c r="J247">
        <f>+Tabla35678[[#This Row],[BALANCE INICIAL]]+Tabla35678[[#This Row],[ENTRADAS]]-Tabla35678[[#This Row],[SALIDAS]]</f>
        <v>10</v>
      </c>
      <c r="K247" s="2">
        <v>105.93</v>
      </c>
      <c r="L247" s="2">
        <f>+Tabla35678[[#This Row],[BALANCE INICIAL]]*Tabla35678[[#This Row],[PRECIO]]</f>
        <v>1059.3000000000002</v>
      </c>
      <c r="M247" s="2">
        <f>+Tabla35678[[#This Row],[ENTRADAS]]*Tabla35678[[#This Row],[PRECIO]]</f>
        <v>0</v>
      </c>
      <c r="N247" s="2">
        <f>+Tabla35678[[#This Row],[SALIDAS]]*Tabla35678[[#This Row],[PRECIO]]</f>
        <v>0</v>
      </c>
      <c r="O247" s="2">
        <f>+Tabla35678[[#This Row],[BALANCE INICIAL2]]+Tabla35678[[#This Row],[ENTRADAS3]]-Tabla35678[[#This Row],[SALIDAS4]]</f>
        <v>1059.3000000000002</v>
      </c>
    </row>
    <row r="248" spans="1:15">
      <c r="A248" s="9" t="s">
        <v>37</v>
      </c>
      <c r="B248" s="10" t="s">
        <v>886</v>
      </c>
      <c r="C248" t="s">
        <v>83</v>
      </c>
      <c r="D248" t="s">
        <v>193</v>
      </c>
      <c r="F248" s="9" t="s">
        <v>820</v>
      </c>
      <c r="G248">
        <v>10</v>
      </c>
      <c r="J248">
        <f>+Tabla35678[[#This Row],[BALANCE INICIAL]]+Tabla35678[[#This Row],[ENTRADAS]]-Tabla35678[[#This Row],[SALIDAS]]</f>
        <v>10</v>
      </c>
      <c r="K248" s="2">
        <v>132.41999999999999</v>
      </c>
      <c r="L248" s="2">
        <f>+Tabla35678[[#This Row],[BALANCE INICIAL]]*Tabla35678[[#This Row],[PRECIO]]</f>
        <v>1324.1999999999998</v>
      </c>
      <c r="M248" s="2">
        <f>+Tabla35678[[#This Row],[ENTRADAS]]*Tabla35678[[#This Row],[PRECIO]]</f>
        <v>0</v>
      </c>
      <c r="N248" s="2">
        <f>+Tabla35678[[#This Row],[SALIDAS]]*Tabla35678[[#This Row],[PRECIO]]</f>
        <v>0</v>
      </c>
      <c r="O248" s="2">
        <f>+Tabla35678[[#This Row],[BALANCE INICIAL2]]+Tabla35678[[#This Row],[ENTRADAS3]]-Tabla35678[[#This Row],[SALIDAS4]]</f>
        <v>1324.1999999999998</v>
      </c>
    </row>
    <row r="249" spans="1:15">
      <c r="A249" s="9" t="s">
        <v>37</v>
      </c>
      <c r="B249" s="10" t="s">
        <v>886</v>
      </c>
      <c r="C249" t="s">
        <v>83</v>
      </c>
      <c r="D249" t="s">
        <v>289</v>
      </c>
      <c r="F249" s="9" t="s">
        <v>820</v>
      </c>
      <c r="G249">
        <v>84</v>
      </c>
      <c r="I249">
        <v>4</v>
      </c>
      <c r="J249">
        <f>+Tabla35678[[#This Row],[BALANCE INICIAL]]+Tabla35678[[#This Row],[ENTRADAS]]-Tabla35678[[#This Row],[SALIDAS]]</f>
        <v>80</v>
      </c>
      <c r="K249" s="2">
        <v>99</v>
      </c>
      <c r="L249" s="2">
        <f>+Tabla35678[[#This Row],[BALANCE INICIAL]]*Tabla35678[[#This Row],[PRECIO]]</f>
        <v>8316</v>
      </c>
      <c r="M249" s="2">
        <f>+Tabla35678[[#This Row],[ENTRADAS]]*Tabla35678[[#This Row],[PRECIO]]</f>
        <v>0</v>
      </c>
      <c r="N249" s="2">
        <f>+Tabla35678[[#This Row],[SALIDAS]]*Tabla35678[[#This Row],[PRECIO]]</f>
        <v>396</v>
      </c>
      <c r="O249" s="2">
        <f>+Tabla35678[[#This Row],[BALANCE INICIAL2]]+Tabla35678[[#This Row],[ENTRADAS3]]-Tabla35678[[#This Row],[SALIDAS4]]</f>
        <v>7920</v>
      </c>
    </row>
    <row r="250" spans="1:15">
      <c r="A250" s="9" t="s">
        <v>37</v>
      </c>
      <c r="B250" s="10" t="s">
        <v>886</v>
      </c>
      <c r="C250" t="s">
        <v>83</v>
      </c>
      <c r="D250" t="s">
        <v>295</v>
      </c>
      <c r="F250" s="9" t="s">
        <v>826</v>
      </c>
      <c r="G250">
        <v>40</v>
      </c>
      <c r="I250">
        <v>16</v>
      </c>
      <c r="J250">
        <f>+Tabla35678[[#This Row],[BALANCE INICIAL]]+Tabla35678[[#This Row],[ENTRADAS]]-Tabla35678[[#This Row],[SALIDAS]]</f>
        <v>24</v>
      </c>
      <c r="K250" s="2">
        <v>106</v>
      </c>
      <c r="L250" s="2">
        <f>+Tabla35678[[#This Row],[BALANCE INICIAL]]*Tabla35678[[#This Row],[PRECIO]]</f>
        <v>4240</v>
      </c>
      <c r="M250" s="2">
        <f>+Tabla35678[[#This Row],[ENTRADAS]]*Tabla35678[[#This Row],[PRECIO]]</f>
        <v>0</v>
      </c>
      <c r="N250" s="2">
        <f>+Tabla35678[[#This Row],[SALIDAS]]*Tabla35678[[#This Row],[PRECIO]]</f>
        <v>1696</v>
      </c>
      <c r="O250" s="2">
        <f>+Tabla35678[[#This Row],[BALANCE INICIAL2]]+Tabla35678[[#This Row],[ENTRADAS3]]-Tabla35678[[#This Row],[SALIDAS4]]</f>
        <v>2544</v>
      </c>
    </row>
    <row r="251" spans="1:15">
      <c r="A251" s="9" t="s">
        <v>37</v>
      </c>
      <c r="B251" s="10" t="s">
        <v>886</v>
      </c>
      <c r="C251" t="s">
        <v>83</v>
      </c>
      <c r="D251" t="s">
        <v>296</v>
      </c>
      <c r="F251" s="9" t="s">
        <v>826</v>
      </c>
      <c r="G251">
        <v>92</v>
      </c>
      <c r="I251">
        <v>12</v>
      </c>
      <c r="J251">
        <f>+Tabla35678[[#This Row],[BALANCE INICIAL]]+Tabla35678[[#This Row],[ENTRADAS]]-Tabla35678[[#This Row],[SALIDAS]]</f>
        <v>80</v>
      </c>
      <c r="K251" s="2">
        <v>162.54</v>
      </c>
      <c r="L251" s="2">
        <f>+Tabla35678[[#This Row],[BALANCE INICIAL]]*Tabla35678[[#This Row],[PRECIO]]</f>
        <v>14953.679999999998</v>
      </c>
      <c r="M251" s="2">
        <f>+Tabla35678[[#This Row],[ENTRADAS]]*Tabla35678[[#This Row],[PRECIO]]</f>
        <v>0</v>
      </c>
      <c r="N251" s="2">
        <f>+Tabla35678[[#This Row],[SALIDAS]]*Tabla35678[[#This Row],[PRECIO]]</f>
        <v>1950.48</v>
      </c>
      <c r="O251" s="2">
        <f>+Tabla35678[[#This Row],[BALANCE INICIAL2]]+Tabla35678[[#This Row],[ENTRADAS3]]-Tabla35678[[#This Row],[SALIDAS4]]</f>
        <v>13003.199999999999</v>
      </c>
    </row>
    <row r="252" spans="1:15">
      <c r="A252" s="9" t="s">
        <v>37</v>
      </c>
      <c r="B252" s="10" t="s">
        <v>886</v>
      </c>
      <c r="C252" t="s">
        <v>83</v>
      </c>
      <c r="D252" t="s">
        <v>297</v>
      </c>
      <c r="F252" s="9" t="s">
        <v>826</v>
      </c>
      <c r="G252">
        <v>10</v>
      </c>
      <c r="J252">
        <f>+Tabla35678[[#This Row],[BALANCE INICIAL]]+Tabla35678[[#This Row],[ENTRADAS]]-Tabla35678[[#This Row],[SALIDAS]]</f>
        <v>10</v>
      </c>
      <c r="K252" s="2">
        <v>193.22</v>
      </c>
      <c r="L252" s="2">
        <f>+Tabla35678[[#This Row],[BALANCE INICIAL]]*Tabla35678[[#This Row],[PRECIO]]</f>
        <v>1932.2</v>
      </c>
      <c r="M252" s="2">
        <f>+Tabla35678[[#This Row],[ENTRADAS]]*Tabla35678[[#This Row],[PRECIO]]</f>
        <v>0</v>
      </c>
      <c r="N252" s="2">
        <f>+Tabla35678[[#This Row],[SALIDAS]]*Tabla35678[[#This Row],[PRECIO]]</f>
        <v>0</v>
      </c>
      <c r="O252" s="2">
        <f>+Tabla35678[[#This Row],[BALANCE INICIAL2]]+Tabla35678[[#This Row],[ENTRADAS3]]-Tabla35678[[#This Row],[SALIDAS4]]</f>
        <v>1932.2</v>
      </c>
    </row>
    <row r="253" spans="1:15">
      <c r="A253" s="9" t="s">
        <v>37</v>
      </c>
      <c r="B253" s="10" t="s">
        <v>886</v>
      </c>
      <c r="C253" t="s">
        <v>83</v>
      </c>
      <c r="D253" t="s">
        <v>315</v>
      </c>
      <c r="F253" s="9" t="s">
        <v>857</v>
      </c>
      <c r="G253">
        <v>6</v>
      </c>
      <c r="J253">
        <f>+Tabla35678[[#This Row],[BALANCE INICIAL]]+Tabla35678[[#This Row],[ENTRADAS]]-Tabla35678[[#This Row],[SALIDAS]]</f>
        <v>6</v>
      </c>
      <c r="K253" s="2">
        <v>200</v>
      </c>
      <c r="L253" s="2">
        <f>+Tabla35678[[#This Row],[BALANCE INICIAL]]*Tabla35678[[#This Row],[PRECIO]]</f>
        <v>1200</v>
      </c>
      <c r="M253" s="2">
        <f>+Tabla35678[[#This Row],[ENTRADAS]]*Tabla35678[[#This Row],[PRECIO]]</f>
        <v>0</v>
      </c>
      <c r="N253" s="2">
        <f>+Tabla35678[[#This Row],[SALIDAS]]*Tabla35678[[#This Row],[PRECIO]]</f>
        <v>0</v>
      </c>
      <c r="O253" s="2">
        <f>+Tabla35678[[#This Row],[BALANCE INICIAL2]]+Tabla35678[[#This Row],[ENTRADAS3]]-Tabla35678[[#This Row],[SALIDAS4]]</f>
        <v>1200</v>
      </c>
    </row>
    <row r="254" spans="1:15">
      <c r="A254" s="9" t="s">
        <v>37</v>
      </c>
      <c r="B254" s="10" t="s">
        <v>886</v>
      </c>
      <c r="C254" t="s">
        <v>83</v>
      </c>
      <c r="D254" t="s">
        <v>316</v>
      </c>
      <c r="F254" s="9" t="s">
        <v>821</v>
      </c>
      <c r="G254">
        <v>6</v>
      </c>
      <c r="J254">
        <f>+Tabla35678[[#This Row],[BALANCE INICIAL]]+Tabla35678[[#This Row],[ENTRADAS]]-Tabla35678[[#This Row],[SALIDAS]]</f>
        <v>6</v>
      </c>
      <c r="K254" s="2">
        <v>520</v>
      </c>
      <c r="L254" s="2">
        <f>+Tabla35678[[#This Row],[BALANCE INICIAL]]*Tabla35678[[#This Row],[PRECIO]]</f>
        <v>3120</v>
      </c>
      <c r="M254" s="2">
        <f>+Tabla35678[[#This Row],[ENTRADAS]]*Tabla35678[[#This Row],[PRECIO]]</f>
        <v>0</v>
      </c>
      <c r="N254" s="2">
        <f>+Tabla35678[[#This Row],[SALIDAS]]*Tabla35678[[#This Row],[PRECIO]]</f>
        <v>0</v>
      </c>
      <c r="O254" s="2">
        <f>+Tabla35678[[#This Row],[BALANCE INICIAL2]]+Tabla35678[[#This Row],[ENTRADAS3]]-Tabla35678[[#This Row],[SALIDAS4]]</f>
        <v>3120</v>
      </c>
    </row>
    <row r="255" spans="1:15">
      <c r="A255" s="9" t="s">
        <v>37</v>
      </c>
      <c r="B255" s="10" t="s">
        <v>886</v>
      </c>
      <c r="C255" t="s">
        <v>83</v>
      </c>
      <c r="D255" t="s">
        <v>318</v>
      </c>
      <c r="F255" s="9" t="s">
        <v>821</v>
      </c>
      <c r="G255">
        <v>1</v>
      </c>
      <c r="J255">
        <f>+Tabla35678[[#This Row],[BALANCE INICIAL]]+Tabla35678[[#This Row],[ENTRADAS]]-Tabla35678[[#This Row],[SALIDAS]]</f>
        <v>1</v>
      </c>
      <c r="K255" s="2">
        <v>510</v>
      </c>
      <c r="L255" s="2">
        <f>+Tabla35678[[#This Row],[BALANCE INICIAL]]*Tabla35678[[#This Row],[PRECIO]]</f>
        <v>510</v>
      </c>
      <c r="M255" s="2">
        <f>+Tabla35678[[#This Row],[ENTRADAS]]*Tabla35678[[#This Row],[PRECIO]]</f>
        <v>0</v>
      </c>
      <c r="N255" s="2">
        <f>+Tabla35678[[#This Row],[SALIDAS]]*Tabla35678[[#This Row],[PRECIO]]</f>
        <v>0</v>
      </c>
      <c r="O255" s="2">
        <f>+Tabla35678[[#This Row],[BALANCE INICIAL2]]+Tabla35678[[#This Row],[ENTRADAS3]]-Tabla35678[[#This Row],[SALIDAS4]]</f>
        <v>510</v>
      </c>
    </row>
    <row r="256" spans="1:15">
      <c r="A256" s="9" t="s">
        <v>37</v>
      </c>
      <c r="B256" s="10" t="s">
        <v>886</v>
      </c>
      <c r="C256" t="s">
        <v>83</v>
      </c>
      <c r="D256" t="s">
        <v>321</v>
      </c>
      <c r="F256" s="9" t="s">
        <v>820</v>
      </c>
      <c r="G256">
        <v>4</v>
      </c>
      <c r="J256">
        <f>+Tabla35678[[#This Row],[BALANCE INICIAL]]+Tabla35678[[#This Row],[ENTRADAS]]-Tabla35678[[#This Row],[SALIDAS]]</f>
        <v>4</v>
      </c>
      <c r="K256" s="2">
        <v>485.17</v>
      </c>
      <c r="L256" s="2">
        <f>+Tabla35678[[#This Row],[BALANCE INICIAL]]*Tabla35678[[#This Row],[PRECIO]]</f>
        <v>1940.68</v>
      </c>
      <c r="M256" s="2">
        <f>+Tabla35678[[#This Row],[ENTRADAS]]*Tabla35678[[#This Row],[PRECIO]]</f>
        <v>0</v>
      </c>
      <c r="N256" s="2">
        <f>+Tabla35678[[#This Row],[SALIDAS]]*Tabla35678[[#This Row],[PRECIO]]</f>
        <v>0</v>
      </c>
      <c r="O256" s="2">
        <f>+Tabla35678[[#This Row],[BALANCE INICIAL2]]+Tabla35678[[#This Row],[ENTRADAS3]]-Tabla35678[[#This Row],[SALIDAS4]]</f>
        <v>1940.68</v>
      </c>
    </row>
    <row r="257" spans="1:15">
      <c r="A257" s="9" t="s">
        <v>37</v>
      </c>
      <c r="B257" s="10" t="s">
        <v>886</v>
      </c>
      <c r="C257" t="s">
        <v>83</v>
      </c>
      <c r="D257" t="s">
        <v>322</v>
      </c>
      <c r="F257" s="9" t="s">
        <v>820</v>
      </c>
      <c r="G257">
        <v>5</v>
      </c>
      <c r="I257">
        <v>3</v>
      </c>
      <c r="J257">
        <f>+Tabla35678[[#This Row],[BALANCE INICIAL]]+Tabla35678[[#This Row],[ENTRADAS]]-Tabla35678[[#This Row],[SALIDAS]]</f>
        <v>2</v>
      </c>
      <c r="K257" s="2">
        <v>325</v>
      </c>
      <c r="L257" s="2">
        <f>+Tabla35678[[#This Row],[BALANCE INICIAL]]*Tabla35678[[#This Row],[PRECIO]]</f>
        <v>1625</v>
      </c>
      <c r="M257" s="2">
        <f>+Tabla35678[[#This Row],[ENTRADAS]]*Tabla35678[[#This Row],[PRECIO]]</f>
        <v>0</v>
      </c>
      <c r="N257" s="2">
        <f>+Tabla35678[[#This Row],[SALIDAS]]*Tabla35678[[#This Row],[PRECIO]]</f>
        <v>975</v>
      </c>
      <c r="O257" s="2">
        <f>+Tabla35678[[#This Row],[BALANCE INICIAL2]]+Tabla35678[[#This Row],[ENTRADAS3]]-Tabla35678[[#This Row],[SALIDAS4]]</f>
        <v>650</v>
      </c>
    </row>
    <row r="258" spans="1:15">
      <c r="A258" s="9" t="s">
        <v>26</v>
      </c>
      <c r="B258" s="16" t="s">
        <v>887</v>
      </c>
      <c r="C258" t="s">
        <v>77</v>
      </c>
      <c r="D258" t="s">
        <v>164</v>
      </c>
      <c r="F258" s="9" t="s">
        <v>826</v>
      </c>
      <c r="G258">
        <v>1</v>
      </c>
      <c r="J258">
        <f>+Tabla35678[[#This Row],[BALANCE INICIAL]]+Tabla35678[[#This Row],[ENTRADAS]]-Tabla35678[[#This Row],[SALIDAS]]</f>
        <v>1</v>
      </c>
      <c r="K258" s="2">
        <v>39000</v>
      </c>
      <c r="L258" s="2">
        <f>+Tabla35678[[#This Row],[BALANCE INICIAL]]*Tabla35678[[#This Row],[PRECIO]]</f>
        <v>39000</v>
      </c>
      <c r="M258" s="2">
        <f>+Tabla35678[[#This Row],[ENTRADAS]]*Tabla35678[[#This Row],[PRECIO]]</f>
        <v>0</v>
      </c>
      <c r="N258" s="2">
        <f>+Tabla35678[[#This Row],[SALIDAS]]*Tabla35678[[#This Row],[PRECIO]]</f>
        <v>0</v>
      </c>
      <c r="O258" s="2">
        <f>+Tabla35678[[#This Row],[BALANCE INICIAL2]]+Tabla35678[[#This Row],[ENTRADAS3]]-Tabla35678[[#This Row],[SALIDAS4]]</f>
        <v>39000</v>
      </c>
    </row>
    <row r="259" spans="1:15">
      <c r="A259" s="9" t="s">
        <v>26</v>
      </c>
      <c r="B259" s="16" t="s">
        <v>887</v>
      </c>
      <c r="C259" t="s">
        <v>70</v>
      </c>
      <c r="D259" t="s">
        <v>166</v>
      </c>
      <c r="F259" s="9" t="s">
        <v>833</v>
      </c>
      <c r="G259">
        <v>2</v>
      </c>
      <c r="J259">
        <f>+Tabla35678[[#This Row],[BALANCE INICIAL]]+Tabla35678[[#This Row],[ENTRADAS]]-Tabla35678[[#This Row],[SALIDAS]]</f>
        <v>2</v>
      </c>
      <c r="K259" s="2">
        <v>6000</v>
      </c>
      <c r="L259" s="2">
        <f>+Tabla35678[[#This Row],[BALANCE INICIAL]]*Tabla35678[[#This Row],[PRECIO]]</f>
        <v>12000</v>
      </c>
      <c r="M259" s="2">
        <f>+Tabla35678[[#This Row],[ENTRADAS]]*Tabla35678[[#This Row],[PRECIO]]</f>
        <v>0</v>
      </c>
      <c r="N259" s="2">
        <f>+Tabla35678[[#This Row],[SALIDAS]]*Tabla35678[[#This Row],[PRECIO]]</f>
        <v>0</v>
      </c>
      <c r="O259" s="2">
        <f>+Tabla35678[[#This Row],[BALANCE INICIAL2]]+Tabla35678[[#This Row],[ENTRADAS3]]-Tabla35678[[#This Row],[SALIDAS4]]</f>
        <v>12000</v>
      </c>
    </row>
    <row r="260" spans="1:15">
      <c r="A260" s="9" t="s">
        <v>26</v>
      </c>
      <c r="B260" s="16" t="s">
        <v>887</v>
      </c>
      <c r="C260" t="s">
        <v>70</v>
      </c>
      <c r="D260" t="s">
        <v>217</v>
      </c>
      <c r="F260" s="9" t="s">
        <v>826</v>
      </c>
      <c r="G260">
        <v>4</v>
      </c>
      <c r="I260">
        <v>1</v>
      </c>
      <c r="J260">
        <f>+Tabla35678[[#This Row],[BALANCE INICIAL]]+Tabla35678[[#This Row],[ENTRADAS]]-Tabla35678[[#This Row],[SALIDAS]]</f>
        <v>3</v>
      </c>
      <c r="K260" s="2">
        <v>900</v>
      </c>
      <c r="L260" s="2">
        <f>+Tabla35678[[#This Row],[BALANCE INICIAL]]*Tabla35678[[#This Row],[PRECIO]]</f>
        <v>3600</v>
      </c>
      <c r="M260" s="2">
        <f>+Tabla35678[[#This Row],[ENTRADAS]]*Tabla35678[[#This Row],[PRECIO]]</f>
        <v>0</v>
      </c>
      <c r="N260" s="2">
        <f>+Tabla35678[[#This Row],[SALIDAS]]*Tabla35678[[#This Row],[PRECIO]]</f>
        <v>900</v>
      </c>
      <c r="O260" s="2">
        <f>+Tabla35678[[#This Row],[BALANCE INICIAL2]]+Tabla35678[[#This Row],[ENTRADAS3]]-Tabla35678[[#This Row],[SALIDAS4]]</f>
        <v>2700</v>
      </c>
    </row>
    <row r="261" spans="1:15">
      <c r="A261" s="9" t="s">
        <v>26</v>
      </c>
      <c r="B261" s="16" t="s">
        <v>887</v>
      </c>
      <c r="C261" t="s">
        <v>70</v>
      </c>
      <c r="D261" t="s">
        <v>220</v>
      </c>
      <c r="F261" s="9" t="s">
        <v>820</v>
      </c>
      <c r="G261">
        <v>16</v>
      </c>
      <c r="J261">
        <f>+Tabla35678[[#This Row],[BALANCE INICIAL]]+Tabla35678[[#This Row],[ENTRADAS]]-Tabla35678[[#This Row],[SALIDAS]]</f>
        <v>16</v>
      </c>
      <c r="K261" s="2">
        <v>380</v>
      </c>
      <c r="L261" s="2">
        <f>+Tabla35678[[#This Row],[BALANCE INICIAL]]*Tabla35678[[#This Row],[PRECIO]]</f>
        <v>6080</v>
      </c>
      <c r="M261" s="2">
        <f>+Tabla35678[[#This Row],[ENTRADAS]]*Tabla35678[[#This Row],[PRECIO]]</f>
        <v>0</v>
      </c>
      <c r="N261" s="2">
        <f>+Tabla35678[[#This Row],[SALIDAS]]*Tabla35678[[#This Row],[PRECIO]]</f>
        <v>0</v>
      </c>
      <c r="O261" s="2">
        <f>+Tabla35678[[#This Row],[BALANCE INICIAL2]]+Tabla35678[[#This Row],[ENTRADAS3]]-Tabla35678[[#This Row],[SALIDAS4]]</f>
        <v>6080</v>
      </c>
    </row>
    <row r="262" spans="1:15">
      <c r="A262" s="9" t="s">
        <v>26</v>
      </c>
      <c r="B262" s="16" t="s">
        <v>887</v>
      </c>
      <c r="C262" t="s">
        <v>70</v>
      </c>
      <c r="D262" t="s">
        <v>221</v>
      </c>
      <c r="F262" s="9" t="s">
        <v>820</v>
      </c>
      <c r="G262">
        <v>3</v>
      </c>
      <c r="J262">
        <f>+Tabla35678[[#This Row],[BALANCE INICIAL]]+Tabla35678[[#This Row],[ENTRADAS]]-Tabla35678[[#This Row],[SALIDAS]]</f>
        <v>3</v>
      </c>
      <c r="K262" s="2">
        <v>350</v>
      </c>
      <c r="L262" s="2">
        <f>+Tabla35678[[#This Row],[BALANCE INICIAL]]*Tabla35678[[#This Row],[PRECIO]]</f>
        <v>1050</v>
      </c>
      <c r="M262" s="2">
        <f>+Tabla35678[[#This Row],[ENTRADAS]]*Tabla35678[[#This Row],[PRECIO]]</f>
        <v>0</v>
      </c>
      <c r="N262" s="2">
        <f>+Tabla35678[[#This Row],[SALIDAS]]*Tabla35678[[#This Row],[PRECIO]]</f>
        <v>0</v>
      </c>
      <c r="O262" s="2">
        <f>+Tabla35678[[#This Row],[BALANCE INICIAL2]]+Tabla35678[[#This Row],[ENTRADAS3]]-Tabla35678[[#This Row],[SALIDAS4]]</f>
        <v>1050</v>
      </c>
    </row>
    <row r="263" spans="1:15">
      <c r="A263" s="9" t="s">
        <v>26</v>
      </c>
      <c r="B263" s="16" t="s">
        <v>887</v>
      </c>
      <c r="C263" t="s">
        <v>70</v>
      </c>
      <c r="D263" t="s">
        <v>245</v>
      </c>
      <c r="F263" s="9" t="s">
        <v>821</v>
      </c>
      <c r="G263">
        <v>1</v>
      </c>
      <c r="J263">
        <f>+Tabla35678[[#This Row],[BALANCE INICIAL]]+Tabla35678[[#This Row],[ENTRADAS]]-Tabla35678[[#This Row],[SALIDAS]]</f>
        <v>1</v>
      </c>
      <c r="K263" s="2">
        <v>5800</v>
      </c>
      <c r="L263" s="2">
        <f>+Tabla35678[[#This Row],[BALANCE INICIAL]]*Tabla35678[[#This Row],[PRECIO]]</f>
        <v>5800</v>
      </c>
      <c r="M263" s="2">
        <f>+Tabla35678[[#This Row],[ENTRADAS]]*Tabla35678[[#This Row],[PRECIO]]</f>
        <v>0</v>
      </c>
      <c r="N263" s="2">
        <f>+Tabla35678[[#This Row],[SALIDAS]]*Tabla35678[[#This Row],[PRECIO]]</f>
        <v>0</v>
      </c>
      <c r="O263" s="2">
        <f>+Tabla35678[[#This Row],[BALANCE INICIAL2]]+Tabla35678[[#This Row],[ENTRADAS3]]-Tabla35678[[#This Row],[SALIDAS4]]</f>
        <v>5800</v>
      </c>
    </row>
    <row r="264" spans="1:15">
      <c r="A264" s="9" t="s">
        <v>26</v>
      </c>
      <c r="B264" s="16" t="s">
        <v>887</v>
      </c>
      <c r="C264" t="s">
        <v>70</v>
      </c>
      <c r="D264" t="s">
        <v>246</v>
      </c>
      <c r="F264" s="9" t="s">
        <v>821</v>
      </c>
      <c r="G264">
        <v>1</v>
      </c>
      <c r="J264">
        <f>+Tabla35678[[#This Row],[BALANCE INICIAL]]+Tabla35678[[#This Row],[ENTRADAS]]-Tabla35678[[#This Row],[SALIDAS]]</f>
        <v>1</v>
      </c>
      <c r="K264" s="2">
        <v>20300</v>
      </c>
      <c r="L264" s="2">
        <f>+Tabla35678[[#This Row],[BALANCE INICIAL]]*Tabla35678[[#This Row],[PRECIO]]</f>
        <v>20300</v>
      </c>
      <c r="M264" s="2">
        <f>+Tabla35678[[#This Row],[ENTRADAS]]*Tabla35678[[#This Row],[PRECIO]]</f>
        <v>0</v>
      </c>
      <c r="N264" s="2">
        <f>+Tabla35678[[#This Row],[SALIDAS]]*Tabla35678[[#This Row],[PRECIO]]</f>
        <v>0</v>
      </c>
      <c r="O264" s="2">
        <f>+Tabla35678[[#This Row],[BALANCE INICIAL2]]+Tabla35678[[#This Row],[ENTRADAS3]]-Tabla35678[[#This Row],[SALIDAS4]]</f>
        <v>20300</v>
      </c>
    </row>
    <row r="265" spans="1:15">
      <c r="A265" s="9" t="s">
        <v>26</v>
      </c>
      <c r="B265" s="16" t="s">
        <v>887</v>
      </c>
      <c r="C265" t="s">
        <v>70</v>
      </c>
      <c r="D265" t="s">
        <v>247</v>
      </c>
      <c r="F265" s="9" t="s">
        <v>821</v>
      </c>
      <c r="G265">
        <v>1</v>
      </c>
      <c r="J265">
        <f>+Tabla35678[[#This Row],[BALANCE INICIAL]]+Tabla35678[[#This Row],[ENTRADAS]]-Tabla35678[[#This Row],[SALIDAS]]</f>
        <v>1</v>
      </c>
      <c r="K265" s="2">
        <v>2150</v>
      </c>
      <c r="L265" s="2">
        <f>+Tabla35678[[#This Row],[BALANCE INICIAL]]*Tabla35678[[#This Row],[PRECIO]]</f>
        <v>2150</v>
      </c>
      <c r="M265" s="2">
        <f>+Tabla35678[[#This Row],[ENTRADAS]]*Tabla35678[[#This Row],[PRECIO]]</f>
        <v>0</v>
      </c>
      <c r="N265" s="2">
        <f>+Tabla35678[[#This Row],[SALIDAS]]*Tabla35678[[#This Row],[PRECIO]]</f>
        <v>0</v>
      </c>
      <c r="O265" s="2">
        <f>+Tabla35678[[#This Row],[BALANCE INICIAL2]]+Tabla35678[[#This Row],[ENTRADAS3]]-Tabla35678[[#This Row],[SALIDAS4]]</f>
        <v>2150</v>
      </c>
    </row>
    <row r="266" spans="1:15">
      <c r="A266" s="9" t="s">
        <v>26</v>
      </c>
      <c r="B266" s="16" t="s">
        <v>887</v>
      </c>
      <c r="C266" t="s">
        <v>70</v>
      </c>
      <c r="D266" t="s">
        <v>248</v>
      </c>
      <c r="F266" s="9" t="s">
        <v>821</v>
      </c>
      <c r="G266">
        <v>1</v>
      </c>
      <c r="J266">
        <f>+Tabla35678[[#This Row],[BALANCE INICIAL]]+Tabla35678[[#This Row],[ENTRADAS]]-Tabla35678[[#This Row],[SALIDAS]]</f>
        <v>1</v>
      </c>
      <c r="K266" s="2">
        <v>2750</v>
      </c>
      <c r="L266" s="2">
        <f>+Tabla35678[[#This Row],[BALANCE INICIAL]]*Tabla35678[[#This Row],[PRECIO]]</f>
        <v>2750</v>
      </c>
      <c r="M266" s="2">
        <f>+Tabla35678[[#This Row],[ENTRADAS]]*Tabla35678[[#This Row],[PRECIO]]</f>
        <v>0</v>
      </c>
      <c r="N266" s="2">
        <f>+Tabla35678[[#This Row],[SALIDAS]]*Tabla35678[[#This Row],[PRECIO]]</f>
        <v>0</v>
      </c>
      <c r="O266" s="2">
        <f>+Tabla35678[[#This Row],[BALANCE INICIAL2]]+Tabla35678[[#This Row],[ENTRADAS3]]-Tabla35678[[#This Row],[SALIDAS4]]</f>
        <v>2750</v>
      </c>
    </row>
    <row r="267" spans="1:15">
      <c r="A267" s="9" t="s">
        <v>26</v>
      </c>
      <c r="B267" s="16" t="s">
        <v>887</v>
      </c>
      <c r="C267" t="s">
        <v>70</v>
      </c>
      <c r="D267" t="s">
        <v>249</v>
      </c>
      <c r="F267" s="9" t="s">
        <v>821</v>
      </c>
      <c r="G267">
        <v>4</v>
      </c>
      <c r="J267">
        <f>+Tabla35678[[#This Row],[BALANCE INICIAL]]+Tabla35678[[#This Row],[ENTRADAS]]-Tabla35678[[#This Row],[SALIDAS]]</f>
        <v>4</v>
      </c>
      <c r="K267" s="2">
        <v>1885</v>
      </c>
      <c r="L267" s="2">
        <f>+Tabla35678[[#This Row],[BALANCE INICIAL]]*Tabla35678[[#This Row],[PRECIO]]</f>
        <v>7540</v>
      </c>
      <c r="M267" s="2">
        <f>+Tabla35678[[#This Row],[ENTRADAS]]*Tabla35678[[#This Row],[PRECIO]]</f>
        <v>0</v>
      </c>
      <c r="N267" s="2">
        <f>+Tabla35678[[#This Row],[SALIDAS]]*Tabla35678[[#This Row],[PRECIO]]</f>
        <v>0</v>
      </c>
      <c r="O267" s="2">
        <f>+Tabla35678[[#This Row],[BALANCE INICIAL2]]+Tabla35678[[#This Row],[ENTRADAS3]]-Tabla35678[[#This Row],[SALIDAS4]]</f>
        <v>7540</v>
      </c>
    </row>
    <row r="268" spans="1:15">
      <c r="A268" s="9" t="s">
        <v>26</v>
      </c>
      <c r="B268" s="16" t="s">
        <v>887</v>
      </c>
      <c r="C268" t="s">
        <v>70</v>
      </c>
      <c r="D268" t="s">
        <v>250</v>
      </c>
      <c r="F268" s="9" t="s">
        <v>821</v>
      </c>
      <c r="G268">
        <v>4</v>
      </c>
      <c r="J268">
        <f>+Tabla35678[[#This Row],[BALANCE INICIAL]]+Tabla35678[[#This Row],[ENTRADAS]]-Tabla35678[[#This Row],[SALIDAS]]</f>
        <v>4</v>
      </c>
      <c r="K268" s="2">
        <v>1350</v>
      </c>
      <c r="L268" s="2">
        <f>+Tabla35678[[#This Row],[BALANCE INICIAL]]*Tabla35678[[#This Row],[PRECIO]]</f>
        <v>5400</v>
      </c>
      <c r="M268" s="2">
        <f>+Tabla35678[[#This Row],[ENTRADAS]]*Tabla35678[[#This Row],[PRECIO]]</f>
        <v>0</v>
      </c>
      <c r="N268" s="2">
        <f>+Tabla35678[[#This Row],[SALIDAS]]*Tabla35678[[#This Row],[PRECIO]]</f>
        <v>0</v>
      </c>
      <c r="O268" s="2">
        <f>+Tabla35678[[#This Row],[BALANCE INICIAL2]]+Tabla35678[[#This Row],[ENTRADAS3]]-Tabla35678[[#This Row],[SALIDAS4]]</f>
        <v>5400</v>
      </c>
    </row>
    <row r="269" spans="1:15">
      <c r="A269" s="9" t="s">
        <v>26</v>
      </c>
      <c r="B269" s="16" t="s">
        <v>887</v>
      </c>
      <c r="C269" t="s">
        <v>70</v>
      </c>
      <c r="D269" t="s">
        <v>251</v>
      </c>
      <c r="F269" s="9" t="s">
        <v>821</v>
      </c>
      <c r="G269">
        <v>4</v>
      </c>
      <c r="J269">
        <f>+Tabla35678[[#This Row],[BALANCE INICIAL]]+Tabla35678[[#This Row],[ENTRADAS]]-Tabla35678[[#This Row],[SALIDAS]]</f>
        <v>4</v>
      </c>
      <c r="K269" s="2">
        <v>1450</v>
      </c>
      <c r="L269" s="2">
        <f>+Tabla35678[[#This Row],[BALANCE INICIAL]]*Tabla35678[[#This Row],[PRECIO]]</f>
        <v>5800</v>
      </c>
      <c r="M269" s="2">
        <f>+Tabla35678[[#This Row],[ENTRADAS]]*Tabla35678[[#This Row],[PRECIO]]</f>
        <v>0</v>
      </c>
      <c r="N269" s="2">
        <f>+Tabla35678[[#This Row],[SALIDAS]]*Tabla35678[[#This Row],[PRECIO]]</f>
        <v>0</v>
      </c>
      <c r="O269" s="2">
        <f>+Tabla35678[[#This Row],[BALANCE INICIAL2]]+Tabla35678[[#This Row],[ENTRADAS3]]-Tabla35678[[#This Row],[SALIDAS4]]</f>
        <v>5800</v>
      </c>
    </row>
    <row r="270" spans="1:15">
      <c r="A270" s="9" t="s">
        <v>38</v>
      </c>
      <c r="B270" s="16" t="s">
        <v>904</v>
      </c>
      <c r="C270" t="s">
        <v>84</v>
      </c>
      <c r="D270" t="s">
        <v>226</v>
      </c>
      <c r="F270" s="9" t="s">
        <v>839</v>
      </c>
      <c r="G270">
        <v>4</v>
      </c>
      <c r="J270">
        <f>+Tabla35678[[#This Row],[BALANCE INICIAL]]+Tabla35678[[#This Row],[ENTRADAS]]-Tabla35678[[#This Row],[SALIDAS]]</f>
        <v>4</v>
      </c>
      <c r="K270" s="2">
        <v>12500</v>
      </c>
      <c r="L270" s="2">
        <f>+Tabla35678[[#This Row],[BALANCE INICIAL]]*Tabla35678[[#This Row],[PRECIO]]</f>
        <v>50000</v>
      </c>
      <c r="M270" s="2">
        <f>+Tabla35678[[#This Row],[ENTRADAS]]*Tabla35678[[#This Row],[PRECIO]]</f>
        <v>0</v>
      </c>
      <c r="N270" s="2">
        <f>+Tabla35678[[#This Row],[SALIDAS]]*Tabla35678[[#This Row],[PRECIO]]</f>
        <v>0</v>
      </c>
      <c r="O270" s="2">
        <f>+Tabla35678[[#This Row],[BALANCE INICIAL2]]+Tabla35678[[#This Row],[ENTRADAS3]]-Tabla35678[[#This Row],[SALIDAS4]]</f>
        <v>50000</v>
      </c>
    </row>
    <row r="271" spans="1:15">
      <c r="A271" s="9" t="s">
        <v>55</v>
      </c>
      <c r="B271" s="16" t="s">
        <v>905</v>
      </c>
      <c r="C271" t="s">
        <v>103</v>
      </c>
      <c r="D271" t="s">
        <v>464</v>
      </c>
      <c r="F271" s="9" t="s">
        <v>861</v>
      </c>
      <c r="G271">
        <v>500</v>
      </c>
      <c r="J271">
        <f>+Tabla35678[[#This Row],[BALANCE INICIAL]]+Tabla35678[[#This Row],[ENTRADAS]]-Tabla35678[[#This Row],[SALIDAS]]</f>
        <v>500</v>
      </c>
      <c r="K271" s="2">
        <v>2.4</v>
      </c>
      <c r="L271" s="2">
        <f>+Tabla35678[[#This Row],[BALANCE INICIAL]]*Tabla35678[[#This Row],[PRECIO]]</f>
        <v>1200</v>
      </c>
      <c r="M271" s="2">
        <f>+Tabla35678[[#This Row],[ENTRADAS]]*Tabla35678[[#This Row],[PRECIO]]</f>
        <v>0</v>
      </c>
      <c r="N271" s="2">
        <f>+Tabla35678[[#This Row],[SALIDAS]]*Tabla35678[[#This Row],[PRECIO]]</f>
        <v>0</v>
      </c>
      <c r="O271" s="2">
        <f>+Tabla35678[[#This Row],[BALANCE INICIAL2]]+Tabla35678[[#This Row],[ENTRADAS3]]-Tabla35678[[#This Row],[SALIDAS4]]</f>
        <v>1200</v>
      </c>
    </row>
    <row r="272" spans="1:15">
      <c r="A272" s="11" t="s">
        <v>912</v>
      </c>
      <c r="B272" s="10" t="s">
        <v>913</v>
      </c>
      <c r="C272" s="12" t="s">
        <v>914</v>
      </c>
      <c r="D272" t="s">
        <v>906</v>
      </c>
      <c r="F272" s="9" t="s">
        <v>820</v>
      </c>
      <c r="G272">
        <v>1</v>
      </c>
      <c r="J272">
        <f>+Tabla35678[[#This Row],[BALANCE INICIAL]]+Tabla35678[[#This Row],[ENTRADAS]]-Tabla35678[[#This Row],[SALIDAS]]</f>
        <v>1</v>
      </c>
      <c r="K272" s="2">
        <v>259.52999999999997</v>
      </c>
      <c r="L272" s="2">
        <f>+Tabla35678[[#This Row],[BALANCE INICIAL]]*Tabla35678[[#This Row],[PRECIO]]</f>
        <v>259.52999999999997</v>
      </c>
      <c r="M272" s="2">
        <f>+Tabla35678[[#This Row],[ENTRADAS]]*Tabla35678[[#This Row],[PRECIO]]</f>
        <v>0</v>
      </c>
      <c r="N272" s="2">
        <f>+Tabla35678[[#This Row],[SALIDAS]]*Tabla35678[[#This Row],[PRECIO]]</f>
        <v>0</v>
      </c>
      <c r="O272" s="2">
        <f>+Tabla35678[[#This Row],[BALANCE INICIAL2]]+Tabla35678[[#This Row],[ENTRADAS3]]-Tabla35678[[#This Row],[SALIDAS4]]</f>
        <v>259.52999999999997</v>
      </c>
    </row>
    <row r="273" spans="1:15">
      <c r="A273" s="9" t="s">
        <v>40</v>
      </c>
      <c r="B273" s="16" t="s">
        <v>900</v>
      </c>
      <c r="C273" t="s">
        <v>86</v>
      </c>
      <c r="D273" t="s">
        <v>260</v>
      </c>
      <c r="F273" s="9" t="s">
        <v>820</v>
      </c>
      <c r="G273">
        <v>21</v>
      </c>
      <c r="H273">
        <v>100</v>
      </c>
      <c r="I273">
        <v>36</v>
      </c>
      <c r="J273">
        <f>+Tabla35678[[#This Row],[BALANCE INICIAL]]+Tabla35678[[#This Row],[ENTRADAS]]-Tabla35678[[#This Row],[SALIDAS]]</f>
        <v>85</v>
      </c>
      <c r="K273" s="2">
        <v>98</v>
      </c>
      <c r="L273" s="2">
        <f>+Tabla35678[[#This Row],[BALANCE INICIAL]]*Tabla35678[[#This Row],[PRECIO]]</f>
        <v>2058</v>
      </c>
      <c r="M273" s="2">
        <f>+Tabla35678[[#This Row],[ENTRADAS]]*Tabla35678[[#This Row],[PRECIO]]</f>
        <v>9800</v>
      </c>
      <c r="N273" s="2">
        <f>+Tabla35678[[#This Row],[SALIDAS]]*Tabla35678[[#This Row],[PRECIO]]</f>
        <v>3528</v>
      </c>
      <c r="O273" s="2">
        <f>+Tabla35678[[#This Row],[BALANCE INICIAL2]]+Tabla35678[[#This Row],[ENTRADAS3]]-Tabla35678[[#This Row],[SALIDAS4]]</f>
        <v>8330</v>
      </c>
    </row>
    <row r="274" spans="1:15">
      <c r="A274" s="9" t="s">
        <v>40</v>
      </c>
      <c r="B274" s="16" t="s">
        <v>900</v>
      </c>
      <c r="C274" t="s">
        <v>86</v>
      </c>
      <c r="D274" t="s">
        <v>990</v>
      </c>
      <c r="F274" s="9" t="s">
        <v>820</v>
      </c>
      <c r="G274">
        <v>70</v>
      </c>
      <c r="J274">
        <f>+Tabla35678[[#This Row],[BALANCE INICIAL]]+Tabla35678[[#This Row],[ENTRADAS]]-Tabla35678[[#This Row],[SALIDAS]]</f>
        <v>70</v>
      </c>
      <c r="K274" s="2">
        <v>81.63</v>
      </c>
      <c r="L274" s="2">
        <f>+Tabla35678[[#This Row],[BALANCE INICIAL]]*Tabla35678[[#This Row],[PRECIO]]</f>
        <v>5714.0999999999995</v>
      </c>
      <c r="M274" s="2">
        <f>+Tabla35678[[#This Row],[ENTRADAS]]*Tabla35678[[#This Row],[PRECIO]]</f>
        <v>0</v>
      </c>
      <c r="N274" s="2">
        <f>+Tabla35678[[#This Row],[SALIDAS]]*Tabla35678[[#This Row],[PRECIO]]</f>
        <v>0</v>
      </c>
      <c r="O274" s="2">
        <f>+Tabla35678[[#This Row],[BALANCE INICIAL2]]+Tabla35678[[#This Row],[ENTRADAS3]]-Tabla35678[[#This Row],[SALIDAS4]]</f>
        <v>5714.0999999999995</v>
      </c>
    </row>
    <row r="275" spans="1:15">
      <c r="A275" s="9" t="s">
        <v>40</v>
      </c>
      <c r="B275" s="16" t="s">
        <v>900</v>
      </c>
      <c r="C275" t="s">
        <v>86</v>
      </c>
      <c r="D275" t="s">
        <v>271</v>
      </c>
      <c r="F275" s="9" t="s">
        <v>820</v>
      </c>
      <c r="G275">
        <v>8</v>
      </c>
      <c r="J275">
        <f>+Tabla35678[[#This Row],[BALANCE INICIAL]]+Tabla35678[[#This Row],[ENTRADAS]]-Tabla35678[[#This Row],[SALIDAS]]</f>
        <v>8</v>
      </c>
      <c r="K275" s="2">
        <v>34.5</v>
      </c>
      <c r="L275" s="2">
        <f>+Tabla35678[[#This Row],[BALANCE INICIAL]]*Tabla35678[[#This Row],[PRECIO]]</f>
        <v>276</v>
      </c>
      <c r="M275" s="2">
        <f>+Tabla35678[[#This Row],[ENTRADAS]]*Tabla35678[[#This Row],[PRECIO]]</f>
        <v>0</v>
      </c>
      <c r="N275" s="2">
        <f>+Tabla35678[[#This Row],[SALIDAS]]*Tabla35678[[#This Row],[PRECIO]]</f>
        <v>0</v>
      </c>
      <c r="O275" s="2">
        <f>+Tabla35678[[#This Row],[BALANCE INICIAL2]]+Tabla35678[[#This Row],[ENTRADAS3]]-Tabla35678[[#This Row],[SALIDAS4]]</f>
        <v>276</v>
      </c>
    </row>
    <row r="276" spans="1:15">
      <c r="A276" s="9" t="s">
        <v>40</v>
      </c>
      <c r="B276" s="16" t="s">
        <v>900</v>
      </c>
      <c r="C276" t="s">
        <v>86</v>
      </c>
      <c r="D276" t="s">
        <v>298</v>
      </c>
      <c r="F276" s="9" t="s">
        <v>826</v>
      </c>
      <c r="G276">
        <v>3</v>
      </c>
      <c r="J276">
        <f>+Tabla35678[[#This Row],[BALANCE INICIAL]]+Tabla35678[[#This Row],[ENTRADAS]]-Tabla35678[[#This Row],[SALIDAS]]</f>
        <v>3</v>
      </c>
      <c r="K276" s="2">
        <v>650.5</v>
      </c>
      <c r="L276" s="2">
        <f>+Tabla35678[[#This Row],[BALANCE INICIAL]]*Tabla35678[[#This Row],[PRECIO]]</f>
        <v>1951.5</v>
      </c>
      <c r="M276" s="2">
        <f>+Tabla35678[[#This Row],[ENTRADAS]]*Tabla35678[[#This Row],[PRECIO]]</f>
        <v>0</v>
      </c>
      <c r="N276" s="2">
        <f>+Tabla35678[[#This Row],[SALIDAS]]*Tabla35678[[#This Row],[PRECIO]]</f>
        <v>0</v>
      </c>
      <c r="O276" s="2">
        <f>+Tabla35678[[#This Row],[BALANCE INICIAL2]]+Tabla35678[[#This Row],[ENTRADAS3]]-Tabla35678[[#This Row],[SALIDAS4]]</f>
        <v>1951.5</v>
      </c>
    </row>
    <row r="277" spans="1:15">
      <c r="A277" s="9" t="s">
        <v>49</v>
      </c>
      <c r="B277" t="s">
        <v>899</v>
      </c>
      <c r="C277" t="s">
        <v>98</v>
      </c>
      <c r="D277" t="s">
        <v>387</v>
      </c>
      <c r="F277" s="9" t="s">
        <v>820</v>
      </c>
      <c r="G277">
        <v>2</v>
      </c>
      <c r="J277">
        <f>+Tabla35678[[#This Row],[BALANCE INICIAL]]+Tabla35678[[#This Row],[ENTRADAS]]-Tabla35678[[#This Row],[SALIDAS]]</f>
        <v>2</v>
      </c>
      <c r="K277" s="2">
        <v>9157</v>
      </c>
      <c r="L277" s="2">
        <f>+Tabla35678[[#This Row],[BALANCE INICIAL]]*Tabla35678[[#This Row],[PRECIO]]</f>
        <v>18314</v>
      </c>
      <c r="M277" s="2">
        <f>+Tabla35678[[#This Row],[ENTRADAS]]*Tabla35678[[#This Row],[PRECIO]]</f>
        <v>0</v>
      </c>
      <c r="N277" s="2">
        <f>+Tabla35678[[#This Row],[SALIDAS]]*Tabla35678[[#This Row],[PRECIO]]</f>
        <v>0</v>
      </c>
      <c r="O277" s="2">
        <f>+Tabla35678[[#This Row],[BALANCE INICIAL2]]+Tabla35678[[#This Row],[ENTRADAS3]]-Tabla35678[[#This Row],[SALIDAS4]]</f>
        <v>18314</v>
      </c>
    </row>
    <row r="278" spans="1:15">
      <c r="A278" s="9" t="s">
        <v>49</v>
      </c>
      <c r="B278" t="s">
        <v>899</v>
      </c>
      <c r="C278" t="s">
        <v>98</v>
      </c>
      <c r="D278" t="s">
        <v>388</v>
      </c>
      <c r="F278" s="9" t="s">
        <v>820</v>
      </c>
      <c r="G278">
        <v>4</v>
      </c>
      <c r="J278">
        <f>+Tabla35678[[#This Row],[BALANCE INICIAL]]+Tabla35678[[#This Row],[ENTRADAS]]-Tabla35678[[#This Row],[SALIDAS]]</f>
        <v>4</v>
      </c>
      <c r="K278" s="2">
        <v>6750</v>
      </c>
      <c r="L278" s="2">
        <f>+Tabla35678[[#This Row],[BALANCE INICIAL]]*Tabla35678[[#This Row],[PRECIO]]</f>
        <v>27000</v>
      </c>
      <c r="M278" s="2">
        <f>+Tabla35678[[#This Row],[ENTRADAS]]*Tabla35678[[#This Row],[PRECIO]]</f>
        <v>0</v>
      </c>
      <c r="N278" s="2">
        <f>+Tabla35678[[#This Row],[SALIDAS]]*Tabla35678[[#This Row],[PRECIO]]</f>
        <v>0</v>
      </c>
      <c r="O278" s="2">
        <f>+Tabla35678[[#This Row],[BALANCE INICIAL2]]+Tabla35678[[#This Row],[ENTRADAS3]]-Tabla35678[[#This Row],[SALIDAS4]]</f>
        <v>27000</v>
      </c>
    </row>
    <row r="279" spans="1:15">
      <c r="A279" s="9" t="s">
        <v>49</v>
      </c>
      <c r="B279" t="s">
        <v>899</v>
      </c>
      <c r="C279" t="s">
        <v>98</v>
      </c>
      <c r="D279" t="s">
        <v>389</v>
      </c>
      <c r="F279" s="9" t="s">
        <v>820</v>
      </c>
      <c r="G279">
        <v>6</v>
      </c>
      <c r="J279">
        <f>+Tabla35678[[#This Row],[BALANCE INICIAL]]+Tabla35678[[#This Row],[ENTRADAS]]-Tabla35678[[#This Row],[SALIDAS]]</f>
        <v>6</v>
      </c>
      <c r="K279" s="2">
        <v>8430</v>
      </c>
      <c r="L279" s="2">
        <f>+Tabla35678[[#This Row],[BALANCE INICIAL]]*Tabla35678[[#This Row],[PRECIO]]</f>
        <v>50580</v>
      </c>
      <c r="M279" s="2">
        <f>+Tabla35678[[#This Row],[ENTRADAS]]*Tabla35678[[#This Row],[PRECIO]]</f>
        <v>0</v>
      </c>
      <c r="N279" s="2">
        <f>+Tabla35678[[#This Row],[SALIDAS]]*Tabla35678[[#This Row],[PRECIO]]</f>
        <v>0</v>
      </c>
      <c r="O279" s="2">
        <f>+Tabla35678[[#This Row],[BALANCE INICIAL2]]+Tabla35678[[#This Row],[ENTRADAS3]]-Tabla35678[[#This Row],[SALIDAS4]]</f>
        <v>50580</v>
      </c>
    </row>
    <row r="280" spans="1:15">
      <c r="A280" s="9" t="s">
        <v>53</v>
      </c>
      <c r="B280" s="16" t="s">
        <v>898</v>
      </c>
      <c r="C280" t="s">
        <v>101</v>
      </c>
      <c r="D280" t="s">
        <v>392</v>
      </c>
      <c r="F280" s="9" t="s">
        <v>826</v>
      </c>
      <c r="G280">
        <v>5</v>
      </c>
      <c r="J280">
        <f>+Tabla35678[[#This Row],[BALANCE INICIAL]]+Tabla35678[[#This Row],[ENTRADAS]]-Tabla35678[[#This Row],[SALIDAS]]</f>
        <v>5</v>
      </c>
      <c r="K280" s="2">
        <v>380</v>
      </c>
      <c r="L280" s="2">
        <f>+Tabla35678[[#This Row],[BALANCE INICIAL]]*Tabla35678[[#This Row],[PRECIO]]</f>
        <v>1900</v>
      </c>
      <c r="M280" s="2">
        <f>+Tabla35678[[#This Row],[ENTRADAS]]*Tabla35678[[#This Row],[PRECIO]]</f>
        <v>0</v>
      </c>
      <c r="N280" s="2">
        <f>+Tabla35678[[#This Row],[SALIDAS]]*Tabla35678[[#This Row],[PRECIO]]</f>
        <v>0</v>
      </c>
      <c r="O280" s="2">
        <f>+Tabla35678[[#This Row],[BALANCE INICIAL2]]+Tabla35678[[#This Row],[ENTRADAS3]]-Tabla35678[[#This Row],[SALIDAS4]]</f>
        <v>1900</v>
      </c>
    </row>
    <row r="281" spans="1:15">
      <c r="A281" s="9" t="s">
        <v>48</v>
      </c>
      <c r="B281" s="16" t="s">
        <v>886</v>
      </c>
      <c r="C281" t="s">
        <v>95</v>
      </c>
      <c r="D281" t="s">
        <v>360</v>
      </c>
      <c r="F281" s="9" t="s">
        <v>826</v>
      </c>
      <c r="G281">
        <v>1</v>
      </c>
      <c r="I281">
        <v>1</v>
      </c>
      <c r="J281">
        <f>+Tabla35678[[#This Row],[BALANCE INICIAL]]+Tabla35678[[#This Row],[ENTRADAS]]-Tabla35678[[#This Row],[SALIDAS]]</f>
        <v>0</v>
      </c>
      <c r="K281" s="2">
        <v>2616.63</v>
      </c>
      <c r="L281" s="2">
        <f>+Tabla35678[[#This Row],[BALANCE INICIAL]]*Tabla35678[[#This Row],[PRECIO]]</f>
        <v>2616.63</v>
      </c>
      <c r="M281" s="2">
        <f>+Tabla35678[[#This Row],[ENTRADAS]]*Tabla35678[[#This Row],[PRECIO]]</f>
        <v>0</v>
      </c>
      <c r="N281" s="2">
        <f>+Tabla35678[[#This Row],[SALIDAS]]*Tabla35678[[#This Row],[PRECIO]]</f>
        <v>2616.63</v>
      </c>
      <c r="O281" s="2">
        <f>+Tabla35678[[#This Row],[BALANCE INICIAL2]]+Tabla35678[[#This Row],[ENTRADAS3]]-Tabla35678[[#This Row],[SALIDAS4]]</f>
        <v>0</v>
      </c>
    </row>
    <row r="282" spans="1:15">
      <c r="A282" s="9" t="s">
        <v>48</v>
      </c>
      <c r="B282" s="16" t="s">
        <v>886</v>
      </c>
      <c r="C282" t="s">
        <v>95</v>
      </c>
      <c r="D282" t="s">
        <v>719</v>
      </c>
      <c r="F282" s="9" t="s">
        <v>820</v>
      </c>
      <c r="G282">
        <v>2</v>
      </c>
      <c r="J282">
        <f>+Tabla35678[[#This Row],[BALANCE INICIAL]]+Tabla35678[[#This Row],[ENTRADAS]]-Tabla35678[[#This Row],[SALIDAS]]</f>
        <v>2</v>
      </c>
      <c r="K282" s="2">
        <v>3399</v>
      </c>
      <c r="L282" s="2">
        <f>+Tabla35678[[#This Row],[BALANCE INICIAL]]*Tabla35678[[#This Row],[PRECIO]]</f>
        <v>6798</v>
      </c>
      <c r="M282" s="2">
        <f>+Tabla35678[[#This Row],[ENTRADAS]]*Tabla35678[[#This Row],[PRECIO]]</f>
        <v>0</v>
      </c>
      <c r="N282" s="2">
        <f>+Tabla35678[[#This Row],[SALIDAS]]*Tabla35678[[#This Row],[PRECIO]]</f>
        <v>0</v>
      </c>
      <c r="O282" s="2">
        <f>+Tabla35678[[#This Row],[BALANCE INICIAL2]]+Tabla35678[[#This Row],[ENTRADAS3]]-Tabla35678[[#This Row],[SALIDAS4]]</f>
        <v>6798</v>
      </c>
    </row>
    <row r="283" spans="1:15">
      <c r="A283" s="9" t="s">
        <v>31</v>
      </c>
      <c r="B283" t="s">
        <v>897</v>
      </c>
      <c r="C283" t="s">
        <v>69</v>
      </c>
      <c r="D283" t="s">
        <v>123</v>
      </c>
      <c r="F283" s="9" t="s">
        <v>825</v>
      </c>
      <c r="G283">
        <v>61</v>
      </c>
      <c r="I283">
        <v>4</v>
      </c>
      <c r="J283">
        <f>+Tabla35678[[#This Row],[BALANCE INICIAL]]+Tabla35678[[#This Row],[ENTRADAS]]-Tabla35678[[#This Row],[SALIDAS]]</f>
        <v>57</v>
      </c>
      <c r="K283" s="2">
        <v>125</v>
      </c>
      <c r="L283" s="2">
        <f>+Tabla35678[[#This Row],[BALANCE INICIAL]]*Tabla35678[[#This Row],[PRECIO]]</f>
        <v>7625</v>
      </c>
      <c r="M283" s="2">
        <f>+Tabla35678[[#This Row],[ENTRADAS]]*Tabla35678[[#This Row],[PRECIO]]</f>
        <v>0</v>
      </c>
      <c r="N283" s="2">
        <f>+Tabla35678[[#This Row],[SALIDAS]]*Tabla35678[[#This Row],[PRECIO]]</f>
        <v>500</v>
      </c>
      <c r="O283" s="2">
        <f>+Tabla35678[[#This Row],[BALANCE INICIAL2]]+Tabla35678[[#This Row],[ENTRADAS3]]-Tabla35678[[#This Row],[SALIDAS4]]</f>
        <v>7125</v>
      </c>
    </row>
    <row r="284" spans="1:15">
      <c r="A284" s="9" t="s">
        <v>31</v>
      </c>
      <c r="B284" t="s">
        <v>897</v>
      </c>
      <c r="C284" t="s">
        <v>69</v>
      </c>
      <c r="D284" t="s">
        <v>124</v>
      </c>
      <c r="F284" s="9" t="s">
        <v>820</v>
      </c>
      <c r="G284">
        <v>17</v>
      </c>
      <c r="H284">
        <v>0</v>
      </c>
      <c r="I284">
        <v>17</v>
      </c>
      <c r="J284">
        <f>+Tabla35678[[#This Row],[BALANCE INICIAL]]+Tabla35678[[#This Row],[ENTRADAS]]-Tabla35678[[#This Row],[SALIDAS]]</f>
        <v>0</v>
      </c>
      <c r="K284" s="2">
        <v>85</v>
      </c>
      <c r="L284" s="2">
        <f>+Tabla35678[[#This Row],[BALANCE INICIAL]]*Tabla35678[[#This Row],[PRECIO]]</f>
        <v>1445</v>
      </c>
      <c r="M284" s="2">
        <f>+Tabla35678[[#This Row],[ENTRADAS]]*Tabla35678[[#This Row],[PRECIO]]</f>
        <v>0</v>
      </c>
      <c r="N284" s="2">
        <f>+Tabla35678[[#This Row],[SALIDAS]]*Tabla35678[[#This Row],[PRECIO]]</f>
        <v>1445</v>
      </c>
      <c r="O284" s="2">
        <f>+Tabla35678[[#This Row],[BALANCE INICIAL2]]+Tabla35678[[#This Row],[ENTRADAS3]]-Tabla35678[[#This Row],[SALIDAS4]]</f>
        <v>0</v>
      </c>
    </row>
    <row r="285" spans="1:15">
      <c r="A285" s="9" t="s">
        <v>31</v>
      </c>
      <c r="B285" t="s">
        <v>897</v>
      </c>
      <c r="C285" t="s">
        <v>75</v>
      </c>
      <c r="D285" t="s">
        <v>159</v>
      </c>
      <c r="F285" s="9" t="s">
        <v>820</v>
      </c>
      <c r="G285">
        <v>70</v>
      </c>
      <c r="H285">
        <v>125</v>
      </c>
      <c r="I285">
        <v>50</v>
      </c>
      <c r="J285">
        <f>+Tabla35678[[#This Row],[BALANCE INICIAL]]+Tabla35678[[#This Row],[ENTRADAS]]-Tabla35678[[#This Row],[SALIDAS]]</f>
        <v>145</v>
      </c>
      <c r="K285" s="2">
        <v>13.18</v>
      </c>
      <c r="L285" s="2">
        <f>+Tabla35678[[#This Row],[BALANCE INICIAL]]*Tabla35678[[#This Row],[PRECIO]]</f>
        <v>922.6</v>
      </c>
      <c r="M285" s="2">
        <f>+Tabla35678[[#This Row],[ENTRADAS]]*Tabla35678[[#This Row],[PRECIO]]</f>
        <v>1647.5</v>
      </c>
      <c r="N285" s="2">
        <f>+Tabla35678[[#This Row],[SALIDAS]]*Tabla35678[[#This Row],[PRECIO]]</f>
        <v>659</v>
      </c>
      <c r="O285" s="2">
        <f>+Tabla35678[[#This Row],[BALANCE INICIAL2]]+Tabla35678[[#This Row],[ENTRADAS3]]-Tabla35678[[#This Row],[SALIDAS4]]</f>
        <v>1911.1</v>
      </c>
    </row>
    <row r="286" spans="1:15">
      <c r="A286" s="9" t="s">
        <v>31</v>
      </c>
      <c r="B286" t="s">
        <v>897</v>
      </c>
      <c r="C286" t="s">
        <v>75</v>
      </c>
      <c r="D286" t="s">
        <v>160</v>
      </c>
      <c r="F286" s="9" t="s">
        <v>820</v>
      </c>
      <c r="G286">
        <v>40</v>
      </c>
      <c r="H286">
        <v>125</v>
      </c>
      <c r="I286">
        <v>20</v>
      </c>
      <c r="J286">
        <f>+Tabla35678[[#This Row],[BALANCE INICIAL]]+Tabla35678[[#This Row],[ENTRADAS]]-Tabla35678[[#This Row],[SALIDAS]]</f>
        <v>145</v>
      </c>
      <c r="K286" s="2">
        <v>10</v>
      </c>
      <c r="L286" s="2">
        <f>+Tabla35678[[#This Row],[BALANCE INICIAL]]*Tabla35678[[#This Row],[PRECIO]]</f>
        <v>400</v>
      </c>
      <c r="M286" s="2">
        <f>+Tabla35678[[#This Row],[ENTRADAS]]*Tabla35678[[#This Row],[PRECIO]]</f>
        <v>1250</v>
      </c>
      <c r="N286" s="2">
        <f>+Tabla35678[[#This Row],[SALIDAS]]*Tabla35678[[#This Row],[PRECIO]]</f>
        <v>200</v>
      </c>
      <c r="O286" s="2">
        <f>+Tabla35678[[#This Row],[BALANCE INICIAL2]]+Tabla35678[[#This Row],[ENTRADAS3]]-Tabla35678[[#This Row],[SALIDAS4]]</f>
        <v>1450</v>
      </c>
    </row>
    <row r="287" spans="1:15">
      <c r="A287" s="9" t="s">
        <v>31</v>
      </c>
      <c r="B287" t="s">
        <v>897</v>
      </c>
      <c r="C287" t="s">
        <v>75</v>
      </c>
      <c r="D287" t="s">
        <v>161</v>
      </c>
      <c r="F287" s="9" t="s">
        <v>820</v>
      </c>
      <c r="G287">
        <v>106</v>
      </c>
      <c r="H287">
        <v>100</v>
      </c>
      <c r="I287">
        <v>50</v>
      </c>
      <c r="J287">
        <f>+Tabla35678[[#This Row],[BALANCE INICIAL]]+Tabla35678[[#This Row],[ENTRADAS]]-Tabla35678[[#This Row],[SALIDAS]]</f>
        <v>156</v>
      </c>
      <c r="K287" s="2">
        <v>17.62</v>
      </c>
      <c r="L287" s="2">
        <f>+Tabla35678[[#This Row],[BALANCE INICIAL]]*Tabla35678[[#This Row],[PRECIO]]</f>
        <v>1867.72</v>
      </c>
      <c r="M287" s="2">
        <f>+Tabla35678[[#This Row],[ENTRADAS]]*Tabla35678[[#This Row],[PRECIO]]</f>
        <v>1762</v>
      </c>
      <c r="N287" s="2">
        <f>+Tabla35678[[#This Row],[SALIDAS]]*Tabla35678[[#This Row],[PRECIO]]</f>
        <v>881</v>
      </c>
      <c r="O287" s="2">
        <f>+Tabla35678[[#This Row],[BALANCE INICIAL2]]+Tabla35678[[#This Row],[ENTRADAS3]]-Tabla35678[[#This Row],[SALIDAS4]]</f>
        <v>2748.7200000000003</v>
      </c>
    </row>
    <row r="288" spans="1:15">
      <c r="A288" s="9" t="s">
        <v>31</v>
      </c>
      <c r="B288" t="s">
        <v>897</v>
      </c>
      <c r="C288" t="s">
        <v>75</v>
      </c>
      <c r="D288" t="s">
        <v>189</v>
      </c>
      <c r="F288" s="9" t="s">
        <v>825</v>
      </c>
      <c r="G288">
        <v>78</v>
      </c>
      <c r="H288">
        <v>200</v>
      </c>
      <c r="I288">
        <v>96</v>
      </c>
      <c r="J288">
        <f>+Tabla35678[[#This Row],[BALANCE INICIAL]]+Tabla35678[[#This Row],[ENTRADAS]]-Tabla35678[[#This Row],[SALIDAS]]</f>
        <v>182</v>
      </c>
      <c r="K288" s="2">
        <v>52</v>
      </c>
      <c r="L288" s="2">
        <f>+Tabla35678[[#This Row],[BALANCE INICIAL]]*Tabla35678[[#This Row],[PRECIO]]</f>
        <v>4056</v>
      </c>
      <c r="M288" s="2">
        <f>+Tabla35678[[#This Row],[ENTRADAS]]*Tabla35678[[#This Row],[PRECIO]]</f>
        <v>10400</v>
      </c>
      <c r="N288" s="2">
        <f>+Tabla35678[[#This Row],[SALIDAS]]*Tabla35678[[#This Row],[PRECIO]]</f>
        <v>4992</v>
      </c>
      <c r="O288" s="2">
        <f>+Tabla35678[[#This Row],[BALANCE INICIAL2]]+Tabla35678[[#This Row],[ENTRADAS3]]-Tabla35678[[#This Row],[SALIDAS4]]</f>
        <v>9464</v>
      </c>
    </row>
    <row r="289" spans="1:15">
      <c r="A289" s="9" t="s">
        <v>31</v>
      </c>
      <c r="B289" t="s">
        <v>897</v>
      </c>
      <c r="C289" t="s">
        <v>75</v>
      </c>
      <c r="D289" t="s">
        <v>987</v>
      </c>
      <c r="F289" s="9" t="s">
        <v>820</v>
      </c>
      <c r="G289">
        <v>16</v>
      </c>
      <c r="I289">
        <v>2</v>
      </c>
      <c r="J289">
        <f>+Tabla35678[[#This Row],[BALANCE INICIAL]]+Tabla35678[[#This Row],[ENTRADAS]]-Tabla35678[[#This Row],[SALIDAS]]</f>
        <v>14</v>
      </c>
      <c r="K289" s="2">
        <v>2261.25</v>
      </c>
      <c r="L289" s="2">
        <f>+Tabla35678[[#This Row],[BALANCE INICIAL]]*Tabla35678[[#This Row],[PRECIO]]</f>
        <v>36180</v>
      </c>
      <c r="M289" s="2">
        <f>+Tabla35678[[#This Row],[ENTRADAS]]*Tabla35678[[#This Row],[PRECIO]]</f>
        <v>0</v>
      </c>
      <c r="N289" s="2">
        <f>+Tabla35678[[#This Row],[SALIDAS]]*Tabla35678[[#This Row],[PRECIO]]</f>
        <v>4522.5</v>
      </c>
      <c r="O289" s="2">
        <f>+Tabla35678[[#This Row],[BALANCE INICIAL2]]+Tabla35678[[#This Row],[ENTRADAS3]]-Tabla35678[[#This Row],[SALIDAS4]]</f>
        <v>31657.5</v>
      </c>
    </row>
    <row r="290" spans="1:15">
      <c r="A290" s="9" t="s">
        <v>31</v>
      </c>
      <c r="B290" t="s">
        <v>897</v>
      </c>
      <c r="C290" t="s">
        <v>75</v>
      </c>
      <c r="D290" t="s">
        <v>194</v>
      </c>
      <c r="F290" s="9" t="s">
        <v>824</v>
      </c>
      <c r="G290">
        <v>7</v>
      </c>
      <c r="J290">
        <f>+Tabla35678[[#This Row],[BALANCE INICIAL]]+Tabla35678[[#This Row],[ENTRADAS]]-Tabla35678[[#This Row],[SALIDAS]]</f>
        <v>7</v>
      </c>
      <c r="K290" s="2">
        <v>270</v>
      </c>
      <c r="L290" s="2">
        <f>+Tabla35678[[#This Row],[BALANCE INICIAL]]*Tabla35678[[#This Row],[PRECIO]]</f>
        <v>1890</v>
      </c>
      <c r="M290" s="2">
        <f>+Tabla35678[[#This Row],[ENTRADAS]]*Tabla35678[[#This Row],[PRECIO]]</f>
        <v>0</v>
      </c>
      <c r="N290" s="2">
        <f>+Tabla35678[[#This Row],[SALIDAS]]*Tabla35678[[#This Row],[PRECIO]]</f>
        <v>0</v>
      </c>
      <c r="O290" s="2">
        <f>+Tabla35678[[#This Row],[BALANCE INICIAL2]]+Tabla35678[[#This Row],[ENTRADAS3]]-Tabla35678[[#This Row],[SALIDAS4]]</f>
        <v>1890</v>
      </c>
    </row>
    <row r="291" spans="1:15">
      <c r="A291" s="9" t="s">
        <v>31</v>
      </c>
      <c r="B291" t="s">
        <v>897</v>
      </c>
      <c r="C291" t="s">
        <v>75</v>
      </c>
      <c r="D291" t="s">
        <v>195</v>
      </c>
      <c r="F291" s="9" t="s">
        <v>840</v>
      </c>
      <c r="G291">
        <v>193</v>
      </c>
      <c r="H291">
        <v>150</v>
      </c>
      <c r="I291">
        <v>193</v>
      </c>
      <c r="J291">
        <f>+Tabla35678[[#This Row],[BALANCE INICIAL]]+Tabla35678[[#This Row],[ENTRADAS]]-Tabla35678[[#This Row],[SALIDAS]]</f>
        <v>150</v>
      </c>
      <c r="K291" s="2">
        <v>74</v>
      </c>
      <c r="L291" s="2">
        <f>+Tabla35678[[#This Row],[BALANCE INICIAL]]*Tabla35678[[#This Row],[PRECIO]]</f>
        <v>14282</v>
      </c>
      <c r="M291" s="2">
        <f>+Tabla35678[[#This Row],[ENTRADAS]]*Tabla35678[[#This Row],[PRECIO]]</f>
        <v>11100</v>
      </c>
      <c r="N291" s="2">
        <f>+Tabla35678[[#This Row],[SALIDAS]]*Tabla35678[[#This Row],[PRECIO]]</f>
        <v>14282</v>
      </c>
      <c r="O291" s="2">
        <f>+Tabla35678[[#This Row],[BALANCE INICIAL2]]+Tabla35678[[#This Row],[ENTRADAS3]]-Tabla35678[[#This Row],[SALIDAS4]]</f>
        <v>11100</v>
      </c>
    </row>
    <row r="292" spans="1:15">
      <c r="A292" s="9" t="s">
        <v>31</v>
      </c>
      <c r="B292" t="s">
        <v>897</v>
      </c>
      <c r="C292" t="s">
        <v>75</v>
      </c>
      <c r="D292" t="s">
        <v>196</v>
      </c>
      <c r="F292" s="9" t="s">
        <v>841</v>
      </c>
      <c r="G292">
        <v>10</v>
      </c>
      <c r="I292">
        <v>1</v>
      </c>
      <c r="J292">
        <f>+Tabla35678[[#This Row],[BALANCE INICIAL]]+Tabla35678[[#This Row],[ENTRADAS]]-Tabla35678[[#This Row],[SALIDAS]]</f>
        <v>9</v>
      </c>
      <c r="K292" s="2">
        <v>810</v>
      </c>
      <c r="L292" s="2">
        <f>+Tabla35678[[#This Row],[BALANCE INICIAL]]*Tabla35678[[#This Row],[PRECIO]]</f>
        <v>8100</v>
      </c>
      <c r="M292" s="2">
        <f>+Tabla35678[[#This Row],[ENTRADAS]]*Tabla35678[[#This Row],[PRECIO]]</f>
        <v>0</v>
      </c>
      <c r="N292" s="2">
        <f>+Tabla35678[[#This Row],[SALIDAS]]*Tabla35678[[#This Row],[PRECIO]]</f>
        <v>810</v>
      </c>
      <c r="O292" s="2">
        <f>+Tabla35678[[#This Row],[BALANCE INICIAL2]]+Tabla35678[[#This Row],[ENTRADAS3]]-Tabla35678[[#This Row],[SALIDAS4]]</f>
        <v>7290</v>
      </c>
    </row>
    <row r="293" spans="1:15">
      <c r="A293" s="9" t="s">
        <v>31</v>
      </c>
      <c r="B293" t="s">
        <v>897</v>
      </c>
      <c r="C293" t="s">
        <v>75</v>
      </c>
      <c r="D293" t="s">
        <v>197</v>
      </c>
      <c r="F293" s="9" t="s">
        <v>820</v>
      </c>
      <c r="G293">
        <v>100</v>
      </c>
      <c r="I293">
        <v>10</v>
      </c>
      <c r="J293">
        <f>+Tabla35678[[#This Row],[BALANCE INICIAL]]+Tabla35678[[#This Row],[ENTRADAS]]-Tabla35678[[#This Row],[SALIDAS]]</f>
        <v>90</v>
      </c>
      <c r="K293" s="2">
        <v>170</v>
      </c>
      <c r="L293" s="2">
        <f>+Tabla35678[[#This Row],[BALANCE INICIAL]]*Tabla35678[[#This Row],[PRECIO]]</f>
        <v>17000</v>
      </c>
      <c r="M293" s="2">
        <f>+Tabla35678[[#This Row],[ENTRADAS]]*Tabla35678[[#This Row],[PRECIO]]</f>
        <v>0</v>
      </c>
      <c r="N293" s="2">
        <f>+Tabla35678[[#This Row],[SALIDAS]]*Tabla35678[[#This Row],[PRECIO]]</f>
        <v>1700</v>
      </c>
      <c r="O293" s="2">
        <f>+Tabla35678[[#This Row],[BALANCE INICIAL2]]+Tabla35678[[#This Row],[ENTRADAS3]]-Tabla35678[[#This Row],[SALIDAS4]]</f>
        <v>15300</v>
      </c>
    </row>
    <row r="294" spans="1:15">
      <c r="A294" s="9" t="s">
        <v>31</v>
      </c>
      <c r="B294" t="s">
        <v>897</v>
      </c>
      <c r="C294" t="s">
        <v>75</v>
      </c>
      <c r="D294" t="s">
        <v>198</v>
      </c>
      <c r="F294" s="9" t="s">
        <v>820</v>
      </c>
      <c r="G294">
        <v>73</v>
      </c>
      <c r="J294">
        <f>+Tabla35678[[#This Row],[BALANCE INICIAL]]+Tabla35678[[#This Row],[ENTRADAS]]-Tabla35678[[#This Row],[SALIDAS]]</f>
        <v>73</v>
      </c>
      <c r="K294" s="2">
        <v>189.61</v>
      </c>
      <c r="L294" s="2">
        <f>+Tabla35678[[#This Row],[BALANCE INICIAL]]*Tabla35678[[#This Row],[PRECIO]]</f>
        <v>13841.53</v>
      </c>
      <c r="M294" s="2">
        <f>+Tabla35678[[#This Row],[ENTRADAS]]*Tabla35678[[#This Row],[PRECIO]]</f>
        <v>0</v>
      </c>
      <c r="N294" s="2">
        <f>+Tabla35678[[#This Row],[SALIDAS]]*Tabla35678[[#This Row],[PRECIO]]</f>
        <v>0</v>
      </c>
      <c r="O294" s="2">
        <f>+Tabla35678[[#This Row],[BALANCE INICIAL2]]+Tabla35678[[#This Row],[ENTRADAS3]]-Tabla35678[[#This Row],[SALIDAS4]]</f>
        <v>13841.53</v>
      </c>
    </row>
    <row r="295" spans="1:15">
      <c r="A295" s="9" t="s">
        <v>31</v>
      </c>
      <c r="B295" t="s">
        <v>897</v>
      </c>
      <c r="C295" t="s">
        <v>75</v>
      </c>
      <c r="D295" t="s">
        <v>199</v>
      </c>
      <c r="F295" s="9" t="s">
        <v>820</v>
      </c>
      <c r="G295">
        <v>8</v>
      </c>
      <c r="I295">
        <v>8</v>
      </c>
      <c r="J295">
        <f>+Tabla35678[[#This Row],[BALANCE INICIAL]]+Tabla35678[[#This Row],[ENTRADAS]]-Tabla35678[[#This Row],[SALIDAS]]</f>
        <v>0</v>
      </c>
      <c r="K295" s="2">
        <v>850</v>
      </c>
      <c r="L295" s="2">
        <f>+Tabla35678[[#This Row],[BALANCE INICIAL]]*Tabla35678[[#This Row],[PRECIO]]</f>
        <v>6800</v>
      </c>
      <c r="M295" s="2">
        <f>+Tabla35678[[#This Row],[ENTRADAS]]*Tabla35678[[#This Row],[PRECIO]]</f>
        <v>0</v>
      </c>
      <c r="N295" s="2">
        <f>+Tabla35678[[#This Row],[SALIDAS]]*Tabla35678[[#This Row],[PRECIO]]</f>
        <v>6800</v>
      </c>
      <c r="O295" s="2">
        <f>+Tabla35678[[#This Row],[BALANCE INICIAL2]]+Tabla35678[[#This Row],[ENTRADAS3]]-Tabla35678[[#This Row],[SALIDAS4]]</f>
        <v>0</v>
      </c>
    </row>
    <row r="296" spans="1:15">
      <c r="A296" s="9" t="s">
        <v>31</v>
      </c>
      <c r="B296" t="s">
        <v>897</v>
      </c>
      <c r="C296" t="s">
        <v>75</v>
      </c>
      <c r="D296" t="s">
        <v>202</v>
      </c>
      <c r="F296" s="9" t="s">
        <v>820</v>
      </c>
      <c r="G296">
        <v>46</v>
      </c>
      <c r="H296">
        <v>125</v>
      </c>
      <c r="I296">
        <v>30</v>
      </c>
      <c r="J296">
        <f>+Tabla35678[[#This Row],[BALANCE INICIAL]]+Tabla35678[[#This Row],[ENTRADAS]]-Tabla35678[[#This Row],[SALIDAS]]</f>
        <v>141</v>
      </c>
      <c r="K296" s="2">
        <v>129.80000000000001</v>
      </c>
      <c r="L296" s="2">
        <f>+Tabla35678[[#This Row],[BALANCE INICIAL]]*Tabla35678[[#This Row],[PRECIO]]</f>
        <v>5970.8</v>
      </c>
      <c r="M296" s="2">
        <f>+Tabla35678[[#This Row],[ENTRADAS]]*Tabla35678[[#This Row],[PRECIO]]</f>
        <v>16225.000000000002</v>
      </c>
      <c r="N296" s="2">
        <f>+Tabla35678[[#This Row],[SALIDAS]]*Tabla35678[[#This Row],[PRECIO]]</f>
        <v>3894.0000000000005</v>
      </c>
      <c r="O296" s="2">
        <f>+Tabla35678[[#This Row],[BALANCE INICIAL2]]+Tabla35678[[#This Row],[ENTRADAS3]]-Tabla35678[[#This Row],[SALIDAS4]]</f>
        <v>18301.800000000003</v>
      </c>
    </row>
    <row r="297" spans="1:15">
      <c r="A297" s="9" t="s">
        <v>31</v>
      </c>
      <c r="B297" t="s">
        <v>897</v>
      </c>
      <c r="C297" t="s">
        <v>75</v>
      </c>
      <c r="D297" t="s">
        <v>203</v>
      </c>
      <c r="F297" s="9" t="s">
        <v>842</v>
      </c>
      <c r="G297">
        <v>115</v>
      </c>
      <c r="J297">
        <f>+Tabla35678[[#This Row],[BALANCE INICIAL]]+Tabla35678[[#This Row],[ENTRADAS]]-Tabla35678[[#This Row],[SALIDAS]]</f>
        <v>115</v>
      </c>
      <c r="K297" s="2">
        <v>71.5</v>
      </c>
      <c r="L297" s="2">
        <f>+Tabla35678[[#This Row],[BALANCE INICIAL]]*Tabla35678[[#This Row],[PRECIO]]</f>
        <v>8222.5</v>
      </c>
      <c r="M297" s="2">
        <f>+Tabla35678[[#This Row],[ENTRADAS]]*Tabla35678[[#This Row],[PRECIO]]</f>
        <v>0</v>
      </c>
      <c r="N297" s="2">
        <f>+Tabla35678[[#This Row],[SALIDAS]]*Tabla35678[[#This Row],[PRECIO]]</f>
        <v>0</v>
      </c>
      <c r="O297" s="2">
        <f>+Tabla35678[[#This Row],[BALANCE INICIAL2]]+Tabla35678[[#This Row],[ENTRADAS3]]-Tabla35678[[#This Row],[SALIDAS4]]</f>
        <v>8222.5</v>
      </c>
    </row>
    <row r="298" spans="1:15">
      <c r="A298" s="9" t="s">
        <v>31</v>
      </c>
      <c r="B298" t="s">
        <v>897</v>
      </c>
      <c r="C298" t="s">
        <v>75</v>
      </c>
      <c r="D298" t="s">
        <v>204</v>
      </c>
      <c r="F298" s="9" t="s">
        <v>820</v>
      </c>
      <c r="G298">
        <v>6</v>
      </c>
      <c r="J298">
        <f>+Tabla35678[[#This Row],[BALANCE INICIAL]]+Tabla35678[[#This Row],[ENTRADAS]]-Tabla35678[[#This Row],[SALIDAS]]</f>
        <v>6</v>
      </c>
      <c r="K298" s="2">
        <v>500</v>
      </c>
      <c r="L298" s="2">
        <f>+Tabla35678[[#This Row],[BALANCE INICIAL]]*Tabla35678[[#This Row],[PRECIO]]</f>
        <v>3000</v>
      </c>
      <c r="M298" s="2">
        <f>+Tabla35678[[#This Row],[ENTRADAS]]*Tabla35678[[#This Row],[PRECIO]]</f>
        <v>0</v>
      </c>
      <c r="N298" s="2">
        <f>+Tabla35678[[#This Row],[SALIDAS]]*Tabla35678[[#This Row],[PRECIO]]</f>
        <v>0</v>
      </c>
      <c r="O298" s="2">
        <f>+Tabla35678[[#This Row],[BALANCE INICIAL2]]+Tabla35678[[#This Row],[ENTRADAS3]]-Tabla35678[[#This Row],[SALIDAS4]]</f>
        <v>3000</v>
      </c>
    </row>
    <row r="299" spans="1:15">
      <c r="A299" s="9" t="s">
        <v>31</v>
      </c>
      <c r="B299" t="s">
        <v>897</v>
      </c>
      <c r="C299" t="s">
        <v>75</v>
      </c>
      <c r="D299" t="s">
        <v>215</v>
      </c>
      <c r="F299" s="9" t="s">
        <v>844</v>
      </c>
      <c r="G299">
        <v>8</v>
      </c>
      <c r="J299">
        <f>+Tabla35678[[#This Row],[BALANCE INICIAL]]+Tabla35678[[#This Row],[ENTRADAS]]-Tabla35678[[#This Row],[SALIDAS]]</f>
        <v>8</v>
      </c>
      <c r="K299" s="2">
        <v>345</v>
      </c>
      <c r="L299" s="2">
        <f>+Tabla35678[[#This Row],[BALANCE INICIAL]]*Tabla35678[[#This Row],[PRECIO]]</f>
        <v>2760</v>
      </c>
      <c r="M299" s="2">
        <f>+Tabla35678[[#This Row],[ENTRADAS]]*Tabla35678[[#This Row],[PRECIO]]</f>
        <v>0</v>
      </c>
      <c r="N299" s="2">
        <f>+Tabla35678[[#This Row],[SALIDAS]]*Tabla35678[[#This Row],[PRECIO]]</f>
        <v>0</v>
      </c>
      <c r="O299" s="2">
        <f>+Tabla35678[[#This Row],[BALANCE INICIAL2]]+Tabla35678[[#This Row],[ENTRADAS3]]-Tabla35678[[#This Row],[SALIDAS4]]</f>
        <v>2760</v>
      </c>
    </row>
    <row r="300" spans="1:15">
      <c r="A300" s="9" t="s">
        <v>31</v>
      </c>
      <c r="B300" t="s">
        <v>897</v>
      </c>
      <c r="C300" t="s">
        <v>75</v>
      </c>
      <c r="D300" t="s">
        <v>228</v>
      </c>
      <c r="F300" s="9" t="s">
        <v>820</v>
      </c>
      <c r="G300">
        <v>46</v>
      </c>
      <c r="J300">
        <f>+Tabla35678[[#This Row],[BALANCE INICIAL]]+Tabla35678[[#This Row],[ENTRADAS]]-Tabla35678[[#This Row],[SALIDAS]]</f>
        <v>46</v>
      </c>
      <c r="K300" s="2">
        <v>170</v>
      </c>
      <c r="L300" s="2">
        <f>+Tabla35678[[#This Row],[BALANCE INICIAL]]*Tabla35678[[#This Row],[PRECIO]]</f>
        <v>7820</v>
      </c>
      <c r="M300" s="2">
        <f>+Tabla35678[[#This Row],[ENTRADAS]]*Tabla35678[[#This Row],[PRECIO]]</f>
        <v>0</v>
      </c>
      <c r="N300" s="2">
        <f>+Tabla35678[[#This Row],[SALIDAS]]*Tabla35678[[#This Row],[PRECIO]]</f>
        <v>0</v>
      </c>
      <c r="O300" s="2">
        <f>+Tabla35678[[#This Row],[BALANCE INICIAL2]]+Tabla35678[[#This Row],[ENTRADAS3]]-Tabla35678[[#This Row],[SALIDAS4]]</f>
        <v>7820</v>
      </c>
    </row>
    <row r="301" spans="1:15">
      <c r="A301" s="9" t="s">
        <v>31</v>
      </c>
      <c r="B301" t="s">
        <v>897</v>
      </c>
      <c r="C301" t="s">
        <v>75</v>
      </c>
      <c r="D301" t="s">
        <v>234</v>
      </c>
      <c r="F301" s="9" t="s">
        <v>848</v>
      </c>
      <c r="G301">
        <v>48</v>
      </c>
      <c r="I301">
        <v>24</v>
      </c>
      <c r="J301">
        <f>+Tabla35678[[#This Row],[BALANCE INICIAL]]+Tabla35678[[#This Row],[ENTRADAS]]-Tabla35678[[#This Row],[SALIDAS]]</f>
        <v>24</v>
      </c>
      <c r="K301" s="2">
        <v>546</v>
      </c>
      <c r="L301" s="2">
        <f>+Tabla35678[[#This Row],[BALANCE INICIAL]]*Tabla35678[[#This Row],[PRECIO]]</f>
        <v>26208</v>
      </c>
      <c r="M301" s="2">
        <f>+Tabla35678[[#This Row],[ENTRADAS]]*Tabla35678[[#This Row],[PRECIO]]</f>
        <v>0</v>
      </c>
      <c r="N301" s="2">
        <f>+Tabla35678[[#This Row],[SALIDAS]]*Tabla35678[[#This Row],[PRECIO]]</f>
        <v>13104</v>
      </c>
      <c r="O301" s="2">
        <f>+Tabla35678[[#This Row],[BALANCE INICIAL2]]+Tabla35678[[#This Row],[ENTRADAS3]]-Tabla35678[[#This Row],[SALIDAS4]]</f>
        <v>13104</v>
      </c>
    </row>
    <row r="302" spans="1:15">
      <c r="A302" s="9" t="s">
        <v>31</v>
      </c>
      <c r="B302" t="s">
        <v>897</v>
      </c>
      <c r="C302" t="s">
        <v>75</v>
      </c>
      <c r="D302" t="s">
        <v>236</v>
      </c>
      <c r="F302" s="9" t="s">
        <v>848</v>
      </c>
      <c r="G302">
        <v>36</v>
      </c>
      <c r="I302">
        <v>12</v>
      </c>
      <c r="J302">
        <f>+Tabla35678[[#This Row],[BALANCE INICIAL]]+Tabla35678[[#This Row],[ENTRADAS]]-Tabla35678[[#This Row],[SALIDAS]]</f>
        <v>24</v>
      </c>
      <c r="K302" s="2">
        <v>175</v>
      </c>
      <c r="L302" s="2">
        <f>+Tabla35678[[#This Row],[BALANCE INICIAL]]*Tabla35678[[#This Row],[PRECIO]]</f>
        <v>6300</v>
      </c>
      <c r="M302" s="2">
        <f>+Tabla35678[[#This Row],[ENTRADAS]]*Tabla35678[[#This Row],[PRECIO]]</f>
        <v>0</v>
      </c>
      <c r="N302" s="2">
        <f>+Tabla35678[[#This Row],[SALIDAS]]*Tabla35678[[#This Row],[PRECIO]]</f>
        <v>2100</v>
      </c>
      <c r="O302" s="2">
        <f>+Tabla35678[[#This Row],[BALANCE INICIAL2]]+Tabla35678[[#This Row],[ENTRADAS3]]-Tabla35678[[#This Row],[SALIDAS4]]</f>
        <v>4200</v>
      </c>
    </row>
    <row r="303" spans="1:15">
      <c r="A303" s="9" t="s">
        <v>31</v>
      </c>
      <c r="B303" t="s">
        <v>897</v>
      </c>
      <c r="C303" t="s">
        <v>75</v>
      </c>
      <c r="D303" t="s">
        <v>237</v>
      </c>
      <c r="F303" s="9" t="s">
        <v>837</v>
      </c>
      <c r="G303">
        <v>1</v>
      </c>
      <c r="J303">
        <f>+Tabla35678[[#This Row],[BALANCE INICIAL]]+Tabla35678[[#This Row],[ENTRADAS]]-Tabla35678[[#This Row],[SALIDAS]]</f>
        <v>1</v>
      </c>
      <c r="K303" s="2">
        <v>400</v>
      </c>
      <c r="L303" s="2">
        <f>+Tabla35678[[#This Row],[BALANCE INICIAL]]*Tabla35678[[#This Row],[PRECIO]]</f>
        <v>400</v>
      </c>
      <c r="M303" s="2">
        <f>+Tabla35678[[#This Row],[ENTRADAS]]*Tabla35678[[#This Row],[PRECIO]]</f>
        <v>0</v>
      </c>
      <c r="N303" s="2">
        <f>+Tabla35678[[#This Row],[SALIDAS]]*Tabla35678[[#This Row],[PRECIO]]</f>
        <v>0</v>
      </c>
      <c r="O303" s="2">
        <f>+Tabla35678[[#This Row],[BALANCE INICIAL2]]+Tabla35678[[#This Row],[ENTRADAS3]]-Tabla35678[[#This Row],[SALIDAS4]]</f>
        <v>400</v>
      </c>
    </row>
    <row r="304" spans="1:15">
      <c r="A304" s="9" t="s">
        <v>31</v>
      </c>
      <c r="B304" t="s">
        <v>897</v>
      </c>
      <c r="C304" t="s">
        <v>75</v>
      </c>
      <c r="D304" t="s">
        <v>241</v>
      </c>
      <c r="F304" s="9" t="s">
        <v>840</v>
      </c>
      <c r="G304">
        <v>156</v>
      </c>
      <c r="H304">
        <v>140</v>
      </c>
      <c r="I304">
        <v>57</v>
      </c>
      <c r="J304">
        <f>+Tabla35678[[#This Row],[BALANCE INICIAL]]+Tabla35678[[#This Row],[ENTRADAS]]-Tabla35678[[#This Row],[SALIDAS]]</f>
        <v>239</v>
      </c>
      <c r="K304" s="2">
        <v>93</v>
      </c>
      <c r="L304" s="2">
        <f>+Tabla35678[[#This Row],[BALANCE INICIAL]]*Tabla35678[[#This Row],[PRECIO]]</f>
        <v>14508</v>
      </c>
      <c r="M304" s="2">
        <f>+Tabla35678[[#This Row],[ENTRADAS]]*Tabla35678[[#This Row],[PRECIO]]</f>
        <v>13020</v>
      </c>
      <c r="N304" s="2">
        <f>+Tabla35678[[#This Row],[SALIDAS]]*Tabla35678[[#This Row],[PRECIO]]</f>
        <v>5301</v>
      </c>
      <c r="O304" s="2">
        <f>+Tabla35678[[#This Row],[BALANCE INICIAL2]]+Tabla35678[[#This Row],[ENTRADAS3]]-Tabla35678[[#This Row],[SALIDAS4]]</f>
        <v>22227</v>
      </c>
    </row>
    <row r="305" spans="1:15">
      <c r="A305" s="9" t="s">
        <v>31</v>
      </c>
      <c r="B305" t="s">
        <v>897</v>
      </c>
      <c r="C305" t="s">
        <v>75</v>
      </c>
      <c r="D305" t="s">
        <v>242</v>
      </c>
      <c r="F305" s="9" t="s">
        <v>825</v>
      </c>
      <c r="G305">
        <v>350</v>
      </c>
      <c r="I305">
        <v>163</v>
      </c>
      <c r="J305">
        <f>+Tabla35678[[#This Row],[BALANCE INICIAL]]+Tabla35678[[#This Row],[ENTRADAS]]-Tabla35678[[#This Row],[SALIDAS]]</f>
        <v>187</v>
      </c>
      <c r="K305" s="2">
        <v>93</v>
      </c>
      <c r="L305" s="2">
        <f>+Tabla35678[[#This Row],[BALANCE INICIAL]]*Tabla35678[[#This Row],[PRECIO]]</f>
        <v>32550</v>
      </c>
      <c r="M305" s="2">
        <f>+Tabla35678[[#This Row],[ENTRADAS]]*Tabla35678[[#This Row],[PRECIO]]</f>
        <v>0</v>
      </c>
      <c r="N305" s="2">
        <f>+Tabla35678[[#This Row],[SALIDAS]]*Tabla35678[[#This Row],[PRECIO]]</f>
        <v>15159</v>
      </c>
      <c r="O305" s="2">
        <f>+Tabla35678[[#This Row],[BALANCE INICIAL2]]+Tabla35678[[#This Row],[ENTRADAS3]]-Tabla35678[[#This Row],[SALIDAS4]]</f>
        <v>17391</v>
      </c>
    </row>
    <row r="306" spans="1:15">
      <c r="A306" s="9" t="s">
        <v>31</v>
      </c>
      <c r="B306" t="s">
        <v>897</v>
      </c>
      <c r="C306" t="s">
        <v>75</v>
      </c>
      <c r="D306" t="s">
        <v>243</v>
      </c>
      <c r="F306" s="9" t="s">
        <v>821</v>
      </c>
      <c r="G306">
        <v>11</v>
      </c>
      <c r="I306">
        <v>2</v>
      </c>
      <c r="J306">
        <f>+Tabla35678[[#This Row],[BALANCE INICIAL]]+Tabla35678[[#This Row],[ENTRADAS]]-Tabla35678[[#This Row],[SALIDAS]]</f>
        <v>9</v>
      </c>
      <c r="K306" s="2">
        <v>1950</v>
      </c>
      <c r="L306" s="2">
        <f>+Tabla35678[[#This Row],[BALANCE INICIAL]]*Tabla35678[[#This Row],[PRECIO]]</f>
        <v>21450</v>
      </c>
      <c r="M306" s="2">
        <f>+Tabla35678[[#This Row],[ENTRADAS]]*Tabla35678[[#This Row],[PRECIO]]</f>
        <v>0</v>
      </c>
      <c r="N306" s="2">
        <f>+Tabla35678[[#This Row],[SALIDAS]]*Tabla35678[[#This Row],[PRECIO]]</f>
        <v>3900</v>
      </c>
      <c r="O306" s="2">
        <f>+Tabla35678[[#This Row],[BALANCE INICIAL2]]+Tabla35678[[#This Row],[ENTRADAS3]]-Tabla35678[[#This Row],[SALIDAS4]]</f>
        <v>17550</v>
      </c>
    </row>
    <row r="307" spans="1:15">
      <c r="A307" s="9" t="s">
        <v>31</v>
      </c>
      <c r="B307" t="s">
        <v>897</v>
      </c>
      <c r="C307" t="s">
        <v>75</v>
      </c>
      <c r="D307" t="s">
        <v>256</v>
      </c>
      <c r="F307" s="9" t="s">
        <v>825</v>
      </c>
      <c r="G307">
        <v>153</v>
      </c>
      <c r="J307">
        <f>+Tabla35678[[#This Row],[BALANCE INICIAL]]+Tabla35678[[#This Row],[ENTRADAS]]-Tabla35678[[#This Row],[SALIDAS]]</f>
        <v>153</v>
      </c>
      <c r="K307" s="2">
        <v>188.24</v>
      </c>
      <c r="L307" s="2">
        <f>+Tabla35678[[#This Row],[BALANCE INICIAL]]*Tabla35678[[#This Row],[PRECIO]]</f>
        <v>28800.720000000001</v>
      </c>
      <c r="M307" s="2">
        <f>+Tabla35678[[#This Row],[ENTRADAS]]*Tabla35678[[#This Row],[PRECIO]]</f>
        <v>0</v>
      </c>
      <c r="N307" s="2">
        <f>+Tabla35678[[#This Row],[SALIDAS]]*Tabla35678[[#This Row],[PRECIO]]</f>
        <v>0</v>
      </c>
      <c r="O307" s="2">
        <f>+Tabla35678[[#This Row],[BALANCE INICIAL2]]+Tabla35678[[#This Row],[ENTRADAS3]]-Tabla35678[[#This Row],[SALIDAS4]]</f>
        <v>28800.720000000001</v>
      </c>
    </row>
    <row r="308" spans="1:15">
      <c r="A308" s="9" t="s">
        <v>31</v>
      </c>
      <c r="B308" t="s">
        <v>897</v>
      </c>
      <c r="C308" t="s">
        <v>75</v>
      </c>
      <c r="D308" t="s">
        <v>257</v>
      </c>
      <c r="F308" s="9" t="s">
        <v>851</v>
      </c>
      <c r="G308">
        <v>60</v>
      </c>
      <c r="J308">
        <f>+Tabla35678[[#This Row],[BALANCE INICIAL]]+Tabla35678[[#This Row],[ENTRADAS]]-Tabla35678[[#This Row],[SALIDAS]]</f>
        <v>60</v>
      </c>
      <c r="K308" s="2">
        <v>95.8</v>
      </c>
      <c r="L308" s="2">
        <f>+Tabla35678[[#This Row],[BALANCE INICIAL]]*Tabla35678[[#This Row],[PRECIO]]</f>
        <v>5748</v>
      </c>
      <c r="M308" s="2">
        <f>+Tabla35678[[#This Row],[ENTRADAS]]*Tabla35678[[#This Row],[PRECIO]]</f>
        <v>0</v>
      </c>
      <c r="N308" s="2">
        <f>+Tabla35678[[#This Row],[SALIDAS]]*Tabla35678[[#This Row],[PRECIO]]</f>
        <v>0</v>
      </c>
      <c r="O308" s="2">
        <f>+Tabla35678[[#This Row],[BALANCE INICIAL2]]+Tabla35678[[#This Row],[ENTRADAS3]]-Tabla35678[[#This Row],[SALIDAS4]]</f>
        <v>5748</v>
      </c>
    </row>
    <row r="309" spans="1:15">
      <c r="A309" s="9" t="s">
        <v>31</v>
      </c>
      <c r="B309" t="s">
        <v>897</v>
      </c>
      <c r="C309" t="s">
        <v>111</v>
      </c>
      <c r="D309" t="s">
        <v>718</v>
      </c>
      <c r="F309" s="9" t="s">
        <v>820</v>
      </c>
      <c r="G309">
        <v>4</v>
      </c>
      <c r="J309">
        <f>+Tabla35678[[#This Row],[BALANCE INICIAL]]+Tabla35678[[#This Row],[ENTRADAS]]-Tabla35678[[#This Row],[SALIDAS]]</f>
        <v>4</v>
      </c>
      <c r="K309" s="2">
        <v>85</v>
      </c>
      <c r="L309" s="2">
        <f>+Tabla35678[[#This Row],[BALANCE INICIAL]]*Tabla35678[[#This Row],[PRECIO]]</f>
        <v>340</v>
      </c>
      <c r="M309" s="2">
        <f>+Tabla35678[[#This Row],[ENTRADAS]]*Tabla35678[[#This Row],[PRECIO]]</f>
        <v>0</v>
      </c>
      <c r="N309" s="2">
        <f>+Tabla35678[[#This Row],[SALIDAS]]*Tabla35678[[#This Row],[PRECIO]]</f>
        <v>0</v>
      </c>
      <c r="O309" s="2">
        <f>+Tabla35678[[#This Row],[BALANCE INICIAL2]]+Tabla35678[[#This Row],[ENTRADAS3]]-Tabla35678[[#This Row],[SALIDAS4]]</f>
        <v>340</v>
      </c>
    </row>
    <row r="310" spans="1:15">
      <c r="A310" s="9" t="s">
        <v>39</v>
      </c>
      <c r="B310" t="s">
        <v>896</v>
      </c>
      <c r="C310" t="s">
        <v>85</v>
      </c>
      <c r="D310" t="s">
        <v>230</v>
      </c>
      <c r="F310" s="9" t="s">
        <v>820</v>
      </c>
      <c r="G310">
        <v>2</v>
      </c>
      <c r="I310">
        <v>7</v>
      </c>
      <c r="J310">
        <f>+Tabla35678[[#This Row],[BALANCE INICIAL]]+Tabla35678[[#This Row],[ENTRADAS]]-Tabla35678[[#This Row],[SALIDAS]]</f>
        <v>-5</v>
      </c>
      <c r="K310" s="2">
        <v>512</v>
      </c>
      <c r="L310" s="2">
        <f>+Tabla35678[[#This Row],[BALANCE INICIAL]]*Tabla35678[[#This Row],[PRECIO]]</f>
        <v>1024</v>
      </c>
      <c r="M310" s="2">
        <f>+Tabla35678[[#This Row],[ENTRADAS]]*Tabla35678[[#This Row],[PRECIO]]</f>
        <v>0</v>
      </c>
      <c r="N310" s="2">
        <f>+Tabla35678[[#This Row],[SALIDAS]]*Tabla35678[[#This Row],[PRECIO]]</f>
        <v>3584</v>
      </c>
      <c r="O310" s="2">
        <f>+Tabla35678[[#This Row],[BALANCE INICIAL2]]+Tabla35678[[#This Row],[ENTRADAS3]]-Tabla35678[[#This Row],[SALIDAS4]]</f>
        <v>-2560</v>
      </c>
    </row>
    <row r="311" spans="1:15">
      <c r="A311" s="9" t="s">
        <v>33</v>
      </c>
      <c r="B311" s="10" t="s">
        <v>879</v>
      </c>
      <c r="C311" t="s">
        <v>78</v>
      </c>
      <c r="D311" t="s">
        <v>165</v>
      </c>
      <c r="F311" s="9" t="s">
        <v>832</v>
      </c>
      <c r="G311">
        <v>15</v>
      </c>
      <c r="J311">
        <f>+Tabla35678[[#This Row],[BALANCE INICIAL]]+Tabla35678[[#This Row],[ENTRADAS]]-Tabla35678[[#This Row],[SALIDAS]]</f>
        <v>15</v>
      </c>
      <c r="K311" s="2">
        <v>1600</v>
      </c>
      <c r="L311" s="2">
        <f>+Tabla35678[[#This Row],[BALANCE INICIAL]]*Tabla35678[[#This Row],[PRECIO]]</f>
        <v>24000</v>
      </c>
      <c r="M311" s="2">
        <f>+Tabla35678[[#This Row],[ENTRADAS]]*Tabla35678[[#This Row],[PRECIO]]</f>
        <v>0</v>
      </c>
      <c r="N311" s="2">
        <f>+Tabla35678[[#This Row],[SALIDAS]]*Tabla35678[[#This Row],[PRECIO]]</f>
        <v>0</v>
      </c>
      <c r="O311" s="2">
        <f>+Tabla35678[[#This Row],[BALANCE INICIAL2]]+Tabla35678[[#This Row],[ENTRADAS3]]-Tabla35678[[#This Row],[SALIDAS4]]</f>
        <v>24000</v>
      </c>
    </row>
    <row r="312" spans="1:15">
      <c r="A312" s="9" t="s">
        <v>33</v>
      </c>
      <c r="B312" s="10" t="s">
        <v>879</v>
      </c>
      <c r="C312" t="s">
        <v>78</v>
      </c>
      <c r="D312" t="s">
        <v>173</v>
      </c>
      <c r="F312" s="9" t="s">
        <v>835</v>
      </c>
      <c r="G312">
        <v>2</v>
      </c>
      <c r="J312">
        <f>+Tabla35678[[#This Row],[BALANCE INICIAL]]+Tabla35678[[#This Row],[ENTRADAS]]-Tabla35678[[#This Row],[SALIDAS]]</f>
        <v>2</v>
      </c>
      <c r="K312" s="2">
        <v>199</v>
      </c>
      <c r="L312" s="2">
        <f>+Tabla35678[[#This Row],[BALANCE INICIAL]]*Tabla35678[[#This Row],[PRECIO]]</f>
        <v>398</v>
      </c>
      <c r="M312" s="2">
        <f>+Tabla35678[[#This Row],[ENTRADAS]]*Tabla35678[[#This Row],[PRECIO]]</f>
        <v>0</v>
      </c>
      <c r="N312" s="2">
        <f>+Tabla35678[[#This Row],[SALIDAS]]*Tabla35678[[#This Row],[PRECIO]]</f>
        <v>0</v>
      </c>
      <c r="O312" s="2">
        <f>+Tabla35678[[#This Row],[BALANCE INICIAL2]]+Tabla35678[[#This Row],[ENTRADAS3]]-Tabla35678[[#This Row],[SALIDAS4]]</f>
        <v>398</v>
      </c>
    </row>
    <row r="313" spans="1:15">
      <c r="A313" s="9" t="s">
        <v>33</v>
      </c>
      <c r="B313" s="10" t="s">
        <v>879</v>
      </c>
      <c r="C313" t="s">
        <v>78</v>
      </c>
      <c r="D313" t="s">
        <v>306</v>
      </c>
      <c r="F313" s="9" t="s">
        <v>823</v>
      </c>
      <c r="G313">
        <v>94</v>
      </c>
      <c r="J313">
        <f>+Tabla35678[[#This Row],[BALANCE INICIAL]]+Tabla35678[[#This Row],[ENTRADAS]]-Tabla35678[[#This Row],[SALIDAS]]</f>
        <v>94</v>
      </c>
      <c r="K313" s="2">
        <v>25</v>
      </c>
      <c r="L313" s="2">
        <f>+Tabla35678[[#This Row],[BALANCE INICIAL]]*Tabla35678[[#This Row],[PRECIO]]</f>
        <v>2350</v>
      </c>
      <c r="M313" s="2">
        <f>+Tabla35678[[#This Row],[ENTRADAS]]*Tabla35678[[#This Row],[PRECIO]]</f>
        <v>0</v>
      </c>
      <c r="N313" s="2">
        <f>+Tabla35678[[#This Row],[SALIDAS]]*Tabla35678[[#This Row],[PRECIO]]</f>
        <v>0</v>
      </c>
      <c r="O313" s="2">
        <f>+Tabla35678[[#This Row],[BALANCE INICIAL2]]+Tabla35678[[#This Row],[ENTRADAS3]]-Tabla35678[[#This Row],[SALIDAS4]]</f>
        <v>2350</v>
      </c>
    </row>
    <row r="314" spans="1:15">
      <c r="A314" s="9" t="s">
        <v>33</v>
      </c>
      <c r="B314" s="10" t="s">
        <v>879</v>
      </c>
      <c r="C314" t="s">
        <v>78</v>
      </c>
      <c r="D314" t="s">
        <v>323</v>
      </c>
      <c r="F314" s="9" t="s">
        <v>820</v>
      </c>
      <c r="G314">
        <v>35</v>
      </c>
      <c r="J314">
        <f>+Tabla35678[[#This Row],[BALANCE INICIAL]]+Tabla35678[[#This Row],[ENTRADAS]]-Tabla35678[[#This Row],[SALIDAS]]</f>
        <v>35</v>
      </c>
      <c r="K314" s="2">
        <v>2440</v>
      </c>
      <c r="L314" s="2">
        <f>+Tabla35678[[#This Row],[BALANCE INICIAL]]*Tabla35678[[#This Row],[PRECIO]]</f>
        <v>85400</v>
      </c>
      <c r="M314" s="2">
        <f>+Tabla35678[[#This Row],[ENTRADAS]]*Tabla35678[[#This Row],[PRECIO]]</f>
        <v>0</v>
      </c>
      <c r="N314" s="2">
        <f>+Tabla35678[[#This Row],[SALIDAS]]*Tabla35678[[#This Row],[PRECIO]]</f>
        <v>0</v>
      </c>
      <c r="O314" s="2">
        <f>+Tabla35678[[#This Row],[BALANCE INICIAL2]]+Tabla35678[[#This Row],[ENTRADAS3]]-Tabla35678[[#This Row],[SALIDAS4]]</f>
        <v>85400</v>
      </c>
    </row>
    <row r="315" spans="1:15">
      <c r="A315" s="9" t="s">
        <v>33</v>
      </c>
      <c r="B315" s="10" t="s">
        <v>879</v>
      </c>
      <c r="C315" t="s">
        <v>78</v>
      </c>
      <c r="D315" t="s">
        <v>324</v>
      </c>
      <c r="F315" s="9" t="s">
        <v>826</v>
      </c>
      <c r="G315">
        <v>6</v>
      </c>
      <c r="J315">
        <f>+Tabla35678[[#This Row],[BALANCE INICIAL]]+Tabla35678[[#This Row],[ENTRADAS]]-Tabla35678[[#This Row],[SALIDAS]]</f>
        <v>6</v>
      </c>
      <c r="K315" s="2">
        <v>1650</v>
      </c>
      <c r="L315" s="2">
        <f>+Tabla35678[[#This Row],[BALANCE INICIAL]]*Tabla35678[[#This Row],[PRECIO]]</f>
        <v>9900</v>
      </c>
      <c r="M315" s="2">
        <f>+Tabla35678[[#This Row],[ENTRADAS]]*Tabla35678[[#This Row],[PRECIO]]</f>
        <v>0</v>
      </c>
      <c r="N315" s="2">
        <f>+Tabla35678[[#This Row],[SALIDAS]]*Tabla35678[[#This Row],[PRECIO]]</f>
        <v>0</v>
      </c>
      <c r="O315" s="2">
        <f>+Tabla35678[[#This Row],[BALANCE INICIAL2]]+Tabla35678[[#This Row],[ENTRADAS3]]-Tabla35678[[#This Row],[SALIDAS4]]</f>
        <v>9900</v>
      </c>
    </row>
    <row r="316" spans="1:15">
      <c r="A316" s="9" t="s">
        <v>33</v>
      </c>
      <c r="B316" s="10" t="s">
        <v>879</v>
      </c>
      <c r="C316" t="s">
        <v>78</v>
      </c>
      <c r="D316" t="s">
        <v>325</v>
      </c>
      <c r="F316" s="9" t="s">
        <v>833</v>
      </c>
      <c r="G316">
        <v>5</v>
      </c>
      <c r="I316">
        <v>2</v>
      </c>
      <c r="J316">
        <f>+Tabla35678[[#This Row],[BALANCE INICIAL]]+Tabla35678[[#This Row],[ENTRADAS]]-Tabla35678[[#This Row],[SALIDAS]]</f>
        <v>3</v>
      </c>
      <c r="K316" s="2">
        <v>3311.77</v>
      </c>
      <c r="L316" s="2">
        <f>+Tabla35678[[#This Row],[BALANCE INICIAL]]*Tabla35678[[#This Row],[PRECIO]]</f>
        <v>16558.849999999999</v>
      </c>
      <c r="M316" s="2">
        <f>+Tabla35678[[#This Row],[ENTRADAS]]*Tabla35678[[#This Row],[PRECIO]]</f>
        <v>0</v>
      </c>
      <c r="N316" s="2">
        <f>+Tabla35678[[#This Row],[SALIDAS]]*Tabla35678[[#This Row],[PRECIO]]</f>
        <v>6623.54</v>
      </c>
      <c r="O316" s="2">
        <f>+Tabla35678[[#This Row],[BALANCE INICIAL2]]+Tabla35678[[#This Row],[ENTRADAS3]]-Tabla35678[[#This Row],[SALIDAS4]]</f>
        <v>9935.3099999999977</v>
      </c>
    </row>
    <row r="317" spans="1:15">
      <c r="A317" s="9" t="s">
        <v>33</v>
      </c>
      <c r="B317" s="10" t="s">
        <v>879</v>
      </c>
      <c r="C317" t="s">
        <v>78</v>
      </c>
      <c r="D317" t="s">
        <v>326</v>
      </c>
      <c r="F317" s="9" t="s">
        <v>833</v>
      </c>
      <c r="G317">
        <v>6</v>
      </c>
      <c r="I317">
        <v>2</v>
      </c>
      <c r="J317">
        <f>+Tabla35678[[#This Row],[BALANCE INICIAL]]+Tabla35678[[#This Row],[ENTRADAS]]-Tabla35678[[#This Row],[SALIDAS]]</f>
        <v>4</v>
      </c>
      <c r="K317" s="2">
        <v>3875.46</v>
      </c>
      <c r="L317" s="2">
        <f>+Tabla35678[[#This Row],[BALANCE INICIAL]]*Tabla35678[[#This Row],[PRECIO]]</f>
        <v>23252.760000000002</v>
      </c>
      <c r="M317" s="2">
        <f>+Tabla35678[[#This Row],[ENTRADAS]]*Tabla35678[[#This Row],[PRECIO]]</f>
        <v>0</v>
      </c>
      <c r="N317" s="2">
        <f>+Tabla35678[[#This Row],[SALIDAS]]*Tabla35678[[#This Row],[PRECIO]]</f>
        <v>7750.92</v>
      </c>
      <c r="O317" s="2">
        <f>+Tabla35678[[#This Row],[BALANCE INICIAL2]]+Tabla35678[[#This Row],[ENTRADAS3]]-Tabla35678[[#This Row],[SALIDAS4]]</f>
        <v>15501.840000000002</v>
      </c>
    </row>
    <row r="318" spans="1:15">
      <c r="A318" s="9" t="s">
        <v>33</v>
      </c>
      <c r="B318" s="10" t="s">
        <v>879</v>
      </c>
      <c r="C318" t="s">
        <v>78</v>
      </c>
      <c r="D318" t="s">
        <v>327</v>
      </c>
      <c r="F318" s="9" t="s">
        <v>833</v>
      </c>
      <c r="G318">
        <v>6</v>
      </c>
      <c r="I318">
        <v>2</v>
      </c>
      <c r="J318">
        <f>+Tabla35678[[#This Row],[BALANCE INICIAL]]+Tabla35678[[#This Row],[ENTRADAS]]-Tabla35678[[#This Row],[SALIDAS]]</f>
        <v>4</v>
      </c>
      <c r="K318" s="2">
        <v>3875.46</v>
      </c>
      <c r="L318" s="2">
        <f>+Tabla35678[[#This Row],[BALANCE INICIAL]]*Tabla35678[[#This Row],[PRECIO]]</f>
        <v>23252.760000000002</v>
      </c>
      <c r="M318" s="2">
        <f>+Tabla35678[[#This Row],[ENTRADAS]]*Tabla35678[[#This Row],[PRECIO]]</f>
        <v>0</v>
      </c>
      <c r="N318" s="2">
        <f>+Tabla35678[[#This Row],[SALIDAS]]*Tabla35678[[#This Row],[PRECIO]]</f>
        <v>7750.92</v>
      </c>
      <c r="O318" s="2">
        <f>+Tabla35678[[#This Row],[BALANCE INICIAL2]]+Tabla35678[[#This Row],[ENTRADAS3]]-Tabla35678[[#This Row],[SALIDAS4]]</f>
        <v>15501.840000000002</v>
      </c>
    </row>
    <row r="319" spans="1:15">
      <c r="A319" s="9" t="s">
        <v>33</v>
      </c>
      <c r="B319" s="10" t="s">
        <v>879</v>
      </c>
      <c r="C319" t="s">
        <v>78</v>
      </c>
      <c r="D319" t="s">
        <v>328</v>
      </c>
      <c r="F319" s="9" t="s">
        <v>833</v>
      </c>
      <c r="G319">
        <v>0</v>
      </c>
      <c r="H319">
        <v>7</v>
      </c>
      <c r="J319">
        <f>+Tabla35678[[#This Row],[BALANCE INICIAL]]+Tabla35678[[#This Row],[ENTRADAS]]-Tabla35678[[#This Row],[SALIDAS]]</f>
        <v>7</v>
      </c>
      <c r="K319" s="2">
        <v>5302</v>
      </c>
      <c r="L319" s="2">
        <f>+Tabla35678[[#This Row],[BALANCE INICIAL]]*Tabla35678[[#This Row],[PRECIO]]</f>
        <v>0</v>
      </c>
      <c r="M319" s="2">
        <f>+Tabla35678[[#This Row],[ENTRADAS]]*Tabla35678[[#This Row],[PRECIO]]</f>
        <v>37114</v>
      </c>
      <c r="N319" s="2">
        <f>+Tabla35678[[#This Row],[SALIDAS]]*Tabla35678[[#This Row],[PRECIO]]</f>
        <v>0</v>
      </c>
      <c r="O319" s="2">
        <f>+Tabla35678[[#This Row],[BALANCE INICIAL2]]+Tabla35678[[#This Row],[ENTRADAS3]]-Tabla35678[[#This Row],[SALIDAS4]]</f>
        <v>37114</v>
      </c>
    </row>
    <row r="320" spans="1:15">
      <c r="A320" s="9" t="s">
        <v>33</v>
      </c>
      <c r="B320" s="10" t="s">
        <v>879</v>
      </c>
      <c r="C320" t="s">
        <v>78</v>
      </c>
      <c r="D320" t="s">
        <v>329</v>
      </c>
      <c r="F320" s="9" t="s">
        <v>833</v>
      </c>
      <c r="G320">
        <v>0</v>
      </c>
      <c r="H320">
        <v>7</v>
      </c>
      <c r="J320">
        <f>+Tabla35678[[#This Row],[BALANCE INICIAL]]+Tabla35678[[#This Row],[ENTRADAS]]-Tabla35678[[#This Row],[SALIDAS]]</f>
        <v>7</v>
      </c>
      <c r="K320" s="2">
        <v>6848</v>
      </c>
      <c r="L320" s="2">
        <f>+Tabla35678[[#This Row],[BALANCE INICIAL]]*Tabla35678[[#This Row],[PRECIO]]</f>
        <v>0</v>
      </c>
      <c r="M320" s="2">
        <f>+Tabla35678[[#This Row],[ENTRADAS]]*Tabla35678[[#This Row],[PRECIO]]</f>
        <v>47936</v>
      </c>
      <c r="N320" s="2">
        <f>+Tabla35678[[#This Row],[SALIDAS]]*Tabla35678[[#This Row],[PRECIO]]</f>
        <v>0</v>
      </c>
      <c r="O320" s="2">
        <f>+Tabla35678[[#This Row],[BALANCE INICIAL2]]+Tabla35678[[#This Row],[ENTRADAS3]]-Tabla35678[[#This Row],[SALIDAS4]]</f>
        <v>47936</v>
      </c>
    </row>
    <row r="321" spans="1:15">
      <c r="A321" s="9" t="s">
        <v>33</v>
      </c>
      <c r="B321" s="10" t="s">
        <v>879</v>
      </c>
      <c r="C321" t="s">
        <v>78</v>
      </c>
      <c r="D321" t="s">
        <v>330</v>
      </c>
      <c r="F321" s="9" t="s">
        <v>833</v>
      </c>
      <c r="G321">
        <v>0</v>
      </c>
      <c r="H321">
        <v>7</v>
      </c>
      <c r="J321">
        <f>+Tabla35678[[#This Row],[BALANCE INICIAL]]+Tabla35678[[#This Row],[ENTRADAS]]-Tabla35678[[#This Row],[SALIDAS]]</f>
        <v>7</v>
      </c>
      <c r="K321" s="2">
        <v>6848</v>
      </c>
      <c r="L321" s="2">
        <f>+Tabla35678[[#This Row],[BALANCE INICIAL]]*Tabla35678[[#This Row],[PRECIO]]</f>
        <v>0</v>
      </c>
      <c r="M321" s="2">
        <f>+Tabla35678[[#This Row],[ENTRADAS]]*Tabla35678[[#This Row],[PRECIO]]</f>
        <v>47936</v>
      </c>
      <c r="N321" s="2">
        <f>+Tabla35678[[#This Row],[SALIDAS]]*Tabla35678[[#This Row],[PRECIO]]</f>
        <v>0</v>
      </c>
      <c r="O321" s="2">
        <f>+Tabla35678[[#This Row],[BALANCE INICIAL2]]+Tabla35678[[#This Row],[ENTRADAS3]]-Tabla35678[[#This Row],[SALIDAS4]]</f>
        <v>47936</v>
      </c>
    </row>
    <row r="322" spans="1:15">
      <c r="A322" s="9" t="s">
        <v>33</v>
      </c>
      <c r="B322" s="10" t="s">
        <v>879</v>
      </c>
      <c r="C322" t="s">
        <v>78</v>
      </c>
      <c r="D322" t="s">
        <v>331</v>
      </c>
      <c r="F322" s="9" t="s">
        <v>833</v>
      </c>
      <c r="G322">
        <v>0</v>
      </c>
      <c r="H322">
        <v>7</v>
      </c>
      <c r="J322">
        <f>+Tabla35678[[#This Row],[BALANCE INICIAL]]+Tabla35678[[#This Row],[ENTRADAS]]-Tabla35678[[#This Row],[SALIDAS]]</f>
        <v>7</v>
      </c>
      <c r="K322" s="2">
        <v>6848</v>
      </c>
      <c r="L322" s="2">
        <f>+Tabla35678[[#This Row],[BALANCE INICIAL]]*Tabla35678[[#This Row],[PRECIO]]</f>
        <v>0</v>
      </c>
      <c r="M322" s="2">
        <f>+Tabla35678[[#This Row],[ENTRADAS]]*Tabla35678[[#This Row],[PRECIO]]</f>
        <v>47936</v>
      </c>
      <c r="N322" s="2">
        <f>+Tabla35678[[#This Row],[SALIDAS]]*Tabla35678[[#This Row],[PRECIO]]</f>
        <v>0</v>
      </c>
      <c r="O322" s="2">
        <f>+Tabla35678[[#This Row],[BALANCE INICIAL2]]+Tabla35678[[#This Row],[ENTRADAS3]]-Tabla35678[[#This Row],[SALIDAS4]]</f>
        <v>47936</v>
      </c>
    </row>
    <row r="323" spans="1:15">
      <c r="A323" s="9" t="s">
        <v>33</v>
      </c>
      <c r="B323" s="10" t="s">
        <v>879</v>
      </c>
      <c r="C323" t="s">
        <v>78</v>
      </c>
      <c r="D323" t="s">
        <v>332</v>
      </c>
      <c r="F323" s="9" t="s">
        <v>833</v>
      </c>
      <c r="G323">
        <v>15</v>
      </c>
      <c r="I323">
        <v>12</v>
      </c>
      <c r="J323">
        <f>+Tabla35678[[#This Row],[BALANCE INICIAL]]+Tabla35678[[#This Row],[ENTRADAS]]-Tabla35678[[#This Row],[SALIDAS]]</f>
        <v>3</v>
      </c>
      <c r="K323" s="2">
        <v>9043</v>
      </c>
      <c r="L323" s="2">
        <f>+Tabla35678[[#This Row],[BALANCE INICIAL]]*Tabla35678[[#This Row],[PRECIO]]</f>
        <v>135645</v>
      </c>
      <c r="M323" s="2">
        <f>+Tabla35678[[#This Row],[ENTRADAS]]*Tabla35678[[#This Row],[PRECIO]]</f>
        <v>0</v>
      </c>
      <c r="N323" s="2">
        <f>+Tabla35678[[#This Row],[SALIDAS]]*Tabla35678[[#This Row],[PRECIO]]</f>
        <v>108516</v>
      </c>
      <c r="O323" s="2">
        <f>+Tabla35678[[#This Row],[BALANCE INICIAL2]]+Tabla35678[[#This Row],[ENTRADAS3]]-Tabla35678[[#This Row],[SALIDAS4]]</f>
        <v>27129</v>
      </c>
    </row>
    <row r="324" spans="1:15">
      <c r="A324" s="9" t="s">
        <v>33</v>
      </c>
      <c r="B324" s="10" t="s">
        <v>879</v>
      </c>
      <c r="C324" t="s">
        <v>78</v>
      </c>
      <c r="D324" t="s">
        <v>333</v>
      </c>
      <c r="F324" s="9" t="s">
        <v>833</v>
      </c>
      <c r="G324">
        <v>9</v>
      </c>
      <c r="H324">
        <v>8</v>
      </c>
      <c r="I324">
        <v>2</v>
      </c>
      <c r="J324">
        <f>+Tabla35678[[#This Row],[BALANCE INICIAL]]+Tabla35678[[#This Row],[ENTRADAS]]-Tabla35678[[#This Row],[SALIDAS]]</f>
        <v>15</v>
      </c>
      <c r="K324" s="2">
        <v>16380.95</v>
      </c>
      <c r="L324" s="2">
        <f>+Tabla35678[[#This Row],[BALANCE INICIAL]]*Tabla35678[[#This Row],[PRECIO]]</f>
        <v>147428.55000000002</v>
      </c>
      <c r="M324" s="2">
        <f>+Tabla35678[[#This Row],[ENTRADAS]]*Tabla35678[[#This Row],[PRECIO]]</f>
        <v>131047.6</v>
      </c>
      <c r="N324" s="2">
        <f>+Tabla35678[[#This Row],[SALIDAS]]*Tabla35678[[#This Row],[PRECIO]]</f>
        <v>32761.9</v>
      </c>
      <c r="O324" s="2">
        <f>+Tabla35678[[#This Row],[BALANCE INICIAL2]]+Tabla35678[[#This Row],[ENTRADAS3]]-Tabla35678[[#This Row],[SALIDAS4]]</f>
        <v>245714.25000000003</v>
      </c>
    </row>
    <row r="325" spans="1:15">
      <c r="A325" s="9" t="s">
        <v>33</v>
      </c>
      <c r="B325" s="10" t="s">
        <v>879</v>
      </c>
      <c r="C325" t="s">
        <v>78</v>
      </c>
      <c r="D325" t="s">
        <v>985</v>
      </c>
      <c r="F325" s="9" t="s">
        <v>833</v>
      </c>
      <c r="G325">
        <v>6</v>
      </c>
      <c r="H325">
        <v>25</v>
      </c>
      <c r="I325">
        <v>13</v>
      </c>
      <c r="J325">
        <f>+Tabla35678[[#This Row],[BALANCE INICIAL]]+Tabla35678[[#This Row],[ENTRADAS]]-Tabla35678[[#This Row],[SALIDAS]]</f>
        <v>18</v>
      </c>
      <c r="K325" s="2">
        <v>3898.31</v>
      </c>
      <c r="L325" s="2">
        <f>+Tabla35678[[#This Row],[BALANCE INICIAL]]*Tabla35678[[#This Row],[PRECIO]]</f>
        <v>23389.86</v>
      </c>
      <c r="M325" s="2">
        <f>+Tabla35678[[#This Row],[ENTRADAS]]*Tabla35678[[#This Row],[PRECIO]]</f>
        <v>97457.75</v>
      </c>
      <c r="N325" s="2">
        <f>+Tabla35678[[#This Row],[SALIDAS]]*Tabla35678[[#This Row],[PRECIO]]</f>
        <v>50678.03</v>
      </c>
      <c r="O325" s="2">
        <f>+Tabla35678[[#This Row],[BALANCE INICIAL2]]+Tabla35678[[#This Row],[ENTRADAS3]]-Tabla35678[[#This Row],[SALIDAS4]]</f>
        <v>70169.58</v>
      </c>
    </row>
    <row r="326" spans="1:15">
      <c r="A326" s="9" t="s">
        <v>33</v>
      </c>
      <c r="B326" s="10" t="s">
        <v>879</v>
      </c>
      <c r="C326" t="s">
        <v>78</v>
      </c>
      <c r="D326" t="s">
        <v>986</v>
      </c>
      <c r="F326" s="9" t="s">
        <v>820</v>
      </c>
      <c r="G326">
        <v>4</v>
      </c>
      <c r="H326">
        <v>10</v>
      </c>
      <c r="I326">
        <v>8</v>
      </c>
      <c r="J326">
        <f>+Tabla35678[[#This Row],[BALANCE INICIAL]]+Tabla35678[[#This Row],[ENTRADAS]]-Tabla35678[[#This Row],[SALIDAS]]</f>
        <v>6</v>
      </c>
      <c r="K326" s="2">
        <v>6093</v>
      </c>
      <c r="L326" s="2">
        <f>+Tabla35678[[#This Row],[BALANCE INICIAL]]*Tabla35678[[#This Row],[PRECIO]]</f>
        <v>24372</v>
      </c>
      <c r="M326" s="2">
        <f>+Tabla35678[[#This Row],[ENTRADAS]]*Tabla35678[[#This Row],[PRECIO]]</f>
        <v>60930</v>
      </c>
      <c r="N326" s="2">
        <f>+Tabla35678[[#This Row],[SALIDAS]]*Tabla35678[[#This Row],[PRECIO]]</f>
        <v>48744</v>
      </c>
      <c r="O326" s="2">
        <f>+Tabla35678[[#This Row],[BALANCE INICIAL2]]+Tabla35678[[#This Row],[ENTRADAS3]]-Tabla35678[[#This Row],[SALIDAS4]]</f>
        <v>36558</v>
      </c>
    </row>
    <row r="327" spans="1:15">
      <c r="A327" s="9" t="s">
        <v>33</v>
      </c>
      <c r="B327" s="10" t="s">
        <v>879</v>
      </c>
      <c r="C327" t="s">
        <v>78</v>
      </c>
      <c r="D327" t="s">
        <v>334</v>
      </c>
      <c r="F327" s="9" t="s">
        <v>820</v>
      </c>
      <c r="G327">
        <v>2</v>
      </c>
      <c r="J327">
        <f>+Tabla35678[[#This Row],[BALANCE INICIAL]]+Tabla35678[[#This Row],[ENTRADAS]]-Tabla35678[[#This Row],[SALIDAS]]</f>
        <v>2</v>
      </c>
      <c r="K327" s="2">
        <v>5500</v>
      </c>
      <c r="L327" s="2">
        <f>+Tabla35678[[#This Row],[BALANCE INICIAL]]*Tabla35678[[#This Row],[PRECIO]]</f>
        <v>11000</v>
      </c>
      <c r="M327" s="2">
        <f>+Tabla35678[[#This Row],[ENTRADAS]]*Tabla35678[[#This Row],[PRECIO]]</f>
        <v>0</v>
      </c>
      <c r="N327" s="2">
        <f>+Tabla35678[[#This Row],[SALIDAS]]*Tabla35678[[#This Row],[PRECIO]]</f>
        <v>0</v>
      </c>
      <c r="O327" s="2">
        <f>+Tabla35678[[#This Row],[BALANCE INICIAL2]]+Tabla35678[[#This Row],[ENTRADAS3]]-Tabla35678[[#This Row],[SALIDAS4]]</f>
        <v>11000</v>
      </c>
    </row>
    <row r="328" spans="1:15">
      <c r="A328" s="9" t="s">
        <v>33</v>
      </c>
      <c r="B328" s="10" t="s">
        <v>879</v>
      </c>
      <c r="C328" t="s">
        <v>78</v>
      </c>
      <c r="D328" t="s">
        <v>335</v>
      </c>
      <c r="F328" s="9" t="s">
        <v>820</v>
      </c>
      <c r="G328">
        <v>2</v>
      </c>
      <c r="J328">
        <f>+Tabla35678[[#This Row],[BALANCE INICIAL]]+Tabla35678[[#This Row],[ENTRADAS]]-Tabla35678[[#This Row],[SALIDAS]]</f>
        <v>2</v>
      </c>
      <c r="K328" s="2">
        <v>5500</v>
      </c>
      <c r="L328" s="2">
        <f>+Tabla35678[[#This Row],[BALANCE INICIAL]]*Tabla35678[[#This Row],[PRECIO]]</f>
        <v>11000</v>
      </c>
      <c r="M328" s="2">
        <f>+Tabla35678[[#This Row],[ENTRADAS]]*Tabla35678[[#This Row],[PRECIO]]</f>
        <v>0</v>
      </c>
      <c r="N328" s="2">
        <f>+Tabla35678[[#This Row],[SALIDAS]]*Tabla35678[[#This Row],[PRECIO]]</f>
        <v>0</v>
      </c>
      <c r="O328" s="2">
        <f>+Tabla35678[[#This Row],[BALANCE INICIAL2]]+Tabla35678[[#This Row],[ENTRADAS3]]-Tabla35678[[#This Row],[SALIDAS4]]</f>
        <v>11000</v>
      </c>
    </row>
    <row r="329" spans="1:15">
      <c r="A329" s="9" t="s">
        <v>33</v>
      </c>
      <c r="B329" s="10" t="s">
        <v>879</v>
      </c>
      <c r="C329" t="s">
        <v>78</v>
      </c>
      <c r="D329" t="s">
        <v>336</v>
      </c>
      <c r="F329" s="9" t="s">
        <v>820</v>
      </c>
      <c r="G329">
        <v>9</v>
      </c>
      <c r="J329">
        <f>+Tabla35678[[#This Row],[BALANCE INICIAL]]+Tabla35678[[#This Row],[ENTRADAS]]-Tabla35678[[#This Row],[SALIDAS]]</f>
        <v>9</v>
      </c>
      <c r="K329" s="2">
        <v>2440</v>
      </c>
      <c r="L329" s="2">
        <f>+Tabla35678[[#This Row],[BALANCE INICIAL]]*Tabla35678[[#This Row],[PRECIO]]</f>
        <v>21960</v>
      </c>
      <c r="M329" s="2">
        <f>+Tabla35678[[#This Row],[ENTRADAS]]*Tabla35678[[#This Row],[PRECIO]]</f>
        <v>0</v>
      </c>
      <c r="N329" s="2">
        <f>+Tabla35678[[#This Row],[SALIDAS]]*Tabla35678[[#This Row],[PRECIO]]</f>
        <v>0</v>
      </c>
      <c r="O329" s="2">
        <f>+Tabla35678[[#This Row],[BALANCE INICIAL2]]+Tabla35678[[#This Row],[ENTRADAS3]]-Tabla35678[[#This Row],[SALIDAS4]]</f>
        <v>21960</v>
      </c>
    </row>
    <row r="330" spans="1:15">
      <c r="A330" s="9" t="s">
        <v>33</v>
      </c>
      <c r="B330" s="10" t="s">
        <v>879</v>
      </c>
      <c r="C330" t="s">
        <v>78</v>
      </c>
      <c r="D330" t="s">
        <v>337</v>
      </c>
      <c r="F330" s="9" t="s">
        <v>820</v>
      </c>
      <c r="G330">
        <v>11</v>
      </c>
      <c r="J330">
        <f>+Tabla35678[[#This Row],[BALANCE INICIAL]]+Tabla35678[[#This Row],[ENTRADAS]]-Tabla35678[[#This Row],[SALIDAS]]</f>
        <v>11</v>
      </c>
      <c r="K330" s="2">
        <v>2440</v>
      </c>
      <c r="L330" s="2">
        <f>+Tabla35678[[#This Row],[BALANCE INICIAL]]*Tabla35678[[#This Row],[PRECIO]]</f>
        <v>26840</v>
      </c>
      <c r="M330" s="2">
        <f>+Tabla35678[[#This Row],[ENTRADAS]]*Tabla35678[[#This Row],[PRECIO]]</f>
        <v>0</v>
      </c>
      <c r="N330" s="2">
        <f>+Tabla35678[[#This Row],[SALIDAS]]*Tabla35678[[#This Row],[PRECIO]]</f>
        <v>0</v>
      </c>
      <c r="O330" s="2">
        <f>+Tabla35678[[#This Row],[BALANCE INICIAL2]]+Tabla35678[[#This Row],[ENTRADAS3]]-Tabla35678[[#This Row],[SALIDAS4]]</f>
        <v>26840</v>
      </c>
    </row>
    <row r="331" spans="1:15">
      <c r="A331" s="9" t="s">
        <v>33</v>
      </c>
      <c r="B331" s="10" t="s">
        <v>879</v>
      </c>
      <c r="C331" t="s">
        <v>78</v>
      </c>
      <c r="D331" t="s">
        <v>338</v>
      </c>
      <c r="F331" s="9" t="s">
        <v>820</v>
      </c>
      <c r="G331">
        <v>11</v>
      </c>
      <c r="J331">
        <f>+Tabla35678[[#This Row],[BALANCE INICIAL]]+Tabla35678[[#This Row],[ENTRADAS]]-Tabla35678[[#This Row],[SALIDAS]]</f>
        <v>11</v>
      </c>
      <c r="K331" s="2">
        <v>23021</v>
      </c>
      <c r="L331" s="2">
        <f>+Tabla35678[[#This Row],[BALANCE INICIAL]]*Tabla35678[[#This Row],[PRECIO]]</f>
        <v>253231</v>
      </c>
      <c r="M331" s="2">
        <f>+Tabla35678[[#This Row],[ENTRADAS]]*Tabla35678[[#This Row],[PRECIO]]</f>
        <v>0</v>
      </c>
      <c r="N331" s="2">
        <f>+Tabla35678[[#This Row],[SALIDAS]]*Tabla35678[[#This Row],[PRECIO]]</f>
        <v>0</v>
      </c>
      <c r="O331" s="2">
        <f>+Tabla35678[[#This Row],[BALANCE INICIAL2]]+Tabla35678[[#This Row],[ENTRADAS3]]-Tabla35678[[#This Row],[SALIDAS4]]</f>
        <v>253231</v>
      </c>
    </row>
    <row r="332" spans="1:15">
      <c r="A332" s="9" t="s">
        <v>33</v>
      </c>
      <c r="B332" s="10" t="s">
        <v>879</v>
      </c>
      <c r="C332" t="s">
        <v>78</v>
      </c>
      <c r="D332" t="s">
        <v>339</v>
      </c>
      <c r="F332" s="9" t="s">
        <v>820</v>
      </c>
      <c r="H332">
        <v>4</v>
      </c>
      <c r="I332">
        <v>1</v>
      </c>
      <c r="J332">
        <f>+Tabla35678[[#This Row],[BALANCE INICIAL]]+Tabla35678[[#This Row],[ENTRADAS]]-Tabla35678[[#This Row],[SALIDAS]]</f>
        <v>3</v>
      </c>
      <c r="K332" s="2">
        <v>3731</v>
      </c>
      <c r="L332" s="2">
        <f>+Tabla35678[[#This Row],[BALANCE INICIAL]]*Tabla35678[[#This Row],[PRECIO]]</f>
        <v>0</v>
      </c>
      <c r="M332" s="2">
        <f>+Tabla35678[[#This Row],[ENTRADAS]]*Tabla35678[[#This Row],[PRECIO]]</f>
        <v>14924</v>
      </c>
      <c r="N332" s="2">
        <f>+Tabla35678[[#This Row],[SALIDAS]]*Tabla35678[[#This Row],[PRECIO]]</f>
        <v>3731</v>
      </c>
      <c r="O332" s="2">
        <f>+Tabla35678[[#This Row],[BALANCE INICIAL2]]+Tabla35678[[#This Row],[ENTRADAS3]]-Tabla35678[[#This Row],[SALIDAS4]]</f>
        <v>11193</v>
      </c>
    </row>
    <row r="333" spans="1:15">
      <c r="A333" s="9" t="s">
        <v>33</v>
      </c>
      <c r="B333" s="10" t="s">
        <v>879</v>
      </c>
      <c r="C333" t="s">
        <v>78</v>
      </c>
      <c r="D333" t="s">
        <v>340</v>
      </c>
      <c r="F333" s="9" t="s">
        <v>820</v>
      </c>
      <c r="H333">
        <v>4</v>
      </c>
      <c r="I333">
        <v>1</v>
      </c>
      <c r="J333">
        <f>+Tabla35678[[#This Row],[BALANCE INICIAL]]+Tabla35678[[#This Row],[ENTRADAS]]-Tabla35678[[#This Row],[SALIDAS]]</f>
        <v>3</v>
      </c>
      <c r="K333" s="2">
        <v>4399</v>
      </c>
      <c r="L333" s="2">
        <f>+Tabla35678[[#This Row],[BALANCE INICIAL]]*Tabla35678[[#This Row],[PRECIO]]</f>
        <v>0</v>
      </c>
      <c r="M333" s="2">
        <f>+Tabla35678[[#This Row],[ENTRADAS]]*Tabla35678[[#This Row],[PRECIO]]</f>
        <v>17596</v>
      </c>
      <c r="N333" s="2">
        <f>+Tabla35678[[#This Row],[SALIDAS]]*Tabla35678[[#This Row],[PRECIO]]</f>
        <v>4399</v>
      </c>
      <c r="O333" s="2">
        <f>+Tabla35678[[#This Row],[BALANCE INICIAL2]]+Tabla35678[[#This Row],[ENTRADAS3]]-Tabla35678[[#This Row],[SALIDAS4]]</f>
        <v>13197</v>
      </c>
    </row>
    <row r="334" spans="1:15">
      <c r="A334" s="9" t="s">
        <v>33</v>
      </c>
      <c r="B334" s="10" t="s">
        <v>879</v>
      </c>
      <c r="C334" t="s">
        <v>78</v>
      </c>
      <c r="D334" t="s">
        <v>341</v>
      </c>
      <c r="F334" s="9" t="s">
        <v>820</v>
      </c>
      <c r="H334">
        <v>4</v>
      </c>
      <c r="I334">
        <v>1</v>
      </c>
      <c r="J334">
        <f>+Tabla35678[[#This Row],[BALANCE INICIAL]]+Tabla35678[[#This Row],[ENTRADAS]]-Tabla35678[[#This Row],[SALIDAS]]</f>
        <v>3</v>
      </c>
      <c r="K334" s="2">
        <v>4399</v>
      </c>
      <c r="L334" s="2">
        <f>+Tabla35678[[#This Row],[BALANCE INICIAL]]*Tabla35678[[#This Row],[PRECIO]]</f>
        <v>0</v>
      </c>
      <c r="M334" s="2">
        <f>+Tabla35678[[#This Row],[ENTRADAS]]*Tabla35678[[#This Row],[PRECIO]]</f>
        <v>17596</v>
      </c>
      <c r="N334" s="2">
        <f>+Tabla35678[[#This Row],[SALIDAS]]*Tabla35678[[#This Row],[PRECIO]]</f>
        <v>4399</v>
      </c>
      <c r="O334" s="2">
        <f>+Tabla35678[[#This Row],[BALANCE INICIAL2]]+Tabla35678[[#This Row],[ENTRADAS3]]-Tabla35678[[#This Row],[SALIDAS4]]</f>
        <v>13197</v>
      </c>
    </row>
    <row r="335" spans="1:15">
      <c r="A335" s="9" t="s">
        <v>33</v>
      </c>
      <c r="B335" s="10" t="s">
        <v>879</v>
      </c>
      <c r="C335" t="s">
        <v>78</v>
      </c>
      <c r="D335" t="s">
        <v>342</v>
      </c>
      <c r="F335" s="9" t="s">
        <v>820</v>
      </c>
      <c r="H335">
        <v>4</v>
      </c>
      <c r="I335">
        <v>1</v>
      </c>
      <c r="J335">
        <f>+Tabla35678[[#This Row],[BALANCE INICIAL]]+Tabla35678[[#This Row],[ENTRADAS]]-Tabla35678[[#This Row],[SALIDAS]]</f>
        <v>3</v>
      </c>
      <c r="K335" s="2">
        <v>4399</v>
      </c>
      <c r="L335" s="2">
        <f>+Tabla35678[[#This Row],[BALANCE INICIAL]]*Tabla35678[[#This Row],[PRECIO]]</f>
        <v>0</v>
      </c>
      <c r="M335" s="2">
        <f>+Tabla35678[[#This Row],[ENTRADAS]]*Tabla35678[[#This Row],[PRECIO]]</f>
        <v>17596</v>
      </c>
      <c r="N335" s="2">
        <f>+Tabla35678[[#This Row],[SALIDAS]]*Tabla35678[[#This Row],[PRECIO]]</f>
        <v>4399</v>
      </c>
      <c r="O335" s="2">
        <f>+Tabla35678[[#This Row],[BALANCE INICIAL2]]+Tabla35678[[#This Row],[ENTRADAS3]]-Tabla35678[[#This Row],[SALIDAS4]]</f>
        <v>13197</v>
      </c>
    </row>
    <row r="336" spans="1:15">
      <c r="A336" s="9" t="s">
        <v>33</v>
      </c>
      <c r="B336" s="10" t="s">
        <v>879</v>
      </c>
      <c r="C336" t="s">
        <v>78</v>
      </c>
      <c r="D336" t="s">
        <v>343</v>
      </c>
      <c r="F336" s="9" t="s">
        <v>820</v>
      </c>
      <c r="G336">
        <v>7</v>
      </c>
      <c r="J336">
        <f>+Tabla35678[[#This Row],[BALANCE INICIAL]]+Tabla35678[[#This Row],[ENTRADAS]]-Tabla35678[[#This Row],[SALIDAS]]</f>
        <v>7</v>
      </c>
      <c r="K336" s="2">
        <v>23021</v>
      </c>
      <c r="L336" s="2">
        <f>+Tabla35678[[#This Row],[BALANCE INICIAL]]*Tabla35678[[#This Row],[PRECIO]]</f>
        <v>161147</v>
      </c>
      <c r="M336" s="2">
        <f>+Tabla35678[[#This Row],[ENTRADAS]]*Tabla35678[[#This Row],[PRECIO]]</f>
        <v>0</v>
      </c>
      <c r="N336" s="2">
        <f>+Tabla35678[[#This Row],[SALIDAS]]*Tabla35678[[#This Row],[PRECIO]]</f>
        <v>0</v>
      </c>
      <c r="O336" s="2">
        <f>+Tabla35678[[#This Row],[BALANCE INICIAL2]]+Tabla35678[[#This Row],[ENTRADAS3]]-Tabla35678[[#This Row],[SALIDAS4]]</f>
        <v>161147</v>
      </c>
    </row>
    <row r="337" spans="1:15">
      <c r="A337" s="9" t="s">
        <v>33</v>
      </c>
      <c r="B337" s="10" t="s">
        <v>879</v>
      </c>
      <c r="C337" t="s">
        <v>78</v>
      </c>
      <c r="D337" t="s">
        <v>344</v>
      </c>
      <c r="F337" s="9" t="s">
        <v>820</v>
      </c>
      <c r="G337">
        <v>5</v>
      </c>
      <c r="J337">
        <f>+Tabla35678[[#This Row],[BALANCE INICIAL]]+Tabla35678[[#This Row],[ENTRADAS]]-Tabla35678[[#This Row],[SALIDAS]]</f>
        <v>5</v>
      </c>
      <c r="K337" s="2">
        <v>1499</v>
      </c>
      <c r="L337" s="2">
        <f>+Tabla35678[[#This Row],[BALANCE INICIAL]]*Tabla35678[[#This Row],[PRECIO]]</f>
        <v>7495</v>
      </c>
      <c r="M337" s="2">
        <f>+Tabla35678[[#This Row],[ENTRADAS]]*Tabla35678[[#This Row],[PRECIO]]</f>
        <v>0</v>
      </c>
      <c r="N337" s="2">
        <f>+Tabla35678[[#This Row],[SALIDAS]]*Tabla35678[[#This Row],[PRECIO]]</f>
        <v>0</v>
      </c>
      <c r="O337" s="2">
        <f>+Tabla35678[[#This Row],[BALANCE INICIAL2]]+Tabla35678[[#This Row],[ENTRADAS3]]-Tabla35678[[#This Row],[SALIDAS4]]</f>
        <v>7495</v>
      </c>
    </row>
    <row r="338" spans="1:15">
      <c r="A338" s="9" t="s">
        <v>33</v>
      </c>
      <c r="B338" s="10" t="s">
        <v>879</v>
      </c>
      <c r="C338" t="s">
        <v>78</v>
      </c>
      <c r="D338" t="s">
        <v>345</v>
      </c>
      <c r="F338" s="9" t="s">
        <v>842</v>
      </c>
      <c r="G338">
        <v>2</v>
      </c>
      <c r="J338">
        <f>+Tabla35678[[#This Row],[BALANCE INICIAL]]+Tabla35678[[#This Row],[ENTRADAS]]-Tabla35678[[#This Row],[SALIDAS]]</f>
        <v>2</v>
      </c>
      <c r="K338" s="2">
        <v>1900</v>
      </c>
      <c r="L338" s="2">
        <f>+Tabla35678[[#This Row],[BALANCE INICIAL]]*Tabla35678[[#This Row],[PRECIO]]</f>
        <v>3800</v>
      </c>
      <c r="M338" s="2">
        <f>+Tabla35678[[#This Row],[ENTRADAS]]*Tabla35678[[#This Row],[PRECIO]]</f>
        <v>0</v>
      </c>
      <c r="N338" s="2">
        <f>+Tabla35678[[#This Row],[SALIDAS]]*Tabla35678[[#This Row],[PRECIO]]</f>
        <v>0</v>
      </c>
      <c r="O338" s="2">
        <f>+Tabla35678[[#This Row],[BALANCE INICIAL2]]+Tabla35678[[#This Row],[ENTRADAS3]]-Tabla35678[[#This Row],[SALIDAS4]]</f>
        <v>3800</v>
      </c>
    </row>
    <row r="339" spans="1:15">
      <c r="A339" s="9" t="s">
        <v>33</v>
      </c>
      <c r="B339" s="10" t="s">
        <v>879</v>
      </c>
      <c r="C339" t="s">
        <v>78</v>
      </c>
      <c r="D339" t="s">
        <v>346</v>
      </c>
      <c r="F339" s="9" t="s">
        <v>820</v>
      </c>
      <c r="G339">
        <v>10</v>
      </c>
      <c r="J339">
        <f>+Tabla35678[[#This Row],[BALANCE INICIAL]]+Tabla35678[[#This Row],[ENTRADAS]]-Tabla35678[[#This Row],[SALIDAS]]</f>
        <v>10</v>
      </c>
      <c r="K339" s="2">
        <v>1850</v>
      </c>
      <c r="L339" s="2">
        <f>+Tabla35678[[#This Row],[BALANCE INICIAL]]*Tabla35678[[#This Row],[PRECIO]]</f>
        <v>18500</v>
      </c>
      <c r="M339" s="2">
        <f>+Tabla35678[[#This Row],[ENTRADAS]]*Tabla35678[[#This Row],[PRECIO]]</f>
        <v>0</v>
      </c>
      <c r="N339" s="2">
        <f>+Tabla35678[[#This Row],[SALIDAS]]*Tabla35678[[#This Row],[PRECIO]]</f>
        <v>0</v>
      </c>
      <c r="O339" s="2">
        <f>+Tabla35678[[#This Row],[BALANCE INICIAL2]]+Tabla35678[[#This Row],[ENTRADAS3]]-Tabla35678[[#This Row],[SALIDAS4]]</f>
        <v>18500</v>
      </c>
    </row>
    <row r="340" spans="1:15">
      <c r="A340" s="9" t="s">
        <v>33</v>
      </c>
      <c r="B340" s="10" t="s">
        <v>879</v>
      </c>
      <c r="C340" t="s">
        <v>78</v>
      </c>
      <c r="D340" t="s">
        <v>347</v>
      </c>
      <c r="F340" s="9" t="s">
        <v>820</v>
      </c>
      <c r="G340">
        <v>8</v>
      </c>
      <c r="J340">
        <f>+Tabla35678[[#This Row],[BALANCE INICIAL]]+Tabla35678[[#This Row],[ENTRADAS]]-Tabla35678[[#This Row],[SALIDAS]]</f>
        <v>8</v>
      </c>
      <c r="K340" s="2">
        <v>1490</v>
      </c>
      <c r="L340" s="2">
        <f>+Tabla35678[[#This Row],[BALANCE INICIAL]]*Tabla35678[[#This Row],[PRECIO]]</f>
        <v>11920</v>
      </c>
      <c r="M340" s="2">
        <f>+Tabla35678[[#This Row],[ENTRADAS]]*Tabla35678[[#This Row],[PRECIO]]</f>
        <v>0</v>
      </c>
      <c r="N340" s="2">
        <f>+Tabla35678[[#This Row],[SALIDAS]]*Tabla35678[[#This Row],[PRECIO]]</f>
        <v>0</v>
      </c>
      <c r="O340" s="2">
        <f>+Tabla35678[[#This Row],[BALANCE INICIAL2]]+Tabla35678[[#This Row],[ENTRADAS3]]-Tabla35678[[#This Row],[SALIDAS4]]</f>
        <v>11920</v>
      </c>
    </row>
    <row r="341" spans="1:15">
      <c r="A341" s="9" t="s">
        <v>33</v>
      </c>
      <c r="B341" s="10" t="s">
        <v>879</v>
      </c>
      <c r="C341" t="s">
        <v>78</v>
      </c>
      <c r="D341" t="s">
        <v>348</v>
      </c>
      <c r="F341" s="9" t="s">
        <v>820</v>
      </c>
      <c r="G341">
        <v>3</v>
      </c>
      <c r="J341">
        <f>+Tabla35678[[#This Row],[BALANCE INICIAL]]+Tabla35678[[#This Row],[ENTRADAS]]-Tabla35678[[#This Row],[SALIDAS]]</f>
        <v>3</v>
      </c>
      <c r="K341" s="2">
        <v>1800</v>
      </c>
      <c r="L341" s="2">
        <f>+Tabla35678[[#This Row],[BALANCE INICIAL]]*Tabla35678[[#This Row],[PRECIO]]</f>
        <v>5400</v>
      </c>
      <c r="M341" s="2">
        <f>+Tabla35678[[#This Row],[ENTRADAS]]*Tabla35678[[#This Row],[PRECIO]]</f>
        <v>0</v>
      </c>
      <c r="N341" s="2">
        <f>+Tabla35678[[#This Row],[SALIDAS]]*Tabla35678[[#This Row],[PRECIO]]</f>
        <v>0</v>
      </c>
      <c r="O341" s="2">
        <f>+Tabla35678[[#This Row],[BALANCE INICIAL2]]+Tabla35678[[#This Row],[ENTRADAS3]]-Tabla35678[[#This Row],[SALIDAS4]]</f>
        <v>5400</v>
      </c>
    </row>
    <row r="342" spans="1:15">
      <c r="A342" s="9" t="s">
        <v>33</v>
      </c>
      <c r="B342" s="10" t="s">
        <v>879</v>
      </c>
      <c r="C342" t="s">
        <v>78</v>
      </c>
      <c r="D342" t="s">
        <v>349</v>
      </c>
      <c r="F342" s="9" t="s">
        <v>820</v>
      </c>
      <c r="G342">
        <v>1</v>
      </c>
      <c r="J342">
        <f>+Tabla35678[[#This Row],[BALANCE INICIAL]]+Tabla35678[[#This Row],[ENTRADAS]]-Tabla35678[[#This Row],[SALIDAS]]</f>
        <v>1</v>
      </c>
      <c r="K342" s="2">
        <v>1995</v>
      </c>
      <c r="L342" s="2">
        <f>+Tabla35678[[#This Row],[BALANCE INICIAL]]*Tabla35678[[#This Row],[PRECIO]]</f>
        <v>1995</v>
      </c>
      <c r="M342" s="2">
        <f>+Tabla35678[[#This Row],[ENTRADAS]]*Tabla35678[[#This Row],[PRECIO]]</f>
        <v>0</v>
      </c>
      <c r="N342" s="2">
        <f>+Tabla35678[[#This Row],[SALIDAS]]*Tabla35678[[#This Row],[PRECIO]]</f>
        <v>0</v>
      </c>
      <c r="O342" s="2">
        <f>+Tabla35678[[#This Row],[BALANCE INICIAL2]]+Tabla35678[[#This Row],[ENTRADAS3]]-Tabla35678[[#This Row],[SALIDAS4]]</f>
        <v>1995</v>
      </c>
    </row>
    <row r="343" spans="1:15">
      <c r="A343" s="9" t="s">
        <v>33</v>
      </c>
      <c r="B343" s="10" t="s">
        <v>879</v>
      </c>
      <c r="C343" t="s">
        <v>78</v>
      </c>
      <c r="D343" t="s">
        <v>350</v>
      </c>
      <c r="F343" s="9" t="s">
        <v>820</v>
      </c>
      <c r="H343">
        <v>5</v>
      </c>
      <c r="J343">
        <f>+Tabla35678[[#This Row],[BALANCE INICIAL]]+Tabla35678[[#This Row],[ENTRADAS]]-Tabla35678[[#This Row],[SALIDAS]]</f>
        <v>5</v>
      </c>
      <c r="K343" s="2">
        <v>7662</v>
      </c>
      <c r="L343" s="2">
        <f>+Tabla35678[[#This Row],[BALANCE INICIAL]]*Tabla35678[[#This Row],[PRECIO]]</f>
        <v>0</v>
      </c>
      <c r="M343" s="2">
        <f>+Tabla35678[[#This Row],[ENTRADAS]]*Tabla35678[[#This Row],[PRECIO]]</f>
        <v>38310</v>
      </c>
      <c r="N343" s="2">
        <f>+Tabla35678[[#This Row],[SALIDAS]]*Tabla35678[[#This Row],[PRECIO]]</f>
        <v>0</v>
      </c>
      <c r="O343" s="2">
        <f>+Tabla35678[[#This Row],[BALANCE INICIAL2]]+Tabla35678[[#This Row],[ENTRADAS3]]-Tabla35678[[#This Row],[SALIDAS4]]</f>
        <v>38310</v>
      </c>
    </row>
    <row r="344" spans="1:15">
      <c r="A344" s="9" t="s">
        <v>33</v>
      </c>
      <c r="B344" s="10" t="s">
        <v>879</v>
      </c>
      <c r="C344" t="s">
        <v>78</v>
      </c>
      <c r="D344" t="s">
        <v>351</v>
      </c>
      <c r="F344" s="9" t="s">
        <v>820</v>
      </c>
      <c r="H344">
        <v>5</v>
      </c>
      <c r="J344">
        <f>+Tabla35678[[#This Row],[BALANCE INICIAL]]+Tabla35678[[#This Row],[ENTRADAS]]-Tabla35678[[#This Row],[SALIDAS]]</f>
        <v>5</v>
      </c>
      <c r="K344" s="2">
        <v>7662</v>
      </c>
      <c r="L344" s="2">
        <f>+Tabla35678[[#This Row],[BALANCE INICIAL]]*Tabla35678[[#This Row],[PRECIO]]</f>
        <v>0</v>
      </c>
      <c r="M344" s="2">
        <f>+Tabla35678[[#This Row],[ENTRADAS]]*Tabla35678[[#This Row],[PRECIO]]</f>
        <v>38310</v>
      </c>
      <c r="N344" s="2">
        <f>+Tabla35678[[#This Row],[SALIDAS]]*Tabla35678[[#This Row],[PRECIO]]</f>
        <v>0</v>
      </c>
      <c r="O344" s="2">
        <f>+Tabla35678[[#This Row],[BALANCE INICIAL2]]+Tabla35678[[#This Row],[ENTRADAS3]]-Tabla35678[[#This Row],[SALIDAS4]]</f>
        <v>38310</v>
      </c>
    </row>
    <row r="345" spans="1:15">
      <c r="A345" s="9" t="s">
        <v>33</v>
      </c>
      <c r="B345" s="10" t="s">
        <v>879</v>
      </c>
      <c r="C345" t="s">
        <v>78</v>
      </c>
      <c r="D345" t="s">
        <v>352</v>
      </c>
      <c r="F345" s="9" t="s">
        <v>820</v>
      </c>
      <c r="H345">
        <v>5</v>
      </c>
      <c r="J345">
        <f>+Tabla35678[[#This Row],[BALANCE INICIAL]]+Tabla35678[[#This Row],[ENTRADAS]]-Tabla35678[[#This Row],[SALIDAS]]</f>
        <v>5</v>
      </c>
      <c r="K345" s="2">
        <v>7662</v>
      </c>
      <c r="L345" s="2">
        <f>+Tabla35678[[#This Row],[BALANCE INICIAL]]*Tabla35678[[#This Row],[PRECIO]]</f>
        <v>0</v>
      </c>
      <c r="M345" s="2">
        <f>+Tabla35678[[#This Row],[ENTRADAS]]*Tabla35678[[#This Row],[PRECIO]]</f>
        <v>38310</v>
      </c>
      <c r="N345" s="2">
        <f>+Tabla35678[[#This Row],[SALIDAS]]*Tabla35678[[#This Row],[PRECIO]]</f>
        <v>0</v>
      </c>
      <c r="O345" s="2">
        <f>+Tabla35678[[#This Row],[BALANCE INICIAL2]]+Tabla35678[[#This Row],[ENTRADAS3]]-Tabla35678[[#This Row],[SALIDAS4]]</f>
        <v>38310</v>
      </c>
    </row>
    <row r="346" spans="1:15">
      <c r="A346" s="9" t="s">
        <v>33</v>
      </c>
      <c r="B346" s="10" t="s">
        <v>879</v>
      </c>
      <c r="C346" t="s">
        <v>78</v>
      </c>
      <c r="D346" t="s">
        <v>353</v>
      </c>
      <c r="F346" s="9" t="s">
        <v>820</v>
      </c>
      <c r="H346">
        <v>5</v>
      </c>
      <c r="J346">
        <f>+Tabla35678[[#This Row],[BALANCE INICIAL]]+Tabla35678[[#This Row],[ENTRADAS]]-Tabla35678[[#This Row],[SALIDAS]]</f>
        <v>5</v>
      </c>
      <c r="K346" s="2">
        <v>7662</v>
      </c>
      <c r="L346" s="2">
        <f>+Tabla35678[[#This Row],[BALANCE INICIAL]]*Tabla35678[[#This Row],[PRECIO]]</f>
        <v>0</v>
      </c>
      <c r="M346" s="2">
        <f>+Tabla35678[[#This Row],[ENTRADAS]]*Tabla35678[[#This Row],[PRECIO]]</f>
        <v>38310</v>
      </c>
      <c r="N346" s="2">
        <f>+Tabla35678[[#This Row],[SALIDAS]]*Tabla35678[[#This Row],[PRECIO]]</f>
        <v>0</v>
      </c>
      <c r="O346" s="2">
        <f>+Tabla35678[[#This Row],[BALANCE INICIAL2]]+Tabla35678[[#This Row],[ENTRADAS3]]-Tabla35678[[#This Row],[SALIDAS4]]</f>
        <v>38310</v>
      </c>
    </row>
    <row r="347" spans="1:15">
      <c r="A347" s="9" t="s">
        <v>33</v>
      </c>
      <c r="B347" s="10" t="s">
        <v>879</v>
      </c>
      <c r="C347" t="s">
        <v>78</v>
      </c>
      <c r="D347" t="s">
        <v>354</v>
      </c>
      <c r="F347" s="9" t="s">
        <v>820</v>
      </c>
      <c r="G347">
        <v>15</v>
      </c>
      <c r="J347">
        <f>+Tabla35678[[#This Row],[BALANCE INICIAL]]+Tabla35678[[#This Row],[ENTRADAS]]-Tabla35678[[#This Row],[SALIDAS]]</f>
        <v>15</v>
      </c>
      <c r="K347" s="2">
        <v>1850</v>
      </c>
      <c r="L347" s="2">
        <f>+Tabla35678[[#This Row],[BALANCE INICIAL]]*Tabla35678[[#This Row],[PRECIO]]</f>
        <v>27750</v>
      </c>
      <c r="M347" s="2">
        <f>+Tabla35678[[#This Row],[ENTRADAS]]*Tabla35678[[#This Row],[PRECIO]]</f>
        <v>0</v>
      </c>
      <c r="N347" s="2">
        <f>+Tabla35678[[#This Row],[SALIDAS]]*Tabla35678[[#This Row],[PRECIO]]</f>
        <v>0</v>
      </c>
      <c r="O347" s="2">
        <f>+Tabla35678[[#This Row],[BALANCE INICIAL2]]+Tabla35678[[#This Row],[ENTRADAS3]]-Tabla35678[[#This Row],[SALIDAS4]]</f>
        <v>27750</v>
      </c>
    </row>
    <row r="348" spans="1:15">
      <c r="A348" s="9" t="s">
        <v>33</v>
      </c>
      <c r="B348" s="10" t="s">
        <v>879</v>
      </c>
      <c r="C348" t="s">
        <v>78</v>
      </c>
      <c r="D348" t="s">
        <v>355</v>
      </c>
      <c r="F348" s="9" t="s">
        <v>820</v>
      </c>
      <c r="G348">
        <v>5</v>
      </c>
      <c r="J348">
        <f>+Tabla35678[[#This Row],[BALANCE INICIAL]]+Tabla35678[[#This Row],[ENTRADAS]]-Tabla35678[[#This Row],[SALIDAS]]</f>
        <v>5</v>
      </c>
      <c r="K348" s="2">
        <v>1750</v>
      </c>
      <c r="L348" s="2">
        <f>+Tabla35678[[#This Row],[BALANCE INICIAL]]*Tabla35678[[#This Row],[PRECIO]]</f>
        <v>8750</v>
      </c>
      <c r="M348" s="2">
        <f>+Tabla35678[[#This Row],[ENTRADAS]]*Tabla35678[[#This Row],[PRECIO]]</f>
        <v>0</v>
      </c>
      <c r="N348" s="2">
        <f>+Tabla35678[[#This Row],[SALIDAS]]*Tabla35678[[#This Row],[PRECIO]]</f>
        <v>0</v>
      </c>
      <c r="O348" s="2">
        <f>+Tabla35678[[#This Row],[BALANCE INICIAL2]]+Tabla35678[[#This Row],[ENTRADAS3]]-Tabla35678[[#This Row],[SALIDAS4]]</f>
        <v>8750</v>
      </c>
    </row>
    <row r="349" spans="1:15">
      <c r="A349" s="9" t="s">
        <v>33</v>
      </c>
      <c r="B349" s="10" t="s">
        <v>879</v>
      </c>
      <c r="C349" t="s">
        <v>78</v>
      </c>
      <c r="D349" t="s">
        <v>356</v>
      </c>
      <c r="F349" s="9" t="s">
        <v>820</v>
      </c>
      <c r="G349">
        <v>3</v>
      </c>
      <c r="J349">
        <f>+Tabla35678[[#This Row],[BALANCE INICIAL]]+Tabla35678[[#This Row],[ENTRADAS]]-Tabla35678[[#This Row],[SALIDAS]]</f>
        <v>3</v>
      </c>
      <c r="K349" s="2">
        <v>1890</v>
      </c>
      <c r="L349" s="2">
        <f>+Tabla35678[[#This Row],[BALANCE INICIAL]]*Tabla35678[[#This Row],[PRECIO]]</f>
        <v>5670</v>
      </c>
      <c r="M349" s="2">
        <f>+Tabla35678[[#This Row],[ENTRADAS]]*Tabla35678[[#This Row],[PRECIO]]</f>
        <v>0</v>
      </c>
      <c r="N349" s="2">
        <f>+Tabla35678[[#This Row],[SALIDAS]]*Tabla35678[[#This Row],[PRECIO]]</f>
        <v>0</v>
      </c>
      <c r="O349" s="2">
        <f>+Tabla35678[[#This Row],[BALANCE INICIAL2]]+Tabla35678[[#This Row],[ENTRADAS3]]-Tabla35678[[#This Row],[SALIDAS4]]</f>
        <v>5670</v>
      </c>
    </row>
    <row r="350" spans="1:15">
      <c r="A350" s="9" t="s">
        <v>33</v>
      </c>
      <c r="B350" s="10" t="s">
        <v>879</v>
      </c>
      <c r="C350" t="s">
        <v>78</v>
      </c>
      <c r="D350" t="s">
        <v>357</v>
      </c>
      <c r="F350" s="9" t="s">
        <v>820</v>
      </c>
      <c r="G350">
        <v>1</v>
      </c>
      <c r="J350">
        <f>+Tabla35678[[#This Row],[BALANCE INICIAL]]+Tabla35678[[#This Row],[ENTRADAS]]-Tabla35678[[#This Row],[SALIDAS]]</f>
        <v>1</v>
      </c>
      <c r="K350" s="2">
        <v>1295</v>
      </c>
      <c r="L350" s="2">
        <f>+Tabla35678[[#This Row],[BALANCE INICIAL]]*Tabla35678[[#This Row],[PRECIO]]</f>
        <v>1295</v>
      </c>
      <c r="M350" s="2">
        <f>+Tabla35678[[#This Row],[ENTRADAS]]*Tabla35678[[#This Row],[PRECIO]]</f>
        <v>0</v>
      </c>
      <c r="N350" s="2">
        <f>+Tabla35678[[#This Row],[SALIDAS]]*Tabla35678[[#This Row],[PRECIO]]</f>
        <v>0</v>
      </c>
      <c r="O350" s="2">
        <f>+Tabla35678[[#This Row],[BALANCE INICIAL2]]+Tabla35678[[#This Row],[ENTRADAS3]]-Tabla35678[[#This Row],[SALIDAS4]]</f>
        <v>1295</v>
      </c>
    </row>
    <row r="351" spans="1:15">
      <c r="A351" s="9" t="s">
        <v>33</v>
      </c>
      <c r="B351" s="10" t="s">
        <v>879</v>
      </c>
      <c r="C351" t="s">
        <v>78</v>
      </c>
      <c r="D351" t="s">
        <v>358</v>
      </c>
      <c r="F351" s="9" t="s">
        <v>820</v>
      </c>
      <c r="H351">
        <v>7</v>
      </c>
      <c r="I351">
        <v>2</v>
      </c>
      <c r="J351">
        <f>+Tabla35678[[#This Row],[BALANCE INICIAL]]+Tabla35678[[#This Row],[ENTRADAS]]-Tabla35678[[#This Row],[SALIDAS]]</f>
        <v>5</v>
      </c>
      <c r="K351" s="2">
        <v>2693</v>
      </c>
      <c r="L351" s="2">
        <f>+Tabla35678[[#This Row],[BALANCE INICIAL]]*Tabla35678[[#This Row],[PRECIO]]</f>
        <v>0</v>
      </c>
      <c r="M351" s="2">
        <f>+Tabla35678[[#This Row],[ENTRADAS]]*Tabla35678[[#This Row],[PRECIO]]</f>
        <v>18851</v>
      </c>
      <c r="N351" s="2">
        <f>+Tabla35678[[#This Row],[SALIDAS]]*Tabla35678[[#This Row],[PRECIO]]</f>
        <v>5386</v>
      </c>
      <c r="O351" s="2">
        <f>+Tabla35678[[#This Row],[BALANCE INICIAL2]]+Tabla35678[[#This Row],[ENTRADAS3]]-Tabla35678[[#This Row],[SALIDAS4]]</f>
        <v>13465</v>
      </c>
    </row>
    <row r="352" spans="1:15">
      <c r="A352" s="9" t="s">
        <v>33</v>
      </c>
      <c r="B352" s="10" t="s">
        <v>879</v>
      </c>
      <c r="C352" t="s">
        <v>78</v>
      </c>
      <c r="D352" t="s">
        <v>359</v>
      </c>
      <c r="F352" s="9" t="s">
        <v>826</v>
      </c>
      <c r="G352">
        <v>2</v>
      </c>
      <c r="J352">
        <f>+Tabla35678[[#This Row],[BALANCE INICIAL]]+Tabla35678[[#This Row],[ENTRADAS]]-Tabla35678[[#This Row],[SALIDAS]]</f>
        <v>2</v>
      </c>
      <c r="K352" s="2">
        <v>2155.7199999999998</v>
      </c>
      <c r="L352" s="2">
        <f>+Tabla35678[[#This Row],[BALANCE INICIAL]]*Tabla35678[[#This Row],[PRECIO]]</f>
        <v>4311.4399999999996</v>
      </c>
      <c r="M352" s="2">
        <f>+Tabla35678[[#This Row],[ENTRADAS]]*Tabla35678[[#This Row],[PRECIO]]</f>
        <v>0</v>
      </c>
      <c r="N352" s="2">
        <f>+Tabla35678[[#This Row],[SALIDAS]]*Tabla35678[[#This Row],[PRECIO]]</f>
        <v>0</v>
      </c>
      <c r="O352" s="2">
        <f>+Tabla35678[[#This Row],[BALANCE INICIAL2]]+Tabla35678[[#This Row],[ENTRADAS3]]-Tabla35678[[#This Row],[SALIDAS4]]</f>
        <v>4311.4399999999996</v>
      </c>
    </row>
    <row r="353" spans="1:15">
      <c r="A353" s="9" t="s">
        <v>33</v>
      </c>
      <c r="B353" s="10" t="s">
        <v>879</v>
      </c>
      <c r="C353" t="s">
        <v>78</v>
      </c>
      <c r="D353" t="s">
        <v>364</v>
      </c>
      <c r="F353" s="9" t="s">
        <v>826</v>
      </c>
      <c r="G353">
        <v>22</v>
      </c>
      <c r="I353">
        <v>13</v>
      </c>
      <c r="J353">
        <f>+Tabla35678[[#This Row],[BALANCE INICIAL]]+Tabla35678[[#This Row],[ENTRADAS]]-Tabla35678[[#This Row],[SALIDAS]]</f>
        <v>9</v>
      </c>
      <c r="K353" s="2">
        <v>9110.25</v>
      </c>
      <c r="L353" s="2">
        <f>+Tabla35678[[#This Row],[BALANCE INICIAL]]*Tabla35678[[#This Row],[PRECIO]]</f>
        <v>200425.5</v>
      </c>
      <c r="M353" s="2">
        <f>+Tabla35678[[#This Row],[ENTRADAS]]*Tabla35678[[#This Row],[PRECIO]]</f>
        <v>0</v>
      </c>
      <c r="N353" s="2">
        <f>+Tabla35678[[#This Row],[SALIDAS]]*Tabla35678[[#This Row],[PRECIO]]</f>
        <v>118433.25</v>
      </c>
      <c r="O353" s="2">
        <f>+Tabla35678[[#This Row],[BALANCE INICIAL2]]+Tabla35678[[#This Row],[ENTRADAS3]]-Tabla35678[[#This Row],[SALIDAS4]]</f>
        <v>81992.25</v>
      </c>
    </row>
    <row r="354" spans="1:15">
      <c r="A354" s="9" t="s">
        <v>33</v>
      </c>
      <c r="B354" s="10" t="s">
        <v>879</v>
      </c>
      <c r="C354" t="s">
        <v>78</v>
      </c>
      <c r="D354" t="s">
        <v>365</v>
      </c>
      <c r="F354" s="9" t="s">
        <v>858</v>
      </c>
      <c r="G354">
        <v>4</v>
      </c>
      <c r="H354">
        <v>4</v>
      </c>
      <c r="J354">
        <f>+Tabla35678[[#This Row],[BALANCE INICIAL]]+Tabla35678[[#This Row],[ENTRADAS]]-Tabla35678[[#This Row],[SALIDAS]]</f>
        <v>8</v>
      </c>
      <c r="K354" s="2">
        <v>4829.71</v>
      </c>
      <c r="L354" s="2">
        <f>+Tabla35678[[#This Row],[BALANCE INICIAL]]*Tabla35678[[#This Row],[PRECIO]]</f>
        <v>19318.84</v>
      </c>
      <c r="M354" s="2">
        <f>+Tabla35678[[#This Row],[ENTRADAS]]*Tabla35678[[#This Row],[PRECIO]]</f>
        <v>19318.84</v>
      </c>
      <c r="N354" s="2">
        <f>+Tabla35678[[#This Row],[SALIDAS]]*Tabla35678[[#This Row],[PRECIO]]</f>
        <v>0</v>
      </c>
      <c r="O354" s="2">
        <f>+Tabla35678[[#This Row],[BALANCE INICIAL2]]+Tabla35678[[#This Row],[ENTRADAS3]]-Tabla35678[[#This Row],[SALIDAS4]]</f>
        <v>38637.68</v>
      </c>
    </row>
    <row r="355" spans="1:15">
      <c r="A355" s="9" t="s">
        <v>33</v>
      </c>
      <c r="B355" s="10" t="s">
        <v>879</v>
      </c>
      <c r="C355" t="s">
        <v>78</v>
      </c>
      <c r="D355" t="s">
        <v>366</v>
      </c>
      <c r="F355" s="9" t="s">
        <v>858</v>
      </c>
      <c r="G355">
        <v>4</v>
      </c>
      <c r="H355">
        <v>4</v>
      </c>
      <c r="J355">
        <f>+Tabla35678[[#This Row],[BALANCE INICIAL]]+Tabla35678[[#This Row],[ENTRADAS]]-Tabla35678[[#This Row],[SALIDAS]]</f>
        <v>8</v>
      </c>
      <c r="K355" s="2">
        <v>6250.43</v>
      </c>
      <c r="L355" s="2">
        <f>+Tabla35678[[#This Row],[BALANCE INICIAL]]*Tabla35678[[#This Row],[PRECIO]]</f>
        <v>25001.72</v>
      </c>
      <c r="M355" s="2">
        <f>+Tabla35678[[#This Row],[ENTRADAS]]*Tabla35678[[#This Row],[PRECIO]]</f>
        <v>25001.72</v>
      </c>
      <c r="N355" s="2">
        <f>+Tabla35678[[#This Row],[SALIDAS]]*Tabla35678[[#This Row],[PRECIO]]</f>
        <v>0</v>
      </c>
      <c r="O355" s="2">
        <f>+Tabla35678[[#This Row],[BALANCE INICIAL2]]+Tabla35678[[#This Row],[ENTRADAS3]]-Tabla35678[[#This Row],[SALIDAS4]]</f>
        <v>50003.44</v>
      </c>
    </row>
    <row r="356" spans="1:15">
      <c r="A356" s="9" t="s">
        <v>33</v>
      </c>
      <c r="B356" s="10" t="s">
        <v>879</v>
      </c>
      <c r="C356" t="s">
        <v>78</v>
      </c>
      <c r="D356" t="s">
        <v>367</v>
      </c>
      <c r="F356" s="9" t="s">
        <v>858</v>
      </c>
      <c r="G356">
        <v>4</v>
      </c>
      <c r="H356">
        <v>4</v>
      </c>
      <c r="J356">
        <f>+Tabla35678[[#This Row],[BALANCE INICIAL]]+Tabla35678[[#This Row],[ENTRADAS]]-Tabla35678[[#This Row],[SALIDAS]]</f>
        <v>8</v>
      </c>
      <c r="K356" s="2">
        <v>6250.43</v>
      </c>
      <c r="L356" s="2">
        <f>+Tabla35678[[#This Row],[BALANCE INICIAL]]*Tabla35678[[#This Row],[PRECIO]]</f>
        <v>25001.72</v>
      </c>
      <c r="M356" s="2">
        <f>+Tabla35678[[#This Row],[ENTRADAS]]*Tabla35678[[#This Row],[PRECIO]]</f>
        <v>25001.72</v>
      </c>
      <c r="N356" s="2">
        <f>+Tabla35678[[#This Row],[SALIDAS]]*Tabla35678[[#This Row],[PRECIO]]</f>
        <v>0</v>
      </c>
      <c r="O356" s="2">
        <f>+Tabla35678[[#This Row],[BALANCE INICIAL2]]+Tabla35678[[#This Row],[ENTRADAS3]]-Tabla35678[[#This Row],[SALIDAS4]]</f>
        <v>50003.44</v>
      </c>
    </row>
    <row r="357" spans="1:15">
      <c r="A357" s="9" t="s">
        <v>33</v>
      </c>
      <c r="B357" s="10" t="s">
        <v>879</v>
      </c>
      <c r="C357" t="s">
        <v>78</v>
      </c>
      <c r="D357" t="s">
        <v>368</v>
      </c>
      <c r="F357" s="9" t="s">
        <v>858</v>
      </c>
      <c r="G357">
        <v>4</v>
      </c>
      <c r="H357">
        <v>4</v>
      </c>
      <c r="J357">
        <f>+Tabla35678[[#This Row],[BALANCE INICIAL]]+Tabla35678[[#This Row],[ENTRADAS]]-Tabla35678[[#This Row],[SALIDAS]]</f>
        <v>8</v>
      </c>
      <c r="K357" s="2">
        <v>6250.43</v>
      </c>
      <c r="L357" s="2">
        <f>+Tabla35678[[#This Row],[BALANCE INICIAL]]*Tabla35678[[#This Row],[PRECIO]]</f>
        <v>25001.72</v>
      </c>
      <c r="M357" s="2">
        <f>+Tabla35678[[#This Row],[ENTRADAS]]*Tabla35678[[#This Row],[PRECIO]]</f>
        <v>25001.72</v>
      </c>
      <c r="N357" s="2">
        <f>+Tabla35678[[#This Row],[SALIDAS]]*Tabla35678[[#This Row],[PRECIO]]</f>
        <v>0</v>
      </c>
      <c r="O357" s="2">
        <f>+Tabla35678[[#This Row],[BALANCE INICIAL2]]+Tabla35678[[#This Row],[ENTRADAS3]]-Tabla35678[[#This Row],[SALIDAS4]]</f>
        <v>50003.44</v>
      </c>
    </row>
    <row r="358" spans="1:15">
      <c r="A358" s="9" t="s">
        <v>33</v>
      </c>
      <c r="B358" s="10" t="s">
        <v>879</v>
      </c>
      <c r="C358" t="s">
        <v>78</v>
      </c>
      <c r="D358" t="s">
        <v>369</v>
      </c>
      <c r="F358" s="9" t="s">
        <v>858</v>
      </c>
      <c r="G358">
        <v>4</v>
      </c>
      <c r="J358">
        <f>+Tabla35678[[#This Row],[BALANCE INICIAL]]+Tabla35678[[#This Row],[ENTRADAS]]-Tabla35678[[#This Row],[SALIDAS]]</f>
        <v>4</v>
      </c>
      <c r="K358" s="2">
        <v>3500</v>
      </c>
      <c r="L358" s="2">
        <f>+Tabla35678[[#This Row],[BALANCE INICIAL]]*Tabla35678[[#This Row],[PRECIO]]</f>
        <v>14000</v>
      </c>
      <c r="M358" s="2">
        <f>+Tabla35678[[#This Row],[ENTRADAS]]*Tabla35678[[#This Row],[PRECIO]]</f>
        <v>0</v>
      </c>
      <c r="N358" s="2">
        <f>+Tabla35678[[#This Row],[SALIDAS]]*Tabla35678[[#This Row],[PRECIO]]</f>
        <v>0</v>
      </c>
      <c r="O358" s="2">
        <f>+Tabla35678[[#This Row],[BALANCE INICIAL2]]+Tabla35678[[#This Row],[ENTRADAS3]]-Tabla35678[[#This Row],[SALIDAS4]]</f>
        <v>14000</v>
      </c>
    </row>
    <row r="359" spans="1:15">
      <c r="A359" s="9" t="s">
        <v>33</v>
      </c>
      <c r="B359" s="10" t="s">
        <v>879</v>
      </c>
      <c r="C359" t="s">
        <v>78</v>
      </c>
      <c r="D359" t="s">
        <v>370</v>
      </c>
      <c r="F359" s="9" t="s">
        <v>858</v>
      </c>
      <c r="G359">
        <v>4</v>
      </c>
      <c r="J359">
        <f>+Tabla35678[[#This Row],[BALANCE INICIAL]]+Tabla35678[[#This Row],[ENTRADAS]]-Tabla35678[[#This Row],[SALIDAS]]</f>
        <v>4</v>
      </c>
      <c r="K359" s="2">
        <v>3500</v>
      </c>
      <c r="L359" s="2">
        <f>+Tabla35678[[#This Row],[BALANCE INICIAL]]*Tabla35678[[#This Row],[PRECIO]]</f>
        <v>14000</v>
      </c>
      <c r="M359" s="2">
        <f>+Tabla35678[[#This Row],[ENTRADAS]]*Tabla35678[[#This Row],[PRECIO]]</f>
        <v>0</v>
      </c>
      <c r="N359" s="2">
        <f>+Tabla35678[[#This Row],[SALIDAS]]*Tabla35678[[#This Row],[PRECIO]]</f>
        <v>0</v>
      </c>
      <c r="O359" s="2">
        <f>+Tabla35678[[#This Row],[BALANCE INICIAL2]]+Tabla35678[[#This Row],[ENTRADAS3]]-Tabla35678[[#This Row],[SALIDAS4]]</f>
        <v>14000</v>
      </c>
    </row>
    <row r="360" spans="1:15">
      <c r="A360" s="9" t="s">
        <v>33</v>
      </c>
      <c r="B360" s="10" t="s">
        <v>879</v>
      </c>
      <c r="C360" t="s">
        <v>78</v>
      </c>
      <c r="D360" t="s">
        <v>371</v>
      </c>
      <c r="F360" s="9" t="s">
        <v>858</v>
      </c>
      <c r="G360">
        <v>4</v>
      </c>
      <c r="J360">
        <f>+Tabla35678[[#This Row],[BALANCE INICIAL]]+Tabla35678[[#This Row],[ENTRADAS]]-Tabla35678[[#This Row],[SALIDAS]]</f>
        <v>4</v>
      </c>
      <c r="K360" s="2">
        <v>3500</v>
      </c>
      <c r="L360" s="2">
        <f>+Tabla35678[[#This Row],[BALANCE INICIAL]]*Tabla35678[[#This Row],[PRECIO]]</f>
        <v>14000</v>
      </c>
      <c r="M360" s="2">
        <f>+Tabla35678[[#This Row],[ENTRADAS]]*Tabla35678[[#This Row],[PRECIO]]</f>
        <v>0</v>
      </c>
      <c r="N360" s="2">
        <f>+Tabla35678[[#This Row],[SALIDAS]]*Tabla35678[[#This Row],[PRECIO]]</f>
        <v>0</v>
      </c>
      <c r="O360" s="2">
        <f>+Tabla35678[[#This Row],[BALANCE INICIAL2]]+Tabla35678[[#This Row],[ENTRADAS3]]-Tabla35678[[#This Row],[SALIDAS4]]</f>
        <v>14000</v>
      </c>
    </row>
    <row r="361" spans="1:15">
      <c r="A361" s="9" t="s">
        <v>33</v>
      </c>
      <c r="B361" s="10" t="s">
        <v>879</v>
      </c>
      <c r="C361" t="s">
        <v>78</v>
      </c>
      <c r="D361" t="s">
        <v>372</v>
      </c>
      <c r="F361" s="9" t="s">
        <v>858</v>
      </c>
      <c r="G361">
        <v>4</v>
      </c>
      <c r="J361">
        <f>+Tabla35678[[#This Row],[BALANCE INICIAL]]+Tabla35678[[#This Row],[ENTRADAS]]-Tabla35678[[#This Row],[SALIDAS]]</f>
        <v>4</v>
      </c>
      <c r="K361" s="2">
        <v>3500</v>
      </c>
      <c r="L361" s="2">
        <f>+Tabla35678[[#This Row],[BALANCE INICIAL]]*Tabla35678[[#This Row],[PRECIO]]</f>
        <v>14000</v>
      </c>
      <c r="M361" s="2">
        <f>+Tabla35678[[#This Row],[ENTRADAS]]*Tabla35678[[#This Row],[PRECIO]]</f>
        <v>0</v>
      </c>
      <c r="N361" s="2">
        <f>+Tabla35678[[#This Row],[SALIDAS]]*Tabla35678[[#This Row],[PRECIO]]</f>
        <v>0</v>
      </c>
      <c r="O361" s="2">
        <f>+Tabla35678[[#This Row],[BALANCE INICIAL2]]+Tabla35678[[#This Row],[ENTRADAS3]]-Tabla35678[[#This Row],[SALIDAS4]]</f>
        <v>14000</v>
      </c>
    </row>
    <row r="362" spans="1:15">
      <c r="A362" s="9" t="s">
        <v>33</v>
      </c>
      <c r="B362" s="10" t="s">
        <v>879</v>
      </c>
      <c r="C362" t="s">
        <v>78</v>
      </c>
      <c r="D362" t="s">
        <v>373</v>
      </c>
      <c r="F362" s="9" t="s">
        <v>826</v>
      </c>
      <c r="H362">
        <v>3</v>
      </c>
      <c r="J362">
        <f>+Tabla35678[[#This Row],[BALANCE INICIAL]]+Tabla35678[[#This Row],[ENTRADAS]]-Tabla35678[[#This Row],[SALIDAS]]</f>
        <v>3</v>
      </c>
      <c r="K362" s="2">
        <v>7009.16</v>
      </c>
      <c r="L362" s="2">
        <f>+Tabla35678[[#This Row],[BALANCE INICIAL]]*Tabla35678[[#This Row],[PRECIO]]</f>
        <v>0</v>
      </c>
      <c r="M362" s="2">
        <f>+Tabla35678[[#This Row],[ENTRADAS]]*Tabla35678[[#This Row],[PRECIO]]</f>
        <v>21027.48</v>
      </c>
      <c r="N362" s="2">
        <f>+Tabla35678[[#This Row],[SALIDAS]]*Tabla35678[[#This Row],[PRECIO]]</f>
        <v>0</v>
      </c>
      <c r="O362" s="2">
        <f>+Tabla35678[[#This Row],[BALANCE INICIAL2]]+Tabla35678[[#This Row],[ENTRADAS3]]-Tabla35678[[#This Row],[SALIDAS4]]</f>
        <v>21027.48</v>
      </c>
    </row>
    <row r="363" spans="1:15">
      <c r="A363" s="9" t="s">
        <v>33</v>
      </c>
      <c r="B363" s="10" t="s">
        <v>879</v>
      </c>
      <c r="C363" t="s">
        <v>78</v>
      </c>
      <c r="D363" t="s">
        <v>374</v>
      </c>
      <c r="F363" s="9" t="s">
        <v>820</v>
      </c>
      <c r="G363">
        <v>8</v>
      </c>
      <c r="J363">
        <f>+Tabla35678[[#This Row],[BALANCE INICIAL]]+Tabla35678[[#This Row],[ENTRADAS]]-Tabla35678[[#This Row],[SALIDAS]]</f>
        <v>8</v>
      </c>
      <c r="K363" s="2">
        <v>5984.4</v>
      </c>
      <c r="L363" s="2">
        <f>+Tabla35678[[#This Row],[BALANCE INICIAL]]*Tabla35678[[#This Row],[PRECIO]]</f>
        <v>47875.199999999997</v>
      </c>
      <c r="M363" s="2">
        <f>+Tabla35678[[#This Row],[ENTRADAS]]*Tabla35678[[#This Row],[PRECIO]]</f>
        <v>0</v>
      </c>
      <c r="N363" s="2">
        <f>+Tabla35678[[#This Row],[SALIDAS]]*Tabla35678[[#This Row],[PRECIO]]</f>
        <v>0</v>
      </c>
      <c r="O363" s="2">
        <f>+Tabla35678[[#This Row],[BALANCE INICIAL2]]+Tabla35678[[#This Row],[ENTRADAS3]]-Tabla35678[[#This Row],[SALIDAS4]]</f>
        <v>47875.199999999997</v>
      </c>
    </row>
    <row r="364" spans="1:15">
      <c r="A364" s="9" t="s">
        <v>33</v>
      </c>
      <c r="B364" s="10" t="s">
        <v>879</v>
      </c>
      <c r="C364" t="s">
        <v>78</v>
      </c>
      <c r="D364" t="s">
        <v>471</v>
      </c>
      <c r="F364" s="9" t="s">
        <v>820</v>
      </c>
      <c r="G364">
        <v>2</v>
      </c>
      <c r="J364">
        <f>+Tabla35678[[#This Row],[BALANCE INICIAL]]+Tabla35678[[#This Row],[ENTRADAS]]-Tabla35678[[#This Row],[SALIDAS]]</f>
        <v>2</v>
      </c>
      <c r="K364" s="2">
        <v>1383.05</v>
      </c>
      <c r="L364" s="2">
        <f>+Tabla35678[[#This Row],[BALANCE INICIAL]]*Tabla35678[[#This Row],[PRECIO]]</f>
        <v>2766.1</v>
      </c>
      <c r="M364" s="2">
        <f>+Tabla35678[[#This Row],[ENTRADAS]]*Tabla35678[[#This Row],[PRECIO]]</f>
        <v>0</v>
      </c>
      <c r="N364" s="2">
        <f>+Tabla35678[[#This Row],[SALIDAS]]*Tabla35678[[#This Row],[PRECIO]]</f>
        <v>0</v>
      </c>
      <c r="O364" s="2">
        <f>+Tabla35678[[#This Row],[BALANCE INICIAL2]]+Tabla35678[[#This Row],[ENTRADAS3]]-Tabla35678[[#This Row],[SALIDAS4]]</f>
        <v>2766.1</v>
      </c>
    </row>
    <row r="365" spans="1:15">
      <c r="A365" s="9" t="s">
        <v>26</v>
      </c>
      <c r="B365" s="16" t="s">
        <v>887</v>
      </c>
      <c r="C365" t="s">
        <v>66</v>
      </c>
      <c r="D365" t="s">
        <v>120</v>
      </c>
      <c r="F365" s="9" t="s">
        <v>820</v>
      </c>
      <c r="G365">
        <v>20</v>
      </c>
      <c r="J365">
        <f>+Tabla35678[[#This Row],[BALANCE INICIAL]]+Tabla35678[[#This Row],[ENTRADAS]]-Tabla35678[[#This Row],[SALIDAS]]</f>
        <v>20</v>
      </c>
      <c r="K365" s="2">
        <v>18.54</v>
      </c>
      <c r="L365" s="2">
        <f>+Tabla35678[[#This Row],[BALANCE INICIAL]]*Tabla35678[[#This Row],[PRECIO]]</f>
        <v>370.79999999999995</v>
      </c>
      <c r="M365" s="2">
        <f>+Tabla35678[[#This Row],[ENTRADAS]]*Tabla35678[[#This Row],[PRECIO]]</f>
        <v>0</v>
      </c>
      <c r="N365" s="2">
        <f>+Tabla35678[[#This Row],[SALIDAS]]*Tabla35678[[#This Row],[PRECIO]]</f>
        <v>0</v>
      </c>
      <c r="O365" s="2">
        <f>+Tabla35678[[#This Row],[BALANCE INICIAL2]]+Tabla35678[[#This Row],[ENTRADAS3]]-Tabla35678[[#This Row],[SALIDAS4]]</f>
        <v>370.79999999999995</v>
      </c>
    </row>
    <row r="366" spans="1:15" ht="27.6">
      <c r="A366" s="11" t="s">
        <v>43</v>
      </c>
      <c r="B366" s="10" t="s">
        <v>954</v>
      </c>
      <c r="C366" s="12" t="s">
        <v>89</v>
      </c>
      <c r="D366" t="s">
        <v>955</v>
      </c>
      <c r="F366" s="9" t="s">
        <v>820</v>
      </c>
      <c r="H366">
        <v>200</v>
      </c>
      <c r="J366">
        <f>+Tabla35678[[#This Row],[BALANCE INICIAL]]+Tabla35678[[#This Row],[ENTRADAS]]-Tabla35678[[#This Row],[SALIDAS]]</f>
        <v>200</v>
      </c>
      <c r="K366" s="2">
        <v>60</v>
      </c>
      <c r="L366" s="2">
        <f>+Tabla35678[[#This Row],[BALANCE INICIAL]]*Tabla35678[[#This Row],[PRECIO]]</f>
        <v>0</v>
      </c>
      <c r="M366" s="2">
        <f>+Tabla35678[[#This Row],[ENTRADAS]]*Tabla35678[[#This Row],[PRECIO]]</f>
        <v>12000</v>
      </c>
      <c r="N366" s="2">
        <f>+Tabla35678[[#This Row],[SALIDAS]]*Tabla35678[[#This Row],[PRECIO]]</f>
        <v>0</v>
      </c>
      <c r="O366" s="2">
        <f>+Tabla35678[[#This Row],[BALANCE INICIAL2]]+Tabla35678[[#This Row],[ENTRADAS3]]-Tabla35678[[#This Row],[SALIDAS4]]</f>
        <v>12000</v>
      </c>
    </row>
    <row r="367" spans="1:15" ht="27.6">
      <c r="A367" s="11" t="s">
        <v>43</v>
      </c>
      <c r="B367" s="10" t="s">
        <v>954</v>
      </c>
      <c r="C367" s="12" t="s">
        <v>89</v>
      </c>
      <c r="D367" t="s">
        <v>956</v>
      </c>
      <c r="F367" s="9" t="s">
        <v>820</v>
      </c>
      <c r="H367">
        <v>500</v>
      </c>
      <c r="J367">
        <f>+Tabla35678[[#This Row],[BALANCE INICIAL]]+Tabla35678[[#This Row],[ENTRADAS]]-Tabla35678[[#This Row],[SALIDAS]]</f>
        <v>500</v>
      </c>
      <c r="K367" s="2">
        <v>58</v>
      </c>
      <c r="L367" s="2">
        <f>+Tabla35678[[#This Row],[BALANCE INICIAL]]*Tabla35678[[#This Row],[PRECIO]]</f>
        <v>0</v>
      </c>
      <c r="M367" s="2">
        <f>+Tabla35678[[#This Row],[ENTRADAS]]*Tabla35678[[#This Row],[PRECIO]]</f>
        <v>29000</v>
      </c>
      <c r="N367" s="2">
        <f>+Tabla35678[[#This Row],[SALIDAS]]*Tabla35678[[#This Row],[PRECIO]]</f>
        <v>0</v>
      </c>
      <c r="O367" s="2">
        <f>+Tabla35678[[#This Row],[BALANCE INICIAL2]]+Tabla35678[[#This Row],[ENTRADAS3]]-Tabla35678[[#This Row],[SALIDAS4]]</f>
        <v>29000</v>
      </c>
    </row>
    <row r="368" spans="1:15" ht="27.6">
      <c r="A368" s="11" t="s">
        <v>43</v>
      </c>
      <c r="B368" s="10" t="s">
        <v>954</v>
      </c>
      <c r="C368" s="12" t="s">
        <v>89</v>
      </c>
      <c r="D368" t="s">
        <v>957</v>
      </c>
      <c r="F368" s="9" t="s">
        <v>820</v>
      </c>
      <c r="H368">
        <v>3</v>
      </c>
      <c r="J368">
        <f>+Tabla35678[[#This Row],[BALANCE INICIAL]]+Tabla35678[[#This Row],[ENTRADAS]]-Tabla35678[[#This Row],[SALIDAS]]</f>
        <v>3</v>
      </c>
      <c r="K368" s="2">
        <v>1725</v>
      </c>
      <c r="L368" s="2">
        <f>+Tabla35678[[#This Row],[BALANCE INICIAL]]*Tabla35678[[#This Row],[PRECIO]]</f>
        <v>0</v>
      </c>
      <c r="M368" s="2">
        <f>+Tabla35678[[#This Row],[ENTRADAS]]*Tabla35678[[#This Row],[PRECIO]]</f>
        <v>5175</v>
      </c>
      <c r="N368" s="2">
        <f>+Tabla35678[[#This Row],[SALIDAS]]*Tabla35678[[#This Row],[PRECIO]]</f>
        <v>0</v>
      </c>
      <c r="O368" s="2">
        <f>+Tabla35678[[#This Row],[BALANCE INICIAL2]]+Tabla35678[[#This Row],[ENTRADAS3]]-Tabla35678[[#This Row],[SALIDAS4]]</f>
        <v>5175</v>
      </c>
    </row>
    <row r="369" spans="1:15" ht="27.6">
      <c r="A369" s="11" t="s">
        <v>43</v>
      </c>
      <c r="B369" s="10" t="s">
        <v>954</v>
      </c>
      <c r="C369" s="12" t="s">
        <v>89</v>
      </c>
      <c r="D369" t="s">
        <v>958</v>
      </c>
      <c r="F369" s="9" t="s">
        <v>820</v>
      </c>
      <c r="H369">
        <v>16</v>
      </c>
      <c r="J369">
        <f>+Tabla35678[[#This Row],[BALANCE INICIAL]]+Tabla35678[[#This Row],[ENTRADAS]]-Tabla35678[[#This Row],[SALIDAS]]</f>
        <v>16</v>
      </c>
      <c r="K369" s="2">
        <v>441</v>
      </c>
      <c r="L369" s="2">
        <f>+Tabla35678[[#This Row],[BALANCE INICIAL]]*Tabla35678[[#This Row],[PRECIO]]</f>
        <v>0</v>
      </c>
      <c r="M369" s="2">
        <f>+Tabla35678[[#This Row],[ENTRADAS]]*Tabla35678[[#This Row],[PRECIO]]</f>
        <v>7056</v>
      </c>
      <c r="N369" s="2">
        <f>+Tabla35678[[#This Row],[SALIDAS]]*Tabla35678[[#This Row],[PRECIO]]</f>
        <v>0</v>
      </c>
      <c r="O369" s="2">
        <f>+Tabla35678[[#This Row],[BALANCE INICIAL2]]+Tabla35678[[#This Row],[ENTRADAS3]]-Tabla35678[[#This Row],[SALIDAS4]]</f>
        <v>7056</v>
      </c>
    </row>
    <row r="370" spans="1:15" ht="27.6">
      <c r="A370" s="11" t="s">
        <v>43</v>
      </c>
      <c r="B370" s="10" t="s">
        <v>954</v>
      </c>
      <c r="C370" s="12" t="s">
        <v>89</v>
      </c>
      <c r="D370" t="s">
        <v>959</v>
      </c>
      <c r="F370" s="9" t="s">
        <v>820</v>
      </c>
      <c r="H370">
        <v>10</v>
      </c>
      <c r="J370">
        <f>+Tabla35678[[#This Row],[BALANCE INICIAL]]+Tabla35678[[#This Row],[ENTRADAS]]-Tabla35678[[#This Row],[SALIDAS]]</f>
        <v>10</v>
      </c>
      <c r="K370" s="2">
        <v>70</v>
      </c>
      <c r="L370" s="2">
        <f>+Tabla35678[[#This Row],[BALANCE INICIAL]]*Tabla35678[[#This Row],[PRECIO]]</f>
        <v>0</v>
      </c>
      <c r="M370" s="2">
        <f>+Tabla35678[[#This Row],[ENTRADAS]]*Tabla35678[[#This Row],[PRECIO]]</f>
        <v>700</v>
      </c>
      <c r="N370" s="2">
        <f>+Tabla35678[[#This Row],[SALIDAS]]*Tabla35678[[#This Row],[PRECIO]]</f>
        <v>0</v>
      </c>
      <c r="O370" s="2">
        <f>+Tabla35678[[#This Row],[BALANCE INICIAL2]]+Tabla35678[[#This Row],[ENTRADAS3]]-Tabla35678[[#This Row],[SALIDAS4]]</f>
        <v>700</v>
      </c>
    </row>
    <row r="371" spans="1:15" ht="27.6">
      <c r="A371" s="11" t="s">
        <v>43</v>
      </c>
      <c r="B371" s="10" t="s">
        <v>954</v>
      </c>
      <c r="C371" s="12" t="s">
        <v>89</v>
      </c>
      <c r="D371" t="s">
        <v>960</v>
      </c>
      <c r="F371" s="9" t="s">
        <v>820</v>
      </c>
      <c r="H371">
        <v>50</v>
      </c>
      <c r="I371">
        <v>50</v>
      </c>
      <c r="J371">
        <f>+Tabla35678[[#This Row],[BALANCE INICIAL]]+Tabla35678[[#This Row],[ENTRADAS]]-Tabla35678[[#This Row],[SALIDAS]]</f>
        <v>0</v>
      </c>
      <c r="K371" s="2">
        <v>5.5</v>
      </c>
      <c r="L371" s="2">
        <f>+Tabla35678[[#This Row],[BALANCE INICIAL]]*Tabla35678[[#This Row],[PRECIO]]</f>
        <v>0</v>
      </c>
      <c r="M371" s="2">
        <f>+Tabla35678[[#This Row],[ENTRADAS]]*Tabla35678[[#This Row],[PRECIO]]</f>
        <v>275</v>
      </c>
      <c r="N371" s="2">
        <f>+Tabla35678[[#This Row],[SALIDAS]]*Tabla35678[[#This Row],[PRECIO]]</f>
        <v>275</v>
      </c>
      <c r="O371" s="2">
        <f>+Tabla35678[[#This Row],[BALANCE INICIAL2]]+Tabla35678[[#This Row],[ENTRADAS3]]-Tabla35678[[#This Row],[SALIDAS4]]</f>
        <v>0</v>
      </c>
    </row>
    <row r="372" spans="1:15" ht="27.6">
      <c r="A372" s="11" t="s">
        <v>43</v>
      </c>
      <c r="B372" s="10" t="s">
        <v>954</v>
      </c>
      <c r="C372" s="12" t="s">
        <v>89</v>
      </c>
      <c r="D372" t="s">
        <v>961</v>
      </c>
      <c r="F372" s="9" t="s">
        <v>820</v>
      </c>
      <c r="H372">
        <v>200</v>
      </c>
      <c r="J372">
        <f>+Tabla35678[[#This Row],[BALANCE INICIAL]]+Tabla35678[[#This Row],[ENTRADAS]]-Tabla35678[[#This Row],[SALIDAS]]</f>
        <v>200</v>
      </c>
      <c r="K372" s="2">
        <v>40</v>
      </c>
      <c r="L372" s="2">
        <f>+Tabla35678[[#This Row],[BALANCE INICIAL]]*Tabla35678[[#This Row],[PRECIO]]</f>
        <v>0</v>
      </c>
      <c r="M372" s="2">
        <f>+Tabla35678[[#This Row],[ENTRADAS]]*Tabla35678[[#This Row],[PRECIO]]</f>
        <v>8000</v>
      </c>
      <c r="N372" s="2">
        <f>+Tabla35678[[#This Row],[SALIDAS]]*Tabla35678[[#This Row],[PRECIO]]</f>
        <v>0</v>
      </c>
      <c r="O372" s="2">
        <f>+Tabla35678[[#This Row],[BALANCE INICIAL2]]+Tabla35678[[#This Row],[ENTRADAS3]]-Tabla35678[[#This Row],[SALIDAS4]]</f>
        <v>8000</v>
      </c>
    </row>
    <row r="373" spans="1:15" ht="27.6">
      <c r="A373" s="11" t="s">
        <v>43</v>
      </c>
      <c r="B373" s="10" t="s">
        <v>954</v>
      </c>
      <c r="C373" s="12" t="s">
        <v>89</v>
      </c>
      <c r="D373" t="s">
        <v>962</v>
      </c>
      <c r="F373" s="9" t="s">
        <v>820</v>
      </c>
      <c r="H373">
        <v>50</v>
      </c>
      <c r="I373">
        <v>50</v>
      </c>
      <c r="J373">
        <f>+Tabla35678[[#This Row],[BALANCE INICIAL]]+Tabla35678[[#This Row],[ENTRADAS]]-Tabla35678[[#This Row],[SALIDAS]]</f>
        <v>0</v>
      </c>
      <c r="K373" s="2">
        <v>5.7</v>
      </c>
      <c r="L373" s="2">
        <f>+Tabla35678[[#This Row],[BALANCE INICIAL]]*Tabla35678[[#This Row],[PRECIO]]</f>
        <v>0</v>
      </c>
      <c r="M373" s="2">
        <f>+Tabla35678[[#This Row],[ENTRADAS]]*Tabla35678[[#This Row],[PRECIO]]</f>
        <v>285</v>
      </c>
      <c r="N373" s="2">
        <f>+Tabla35678[[#This Row],[SALIDAS]]*Tabla35678[[#This Row],[PRECIO]]</f>
        <v>285</v>
      </c>
      <c r="O373" s="2">
        <f>+Tabla35678[[#This Row],[BALANCE INICIAL2]]+Tabla35678[[#This Row],[ENTRADAS3]]-Tabla35678[[#This Row],[SALIDAS4]]</f>
        <v>0</v>
      </c>
    </row>
    <row r="374" spans="1:15" ht="27.6">
      <c r="A374" s="11" t="s">
        <v>43</v>
      </c>
      <c r="B374" s="10" t="s">
        <v>954</v>
      </c>
      <c r="C374" s="12" t="s">
        <v>89</v>
      </c>
      <c r="D374" t="s">
        <v>963</v>
      </c>
      <c r="F374" s="9" t="s">
        <v>820</v>
      </c>
      <c r="H374">
        <v>3</v>
      </c>
      <c r="J374">
        <f>+Tabla35678[[#This Row],[BALANCE INICIAL]]+Tabla35678[[#This Row],[ENTRADAS]]-Tabla35678[[#This Row],[SALIDAS]]</f>
        <v>3</v>
      </c>
      <c r="K374" s="2">
        <v>87</v>
      </c>
      <c r="L374" s="2">
        <f>+Tabla35678[[#This Row],[BALANCE INICIAL]]*Tabla35678[[#This Row],[PRECIO]]</f>
        <v>0</v>
      </c>
      <c r="M374" s="2">
        <f>+Tabla35678[[#This Row],[ENTRADAS]]*Tabla35678[[#This Row],[PRECIO]]</f>
        <v>261</v>
      </c>
      <c r="N374" s="2">
        <f>+Tabla35678[[#This Row],[SALIDAS]]*Tabla35678[[#This Row],[PRECIO]]</f>
        <v>0</v>
      </c>
      <c r="O374" s="2">
        <f>+Tabla35678[[#This Row],[BALANCE INICIAL2]]+Tabla35678[[#This Row],[ENTRADAS3]]-Tabla35678[[#This Row],[SALIDAS4]]</f>
        <v>261</v>
      </c>
    </row>
    <row r="375" spans="1:15" ht="27.6">
      <c r="A375" s="11" t="s">
        <v>43</v>
      </c>
      <c r="B375" s="10" t="s">
        <v>954</v>
      </c>
      <c r="C375" s="12" t="s">
        <v>89</v>
      </c>
      <c r="D375" t="s">
        <v>964</v>
      </c>
      <c r="F375" s="9" t="s">
        <v>820</v>
      </c>
      <c r="H375">
        <v>100</v>
      </c>
      <c r="J375">
        <f>+Tabla35678[[#This Row],[BALANCE INICIAL]]+Tabla35678[[#This Row],[ENTRADAS]]-Tabla35678[[#This Row],[SALIDAS]]</f>
        <v>100</v>
      </c>
      <c r="K375" s="2">
        <v>50.4</v>
      </c>
      <c r="L375" s="2">
        <f>+Tabla35678[[#This Row],[BALANCE INICIAL]]*Tabla35678[[#This Row],[PRECIO]]</f>
        <v>0</v>
      </c>
      <c r="M375" s="2">
        <f>+Tabla35678[[#This Row],[ENTRADAS]]*Tabla35678[[#This Row],[PRECIO]]</f>
        <v>5040</v>
      </c>
      <c r="N375" s="2">
        <f>+Tabla35678[[#This Row],[SALIDAS]]*Tabla35678[[#This Row],[PRECIO]]</f>
        <v>0</v>
      </c>
      <c r="O375" s="2">
        <f>+Tabla35678[[#This Row],[BALANCE INICIAL2]]+Tabla35678[[#This Row],[ENTRADAS3]]-Tabla35678[[#This Row],[SALIDAS4]]</f>
        <v>5040</v>
      </c>
    </row>
    <row r="376" spans="1:15" ht="27.6">
      <c r="A376" s="11" t="s">
        <v>43</v>
      </c>
      <c r="B376" s="10" t="s">
        <v>954</v>
      </c>
      <c r="C376" s="12" t="s">
        <v>89</v>
      </c>
      <c r="D376" t="s">
        <v>965</v>
      </c>
      <c r="F376" s="9" t="s">
        <v>820</v>
      </c>
      <c r="H376">
        <v>150</v>
      </c>
      <c r="J376">
        <f>+Tabla35678[[#This Row],[BALANCE INICIAL]]+Tabla35678[[#This Row],[ENTRADAS]]-Tabla35678[[#This Row],[SALIDAS]]</f>
        <v>150</v>
      </c>
      <c r="K376" s="2">
        <v>65.8</v>
      </c>
      <c r="L376" s="2">
        <f>+Tabla35678[[#This Row],[BALANCE INICIAL]]*Tabla35678[[#This Row],[PRECIO]]</f>
        <v>0</v>
      </c>
      <c r="M376" s="2">
        <f>+Tabla35678[[#This Row],[ENTRADAS]]*Tabla35678[[#This Row],[PRECIO]]</f>
        <v>9870</v>
      </c>
      <c r="N376" s="2">
        <f>+Tabla35678[[#This Row],[SALIDAS]]*Tabla35678[[#This Row],[PRECIO]]</f>
        <v>0</v>
      </c>
      <c r="O376" s="2">
        <f>+Tabla35678[[#This Row],[BALANCE INICIAL2]]+Tabla35678[[#This Row],[ENTRADAS3]]-Tabla35678[[#This Row],[SALIDAS4]]</f>
        <v>9870</v>
      </c>
    </row>
    <row r="377" spans="1:15" ht="27.6">
      <c r="A377" s="11" t="s">
        <v>43</v>
      </c>
      <c r="B377" s="10" t="s">
        <v>954</v>
      </c>
      <c r="C377" s="12" t="s">
        <v>89</v>
      </c>
      <c r="D377" t="s">
        <v>966</v>
      </c>
      <c r="F377" s="9" t="s">
        <v>820</v>
      </c>
      <c r="H377">
        <v>1000</v>
      </c>
      <c r="J377">
        <f>+Tabla35678[[#This Row],[BALANCE INICIAL]]+Tabla35678[[#This Row],[ENTRADAS]]-Tabla35678[[#This Row],[SALIDAS]]</f>
        <v>1000</v>
      </c>
      <c r="K377" s="2">
        <v>7.28</v>
      </c>
      <c r="L377" s="2">
        <f>+Tabla35678[[#This Row],[BALANCE INICIAL]]*Tabla35678[[#This Row],[PRECIO]]</f>
        <v>0</v>
      </c>
      <c r="M377" s="2">
        <f>+Tabla35678[[#This Row],[ENTRADAS]]*Tabla35678[[#This Row],[PRECIO]]</f>
        <v>7280</v>
      </c>
      <c r="N377" s="2">
        <f>+Tabla35678[[#This Row],[SALIDAS]]*Tabla35678[[#This Row],[PRECIO]]</f>
        <v>0</v>
      </c>
      <c r="O377" s="2">
        <f>+Tabla35678[[#This Row],[BALANCE INICIAL2]]+Tabla35678[[#This Row],[ENTRADAS3]]-Tabla35678[[#This Row],[SALIDAS4]]</f>
        <v>7280</v>
      </c>
    </row>
    <row r="378" spans="1:15" ht="27.6">
      <c r="A378" s="11" t="s">
        <v>43</v>
      </c>
      <c r="B378" s="10" t="s">
        <v>954</v>
      </c>
      <c r="C378" s="12" t="s">
        <v>89</v>
      </c>
      <c r="D378" t="s">
        <v>967</v>
      </c>
      <c r="F378" s="9" t="s">
        <v>820</v>
      </c>
      <c r="H378">
        <v>800</v>
      </c>
      <c r="J378">
        <f>+Tabla35678[[#This Row],[BALANCE INICIAL]]+Tabla35678[[#This Row],[ENTRADAS]]-Tabla35678[[#This Row],[SALIDAS]]</f>
        <v>800</v>
      </c>
      <c r="K378" s="2">
        <v>107.25</v>
      </c>
      <c r="L378" s="2">
        <f>+Tabla35678[[#This Row],[BALANCE INICIAL]]*Tabla35678[[#This Row],[PRECIO]]</f>
        <v>0</v>
      </c>
      <c r="M378" s="2">
        <f>+Tabla35678[[#This Row],[ENTRADAS]]*Tabla35678[[#This Row],[PRECIO]]</f>
        <v>85800</v>
      </c>
      <c r="N378" s="2">
        <f>+Tabla35678[[#This Row],[SALIDAS]]*Tabla35678[[#This Row],[PRECIO]]</f>
        <v>0</v>
      </c>
      <c r="O378" s="2">
        <f>+Tabla35678[[#This Row],[BALANCE INICIAL2]]+Tabla35678[[#This Row],[ENTRADAS3]]-Tabla35678[[#This Row],[SALIDAS4]]</f>
        <v>85800</v>
      </c>
    </row>
    <row r="379" spans="1:15" ht="27.6">
      <c r="A379" s="11" t="s">
        <v>43</v>
      </c>
      <c r="B379" s="10" t="s">
        <v>954</v>
      </c>
      <c r="C379" s="12" t="s">
        <v>89</v>
      </c>
      <c r="D379" t="s">
        <v>968</v>
      </c>
      <c r="F379" s="9" t="s">
        <v>820</v>
      </c>
      <c r="H379">
        <v>25</v>
      </c>
      <c r="J379">
        <f>+Tabla35678[[#This Row],[BALANCE INICIAL]]+Tabla35678[[#This Row],[ENTRADAS]]-Tabla35678[[#This Row],[SALIDAS]]</f>
        <v>25</v>
      </c>
      <c r="K379" s="2">
        <v>81.2</v>
      </c>
      <c r="L379" s="2">
        <f>+Tabla35678[[#This Row],[BALANCE INICIAL]]*Tabla35678[[#This Row],[PRECIO]]</f>
        <v>0</v>
      </c>
      <c r="M379" s="2">
        <f>+Tabla35678[[#This Row],[ENTRADAS]]*Tabla35678[[#This Row],[PRECIO]]</f>
        <v>2030</v>
      </c>
      <c r="N379" s="2">
        <f>+Tabla35678[[#This Row],[SALIDAS]]*Tabla35678[[#This Row],[PRECIO]]</f>
        <v>0</v>
      </c>
      <c r="O379" s="2">
        <f>+Tabla35678[[#This Row],[BALANCE INICIAL2]]+Tabla35678[[#This Row],[ENTRADAS3]]-Tabla35678[[#This Row],[SALIDAS4]]</f>
        <v>2030</v>
      </c>
    </row>
    <row r="380" spans="1:15" ht="27.6">
      <c r="A380" s="11" t="s">
        <v>43</v>
      </c>
      <c r="B380" s="10" t="s">
        <v>954</v>
      </c>
      <c r="C380" s="12" t="s">
        <v>89</v>
      </c>
      <c r="D380" t="s">
        <v>969</v>
      </c>
      <c r="F380" s="9" t="s">
        <v>820</v>
      </c>
      <c r="H380">
        <v>1000</v>
      </c>
      <c r="J380">
        <f>+Tabla35678[[#This Row],[BALANCE INICIAL]]+Tabla35678[[#This Row],[ENTRADAS]]-Tabla35678[[#This Row],[SALIDAS]]</f>
        <v>1000</v>
      </c>
      <c r="K380" s="2">
        <v>0.88</v>
      </c>
      <c r="L380" s="2">
        <f>+Tabla35678[[#This Row],[BALANCE INICIAL]]*Tabla35678[[#This Row],[PRECIO]]</f>
        <v>0</v>
      </c>
      <c r="M380" s="2">
        <f>+Tabla35678[[#This Row],[ENTRADAS]]*Tabla35678[[#This Row],[PRECIO]]</f>
        <v>880</v>
      </c>
      <c r="N380" s="2">
        <f>+Tabla35678[[#This Row],[SALIDAS]]*Tabla35678[[#This Row],[PRECIO]]</f>
        <v>0</v>
      </c>
      <c r="O380" s="2">
        <f>+Tabla35678[[#This Row],[BALANCE INICIAL2]]+Tabla35678[[#This Row],[ENTRADAS3]]-Tabla35678[[#This Row],[SALIDAS4]]</f>
        <v>880</v>
      </c>
    </row>
    <row r="381" spans="1:15" ht="27.6">
      <c r="A381" s="11" t="s">
        <v>43</v>
      </c>
      <c r="B381" s="10" t="s">
        <v>954</v>
      </c>
      <c r="C381" s="12" t="s">
        <v>89</v>
      </c>
      <c r="D381" t="s">
        <v>970</v>
      </c>
      <c r="F381" s="9" t="s">
        <v>820</v>
      </c>
      <c r="H381">
        <v>1000</v>
      </c>
      <c r="J381">
        <f>+Tabla35678[[#This Row],[BALANCE INICIAL]]+Tabla35678[[#This Row],[ENTRADAS]]-Tabla35678[[#This Row],[SALIDAS]]</f>
        <v>1000</v>
      </c>
      <c r="K381" s="2">
        <v>2.7</v>
      </c>
      <c r="L381" s="2">
        <f>+Tabla35678[[#This Row],[BALANCE INICIAL]]*Tabla35678[[#This Row],[PRECIO]]</f>
        <v>0</v>
      </c>
      <c r="M381" s="2">
        <f>+Tabla35678[[#This Row],[ENTRADAS]]*Tabla35678[[#This Row],[PRECIO]]</f>
        <v>2700</v>
      </c>
      <c r="N381" s="2">
        <f>+Tabla35678[[#This Row],[SALIDAS]]*Tabla35678[[#This Row],[PRECIO]]</f>
        <v>0</v>
      </c>
      <c r="O381" s="2">
        <f>+Tabla35678[[#This Row],[BALANCE INICIAL2]]+Tabla35678[[#This Row],[ENTRADAS3]]-Tabla35678[[#This Row],[SALIDAS4]]</f>
        <v>2700</v>
      </c>
    </row>
    <row r="382" spans="1:15" ht="27.6">
      <c r="A382" s="11" t="s">
        <v>43</v>
      </c>
      <c r="B382" s="10" t="s">
        <v>954</v>
      </c>
      <c r="C382" s="12" t="s">
        <v>89</v>
      </c>
      <c r="D382" t="s">
        <v>971</v>
      </c>
      <c r="F382" s="9" t="s">
        <v>820</v>
      </c>
      <c r="H382">
        <v>300</v>
      </c>
      <c r="J382">
        <f>+Tabla35678[[#This Row],[BALANCE INICIAL]]+Tabla35678[[#This Row],[ENTRADAS]]-Tabla35678[[#This Row],[SALIDAS]]</f>
        <v>300</v>
      </c>
      <c r="K382" s="2">
        <v>91</v>
      </c>
      <c r="L382" s="2">
        <f>+Tabla35678[[#This Row],[BALANCE INICIAL]]*Tabla35678[[#This Row],[PRECIO]]</f>
        <v>0</v>
      </c>
      <c r="M382" s="2">
        <f>+Tabla35678[[#This Row],[ENTRADAS]]*Tabla35678[[#This Row],[PRECIO]]</f>
        <v>27300</v>
      </c>
      <c r="N382" s="2">
        <f>+Tabla35678[[#This Row],[SALIDAS]]*Tabla35678[[#This Row],[PRECIO]]</f>
        <v>0</v>
      </c>
      <c r="O382" s="2">
        <f>+Tabla35678[[#This Row],[BALANCE INICIAL2]]+Tabla35678[[#This Row],[ENTRADAS3]]-Tabla35678[[#This Row],[SALIDAS4]]</f>
        <v>27300</v>
      </c>
    </row>
    <row r="383" spans="1:15" ht="27.6">
      <c r="A383" s="11" t="s">
        <v>43</v>
      </c>
      <c r="B383" s="10" t="s">
        <v>954</v>
      </c>
      <c r="C383" s="12" t="s">
        <v>89</v>
      </c>
      <c r="D383" t="s">
        <v>972</v>
      </c>
      <c r="F383" s="9" t="s">
        <v>820</v>
      </c>
      <c r="H383">
        <v>200</v>
      </c>
      <c r="J383">
        <f>+Tabla35678[[#This Row],[BALANCE INICIAL]]+Tabla35678[[#This Row],[ENTRADAS]]-Tabla35678[[#This Row],[SALIDAS]]</f>
        <v>200</v>
      </c>
      <c r="K383" s="2">
        <v>119</v>
      </c>
      <c r="L383" s="2">
        <f>+Tabla35678[[#This Row],[BALANCE INICIAL]]*Tabla35678[[#This Row],[PRECIO]]</f>
        <v>0</v>
      </c>
      <c r="M383" s="2">
        <f>+Tabla35678[[#This Row],[ENTRADAS]]*Tabla35678[[#This Row],[PRECIO]]</f>
        <v>23800</v>
      </c>
      <c r="N383" s="2">
        <f>+Tabla35678[[#This Row],[SALIDAS]]*Tabla35678[[#This Row],[PRECIO]]</f>
        <v>0</v>
      </c>
      <c r="O383" s="2">
        <f>+Tabla35678[[#This Row],[BALANCE INICIAL2]]+Tabla35678[[#This Row],[ENTRADAS3]]-Tabla35678[[#This Row],[SALIDAS4]]</f>
        <v>23800</v>
      </c>
    </row>
    <row r="384" spans="1:15">
      <c r="A384" s="9" t="s">
        <v>47</v>
      </c>
      <c r="B384" s="16" t="s">
        <v>893</v>
      </c>
      <c r="C384" t="s">
        <v>94</v>
      </c>
      <c r="D384" t="s">
        <v>320</v>
      </c>
      <c r="F384" s="9" t="s">
        <v>840</v>
      </c>
      <c r="G384">
        <v>60</v>
      </c>
      <c r="J384">
        <f>+Tabla35678[[#This Row],[BALANCE INICIAL]]+Tabla35678[[#This Row],[ENTRADAS]]-Tabla35678[[#This Row],[SALIDAS]]</f>
        <v>60</v>
      </c>
      <c r="K384" s="2">
        <v>2615</v>
      </c>
      <c r="L384" s="2">
        <f>+Tabla35678[[#This Row],[BALANCE INICIAL]]*Tabla35678[[#This Row],[PRECIO]]</f>
        <v>156900</v>
      </c>
      <c r="M384" s="2">
        <f>+Tabla35678[[#This Row],[ENTRADAS]]*Tabla35678[[#This Row],[PRECIO]]</f>
        <v>0</v>
      </c>
      <c r="N384" s="2">
        <f>+Tabla35678[[#This Row],[SALIDAS]]*Tabla35678[[#This Row],[PRECIO]]</f>
        <v>0</v>
      </c>
      <c r="O384" s="2">
        <f>+Tabla35678[[#This Row],[BALANCE INICIAL2]]+Tabla35678[[#This Row],[ENTRADAS3]]-Tabla35678[[#This Row],[SALIDAS4]]</f>
        <v>156900</v>
      </c>
    </row>
    <row r="385" spans="1:15">
      <c r="A385" s="9" t="s">
        <v>47</v>
      </c>
      <c r="B385" s="16" t="s">
        <v>893</v>
      </c>
      <c r="C385" t="s">
        <v>94</v>
      </c>
      <c r="D385" t="s">
        <v>380</v>
      </c>
      <c r="F385" s="9" t="s">
        <v>825</v>
      </c>
      <c r="G385">
        <v>2</v>
      </c>
      <c r="J385">
        <f>+Tabla35678[[#This Row],[BALANCE INICIAL]]+Tabla35678[[#This Row],[ENTRADAS]]-Tabla35678[[#This Row],[SALIDAS]]</f>
        <v>2</v>
      </c>
      <c r="K385" s="2">
        <v>1089</v>
      </c>
      <c r="L385" s="2">
        <f>+Tabla35678[[#This Row],[BALANCE INICIAL]]*Tabla35678[[#This Row],[PRECIO]]</f>
        <v>2178</v>
      </c>
      <c r="M385" s="2">
        <f>+Tabla35678[[#This Row],[ENTRADAS]]*Tabla35678[[#This Row],[PRECIO]]</f>
        <v>0</v>
      </c>
      <c r="N385" s="2">
        <f>+Tabla35678[[#This Row],[SALIDAS]]*Tabla35678[[#This Row],[PRECIO]]</f>
        <v>0</v>
      </c>
      <c r="O385" s="2">
        <f>+Tabla35678[[#This Row],[BALANCE INICIAL2]]+Tabla35678[[#This Row],[ENTRADAS3]]-Tabla35678[[#This Row],[SALIDAS4]]</f>
        <v>2178</v>
      </c>
    </row>
    <row r="386" spans="1:15">
      <c r="A386" s="9" t="s">
        <v>47</v>
      </c>
      <c r="B386" s="16" t="s">
        <v>893</v>
      </c>
      <c r="C386" t="s">
        <v>94</v>
      </c>
      <c r="D386" t="s">
        <v>381</v>
      </c>
      <c r="F386" s="9" t="s">
        <v>859</v>
      </c>
      <c r="G386">
        <v>6</v>
      </c>
      <c r="J386">
        <f>+Tabla35678[[#This Row],[BALANCE INICIAL]]+Tabla35678[[#This Row],[ENTRADAS]]-Tabla35678[[#This Row],[SALIDAS]]</f>
        <v>6</v>
      </c>
      <c r="K386" s="2">
        <v>3240</v>
      </c>
      <c r="L386" s="2">
        <f>+Tabla35678[[#This Row],[BALANCE INICIAL]]*Tabla35678[[#This Row],[PRECIO]]</f>
        <v>19440</v>
      </c>
      <c r="M386" s="2">
        <f>+Tabla35678[[#This Row],[ENTRADAS]]*Tabla35678[[#This Row],[PRECIO]]</f>
        <v>0</v>
      </c>
      <c r="N386" s="2">
        <f>+Tabla35678[[#This Row],[SALIDAS]]*Tabla35678[[#This Row],[PRECIO]]</f>
        <v>0</v>
      </c>
      <c r="O386" s="2">
        <f>+Tabla35678[[#This Row],[BALANCE INICIAL2]]+Tabla35678[[#This Row],[ENTRADAS3]]-Tabla35678[[#This Row],[SALIDAS4]]</f>
        <v>19440</v>
      </c>
    </row>
    <row r="387" spans="1:15">
      <c r="A387" s="9" t="s">
        <v>47</v>
      </c>
      <c r="B387" s="16" t="s">
        <v>893</v>
      </c>
      <c r="C387" t="s">
        <v>94</v>
      </c>
      <c r="D387" t="s">
        <v>384</v>
      </c>
      <c r="F387" s="9" t="s">
        <v>859</v>
      </c>
      <c r="G387">
        <v>5</v>
      </c>
      <c r="J387">
        <f>+Tabla35678[[#This Row],[BALANCE INICIAL]]+Tabla35678[[#This Row],[ENTRADAS]]-Tabla35678[[#This Row],[SALIDAS]]</f>
        <v>5</v>
      </c>
      <c r="K387" s="2">
        <v>4850</v>
      </c>
      <c r="L387" s="2">
        <f>+Tabla35678[[#This Row],[BALANCE INICIAL]]*Tabla35678[[#This Row],[PRECIO]]</f>
        <v>24250</v>
      </c>
      <c r="M387" s="2">
        <f>+Tabla35678[[#This Row],[ENTRADAS]]*Tabla35678[[#This Row],[PRECIO]]</f>
        <v>0</v>
      </c>
      <c r="N387" s="2">
        <f>+Tabla35678[[#This Row],[SALIDAS]]*Tabla35678[[#This Row],[PRECIO]]</f>
        <v>0</v>
      </c>
      <c r="O387" s="2">
        <f>+Tabla35678[[#This Row],[BALANCE INICIAL2]]+Tabla35678[[#This Row],[ENTRADAS3]]-Tabla35678[[#This Row],[SALIDAS4]]</f>
        <v>24250</v>
      </c>
    </row>
    <row r="388" spans="1:15">
      <c r="A388" s="9" t="s">
        <v>47</v>
      </c>
      <c r="B388" s="16" t="s">
        <v>893</v>
      </c>
      <c r="C388" t="s">
        <v>94</v>
      </c>
      <c r="D388" t="s">
        <v>385</v>
      </c>
      <c r="F388" s="9" t="s">
        <v>859</v>
      </c>
      <c r="G388">
        <v>5</v>
      </c>
      <c r="J388">
        <f>+Tabla35678[[#This Row],[BALANCE INICIAL]]+Tabla35678[[#This Row],[ENTRADAS]]-Tabla35678[[#This Row],[SALIDAS]]</f>
        <v>5</v>
      </c>
      <c r="K388" s="2">
        <v>3240</v>
      </c>
      <c r="L388" s="2">
        <f>+Tabla35678[[#This Row],[BALANCE INICIAL]]*Tabla35678[[#This Row],[PRECIO]]</f>
        <v>16200</v>
      </c>
      <c r="M388" s="2">
        <f>+Tabla35678[[#This Row],[ENTRADAS]]*Tabla35678[[#This Row],[PRECIO]]</f>
        <v>0</v>
      </c>
      <c r="N388" s="2">
        <f>+Tabla35678[[#This Row],[SALIDAS]]*Tabla35678[[#This Row],[PRECIO]]</f>
        <v>0</v>
      </c>
      <c r="O388" s="2">
        <f>+Tabla35678[[#This Row],[BALANCE INICIAL2]]+Tabla35678[[#This Row],[ENTRADAS3]]-Tabla35678[[#This Row],[SALIDAS4]]</f>
        <v>16200</v>
      </c>
    </row>
    <row r="389" spans="1:15">
      <c r="A389" s="9" t="s">
        <v>47</v>
      </c>
      <c r="B389" s="16" t="s">
        <v>893</v>
      </c>
      <c r="C389" t="s">
        <v>94</v>
      </c>
      <c r="D389" t="s">
        <v>472</v>
      </c>
      <c r="F389" s="9" t="s">
        <v>863</v>
      </c>
      <c r="G389">
        <v>28</v>
      </c>
      <c r="I389">
        <v>9</v>
      </c>
      <c r="J389">
        <f>+Tabla35678[[#This Row],[BALANCE INICIAL]]+Tabla35678[[#This Row],[ENTRADAS]]-Tabla35678[[#This Row],[SALIDAS]]</f>
        <v>19</v>
      </c>
      <c r="K389" s="2">
        <v>3240</v>
      </c>
      <c r="L389" s="2">
        <f>+Tabla35678[[#This Row],[BALANCE INICIAL]]*Tabla35678[[#This Row],[PRECIO]]</f>
        <v>90720</v>
      </c>
      <c r="M389" s="2">
        <f>+Tabla35678[[#This Row],[ENTRADAS]]*Tabla35678[[#This Row],[PRECIO]]</f>
        <v>0</v>
      </c>
      <c r="N389" s="2">
        <f>+Tabla35678[[#This Row],[SALIDAS]]*Tabla35678[[#This Row],[PRECIO]]</f>
        <v>29160</v>
      </c>
      <c r="O389" s="2">
        <f>+Tabla35678[[#This Row],[BALANCE INICIAL2]]+Tabla35678[[#This Row],[ENTRADAS3]]-Tabla35678[[#This Row],[SALIDAS4]]</f>
        <v>61560</v>
      </c>
    </row>
    <row r="390" spans="1:15">
      <c r="A390" s="9" t="s">
        <v>47</v>
      </c>
      <c r="B390" s="16" t="s">
        <v>893</v>
      </c>
      <c r="C390" t="s">
        <v>94</v>
      </c>
      <c r="D390" t="s">
        <v>473</v>
      </c>
      <c r="F390" s="9" t="s">
        <v>863</v>
      </c>
      <c r="G390">
        <v>6</v>
      </c>
      <c r="I390">
        <v>1</v>
      </c>
      <c r="J390">
        <f>+Tabla35678[[#This Row],[BALANCE INICIAL]]+Tabla35678[[#This Row],[ENTRADAS]]-Tabla35678[[#This Row],[SALIDAS]]</f>
        <v>5</v>
      </c>
      <c r="K390" s="2">
        <v>3698</v>
      </c>
      <c r="L390" s="2">
        <f>+Tabla35678[[#This Row],[BALANCE INICIAL]]*Tabla35678[[#This Row],[PRECIO]]</f>
        <v>22188</v>
      </c>
      <c r="M390" s="2">
        <f>+Tabla35678[[#This Row],[ENTRADAS]]*Tabla35678[[#This Row],[PRECIO]]</f>
        <v>0</v>
      </c>
      <c r="N390" s="2">
        <f>+Tabla35678[[#This Row],[SALIDAS]]*Tabla35678[[#This Row],[PRECIO]]</f>
        <v>3698</v>
      </c>
      <c r="O390" s="2">
        <f>+Tabla35678[[#This Row],[BALANCE INICIAL2]]+Tabla35678[[#This Row],[ENTRADAS3]]-Tabla35678[[#This Row],[SALIDAS4]]</f>
        <v>18490</v>
      </c>
    </row>
    <row r="391" spans="1:15">
      <c r="A391" s="9" t="s">
        <v>47</v>
      </c>
      <c r="B391" s="16" t="s">
        <v>893</v>
      </c>
      <c r="C391" t="s">
        <v>94</v>
      </c>
      <c r="D391" t="s">
        <v>474</v>
      </c>
      <c r="F391" s="9" t="s">
        <v>825</v>
      </c>
      <c r="G391">
        <v>2</v>
      </c>
      <c r="J391">
        <f>+Tabla35678[[#This Row],[BALANCE INICIAL]]+Tabla35678[[#This Row],[ENTRADAS]]-Tabla35678[[#This Row],[SALIDAS]]</f>
        <v>2</v>
      </c>
      <c r="K391" s="2">
        <v>1089</v>
      </c>
      <c r="L391" s="2">
        <f>+Tabla35678[[#This Row],[BALANCE INICIAL]]*Tabla35678[[#This Row],[PRECIO]]</f>
        <v>2178</v>
      </c>
      <c r="M391" s="2">
        <f>+Tabla35678[[#This Row],[ENTRADAS]]*Tabla35678[[#This Row],[PRECIO]]</f>
        <v>0</v>
      </c>
      <c r="N391" s="2">
        <f>+Tabla35678[[#This Row],[SALIDAS]]*Tabla35678[[#This Row],[PRECIO]]</f>
        <v>0</v>
      </c>
      <c r="O391" s="2">
        <f>+Tabla35678[[#This Row],[BALANCE INICIAL2]]+Tabla35678[[#This Row],[ENTRADAS3]]-Tabla35678[[#This Row],[SALIDAS4]]</f>
        <v>2178</v>
      </c>
    </row>
    <row r="392" spans="1:15">
      <c r="A392" s="9" t="s">
        <v>47</v>
      </c>
      <c r="B392" s="16" t="s">
        <v>893</v>
      </c>
      <c r="C392" t="s">
        <v>94</v>
      </c>
      <c r="D392" t="s">
        <v>475</v>
      </c>
      <c r="F392" s="9" t="s">
        <v>863</v>
      </c>
      <c r="G392">
        <v>5</v>
      </c>
      <c r="J392">
        <f>+Tabla35678[[#This Row],[BALANCE INICIAL]]+Tabla35678[[#This Row],[ENTRADAS]]-Tabla35678[[#This Row],[SALIDAS]]</f>
        <v>5</v>
      </c>
      <c r="K392" s="2">
        <v>3240</v>
      </c>
      <c r="L392" s="2">
        <f>+Tabla35678[[#This Row],[BALANCE INICIAL]]*Tabla35678[[#This Row],[PRECIO]]</f>
        <v>16200</v>
      </c>
      <c r="M392" s="2">
        <f>+Tabla35678[[#This Row],[ENTRADAS]]*Tabla35678[[#This Row],[PRECIO]]</f>
        <v>0</v>
      </c>
      <c r="N392" s="2">
        <f>+Tabla35678[[#This Row],[SALIDAS]]*Tabla35678[[#This Row],[PRECIO]]</f>
        <v>0</v>
      </c>
      <c r="O392" s="2">
        <f>+Tabla35678[[#This Row],[BALANCE INICIAL2]]+Tabla35678[[#This Row],[ENTRADAS3]]-Tabla35678[[#This Row],[SALIDAS4]]</f>
        <v>16200</v>
      </c>
    </row>
    <row r="393" spans="1:15">
      <c r="A393" s="9" t="s">
        <v>47</v>
      </c>
      <c r="B393" s="16" t="s">
        <v>893</v>
      </c>
      <c r="C393" t="s">
        <v>94</v>
      </c>
      <c r="D393" t="s">
        <v>476</v>
      </c>
      <c r="F393" s="9" t="s">
        <v>863</v>
      </c>
      <c r="G393">
        <v>5</v>
      </c>
      <c r="J393">
        <f>+Tabla35678[[#This Row],[BALANCE INICIAL]]+Tabla35678[[#This Row],[ENTRADAS]]-Tabla35678[[#This Row],[SALIDAS]]</f>
        <v>5</v>
      </c>
      <c r="K393" s="2">
        <v>4500</v>
      </c>
      <c r="L393" s="2">
        <f>+Tabla35678[[#This Row],[BALANCE INICIAL]]*Tabla35678[[#This Row],[PRECIO]]</f>
        <v>22500</v>
      </c>
      <c r="M393" s="2">
        <f>+Tabla35678[[#This Row],[ENTRADAS]]*Tabla35678[[#This Row],[PRECIO]]</f>
        <v>0</v>
      </c>
      <c r="N393" s="2">
        <f>+Tabla35678[[#This Row],[SALIDAS]]*Tabla35678[[#This Row],[PRECIO]]</f>
        <v>0</v>
      </c>
      <c r="O393" s="2">
        <f>+Tabla35678[[#This Row],[BALANCE INICIAL2]]+Tabla35678[[#This Row],[ENTRADAS3]]-Tabla35678[[#This Row],[SALIDAS4]]</f>
        <v>22500</v>
      </c>
    </row>
    <row r="394" spans="1:15">
      <c r="A394" s="9" t="s">
        <v>47</v>
      </c>
      <c r="B394" s="16" t="s">
        <v>893</v>
      </c>
      <c r="C394" t="s">
        <v>94</v>
      </c>
      <c r="D394" t="s">
        <v>477</v>
      </c>
      <c r="F394" s="9" t="s">
        <v>863</v>
      </c>
      <c r="G394">
        <v>8</v>
      </c>
      <c r="I394">
        <v>3</v>
      </c>
      <c r="J394">
        <f>+Tabla35678[[#This Row],[BALANCE INICIAL]]+Tabla35678[[#This Row],[ENTRADAS]]-Tabla35678[[#This Row],[SALIDAS]]</f>
        <v>5</v>
      </c>
      <c r="K394" s="2">
        <v>3240</v>
      </c>
      <c r="L394" s="2">
        <f>+Tabla35678[[#This Row],[BALANCE INICIAL]]*Tabla35678[[#This Row],[PRECIO]]</f>
        <v>25920</v>
      </c>
      <c r="M394" s="2">
        <f>+Tabla35678[[#This Row],[ENTRADAS]]*Tabla35678[[#This Row],[PRECIO]]</f>
        <v>0</v>
      </c>
      <c r="N394" s="2">
        <f>+Tabla35678[[#This Row],[SALIDAS]]*Tabla35678[[#This Row],[PRECIO]]</f>
        <v>9720</v>
      </c>
      <c r="O394" s="2">
        <f>+Tabla35678[[#This Row],[BALANCE INICIAL2]]+Tabla35678[[#This Row],[ENTRADAS3]]-Tabla35678[[#This Row],[SALIDAS4]]</f>
        <v>16200</v>
      </c>
    </row>
    <row r="395" spans="1:15">
      <c r="A395" s="9" t="s">
        <v>47</v>
      </c>
      <c r="B395" s="16" t="s">
        <v>893</v>
      </c>
      <c r="C395" t="s">
        <v>94</v>
      </c>
      <c r="D395" t="s">
        <v>478</v>
      </c>
      <c r="F395" s="9" t="s">
        <v>863</v>
      </c>
      <c r="G395">
        <v>2</v>
      </c>
      <c r="J395">
        <f>+Tabla35678[[#This Row],[BALANCE INICIAL]]+Tabla35678[[#This Row],[ENTRADAS]]-Tabla35678[[#This Row],[SALIDAS]]</f>
        <v>2</v>
      </c>
      <c r="K395" s="2">
        <v>4850</v>
      </c>
      <c r="L395" s="2">
        <f>+Tabla35678[[#This Row],[BALANCE INICIAL]]*Tabla35678[[#This Row],[PRECIO]]</f>
        <v>9700</v>
      </c>
      <c r="M395" s="2">
        <f>+Tabla35678[[#This Row],[ENTRADAS]]*Tabla35678[[#This Row],[PRECIO]]</f>
        <v>0</v>
      </c>
      <c r="N395" s="2">
        <f>+Tabla35678[[#This Row],[SALIDAS]]*Tabla35678[[#This Row],[PRECIO]]</f>
        <v>0</v>
      </c>
      <c r="O395" s="2">
        <f>+Tabla35678[[#This Row],[BALANCE INICIAL2]]+Tabla35678[[#This Row],[ENTRADAS3]]-Tabla35678[[#This Row],[SALIDAS4]]</f>
        <v>9700</v>
      </c>
    </row>
    <row r="396" spans="1:15">
      <c r="A396" s="9" t="s">
        <v>47</v>
      </c>
      <c r="B396" s="16" t="s">
        <v>893</v>
      </c>
      <c r="C396" t="s">
        <v>94</v>
      </c>
      <c r="D396" t="s">
        <v>479</v>
      </c>
      <c r="F396" s="9" t="s">
        <v>825</v>
      </c>
      <c r="G396">
        <v>2</v>
      </c>
      <c r="J396">
        <f>+Tabla35678[[#This Row],[BALANCE INICIAL]]+Tabla35678[[#This Row],[ENTRADAS]]-Tabla35678[[#This Row],[SALIDAS]]</f>
        <v>2</v>
      </c>
      <c r="K396" s="2">
        <v>3240</v>
      </c>
      <c r="L396" s="2">
        <f>+Tabla35678[[#This Row],[BALANCE INICIAL]]*Tabla35678[[#This Row],[PRECIO]]</f>
        <v>6480</v>
      </c>
      <c r="M396" s="2">
        <f>+Tabla35678[[#This Row],[ENTRADAS]]*Tabla35678[[#This Row],[PRECIO]]</f>
        <v>0</v>
      </c>
      <c r="N396" s="2">
        <f>+Tabla35678[[#This Row],[SALIDAS]]*Tabla35678[[#This Row],[PRECIO]]</f>
        <v>0</v>
      </c>
      <c r="O396" s="2">
        <f>+Tabla35678[[#This Row],[BALANCE INICIAL2]]+Tabla35678[[#This Row],[ENTRADAS3]]-Tabla35678[[#This Row],[SALIDAS4]]</f>
        <v>6480</v>
      </c>
    </row>
    <row r="397" spans="1:15">
      <c r="A397" s="9" t="s">
        <v>61</v>
      </c>
      <c r="B397" s="16" t="s">
        <v>894</v>
      </c>
      <c r="C397" t="s">
        <v>109</v>
      </c>
      <c r="D397" t="s">
        <v>690</v>
      </c>
      <c r="F397" s="9" t="s">
        <v>820</v>
      </c>
      <c r="G397">
        <v>16</v>
      </c>
      <c r="J397">
        <f>+Tabla35678[[#This Row],[BALANCE INICIAL]]+Tabla35678[[#This Row],[ENTRADAS]]-Tabla35678[[#This Row],[SALIDAS]]</f>
        <v>16</v>
      </c>
      <c r="K397" s="2">
        <v>400</v>
      </c>
      <c r="L397" s="2">
        <f>+Tabla35678[[#This Row],[BALANCE INICIAL]]*Tabla35678[[#This Row],[PRECIO]]</f>
        <v>6400</v>
      </c>
      <c r="M397" s="2">
        <f>+Tabla35678[[#This Row],[ENTRADAS]]*Tabla35678[[#This Row],[PRECIO]]</f>
        <v>0</v>
      </c>
      <c r="N397" s="2">
        <f>+Tabla35678[[#This Row],[SALIDAS]]*Tabla35678[[#This Row],[PRECIO]]</f>
        <v>0</v>
      </c>
      <c r="O397" s="2">
        <f>+Tabla35678[[#This Row],[BALANCE INICIAL2]]+Tabla35678[[#This Row],[ENTRADAS3]]-Tabla35678[[#This Row],[SALIDAS4]]</f>
        <v>6400</v>
      </c>
    </row>
    <row r="398" spans="1:15">
      <c r="A398" s="9" t="s">
        <v>36</v>
      </c>
      <c r="B398" s="16" t="s">
        <v>895</v>
      </c>
      <c r="C398" t="s">
        <v>82</v>
      </c>
      <c r="D398" t="s">
        <v>182</v>
      </c>
      <c r="F398" s="9" t="s">
        <v>820</v>
      </c>
      <c r="G398">
        <v>1</v>
      </c>
      <c r="J398">
        <f>+Tabla35678[[#This Row],[BALANCE INICIAL]]+Tabla35678[[#This Row],[ENTRADAS]]-Tabla35678[[#This Row],[SALIDAS]]</f>
        <v>1</v>
      </c>
      <c r="K398" s="2">
        <v>1900</v>
      </c>
      <c r="L398" s="2">
        <f>+Tabla35678[[#This Row],[BALANCE INICIAL]]*Tabla35678[[#This Row],[PRECIO]]</f>
        <v>1900</v>
      </c>
      <c r="M398" s="2">
        <f>+Tabla35678[[#This Row],[ENTRADAS]]*Tabla35678[[#This Row],[PRECIO]]</f>
        <v>0</v>
      </c>
      <c r="N398" s="2">
        <f>+Tabla35678[[#This Row],[SALIDAS]]*Tabla35678[[#This Row],[PRECIO]]</f>
        <v>0</v>
      </c>
      <c r="O398" s="2">
        <f>+Tabla35678[[#This Row],[BALANCE INICIAL2]]+Tabla35678[[#This Row],[ENTRADAS3]]-Tabla35678[[#This Row],[SALIDAS4]]</f>
        <v>1900</v>
      </c>
    </row>
    <row r="399" spans="1:15">
      <c r="A399" s="9" t="s">
        <v>41</v>
      </c>
      <c r="B399" s="16" t="s">
        <v>890</v>
      </c>
      <c r="C399" t="s">
        <v>87</v>
      </c>
      <c r="D399" t="s">
        <v>267</v>
      </c>
      <c r="F399" s="9" t="s">
        <v>820</v>
      </c>
      <c r="G399">
        <v>88</v>
      </c>
      <c r="J399">
        <f>+Tabla35678[[#This Row],[BALANCE INICIAL]]+Tabla35678[[#This Row],[ENTRADAS]]-Tabla35678[[#This Row],[SALIDAS]]</f>
        <v>88</v>
      </c>
      <c r="K399" s="2">
        <v>218</v>
      </c>
      <c r="L399" s="2">
        <f>+Tabla35678[[#This Row],[BALANCE INICIAL]]*Tabla35678[[#This Row],[PRECIO]]</f>
        <v>19184</v>
      </c>
      <c r="M399" s="2">
        <f>+Tabla35678[[#This Row],[ENTRADAS]]*Tabla35678[[#This Row],[PRECIO]]</f>
        <v>0</v>
      </c>
      <c r="N399" s="2">
        <f>+Tabla35678[[#This Row],[SALIDAS]]*Tabla35678[[#This Row],[PRECIO]]</f>
        <v>0</v>
      </c>
      <c r="O399" s="2">
        <f>+Tabla35678[[#This Row],[BALANCE INICIAL2]]+Tabla35678[[#This Row],[ENTRADAS3]]-Tabla35678[[#This Row],[SALIDAS4]]</f>
        <v>19184</v>
      </c>
    </row>
    <row r="400" spans="1:15">
      <c r="A400" s="9" t="s">
        <v>41</v>
      </c>
      <c r="B400" s="16" t="s">
        <v>890</v>
      </c>
      <c r="C400" t="s">
        <v>87</v>
      </c>
      <c r="D400" t="s">
        <v>273</v>
      </c>
      <c r="F400" s="9" t="s">
        <v>852</v>
      </c>
      <c r="G400">
        <v>84</v>
      </c>
      <c r="H400">
        <v>411</v>
      </c>
      <c r="J400">
        <f>+Tabla35678[[#This Row],[BALANCE INICIAL]]+Tabla35678[[#This Row],[ENTRADAS]]-Tabla35678[[#This Row],[SALIDAS]]</f>
        <v>495</v>
      </c>
      <c r="K400" s="2">
        <v>3450</v>
      </c>
      <c r="L400" s="2">
        <f>+Tabla35678[[#This Row],[BALANCE INICIAL]]*Tabla35678[[#This Row],[PRECIO]]</f>
        <v>289800</v>
      </c>
      <c r="M400" s="2">
        <f>+Tabla35678[[#This Row],[ENTRADAS]]*Tabla35678[[#This Row],[PRECIO]]</f>
        <v>1417950</v>
      </c>
      <c r="N400" s="2">
        <f>+Tabla35678[[#This Row],[SALIDAS]]*Tabla35678[[#This Row],[PRECIO]]</f>
        <v>0</v>
      </c>
      <c r="O400" s="2">
        <f>+Tabla35678[[#This Row],[BALANCE INICIAL2]]+Tabla35678[[#This Row],[ENTRADAS3]]-Tabla35678[[#This Row],[SALIDAS4]]</f>
        <v>1707750</v>
      </c>
    </row>
    <row r="401" spans="1:15">
      <c r="A401" s="9" t="s">
        <v>41</v>
      </c>
      <c r="B401" s="16" t="s">
        <v>890</v>
      </c>
      <c r="C401" t="s">
        <v>87</v>
      </c>
      <c r="D401" t="s">
        <v>274</v>
      </c>
      <c r="F401" s="9" t="s">
        <v>852</v>
      </c>
      <c r="G401">
        <v>156</v>
      </c>
      <c r="H401">
        <v>390</v>
      </c>
      <c r="I401">
        <v>193</v>
      </c>
      <c r="J401">
        <f>+Tabla35678[[#This Row],[BALANCE INICIAL]]+Tabla35678[[#This Row],[ENTRADAS]]-Tabla35678[[#This Row],[SALIDAS]]</f>
        <v>353</v>
      </c>
      <c r="K401" s="2">
        <v>1747</v>
      </c>
      <c r="L401" s="2">
        <f>+Tabla35678[[#This Row],[BALANCE INICIAL]]*Tabla35678[[#This Row],[PRECIO]]</f>
        <v>272532</v>
      </c>
      <c r="M401" s="2">
        <f>+Tabla35678[[#This Row],[ENTRADAS]]*Tabla35678[[#This Row],[PRECIO]]</f>
        <v>681330</v>
      </c>
      <c r="N401" s="2">
        <f>+Tabla35678[[#This Row],[SALIDAS]]*Tabla35678[[#This Row],[PRECIO]]</f>
        <v>337171</v>
      </c>
      <c r="O401" s="2">
        <f>+Tabla35678[[#This Row],[BALANCE INICIAL2]]+Tabla35678[[#This Row],[ENTRADAS3]]-Tabla35678[[#This Row],[SALIDAS4]]</f>
        <v>616691</v>
      </c>
    </row>
    <row r="402" spans="1:15">
      <c r="A402" s="9" t="s">
        <v>41</v>
      </c>
      <c r="B402" s="16" t="s">
        <v>890</v>
      </c>
      <c r="C402" t="s">
        <v>87</v>
      </c>
      <c r="D402" t="s">
        <v>275</v>
      </c>
      <c r="F402" s="9" t="s">
        <v>850</v>
      </c>
      <c r="G402">
        <v>13</v>
      </c>
      <c r="I402">
        <v>2</v>
      </c>
      <c r="J402">
        <f>+Tabla35678[[#This Row],[BALANCE INICIAL]]+Tabla35678[[#This Row],[ENTRADAS]]-Tabla35678[[#This Row],[SALIDAS]]</f>
        <v>11</v>
      </c>
      <c r="K402" s="2">
        <v>125</v>
      </c>
      <c r="L402" s="2">
        <f>+Tabla35678[[#This Row],[BALANCE INICIAL]]*Tabla35678[[#This Row],[PRECIO]]</f>
        <v>1625</v>
      </c>
      <c r="M402" s="2">
        <f>+Tabla35678[[#This Row],[ENTRADAS]]*Tabla35678[[#This Row],[PRECIO]]</f>
        <v>0</v>
      </c>
      <c r="N402" s="2">
        <f>+Tabla35678[[#This Row],[SALIDAS]]*Tabla35678[[#This Row],[PRECIO]]</f>
        <v>250</v>
      </c>
      <c r="O402" s="2">
        <f>+Tabla35678[[#This Row],[BALANCE INICIAL2]]+Tabla35678[[#This Row],[ENTRADAS3]]-Tabla35678[[#This Row],[SALIDAS4]]</f>
        <v>1375</v>
      </c>
    </row>
    <row r="403" spans="1:15">
      <c r="A403" s="9" t="s">
        <v>41</v>
      </c>
      <c r="B403" s="16" t="s">
        <v>890</v>
      </c>
      <c r="C403" t="s">
        <v>87</v>
      </c>
      <c r="D403" t="s">
        <v>277</v>
      </c>
      <c r="F403" s="9" t="s">
        <v>854</v>
      </c>
      <c r="G403">
        <v>301</v>
      </c>
      <c r="H403">
        <v>800</v>
      </c>
      <c r="I403">
        <v>234</v>
      </c>
      <c r="J403">
        <f>+Tabla35678[[#This Row],[BALANCE INICIAL]]+Tabla35678[[#This Row],[ENTRADAS]]-Tabla35678[[#This Row],[SALIDAS]]</f>
        <v>867</v>
      </c>
      <c r="K403" s="2">
        <v>593</v>
      </c>
      <c r="L403" s="2">
        <f>+Tabla35678[[#This Row],[BALANCE INICIAL]]*Tabla35678[[#This Row],[PRECIO]]</f>
        <v>178493</v>
      </c>
      <c r="M403" s="2">
        <f>+Tabla35678[[#This Row],[ENTRADAS]]*Tabla35678[[#This Row],[PRECIO]]</f>
        <v>474400</v>
      </c>
      <c r="N403" s="2">
        <f>+Tabla35678[[#This Row],[SALIDAS]]*Tabla35678[[#This Row],[PRECIO]]</f>
        <v>138762</v>
      </c>
      <c r="O403" s="2">
        <f>+Tabla35678[[#This Row],[BALANCE INICIAL2]]+Tabla35678[[#This Row],[ENTRADAS3]]-Tabla35678[[#This Row],[SALIDAS4]]</f>
        <v>514131</v>
      </c>
    </row>
    <row r="404" spans="1:15">
      <c r="A404" s="9" t="s">
        <v>41</v>
      </c>
      <c r="B404" s="16" t="s">
        <v>890</v>
      </c>
      <c r="C404" t="s">
        <v>87</v>
      </c>
      <c r="D404" t="s">
        <v>278</v>
      </c>
      <c r="F404" s="9" t="s">
        <v>854</v>
      </c>
      <c r="G404">
        <v>294</v>
      </c>
      <c r="H404">
        <v>500</v>
      </c>
      <c r="I404">
        <v>284</v>
      </c>
      <c r="J404">
        <f>+Tabla35678[[#This Row],[BALANCE INICIAL]]+Tabla35678[[#This Row],[ENTRADAS]]-Tabla35678[[#This Row],[SALIDAS]]</f>
        <v>510</v>
      </c>
      <c r="K404" s="2">
        <v>630</v>
      </c>
      <c r="L404" s="2">
        <f>+Tabla35678[[#This Row],[BALANCE INICIAL]]*Tabla35678[[#This Row],[PRECIO]]</f>
        <v>185220</v>
      </c>
      <c r="M404" s="2">
        <f>+Tabla35678[[#This Row],[ENTRADAS]]*Tabla35678[[#This Row],[PRECIO]]</f>
        <v>315000</v>
      </c>
      <c r="N404" s="2">
        <f>+Tabla35678[[#This Row],[SALIDAS]]*Tabla35678[[#This Row],[PRECIO]]</f>
        <v>178920</v>
      </c>
      <c r="O404" s="2">
        <f>+Tabla35678[[#This Row],[BALANCE INICIAL2]]+Tabla35678[[#This Row],[ENTRADAS3]]-Tabla35678[[#This Row],[SALIDAS4]]</f>
        <v>321300</v>
      </c>
    </row>
    <row r="405" spans="1:15">
      <c r="A405" s="9" t="s">
        <v>41</v>
      </c>
      <c r="B405" s="16" t="s">
        <v>890</v>
      </c>
      <c r="C405" t="s">
        <v>87</v>
      </c>
      <c r="D405" t="s">
        <v>292</v>
      </c>
      <c r="F405" s="9" t="s">
        <v>820</v>
      </c>
      <c r="G405">
        <v>290</v>
      </c>
      <c r="J405">
        <f>+Tabla35678[[#This Row],[BALANCE INICIAL]]+Tabla35678[[#This Row],[ENTRADAS]]-Tabla35678[[#This Row],[SALIDAS]]</f>
        <v>290</v>
      </c>
      <c r="K405" s="2">
        <v>32</v>
      </c>
      <c r="L405" s="2">
        <f>+Tabla35678[[#This Row],[BALANCE INICIAL]]*Tabla35678[[#This Row],[PRECIO]]</f>
        <v>9280</v>
      </c>
      <c r="M405" s="2">
        <f>+Tabla35678[[#This Row],[ENTRADAS]]*Tabla35678[[#This Row],[PRECIO]]</f>
        <v>0</v>
      </c>
      <c r="N405" s="2">
        <f>+Tabla35678[[#This Row],[SALIDAS]]*Tabla35678[[#This Row],[PRECIO]]</f>
        <v>0</v>
      </c>
      <c r="O405" s="2">
        <f>+Tabla35678[[#This Row],[BALANCE INICIAL2]]+Tabla35678[[#This Row],[ENTRADAS3]]-Tabla35678[[#This Row],[SALIDAS4]]</f>
        <v>9280</v>
      </c>
    </row>
    <row r="406" spans="1:15">
      <c r="A406" s="9" t="s">
        <v>41</v>
      </c>
      <c r="B406" s="16" t="s">
        <v>890</v>
      </c>
      <c r="C406" t="s">
        <v>87</v>
      </c>
      <c r="D406" t="s">
        <v>293</v>
      </c>
      <c r="F406" s="9" t="s">
        <v>826</v>
      </c>
      <c r="G406">
        <v>185</v>
      </c>
      <c r="I406">
        <v>25</v>
      </c>
      <c r="J406">
        <f>+Tabla35678[[#This Row],[BALANCE INICIAL]]+Tabla35678[[#This Row],[ENTRADAS]]-Tabla35678[[#This Row],[SALIDAS]]</f>
        <v>160</v>
      </c>
      <c r="K406" s="2">
        <v>219</v>
      </c>
      <c r="L406" s="2">
        <f>+Tabla35678[[#This Row],[BALANCE INICIAL]]*Tabla35678[[#This Row],[PRECIO]]</f>
        <v>40515</v>
      </c>
      <c r="M406" s="2">
        <f>+Tabla35678[[#This Row],[ENTRADAS]]*Tabla35678[[#This Row],[PRECIO]]</f>
        <v>0</v>
      </c>
      <c r="N406" s="2">
        <f>+Tabla35678[[#This Row],[SALIDAS]]*Tabla35678[[#This Row],[PRECIO]]</f>
        <v>5475</v>
      </c>
      <c r="O406" s="2">
        <f>+Tabla35678[[#This Row],[BALANCE INICIAL2]]+Tabla35678[[#This Row],[ENTRADAS3]]-Tabla35678[[#This Row],[SALIDAS4]]</f>
        <v>35040</v>
      </c>
    </row>
    <row r="407" spans="1:15">
      <c r="A407" s="9" t="s">
        <v>41</v>
      </c>
      <c r="B407" s="16" t="s">
        <v>890</v>
      </c>
      <c r="C407" t="s">
        <v>87</v>
      </c>
      <c r="D407" t="s">
        <v>294</v>
      </c>
      <c r="F407" s="9" t="s">
        <v>826</v>
      </c>
      <c r="G407">
        <v>284</v>
      </c>
      <c r="I407">
        <v>39</v>
      </c>
      <c r="J407">
        <f>+Tabla35678[[#This Row],[BALANCE INICIAL]]+Tabla35678[[#This Row],[ENTRADAS]]-Tabla35678[[#This Row],[SALIDAS]]</f>
        <v>245</v>
      </c>
      <c r="K407" s="2">
        <v>28.8</v>
      </c>
      <c r="L407" s="2">
        <f>+Tabla35678[[#This Row],[BALANCE INICIAL]]*Tabla35678[[#This Row],[PRECIO]]</f>
        <v>8179.2</v>
      </c>
      <c r="M407" s="2">
        <f>+Tabla35678[[#This Row],[ENTRADAS]]*Tabla35678[[#This Row],[PRECIO]]</f>
        <v>0</v>
      </c>
      <c r="N407" s="2">
        <f>+Tabla35678[[#This Row],[SALIDAS]]*Tabla35678[[#This Row],[PRECIO]]</f>
        <v>1123.2</v>
      </c>
      <c r="O407" s="2">
        <f>+Tabla35678[[#This Row],[BALANCE INICIAL2]]+Tabla35678[[#This Row],[ENTRADAS3]]-Tabla35678[[#This Row],[SALIDAS4]]</f>
        <v>7056</v>
      </c>
    </row>
    <row r="408" spans="1:15">
      <c r="A408" s="9" t="s">
        <v>41</v>
      </c>
      <c r="B408" s="16" t="s">
        <v>890</v>
      </c>
      <c r="C408" t="s">
        <v>87</v>
      </c>
      <c r="D408" t="s">
        <v>303</v>
      </c>
      <c r="F408" s="9" t="s">
        <v>855</v>
      </c>
      <c r="G408">
        <v>4</v>
      </c>
      <c r="J408">
        <f>+Tabla35678[[#This Row],[BALANCE INICIAL]]+Tabla35678[[#This Row],[ENTRADAS]]-Tabla35678[[#This Row],[SALIDAS]]</f>
        <v>4</v>
      </c>
      <c r="K408" s="2">
        <v>140</v>
      </c>
      <c r="L408" s="2">
        <f>+Tabla35678[[#This Row],[BALANCE INICIAL]]*Tabla35678[[#This Row],[PRECIO]]</f>
        <v>560</v>
      </c>
      <c r="M408" s="2">
        <f>+Tabla35678[[#This Row],[ENTRADAS]]*Tabla35678[[#This Row],[PRECIO]]</f>
        <v>0</v>
      </c>
      <c r="N408" s="2">
        <f>+Tabla35678[[#This Row],[SALIDAS]]*Tabla35678[[#This Row],[PRECIO]]</f>
        <v>0</v>
      </c>
      <c r="O408" s="2">
        <f>+Tabla35678[[#This Row],[BALANCE INICIAL2]]+Tabla35678[[#This Row],[ENTRADAS3]]-Tabla35678[[#This Row],[SALIDAS4]]</f>
        <v>560</v>
      </c>
    </row>
    <row r="409" spans="1:15">
      <c r="A409" s="9" t="s">
        <v>41</v>
      </c>
      <c r="B409" s="16" t="s">
        <v>890</v>
      </c>
      <c r="C409" t="s">
        <v>87</v>
      </c>
      <c r="D409" t="s">
        <v>304</v>
      </c>
      <c r="F409" s="9" t="s">
        <v>846</v>
      </c>
      <c r="G409">
        <v>2</v>
      </c>
      <c r="J409">
        <f>+Tabla35678[[#This Row],[BALANCE INICIAL]]+Tabla35678[[#This Row],[ENTRADAS]]-Tabla35678[[#This Row],[SALIDAS]]</f>
        <v>2</v>
      </c>
      <c r="K409" s="2">
        <v>140</v>
      </c>
      <c r="L409" s="2">
        <f>+Tabla35678[[#This Row],[BALANCE INICIAL]]*Tabla35678[[#This Row],[PRECIO]]</f>
        <v>280</v>
      </c>
      <c r="M409" s="2">
        <f>+Tabla35678[[#This Row],[ENTRADAS]]*Tabla35678[[#This Row],[PRECIO]]</f>
        <v>0</v>
      </c>
      <c r="N409" s="2">
        <f>+Tabla35678[[#This Row],[SALIDAS]]*Tabla35678[[#This Row],[PRECIO]]</f>
        <v>0</v>
      </c>
      <c r="O409" s="2">
        <f>+Tabla35678[[#This Row],[BALANCE INICIAL2]]+Tabla35678[[#This Row],[ENTRADAS3]]-Tabla35678[[#This Row],[SALIDAS4]]</f>
        <v>280</v>
      </c>
    </row>
    <row r="410" spans="1:15">
      <c r="A410" s="9" t="s">
        <v>41</v>
      </c>
      <c r="B410" s="16" t="s">
        <v>890</v>
      </c>
      <c r="C410" t="s">
        <v>87</v>
      </c>
      <c r="D410" t="s">
        <v>305</v>
      </c>
      <c r="F410" s="9" t="s">
        <v>856</v>
      </c>
      <c r="G410">
        <v>4</v>
      </c>
      <c r="J410">
        <f>+Tabla35678[[#This Row],[BALANCE INICIAL]]+Tabla35678[[#This Row],[ENTRADAS]]-Tabla35678[[#This Row],[SALIDAS]]</f>
        <v>4</v>
      </c>
      <c r="K410" s="2">
        <v>140</v>
      </c>
      <c r="L410" s="2">
        <f>+Tabla35678[[#This Row],[BALANCE INICIAL]]*Tabla35678[[#This Row],[PRECIO]]</f>
        <v>560</v>
      </c>
      <c r="M410" s="2">
        <f>+Tabla35678[[#This Row],[ENTRADAS]]*Tabla35678[[#This Row],[PRECIO]]</f>
        <v>0</v>
      </c>
      <c r="N410" s="2">
        <f>+Tabla35678[[#This Row],[SALIDAS]]*Tabla35678[[#This Row],[PRECIO]]</f>
        <v>0</v>
      </c>
      <c r="O410" s="2">
        <f>+Tabla35678[[#This Row],[BALANCE INICIAL2]]+Tabla35678[[#This Row],[ENTRADAS3]]-Tabla35678[[#This Row],[SALIDAS4]]</f>
        <v>560</v>
      </c>
    </row>
    <row r="411" spans="1:15">
      <c r="A411" s="9" t="s">
        <v>41</v>
      </c>
      <c r="B411" s="16" t="s">
        <v>890</v>
      </c>
      <c r="C411" t="s">
        <v>87</v>
      </c>
      <c r="D411" t="s">
        <v>307</v>
      </c>
      <c r="F411" s="9" t="s">
        <v>820</v>
      </c>
      <c r="G411">
        <v>215</v>
      </c>
      <c r="J411">
        <f>+Tabla35678[[#This Row],[BALANCE INICIAL]]+Tabla35678[[#This Row],[ENTRADAS]]-Tabla35678[[#This Row],[SALIDAS]]</f>
        <v>215</v>
      </c>
      <c r="K411" s="2">
        <v>25</v>
      </c>
      <c r="L411" s="2">
        <f>+Tabla35678[[#This Row],[BALANCE INICIAL]]*Tabla35678[[#This Row],[PRECIO]]</f>
        <v>5375</v>
      </c>
      <c r="M411" s="2">
        <f>+Tabla35678[[#This Row],[ENTRADAS]]*Tabla35678[[#This Row],[PRECIO]]</f>
        <v>0</v>
      </c>
      <c r="N411" s="2">
        <f>+Tabla35678[[#This Row],[SALIDAS]]*Tabla35678[[#This Row],[PRECIO]]</f>
        <v>0</v>
      </c>
      <c r="O411" s="2">
        <f>+Tabla35678[[#This Row],[BALANCE INICIAL2]]+Tabla35678[[#This Row],[ENTRADAS3]]-Tabla35678[[#This Row],[SALIDAS4]]</f>
        <v>5375</v>
      </c>
    </row>
    <row r="412" spans="1:15">
      <c r="A412" s="9" t="s">
        <v>41</v>
      </c>
      <c r="B412" s="16" t="s">
        <v>890</v>
      </c>
      <c r="C412" t="s">
        <v>87</v>
      </c>
      <c r="D412" t="s">
        <v>308</v>
      </c>
      <c r="F412" s="9" t="s">
        <v>826</v>
      </c>
      <c r="G412">
        <v>6</v>
      </c>
      <c r="J412">
        <f>+Tabla35678[[#This Row],[BALANCE INICIAL]]+Tabla35678[[#This Row],[ENTRADAS]]-Tabla35678[[#This Row],[SALIDAS]]</f>
        <v>6</v>
      </c>
      <c r="K412" s="2">
        <v>14.95</v>
      </c>
      <c r="L412" s="2">
        <f>+Tabla35678[[#This Row],[BALANCE INICIAL]]*Tabla35678[[#This Row],[PRECIO]]</f>
        <v>89.699999999999989</v>
      </c>
      <c r="M412" s="2">
        <f>+Tabla35678[[#This Row],[ENTRADAS]]*Tabla35678[[#This Row],[PRECIO]]</f>
        <v>0</v>
      </c>
      <c r="N412" s="2">
        <f>+Tabla35678[[#This Row],[SALIDAS]]*Tabla35678[[#This Row],[PRECIO]]</f>
        <v>0</v>
      </c>
      <c r="O412" s="2">
        <f>+Tabla35678[[#This Row],[BALANCE INICIAL2]]+Tabla35678[[#This Row],[ENTRADAS3]]-Tabla35678[[#This Row],[SALIDAS4]]</f>
        <v>89.699999999999989</v>
      </c>
    </row>
    <row r="413" spans="1:15">
      <c r="A413" s="9" t="s">
        <v>56</v>
      </c>
      <c r="B413" s="16" t="s">
        <v>890</v>
      </c>
      <c r="C413" t="s">
        <v>105</v>
      </c>
      <c r="D413" t="s">
        <v>528</v>
      </c>
      <c r="F413" s="9" t="s">
        <v>907</v>
      </c>
      <c r="G413">
        <v>0</v>
      </c>
      <c r="J413">
        <f>+Tabla35678[[#This Row],[BALANCE INICIAL]]+Tabla35678[[#This Row],[ENTRADAS]]-Tabla35678[[#This Row],[SALIDAS]]</f>
        <v>0</v>
      </c>
      <c r="K413" s="2">
        <v>110</v>
      </c>
      <c r="L413" s="2">
        <f>+Tabla35678[[#This Row],[BALANCE INICIAL]]*Tabla35678[[#This Row],[PRECIO]]</f>
        <v>0</v>
      </c>
      <c r="M413" s="2">
        <f>+Tabla35678[[#This Row],[ENTRADAS]]*Tabla35678[[#This Row],[PRECIO]]</f>
        <v>0</v>
      </c>
      <c r="N413" s="2">
        <f>+Tabla35678[[#This Row],[SALIDAS]]*Tabla35678[[#This Row],[PRECIO]]</f>
        <v>0</v>
      </c>
      <c r="O413" s="2">
        <f>+Tabla35678[[#This Row],[BALANCE INICIAL2]]+Tabla35678[[#This Row],[ENTRADAS3]]-Tabla35678[[#This Row],[SALIDAS4]]</f>
        <v>0</v>
      </c>
    </row>
    <row r="414" spans="1:15">
      <c r="A414" s="9" t="s">
        <v>52</v>
      </c>
      <c r="B414" t="s">
        <v>891</v>
      </c>
      <c r="C414" t="s">
        <v>100</v>
      </c>
      <c r="D414" t="s">
        <v>391</v>
      </c>
      <c r="F414" s="9" t="s">
        <v>820</v>
      </c>
      <c r="G414">
        <v>1</v>
      </c>
      <c r="J414">
        <f>+Tabla35678[[#This Row],[BALANCE INICIAL]]+Tabla35678[[#This Row],[ENTRADAS]]-Tabla35678[[#This Row],[SALIDAS]]</f>
        <v>1</v>
      </c>
      <c r="K414" s="2">
        <v>3000</v>
      </c>
      <c r="L414" s="2">
        <f>+Tabla35678[[#This Row],[BALANCE INICIAL]]*Tabla35678[[#This Row],[PRECIO]]</f>
        <v>3000</v>
      </c>
      <c r="M414" s="2">
        <f>+Tabla35678[[#This Row],[ENTRADAS]]*Tabla35678[[#This Row],[PRECIO]]</f>
        <v>0</v>
      </c>
      <c r="N414" s="2">
        <f>+Tabla35678[[#This Row],[SALIDAS]]*Tabla35678[[#This Row],[PRECIO]]</f>
        <v>0</v>
      </c>
      <c r="O414" s="2">
        <f>+Tabla35678[[#This Row],[BALANCE INICIAL2]]+Tabla35678[[#This Row],[ENTRADAS3]]-Tabla35678[[#This Row],[SALIDAS4]]</f>
        <v>3000</v>
      </c>
    </row>
    <row r="415" spans="1:15">
      <c r="A415" s="9" t="s">
        <v>62</v>
      </c>
      <c r="B415" t="s">
        <v>891</v>
      </c>
      <c r="C415" t="s">
        <v>110</v>
      </c>
      <c r="D415" t="s">
        <v>701</v>
      </c>
      <c r="F415" s="9" t="s">
        <v>820</v>
      </c>
      <c r="G415">
        <v>2</v>
      </c>
      <c r="J415">
        <f>+Tabla35678[[#This Row],[BALANCE INICIAL]]+Tabla35678[[#This Row],[ENTRADAS]]-Tabla35678[[#This Row],[SALIDAS]]</f>
        <v>2</v>
      </c>
      <c r="K415" s="2">
        <v>1450</v>
      </c>
      <c r="L415" s="2">
        <f>+Tabla35678[[#This Row],[BALANCE INICIAL]]*Tabla35678[[#This Row],[PRECIO]]</f>
        <v>2900</v>
      </c>
      <c r="M415" s="2">
        <f>+Tabla35678[[#This Row],[ENTRADAS]]*Tabla35678[[#This Row],[PRECIO]]</f>
        <v>0</v>
      </c>
      <c r="N415" s="2">
        <f>+Tabla35678[[#This Row],[SALIDAS]]*Tabla35678[[#This Row],[PRECIO]]</f>
        <v>0</v>
      </c>
      <c r="O415" s="2">
        <f>+Tabla35678[[#This Row],[BALANCE INICIAL2]]+Tabla35678[[#This Row],[ENTRADAS3]]-Tabla35678[[#This Row],[SALIDAS4]]</f>
        <v>2900</v>
      </c>
    </row>
    <row r="416" spans="1:15">
      <c r="A416" s="9" t="s">
        <v>62</v>
      </c>
      <c r="B416" t="s">
        <v>891</v>
      </c>
      <c r="C416" t="s">
        <v>110</v>
      </c>
      <c r="D416" t="s">
        <v>702</v>
      </c>
      <c r="F416" s="9" t="s">
        <v>820</v>
      </c>
      <c r="G416">
        <v>2</v>
      </c>
      <c r="J416">
        <f>+Tabla35678[[#This Row],[BALANCE INICIAL]]+Tabla35678[[#This Row],[ENTRADAS]]-Tabla35678[[#This Row],[SALIDAS]]</f>
        <v>2</v>
      </c>
      <c r="K416" s="2">
        <v>1350</v>
      </c>
      <c r="L416" s="2">
        <f>+Tabla35678[[#This Row],[BALANCE INICIAL]]*Tabla35678[[#This Row],[PRECIO]]</f>
        <v>2700</v>
      </c>
      <c r="M416" s="2">
        <f>+Tabla35678[[#This Row],[ENTRADAS]]*Tabla35678[[#This Row],[PRECIO]]</f>
        <v>0</v>
      </c>
      <c r="N416" s="2">
        <f>+Tabla35678[[#This Row],[SALIDAS]]*Tabla35678[[#This Row],[PRECIO]]</f>
        <v>0</v>
      </c>
      <c r="O416" s="2">
        <f>+Tabla35678[[#This Row],[BALANCE INICIAL2]]+Tabla35678[[#This Row],[ENTRADAS3]]-Tabla35678[[#This Row],[SALIDAS4]]</f>
        <v>2700</v>
      </c>
    </row>
    <row r="417" spans="1:15">
      <c r="A417" s="9" t="s">
        <v>44</v>
      </c>
      <c r="B417" t="s">
        <v>892</v>
      </c>
      <c r="C417" t="s">
        <v>90</v>
      </c>
      <c r="D417" t="s">
        <v>283</v>
      </c>
      <c r="F417" s="9" t="s">
        <v>826</v>
      </c>
      <c r="G417">
        <v>88</v>
      </c>
      <c r="J417">
        <f>+Tabla35678[[#This Row],[BALANCE INICIAL]]+Tabla35678[[#This Row],[ENTRADAS]]-Tabla35678[[#This Row],[SALIDAS]]</f>
        <v>88</v>
      </c>
      <c r="K417" s="2">
        <v>390</v>
      </c>
      <c r="L417" s="2">
        <f>+Tabla35678[[#This Row],[BALANCE INICIAL]]*Tabla35678[[#This Row],[PRECIO]]</f>
        <v>34320</v>
      </c>
      <c r="M417" s="2">
        <f>+Tabla35678[[#This Row],[ENTRADAS]]*Tabla35678[[#This Row],[PRECIO]]</f>
        <v>0</v>
      </c>
      <c r="N417" s="2">
        <f>+Tabla35678[[#This Row],[SALIDAS]]*Tabla35678[[#This Row],[PRECIO]]</f>
        <v>0</v>
      </c>
      <c r="O417" s="2">
        <f>+Tabla35678[[#This Row],[BALANCE INICIAL2]]+Tabla35678[[#This Row],[ENTRADAS3]]-Tabla35678[[#This Row],[SALIDAS4]]</f>
        <v>34320</v>
      </c>
    </row>
    <row r="418" spans="1:15">
      <c r="A418" s="9" t="s">
        <v>24</v>
      </c>
      <c r="B418" s="17" t="s">
        <v>875</v>
      </c>
      <c r="C418" t="s">
        <v>64</v>
      </c>
      <c r="D418" t="s">
        <v>114</v>
      </c>
      <c r="F418" s="9" t="s">
        <v>821</v>
      </c>
      <c r="G418">
        <v>19</v>
      </c>
      <c r="J418">
        <f>+Tabla35678[[#This Row],[BALANCE INICIAL]]+Tabla35678[[#This Row],[ENTRADAS]]-Tabla35678[[#This Row],[SALIDAS]]</f>
        <v>19</v>
      </c>
      <c r="K418" s="2">
        <v>1400</v>
      </c>
      <c r="L418" s="2">
        <f>+Tabla35678[[#This Row],[BALANCE INICIAL]]*Tabla35678[[#This Row],[PRECIO]]</f>
        <v>26600</v>
      </c>
      <c r="M418" s="2">
        <f>+Tabla35678[[#This Row],[ENTRADAS]]*Tabla35678[[#This Row],[PRECIO]]</f>
        <v>0</v>
      </c>
      <c r="N418" s="2">
        <f>+Tabla35678[[#This Row],[SALIDAS]]*Tabla35678[[#This Row],[PRECIO]]</f>
        <v>0</v>
      </c>
      <c r="O418" s="2">
        <f>+Tabla35678[[#This Row],[BALANCE INICIAL2]]+Tabla35678[[#This Row],[ENTRADAS3]]-Tabla35678[[#This Row],[SALIDAS4]]</f>
        <v>26600</v>
      </c>
    </row>
    <row r="419" spans="1:15">
      <c r="A419" s="9" t="s">
        <v>24</v>
      </c>
      <c r="B419" s="17" t="s">
        <v>875</v>
      </c>
      <c r="C419" t="s">
        <v>64</v>
      </c>
      <c r="D419" t="s">
        <v>115</v>
      </c>
      <c r="F419" s="9" t="s">
        <v>821</v>
      </c>
      <c r="G419">
        <v>4</v>
      </c>
      <c r="J419">
        <f>+Tabla35678[[#This Row],[BALANCE INICIAL]]+Tabla35678[[#This Row],[ENTRADAS]]-Tabla35678[[#This Row],[SALIDAS]]</f>
        <v>4</v>
      </c>
      <c r="K419" s="2">
        <v>4139</v>
      </c>
      <c r="L419" s="2">
        <f>+Tabla35678[[#This Row],[BALANCE INICIAL]]*Tabla35678[[#This Row],[PRECIO]]</f>
        <v>16556</v>
      </c>
      <c r="M419" s="2">
        <f>+Tabla35678[[#This Row],[ENTRADAS]]*Tabla35678[[#This Row],[PRECIO]]</f>
        <v>0</v>
      </c>
      <c r="N419" s="2">
        <f>+Tabla35678[[#This Row],[SALIDAS]]*Tabla35678[[#This Row],[PRECIO]]</f>
        <v>0</v>
      </c>
      <c r="O419" s="2">
        <f>+Tabla35678[[#This Row],[BALANCE INICIAL2]]+Tabla35678[[#This Row],[ENTRADAS3]]-Tabla35678[[#This Row],[SALIDAS4]]</f>
        <v>16556</v>
      </c>
    </row>
    <row r="420" spans="1:15">
      <c r="A420" s="9" t="s">
        <v>24</v>
      </c>
      <c r="B420" s="17" t="s">
        <v>875</v>
      </c>
      <c r="C420" t="s">
        <v>64</v>
      </c>
      <c r="D420" t="s">
        <v>116</v>
      </c>
      <c r="F420" s="9" t="s">
        <v>821</v>
      </c>
      <c r="G420">
        <v>3</v>
      </c>
      <c r="J420">
        <f>+Tabla35678[[#This Row],[BALANCE INICIAL]]+Tabla35678[[#This Row],[ENTRADAS]]-Tabla35678[[#This Row],[SALIDAS]]</f>
        <v>3</v>
      </c>
      <c r="K420" s="2">
        <v>31.07</v>
      </c>
      <c r="L420" s="2">
        <f>+Tabla35678[[#This Row],[BALANCE INICIAL]]*Tabla35678[[#This Row],[PRECIO]]</f>
        <v>93.210000000000008</v>
      </c>
      <c r="M420" s="2">
        <f>+Tabla35678[[#This Row],[ENTRADAS]]*Tabla35678[[#This Row],[PRECIO]]</f>
        <v>0</v>
      </c>
      <c r="N420" s="2">
        <f>+Tabla35678[[#This Row],[SALIDAS]]*Tabla35678[[#This Row],[PRECIO]]</f>
        <v>0</v>
      </c>
      <c r="O420" s="2">
        <f>+Tabla35678[[#This Row],[BALANCE INICIAL2]]+Tabla35678[[#This Row],[ENTRADAS3]]-Tabla35678[[#This Row],[SALIDAS4]]</f>
        <v>93.210000000000008</v>
      </c>
    </row>
    <row r="421" spans="1:15">
      <c r="A421" s="9" t="s">
        <v>24</v>
      </c>
      <c r="B421" s="17" t="s">
        <v>875</v>
      </c>
      <c r="C421" t="s">
        <v>64</v>
      </c>
      <c r="D421" t="s">
        <v>117</v>
      </c>
      <c r="F421" s="9" t="s">
        <v>821</v>
      </c>
      <c r="G421">
        <v>2</v>
      </c>
      <c r="J421">
        <f>+Tabla35678[[#This Row],[BALANCE INICIAL]]+Tabla35678[[#This Row],[ENTRADAS]]-Tabla35678[[#This Row],[SALIDAS]]</f>
        <v>2</v>
      </c>
      <c r="K421" s="2">
        <v>3676.5</v>
      </c>
      <c r="L421" s="2">
        <f>+Tabla35678[[#This Row],[BALANCE INICIAL]]*Tabla35678[[#This Row],[PRECIO]]</f>
        <v>7353</v>
      </c>
      <c r="M421" s="2">
        <f>+Tabla35678[[#This Row],[ENTRADAS]]*Tabla35678[[#This Row],[PRECIO]]</f>
        <v>0</v>
      </c>
      <c r="N421" s="2">
        <f>+Tabla35678[[#This Row],[SALIDAS]]*Tabla35678[[#This Row],[PRECIO]]</f>
        <v>0</v>
      </c>
      <c r="O421" s="2">
        <f>+Tabla35678[[#This Row],[BALANCE INICIAL2]]+Tabla35678[[#This Row],[ENTRADAS3]]-Tabla35678[[#This Row],[SALIDAS4]]</f>
        <v>7353</v>
      </c>
    </row>
    <row r="422" spans="1:15">
      <c r="A422" s="9" t="s">
        <v>24</v>
      </c>
      <c r="B422" s="17" t="s">
        <v>875</v>
      </c>
      <c r="C422" t="s">
        <v>64</v>
      </c>
      <c r="D422" t="s">
        <v>129</v>
      </c>
      <c r="F422" s="9" t="s">
        <v>828</v>
      </c>
      <c r="G422">
        <v>5</v>
      </c>
      <c r="J422">
        <f>+Tabla35678[[#This Row],[BALANCE INICIAL]]+Tabla35678[[#This Row],[ENTRADAS]]-Tabla35678[[#This Row],[SALIDAS]]</f>
        <v>5</v>
      </c>
      <c r="K422" s="2">
        <v>120</v>
      </c>
      <c r="L422" s="2">
        <f>+Tabla35678[[#This Row],[BALANCE INICIAL]]*Tabla35678[[#This Row],[PRECIO]]</f>
        <v>600</v>
      </c>
      <c r="M422" s="2">
        <f>+Tabla35678[[#This Row],[ENTRADAS]]*Tabla35678[[#This Row],[PRECIO]]</f>
        <v>0</v>
      </c>
      <c r="N422" s="2">
        <f>+Tabla35678[[#This Row],[SALIDAS]]*Tabla35678[[#This Row],[PRECIO]]</f>
        <v>0</v>
      </c>
      <c r="O422" s="2">
        <f>+Tabla35678[[#This Row],[BALANCE INICIAL2]]+Tabla35678[[#This Row],[ENTRADAS3]]-Tabla35678[[#This Row],[SALIDAS4]]</f>
        <v>600</v>
      </c>
    </row>
    <row r="423" spans="1:15">
      <c r="A423" s="9" t="s">
        <v>24</v>
      </c>
      <c r="B423" s="17" t="s">
        <v>875</v>
      </c>
      <c r="C423" t="s">
        <v>64</v>
      </c>
      <c r="D423" t="s">
        <v>130</v>
      </c>
      <c r="F423" s="9" t="s">
        <v>828</v>
      </c>
      <c r="G423">
        <v>5</v>
      </c>
      <c r="J423">
        <f>+Tabla35678[[#This Row],[BALANCE INICIAL]]+Tabla35678[[#This Row],[ENTRADAS]]-Tabla35678[[#This Row],[SALIDAS]]</f>
        <v>5</v>
      </c>
      <c r="K423" s="2">
        <v>1295</v>
      </c>
      <c r="L423" s="2">
        <f>+Tabla35678[[#This Row],[BALANCE INICIAL]]*Tabla35678[[#This Row],[PRECIO]]</f>
        <v>6475</v>
      </c>
      <c r="M423" s="2">
        <f>+Tabla35678[[#This Row],[ENTRADAS]]*Tabla35678[[#This Row],[PRECIO]]</f>
        <v>0</v>
      </c>
      <c r="N423" s="2">
        <f>+Tabla35678[[#This Row],[SALIDAS]]*Tabla35678[[#This Row],[PRECIO]]</f>
        <v>0</v>
      </c>
      <c r="O423" s="2">
        <f>+Tabla35678[[#This Row],[BALANCE INICIAL2]]+Tabla35678[[#This Row],[ENTRADAS3]]-Tabla35678[[#This Row],[SALIDAS4]]</f>
        <v>6475</v>
      </c>
    </row>
    <row r="424" spans="1:15">
      <c r="A424" s="9" t="s">
        <v>24</v>
      </c>
      <c r="B424" s="17" t="s">
        <v>875</v>
      </c>
      <c r="C424" t="s">
        <v>64</v>
      </c>
      <c r="D424" t="s">
        <v>917</v>
      </c>
      <c r="F424" s="9" t="s">
        <v>828</v>
      </c>
      <c r="H424">
        <v>4</v>
      </c>
      <c r="J424">
        <f>+Tabla35678[[#This Row],[BALANCE INICIAL]]+Tabla35678[[#This Row],[ENTRADAS]]-Tabla35678[[#This Row],[SALIDAS]]</f>
        <v>4</v>
      </c>
      <c r="K424" s="2">
        <v>6840</v>
      </c>
      <c r="L424" s="2">
        <f>+Tabla35678[[#This Row],[BALANCE INICIAL]]*Tabla35678[[#This Row],[PRECIO]]</f>
        <v>0</v>
      </c>
      <c r="M424" s="2">
        <f>+Tabla35678[[#This Row],[ENTRADAS]]*Tabla35678[[#This Row],[PRECIO]]</f>
        <v>27360</v>
      </c>
      <c r="N424" s="2">
        <f>+Tabla35678[[#This Row],[SALIDAS]]*Tabla35678[[#This Row],[PRECIO]]</f>
        <v>0</v>
      </c>
      <c r="O424" s="2">
        <f>+Tabla35678[[#This Row],[BALANCE INICIAL2]]+Tabla35678[[#This Row],[ENTRADAS3]]-Tabla35678[[#This Row],[SALIDAS4]]</f>
        <v>27360</v>
      </c>
    </row>
    <row r="425" spans="1:15">
      <c r="A425" s="9" t="s">
        <v>24</v>
      </c>
      <c r="B425" s="17" t="s">
        <v>875</v>
      </c>
      <c r="C425" t="s">
        <v>64</v>
      </c>
      <c r="D425" t="s">
        <v>918</v>
      </c>
      <c r="F425" s="9" t="s">
        <v>828</v>
      </c>
      <c r="H425">
        <v>4</v>
      </c>
      <c r="J425">
        <f>+Tabla35678[[#This Row],[BALANCE INICIAL]]+Tabla35678[[#This Row],[ENTRADAS]]-Tabla35678[[#This Row],[SALIDAS]]</f>
        <v>4</v>
      </c>
      <c r="K425" s="2">
        <v>3525</v>
      </c>
      <c r="L425" s="2">
        <f>+Tabla35678[[#This Row],[BALANCE INICIAL]]*Tabla35678[[#This Row],[PRECIO]]</f>
        <v>0</v>
      </c>
      <c r="M425" s="2">
        <f>+Tabla35678[[#This Row],[ENTRADAS]]*Tabla35678[[#This Row],[PRECIO]]</f>
        <v>14100</v>
      </c>
      <c r="N425" s="2">
        <f>+Tabla35678[[#This Row],[SALIDAS]]*Tabla35678[[#This Row],[PRECIO]]</f>
        <v>0</v>
      </c>
      <c r="O425" s="2">
        <f>+Tabla35678[[#This Row],[BALANCE INICIAL2]]+Tabla35678[[#This Row],[ENTRADAS3]]-Tabla35678[[#This Row],[SALIDAS4]]</f>
        <v>14100</v>
      </c>
    </row>
    <row r="426" spans="1:15">
      <c r="A426" s="9" t="s">
        <v>24</v>
      </c>
      <c r="B426" s="17" t="s">
        <v>875</v>
      </c>
      <c r="C426" t="s">
        <v>64</v>
      </c>
      <c r="D426" t="s">
        <v>131</v>
      </c>
      <c r="F426" s="9" t="s">
        <v>826</v>
      </c>
      <c r="G426">
        <v>1</v>
      </c>
      <c r="J426">
        <f>+Tabla35678[[#This Row],[BALANCE INICIAL]]+Tabla35678[[#This Row],[ENTRADAS]]-Tabla35678[[#This Row],[SALIDAS]]</f>
        <v>1</v>
      </c>
      <c r="K426" s="2">
        <v>450</v>
      </c>
      <c r="L426" s="2">
        <f>+Tabla35678[[#This Row],[BALANCE INICIAL]]*Tabla35678[[#This Row],[PRECIO]]</f>
        <v>450</v>
      </c>
      <c r="M426" s="2">
        <f>+Tabla35678[[#This Row],[ENTRADAS]]*Tabla35678[[#This Row],[PRECIO]]</f>
        <v>0</v>
      </c>
      <c r="N426" s="2">
        <f>+Tabla35678[[#This Row],[SALIDAS]]*Tabla35678[[#This Row],[PRECIO]]</f>
        <v>0</v>
      </c>
      <c r="O426" s="2">
        <f>+Tabla35678[[#This Row],[BALANCE INICIAL2]]+Tabla35678[[#This Row],[ENTRADAS3]]-Tabla35678[[#This Row],[SALIDAS4]]</f>
        <v>450</v>
      </c>
    </row>
    <row r="427" spans="1:15">
      <c r="A427" s="9" t="s">
        <v>24</v>
      </c>
      <c r="B427" s="17" t="s">
        <v>875</v>
      </c>
      <c r="C427" t="s">
        <v>64</v>
      </c>
      <c r="D427" t="s">
        <v>155</v>
      </c>
      <c r="F427" s="9" t="s">
        <v>821</v>
      </c>
      <c r="G427">
        <v>12</v>
      </c>
      <c r="J427">
        <f>+Tabla35678[[#This Row],[BALANCE INICIAL]]+Tabla35678[[#This Row],[ENTRADAS]]-Tabla35678[[#This Row],[SALIDAS]]</f>
        <v>12</v>
      </c>
      <c r="K427" s="2">
        <v>6860</v>
      </c>
      <c r="L427" s="2">
        <f>+Tabla35678[[#This Row],[BALANCE INICIAL]]*Tabla35678[[#This Row],[PRECIO]]</f>
        <v>82320</v>
      </c>
      <c r="M427" s="2">
        <f>+Tabla35678[[#This Row],[ENTRADAS]]*Tabla35678[[#This Row],[PRECIO]]</f>
        <v>0</v>
      </c>
      <c r="N427" s="2">
        <f>+Tabla35678[[#This Row],[SALIDAS]]*Tabla35678[[#This Row],[PRECIO]]</f>
        <v>0</v>
      </c>
      <c r="O427" s="2">
        <f>+Tabla35678[[#This Row],[BALANCE INICIAL2]]+Tabla35678[[#This Row],[ENTRADAS3]]-Tabla35678[[#This Row],[SALIDAS4]]</f>
        <v>82320</v>
      </c>
    </row>
    <row r="428" spans="1:15">
      <c r="A428" s="9" t="s">
        <v>24</v>
      </c>
      <c r="B428" s="17" t="s">
        <v>875</v>
      </c>
      <c r="C428" t="s">
        <v>64</v>
      </c>
      <c r="D428" t="s">
        <v>172</v>
      </c>
      <c r="F428" s="9" t="s">
        <v>826</v>
      </c>
      <c r="G428">
        <v>5</v>
      </c>
      <c r="J428">
        <f>+Tabla35678[[#This Row],[BALANCE INICIAL]]+Tabla35678[[#This Row],[ENTRADAS]]-Tabla35678[[#This Row],[SALIDAS]]</f>
        <v>5</v>
      </c>
      <c r="K428" s="2">
        <v>1000</v>
      </c>
      <c r="L428" s="2">
        <f>+Tabla35678[[#This Row],[BALANCE INICIAL]]*Tabla35678[[#This Row],[PRECIO]]</f>
        <v>5000</v>
      </c>
      <c r="M428" s="2">
        <f>+Tabla35678[[#This Row],[ENTRADAS]]*Tabla35678[[#This Row],[PRECIO]]</f>
        <v>0</v>
      </c>
      <c r="N428" s="2">
        <f>+Tabla35678[[#This Row],[SALIDAS]]*Tabla35678[[#This Row],[PRECIO]]</f>
        <v>0</v>
      </c>
      <c r="O428" s="2">
        <f>+Tabla35678[[#This Row],[BALANCE INICIAL2]]+Tabla35678[[#This Row],[ENTRADAS3]]-Tabla35678[[#This Row],[SALIDAS4]]</f>
        <v>5000</v>
      </c>
    </row>
    <row r="429" spans="1:15">
      <c r="A429" s="9" t="s">
        <v>24</v>
      </c>
      <c r="B429" s="17" t="s">
        <v>875</v>
      </c>
      <c r="C429" t="s">
        <v>64</v>
      </c>
      <c r="D429" t="s">
        <v>919</v>
      </c>
      <c r="F429" s="9" t="s">
        <v>826</v>
      </c>
      <c r="H429">
        <v>2</v>
      </c>
      <c r="I429">
        <v>2</v>
      </c>
      <c r="J429">
        <f>+Tabla35678[[#This Row],[BALANCE INICIAL]]+Tabla35678[[#This Row],[ENTRADAS]]-Tabla35678[[#This Row],[SALIDAS]]</f>
        <v>0</v>
      </c>
      <c r="K429" s="2">
        <v>10138</v>
      </c>
      <c r="L429" s="2">
        <f>+Tabla35678[[#This Row],[BALANCE INICIAL]]*Tabla35678[[#This Row],[PRECIO]]</f>
        <v>0</v>
      </c>
      <c r="M429" s="2">
        <f>+Tabla35678[[#This Row],[ENTRADAS]]*Tabla35678[[#This Row],[PRECIO]]</f>
        <v>20276</v>
      </c>
      <c r="N429" s="2">
        <f>+Tabla35678[[#This Row],[SALIDAS]]*Tabla35678[[#This Row],[PRECIO]]</f>
        <v>20276</v>
      </c>
      <c r="O429" s="2">
        <f>+Tabla35678[[#This Row],[BALANCE INICIAL2]]+Tabla35678[[#This Row],[ENTRADAS3]]-Tabla35678[[#This Row],[SALIDAS4]]</f>
        <v>0</v>
      </c>
    </row>
    <row r="430" spans="1:15">
      <c r="A430" s="9" t="s">
        <v>23</v>
      </c>
      <c r="B430" s="17" t="s">
        <v>874</v>
      </c>
      <c r="C430" t="s">
        <v>63</v>
      </c>
      <c r="D430" t="s">
        <v>113</v>
      </c>
      <c r="F430" s="9" t="s">
        <v>820</v>
      </c>
      <c r="G430">
        <v>45</v>
      </c>
      <c r="J430">
        <f>+Tabla35678[[#This Row],[BALANCE INICIAL]]+Tabla35678[[#This Row],[ENTRADAS]]-Tabla35678[[#This Row],[SALIDAS]]</f>
        <v>45</v>
      </c>
      <c r="K430" s="2">
        <v>188.56</v>
      </c>
      <c r="L430" s="2">
        <f>+Tabla35678[[#This Row],[BALANCE INICIAL]]*Tabla35678[[#This Row],[PRECIO]]</f>
        <v>8485.2000000000007</v>
      </c>
      <c r="M430" s="2">
        <f>+Tabla35678[[#This Row],[ENTRADAS]]*Tabla35678[[#This Row],[PRECIO]]</f>
        <v>0</v>
      </c>
      <c r="N430" s="2">
        <f>+Tabla35678[[#This Row],[SALIDAS]]*Tabla35678[[#This Row],[PRECIO]]</f>
        <v>0</v>
      </c>
      <c r="O430" s="2">
        <f>+Tabla35678[[#This Row],[BALANCE INICIAL2]]+Tabla35678[[#This Row],[ENTRADAS3]]-Tabla35678[[#This Row],[SALIDAS4]]</f>
        <v>8485.2000000000007</v>
      </c>
    </row>
    <row r="431" spans="1:15">
      <c r="A431" s="9" t="s">
        <v>23</v>
      </c>
      <c r="B431" s="17" t="s">
        <v>874</v>
      </c>
      <c r="C431" t="s">
        <v>63</v>
      </c>
      <c r="D431" t="s">
        <v>118</v>
      </c>
      <c r="F431" s="9" t="s">
        <v>820</v>
      </c>
      <c r="G431">
        <v>36</v>
      </c>
      <c r="J431">
        <f>+Tabla35678[[#This Row],[BALANCE INICIAL]]+Tabla35678[[#This Row],[ENTRADAS]]-Tabla35678[[#This Row],[SALIDAS]]</f>
        <v>36</v>
      </c>
      <c r="K431" s="2">
        <v>283.89999999999998</v>
      </c>
      <c r="L431" s="2">
        <f>+Tabla35678[[#This Row],[BALANCE INICIAL]]*Tabla35678[[#This Row],[PRECIO]]</f>
        <v>10220.4</v>
      </c>
      <c r="M431" s="2">
        <f>+Tabla35678[[#This Row],[ENTRADAS]]*Tabla35678[[#This Row],[PRECIO]]</f>
        <v>0</v>
      </c>
      <c r="N431" s="2">
        <f>+Tabla35678[[#This Row],[SALIDAS]]*Tabla35678[[#This Row],[PRECIO]]</f>
        <v>0</v>
      </c>
      <c r="O431" s="2">
        <f>+Tabla35678[[#This Row],[BALANCE INICIAL2]]+Tabla35678[[#This Row],[ENTRADAS3]]-Tabla35678[[#This Row],[SALIDAS4]]</f>
        <v>10220.4</v>
      </c>
    </row>
    <row r="432" spans="1:15">
      <c r="A432" s="9" t="s">
        <v>45</v>
      </c>
      <c r="B432" s="17" t="s">
        <v>881</v>
      </c>
      <c r="C432" t="s">
        <v>91</v>
      </c>
      <c r="D432" t="s">
        <v>286</v>
      </c>
      <c r="F432" s="9" t="s">
        <v>820</v>
      </c>
      <c r="G432">
        <v>1</v>
      </c>
      <c r="J432">
        <f>+Tabla35678[[#This Row],[BALANCE INICIAL]]+Tabla35678[[#This Row],[ENTRADAS]]-Tabla35678[[#This Row],[SALIDAS]]</f>
        <v>1</v>
      </c>
      <c r="K432" s="2">
        <v>1175</v>
      </c>
      <c r="L432" s="2">
        <f>+Tabla35678[[#This Row],[BALANCE INICIAL]]*Tabla35678[[#This Row],[PRECIO]]</f>
        <v>1175</v>
      </c>
      <c r="M432" s="2">
        <f>+Tabla35678[[#This Row],[ENTRADAS]]*Tabla35678[[#This Row],[PRECIO]]</f>
        <v>0</v>
      </c>
      <c r="N432" s="2">
        <f>+Tabla35678[[#This Row],[SALIDAS]]*Tabla35678[[#This Row],[PRECIO]]</f>
        <v>0</v>
      </c>
      <c r="O432" s="2">
        <f>+Tabla35678[[#This Row],[BALANCE INICIAL2]]+Tabla35678[[#This Row],[ENTRADAS3]]-Tabla35678[[#This Row],[SALIDAS4]]</f>
        <v>1175</v>
      </c>
    </row>
    <row r="433" spans="1:15">
      <c r="A433" s="9" t="s">
        <v>23</v>
      </c>
      <c r="B433" s="17" t="s">
        <v>881</v>
      </c>
      <c r="C433" t="s">
        <v>882</v>
      </c>
      <c r="D433" t="s">
        <v>394</v>
      </c>
      <c r="F433" s="9" t="s">
        <v>820</v>
      </c>
      <c r="G433">
        <v>1</v>
      </c>
      <c r="J433">
        <f>+Tabla35678[[#This Row],[BALANCE INICIAL]]+Tabla35678[[#This Row],[ENTRADAS]]-Tabla35678[[#This Row],[SALIDAS]]</f>
        <v>1</v>
      </c>
      <c r="K433" s="2">
        <v>618.30999999999995</v>
      </c>
      <c r="L433" s="2">
        <f>+Tabla35678[[#This Row],[BALANCE INICIAL]]*Tabla35678[[#This Row],[PRECIO]]</f>
        <v>618.30999999999995</v>
      </c>
      <c r="M433" s="2">
        <f>+Tabla35678[[#This Row],[ENTRADAS]]*Tabla35678[[#This Row],[PRECIO]]</f>
        <v>0</v>
      </c>
      <c r="N433" s="2">
        <f>+Tabla35678[[#This Row],[SALIDAS]]*Tabla35678[[#This Row],[PRECIO]]</f>
        <v>0</v>
      </c>
      <c r="O433" s="2">
        <f>+Tabla35678[[#This Row],[BALANCE INICIAL2]]+Tabla35678[[#This Row],[ENTRADAS3]]-Tabla35678[[#This Row],[SALIDAS4]]</f>
        <v>618.30999999999995</v>
      </c>
    </row>
    <row r="434" spans="1:15">
      <c r="A434" s="9" t="s">
        <v>23</v>
      </c>
      <c r="B434" s="17" t="s">
        <v>881</v>
      </c>
      <c r="C434" t="s">
        <v>882</v>
      </c>
      <c r="D434" t="s">
        <v>395</v>
      </c>
      <c r="F434" s="9" t="s">
        <v>826</v>
      </c>
      <c r="G434">
        <v>2</v>
      </c>
      <c r="J434">
        <f>+Tabla35678[[#This Row],[BALANCE INICIAL]]+Tabla35678[[#This Row],[ENTRADAS]]-Tabla35678[[#This Row],[SALIDAS]]</f>
        <v>2</v>
      </c>
      <c r="K434" s="2">
        <v>466.44</v>
      </c>
      <c r="L434" s="2">
        <f>+Tabla35678[[#This Row],[BALANCE INICIAL]]*Tabla35678[[#This Row],[PRECIO]]</f>
        <v>932.88</v>
      </c>
      <c r="M434" s="2">
        <f>+Tabla35678[[#This Row],[ENTRADAS]]*Tabla35678[[#This Row],[PRECIO]]</f>
        <v>0</v>
      </c>
      <c r="N434" s="2">
        <f>+Tabla35678[[#This Row],[SALIDAS]]*Tabla35678[[#This Row],[PRECIO]]</f>
        <v>0</v>
      </c>
      <c r="O434" s="2">
        <f>+Tabla35678[[#This Row],[BALANCE INICIAL2]]+Tabla35678[[#This Row],[ENTRADAS3]]-Tabla35678[[#This Row],[SALIDAS4]]</f>
        <v>932.88</v>
      </c>
    </row>
    <row r="435" spans="1:15">
      <c r="A435" s="9" t="s">
        <v>23</v>
      </c>
      <c r="B435" s="17" t="s">
        <v>881</v>
      </c>
      <c r="C435" t="s">
        <v>882</v>
      </c>
      <c r="D435" t="s">
        <v>396</v>
      </c>
      <c r="F435" s="9" t="s">
        <v>820</v>
      </c>
      <c r="G435">
        <v>1</v>
      </c>
      <c r="J435">
        <f>+Tabla35678[[#This Row],[BALANCE INICIAL]]+Tabla35678[[#This Row],[ENTRADAS]]-Tabla35678[[#This Row],[SALIDAS]]</f>
        <v>1</v>
      </c>
      <c r="K435" s="2">
        <v>466.44</v>
      </c>
      <c r="L435" s="2">
        <f>+Tabla35678[[#This Row],[BALANCE INICIAL]]*Tabla35678[[#This Row],[PRECIO]]</f>
        <v>466.44</v>
      </c>
      <c r="M435" s="2">
        <f>+Tabla35678[[#This Row],[ENTRADAS]]*Tabla35678[[#This Row],[PRECIO]]</f>
        <v>0</v>
      </c>
      <c r="N435" s="2">
        <f>+Tabla35678[[#This Row],[SALIDAS]]*Tabla35678[[#This Row],[PRECIO]]</f>
        <v>0</v>
      </c>
      <c r="O435" s="2">
        <f>+Tabla35678[[#This Row],[BALANCE INICIAL2]]+Tabla35678[[#This Row],[ENTRADAS3]]-Tabla35678[[#This Row],[SALIDAS4]]</f>
        <v>466.44</v>
      </c>
    </row>
    <row r="436" spans="1:15">
      <c r="A436" s="9" t="s">
        <v>23</v>
      </c>
      <c r="B436" s="17" t="s">
        <v>881</v>
      </c>
      <c r="C436" t="s">
        <v>882</v>
      </c>
      <c r="D436" t="s">
        <v>397</v>
      </c>
      <c r="F436" s="9" t="s">
        <v>826</v>
      </c>
      <c r="G436">
        <v>20</v>
      </c>
      <c r="J436">
        <f>+Tabla35678[[#This Row],[BALANCE INICIAL]]+Tabla35678[[#This Row],[ENTRADAS]]-Tabla35678[[#This Row],[SALIDAS]]</f>
        <v>20</v>
      </c>
      <c r="K436" s="2">
        <v>487.05</v>
      </c>
      <c r="L436" s="2">
        <f>+Tabla35678[[#This Row],[BALANCE INICIAL]]*Tabla35678[[#This Row],[PRECIO]]</f>
        <v>9741</v>
      </c>
      <c r="M436" s="2">
        <f>+Tabla35678[[#This Row],[ENTRADAS]]*Tabla35678[[#This Row],[PRECIO]]</f>
        <v>0</v>
      </c>
      <c r="N436" s="2">
        <f>+Tabla35678[[#This Row],[SALIDAS]]*Tabla35678[[#This Row],[PRECIO]]</f>
        <v>0</v>
      </c>
      <c r="O436" s="2">
        <f>+Tabla35678[[#This Row],[BALANCE INICIAL2]]+Tabla35678[[#This Row],[ENTRADAS3]]-Tabla35678[[#This Row],[SALIDAS4]]</f>
        <v>9741</v>
      </c>
    </row>
    <row r="437" spans="1:15">
      <c r="A437" s="9" t="s">
        <v>23</v>
      </c>
      <c r="B437" s="10" t="s">
        <v>881</v>
      </c>
      <c r="C437" t="s">
        <v>882</v>
      </c>
      <c r="D437" t="s">
        <v>398</v>
      </c>
      <c r="F437" s="9" t="s">
        <v>826</v>
      </c>
      <c r="H437">
        <v>3</v>
      </c>
      <c r="I437">
        <v>3</v>
      </c>
      <c r="J437">
        <f>+Tabla35678[[#This Row],[BALANCE INICIAL]]+Tabla35678[[#This Row],[ENTRADAS]]-Tabla35678[[#This Row],[SALIDAS]]</f>
        <v>0</v>
      </c>
      <c r="K437" s="2">
        <v>1677.96</v>
      </c>
      <c r="L437" s="2">
        <f>+Tabla35678[[#This Row],[BALANCE INICIAL]]*Tabla35678[[#This Row],[PRECIO]]</f>
        <v>0</v>
      </c>
      <c r="M437" s="2">
        <f>+Tabla35678[[#This Row],[ENTRADAS]]*Tabla35678[[#This Row],[PRECIO]]</f>
        <v>5033.88</v>
      </c>
      <c r="N437" s="2">
        <f>+Tabla35678[[#This Row],[SALIDAS]]*Tabla35678[[#This Row],[PRECIO]]</f>
        <v>5033.88</v>
      </c>
      <c r="O437" s="2">
        <f>+Tabla35678[[#This Row],[BALANCE INICIAL2]]+Tabla35678[[#This Row],[ENTRADAS3]]-Tabla35678[[#This Row],[SALIDAS4]]</f>
        <v>0</v>
      </c>
    </row>
    <row r="438" spans="1:15">
      <c r="A438" s="9" t="s">
        <v>23</v>
      </c>
      <c r="B438" s="17" t="s">
        <v>881</v>
      </c>
      <c r="C438" t="s">
        <v>882</v>
      </c>
      <c r="D438" t="s">
        <v>399</v>
      </c>
      <c r="F438" s="9" t="s">
        <v>826</v>
      </c>
      <c r="H438">
        <v>8</v>
      </c>
      <c r="I438">
        <v>8</v>
      </c>
      <c r="J438">
        <f>+Tabla35678[[#This Row],[BALANCE INICIAL]]+Tabla35678[[#This Row],[ENTRADAS]]-Tabla35678[[#This Row],[SALIDAS]]</f>
        <v>0</v>
      </c>
      <c r="K438" s="2">
        <v>1911.6</v>
      </c>
      <c r="L438" s="2">
        <f>+Tabla35678[[#This Row],[BALANCE INICIAL]]*Tabla35678[[#This Row],[PRECIO]]</f>
        <v>0</v>
      </c>
      <c r="M438" s="2">
        <f>+Tabla35678[[#This Row],[ENTRADAS]]*Tabla35678[[#This Row],[PRECIO]]</f>
        <v>15292.8</v>
      </c>
      <c r="N438" s="2">
        <f>+Tabla35678[[#This Row],[SALIDAS]]*Tabla35678[[#This Row],[PRECIO]]</f>
        <v>15292.8</v>
      </c>
      <c r="O438" s="2">
        <f>+Tabla35678[[#This Row],[BALANCE INICIAL2]]+Tabla35678[[#This Row],[ENTRADAS3]]-Tabla35678[[#This Row],[SALIDAS4]]</f>
        <v>0</v>
      </c>
    </row>
    <row r="439" spans="1:15">
      <c r="A439" s="9" t="s">
        <v>23</v>
      </c>
      <c r="B439" s="17" t="s">
        <v>881</v>
      </c>
      <c r="C439" t="s">
        <v>882</v>
      </c>
      <c r="D439" t="s">
        <v>400</v>
      </c>
      <c r="F439" s="9" t="s">
        <v>826</v>
      </c>
      <c r="H439">
        <v>5</v>
      </c>
      <c r="I439">
        <v>5</v>
      </c>
      <c r="J439">
        <f>+Tabla35678[[#This Row],[BALANCE INICIAL]]+Tabla35678[[#This Row],[ENTRADAS]]-Tabla35678[[#This Row],[SALIDAS]]</f>
        <v>0</v>
      </c>
      <c r="K439" s="2">
        <v>7271.18</v>
      </c>
      <c r="L439" s="2">
        <f>+Tabla35678[[#This Row],[BALANCE INICIAL]]*Tabla35678[[#This Row],[PRECIO]]</f>
        <v>0</v>
      </c>
      <c r="M439" s="2">
        <f>+Tabla35678[[#This Row],[ENTRADAS]]*Tabla35678[[#This Row],[PRECIO]]</f>
        <v>36355.9</v>
      </c>
      <c r="N439" s="2">
        <f>+Tabla35678[[#This Row],[SALIDAS]]*Tabla35678[[#This Row],[PRECIO]]</f>
        <v>36355.9</v>
      </c>
      <c r="O439" s="2">
        <f>+Tabla35678[[#This Row],[BALANCE INICIAL2]]+Tabla35678[[#This Row],[ENTRADAS3]]-Tabla35678[[#This Row],[SALIDAS4]]</f>
        <v>0</v>
      </c>
    </row>
    <row r="440" spans="1:15">
      <c r="A440" s="9" t="s">
        <v>23</v>
      </c>
      <c r="B440" s="17" t="s">
        <v>881</v>
      </c>
      <c r="C440" t="s">
        <v>882</v>
      </c>
      <c r="D440" t="s">
        <v>401</v>
      </c>
      <c r="F440" s="9" t="s">
        <v>826</v>
      </c>
      <c r="H440">
        <v>4</v>
      </c>
      <c r="I440">
        <v>4</v>
      </c>
      <c r="J440">
        <f>+Tabla35678[[#This Row],[BALANCE INICIAL]]+Tabla35678[[#This Row],[ENTRADAS]]-Tabla35678[[#This Row],[SALIDAS]]</f>
        <v>0</v>
      </c>
      <c r="K440" s="2">
        <v>2964.4</v>
      </c>
      <c r="L440" s="2">
        <f>+Tabla35678[[#This Row],[BALANCE INICIAL]]*Tabla35678[[#This Row],[PRECIO]]</f>
        <v>0</v>
      </c>
      <c r="M440" s="2">
        <f>+Tabla35678[[#This Row],[ENTRADAS]]*Tabla35678[[#This Row],[PRECIO]]</f>
        <v>11857.6</v>
      </c>
      <c r="N440" s="2">
        <f>+Tabla35678[[#This Row],[SALIDAS]]*Tabla35678[[#This Row],[PRECIO]]</f>
        <v>11857.6</v>
      </c>
      <c r="O440" s="2">
        <f>+Tabla35678[[#This Row],[BALANCE INICIAL2]]+Tabla35678[[#This Row],[ENTRADAS3]]-Tabla35678[[#This Row],[SALIDAS4]]</f>
        <v>0</v>
      </c>
    </row>
    <row r="441" spans="1:15">
      <c r="A441" s="9" t="s">
        <v>23</v>
      </c>
      <c r="B441" s="17" t="s">
        <v>881</v>
      </c>
      <c r="C441" t="s">
        <v>882</v>
      </c>
      <c r="D441" t="s">
        <v>402</v>
      </c>
      <c r="F441" s="9" t="s">
        <v>911</v>
      </c>
      <c r="H441">
        <v>5</v>
      </c>
      <c r="J441">
        <f>+Tabla35678[[#This Row],[BALANCE INICIAL]]+Tabla35678[[#This Row],[ENTRADAS]]-Tabla35678[[#This Row],[SALIDAS]]</f>
        <v>5</v>
      </c>
      <c r="K441" s="2">
        <v>452.54</v>
      </c>
      <c r="L441" s="2">
        <f>+Tabla35678[[#This Row],[BALANCE INICIAL]]*Tabla35678[[#This Row],[PRECIO]]</f>
        <v>0</v>
      </c>
      <c r="M441" s="2">
        <f>+Tabla35678[[#This Row],[ENTRADAS]]*Tabla35678[[#This Row],[PRECIO]]</f>
        <v>2262.7000000000003</v>
      </c>
      <c r="N441" s="2">
        <f>+Tabla35678[[#This Row],[SALIDAS]]*Tabla35678[[#This Row],[PRECIO]]</f>
        <v>0</v>
      </c>
      <c r="O441" s="2">
        <f>+Tabla35678[[#This Row],[BALANCE INICIAL2]]+Tabla35678[[#This Row],[ENTRADAS3]]-Tabla35678[[#This Row],[SALIDAS4]]</f>
        <v>2262.7000000000003</v>
      </c>
    </row>
    <row r="442" spans="1:15">
      <c r="A442" s="9" t="s">
        <v>23</v>
      </c>
      <c r="B442" s="17" t="s">
        <v>881</v>
      </c>
      <c r="C442" t="s">
        <v>882</v>
      </c>
      <c r="D442" t="s">
        <v>403</v>
      </c>
      <c r="F442" s="9" t="s">
        <v>826</v>
      </c>
      <c r="H442">
        <v>500</v>
      </c>
      <c r="I442">
        <v>500</v>
      </c>
      <c r="J442">
        <f>+Tabla35678[[#This Row],[BALANCE INICIAL]]+Tabla35678[[#This Row],[ENTRADAS]]-Tabla35678[[#This Row],[SALIDAS]]</f>
        <v>0</v>
      </c>
      <c r="K442" s="2">
        <v>1.18</v>
      </c>
      <c r="L442" s="2">
        <f>+Tabla35678[[#This Row],[BALANCE INICIAL]]*Tabla35678[[#This Row],[PRECIO]]</f>
        <v>0</v>
      </c>
      <c r="M442" s="2">
        <f>+Tabla35678[[#This Row],[ENTRADAS]]*Tabla35678[[#This Row],[PRECIO]]</f>
        <v>590</v>
      </c>
      <c r="N442" s="2">
        <f>+Tabla35678[[#This Row],[SALIDAS]]*Tabla35678[[#This Row],[PRECIO]]</f>
        <v>590</v>
      </c>
      <c r="O442" s="2">
        <f>+Tabla35678[[#This Row],[BALANCE INICIAL2]]+Tabla35678[[#This Row],[ENTRADAS3]]-Tabla35678[[#This Row],[SALIDAS4]]</f>
        <v>0</v>
      </c>
    </row>
    <row r="443" spans="1:15">
      <c r="A443" s="9" t="s">
        <v>23</v>
      </c>
      <c r="B443" s="17" t="s">
        <v>881</v>
      </c>
      <c r="C443" t="s">
        <v>882</v>
      </c>
      <c r="D443" t="s">
        <v>404</v>
      </c>
      <c r="F443" s="9" t="s">
        <v>826</v>
      </c>
      <c r="H443">
        <v>500</v>
      </c>
      <c r="I443">
        <v>500</v>
      </c>
      <c r="J443">
        <f>+Tabla35678[[#This Row],[BALANCE INICIAL]]+Tabla35678[[#This Row],[ENTRADAS]]-Tabla35678[[#This Row],[SALIDAS]]</f>
        <v>0</v>
      </c>
      <c r="K443" s="2">
        <v>1</v>
      </c>
      <c r="L443" s="2">
        <f>+Tabla35678[[#This Row],[BALANCE INICIAL]]*Tabla35678[[#This Row],[PRECIO]]</f>
        <v>0</v>
      </c>
      <c r="M443" s="2">
        <f>+Tabla35678[[#This Row],[ENTRADAS]]*Tabla35678[[#This Row],[PRECIO]]</f>
        <v>500</v>
      </c>
      <c r="N443" s="2">
        <f>+Tabla35678[[#This Row],[SALIDAS]]*Tabla35678[[#This Row],[PRECIO]]</f>
        <v>500</v>
      </c>
      <c r="O443" s="2">
        <f>+Tabla35678[[#This Row],[BALANCE INICIAL2]]+Tabla35678[[#This Row],[ENTRADAS3]]-Tabla35678[[#This Row],[SALIDAS4]]</f>
        <v>0</v>
      </c>
    </row>
    <row r="444" spans="1:15">
      <c r="A444" s="9" t="s">
        <v>23</v>
      </c>
      <c r="B444" s="17" t="s">
        <v>881</v>
      </c>
      <c r="C444" t="s">
        <v>882</v>
      </c>
      <c r="D444" t="s">
        <v>405</v>
      </c>
      <c r="F444" s="9" t="s">
        <v>826</v>
      </c>
      <c r="H444">
        <v>50</v>
      </c>
      <c r="J444">
        <f>+Tabla35678[[#This Row],[BALANCE INICIAL]]+Tabla35678[[#This Row],[ENTRADAS]]-Tabla35678[[#This Row],[SALIDAS]]</f>
        <v>50</v>
      </c>
      <c r="K444" s="2">
        <v>73.099999999999994</v>
      </c>
      <c r="L444" s="2">
        <f>+Tabla35678[[#This Row],[BALANCE INICIAL]]*Tabla35678[[#This Row],[PRECIO]]</f>
        <v>0</v>
      </c>
      <c r="M444" s="2">
        <f>+Tabla35678[[#This Row],[ENTRADAS]]*Tabla35678[[#This Row],[PRECIO]]</f>
        <v>3654.9999999999995</v>
      </c>
      <c r="N444" s="2">
        <f>+Tabla35678[[#This Row],[SALIDAS]]*Tabla35678[[#This Row],[PRECIO]]</f>
        <v>0</v>
      </c>
      <c r="O444" s="2">
        <f>+Tabla35678[[#This Row],[BALANCE INICIAL2]]+Tabla35678[[#This Row],[ENTRADAS3]]-Tabla35678[[#This Row],[SALIDAS4]]</f>
        <v>3654.9999999999995</v>
      </c>
    </row>
    <row r="445" spans="1:15">
      <c r="A445" s="9" t="s">
        <v>23</v>
      </c>
      <c r="B445" s="17" t="s">
        <v>881</v>
      </c>
      <c r="C445" t="s">
        <v>882</v>
      </c>
      <c r="D445" t="s">
        <v>406</v>
      </c>
      <c r="F445" s="9" t="s">
        <v>826</v>
      </c>
      <c r="H445">
        <v>50</v>
      </c>
      <c r="I445">
        <v>30</v>
      </c>
      <c r="J445">
        <f>+Tabla35678[[#This Row],[BALANCE INICIAL]]+Tabla35678[[#This Row],[ENTRADAS]]-Tabla35678[[#This Row],[SALIDAS]]</f>
        <v>20</v>
      </c>
      <c r="K445" s="2">
        <v>146</v>
      </c>
      <c r="L445" s="2">
        <f>+Tabla35678[[#This Row],[BALANCE INICIAL]]*Tabla35678[[#This Row],[PRECIO]]</f>
        <v>0</v>
      </c>
      <c r="M445" s="2">
        <f>+Tabla35678[[#This Row],[ENTRADAS]]*Tabla35678[[#This Row],[PRECIO]]</f>
        <v>7300</v>
      </c>
      <c r="N445" s="2">
        <f>+Tabla35678[[#This Row],[SALIDAS]]*Tabla35678[[#This Row],[PRECIO]]</f>
        <v>4380</v>
      </c>
      <c r="O445" s="2">
        <f>+Tabla35678[[#This Row],[BALANCE INICIAL2]]+Tabla35678[[#This Row],[ENTRADAS3]]-Tabla35678[[#This Row],[SALIDAS4]]</f>
        <v>2920</v>
      </c>
    </row>
    <row r="446" spans="1:15">
      <c r="A446" s="9" t="s">
        <v>23</v>
      </c>
      <c r="B446" s="17" t="s">
        <v>881</v>
      </c>
      <c r="C446" t="s">
        <v>882</v>
      </c>
      <c r="D446" t="s">
        <v>131</v>
      </c>
      <c r="F446" s="9" t="s">
        <v>826</v>
      </c>
      <c r="H446">
        <v>15</v>
      </c>
      <c r="J446">
        <f>+Tabla35678[[#This Row],[BALANCE INICIAL]]+Tabla35678[[#This Row],[ENTRADAS]]-Tabla35678[[#This Row],[SALIDAS]]</f>
        <v>15</v>
      </c>
      <c r="K446" s="2">
        <v>158.5</v>
      </c>
      <c r="L446" s="2">
        <f>+Tabla35678[[#This Row],[BALANCE INICIAL]]*Tabla35678[[#This Row],[PRECIO]]</f>
        <v>0</v>
      </c>
      <c r="M446" s="2">
        <f>+Tabla35678[[#This Row],[ENTRADAS]]*Tabla35678[[#This Row],[PRECIO]]</f>
        <v>2377.5</v>
      </c>
      <c r="N446" s="2">
        <f>+Tabla35678[[#This Row],[SALIDAS]]*Tabla35678[[#This Row],[PRECIO]]</f>
        <v>0</v>
      </c>
      <c r="O446" s="2">
        <f>+Tabla35678[[#This Row],[BALANCE INICIAL2]]+Tabla35678[[#This Row],[ENTRADAS3]]-Tabla35678[[#This Row],[SALIDAS4]]</f>
        <v>2377.5</v>
      </c>
    </row>
    <row r="447" spans="1:15">
      <c r="A447" s="9" t="s">
        <v>23</v>
      </c>
      <c r="B447" s="17" t="s">
        <v>881</v>
      </c>
      <c r="C447" t="s">
        <v>882</v>
      </c>
      <c r="D447" t="s">
        <v>407</v>
      </c>
      <c r="F447" s="9" t="s">
        <v>820</v>
      </c>
      <c r="G447">
        <v>1</v>
      </c>
      <c r="J447">
        <f>+Tabla35678[[#This Row],[BALANCE INICIAL]]+Tabla35678[[#This Row],[ENTRADAS]]-Tabla35678[[#This Row],[SALIDAS]]</f>
        <v>1</v>
      </c>
      <c r="K447" s="2">
        <v>93</v>
      </c>
      <c r="L447" s="2">
        <f>+Tabla35678[[#This Row],[BALANCE INICIAL]]*Tabla35678[[#This Row],[PRECIO]]</f>
        <v>93</v>
      </c>
      <c r="M447" s="2">
        <f>+Tabla35678[[#This Row],[ENTRADAS]]*Tabla35678[[#This Row],[PRECIO]]</f>
        <v>0</v>
      </c>
      <c r="N447" s="2">
        <f>+Tabla35678[[#This Row],[SALIDAS]]*Tabla35678[[#This Row],[PRECIO]]</f>
        <v>0</v>
      </c>
      <c r="O447" s="2">
        <f>+Tabla35678[[#This Row],[BALANCE INICIAL2]]+Tabla35678[[#This Row],[ENTRADAS3]]-Tabla35678[[#This Row],[SALIDAS4]]</f>
        <v>93</v>
      </c>
    </row>
    <row r="448" spans="1:15">
      <c r="A448" s="9" t="s">
        <v>23</v>
      </c>
      <c r="B448" s="17" t="s">
        <v>881</v>
      </c>
      <c r="C448" t="s">
        <v>882</v>
      </c>
      <c r="D448" t="s">
        <v>408</v>
      </c>
      <c r="F448" s="9" t="s">
        <v>844</v>
      </c>
      <c r="G448">
        <v>10</v>
      </c>
      <c r="J448">
        <f>+Tabla35678[[#This Row],[BALANCE INICIAL]]+Tabla35678[[#This Row],[ENTRADAS]]-Tabla35678[[#This Row],[SALIDAS]]</f>
        <v>10</v>
      </c>
      <c r="K448" s="2">
        <v>553.22</v>
      </c>
      <c r="L448" s="2">
        <f>+Tabla35678[[#This Row],[BALANCE INICIAL]]*Tabla35678[[#This Row],[PRECIO]]</f>
        <v>5532.2000000000007</v>
      </c>
      <c r="M448" s="2">
        <f>+Tabla35678[[#This Row],[ENTRADAS]]*Tabla35678[[#This Row],[PRECIO]]</f>
        <v>0</v>
      </c>
      <c r="N448" s="2">
        <f>+Tabla35678[[#This Row],[SALIDAS]]*Tabla35678[[#This Row],[PRECIO]]</f>
        <v>0</v>
      </c>
      <c r="O448" s="2">
        <f>+Tabla35678[[#This Row],[BALANCE INICIAL2]]+Tabla35678[[#This Row],[ENTRADAS3]]-Tabla35678[[#This Row],[SALIDAS4]]</f>
        <v>5532.2000000000007</v>
      </c>
    </row>
    <row r="449" spans="1:15">
      <c r="A449" s="9" t="s">
        <v>23</v>
      </c>
      <c r="B449" s="17" t="s">
        <v>881</v>
      </c>
      <c r="C449" t="s">
        <v>882</v>
      </c>
      <c r="D449" t="s">
        <v>409</v>
      </c>
      <c r="F449" s="9" t="s">
        <v>826</v>
      </c>
      <c r="G449">
        <v>1</v>
      </c>
      <c r="J449">
        <f>+Tabla35678[[#This Row],[BALANCE INICIAL]]+Tabla35678[[#This Row],[ENTRADAS]]-Tabla35678[[#This Row],[SALIDAS]]</f>
        <v>1</v>
      </c>
      <c r="K449" s="2">
        <v>113.9</v>
      </c>
      <c r="L449" s="2">
        <f>+Tabla35678[[#This Row],[BALANCE INICIAL]]*Tabla35678[[#This Row],[PRECIO]]</f>
        <v>113.9</v>
      </c>
      <c r="M449" s="2">
        <f>+Tabla35678[[#This Row],[ENTRADAS]]*Tabla35678[[#This Row],[PRECIO]]</f>
        <v>0</v>
      </c>
      <c r="N449" s="2">
        <f>+Tabla35678[[#This Row],[SALIDAS]]*Tabla35678[[#This Row],[PRECIO]]</f>
        <v>0</v>
      </c>
      <c r="O449" s="2">
        <f>+Tabla35678[[#This Row],[BALANCE INICIAL2]]+Tabla35678[[#This Row],[ENTRADAS3]]-Tabla35678[[#This Row],[SALIDAS4]]</f>
        <v>113.9</v>
      </c>
    </row>
    <row r="450" spans="1:15">
      <c r="A450" s="9" t="s">
        <v>23</v>
      </c>
      <c r="B450" s="17" t="s">
        <v>881</v>
      </c>
      <c r="C450" t="s">
        <v>882</v>
      </c>
      <c r="D450" t="s">
        <v>410</v>
      </c>
      <c r="F450" s="9" t="s">
        <v>826</v>
      </c>
      <c r="G450">
        <v>1</v>
      </c>
      <c r="J450">
        <f>+Tabla35678[[#This Row],[BALANCE INICIAL]]+Tabla35678[[#This Row],[ENTRADAS]]-Tabla35678[[#This Row],[SALIDAS]]</f>
        <v>1</v>
      </c>
      <c r="K450" s="2">
        <v>86.74</v>
      </c>
      <c r="L450" s="2">
        <f>+Tabla35678[[#This Row],[BALANCE INICIAL]]*Tabla35678[[#This Row],[PRECIO]]</f>
        <v>86.74</v>
      </c>
      <c r="M450" s="2">
        <f>+Tabla35678[[#This Row],[ENTRADAS]]*Tabla35678[[#This Row],[PRECIO]]</f>
        <v>0</v>
      </c>
      <c r="N450" s="2">
        <f>+Tabla35678[[#This Row],[SALIDAS]]*Tabla35678[[#This Row],[PRECIO]]</f>
        <v>0</v>
      </c>
      <c r="O450" s="2">
        <f>+Tabla35678[[#This Row],[BALANCE INICIAL2]]+Tabla35678[[#This Row],[ENTRADAS3]]-Tabla35678[[#This Row],[SALIDAS4]]</f>
        <v>86.74</v>
      </c>
    </row>
    <row r="451" spans="1:15">
      <c r="A451" s="9" t="s">
        <v>23</v>
      </c>
      <c r="B451" s="17" t="s">
        <v>881</v>
      </c>
      <c r="C451" t="s">
        <v>882</v>
      </c>
      <c r="D451" t="s">
        <v>411</v>
      </c>
      <c r="F451" s="9" t="s">
        <v>820</v>
      </c>
      <c r="G451">
        <v>12</v>
      </c>
      <c r="J451">
        <f>+Tabla35678[[#This Row],[BALANCE INICIAL]]+Tabla35678[[#This Row],[ENTRADAS]]-Tabla35678[[#This Row],[SALIDAS]]</f>
        <v>12</v>
      </c>
      <c r="K451" s="2">
        <v>178.98</v>
      </c>
      <c r="L451" s="2">
        <f>+Tabla35678[[#This Row],[BALANCE INICIAL]]*Tabla35678[[#This Row],[PRECIO]]</f>
        <v>2147.7599999999998</v>
      </c>
      <c r="M451" s="2">
        <f>+Tabla35678[[#This Row],[ENTRADAS]]*Tabla35678[[#This Row],[PRECIO]]</f>
        <v>0</v>
      </c>
      <c r="N451" s="2">
        <f>+Tabla35678[[#This Row],[SALIDAS]]*Tabla35678[[#This Row],[PRECIO]]</f>
        <v>0</v>
      </c>
      <c r="O451" s="2">
        <f>+Tabla35678[[#This Row],[BALANCE INICIAL2]]+Tabla35678[[#This Row],[ENTRADAS3]]-Tabla35678[[#This Row],[SALIDAS4]]</f>
        <v>2147.7599999999998</v>
      </c>
    </row>
    <row r="452" spans="1:15">
      <c r="A452" s="9" t="s">
        <v>23</v>
      </c>
      <c r="B452" s="17" t="s">
        <v>881</v>
      </c>
      <c r="C452" t="s">
        <v>882</v>
      </c>
      <c r="D452" t="s">
        <v>412</v>
      </c>
      <c r="F452" s="9" t="s">
        <v>826</v>
      </c>
      <c r="G452">
        <v>34</v>
      </c>
      <c r="J452">
        <f>+Tabla35678[[#This Row],[BALANCE INICIAL]]+Tabla35678[[#This Row],[ENTRADAS]]-Tabla35678[[#This Row],[SALIDAS]]</f>
        <v>34</v>
      </c>
      <c r="K452" s="2">
        <v>2576.27</v>
      </c>
      <c r="L452" s="2">
        <f>+Tabla35678[[#This Row],[BALANCE INICIAL]]*Tabla35678[[#This Row],[PRECIO]]</f>
        <v>87593.18</v>
      </c>
      <c r="M452" s="2">
        <f>+Tabla35678[[#This Row],[ENTRADAS]]*Tabla35678[[#This Row],[PRECIO]]</f>
        <v>0</v>
      </c>
      <c r="N452" s="2">
        <f>+Tabla35678[[#This Row],[SALIDAS]]*Tabla35678[[#This Row],[PRECIO]]</f>
        <v>0</v>
      </c>
      <c r="O452" s="2">
        <f>+Tabla35678[[#This Row],[BALANCE INICIAL2]]+Tabla35678[[#This Row],[ENTRADAS3]]-Tabla35678[[#This Row],[SALIDAS4]]</f>
        <v>87593.18</v>
      </c>
    </row>
    <row r="453" spans="1:15">
      <c r="A453" s="9" t="s">
        <v>23</v>
      </c>
      <c r="B453" s="17" t="s">
        <v>881</v>
      </c>
      <c r="C453" t="s">
        <v>882</v>
      </c>
      <c r="D453" t="s">
        <v>413</v>
      </c>
      <c r="F453" s="9" t="s">
        <v>820</v>
      </c>
      <c r="G453">
        <v>20</v>
      </c>
      <c r="I453">
        <v>2</v>
      </c>
      <c r="J453">
        <f>+Tabla35678[[#This Row],[BALANCE INICIAL]]+Tabla35678[[#This Row],[ENTRADAS]]-Tabla35678[[#This Row],[SALIDAS]]</f>
        <v>18</v>
      </c>
      <c r="K453" s="2">
        <v>93.29</v>
      </c>
      <c r="L453" s="2">
        <f>+Tabla35678[[#This Row],[BALANCE INICIAL]]*Tabla35678[[#This Row],[PRECIO]]</f>
        <v>1865.8000000000002</v>
      </c>
      <c r="M453" s="2">
        <f>+Tabla35678[[#This Row],[ENTRADAS]]*Tabla35678[[#This Row],[PRECIO]]</f>
        <v>0</v>
      </c>
      <c r="N453" s="2">
        <f>+Tabla35678[[#This Row],[SALIDAS]]*Tabla35678[[#This Row],[PRECIO]]</f>
        <v>186.58</v>
      </c>
      <c r="O453" s="2">
        <f>+Tabla35678[[#This Row],[BALANCE INICIAL2]]+Tabla35678[[#This Row],[ENTRADAS3]]-Tabla35678[[#This Row],[SALIDAS4]]</f>
        <v>1679.2200000000003</v>
      </c>
    </row>
    <row r="454" spans="1:15">
      <c r="A454" s="9" t="s">
        <v>23</v>
      </c>
      <c r="B454" s="17" t="s">
        <v>881</v>
      </c>
      <c r="C454" t="s">
        <v>882</v>
      </c>
      <c r="D454" t="s">
        <v>414</v>
      </c>
      <c r="F454" s="9" t="s">
        <v>820</v>
      </c>
      <c r="G454">
        <v>14</v>
      </c>
      <c r="I454">
        <v>1</v>
      </c>
      <c r="J454">
        <f>+Tabla35678[[#This Row],[BALANCE INICIAL]]+Tabla35678[[#This Row],[ENTRADAS]]-Tabla35678[[#This Row],[SALIDAS]]</f>
        <v>13</v>
      </c>
      <c r="K454" s="2">
        <v>791.86</v>
      </c>
      <c r="L454" s="2">
        <f>+Tabla35678[[#This Row],[BALANCE INICIAL]]*Tabla35678[[#This Row],[PRECIO]]</f>
        <v>11086.04</v>
      </c>
      <c r="M454" s="2">
        <f>+Tabla35678[[#This Row],[ENTRADAS]]*Tabla35678[[#This Row],[PRECIO]]</f>
        <v>0</v>
      </c>
      <c r="N454" s="2">
        <f>+Tabla35678[[#This Row],[SALIDAS]]*Tabla35678[[#This Row],[PRECIO]]</f>
        <v>791.86</v>
      </c>
      <c r="O454" s="2">
        <f>+Tabla35678[[#This Row],[BALANCE INICIAL2]]+Tabla35678[[#This Row],[ENTRADAS3]]-Tabla35678[[#This Row],[SALIDAS4]]</f>
        <v>10294.18</v>
      </c>
    </row>
    <row r="455" spans="1:15">
      <c r="A455" s="9" t="s">
        <v>23</v>
      </c>
      <c r="B455" s="17" t="s">
        <v>881</v>
      </c>
      <c r="C455" t="s">
        <v>882</v>
      </c>
      <c r="D455" t="s">
        <v>415</v>
      </c>
      <c r="F455" s="9" t="s">
        <v>826</v>
      </c>
      <c r="G455">
        <v>11</v>
      </c>
      <c r="J455">
        <f>+Tabla35678[[#This Row],[BALANCE INICIAL]]+Tabla35678[[#This Row],[ENTRADAS]]-Tabla35678[[#This Row],[SALIDAS]]</f>
        <v>11</v>
      </c>
      <c r="K455" s="2">
        <v>324.33999999999997</v>
      </c>
      <c r="L455" s="2">
        <f>+Tabla35678[[#This Row],[BALANCE INICIAL]]*Tabla35678[[#This Row],[PRECIO]]</f>
        <v>3567.74</v>
      </c>
      <c r="M455" s="2">
        <f>+Tabla35678[[#This Row],[ENTRADAS]]*Tabla35678[[#This Row],[PRECIO]]</f>
        <v>0</v>
      </c>
      <c r="N455" s="2">
        <f>+Tabla35678[[#This Row],[SALIDAS]]*Tabla35678[[#This Row],[PRECIO]]</f>
        <v>0</v>
      </c>
      <c r="O455" s="2">
        <f>+Tabla35678[[#This Row],[BALANCE INICIAL2]]+Tabla35678[[#This Row],[ENTRADAS3]]-Tabla35678[[#This Row],[SALIDAS4]]</f>
        <v>3567.74</v>
      </c>
    </row>
    <row r="456" spans="1:15">
      <c r="A456" s="9" t="s">
        <v>23</v>
      </c>
      <c r="B456" s="17" t="s">
        <v>881</v>
      </c>
      <c r="C456" t="s">
        <v>882</v>
      </c>
      <c r="D456" t="s">
        <v>416</v>
      </c>
      <c r="F456" s="9" t="s">
        <v>820</v>
      </c>
      <c r="G456">
        <v>2</v>
      </c>
      <c r="I456">
        <v>2</v>
      </c>
      <c r="J456">
        <f>+Tabla35678[[#This Row],[BALANCE INICIAL]]+Tabla35678[[#This Row],[ENTRADAS]]-Tabla35678[[#This Row],[SALIDAS]]</f>
        <v>0</v>
      </c>
      <c r="K456" s="2">
        <v>48.81</v>
      </c>
      <c r="L456" s="2">
        <f>+Tabla35678[[#This Row],[BALANCE INICIAL]]*Tabla35678[[#This Row],[PRECIO]]</f>
        <v>97.62</v>
      </c>
      <c r="M456" s="2">
        <f>+Tabla35678[[#This Row],[ENTRADAS]]*Tabla35678[[#This Row],[PRECIO]]</f>
        <v>0</v>
      </c>
      <c r="N456" s="2">
        <f>+Tabla35678[[#This Row],[SALIDAS]]*Tabla35678[[#This Row],[PRECIO]]</f>
        <v>97.62</v>
      </c>
      <c r="O456" s="2">
        <f>+Tabla35678[[#This Row],[BALANCE INICIAL2]]+Tabla35678[[#This Row],[ENTRADAS3]]-Tabla35678[[#This Row],[SALIDAS4]]</f>
        <v>0</v>
      </c>
    </row>
    <row r="457" spans="1:15">
      <c r="A457" s="9" t="s">
        <v>23</v>
      </c>
      <c r="B457" s="17" t="s">
        <v>881</v>
      </c>
      <c r="C457" t="s">
        <v>882</v>
      </c>
      <c r="D457" t="s">
        <v>417</v>
      </c>
      <c r="F457" s="9" t="s">
        <v>820</v>
      </c>
      <c r="H457">
        <v>8</v>
      </c>
      <c r="J457">
        <f>+Tabla35678[[#This Row],[BALANCE INICIAL]]+Tabla35678[[#This Row],[ENTRADAS]]-Tabla35678[[#This Row],[SALIDAS]]</f>
        <v>8</v>
      </c>
      <c r="K457" s="2">
        <v>344</v>
      </c>
      <c r="L457" s="2">
        <f>+Tabla35678[[#This Row],[BALANCE INICIAL]]*Tabla35678[[#This Row],[PRECIO]]</f>
        <v>0</v>
      </c>
      <c r="M457" s="2">
        <f>+Tabla35678[[#This Row],[ENTRADAS]]*Tabla35678[[#This Row],[PRECIO]]</f>
        <v>2752</v>
      </c>
      <c r="N457" s="2">
        <f>+Tabla35678[[#This Row],[SALIDAS]]*Tabla35678[[#This Row],[PRECIO]]</f>
        <v>0</v>
      </c>
      <c r="O457" s="2">
        <f>+Tabla35678[[#This Row],[BALANCE INICIAL2]]+Tabla35678[[#This Row],[ENTRADAS3]]-Tabla35678[[#This Row],[SALIDAS4]]</f>
        <v>2752</v>
      </c>
    </row>
    <row r="458" spans="1:15">
      <c r="A458" s="9" t="s">
        <v>23</v>
      </c>
      <c r="B458" s="17" t="s">
        <v>881</v>
      </c>
      <c r="C458" t="s">
        <v>882</v>
      </c>
      <c r="D458" t="s">
        <v>418</v>
      </c>
      <c r="F458" s="9" t="s">
        <v>820</v>
      </c>
      <c r="H458">
        <v>12</v>
      </c>
      <c r="J458">
        <f>+Tabla35678[[#This Row],[BALANCE INICIAL]]+Tabla35678[[#This Row],[ENTRADAS]]-Tabla35678[[#This Row],[SALIDAS]]</f>
        <v>12</v>
      </c>
      <c r="K458" s="2">
        <v>238</v>
      </c>
      <c r="L458" s="2">
        <f>+Tabla35678[[#This Row],[BALANCE INICIAL]]*Tabla35678[[#This Row],[PRECIO]]</f>
        <v>0</v>
      </c>
      <c r="M458" s="2">
        <f>+Tabla35678[[#This Row],[ENTRADAS]]*Tabla35678[[#This Row],[PRECIO]]</f>
        <v>2856</v>
      </c>
      <c r="N458" s="2">
        <f>+Tabla35678[[#This Row],[SALIDAS]]*Tabla35678[[#This Row],[PRECIO]]</f>
        <v>0</v>
      </c>
      <c r="O458" s="2">
        <f>+Tabla35678[[#This Row],[BALANCE INICIAL2]]+Tabla35678[[#This Row],[ENTRADAS3]]-Tabla35678[[#This Row],[SALIDAS4]]</f>
        <v>2856</v>
      </c>
    </row>
    <row r="459" spans="1:15">
      <c r="A459" s="9" t="s">
        <v>23</v>
      </c>
      <c r="B459" s="17" t="s">
        <v>881</v>
      </c>
      <c r="C459" t="s">
        <v>882</v>
      </c>
      <c r="D459" t="s">
        <v>419</v>
      </c>
      <c r="F459" s="9" t="s">
        <v>820</v>
      </c>
      <c r="H459">
        <v>4</v>
      </c>
      <c r="J459">
        <f>+Tabla35678[[#This Row],[BALANCE INICIAL]]+Tabla35678[[#This Row],[ENTRADAS]]-Tabla35678[[#This Row],[SALIDAS]]</f>
        <v>4</v>
      </c>
      <c r="K459" s="2">
        <v>849</v>
      </c>
      <c r="L459" s="2">
        <f>+Tabla35678[[#This Row],[BALANCE INICIAL]]*Tabla35678[[#This Row],[PRECIO]]</f>
        <v>0</v>
      </c>
      <c r="M459" s="2">
        <f>+Tabla35678[[#This Row],[ENTRADAS]]*Tabla35678[[#This Row],[PRECIO]]</f>
        <v>3396</v>
      </c>
      <c r="N459" s="2">
        <f>+Tabla35678[[#This Row],[SALIDAS]]*Tabla35678[[#This Row],[PRECIO]]</f>
        <v>0</v>
      </c>
      <c r="O459" s="2">
        <f>+Tabla35678[[#This Row],[BALANCE INICIAL2]]+Tabla35678[[#This Row],[ENTRADAS3]]-Tabla35678[[#This Row],[SALIDAS4]]</f>
        <v>3396</v>
      </c>
    </row>
    <row r="460" spans="1:15">
      <c r="A460" s="9" t="s">
        <v>23</v>
      </c>
      <c r="B460" s="17" t="s">
        <v>881</v>
      </c>
      <c r="C460" t="s">
        <v>882</v>
      </c>
      <c r="D460" t="s">
        <v>420</v>
      </c>
      <c r="F460" s="9" t="s">
        <v>820</v>
      </c>
      <c r="H460">
        <v>5</v>
      </c>
      <c r="J460">
        <f>+Tabla35678[[#This Row],[BALANCE INICIAL]]+Tabla35678[[#This Row],[ENTRADAS]]-Tabla35678[[#This Row],[SALIDAS]]</f>
        <v>5</v>
      </c>
      <c r="K460" s="2">
        <v>154</v>
      </c>
      <c r="L460" s="2">
        <f>+Tabla35678[[#This Row],[BALANCE INICIAL]]*Tabla35678[[#This Row],[PRECIO]]</f>
        <v>0</v>
      </c>
      <c r="M460" s="2">
        <f>+Tabla35678[[#This Row],[ENTRADAS]]*Tabla35678[[#This Row],[PRECIO]]</f>
        <v>770</v>
      </c>
      <c r="N460" s="2">
        <f>+Tabla35678[[#This Row],[SALIDAS]]*Tabla35678[[#This Row],[PRECIO]]</f>
        <v>0</v>
      </c>
      <c r="O460" s="2">
        <f>+Tabla35678[[#This Row],[BALANCE INICIAL2]]+Tabla35678[[#This Row],[ENTRADAS3]]-Tabla35678[[#This Row],[SALIDAS4]]</f>
        <v>770</v>
      </c>
    </row>
    <row r="461" spans="1:15">
      <c r="A461" s="9" t="s">
        <v>23</v>
      </c>
      <c r="B461" s="17" t="s">
        <v>881</v>
      </c>
      <c r="C461" t="s">
        <v>882</v>
      </c>
      <c r="D461" t="s">
        <v>421</v>
      </c>
      <c r="F461" s="9" t="s">
        <v>820</v>
      </c>
      <c r="H461">
        <v>8</v>
      </c>
      <c r="J461">
        <f>+Tabla35678[[#This Row],[BALANCE INICIAL]]+Tabla35678[[#This Row],[ENTRADAS]]-Tabla35678[[#This Row],[SALIDAS]]</f>
        <v>8</v>
      </c>
      <c r="K461" s="2">
        <v>116</v>
      </c>
      <c r="L461" s="2">
        <f>+Tabla35678[[#This Row],[BALANCE INICIAL]]*Tabla35678[[#This Row],[PRECIO]]</f>
        <v>0</v>
      </c>
      <c r="M461" s="2">
        <f>+Tabla35678[[#This Row],[ENTRADAS]]*Tabla35678[[#This Row],[PRECIO]]</f>
        <v>928</v>
      </c>
      <c r="N461" s="2">
        <f>+Tabla35678[[#This Row],[SALIDAS]]*Tabla35678[[#This Row],[PRECIO]]</f>
        <v>0</v>
      </c>
      <c r="O461" s="2">
        <f>+Tabla35678[[#This Row],[BALANCE INICIAL2]]+Tabla35678[[#This Row],[ENTRADAS3]]-Tabla35678[[#This Row],[SALIDAS4]]</f>
        <v>928</v>
      </c>
    </row>
    <row r="462" spans="1:15">
      <c r="A462" s="9" t="s">
        <v>23</v>
      </c>
      <c r="B462" s="17" t="s">
        <v>881</v>
      </c>
      <c r="C462" t="s">
        <v>882</v>
      </c>
      <c r="D462" t="s">
        <v>422</v>
      </c>
      <c r="F462" s="9" t="s">
        <v>820</v>
      </c>
      <c r="H462">
        <v>25</v>
      </c>
      <c r="J462">
        <f>+Tabla35678[[#This Row],[BALANCE INICIAL]]+Tabla35678[[#This Row],[ENTRADAS]]-Tabla35678[[#This Row],[SALIDAS]]</f>
        <v>25</v>
      </c>
      <c r="K462" s="2">
        <v>35</v>
      </c>
      <c r="L462" s="2">
        <f>+Tabla35678[[#This Row],[BALANCE INICIAL]]*Tabla35678[[#This Row],[PRECIO]]</f>
        <v>0</v>
      </c>
      <c r="M462" s="2">
        <f>+Tabla35678[[#This Row],[ENTRADAS]]*Tabla35678[[#This Row],[PRECIO]]</f>
        <v>875</v>
      </c>
      <c r="N462" s="2">
        <f>+Tabla35678[[#This Row],[SALIDAS]]*Tabla35678[[#This Row],[PRECIO]]</f>
        <v>0</v>
      </c>
      <c r="O462" s="2">
        <f>+Tabla35678[[#This Row],[BALANCE INICIAL2]]+Tabla35678[[#This Row],[ENTRADAS3]]-Tabla35678[[#This Row],[SALIDAS4]]</f>
        <v>875</v>
      </c>
    </row>
    <row r="463" spans="1:15">
      <c r="A463" s="9" t="s">
        <v>23</v>
      </c>
      <c r="B463" s="17" t="s">
        <v>881</v>
      </c>
      <c r="C463" t="s">
        <v>882</v>
      </c>
      <c r="D463" t="s">
        <v>423</v>
      </c>
      <c r="F463" s="9" t="s">
        <v>820</v>
      </c>
      <c r="H463">
        <v>50</v>
      </c>
      <c r="J463">
        <f>+Tabla35678[[#This Row],[BALANCE INICIAL]]+Tabla35678[[#This Row],[ENTRADAS]]-Tabla35678[[#This Row],[SALIDAS]]</f>
        <v>50</v>
      </c>
      <c r="K463" s="2">
        <v>240</v>
      </c>
      <c r="L463" s="2">
        <f>+Tabla35678[[#This Row],[BALANCE INICIAL]]*Tabla35678[[#This Row],[PRECIO]]</f>
        <v>0</v>
      </c>
      <c r="M463" s="2">
        <f>+Tabla35678[[#This Row],[ENTRADAS]]*Tabla35678[[#This Row],[PRECIO]]</f>
        <v>12000</v>
      </c>
      <c r="N463" s="2">
        <f>+Tabla35678[[#This Row],[SALIDAS]]*Tabla35678[[#This Row],[PRECIO]]</f>
        <v>0</v>
      </c>
      <c r="O463" s="2">
        <f>+Tabla35678[[#This Row],[BALANCE INICIAL2]]+Tabla35678[[#This Row],[ENTRADAS3]]-Tabla35678[[#This Row],[SALIDAS4]]</f>
        <v>12000</v>
      </c>
    </row>
    <row r="464" spans="1:15">
      <c r="A464" s="9" t="s">
        <v>23</v>
      </c>
      <c r="B464" s="17" t="s">
        <v>881</v>
      </c>
      <c r="C464" t="s">
        <v>882</v>
      </c>
      <c r="D464" t="s">
        <v>424</v>
      </c>
      <c r="F464" s="9" t="s">
        <v>820</v>
      </c>
      <c r="H464">
        <v>50</v>
      </c>
      <c r="J464">
        <f>+Tabla35678[[#This Row],[BALANCE INICIAL]]+Tabla35678[[#This Row],[ENTRADAS]]-Tabla35678[[#This Row],[SALIDAS]]</f>
        <v>50</v>
      </c>
      <c r="K464" s="2">
        <v>108</v>
      </c>
      <c r="L464" s="2">
        <f>+Tabla35678[[#This Row],[BALANCE INICIAL]]*Tabla35678[[#This Row],[PRECIO]]</f>
        <v>0</v>
      </c>
      <c r="M464" s="2">
        <f>+Tabla35678[[#This Row],[ENTRADAS]]*Tabla35678[[#This Row],[PRECIO]]</f>
        <v>5400</v>
      </c>
      <c r="N464" s="2">
        <f>+Tabla35678[[#This Row],[SALIDAS]]*Tabla35678[[#This Row],[PRECIO]]</f>
        <v>0</v>
      </c>
      <c r="O464" s="2">
        <f>+Tabla35678[[#This Row],[BALANCE INICIAL2]]+Tabla35678[[#This Row],[ENTRADAS3]]-Tabla35678[[#This Row],[SALIDAS4]]</f>
        <v>5400</v>
      </c>
    </row>
    <row r="465" spans="1:15">
      <c r="A465" s="9" t="s">
        <v>23</v>
      </c>
      <c r="B465" s="17" t="s">
        <v>881</v>
      </c>
      <c r="C465" t="s">
        <v>882</v>
      </c>
      <c r="D465" t="s">
        <v>425</v>
      </c>
      <c r="F465" s="9" t="s">
        <v>820</v>
      </c>
      <c r="H465">
        <v>10</v>
      </c>
      <c r="J465">
        <f>+Tabla35678[[#This Row],[BALANCE INICIAL]]+Tabla35678[[#This Row],[ENTRADAS]]-Tabla35678[[#This Row],[SALIDAS]]</f>
        <v>10</v>
      </c>
      <c r="K465" s="2">
        <v>55</v>
      </c>
      <c r="L465" s="2">
        <f>+Tabla35678[[#This Row],[BALANCE INICIAL]]*Tabla35678[[#This Row],[PRECIO]]</f>
        <v>0</v>
      </c>
      <c r="M465" s="2">
        <f>+Tabla35678[[#This Row],[ENTRADAS]]*Tabla35678[[#This Row],[PRECIO]]</f>
        <v>550</v>
      </c>
      <c r="N465" s="2">
        <f>+Tabla35678[[#This Row],[SALIDAS]]*Tabla35678[[#This Row],[PRECIO]]</f>
        <v>0</v>
      </c>
      <c r="O465" s="2">
        <f>+Tabla35678[[#This Row],[BALANCE INICIAL2]]+Tabla35678[[#This Row],[ENTRADAS3]]-Tabla35678[[#This Row],[SALIDAS4]]</f>
        <v>550</v>
      </c>
    </row>
    <row r="466" spans="1:15">
      <c r="A466" s="9" t="s">
        <v>23</v>
      </c>
      <c r="B466" s="17" t="s">
        <v>881</v>
      </c>
      <c r="C466" t="s">
        <v>882</v>
      </c>
      <c r="D466" t="s">
        <v>426</v>
      </c>
      <c r="F466" s="9" t="s">
        <v>820</v>
      </c>
      <c r="H466">
        <v>10</v>
      </c>
      <c r="J466">
        <f>+Tabla35678[[#This Row],[BALANCE INICIAL]]+Tabla35678[[#This Row],[ENTRADAS]]-Tabla35678[[#This Row],[SALIDAS]]</f>
        <v>10</v>
      </c>
      <c r="K466" s="2">
        <v>84</v>
      </c>
      <c r="L466" s="2">
        <f>+Tabla35678[[#This Row],[BALANCE INICIAL]]*Tabla35678[[#This Row],[PRECIO]]</f>
        <v>0</v>
      </c>
      <c r="M466" s="2">
        <f>+Tabla35678[[#This Row],[ENTRADAS]]*Tabla35678[[#This Row],[PRECIO]]</f>
        <v>840</v>
      </c>
      <c r="N466" s="2">
        <f>+Tabla35678[[#This Row],[SALIDAS]]*Tabla35678[[#This Row],[PRECIO]]</f>
        <v>0</v>
      </c>
      <c r="O466" s="2">
        <f>+Tabla35678[[#This Row],[BALANCE INICIAL2]]+Tabla35678[[#This Row],[ENTRADAS3]]-Tabla35678[[#This Row],[SALIDAS4]]</f>
        <v>840</v>
      </c>
    </row>
    <row r="467" spans="1:15">
      <c r="A467" s="9" t="s">
        <v>23</v>
      </c>
      <c r="B467" s="17" t="s">
        <v>881</v>
      </c>
      <c r="C467" t="s">
        <v>882</v>
      </c>
      <c r="D467" t="s">
        <v>427</v>
      </c>
      <c r="F467" s="9" t="s">
        <v>826</v>
      </c>
      <c r="G467">
        <v>10</v>
      </c>
      <c r="J467">
        <f>+Tabla35678[[#This Row],[BALANCE INICIAL]]+Tabla35678[[#This Row],[ENTRADAS]]-Tabla35678[[#This Row],[SALIDAS]]</f>
        <v>10</v>
      </c>
      <c r="K467" s="2">
        <v>87.86</v>
      </c>
      <c r="L467" s="2">
        <f>+Tabla35678[[#This Row],[BALANCE INICIAL]]*Tabla35678[[#This Row],[PRECIO]]</f>
        <v>878.6</v>
      </c>
      <c r="M467" s="2">
        <f>+Tabla35678[[#This Row],[ENTRADAS]]*Tabla35678[[#This Row],[PRECIO]]</f>
        <v>0</v>
      </c>
      <c r="N467" s="2">
        <f>+Tabla35678[[#This Row],[SALIDAS]]*Tabla35678[[#This Row],[PRECIO]]</f>
        <v>0</v>
      </c>
      <c r="O467" s="2">
        <f>+Tabla35678[[#This Row],[BALANCE INICIAL2]]+Tabla35678[[#This Row],[ENTRADAS3]]-Tabla35678[[#This Row],[SALIDAS4]]</f>
        <v>878.6</v>
      </c>
    </row>
    <row r="468" spans="1:15">
      <c r="A468" s="9" t="s">
        <v>23</v>
      </c>
      <c r="B468" s="17" t="s">
        <v>881</v>
      </c>
      <c r="C468" t="s">
        <v>882</v>
      </c>
      <c r="D468" t="s">
        <v>428</v>
      </c>
      <c r="F468" s="9" t="s">
        <v>820</v>
      </c>
      <c r="G468">
        <v>20</v>
      </c>
      <c r="J468">
        <f>+Tabla35678[[#This Row],[BALANCE INICIAL]]+Tabla35678[[#This Row],[ENTRADAS]]-Tabla35678[[#This Row],[SALIDAS]]</f>
        <v>20</v>
      </c>
      <c r="K468" s="2">
        <v>86.78</v>
      </c>
      <c r="L468" s="2">
        <f>+Tabla35678[[#This Row],[BALANCE INICIAL]]*Tabla35678[[#This Row],[PRECIO]]</f>
        <v>1735.6</v>
      </c>
      <c r="M468" s="2">
        <f>+Tabla35678[[#This Row],[ENTRADAS]]*Tabla35678[[#This Row],[PRECIO]]</f>
        <v>0</v>
      </c>
      <c r="N468" s="2">
        <f>+Tabla35678[[#This Row],[SALIDAS]]*Tabla35678[[#This Row],[PRECIO]]</f>
        <v>0</v>
      </c>
      <c r="O468" s="2">
        <f>+Tabla35678[[#This Row],[BALANCE INICIAL2]]+Tabla35678[[#This Row],[ENTRADAS3]]-Tabla35678[[#This Row],[SALIDAS4]]</f>
        <v>1735.6</v>
      </c>
    </row>
    <row r="469" spans="1:15">
      <c r="A469" s="9" t="s">
        <v>23</v>
      </c>
      <c r="B469" s="17" t="s">
        <v>881</v>
      </c>
      <c r="C469" t="s">
        <v>882</v>
      </c>
      <c r="D469" t="s">
        <v>429</v>
      </c>
      <c r="F469" s="9" t="s">
        <v>826</v>
      </c>
      <c r="G469">
        <v>33</v>
      </c>
      <c r="I469">
        <v>2</v>
      </c>
      <c r="J469">
        <f>+Tabla35678[[#This Row],[BALANCE INICIAL]]+Tabla35678[[#This Row],[ENTRADAS]]-Tabla35678[[#This Row],[SALIDAS]]</f>
        <v>31</v>
      </c>
      <c r="K469" s="2">
        <v>336.04</v>
      </c>
      <c r="L469" s="2">
        <f>+Tabla35678[[#This Row],[BALANCE INICIAL]]*Tabla35678[[#This Row],[PRECIO]]</f>
        <v>11089.320000000002</v>
      </c>
      <c r="M469" s="2">
        <f>+Tabla35678[[#This Row],[ENTRADAS]]*Tabla35678[[#This Row],[PRECIO]]</f>
        <v>0</v>
      </c>
      <c r="N469" s="2">
        <f>+Tabla35678[[#This Row],[SALIDAS]]*Tabla35678[[#This Row],[PRECIO]]</f>
        <v>672.08</v>
      </c>
      <c r="O469" s="2">
        <f>+Tabla35678[[#This Row],[BALANCE INICIAL2]]+Tabla35678[[#This Row],[ENTRADAS3]]-Tabla35678[[#This Row],[SALIDAS4]]</f>
        <v>10417.240000000002</v>
      </c>
    </row>
    <row r="470" spans="1:15">
      <c r="A470" s="9" t="s">
        <v>23</v>
      </c>
      <c r="B470" s="17" t="s">
        <v>881</v>
      </c>
      <c r="C470" t="s">
        <v>882</v>
      </c>
      <c r="D470" t="s">
        <v>430</v>
      </c>
      <c r="F470" s="9" t="s">
        <v>820</v>
      </c>
      <c r="G470">
        <v>19</v>
      </c>
      <c r="J470">
        <f>+Tabla35678[[#This Row],[BALANCE INICIAL]]+Tabla35678[[#This Row],[ENTRADAS]]-Tabla35678[[#This Row],[SALIDAS]]</f>
        <v>19</v>
      </c>
      <c r="K470" s="2">
        <v>91.12</v>
      </c>
      <c r="L470" s="2">
        <f>+Tabla35678[[#This Row],[BALANCE INICIAL]]*Tabla35678[[#This Row],[PRECIO]]</f>
        <v>1731.2800000000002</v>
      </c>
      <c r="M470" s="2">
        <f>+Tabla35678[[#This Row],[ENTRADAS]]*Tabla35678[[#This Row],[PRECIO]]</f>
        <v>0</v>
      </c>
      <c r="N470" s="2">
        <f>+Tabla35678[[#This Row],[SALIDAS]]*Tabla35678[[#This Row],[PRECIO]]</f>
        <v>0</v>
      </c>
      <c r="O470" s="2">
        <f>+Tabla35678[[#This Row],[BALANCE INICIAL2]]+Tabla35678[[#This Row],[ENTRADAS3]]-Tabla35678[[#This Row],[SALIDAS4]]</f>
        <v>1731.2800000000002</v>
      </c>
    </row>
    <row r="471" spans="1:15">
      <c r="A471" s="9" t="s">
        <v>23</v>
      </c>
      <c r="B471" s="17" t="s">
        <v>881</v>
      </c>
      <c r="C471" t="s">
        <v>882</v>
      </c>
      <c r="D471" t="s">
        <v>431</v>
      </c>
      <c r="F471" s="9" t="s">
        <v>820</v>
      </c>
      <c r="G471">
        <v>7</v>
      </c>
      <c r="I471">
        <v>2</v>
      </c>
      <c r="J471">
        <f>+Tabla35678[[#This Row],[BALANCE INICIAL]]+Tabla35678[[#This Row],[ENTRADAS]]-Tabla35678[[#This Row],[SALIDAS]]</f>
        <v>5</v>
      </c>
      <c r="K471" s="2">
        <v>86.78</v>
      </c>
      <c r="L471" s="2">
        <f>+Tabla35678[[#This Row],[BALANCE INICIAL]]*Tabla35678[[#This Row],[PRECIO]]</f>
        <v>607.46</v>
      </c>
      <c r="M471" s="2">
        <f>+Tabla35678[[#This Row],[ENTRADAS]]*Tabla35678[[#This Row],[PRECIO]]</f>
        <v>0</v>
      </c>
      <c r="N471" s="2">
        <f>+Tabla35678[[#This Row],[SALIDAS]]*Tabla35678[[#This Row],[PRECIO]]</f>
        <v>173.56</v>
      </c>
      <c r="O471" s="2">
        <f>+Tabla35678[[#This Row],[BALANCE INICIAL2]]+Tabla35678[[#This Row],[ENTRADAS3]]-Tabla35678[[#This Row],[SALIDAS4]]</f>
        <v>433.90000000000003</v>
      </c>
    </row>
    <row r="472" spans="1:15">
      <c r="A472" s="9" t="s">
        <v>23</v>
      </c>
      <c r="B472" s="17" t="s">
        <v>881</v>
      </c>
      <c r="C472" t="s">
        <v>882</v>
      </c>
      <c r="D472" t="s">
        <v>432</v>
      </c>
      <c r="F472" s="9" t="s">
        <v>826</v>
      </c>
      <c r="G472">
        <v>20</v>
      </c>
      <c r="I472">
        <v>2</v>
      </c>
      <c r="J472">
        <f>+Tabla35678[[#This Row],[BALANCE INICIAL]]+Tabla35678[[#This Row],[ENTRADAS]]-Tabla35678[[#This Row],[SALIDAS]]</f>
        <v>18</v>
      </c>
      <c r="K472" s="2">
        <v>5.42</v>
      </c>
      <c r="L472" s="2">
        <f>+Tabla35678[[#This Row],[BALANCE INICIAL]]*Tabla35678[[#This Row],[PRECIO]]</f>
        <v>108.4</v>
      </c>
      <c r="M472" s="2">
        <f>+Tabla35678[[#This Row],[ENTRADAS]]*Tabla35678[[#This Row],[PRECIO]]</f>
        <v>0</v>
      </c>
      <c r="N472" s="2">
        <f>+Tabla35678[[#This Row],[SALIDAS]]*Tabla35678[[#This Row],[PRECIO]]</f>
        <v>10.84</v>
      </c>
      <c r="O472" s="2">
        <f>+Tabla35678[[#This Row],[BALANCE INICIAL2]]+Tabla35678[[#This Row],[ENTRADAS3]]-Tabla35678[[#This Row],[SALIDAS4]]</f>
        <v>97.56</v>
      </c>
    </row>
    <row r="473" spans="1:15">
      <c r="A473" s="9" t="s">
        <v>23</v>
      </c>
      <c r="B473" s="17" t="s">
        <v>881</v>
      </c>
      <c r="C473" t="s">
        <v>882</v>
      </c>
      <c r="D473" t="s">
        <v>940</v>
      </c>
      <c r="F473" s="9" t="s">
        <v>826</v>
      </c>
      <c r="H473">
        <v>1</v>
      </c>
      <c r="J473">
        <f>+Tabla35678[[#This Row],[BALANCE INICIAL]]+Tabla35678[[#This Row],[ENTRADAS]]-Tabla35678[[#This Row],[SALIDAS]]</f>
        <v>1</v>
      </c>
      <c r="K473" s="2">
        <v>2605</v>
      </c>
      <c r="L473" s="2">
        <f>+Tabla35678[[#This Row],[BALANCE INICIAL]]*Tabla35678[[#This Row],[PRECIO]]</f>
        <v>0</v>
      </c>
      <c r="M473" s="2">
        <f>+Tabla35678[[#This Row],[ENTRADAS]]*Tabla35678[[#This Row],[PRECIO]]</f>
        <v>2605</v>
      </c>
      <c r="N473" s="2">
        <f>+Tabla35678[[#This Row],[SALIDAS]]*Tabla35678[[#This Row],[PRECIO]]</f>
        <v>0</v>
      </c>
      <c r="O473" s="2">
        <f>+Tabla35678[[#This Row],[BALANCE INICIAL2]]+Tabla35678[[#This Row],[ENTRADAS3]]-Tabla35678[[#This Row],[SALIDAS4]]</f>
        <v>2605</v>
      </c>
    </row>
    <row r="474" spans="1:15">
      <c r="A474" s="9" t="s">
        <v>23</v>
      </c>
      <c r="B474" s="17" t="s">
        <v>881</v>
      </c>
      <c r="C474" t="s">
        <v>882</v>
      </c>
      <c r="D474" t="s">
        <v>941</v>
      </c>
      <c r="F474" s="9" t="s">
        <v>826</v>
      </c>
      <c r="H474">
        <v>3</v>
      </c>
      <c r="J474">
        <f>+Tabla35678[[#This Row],[BALANCE INICIAL]]+Tabla35678[[#This Row],[ENTRADAS]]-Tabla35678[[#This Row],[SALIDAS]]</f>
        <v>3</v>
      </c>
      <c r="K474" s="2">
        <v>755</v>
      </c>
      <c r="L474" s="2">
        <f>+Tabla35678[[#This Row],[BALANCE INICIAL]]*Tabla35678[[#This Row],[PRECIO]]</f>
        <v>0</v>
      </c>
      <c r="M474" s="2">
        <f>+Tabla35678[[#This Row],[ENTRADAS]]*Tabla35678[[#This Row],[PRECIO]]</f>
        <v>2265</v>
      </c>
      <c r="N474" s="2">
        <f>+Tabla35678[[#This Row],[SALIDAS]]*Tabla35678[[#This Row],[PRECIO]]</f>
        <v>0</v>
      </c>
      <c r="O474" s="2">
        <f>+Tabla35678[[#This Row],[BALANCE INICIAL2]]+Tabla35678[[#This Row],[ENTRADAS3]]-Tabla35678[[#This Row],[SALIDAS4]]</f>
        <v>2265</v>
      </c>
    </row>
    <row r="475" spans="1:15">
      <c r="A475" s="9" t="s">
        <v>23</v>
      </c>
      <c r="B475" s="17" t="s">
        <v>881</v>
      </c>
      <c r="C475" t="s">
        <v>882</v>
      </c>
      <c r="D475" t="s">
        <v>942</v>
      </c>
      <c r="F475" s="9" t="s">
        <v>826</v>
      </c>
      <c r="H475">
        <v>60</v>
      </c>
      <c r="J475">
        <f>+Tabla35678[[#This Row],[BALANCE INICIAL]]+Tabla35678[[#This Row],[ENTRADAS]]-Tabla35678[[#This Row],[SALIDAS]]</f>
        <v>60</v>
      </c>
      <c r="K475" s="2">
        <v>64</v>
      </c>
      <c r="L475" s="2">
        <f>+Tabla35678[[#This Row],[BALANCE INICIAL]]*Tabla35678[[#This Row],[PRECIO]]</f>
        <v>0</v>
      </c>
      <c r="M475" s="2">
        <f>+Tabla35678[[#This Row],[ENTRADAS]]*Tabla35678[[#This Row],[PRECIO]]</f>
        <v>3840</v>
      </c>
      <c r="N475" s="2">
        <f>+Tabla35678[[#This Row],[SALIDAS]]*Tabla35678[[#This Row],[PRECIO]]</f>
        <v>0</v>
      </c>
      <c r="O475" s="2">
        <f>+Tabla35678[[#This Row],[BALANCE INICIAL2]]+Tabla35678[[#This Row],[ENTRADAS3]]-Tabla35678[[#This Row],[SALIDAS4]]</f>
        <v>3840</v>
      </c>
    </row>
    <row r="476" spans="1:15">
      <c r="A476" s="9" t="s">
        <v>23</v>
      </c>
      <c r="B476" s="17" t="s">
        <v>881</v>
      </c>
      <c r="C476" t="s">
        <v>882</v>
      </c>
      <c r="D476" t="s">
        <v>943</v>
      </c>
      <c r="F476" s="9" t="s">
        <v>826</v>
      </c>
      <c r="H476">
        <v>3</v>
      </c>
      <c r="J476">
        <f>+Tabla35678[[#This Row],[BALANCE INICIAL]]+Tabla35678[[#This Row],[ENTRADAS]]-Tabla35678[[#This Row],[SALIDAS]]</f>
        <v>3</v>
      </c>
      <c r="K476" s="2">
        <v>236</v>
      </c>
      <c r="L476" s="2">
        <f>+Tabla35678[[#This Row],[BALANCE INICIAL]]*Tabla35678[[#This Row],[PRECIO]]</f>
        <v>0</v>
      </c>
      <c r="M476" s="2">
        <f>+Tabla35678[[#This Row],[ENTRADAS]]*Tabla35678[[#This Row],[PRECIO]]</f>
        <v>708</v>
      </c>
      <c r="N476" s="2">
        <f>+Tabla35678[[#This Row],[SALIDAS]]*Tabla35678[[#This Row],[PRECIO]]</f>
        <v>0</v>
      </c>
      <c r="O476" s="2">
        <f>+Tabla35678[[#This Row],[BALANCE INICIAL2]]+Tabla35678[[#This Row],[ENTRADAS3]]-Tabla35678[[#This Row],[SALIDAS4]]</f>
        <v>708</v>
      </c>
    </row>
    <row r="477" spans="1:15">
      <c r="A477" s="9" t="s">
        <v>23</v>
      </c>
      <c r="B477" s="17" t="s">
        <v>881</v>
      </c>
      <c r="C477" t="s">
        <v>882</v>
      </c>
      <c r="D477" t="s">
        <v>944</v>
      </c>
      <c r="F477" s="9" t="s">
        <v>826</v>
      </c>
      <c r="H477">
        <v>1</v>
      </c>
      <c r="J477">
        <f>+Tabla35678[[#This Row],[BALANCE INICIAL]]+Tabla35678[[#This Row],[ENTRADAS]]-Tabla35678[[#This Row],[SALIDAS]]</f>
        <v>1</v>
      </c>
      <c r="K477" s="2">
        <v>140</v>
      </c>
      <c r="L477" s="2">
        <f>+Tabla35678[[#This Row],[BALANCE INICIAL]]*Tabla35678[[#This Row],[PRECIO]]</f>
        <v>0</v>
      </c>
      <c r="M477" s="2">
        <f>+Tabla35678[[#This Row],[ENTRADAS]]*Tabla35678[[#This Row],[PRECIO]]</f>
        <v>140</v>
      </c>
      <c r="N477" s="2">
        <f>+Tabla35678[[#This Row],[SALIDAS]]*Tabla35678[[#This Row],[PRECIO]]</f>
        <v>0</v>
      </c>
      <c r="O477" s="2">
        <f>+Tabla35678[[#This Row],[BALANCE INICIAL2]]+Tabla35678[[#This Row],[ENTRADAS3]]-Tabla35678[[#This Row],[SALIDAS4]]</f>
        <v>140</v>
      </c>
    </row>
    <row r="478" spans="1:15">
      <c r="A478" s="9" t="s">
        <v>23</v>
      </c>
      <c r="B478" s="17" t="s">
        <v>881</v>
      </c>
      <c r="C478" t="s">
        <v>882</v>
      </c>
      <c r="D478" t="s">
        <v>945</v>
      </c>
      <c r="F478" s="9" t="s">
        <v>826</v>
      </c>
      <c r="H478">
        <v>70</v>
      </c>
      <c r="J478">
        <f>+Tabla35678[[#This Row],[BALANCE INICIAL]]+Tabla35678[[#This Row],[ENTRADAS]]-Tabla35678[[#This Row],[SALIDAS]]</f>
        <v>70</v>
      </c>
      <c r="K478" s="2">
        <v>298</v>
      </c>
      <c r="L478" s="2">
        <f>+Tabla35678[[#This Row],[BALANCE INICIAL]]*Tabla35678[[#This Row],[PRECIO]]</f>
        <v>0</v>
      </c>
      <c r="M478" s="2">
        <f>+Tabla35678[[#This Row],[ENTRADAS]]*Tabla35678[[#This Row],[PRECIO]]</f>
        <v>20860</v>
      </c>
      <c r="N478" s="2">
        <f>+Tabla35678[[#This Row],[SALIDAS]]*Tabla35678[[#This Row],[PRECIO]]</f>
        <v>0</v>
      </c>
      <c r="O478" s="2">
        <f>+Tabla35678[[#This Row],[BALANCE INICIAL2]]+Tabla35678[[#This Row],[ENTRADAS3]]-Tabla35678[[#This Row],[SALIDAS4]]</f>
        <v>20860</v>
      </c>
    </row>
    <row r="479" spans="1:15">
      <c r="A479" s="9" t="s">
        <v>23</v>
      </c>
      <c r="B479" s="17" t="s">
        <v>881</v>
      </c>
      <c r="C479" t="s">
        <v>882</v>
      </c>
      <c r="D479" t="s">
        <v>946</v>
      </c>
      <c r="F479" s="9" t="s">
        <v>826</v>
      </c>
      <c r="H479">
        <v>200</v>
      </c>
      <c r="J479">
        <f>+Tabla35678[[#This Row],[BALANCE INICIAL]]+Tabla35678[[#This Row],[ENTRADAS]]-Tabla35678[[#This Row],[SALIDAS]]</f>
        <v>200</v>
      </c>
      <c r="K479" s="2">
        <v>5.28</v>
      </c>
      <c r="L479" s="2">
        <f>+Tabla35678[[#This Row],[BALANCE INICIAL]]*Tabla35678[[#This Row],[PRECIO]]</f>
        <v>0</v>
      </c>
      <c r="M479" s="2">
        <f>+Tabla35678[[#This Row],[ENTRADAS]]*Tabla35678[[#This Row],[PRECIO]]</f>
        <v>1056</v>
      </c>
      <c r="N479" s="2">
        <f>+Tabla35678[[#This Row],[SALIDAS]]*Tabla35678[[#This Row],[PRECIO]]</f>
        <v>0</v>
      </c>
      <c r="O479" s="2">
        <f>+Tabla35678[[#This Row],[BALANCE INICIAL2]]+Tabla35678[[#This Row],[ENTRADAS3]]-Tabla35678[[#This Row],[SALIDAS4]]</f>
        <v>1056</v>
      </c>
    </row>
    <row r="480" spans="1:15">
      <c r="A480" s="9" t="s">
        <v>23</v>
      </c>
      <c r="B480" s="17" t="s">
        <v>881</v>
      </c>
      <c r="C480" t="s">
        <v>882</v>
      </c>
      <c r="D480" t="s">
        <v>947</v>
      </c>
      <c r="F480" s="9" t="s">
        <v>826</v>
      </c>
      <c r="H480">
        <v>20</v>
      </c>
      <c r="J480">
        <f>+Tabla35678[[#This Row],[BALANCE INICIAL]]+Tabla35678[[#This Row],[ENTRADAS]]-Tabla35678[[#This Row],[SALIDAS]]</f>
        <v>20</v>
      </c>
      <c r="K480" s="2">
        <v>48</v>
      </c>
      <c r="L480" s="2">
        <f>+Tabla35678[[#This Row],[BALANCE INICIAL]]*Tabla35678[[#This Row],[PRECIO]]</f>
        <v>0</v>
      </c>
      <c r="M480" s="2">
        <f>+Tabla35678[[#This Row],[ENTRADAS]]*Tabla35678[[#This Row],[PRECIO]]</f>
        <v>960</v>
      </c>
      <c r="N480" s="2">
        <f>+Tabla35678[[#This Row],[SALIDAS]]*Tabla35678[[#This Row],[PRECIO]]</f>
        <v>0</v>
      </c>
      <c r="O480" s="2">
        <f>+Tabla35678[[#This Row],[BALANCE INICIAL2]]+Tabla35678[[#This Row],[ENTRADAS3]]-Tabla35678[[#This Row],[SALIDAS4]]</f>
        <v>960</v>
      </c>
    </row>
    <row r="481" spans="1:15">
      <c r="A481" s="9" t="s">
        <v>23</v>
      </c>
      <c r="B481" s="17" t="s">
        <v>881</v>
      </c>
      <c r="C481" t="s">
        <v>882</v>
      </c>
      <c r="D481" t="s">
        <v>948</v>
      </c>
      <c r="F481" s="9" t="s">
        <v>826</v>
      </c>
      <c r="H481">
        <v>10</v>
      </c>
      <c r="J481">
        <f>+Tabla35678[[#This Row],[BALANCE INICIAL]]+Tabla35678[[#This Row],[ENTRADAS]]-Tabla35678[[#This Row],[SALIDAS]]</f>
        <v>10</v>
      </c>
      <c r="K481" s="2">
        <v>35</v>
      </c>
      <c r="L481" s="2">
        <f>+Tabla35678[[#This Row],[BALANCE INICIAL]]*Tabla35678[[#This Row],[PRECIO]]</f>
        <v>0</v>
      </c>
      <c r="M481" s="2">
        <f>+Tabla35678[[#This Row],[ENTRADAS]]*Tabla35678[[#This Row],[PRECIO]]</f>
        <v>350</v>
      </c>
      <c r="N481" s="2">
        <f>+Tabla35678[[#This Row],[SALIDAS]]*Tabla35678[[#This Row],[PRECIO]]</f>
        <v>0</v>
      </c>
      <c r="O481" s="2">
        <f>+Tabla35678[[#This Row],[BALANCE INICIAL2]]+Tabla35678[[#This Row],[ENTRADAS3]]-Tabla35678[[#This Row],[SALIDAS4]]</f>
        <v>350</v>
      </c>
    </row>
    <row r="482" spans="1:15">
      <c r="A482" s="9" t="s">
        <v>23</v>
      </c>
      <c r="B482" s="17" t="s">
        <v>881</v>
      </c>
      <c r="C482" t="s">
        <v>882</v>
      </c>
      <c r="D482" t="s">
        <v>949</v>
      </c>
      <c r="F482" s="9" t="s">
        <v>826</v>
      </c>
      <c r="H482">
        <v>1</v>
      </c>
      <c r="J482">
        <f>+Tabla35678[[#This Row],[BALANCE INICIAL]]+Tabla35678[[#This Row],[ENTRADAS]]-Tabla35678[[#This Row],[SALIDAS]]</f>
        <v>1</v>
      </c>
      <c r="K482" s="2">
        <v>3390</v>
      </c>
      <c r="L482" s="2">
        <f>+Tabla35678[[#This Row],[BALANCE INICIAL]]*Tabla35678[[#This Row],[PRECIO]]</f>
        <v>0</v>
      </c>
      <c r="M482" s="2">
        <f>+Tabla35678[[#This Row],[ENTRADAS]]*Tabla35678[[#This Row],[PRECIO]]</f>
        <v>3390</v>
      </c>
      <c r="N482" s="2">
        <f>+Tabla35678[[#This Row],[SALIDAS]]*Tabla35678[[#This Row],[PRECIO]]</f>
        <v>0</v>
      </c>
      <c r="O482" s="2">
        <f>+Tabla35678[[#This Row],[BALANCE INICIAL2]]+Tabla35678[[#This Row],[ENTRADAS3]]-Tabla35678[[#This Row],[SALIDAS4]]</f>
        <v>3390</v>
      </c>
    </row>
    <row r="483" spans="1:15">
      <c r="A483" s="9" t="s">
        <v>23</v>
      </c>
      <c r="B483" s="17" t="s">
        <v>881</v>
      </c>
      <c r="C483" t="s">
        <v>882</v>
      </c>
      <c r="D483" t="s">
        <v>950</v>
      </c>
      <c r="F483" s="9" t="s">
        <v>826</v>
      </c>
      <c r="H483">
        <v>4</v>
      </c>
      <c r="J483">
        <f>+Tabla35678[[#This Row],[BALANCE INICIAL]]+Tabla35678[[#This Row],[ENTRADAS]]-Tabla35678[[#This Row],[SALIDAS]]</f>
        <v>4</v>
      </c>
      <c r="K483" s="2">
        <v>2605</v>
      </c>
      <c r="L483" s="2">
        <f>+Tabla35678[[#This Row],[BALANCE INICIAL]]*Tabla35678[[#This Row],[PRECIO]]</f>
        <v>0</v>
      </c>
      <c r="M483" s="2">
        <f>+Tabla35678[[#This Row],[ENTRADAS]]*Tabla35678[[#This Row],[PRECIO]]</f>
        <v>10420</v>
      </c>
      <c r="N483" s="2">
        <f>+Tabla35678[[#This Row],[SALIDAS]]*Tabla35678[[#This Row],[PRECIO]]</f>
        <v>0</v>
      </c>
      <c r="O483" s="2">
        <f>+Tabla35678[[#This Row],[BALANCE INICIAL2]]+Tabla35678[[#This Row],[ENTRADAS3]]-Tabla35678[[#This Row],[SALIDAS4]]</f>
        <v>10420</v>
      </c>
    </row>
    <row r="484" spans="1:15">
      <c r="A484" s="9" t="s">
        <v>23</v>
      </c>
      <c r="B484" s="17" t="s">
        <v>881</v>
      </c>
      <c r="C484" t="s">
        <v>882</v>
      </c>
      <c r="D484" t="s">
        <v>951</v>
      </c>
      <c r="F484" s="9" t="s">
        <v>826</v>
      </c>
      <c r="H484">
        <v>4</v>
      </c>
      <c r="J484">
        <f>+Tabla35678[[#This Row],[BALANCE INICIAL]]+Tabla35678[[#This Row],[ENTRADAS]]-Tabla35678[[#This Row],[SALIDAS]]</f>
        <v>4</v>
      </c>
      <c r="K484" s="2">
        <v>18.7</v>
      </c>
      <c r="L484" s="2">
        <f>+Tabla35678[[#This Row],[BALANCE INICIAL]]*Tabla35678[[#This Row],[PRECIO]]</f>
        <v>0</v>
      </c>
      <c r="M484" s="2">
        <f>+Tabla35678[[#This Row],[ENTRADAS]]*Tabla35678[[#This Row],[PRECIO]]</f>
        <v>74.8</v>
      </c>
      <c r="N484" s="2">
        <f>+Tabla35678[[#This Row],[SALIDAS]]*Tabla35678[[#This Row],[PRECIO]]</f>
        <v>0</v>
      </c>
      <c r="O484" s="2">
        <f>+Tabla35678[[#This Row],[BALANCE INICIAL2]]+Tabla35678[[#This Row],[ENTRADAS3]]-Tabla35678[[#This Row],[SALIDAS4]]</f>
        <v>74.8</v>
      </c>
    </row>
    <row r="485" spans="1:15">
      <c r="A485" s="9" t="s">
        <v>23</v>
      </c>
      <c r="B485" s="17" t="s">
        <v>881</v>
      </c>
      <c r="C485" t="s">
        <v>882</v>
      </c>
      <c r="D485" t="s">
        <v>952</v>
      </c>
      <c r="F485" s="9" t="s">
        <v>826</v>
      </c>
      <c r="H485">
        <v>30</v>
      </c>
      <c r="J485">
        <f>+Tabla35678[[#This Row],[BALANCE INICIAL]]+Tabla35678[[#This Row],[ENTRADAS]]-Tabla35678[[#This Row],[SALIDAS]]</f>
        <v>30</v>
      </c>
      <c r="K485" s="2">
        <v>275</v>
      </c>
      <c r="L485" s="2">
        <f>+Tabla35678[[#This Row],[BALANCE INICIAL]]*Tabla35678[[#This Row],[PRECIO]]</f>
        <v>0</v>
      </c>
      <c r="M485" s="2">
        <f>+Tabla35678[[#This Row],[ENTRADAS]]*Tabla35678[[#This Row],[PRECIO]]</f>
        <v>8250</v>
      </c>
      <c r="N485" s="2">
        <f>+Tabla35678[[#This Row],[SALIDAS]]*Tabla35678[[#This Row],[PRECIO]]</f>
        <v>0</v>
      </c>
      <c r="O485" s="2">
        <f>+Tabla35678[[#This Row],[BALANCE INICIAL2]]+Tabla35678[[#This Row],[ENTRADAS3]]-Tabla35678[[#This Row],[SALIDAS4]]</f>
        <v>8250</v>
      </c>
    </row>
    <row r="486" spans="1:15">
      <c r="A486" s="9" t="s">
        <v>23</v>
      </c>
      <c r="B486" s="17" t="s">
        <v>881</v>
      </c>
      <c r="C486" t="s">
        <v>882</v>
      </c>
      <c r="D486" t="s">
        <v>953</v>
      </c>
      <c r="F486" s="9" t="s">
        <v>826</v>
      </c>
      <c r="H486">
        <v>50</v>
      </c>
      <c r="J486">
        <f>+Tabla35678[[#This Row],[BALANCE INICIAL]]+Tabla35678[[#This Row],[ENTRADAS]]-Tabla35678[[#This Row],[SALIDAS]]</f>
        <v>50</v>
      </c>
      <c r="K486" s="2">
        <v>65</v>
      </c>
      <c r="L486" s="2">
        <f>+Tabla35678[[#This Row],[BALANCE INICIAL]]*Tabla35678[[#This Row],[PRECIO]]</f>
        <v>0</v>
      </c>
      <c r="M486" s="2">
        <f>+Tabla35678[[#This Row],[ENTRADAS]]*Tabla35678[[#This Row],[PRECIO]]</f>
        <v>3250</v>
      </c>
      <c r="N486" s="2">
        <f>+Tabla35678[[#This Row],[SALIDAS]]*Tabla35678[[#This Row],[PRECIO]]</f>
        <v>0</v>
      </c>
      <c r="O486" s="2">
        <f>+Tabla35678[[#This Row],[BALANCE INICIAL2]]+Tabla35678[[#This Row],[ENTRADAS3]]-Tabla35678[[#This Row],[SALIDAS4]]</f>
        <v>3250</v>
      </c>
    </row>
    <row r="487" spans="1:15">
      <c r="A487" s="9" t="s">
        <v>27</v>
      </c>
      <c r="B487" s="16" t="s">
        <v>889</v>
      </c>
      <c r="C487" t="s">
        <v>68</v>
      </c>
      <c r="D487" t="s">
        <v>122</v>
      </c>
      <c r="F487" s="9" t="s">
        <v>824</v>
      </c>
      <c r="G487">
        <v>84</v>
      </c>
      <c r="I487">
        <v>21</v>
      </c>
      <c r="J487">
        <f>+Tabla35678[[#This Row],[BALANCE INICIAL]]+Tabla35678[[#This Row],[ENTRADAS]]-Tabla35678[[#This Row],[SALIDAS]]</f>
        <v>63</v>
      </c>
      <c r="K487" s="2">
        <v>335</v>
      </c>
      <c r="L487" s="2">
        <f>+Tabla35678[[#This Row],[BALANCE INICIAL]]*Tabla35678[[#This Row],[PRECIO]]</f>
        <v>28140</v>
      </c>
      <c r="M487" s="2">
        <f>+Tabla35678[[#This Row],[ENTRADAS]]*Tabla35678[[#This Row],[PRECIO]]</f>
        <v>0</v>
      </c>
      <c r="N487" s="2">
        <f>+Tabla35678[[#This Row],[SALIDAS]]*Tabla35678[[#This Row],[PRECIO]]</f>
        <v>7035</v>
      </c>
      <c r="O487" s="2">
        <f>+Tabla35678[[#This Row],[BALANCE INICIAL2]]+Tabla35678[[#This Row],[ENTRADAS3]]-Tabla35678[[#This Row],[SALIDAS4]]</f>
        <v>21105</v>
      </c>
    </row>
    <row r="488" spans="1:15">
      <c r="A488" s="9" t="s">
        <v>23</v>
      </c>
      <c r="B488" s="10" t="s">
        <v>881</v>
      </c>
      <c r="C488" t="s">
        <v>97</v>
      </c>
      <c r="D488" t="s">
        <v>382</v>
      </c>
      <c r="F488" s="9" t="s">
        <v>860</v>
      </c>
      <c r="G488">
        <v>2</v>
      </c>
      <c r="J488">
        <f>+Tabla35678[[#This Row],[BALANCE INICIAL]]+Tabla35678[[#This Row],[ENTRADAS]]-Tabla35678[[#This Row],[SALIDAS]]</f>
        <v>2</v>
      </c>
      <c r="K488" s="2">
        <v>1250</v>
      </c>
      <c r="L488" s="2">
        <f>+Tabla35678[[#This Row],[BALANCE INICIAL]]*Tabla35678[[#This Row],[PRECIO]]</f>
        <v>2500</v>
      </c>
      <c r="M488" s="2">
        <f>+Tabla35678[[#This Row],[ENTRADAS]]*Tabla35678[[#This Row],[PRECIO]]</f>
        <v>0</v>
      </c>
      <c r="N488" s="2">
        <f>+Tabla35678[[#This Row],[SALIDAS]]*Tabla35678[[#This Row],[PRECIO]]</f>
        <v>0</v>
      </c>
      <c r="O488" s="2">
        <f>+Tabla35678[[#This Row],[BALANCE INICIAL2]]+Tabla35678[[#This Row],[ENTRADAS3]]-Tabla35678[[#This Row],[SALIDAS4]]</f>
        <v>2500</v>
      </c>
    </row>
    <row r="489" spans="1:15">
      <c r="A489" s="9" t="s">
        <v>23</v>
      </c>
      <c r="B489" s="10" t="s">
        <v>881</v>
      </c>
      <c r="C489" t="s">
        <v>97</v>
      </c>
      <c r="D489" t="s">
        <v>383</v>
      </c>
      <c r="F489" s="9" t="s">
        <v>826</v>
      </c>
      <c r="G489">
        <v>5</v>
      </c>
      <c r="J489">
        <f>+Tabla35678[[#This Row],[BALANCE INICIAL]]+Tabla35678[[#This Row],[ENTRADAS]]-Tabla35678[[#This Row],[SALIDAS]]</f>
        <v>5</v>
      </c>
      <c r="K489" s="2">
        <v>780</v>
      </c>
      <c r="L489" s="2">
        <f>+Tabla35678[[#This Row],[BALANCE INICIAL]]*Tabla35678[[#This Row],[PRECIO]]</f>
        <v>3900</v>
      </c>
      <c r="M489" s="2">
        <f>+Tabla35678[[#This Row],[ENTRADAS]]*Tabla35678[[#This Row],[PRECIO]]</f>
        <v>0</v>
      </c>
      <c r="N489" s="2">
        <f>+Tabla35678[[#This Row],[SALIDAS]]*Tabla35678[[#This Row],[PRECIO]]</f>
        <v>0</v>
      </c>
      <c r="O489" s="2">
        <f>+Tabla35678[[#This Row],[BALANCE INICIAL2]]+Tabla35678[[#This Row],[ENTRADAS3]]-Tabla35678[[#This Row],[SALIDAS4]]</f>
        <v>3900</v>
      </c>
    </row>
    <row r="490" spans="1:15">
      <c r="A490" s="9" t="s">
        <v>43</v>
      </c>
      <c r="B490" s="10" t="s">
        <v>879</v>
      </c>
      <c r="C490" t="s">
        <v>89</v>
      </c>
      <c r="D490" t="s">
        <v>281</v>
      </c>
      <c r="F490" s="9" t="s">
        <v>826</v>
      </c>
      <c r="G490">
        <v>560</v>
      </c>
      <c r="H490">
        <v>500</v>
      </c>
      <c r="I490">
        <v>670</v>
      </c>
      <c r="J490">
        <f>+Tabla35678[[#This Row],[BALANCE INICIAL]]+Tabla35678[[#This Row],[ENTRADAS]]-Tabla35678[[#This Row],[SALIDAS]]</f>
        <v>390</v>
      </c>
      <c r="K490" s="2">
        <v>44.92</v>
      </c>
      <c r="L490" s="2">
        <f>+Tabla35678[[#This Row],[BALANCE INICIAL]]*Tabla35678[[#This Row],[PRECIO]]</f>
        <v>25155.200000000001</v>
      </c>
      <c r="M490" s="2">
        <f>+Tabla35678[[#This Row],[ENTRADAS]]*Tabla35678[[#This Row],[PRECIO]]</f>
        <v>22460</v>
      </c>
      <c r="N490" s="2">
        <f>+Tabla35678[[#This Row],[SALIDAS]]*Tabla35678[[#This Row],[PRECIO]]</f>
        <v>30096.400000000001</v>
      </c>
      <c r="O490" s="2">
        <f>+Tabla35678[[#This Row],[BALANCE INICIAL2]]+Tabla35678[[#This Row],[ENTRADAS3]]-Tabla35678[[#This Row],[SALIDAS4]]</f>
        <v>17518.799999999996</v>
      </c>
    </row>
    <row r="491" spans="1:15">
      <c r="A491" s="9" t="s">
        <v>43</v>
      </c>
      <c r="B491" s="10" t="s">
        <v>879</v>
      </c>
      <c r="C491" t="s">
        <v>89</v>
      </c>
      <c r="D491" t="s">
        <v>282</v>
      </c>
      <c r="F491" s="9" t="s">
        <v>826</v>
      </c>
      <c r="G491">
        <v>272</v>
      </c>
      <c r="H491">
        <v>500</v>
      </c>
      <c r="I491">
        <v>272</v>
      </c>
      <c r="J491">
        <f>+Tabla35678[[#This Row],[BALANCE INICIAL]]+Tabla35678[[#This Row],[ENTRADAS]]-Tabla35678[[#This Row],[SALIDAS]]</f>
        <v>500</v>
      </c>
      <c r="K491" s="2">
        <v>20</v>
      </c>
      <c r="L491" s="2">
        <f>+Tabla35678[[#This Row],[BALANCE INICIAL]]*Tabla35678[[#This Row],[PRECIO]]</f>
        <v>5440</v>
      </c>
      <c r="M491" s="2">
        <f>+Tabla35678[[#This Row],[ENTRADAS]]*Tabla35678[[#This Row],[PRECIO]]</f>
        <v>10000</v>
      </c>
      <c r="N491" s="2">
        <f>+Tabla35678[[#This Row],[SALIDAS]]*Tabla35678[[#This Row],[PRECIO]]</f>
        <v>5440</v>
      </c>
      <c r="O491" s="2">
        <f>+Tabla35678[[#This Row],[BALANCE INICIAL2]]+Tabla35678[[#This Row],[ENTRADAS3]]-Tabla35678[[#This Row],[SALIDAS4]]</f>
        <v>10000</v>
      </c>
    </row>
    <row r="492" spans="1:15">
      <c r="A492" s="9" t="s">
        <v>43</v>
      </c>
      <c r="B492" s="10" t="s">
        <v>879</v>
      </c>
      <c r="C492" t="s">
        <v>96</v>
      </c>
      <c r="D492" t="s">
        <v>379</v>
      </c>
      <c r="F492" s="9" t="s">
        <v>825</v>
      </c>
      <c r="G492">
        <v>168</v>
      </c>
      <c r="J492">
        <f>+Tabla35678[[#This Row],[BALANCE INICIAL]]+Tabla35678[[#This Row],[ENTRADAS]]-Tabla35678[[#This Row],[SALIDAS]]</f>
        <v>168</v>
      </c>
      <c r="K492" s="2">
        <v>370</v>
      </c>
      <c r="L492" s="2">
        <f>+Tabla35678[[#This Row],[BALANCE INICIAL]]*Tabla35678[[#This Row],[PRECIO]]</f>
        <v>62160</v>
      </c>
      <c r="M492" s="2">
        <f>+Tabla35678[[#This Row],[ENTRADAS]]*Tabla35678[[#This Row],[PRECIO]]</f>
        <v>0</v>
      </c>
      <c r="N492" s="2">
        <f>+Tabla35678[[#This Row],[SALIDAS]]*Tabla35678[[#This Row],[PRECIO]]</f>
        <v>0</v>
      </c>
      <c r="O492" s="2">
        <f>+Tabla35678[[#This Row],[BALANCE INICIAL2]]+Tabla35678[[#This Row],[ENTRADAS3]]-Tabla35678[[#This Row],[SALIDAS4]]</f>
        <v>62160</v>
      </c>
    </row>
    <row r="493" spans="1:15">
      <c r="A493" s="13" t="s">
        <v>33</v>
      </c>
      <c r="B493" s="10" t="s">
        <v>879</v>
      </c>
      <c r="C493" t="s">
        <v>106</v>
      </c>
      <c r="D493" t="s">
        <v>643</v>
      </c>
      <c r="F493" s="9" t="s">
        <v>870</v>
      </c>
      <c r="G493">
        <v>4</v>
      </c>
      <c r="J493">
        <f>+Tabla35678[[#This Row],[BALANCE INICIAL]]+Tabla35678[[#This Row],[ENTRADAS]]-Tabla35678[[#This Row],[SALIDAS]]</f>
        <v>4</v>
      </c>
      <c r="K493" s="2">
        <v>450</v>
      </c>
      <c r="L493" s="2">
        <f>+Tabla35678[[#This Row],[BALANCE INICIAL]]*Tabla35678[[#This Row],[PRECIO]]</f>
        <v>1800</v>
      </c>
      <c r="M493" s="2">
        <f>+Tabla35678[[#This Row],[ENTRADAS]]*Tabla35678[[#This Row],[PRECIO]]</f>
        <v>0</v>
      </c>
      <c r="N493" s="2">
        <f>+Tabla35678[[#This Row],[SALIDAS]]*Tabla35678[[#This Row],[PRECIO]]</f>
        <v>0</v>
      </c>
      <c r="O493" s="2">
        <f>+Tabla35678[[#This Row],[BALANCE INICIAL2]]+Tabla35678[[#This Row],[ENTRADAS3]]-Tabla35678[[#This Row],[SALIDAS4]]</f>
        <v>1800</v>
      </c>
    </row>
    <row r="494" spans="1:15">
      <c r="A494" s="9" t="s">
        <v>33</v>
      </c>
      <c r="B494" s="10" t="s">
        <v>879</v>
      </c>
      <c r="C494" t="s">
        <v>106</v>
      </c>
      <c r="D494" t="s">
        <v>691</v>
      </c>
      <c r="F494" s="9" t="s">
        <v>820</v>
      </c>
      <c r="G494">
        <v>202</v>
      </c>
      <c r="J494">
        <f>+Tabla35678[[#This Row],[BALANCE INICIAL]]+Tabla35678[[#This Row],[ENTRADAS]]-Tabla35678[[#This Row],[SALIDAS]]</f>
        <v>202</v>
      </c>
      <c r="K494" s="2">
        <v>275</v>
      </c>
      <c r="L494" s="2">
        <f>+Tabla35678[[#This Row],[BALANCE INICIAL]]*Tabla35678[[#This Row],[PRECIO]]</f>
        <v>55550</v>
      </c>
      <c r="M494" s="2">
        <f>+Tabla35678[[#This Row],[ENTRADAS]]*Tabla35678[[#This Row],[PRECIO]]</f>
        <v>0</v>
      </c>
      <c r="N494" s="2">
        <f>+Tabla35678[[#This Row],[SALIDAS]]*Tabla35678[[#This Row],[PRECIO]]</f>
        <v>0</v>
      </c>
      <c r="O494" s="2">
        <f>+Tabla35678[[#This Row],[BALANCE INICIAL2]]+Tabla35678[[#This Row],[ENTRADAS3]]-Tabla35678[[#This Row],[SALIDAS4]]</f>
        <v>55550</v>
      </c>
    </row>
    <row r="495" spans="1:15">
      <c r="A495" s="9" t="s">
        <v>33</v>
      </c>
      <c r="B495" s="10" t="s">
        <v>879</v>
      </c>
      <c r="C495" t="s">
        <v>106</v>
      </c>
      <c r="D495" t="s">
        <v>692</v>
      </c>
      <c r="F495" s="9" t="s">
        <v>820</v>
      </c>
      <c r="G495">
        <v>1</v>
      </c>
      <c r="J495">
        <f>+Tabla35678[[#This Row],[BALANCE INICIAL]]+Tabla35678[[#This Row],[ENTRADAS]]-Tabla35678[[#This Row],[SALIDAS]]</f>
        <v>1</v>
      </c>
      <c r="K495" s="2">
        <v>1850</v>
      </c>
      <c r="L495" s="2">
        <f>+Tabla35678[[#This Row],[BALANCE INICIAL]]*Tabla35678[[#This Row],[PRECIO]]</f>
        <v>1850</v>
      </c>
      <c r="M495" s="2">
        <f>+Tabla35678[[#This Row],[ENTRADAS]]*Tabla35678[[#This Row],[PRECIO]]</f>
        <v>0</v>
      </c>
      <c r="N495" s="2">
        <f>+Tabla35678[[#This Row],[SALIDAS]]*Tabla35678[[#This Row],[PRECIO]]</f>
        <v>0</v>
      </c>
      <c r="O495" s="2">
        <f>+Tabla35678[[#This Row],[BALANCE INICIAL2]]+Tabla35678[[#This Row],[ENTRADAS3]]-Tabla35678[[#This Row],[SALIDAS4]]</f>
        <v>1850</v>
      </c>
    </row>
    <row r="496" spans="1:15">
      <c r="A496" s="9" t="s">
        <v>33</v>
      </c>
      <c r="B496" s="10" t="s">
        <v>879</v>
      </c>
      <c r="C496" t="s">
        <v>106</v>
      </c>
      <c r="D496" t="s">
        <v>693</v>
      </c>
      <c r="F496" s="9" t="s">
        <v>820</v>
      </c>
      <c r="G496">
        <v>8</v>
      </c>
      <c r="J496">
        <f>+Tabla35678[[#This Row],[BALANCE INICIAL]]+Tabla35678[[#This Row],[ENTRADAS]]-Tabla35678[[#This Row],[SALIDAS]]</f>
        <v>8</v>
      </c>
      <c r="K496" s="2">
        <v>900</v>
      </c>
      <c r="L496" s="2">
        <f>+Tabla35678[[#This Row],[BALANCE INICIAL]]*Tabla35678[[#This Row],[PRECIO]]</f>
        <v>7200</v>
      </c>
      <c r="M496" s="2">
        <f>+Tabla35678[[#This Row],[ENTRADAS]]*Tabla35678[[#This Row],[PRECIO]]</f>
        <v>0</v>
      </c>
      <c r="N496" s="2">
        <f>+Tabla35678[[#This Row],[SALIDAS]]*Tabla35678[[#This Row],[PRECIO]]</f>
        <v>0</v>
      </c>
      <c r="O496" s="2">
        <f>+Tabla35678[[#This Row],[BALANCE INICIAL2]]+Tabla35678[[#This Row],[ENTRADAS3]]-Tabla35678[[#This Row],[SALIDAS4]]</f>
        <v>7200</v>
      </c>
    </row>
    <row r="497" spans="1:15">
      <c r="A497" s="9" t="s">
        <v>33</v>
      </c>
      <c r="B497" s="10" t="s">
        <v>879</v>
      </c>
      <c r="C497" t="s">
        <v>106</v>
      </c>
      <c r="D497" t="s">
        <v>694</v>
      </c>
      <c r="F497" s="9" t="s">
        <v>820</v>
      </c>
      <c r="G497">
        <v>2</v>
      </c>
      <c r="J497">
        <f>+Tabla35678[[#This Row],[BALANCE INICIAL]]+Tabla35678[[#This Row],[ENTRADAS]]-Tabla35678[[#This Row],[SALIDAS]]</f>
        <v>2</v>
      </c>
      <c r="K497" s="2">
        <v>290</v>
      </c>
      <c r="L497" s="2">
        <f>+Tabla35678[[#This Row],[BALANCE INICIAL]]*Tabla35678[[#This Row],[PRECIO]]</f>
        <v>580</v>
      </c>
      <c r="M497" s="2">
        <f>+Tabla35678[[#This Row],[ENTRADAS]]*Tabla35678[[#This Row],[PRECIO]]</f>
        <v>0</v>
      </c>
      <c r="N497" s="2">
        <f>+Tabla35678[[#This Row],[SALIDAS]]*Tabla35678[[#This Row],[PRECIO]]</f>
        <v>0</v>
      </c>
      <c r="O497" s="2">
        <f>+Tabla35678[[#This Row],[BALANCE INICIAL2]]+Tabla35678[[#This Row],[ENTRADAS3]]-Tabla35678[[#This Row],[SALIDAS4]]</f>
        <v>580</v>
      </c>
    </row>
    <row r="498" spans="1:15">
      <c r="A498" s="14" t="s">
        <v>33</v>
      </c>
      <c r="B498" s="10" t="s">
        <v>879</v>
      </c>
      <c r="C498" s="16" t="s">
        <v>106</v>
      </c>
      <c r="D498" t="s">
        <v>705</v>
      </c>
      <c r="F498" s="9" t="s">
        <v>825</v>
      </c>
      <c r="G498">
        <v>2</v>
      </c>
      <c r="J498">
        <f>+Tabla35678[[#This Row],[BALANCE INICIAL]]+Tabla35678[[#This Row],[ENTRADAS]]-Tabla35678[[#This Row],[SALIDAS]]</f>
        <v>2</v>
      </c>
      <c r="K498" s="2">
        <v>290</v>
      </c>
      <c r="L498" s="2">
        <f>+Tabla35678[[#This Row],[BALANCE INICIAL]]*Tabla35678[[#This Row],[PRECIO]]</f>
        <v>580</v>
      </c>
      <c r="M498" s="2">
        <f>+Tabla35678[[#This Row],[ENTRADAS]]*Tabla35678[[#This Row],[PRECIO]]</f>
        <v>0</v>
      </c>
      <c r="N498" s="2">
        <f>+Tabla35678[[#This Row],[SALIDAS]]*Tabla35678[[#This Row],[PRECIO]]</f>
        <v>0</v>
      </c>
      <c r="O498" s="2">
        <f>+Tabla35678[[#This Row],[BALANCE INICIAL2]]+Tabla35678[[#This Row],[ENTRADAS3]]-Tabla35678[[#This Row],[SALIDAS4]]</f>
        <v>580</v>
      </c>
    </row>
    <row r="499" spans="1:15">
      <c r="A499" s="9" t="s">
        <v>33</v>
      </c>
      <c r="B499" s="10" t="s">
        <v>879</v>
      </c>
      <c r="C499" t="s">
        <v>106</v>
      </c>
      <c r="D499" t="s">
        <v>708</v>
      </c>
      <c r="F499" s="9" t="s">
        <v>825</v>
      </c>
      <c r="G499">
        <v>9</v>
      </c>
      <c r="J499">
        <f>+Tabla35678[[#This Row],[BALANCE INICIAL]]+Tabla35678[[#This Row],[ENTRADAS]]-Tabla35678[[#This Row],[SALIDAS]]</f>
        <v>9</v>
      </c>
      <c r="K499" s="2">
        <v>633.62</v>
      </c>
      <c r="L499" s="2">
        <f>+Tabla35678[[#This Row],[BALANCE INICIAL]]*Tabla35678[[#This Row],[PRECIO]]</f>
        <v>5702.58</v>
      </c>
      <c r="M499" s="2">
        <f>+Tabla35678[[#This Row],[ENTRADAS]]*Tabla35678[[#This Row],[PRECIO]]</f>
        <v>0</v>
      </c>
      <c r="N499" s="2">
        <f>+Tabla35678[[#This Row],[SALIDAS]]*Tabla35678[[#This Row],[PRECIO]]</f>
        <v>0</v>
      </c>
      <c r="O499" s="2">
        <f>+Tabla35678[[#This Row],[BALANCE INICIAL2]]+Tabla35678[[#This Row],[ENTRADAS3]]-Tabla35678[[#This Row],[SALIDAS4]]</f>
        <v>5702.58</v>
      </c>
    </row>
    <row r="500" spans="1:15">
      <c r="A500" s="9" t="s">
        <v>33</v>
      </c>
      <c r="B500" s="10" t="s">
        <v>879</v>
      </c>
      <c r="C500" t="s">
        <v>106</v>
      </c>
      <c r="D500" t="s">
        <v>709</v>
      </c>
      <c r="F500" s="9" t="s">
        <v>825</v>
      </c>
      <c r="G500">
        <v>13</v>
      </c>
      <c r="J500">
        <f>+Tabla35678[[#This Row],[BALANCE INICIAL]]+Tabla35678[[#This Row],[ENTRADAS]]-Tabla35678[[#This Row],[SALIDAS]]</f>
        <v>13</v>
      </c>
      <c r="K500" s="2">
        <v>615</v>
      </c>
      <c r="L500" s="2">
        <f>+Tabla35678[[#This Row],[BALANCE INICIAL]]*Tabla35678[[#This Row],[PRECIO]]</f>
        <v>7995</v>
      </c>
      <c r="M500" s="2">
        <f>+Tabla35678[[#This Row],[ENTRADAS]]*Tabla35678[[#This Row],[PRECIO]]</f>
        <v>0</v>
      </c>
      <c r="N500" s="2">
        <f>+Tabla35678[[#This Row],[SALIDAS]]*Tabla35678[[#This Row],[PRECIO]]</f>
        <v>0</v>
      </c>
      <c r="O500" s="2">
        <f>+Tabla35678[[#This Row],[BALANCE INICIAL2]]+Tabla35678[[#This Row],[ENTRADAS3]]-Tabla35678[[#This Row],[SALIDAS4]]</f>
        <v>7995</v>
      </c>
    </row>
    <row r="501" spans="1:15">
      <c r="A501" s="9" t="s">
        <v>33</v>
      </c>
      <c r="B501" s="10" t="s">
        <v>879</v>
      </c>
      <c r="C501" t="s">
        <v>106</v>
      </c>
      <c r="D501" t="s">
        <v>716</v>
      </c>
      <c r="F501" s="9" t="s">
        <v>825</v>
      </c>
      <c r="G501">
        <v>7</v>
      </c>
      <c r="J501">
        <f>+Tabla35678[[#This Row],[BALANCE INICIAL]]+Tabla35678[[#This Row],[ENTRADAS]]-Tabla35678[[#This Row],[SALIDAS]]</f>
        <v>7</v>
      </c>
      <c r="K501" s="2">
        <v>1650</v>
      </c>
      <c r="L501" s="2">
        <f>+Tabla35678[[#This Row],[BALANCE INICIAL]]*Tabla35678[[#This Row],[PRECIO]]</f>
        <v>11550</v>
      </c>
      <c r="M501" s="2">
        <f>+Tabla35678[[#This Row],[ENTRADAS]]*Tabla35678[[#This Row],[PRECIO]]</f>
        <v>0</v>
      </c>
      <c r="N501" s="2">
        <f>+Tabla35678[[#This Row],[SALIDAS]]*Tabla35678[[#This Row],[PRECIO]]</f>
        <v>0</v>
      </c>
      <c r="O501" s="2">
        <f>+Tabla35678[[#This Row],[BALANCE INICIAL2]]+Tabla35678[[#This Row],[ENTRADAS3]]-Tabla35678[[#This Row],[SALIDAS4]]</f>
        <v>11550</v>
      </c>
    </row>
    <row r="502" spans="1:15">
      <c r="A502" s="9" t="s">
        <v>33</v>
      </c>
      <c r="B502" s="10" t="s">
        <v>879</v>
      </c>
      <c r="C502" t="s">
        <v>106</v>
      </c>
      <c r="D502" t="s">
        <v>717</v>
      </c>
      <c r="F502" s="9" t="s">
        <v>825</v>
      </c>
      <c r="G502">
        <v>12</v>
      </c>
      <c r="J502">
        <f>+Tabla35678[[#This Row],[BALANCE INICIAL]]+Tabla35678[[#This Row],[ENTRADAS]]-Tabla35678[[#This Row],[SALIDAS]]</f>
        <v>12</v>
      </c>
      <c r="K502" s="2">
        <v>600</v>
      </c>
      <c r="L502" s="2">
        <f>+Tabla35678[[#This Row],[BALANCE INICIAL]]*Tabla35678[[#This Row],[PRECIO]]</f>
        <v>7200</v>
      </c>
      <c r="M502" s="2">
        <f>+Tabla35678[[#This Row],[ENTRADAS]]*Tabla35678[[#This Row],[PRECIO]]</f>
        <v>0</v>
      </c>
      <c r="N502" s="2">
        <f>+Tabla35678[[#This Row],[SALIDAS]]*Tabla35678[[#This Row],[PRECIO]]</f>
        <v>0</v>
      </c>
      <c r="O502" s="2">
        <f>+Tabla35678[[#This Row],[BALANCE INICIAL2]]+Tabla35678[[#This Row],[ENTRADAS3]]-Tabla35678[[#This Row],[SALIDAS4]]</f>
        <v>7200</v>
      </c>
    </row>
    <row r="503" spans="1:15">
      <c r="A503" s="9" t="s">
        <v>33</v>
      </c>
      <c r="B503" s="10" t="s">
        <v>879</v>
      </c>
      <c r="C503" t="s">
        <v>106</v>
      </c>
      <c r="D503" t="s">
        <v>754</v>
      </c>
      <c r="F503" s="9" t="s">
        <v>865</v>
      </c>
      <c r="G503">
        <v>5</v>
      </c>
      <c r="J503">
        <f>+Tabla35678[[#This Row],[BALANCE INICIAL]]+Tabla35678[[#This Row],[ENTRADAS]]-Tabla35678[[#This Row],[SALIDAS]]</f>
        <v>5</v>
      </c>
      <c r="K503" s="2">
        <v>950</v>
      </c>
      <c r="L503" s="2">
        <f>+Tabla35678[[#This Row],[BALANCE INICIAL]]*Tabla35678[[#This Row],[PRECIO]]</f>
        <v>4750</v>
      </c>
      <c r="M503" s="2">
        <f>+Tabla35678[[#This Row],[ENTRADAS]]*Tabla35678[[#This Row],[PRECIO]]</f>
        <v>0</v>
      </c>
      <c r="N503" s="2">
        <f>+Tabla35678[[#This Row],[SALIDAS]]*Tabla35678[[#This Row],[PRECIO]]</f>
        <v>0</v>
      </c>
      <c r="O503" s="2">
        <f>+Tabla35678[[#This Row],[BALANCE INICIAL2]]+Tabla35678[[#This Row],[ENTRADAS3]]-Tabla35678[[#This Row],[SALIDAS4]]</f>
        <v>4750</v>
      </c>
    </row>
    <row r="504" spans="1:15">
      <c r="A504" s="9" t="s">
        <v>33</v>
      </c>
      <c r="B504" s="10" t="s">
        <v>879</v>
      </c>
      <c r="C504" t="s">
        <v>106</v>
      </c>
      <c r="D504" t="s">
        <v>800</v>
      </c>
      <c r="F504" s="9" t="s">
        <v>825</v>
      </c>
      <c r="G504">
        <v>4</v>
      </c>
      <c r="J504">
        <f>+Tabla35678[[#This Row],[BALANCE INICIAL]]+Tabla35678[[#This Row],[ENTRADAS]]-Tabla35678[[#This Row],[SALIDAS]]</f>
        <v>4</v>
      </c>
      <c r="K504" s="2">
        <v>990</v>
      </c>
      <c r="L504" s="2">
        <f>+Tabla35678[[#This Row],[BALANCE INICIAL]]*Tabla35678[[#This Row],[PRECIO]]</f>
        <v>3960</v>
      </c>
      <c r="M504" s="2">
        <f>+Tabla35678[[#This Row],[ENTRADAS]]*Tabla35678[[#This Row],[PRECIO]]</f>
        <v>0</v>
      </c>
      <c r="N504" s="2">
        <f>+Tabla35678[[#This Row],[SALIDAS]]*Tabla35678[[#This Row],[PRECIO]]</f>
        <v>0</v>
      </c>
      <c r="O504" s="2">
        <f>+Tabla35678[[#This Row],[BALANCE INICIAL2]]+Tabla35678[[#This Row],[ENTRADAS3]]-Tabla35678[[#This Row],[SALIDAS4]]</f>
        <v>3960</v>
      </c>
    </row>
    <row r="505" spans="1:15">
      <c r="A505" s="9" t="s">
        <v>33</v>
      </c>
      <c r="B505" s="10" t="s">
        <v>879</v>
      </c>
      <c r="C505" t="s">
        <v>106</v>
      </c>
      <c r="D505" t="s">
        <v>801</v>
      </c>
      <c r="F505" s="9" t="s">
        <v>825</v>
      </c>
      <c r="G505">
        <v>3</v>
      </c>
      <c r="I505">
        <v>2</v>
      </c>
      <c r="J505">
        <f>+Tabla35678[[#This Row],[BALANCE INICIAL]]+Tabla35678[[#This Row],[ENTRADAS]]-Tabla35678[[#This Row],[SALIDAS]]</f>
        <v>1</v>
      </c>
      <c r="K505" s="2">
        <v>750</v>
      </c>
      <c r="L505" s="2">
        <f>+Tabla35678[[#This Row],[BALANCE INICIAL]]*Tabla35678[[#This Row],[PRECIO]]</f>
        <v>2250</v>
      </c>
      <c r="M505" s="2">
        <f>+Tabla35678[[#This Row],[ENTRADAS]]*Tabla35678[[#This Row],[PRECIO]]</f>
        <v>0</v>
      </c>
      <c r="N505" s="2">
        <f>+Tabla35678[[#This Row],[SALIDAS]]*Tabla35678[[#This Row],[PRECIO]]</f>
        <v>1500</v>
      </c>
      <c r="O505" s="2">
        <f>+Tabla35678[[#This Row],[BALANCE INICIAL2]]+Tabla35678[[#This Row],[ENTRADAS3]]-Tabla35678[[#This Row],[SALIDAS4]]</f>
        <v>750</v>
      </c>
    </row>
    <row r="506" spans="1:15">
      <c r="A506" s="9" t="s">
        <v>33</v>
      </c>
      <c r="B506" s="10" t="s">
        <v>879</v>
      </c>
      <c r="C506" t="s">
        <v>106</v>
      </c>
      <c r="D506" t="s">
        <v>819</v>
      </c>
      <c r="F506" s="9" t="s">
        <v>825</v>
      </c>
      <c r="G506">
        <v>1</v>
      </c>
      <c r="J506">
        <f>+Tabla35678[[#This Row],[BALANCE INICIAL]]+Tabla35678[[#This Row],[ENTRADAS]]-Tabla35678[[#This Row],[SALIDAS]]</f>
        <v>1</v>
      </c>
      <c r="K506" s="2">
        <v>1490</v>
      </c>
      <c r="L506" s="2">
        <f>+Tabla35678[[#This Row],[BALANCE INICIAL]]*Tabla35678[[#This Row],[PRECIO]]</f>
        <v>1490</v>
      </c>
      <c r="M506" s="2">
        <f>+Tabla35678[[#This Row],[ENTRADAS]]*Tabla35678[[#This Row],[PRECIO]]</f>
        <v>0</v>
      </c>
      <c r="N506" s="2">
        <f>+Tabla35678[[#This Row],[SALIDAS]]*Tabla35678[[#This Row],[PRECIO]]</f>
        <v>0</v>
      </c>
      <c r="O506" s="2">
        <f>+Tabla35678[[#This Row],[BALANCE INICIAL2]]+Tabla35678[[#This Row],[ENTRADAS3]]-Tabla35678[[#This Row],[SALIDAS4]]</f>
        <v>1490</v>
      </c>
    </row>
    <row r="507" spans="1:15">
      <c r="A507" s="9" t="s">
        <v>32</v>
      </c>
      <c r="B507" s="16" t="s">
        <v>888</v>
      </c>
      <c r="C507" t="s">
        <v>76</v>
      </c>
      <c r="D507" t="s">
        <v>163</v>
      </c>
      <c r="F507" s="9" t="s">
        <v>826</v>
      </c>
      <c r="G507">
        <v>2</v>
      </c>
      <c r="J507">
        <f>+Tabla35678[[#This Row],[BALANCE INICIAL]]+Tabla35678[[#This Row],[ENTRADAS]]-Tabla35678[[#This Row],[SALIDAS]]</f>
        <v>2</v>
      </c>
      <c r="K507" s="2">
        <v>185</v>
      </c>
      <c r="L507" s="2">
        <f>+Tabla35678[[#This Row],[BALANCE INICIAL]]*Tabla35678[[#This Row],[PRECIO]]</f>
        <v>370</v>
      </c>
      <c r="M507" s="2">
        <f>+Tabla35678[[#This Row],[ENTRADAS]]*Tabla35678[[#This Row],[PRECIO]]</f>
        <v>0</v>
      </c>
      <c r="N507" s="2">
        <f>+Tabla35678[[#This Row],[SALIDAS]]*Tabla35678[[#This Row],[PRECIO]]</f>
        <v>0</v>
      </c>
      <c r="O507" s="2">
        <f>+Tabla35678[[#This Row],[BALANCE INICIAL2]]+Tabla35678[[#This Row],[ENTRADAS3]]-Tabla35678[[#This Row],[SALIDAS4]]</f>
        <v>370</v>
      </c>
    </row>
    <row r="508" spans="1:15">
      <c r="A508" s="20" t="s">
        <v>30</v>
      </c>
      <c r="B508" s="16" t="s">
        <v>876</v>
      </c>
      <c r="C508" t="s">
        <v>112</v>
      </c>
      <c r="D508" t="s">
        <v>722</v>
      </c>
      <c r="F508" s="9" t="s">
        <v>820</v>
      </c>
      <c r="G508">
        <v>4</v>
      </c>
      <c r="J508">
        <f>+Tabla35678[[#This Row],[BALANCE INICIAL]]+Tabla35678[[#This Row],[ENTRADAS]]-Tabla35678[[#This Row],[SALIDAS]]</f>
        <v>4</v>
      </c>
      <c r="K508" s="2">
        <v>699</v>
      </c>
      <c r="L508" s="2">
        <f>+Tabla35678[[#This Row],[BALANCE INICIAL]]*Tabla35678[[#This Row],[PRECIO]]</f>
        <v>2796</v>
      </c>
      <c r="M508" s="2">
        <f>+Tabla35678[[#This Row],[ENTRADAS]]*Tabla35678[[#This Row],[PRECIO]]</f>
        <v>0</v>
      </c>
      <c r="N508" s="2">
        <f>+Tabla35678[[#This Row],[SALIDAS]]*Tabla35678[[#This Row],[PRECIO]]</f>
        <v>0</v>
      </c>
      <c r="O508" s="2">
        <f>+Tabla35678[[#This Row],[BALANCE INICIAL2]]+Tabla35678[[#This Row],[ENTRADAS3]]-Tabla35678[[#This Row],[SALIDAS4]]</f>
        <v>2796</v>
      </c>
    </row>
    <row r="509" spans="1:15">
      <c r="A509" s="21" t="s">
        <v>30</v>
      </c>
      <c r="B509" s="16" t="s">
        <v>876</v>
      </c>
      <c r="C509" t="s">
        <v>112</v>
      </c>
      <c r="D509" t="s">
        <v>723</v>
      </c>
      <c r="F509" s="9" t="s">
        <v>820</v>
      </c>
      <c r="G509">
        <v>1</v>
      </c>
      <c r="J509">
        <f>+Tabla35678[[#This Row],[BALANCE INICIAL]]+Tabla35678[[#This Row],[ENTRADAS]]-Tabla35678[[#This Row],[SALIDAS]]</f>
        <v>1</v>
      </c>
      <c r="K509" s="2">
        <v>450</v>
      </c>
      <c r="L509" s="2">
        <f>+Tabla35678[[#This Row],[BALANCE INICIAL]]*Tabla35678[[#This Row],[PRECIO]]</f>
        <v>450</v>
      </c>
      <c r="M509" s="2">
        <f>+Tabla35678[[#This Row],[ENTRADAS]]*Tabla35678[[#This Row],[PRECIO]]</f>
        <v>0</v>
      </c>
      <c r="N509" s="2">
        <f>+Tabla35678[[#This Row],[SALIDAS]]*Tabla35678[[#This Row],[PRECIO]]</f>
        <v>0</v>
      </c>
      <c r="O509" s="2">
        <f>+Tabla35678[[#This Row],[BALANCE INICIAL2]]+Tabla35678[[#This Row],[ENTRADAS3]]-Tabla35678[[#This Row],[SALIDAS4]]</f>
        <v>450</v>
      </c>
    </row>
    <row r="510" spans="1:15">
      <c r="A510" s="9" t="s">
        <v>26</v>
      </c>
      <c r="B510" s="16" t="s">
        <v>887</v>
      </c>
      <c r="C510" t="s">
        <v>70</v>
      </c>
      <c r="D510" t="s">
        <v>125</v>
      </c>
      <c r="F510" s="9" t="s">
        <v>820</v>
      </c>
      <c r="G510">
        <v>15</v>
      </c>
      <c r="J510">
        <f>+Tabla35678[[#This Row],[BALANCE INICIAL]]+Tabla35678[[#This Row],[ENTRADAS]]-Tabla35678[[#This Row],[SALIDAS]]</f>
        <v>15</v>
      </c>
      <c r="K510" s="2">
        <v>250</v>
      </c>
      <c r="L510" s="2">
        <f>+Tabla35678[[#This Row],[BALANCE INICIAL]]*Tabla35678[[#This Row],[PRECIO]]</f>
        <v>3750</v>
      </c>
      <c r="M510" s="2">
        <f>+Tabla35678[[#This Row],[ENTRADAS]]*Tabla35678[[#This Row],[PRECIO]]</f>
        <v>0</v>
      </c>
      <c r="N510" s="2">
        <f>+Tabla35678[[#This Row],[SALIDAS]]*Tabla35678[[#This Row],[PRECIO]]</f>
        <v>0</v>
      </c>
      <c r="O510" s="2">
        <f>+Tabla35678[[#This Row],[BALANCE INICIAL2]]+Tabla35678[[#This Row],[ENTRADAS3]]-Tabla35678[[#This Row],[SALIDAS4]]</f>
        <v>3750</v>
      </c>
    </row>
    <row r="511" spans="1:15">
      <c r="A511" s="9" t="s">
        <v>26</v>
      </c>
      <c r="B511" s="16" t="s">
        <v>887</v>
      </c>
      <c r="C511" t="s">
        <v>70</v>
      </c>
      <c r="D511" t="s">
        <v>132</v>
      </c>
      <c r="F511" s="9" t="s">
        <v>820</v>
      </c>
      <c r="G511">
        <v>1</v>
      </c>
      <c r="J511">
        <f>+Tabla35678[[#This Row],[BALANCE INICIAL]]+Tabla35678[[#This Row],[ENTRADAS]]-Tabla35678[[#This Row],[SALIDAS]]</f>
        <v>1</v>
      </c>
      <c r="K511" s="2">
        <v>2200</v>
      </c>
      <c r="L511" s="2">
        <f>+Tabla35678[[#This Row],[BALANCE INICIAL]]*Tabla35678[[#This Row],[PRECIO]]</f>
        <v>2200</v>
      </c>
      <c r="M511" s="2">
        <f>+Tabla35678[[#This Row],[ENTRADAS]]*Tabla35678[[#This Row],[PRECIO]]</f>
        <v>0</v>
      </c>
      <c r="N511" s="2">
        <f>+Tabla35678[[#This Row],[SALIDAS]]*Tabla35678[[#This Row],[PRECIO]]</f>
        <v>0</v>
      </c>
      <c r="O511" s="2">
        <f>+Tabla35678[[#This Row],[BALANCE INICIAL2]]+Tabla35678[[#This Row],[ENTRADAS3]]-Tabla35678[[#This Row],[SALIDAS4]]</f>
        <v>2200</v>
      </c>
    </row>
    <row r="512" spans="1:15">
      <c r="A512" s="9" t="s">
        <v>26</v>
      </c>
      <c r="B512" s="16" t="s">
        <v>887</v>
      </c>
      <c r="C512" t="s">
        <v>70</v>
      </c>
      <c r="D512" t="s">
        <v>156</v>
      </c>
      <c r="F512" s="9" t="s">
        <v>826</v>
      </c>
      <c r="G512">
        <v>37</v>
      </c>
      <c r="J512">
        <f>+Tabla35678[[#This Row],[BALANCE INICIAL]]+Tabla35678[[#This Row],[ENTRADAS]]-Tabla35678[[#This Row],[SALIDAS]]</f>
        <v>37</v>
      </c>
      <c r="K512" s="2">
        <v>130</v>
      </c>
      <c r="L512" s="2">
        <f>+Tabla35678[[#This Row],[BALANCE INICIAL]]*Tabla35678[[#This Row],[PRECIO]]</f>
        <v>4810</v>
      </c>
      <c r="M512" s="2">
        <f>+Tabla35678[[#This Row],[ENTRADAS]]*Tabla35678[[#This Row],[PRECIO]]</f>
        <v>0</v>
      </c>
      <c r="N512" s="2">
        <f>+Tabla35678[[#This Row],[SALIDAS]]*Tabla35678[[#This Row],[PRECIO]]</f>
        <v>0</v>
      </c>
      <c r="O512" s="2">
        <f>+Tabla35678[[#This Row],[BALANCE INICIAL2]]+Tabla35678[[#This Row],[ENTRADAS3]]-Tabla35678[[#This Row],[SALIDAS4]]</f>
        <v>4810</v>
      </c>
    </row>
    <row r="513" spans="1:15">
      <c r="A513" s="9" t="s">
        <v>26</v>
      </c>
      <c r="B513" s="16" t="s">
        <v>887</v>
      </c>
      <c r="C513" t="s">
        <v>70</v>
      </c>
      <c r="D513" t="s">
        <v>157</v>
      </c>
      <c r="F513" s="9" t="s">
        <v>820</v>
      </c>
      <c r="G513">
        <v>15</v>
      </c>
      <c r="J513">
        <f>+Tabla35678[[#This Row],[BALANCE INICIAL]]+Tabla35678[[#This Row],[ENTRADAS]]-Tabla35678[[#This Row],[SALIDAS]]</f>
        <v>15</v>
      </c>
      <c r="K513" s="2">
        <v>53</v>
      </c>
      <c r="L513" s="2">
        <f>+Tabla35678[[#This Row],[BALANCE INICIAL]]*Tabla35678[[#This Row],[PRECIO]]</f>
        <v>795</v>
      </c>
      <c r="M513" s="2">
        <f>+Tabla35678[[#This Row],[ENTRADAS]]*Tabla35678[[#This Row],[PRECIO]]</f>
        <v>0</v>
      </c>
      <c r="N513" s="2">
        <f>+Tabla35678[[#This Row],[SALIDAS]]*Tabla35678[[#This Row],[PRECIO]]</f>
        <v>0</v>
      </c>
      <c r="O513" s="2">
        <f>+Tabla35678[[#This Row],[BALANCE INICIAL2]]+Tabla35678[[#This Row],[ENTRADAS3]]-Tabla35678[[#This Row],[SALIDAS4]]</f>
        <v>795</v>
      </c>
    </row>
    <row r="514" spans="1:15">
      <c r="A514" s="9" t="s">
        <v>26</v>
      </c>
      <c r="B514" s="16" t="s">
        <v>887</v>
      </c>
      <c r="C514" t="s">
        <v>70</v>
      </c>
      <c r="D514" t="s">
        <v>227</v>
      </c>
      <c r="F514" s="9" t="s">
        <v>821</v>
      </c>
      <c r="G514">
        <v>1</v>
      </c>
      <c r="J514">
        <f>+Tabla35678[[#This Row],[BALANCE INICIAL]]+Tabla35678[[#This Row],[ENTRADAS]]-Tabla35678[[#This Row],[SALIDAS]]</f>
        <v>1</v>
      </c>
      <c r="K514" s="2">
        <v>4300</v>
      </c>
      <c r="L514" s="2">
        <f>+Tabla35678[[#This Row],[BALANCE INICIAL]]*Tabla35678[[#This Row],[PRECIO]]</f>
        <v>4300</v>
      </c>
      <c r="M514" s="2">
        <f>+Tabla35678[[#This Row],[ENTRADAS]]*Tabla35678[[#This Row],[PRECIO]]</f>
        <v>0</v>
      </c>
      <c r="N514" s="2">
        <f>+Tabla35678[[#This Row],[SALIDAS]]*Tabla35678[[#This Row],[PRECIO]]</f>
        <v>0</v>
      </c>
      <c r="O514" s="2">
        <f>+Tabla35678[[#This Row],[BALANCE INICIAL2]]+Tabla35678[[#This Row],[ENTRADAS3]]-Tabla35678[[#This Row],[SALIDAS4]]</f>
        <v>4300</v>
      </c>
    </row>
    <row r="515" spans="1:15">
      <c r="A515" s="9" t="s">
        <v>26</v>
      </c>
      <c r="B515" s="16" t="s">
        <v>887</v>
      </c>
      <c r="C515" t="s">
        <v>70</v>
      </c>
      <c r="D515" t="s">
        <v>258</v>
      </c>
      <c r="F515" s="9" t="s">
        <v>820</v>
      </c>
      <c r="G515">
        <v>3</v>
      </c>
      <c r="I515">
        <v>1</v>
      </c>
      <c r="J515">
        <f>+Tabla35678[[#This Row],[BALANCE INICIAL]]+Tabla35678[[#This Row],[ENTRADAS]]-Tabla35678[[#This Row],[SALIDAS]]</f>
        <v>2</v>
      </c>
      <c r="K515" s="2">
        <v>953.39</v>
      </c>
      <c r="L515" s="2">
        <f>+Tabla35678[[#This Row],[BALANCE INICIAL]]*Tabla35678[[#This Row],[PRECIO]]</f>
        <v>2860.17</v>
      </c>
      <c r="M515" s="2">
        <f>+Tabla35678[[#This Row],[ENTRADAS]]*Tabla35678[[#This Row],[PRECIO]]</f>
        <v>0</v>
      </c>
      <c r="N515" s="2">
        <f>+Tabla35678[[#This Row],[SALIDAS]]*Tabla35678[[#This Row],[PRECIO]]</f>
        <v>953.39</v>
      </c>
      <c r="O515" s="2">
        <f>+Tabla35678[[#This Row],[BALANCE INICIAL2]]+Tabla35678[[#This Row],[ENTRADAS3]]-Tabla35678[[#This Row],[SALIDAS4]]</f>
        <v>1906.7800000000002</v>
      </c>
    </row>
    <row r="516" spans="1:15">
      <c r="A516" s="9" t="s">
        <v>26</v>
      </c>
      <c r="B516" s="16" t="s">
        <v>887</v>
      </c>
      <c r="C516" t="s">
        <v>70</v>
      </c>
      <c r="D516" t="s">
        <v>259</v>
      </c>
      <c r="F516" s="9" t="s">
        <v>820</v>
      </c>
      <c r="G516">
        <v>7</v>
      </c>
      <c r="J516">
        <f>+Tabla35678[[#This Row],[BALANCE INICIAL]]+Tabla35678[[#This Row],[ENTRADAS]]-Tabla35678[[#This Row],[SALIDAS]]</f>
        <v>7</v>
      </c>
      <c r="K516" s="2">
        <v>569.91999999999996</v>
      </c>
      <c r="L516" s="2">
        <f>+Tabla35678[[#This Row],[BALANCE INICIAL]]*Tabla35678[[#This Row],[PRECIO]]</f>
        <v>3989.4399999999996</v>
      </c>
      <c r="M516" s="2">
        <f>+Tabla35678[[#This Row],[ENTRADAS]]*Tabla35678[[#This Row],[PRECIO]]</f>
        <v>0</v>
      </c>
      <c r="N516" s="2">
        <f>+Tabla35678[[#This Row],[SALIDAS]]*Tabla35678[[#This Row],[PRECIO]]</f>
        <v>0</v>
      </c>
      <c r="O516" s="2">
        <f>+Tabla35678[[#This Row],[BALANCE INICIAL2]]+Tabla35678[[#This Row],[ENTRADAS3]]-Tabla35678[[#This Row],[SALIDAS4]]</f>
        <v>3989.4399999999996</v>
      </c>
    </row>
    <row r="517" spans="1:15">
      <c r="A517" s="9" t="s">
        <v>26</v>
      </c>
      <c r="B517" s="16" t="s">
        <v>887</v>
      </c>
      <c r="C517" t="s">
        <v>70</v>
      </c>
      <c r="D517" t="s">
        <v>312</v>
      </c>
      <c r="F517" s="9" t="s">
        <v>820</v>
      </c>
      <c r="G517">
        <v>3</v>
      </c>
      <c r="I517">
        <v>1</v>
      </c>
      <c r="J517">
        <f>+Tabla35678[[#This Row],[BALANCE INICIAL]]+Tabla35678[[#This Row],[ENTRADAS]]-Tabla35678[[#This Row],[SALIDAS]]</f>
        <v>2</v>
      </c>
      <c r="K517" s="2">
        <v>238.35</v>
      </c>
      <c r="L517" s="2">
        <f>+Tabla35678[[#This Row],[BALANCE INICIAL]]*Tabla35678[[#This Row],[PRECIO]]</f>
        <v>715.05</v>
      </c>
      <c r="M517" s="2">
        <f>+Tabla35678[[#This Row],[ENTRADAS]]*Tabla35678[[#This Row],[PRECIO]]</f>
        <v>0</v>
      </c>
      <c r="N517" s="2">
        <f>+Tabla35678[[#This Row],[SALIDAS]]*Tabla35678[[#This Row],[PRECIO]]</f>
        <v>238.35</v>
      </c>
      <c r="O517" s="2">
        <f>+Tabla35678[[#This Row],[BALANCE INICIAL2]]+Tabla35678[[#This Row],[ENTRADAS3]]-Tabla35678[[#This Row],[SALIDAS4]]</f>
        <v>476.69999999999993</v>
      </c>
    </row>
    <row r="518" spans="1:15">
      <c r="A518" s="9" t="s">
        <v>26</v>
      </c>
      <c r="B518" s="16" t="s">
        <v>887</v>
      </c>
      <c r="C518" t="s">
        <v>70</v>
      </c>
      <c r="D518" t="s">
        <v>313</v>
      </c>
      <c r="F518" s="9" t="s">
        <v>820</v>
      </c>
      <c r="G518">
        <v>4</v>
      </c>
      <c r="J518">
        <f>+Tabla35678[[#This Row],[BALANCE INICIAL]]+Tabla35678[[#This Row],[ENTRADAS]]-Tabla35678[[#This Row],[SALIDAS]]</f>
        <v>4</v>
      </c>
      <c r="K518" s="2">
        <v>503.18</v>
      </c>
      <c r="L518" s="2">
        <f>+Tabla35678[[#This Row],[BALANCE INICIAL]]*Tabla35678[[#This Row],[PRECIO]]</f>
        <v>2012.72</v>
      </c>
      <c r="M518" s="2">
        <f>+Tabla35678[[#This Row],[ENTRADAS]]*Tabla35678[[#This Row],[PRECIO]]</f>
        <v>0</v>
      </c>
      <c r="N518" s="2">
        <f>+Tabla35678[[#This Row],[SALIDAS]]*Tabla35678[[#This Row],[PRECIO]]</f>
        <v>0</v>
      </c>
      <c r="O518" s="2">
        <f>+Tabla35678[[#This Row],[BALANCE INICIAL2]]+Tabla35678[[#This Row],[ENTRADAS3]]-Tabla35678[[#This Row],[SALIDAS4]]</f>
        <v>2012.72</v>
      </c>
    </row>
    <row r="519" spans="1:15">
      <c r="A519" s="9" t="s">
        <v>26</v>
      </c>
      <c r="B519" s="16" t="s">
        <v>887</v>
      </c>
      <c r="C519" t="s">
        <v>70</v>
      </c>
      <c r="D519" t="s">
        <v>363</v>
      </c>
      <c r="F519" s="9" t="s">
        <v>820</v>
      </c>
      <c r="G519">
        <v>3</v>
      </c>
      <c r="J519">
        <f>+Tabla35678[[#This Row],[BALANCE INICIAL]]+Tabla35678[[#This Row],[ENTRADAS]]-Tabla35678[[#This Row],[SALIDAS]]</f>
        <v>3</v>
      </c>
      <c r="K519" s="2">
        <v>36</v>
      </c>
      <c r="L519" s="2">
        <f>+Tabla35678[[#This Row],[BALANCE INICIAL]]*Tabla35678[[#This Row],[PRECIO]]</f>
        <v>108</v>
      </c>
      <c r="M519" s="2">
        <f>+Tabla35678[[#This Row],[ENTRADAS]]*Tabla35678[[#This Row],[PRECIO]]</f>
        <v>0</v>
      </c>
      <c r="N519" s="2">
        <f>+Tabla35678[[#This Row],[SALIDAS]]*Tabla35678[[#This Row],[PRECIO]]</f>
        <v>0</v>
      </c>
      <c r="O519" s="2">
        <f>+Tabla35678[[#This Row],[BALANCE INICIAL2]]+Tabla35678[[#This Row],[ENTRADAS3]]-Tabla35678[[#This Row],[SALIDAS4]]</f>
        <v>108</v>
      </c>
    </row>
    <row r="520" spans="1:15">
      <c r="A520" s="9" t="s">
        <v>42</v>
      </c>
      <c r="B520" s="19">
        <v>1206010001</v>
      </c>
      <c r="C520" t="s">
        <v>88</v>
      </c>
      <c r="D520" t="s">
        <v>268</v>
      </c>
      <c r="F520" s="9" t="s">
        <v>820</v>
      </c>
      <c r="G520">
        <v>3</v>
      </c>
      <c r="J520">
        <f>+Tabla35678[[#This Row],[BALANCE INICIAL]]+Tabla35678[[#This Row],[ENTRADAS]]-Tabla35678[[#This Row],[SALIDAS]]</f>
        <v>3</v>
      </c>
      <c r="K520" s="2">
        <v>45</v>
      </c>
      <c r="L520" s="2">
        <f>+Tabla35678[[#This Row],[BALANCE INICIAL]]*Tabla35678[[#This Row],[PRECIO]]</f>
        <v>135</v>
      </c>
      <c r="M520" s="2">
        <f>+Tabla35678[[#This Row],[ENTRADAS]]*Tabla35678[[#This Row],[PRECIO]]</f>
        <v>0</v>
      </c>
      <c r="N520" s="2">
        <f>+Tabla35678[[#This Row],[SALIDAS]]*Tabla35678[[#This Row],[PRECIO]]</f>
        <v>0</v>
      </c>
      <c r="O520" s="2">
        <f>+Tabla35678[[#This Row],[BALANCE INICIAL2]]+Tabla35678[[#This Row],[ENTRADAS3]]-Tabla35678[[#This Row],[SALIDAS4]]</f>
        <v>135</v>
      </c>
    </row>
    <row r="521" spans="1:15">
      <c r="A521" s="9" t="s">
        <v>42</v>
      </c>
      <c r="B521" s="19">
        <v>1206010001</v>
      </c>
      <c r="C521" t="s">
        <v>88</v>
      </c>
      <c r="D521" t="s">
        <v>269</v>
      </c>
      <c r="F521" s="9" t="s">
        <v>820</v>
      </c>
      <c r="G521">
        <v>3</v>
      </c>
      <c r="J521">
        <f>+Tabla35678[[#This Row],[BALANCE INICIAL]]+Tabla35678[[#This Row],[ENTRADAS]]-Tabla35678[[#This Row],[SALIDAS]]</f>
        <v>3</v>
      </c>
      <c r="K521" s="2">
        <v>45</v>
      </c>
      <c r="L521" s="2">
        <f>+Tabla35678[[#This Row],[BALANCE INICIAL]]*Tabla35678[[#This Row],[PRECIO]]</f>
        <v>135</v>
      </c>
      <c r="M521" s="2">
        <f>+Tabla35678[[#This Row],[ENTRADAS]]*Tabla35678[[#This Row],[PRECIO]]</f>
        <v>0</v>
      </c>
      <c r="N521" s="2">
        <f>+Tabla35678[[#This Row],[SALIDAS]]*Tabla35678[[#This Row],[PRECIO]]</f>
        <v>0</v>
      </c>
      <c r="O521" s="2">
        <f>+Tabla35678[[#This Row],[BALANCE INICIAL2]]+Tabla35678[[#This Row],[ENTRADAS3]]-Tabla35678[[#This Row],[SALIDAS4]]</f>
        <v>135</v>
      </c>
    </row>
    <row r="522" spans="1:15">
      <c r="A522" s="9" t="s">
        <v>42</v>
      </c>
      <c r="B522" s="19">
        <v>1206010001</v>
      </c>
      <c r="C522" t="s">
        <v>88</v>
      </c>
      <c r="D522" t="s">
        <v>270</v>
      </c>
      <c r="F522" s="9" t="s">
        <v>820</v>
      </c>
      <c r="G522">
        <v>4</v>
      </c>
      <c r="J522">
        <f>+Tabla35678[[#This Row],[BALANCE INICIAL]]+Tabla35678[[#This Row],[ENTRADAS]]-Tabla35678[[#This Row],[SALIDAS]]</f>
        <v>4</v>
      </c>
      <c r="K522" s="2">
        <v>45</v>
      </c>
      <c r="L522" s="2">
        <f>+Tabla35678[[#This Row],[BALANCE INICIAL]]*Tabla35678[[#This Row],[PRECIO]]</f>
        <v>180</v>
      </c>
      <c r="M522" s="2">
        <f>+Tabla35678[[#This Row],[ENTRADAS]]*Tabla35678[[#This Row],[PRECIO]]</f>
        <v>0</v>
      </c>
      <c r="N522" s="2">
        <f>+Tabla35678[[#This Row],[SALIDAS]]*Tabla35678[[#This Row],[PRECIO]]</f>
        <v>0</v>
      </c>
      <c r="O522" s="2">
        <f>+Tabla35678[[#This Row],[BALANCE INICIAL2]]+Tabla35678[[#This Row],[ENTRADAS3]]-Tabla35678[[#This Row],[SALIDAS4]]</f>
        <v>180</v>
      </c>
    </row>
    <row r="523" spans="1:15">
      <c r="A523" s="9" t="s">
        <v>42</v>
      </c>
      <c r="B523" s="19">
        <v>1206010001</v>
      </c>
      <c r="C523" t="s">
        <v>88</v>
      </c>
      <c r="D523" t="s">
        <v>317</v>
      </c>
      <c r="F523" s="9" t="s">
        <v>821</v>
      </c>
      <c r="G523">
        <v>5</v>
      </c>
      <c r="J523">
        <f>+Tabla35678[[#This Row],[BALANCE INICIAL]]+Tabla35678[[#This Row],[ENTRADAS]]-Tabla35678[[#This Row],[SALIDAS]]</f>
        <v>5</v>
      </c>
      <c r="K523" s="2">
        <v>900</v>
      </c>
      <c r="L523" s="2">
        <f>+Tabla35678[[#This Row],[BALANCE INICIAL]]*Tabla35678[[#This Row],[PRECIO]]</f>
        <v>4500</v>
      </c>
      <c r="M523" s="2">
        <f>+Tabla35678[[#This Row],[ENTRADAS]]*Tabla35678[[#This Row],[PRECIO]]</f>
        <v>0</v>
      </c>
      <c r="N523" s="2">
        <f>+Tabla35678[[#This Row],[SALIDAS]]*Tabla35678[[#This Row],[PRECIO]]</f>
        <v>0</v>
      </c>
      <c r="O523" s="2">
        <f>+Tabla35678[[#This Row],[BALANCE INICIAL2]]+Tabla35678[[#This Row],[ENTRADAS3]]-Tabla35678[[#This Row],[SALIDAS4]]</f>
        <v>4500</v>
      </c>
    </row>
    <row r="524" spans="1:15">
      <c r="A524" s="9" t="s">
        <v>42</v>
      </c>
      <c r="B524" s="19">
        <v>1206010001</v>
      </c>
      <c r="C524" t="s">
        <v>88</v>
      </c>
      <c r="D524" t="s">
        <v>319</v>
      </c>
      <c r="F524" s="9" t="s">
        <v>820</v>
      </c>
      <c r="G524">
        <v>4</v>
      </c>
      <c r="J524">
        <f>+Tabla35678[[#This Row],[BALANCE INICIAL]]+Tabla35678[[#This Row],[ENTRADAS]]-Tabla35678[[#This Row],[SALIDAS]]</f>
        <v>4</v>
      </c>
      <c r="K524" s="2">
        <v>162.5</v>
      </c>
      <c r="L524" s="2">
        <f>+Tabla35678[[#This Row],[BALANCE INICIAL]]*Tabla35678[[#This Row],[PRECIO]]</f>
        <v>650</v>
      </c>
      <c r="M524" s="2">
        <f>+Tabla35678[[#This Row],[ENTRADAS]]*Tabla35678[[#This Row],[PRECIO]]</f>
        <v>0</v>
      </c>
      <c r="N524" s="2">
        <f>+Tabla35678[[#This Row],[SALIDAS]]*Tabla35678[[#This Row],[PRECIO]]</f>
        <v>0</v>
      </c>
      <c r="O524" s="2">
        <f>+Tabla35678[[#This Row],[BALANCE INICIAL2]]+Tabla35678[[#This Row],[ENTRADAS3]]-Tabla35678[[#This Row],[SALIDAS4]]</f>
        <v>650</v>
      </c>
    </row>
    <row r="525" spans="1:15">
      <c r="A525" s="9" t="s">
        <v>42</v>
      </c>
      <c r="B525" s="19">
        <v>1206010001</v>
      </c>
      <c r="C525" t="s">
        <v>88</v>
      </c>
      <c r="D525" t="s">
        <v>375</v>
      </c>
      <c r="F525" s="9" t="s">
        <v>820</v>
      </c>
      <c r="G525">
        <v>4</v>
      </c>
      <c r="J525">
        <f>+Tabla35678[[#This Row],[BALANCE INICIAL]]+Tabla35678[[#This Row],[ENTRADAS]]-Tabla35678[[#This Row],[SALIDAS]]</f>
        <v>4</v>
      </c>
      <c r="K525" s="2">
        <v>9533.56</v>
      </c>
      <c r="L525" s="2">
        <f>+Tabla35678[[#This Row],[BALANCE INICIAL]]*Tabla35678[[#This Row],[PRECIO]]</f>
        <v>38134.239999999998</v>
      </c>
      <c r="M525" s="2">
        <f>+Tabla35678[[#This Row],[ENTRADAS]]*Tabla35678[[#This Row],[PRECIO]]</f>
        <v>0</v>
      </c>
      <c r="N525" s="2">
        <f>+Tabla35678[[#This Row],[SALIDAS]]*Tabla35678[[#This Row],[PRECIO]]</f>
        <v>0</v>
      </c>
      <c r="O525" s="2">
        <f>+Tabla35678[[#This Row],[BALANCE INICIAL2]]+Tabla35678[[#This Row],[ENTRADAS3]]-Tabla35678[[#This Row],[SALIDAS4]]</f>
        <v>38134.239999999998</v>
      </c>
    </row>
    <row r="526" spans="1:15">
      <c r="A526" s="9" t="s">
        <v>42</v>
      </c>
      <c r="B526" s="19">
        <v>1206010001</v>
      </c>
      <c r="C526" t="s">
        <v>88</v>
      </c>
      <c r="D526" t="s">
        <v>376</v>
      </c>
      <c r="F526" s="9" t="s">
        <v>820</v>
      </c>
      <c r="G526">
        <v>2</v>
      </c>
      <c r="J526">
        <f>+Tabla35678[[#This Row],[BALANCE INICIAL]]+Tabla35678[[#This Row],[ENTRADAS]]-Tabla35678[[#This Row],[SALIDAS]]</f>
        <v>2</v>
      </c>
      <c r="K526" s="2">
        <v>7873</v>
      </c>
      <c r="L526" s="2">
        <f>+Tabla35678[[#This Row],[BALANCE INICIAL]]*Tabla35678[[#This Row],[PRECIO]]</f>
        <v>15746</v>
      </c>
      <c r="M526" s="2">
        <f>+Tabla35678[[#This Row],[ENTRADAS]]*Tabla35678[[#This Row],[PRECIO]]</f>
        <v>0</v>
      </c>
      <c r="N526" s="2">
        <f>+Tabla35678[[#This Row],[SALIDAS]]*Tabla35678[[#This Row],[PRECIO]]</f>
        <v>0</v>
      </c>
      <c r="O526" s="2">
        <f>+Tabla35678[[#This Row],[BALANCE INICIAL2]]+Tabla35678[[#This Row],[ENTRADAS3]]-Tabla35678[[#This Row],[SALIDAS4]]</f>
        <v>15746</v>
      </c>
    </row>
    <row r="527" spans="1:15">
      <c r="A527" s="9" t="s">
        <v>42</v>
      </c>
      <c r="B527" s="19">
        <v>1206010001</v>
      </c>
      <c r="C527" t="s">
        <v>88</v>
      </c>
      <c r="D527" t="s">
        <v>377</v>
      </c>
      <c r="F527" s="9" t="s">
        <v>820</v>
      </c>
      <c r="G527">
        <v>3</v>
      </c>
      <c r="J527">
        <f>+Tabla35678[[#This Row],[BALANCE INICIAL]]+Tabla35678[[#This Row],[ENTRADAS]]-Tabla35678[[#This Row],[SALIDAS]]</f>
        <v>3</v>
      </c>
      <c r="K527" s="2">
        <v>8500</v>
      </c>
      <c r="L527" s="2">
        <f>+Tabla35678[[#This Row],[BALANCE INICIAL]]*Tabla35678[[#This Row],[PRECIO]]</f>
        <v>25500</v>
      </c>
      <c r="M527" s="2">
        <f>+Tabla35678[[#This Row],[ENTRADAS]]*Tabla35678[[#This Row],[PRECIO]]</f>
        <v>0</v>
      </c>
      <c r="N527" s="2">
        <f>+Tabla35678[[#This Row],[SALIDAS]]*Tabla35678[[#This Row],[PRECIO]]</f>
        <v>0</v>
      </c>
      <c r="O527" s="2">
        <f>+Tabla35678[[#This Row],[BALANCE INICIAL2]]+Tabla35678[[#This Row],[ENTRADAS3]]-Tabla35678[[#This Row],[SALIDAS4]]</f>
        <v>25500</v>
      </c>
    </row>
    <row r="528" spans="1:15">
      <c r="A528" s="9" t="s">
        <v>42</v>
      </c>
      <c r="B528" s="19">
        <v>1206010001</v>
      </c>
      <c r="C528" t="s">
        <v>88</v>
      </c>
      <c r="D528" t="s">
        <v>378</v>
      </c>
      <c r="F528" s="9" t="s">
        <v>820</v>
      </c>
      <c r="G528">
        <v>1</v>
      </c>
      <c r="J528">
        <f>+Tabla35678[[#This Row],[BALANCE INICIAL]]+Tabla35678[[#This Row],[ENTRADAS]]-Tabla35678[[#This Row],[SALIDAS]]</f>
        <v>1</v>
      </c>
      <c r="K528" s="2">
        <v>26500</v>
      </c>
      <c r="L528" s="2">
        <f>+Tabla35678[[#This Row],[BALANCE INICIAL]]*Tabla35678[[#This Row],[PRECIO]]</f>
        <v>26500</v>
      </c>
      <c r="M528" s="2">
        <f>+Tabla35678[[#This Row],[ENTRADAS]]*Tabla35678[[#This Row],[PRECIO]]</f>
        <v>0</v>
      </c>
      <c r="N528" s="2">
        <f>+Tabla35678[[#This Row],[SALIDAS]]*Tabla35678[[#This Row],[PRECIO]]</f>
        <v>0</v>
      </c>
      <c r="O528" s="2">
        <f>+Tabla35678[[#This Row],[BALANCE INICIAL2]]+Tabla35678[[#This Row],[ENTRADAS3]]-Tabla35678[[#This Row],[SALIDAS4]]</f>
        <v>26500</v>
      </c>
    </row>
    <row r="529" spans="1:15">
      <c r="A529" s="9" t="s">
        <v>42</v>
      </c>
      <c r="B529" s="19">
        <v>1206010001</v>
      </c>
      <c r="C529" t="s">
        <v>92</v>
      </c>
      <c r="D529" t="s">
        <v>301</v>
      </c>
      <c r="F529" s="9" t="s">
        <v>826</v>
      </c>
      <c r="G529">
        <v>2</v>
      </c>
      <c r="J529">
        <f>+Tabla35678[[#This Row],[BALANCE INICIAL]]+Tabla35678[[#This Row],[ENTRADAS]]-Tabla35678[[#This Row],[SALIDAS]]</f>
        <v>2</v>
      </c>
      <c r="K529" s="2">
        <v>1850</v>
      </c>
      <c r="L529" s="2">
        <f>+Tabla35678[[#This Row],[BALANCE INICIAL]]*Tabla35678[[#This Row],[PRECIO]]</f>
        <v>3700</v>
      </c>
      <c r="M529" s="2">
        <f>+Tabla35678[[#This Row],[ENTRADAS]]*Tabla35678[[#This Row],[PRECIO]]</f>
        <v>0</v>
      </c>
      <c r="N529" s="2">
        <f>+Tabla35678[[#This Row],[SALIDAS]]*Tabla35678[[#This Row],[PRECIO]]</f>
        <v>0</v>
      </c>
      <c r="O529" s="2">
        <f>+Tabla35678[[#This Row],[BALANCE INICIAL2]]+Tabla35678[[#This Row],[ENTRADAS3]]-Tabla35678[[#This Row],[SALIDAS4]]</f>
        <v>3700</v>
      </c>
    </row>
    <row r="530" spans="1:15">
      <c r="A530" s="9" t="s">
        <v>59</v>
      </c>
      <c r="B530" s="10" t="s">
        <v>880</v>
      </c>
      <c r="C530" t="s">
        <v>107</v>
      </c>
      <c r="D530" t="s">
        <v>644</v>
      </c>
      <c r="F530" s="9" t="s">
        <v>820</v>
      </c>
      <c r="G530">
        <v>4</v>
      </c>
      <c r="J530">
        <f>+Tabla35678[[#This Row],[BALANCE INICIAL]]+Tabla35678[[#This Row],[ENTRADAS]]-Tabla35678[[#This Row],[SALIDAS]]</f>
        <v>4</v>
      </c>
      <c r="K530" s="2">
        <v>325</v>
      </c>
      <c r="L530" s="2">
        <f>+Tabla35678[[#This Row],[BALANCE INICIAL]]*Tabla35678[[#This Row],[PRECIO]]</f>
        <v>1300</v>
      </c>
      <c r="M530" s="2">
        <f>+Tabla35678[[#This Row],[ENTRADAS]]*Tabla35678[[#This Row],[PRECIO]]</f>
        <v>0</v>
      </c>
      <c r="N530" s="2">
        <f>+Tabla35678[[#This Row],[SALIDAS]]*Tabla35678[[#This Row],[PRECIO]]</f>
        <v>0</v>
      </c>
      <c r="O530" s="2">
        <f>+Tabla35678[[#This Row],[BALANCE INICIAL2]]+Tabla35678[[#This Row],[ENTRADAS3]]-Tabla35678[[#This Row],[SALIDAS4]]</f>
        <v>1300</v>
      </c>
    </row>
    <row r="531" spans="1:15">
      <c r="A531" s="9" t="s">
        <v>59</v>
      </c>
      <c r="B531" s="10" t="s">
        <v>880</v>
      </c>
      <c r="C531" t="s">
        <v>107</v>
      </c>
      <c r="D531" t="s">
        <v>645</v>
      </c>
      <c r="F531" s="9" t="s">
        <v>820</v>
      </c>
      <c r="G531">
        <v>3</v>
      </c>
      <c r="J531">
        <f>+Tabla35678[[#This Row],[BALANCE INICIAL]]+Tabla35678[[#This Row],[ENTRADAS]]-Tabla35678[[#This Row],[SALIDAS]]</f>
        <v>3</v>
      </c>
      <c r="K531" s="2">
        <v>850</v>
      </c>
      <c r="L531" s="2">
        <f>+Tabla35678[[#This Row],[BALANCE INICIAL]]*Tabla35678[[#This Row],[PRECIO]]</f>
        <v>2550</v>
      </c>
      <c r="M531" s="2">
        <f>+Tabla35678[[#This Row],[ENTRADAS]]*Tabla35678[[#This Row],[PRECIO]]</f>
        <v>0</v>
      </c>
      <c r="N531" s="2">
        <f>+Tabla35678[[#This Row],[SALIDAS]]*Tabla35678[[#This Row],[PRECIO]]</f>
        <v>0</v>
      </c>
      <c r="O531" s="2">
        <f>+Tabla35678[[#This Row],[BALANCE INICIAL2]]+Tabla35678[[#This Row],[ENTRADAS3]]-Tabla35678[[#This Row],[SALIDAS4]]</f>
        <v>2550</v>
      </c>
    </row>
    <row r="532" spans="1:15">
      <c r="A532" s="9" t="s">
        <v>59</v>
      </c>
      <c r="B532" s="10" t="s">
        <v>880</v>
      </c>
      <c r="C532" t="s">
        <v>107</v>
      </c>
      <c r="D532" t="s">
        <v>646</v>
      </c>
      <c r="F532" s="9" t="s">
        <v>820</v>
      </c>
      <c r="G532">
        <v>4</v>
      </c>
      <c r="J532">
        <f>+Tabla35678[[#This Row],[BALANCE INICIAL]]+Tabla35678[[#This Row],[ENTRADAS]]-Tabla35678[[#This Row],[SALIDAS]]</f>
        <v>4</v>
      </c>
      <c r="K532" s="2">
        <v>1495</v>
      </c>
      <c r="L532" s="2">
        <f>+Tabla35678[[#This Row],[BALANCE INICIAL]]*Tabla35678[[#This Row],[PRECIO]]</f>
        <v>5980</v>
      </c>
      <c r="M532" s="2">
        <f>+Tabla35678[[#This Row],[ENTRADAS]]*Tabla35678[[#This Row],[PRECIO]]</f>
        <v>0</v>
      </c>
      <c r="N532" s="2">
        <f>+Tabla35678[[#This Row],[SALIDAS]]*Tabla35678[[#This Row],[PRECIO]]</f>
        <v>0</v>
      </c>
      <c r="O532" s="2">
        <f>+Tabla35678[[#This Row],[BALANCE INICIAL2]]+Tabla35678[[#This Row],[ENTRADAS3]]-Tabla35678[[#This Row],[SALIDAS4]]</f>
        <v>5980</v>
      </c>
    </row>
    <row r="533" spans="1:15">
      <c r="A533" s="9" t="s">
        <v>59</v>
      </c>
      <c r="B533" s="10" t="s">
        <v>880</v>
      </c>
      <c r="C533" t="s">
        <v>107</v>
      </c>
      <c r="D533" t="s">
        <v>647</v>
      </c>
      <c r="F533" s="9" t="s">
        <v>820</v>
      </c>
      <c r="G533">
        <v>7</v>
      </c>
      <c r="J533">
        <f>+Tabla35678[[#This Row],[BALANCE INICIAL]]+Tabla35678[[#This Row],[ENTRADAS]]-Tabla35678[[#This Row],[SALIDAS]]</f>
        <v>7</v>
      </c>
      <c r="K533" s="2">
        <v>130</v>
      </c>
      <c r="L533" s="2">
        <f>+Tabla35678[[#This Row],[BALANCE INICIAL]]*Tabla35678[[#This Row],[PRECIO]]</f>
        <v>910</v>
      </c>
      <c r="M533" s="2">
        <f>+Tabla35678[[#This Row],[ENTRADAS]]*Tabla35678[[#This Row],[PRECIO]]</f>
        <v>0</v>
      </c>
      <c r="N533" s="2">
        <f>+Tabla35678[[#This Row],[SALIDAS]]*Tabla35678[[#This Row],[PRECIO]]</f>
        <v>0</v>
      </c>
      <c r="O533" s="2">
        <f>+Tabla35678[[#This Row],[BALANCE INICIAL2]]+Tabla35678[[#This Row],[ENTRADAS3]]-Tabla35678[[#This Row],[SALIDAS4]]</f>
        <v>910</v>
      </c>
    </row>
    <row r="534" spans="1:15">
      <c r="A534" s="9" t="s">
        <v>59</v>
      </c>
      <c r="B534" s="10" t="s">
        <v>880</v>
      </c>
      <c r="C534" t="s">
        <v>107</v>
      </c>
      <c r="D534" t="s">
        <v>648</v>
      </c>
      <c r="F534" s="9" t="s">
        <v>820</v>
      </c>
      <c r="G534">
        <v>19</v>
      </c>
      <c r="J534">
        <f>+Tabla35678[[#This Row],[BALANCE INICIAL]]+Tabla35678[[#This Row],[ENTRADAS]]-Tabla35678[[#This Row],[SALIDAS]]</f>
        <v>19</v>
      </c>
      <c r="K534" s="2">
        <v>100</v>
      </c>
      <c r="L534" s="2">
        <f>+Tabla35678[[#This Row],[BALANCE INICIAL]]*Tabla35678[[#This Row],[PRECIO]]</f>
        <v>1900</v>
      </c>
      <c r="M534" s="2">
        <f>+Tabla35678[[#This Row],[ENTRADAS]]*Tabla35678[[#This Row],[PRECIO]]</f>
        <v>0</v>
      </c>
      <c r="N534" s="2">
        <f>+Tabla35678[[#This Row],[SALIDAS]]*Tabla35678[[#This Row],[PRECIO]]</f>
        <v>0</v>
      </c>
      <c r="O534" s="2">
        <f>+Tabla35678[[#This Row],[BALANCE INICIAL2]]+Tabla35678[[#This Row],[ENTRADAS3]]-Tabla35678[[#This Row],[SALIDAS4]]</f>
        <v>1900</v>
      </c>
    </row>
    <row r="535" spans="1:15">
      <c r="A535" s="9" t="s">
        <v>59</v>
      </c>
      <c r="B535" s="10" t="s">
        <v>880</v>
      </c>
      <c r="C535" t="s">
        <v>107</v>
      </c>
      <c r="D535" t="s">
        <v>649</v>
      </c>
      <c r="F535" s="9" t="s">
        <v>820</v>
      </c>
      <c r="G535">
        <v>19</v>
      </c>
      <c r="J535">
        <f>+Tabla35678[[#This Row],[BALANCE INICIAL]]+Tabla35678[[#This Row],[ENTRADAS]]-Tabla35678[[#This Row],[SALIDAS]]</f>
        <v>19</v>
      </c>
      <c r="K535" s="2">
        <v>98</v>
      </c>
      <c r="L535" s="2">
        <f>+Tabla35678[[#This Row],[BALANCE INICIAL]]*Tabla35678[[#This Row],[PRECIO]]</f>
        <v>1862</v>
      </c>
      <c r="M535" s="2">
        <f>+Tabla35678[[#This Row],[ENTRADAS]]*Tabla35678[[#This Row],[PRECIO]]</f>
        <v>0</v>
      </c>
      <c r="N535" s="2">
        <f>+Tabla35678[[#This Row],[SALIDAS]]*Tabla35678[[#This Row],[PRECIO]]</f>
        <v>0</v>
      </c>
      <c r="O535" s="2">
        <f>+Tabla35678[[#This Row],[BALANCE INICIAL2]]+Tabla35678[[#This Row],[ENTRADAS3]]-Tabla35678[[#This Row],[SALIDAS4]]</f>
        <v>1862</v>
      </c>
    </row>
    <row r="536" spans="1:15">
      <c r="A536" s="9" t="s">
        <v>59</v>
      </c>
      <c r="B536" s="10" t="s">
        <v>880</v>
      </c>
      <c r="C536" t="s">
        <v>107</v>
      </c>
      <c r="D536" t="s">
        <v>650</v>
      </c>
      <c r="F536" s="9" t="s">
        <v>820</v>
      </c>
      <c r="G536">
        <v>3</v>
      </c>
      <c r="I536">
        <v>3</v>
      </c>
      <c r="J536">
        <f>+Tabla35678[[#This Row],[BALANCE INICIAL]]+Tabla35678[[#This Row],[ENTRADAS]]-Tabla35678[[#This Row],[SALIDAS]]</f>
        <v>0</v>
      </c>
      <c r="K536" s="2">
        <v>102</v>
      </c>
      <c r="L536" s="2">
        <f>+Tabla35678[[#This Row],[BALANCE INICIAL]]*Tabla35678[[#This Row],[PRECIO]]</f>
        <v>306</v>
      </c>
      <c r="M536" s="2">
        <f>+Tabla35678[[#This Row],[ENTRADAS]]*Tabla35678[[#This Row],[PRECIO]]</f>
        <v>0</v>
      </c>
      <c r="N536" s="2">
        <f>+Tabla35678[[#This Row],[SALIDAS]]*Tabla35678[[#This Row],[PRECIO]]</f>
        <v>306</v>
      </c>
      <c r="O536" s="2">
        <f>+Tabla35678[[#This Row],[BALANCE INICIAL2]]+Tabla35678[[#This Row],[ENTRADAS3]]-Tabla35678[[#This Row],[SALIDAS4]]</f>
        <v>0</v>
      </c>
    </row>
    <row r="537" spans="1:15">
      <c r="A537" s="9" t="s">
        <v>59</v>
      </c>
      <c r="B537" s="10" t="s">
        <v>880</v>
      </c>
      <c r="C537" t="s">
        <v>107</v>
      </c>
      <c r="D537" t="s">
        <v>651</v>
      </c>
      <c r="F537" s="9" t="s">
        <v>834</v>
      </c>
      <c r="G537">
        <v>5</v>
      </c>
      <c r="J537">
        <f>+Tabla35678[[#This Row],[BALANCE INICIAL]]+Tabla35678[[#This Row],[ENTRADAS]]-Tabla35678[[#This Row],[SALIDAS]]</f>
        <v>5</v>
      </c>
      <c r="K537" s="2">
        <v>130</v>
      </c>
      <c r="L537" s="2">
        <f>+Tabla35678[[#This Row],[BALANCE INICIAL]]*Tabla35678[[#This Row],[PRECIO]]</f>
        <v>650</v>
      </c>
      <c r="M537" s="2">
        <f>+Tabla35678[[#This Row],[ENTRADAS]]*Tabla35678[[#This Row],[PRECIO]]</f>
        <v>0</v>
      </c>
      <c r="N537" s="2">
        <f>+Tabla35678[[#This Row],[SALIDAS]]*Tabla35678[[#This Row],[PRECIO]]</f>
        <v>0</v>
      </c>
      <c r="O537" s="2">
        <f>+Tabla35678[[#This Row],[BALANCE INICIAL2]]+Tabla35678[[#This Row],[ENTRADAS3]]-Tabla35678[[#This Row],[SALIDAS4]]</f>
        <v>650</v>
      </c>
    </row>
    <row r="538" spans="1:15">
      <c r="A538" s="9" t="s">
        <v>59</v>
      </c>
      <c r="B538" s="10" t="s">
        <v>880</v>
      </c>
      <c r="C538" t="s">
        <v>107</v>
      </c>
      <c r="D538" t="s">
        <v>653</v>
      </c>
      <c r="F538" s="9" t="s">
        <v>820</v>
      </c>
      <c r="G538">
        <v>71</v>
      </c>
      <c r="J538">
        <f>+Tabla35678[[#This Row],[BALANCE INICIAL]]+Tabla35678[[#This Row],[ENTRADAS]]-Tabla35678[[#This Row],[SALIDAS]]</f>
        <v>71</v>
      </c>
      <c r="K538" s="2">
        <v>160</v>
      </c>
      <c r="L538" s="2">
        <f>+Tabla35678[[#This Row],[BALANCE INICIAL]]*Tabla35678[[#This Row],[PRECIO]]</f>
        <v>11360</v>
      </c>
      <c r="M538" s="2">
        <f>+Tabla35678[[#This Row],[ENTRADAS]]*Tabla35678[[#This Row],[PRECIO]]</f>
        <v>0</v>
      </c>
      <c r="N538" s="2">
        <f>+Tabla35678[[#This Row],[SALIDAS]]*Tabla35678[[#This Row],[PRECIO]]</f>
        <v>0</v>
      </c>
      <c r="O538" s="2">
        <f>+Tabla35678[[#This Row],[BALANCE INICIAL2]]+Tabla35678[[#This Row],[ENTRADAS3]]-Tabla35678[[#This Row],[SALIDAS4]]</f>
        <v>11360</v>
      </c>
    </row>
    <row r="539" spans="1:15">
      <c r="A539" s="9" t="s">
        <v>59</v>
      </c>
      <c r="B539" s="10" t="s">
        <v>880</v>
      </c>
      <c r="C539" t="s">
        <v>107</v>
      </c>
      <c r="D539" t="s">
        <v>654</v>
      </c>
      <c r="F539" s="9" t="s">
        <v>820</v>
      </c>
      <c r="G539">
        <v>66</v>
      </c>
      <c r="J539">
        <f>+Tabla35678[[#This Row],[BALANCE INICIAL]]+Tabla35678[[#This Row],[ENTRADAS]]-Tabla35678[[#This Row],[SALIDAS]]</f>
        <v>66</v>
      </c>
      <c r="K539" s="2">
        <v>180</v>
      </c>
      <c r="L539" s="2">
        <f>+Tabla35678[[#This Row],[BALANCE INICIAL]]*Tabla35678[[#This Row],[PRECIO]]</f>
        <v>11880</v>
      </c>
      <c r="M539" s="2">
        <f>+Tabla35678[[#This Row],[ENTRADAS]]*Tabla35678[[#This Row],[PRECIO]]</f>
        <v>0</v>
      </c>
      <c r="N539" s="2">
        <f>+Tabla35678[[#This Row],[SALIDAS]]*Tabla35678[[#This Row],[PRECIO]]</f>
        <v>0</v>
      </c>
      <c r="O539" s="2">
        <f>+Tabla35678[[#This Row],[BALANCE INICIAL2]]+Tabla35678[[#This Row],[ENTRADAS3]]-Tabla35678[[#This Row],[SALIDAS4]]</f>
        <v>11880</v>
      </c>
    </row>
    <row r="540" spans="1:15">
      <c r="A540" s="9" t="s">
        <v>59</v>
      </c>
      <c r="B540" s="10" t="s">
        <v>880</v>
      </c>
      <c r="C540" t="s">
        <v>107</v>
      </c>
      <c r="D540" t="s">
        <v>655</v>
      </c>
      <c r="F540" s="9" t="s">
        <v>820</v>
      </c>
      <c r="G540">
        <v>165</v>
      </c>
      <c r="J540">
        <f>+Tabla35678[[#This Row],[BALANCE INICIAL]]+Tabla35678[[#This Row],[ENTRADAS]]-Tabla35678[[#This Row],[SALIDAS]]</f>
        <v>165</v>
      </c>
      <c r="K540" s="2">
        <v>110</v>
      </c>
      <c r="L540" s="2">
        <f>+Tabla35678[[#This Row],[BALANCE INICIAL]]*Tabla35678[[#This Row],[PRECIO]]</f>
        <v>18150</v>
      </c>
      <c r="M540" s="2">
        <f>+Tabla35678[[#This Row],[ENTRADAS]]*Tabla35678[[#This Row],[PRECIO]]</f>
        <v>0</v>
      </c>
      <c r="N540" s="2">
        <f>+Tabla35678[[#This Row],[SALIDAS]]*Tabla35678[[#This Row],[PRECIO]]</f>
        <v>0</v>
      </c>
      <c r="O540" s="2">
        <f>+Tabla35678[[#This Row],[BALANCE INICIAL2]]+Tabla35678[[#This Row],[ENTRADAS3]]-Tabla35678[[#This Row],[SALIDAS4]]</f>
        <v>18150</v>
      </c>
    </row>
    <row r="541" spans="1:15">
      <c r="A541" s="9" t="s">
        <v>59</v>
      </c>
      <c r="B541" s="10" t="s">
        <v>880</v>
      </c>
      <c r="C541" t="s">
        <v>107</v>
      </c>
      <c r="D541" t="s">
        <v>656</v>
      </c>
      <c r="F541" s="9" t="s">
        <v>820</v>
      </c>
      <c r="G541">
        <v>1</v>
      </c>
      <c r="J541">
        <f>+Tabla35678[[#This Row],[BALANCE INICIAL]]+Tabla35678[[#This Row],[ENTRADAS]]-Tabla35678[[#This Row],[SALIDAS]]</f>
        <v>1</v>
      </c>
      <c r="K541" s="2">
        <v>122.63</v>
      </c>
      <c r="L541" s="2">
        <f>+Tabla35678[[#This Row],[BALANCE INICIAL]]*Tabla35678[[#This Row],[PRECIO]]</f>
        <v>122.63</v>
      </c>
      <c r="M541" s="2">
        <f>+Tabla35678[[#This Row],[ENTRADAS]]*Tabla35678[[#This Row],[PRECIO]]</f>
        <v>0</v>
      </c>
      <c r="N541" s="2">
        <f>+Tabla35678[[#This Row],[SALIDAS]]*Tabla35678[[#This Row],[PRECIO]]</f>
        <v>0</v>
      </c>
      <c r="O541" s="2">
        <f>+Tabla35678[[#This Row],[BALANCE INICIAL2]]+Tabla35678[[#This Row],[ENTRADAS3]]-Tabla35678[[#This Row],[SALIDAS4]]</f>
        <v>122.63</v>
      </c>
    </row>
    <row r="542" spans="1:15">
      <c r="A542" s="9" t="s">
        <v>59</v>
      </c>
      <c r="B542" s="10" t="s">
        <v>880</v>
      </c>
      <c r="C542" t="s">
        <v>107</v>
      </c>
      <c r="D542" t="s">
        <v>657</v>
      </c>
      <c r="F542" s="9" t="s">
        <v>820</v>
      </c>
      <c r="G542">
        <v>13</v>
      </c>
      <c r="J542">
        <f>+Tabla35678[[#This Row],[BALANCE INICIAL]]+Tabla35678[[#This Row],[ENTRADAS]]-Tabla35678[[#This Row],[SALIDAS]]</f>
        <v>13</v>
      </c>
      <c r="K542" s="2">
        <v>600</v>
      </c>
      <c r="L542" s="2">
        <f>+Tabla35678[[#This Row],[BALANCE INICIAL]]*Tabla35678[[#This Row],[PRECIO]]</f>
        <v>7800</v>
      </c>
      <c r="M542" s="2">
        <f>+Tabla35678[[#This Row],[ENTRADAS]]*Tabla35678[[#This Row],[PRECIO]]</f>
        <v>0</v>
      </c>
      <c r="N542" s="2">
        <f>+Tabla35678[[#This Row],[SALIDAS]]*Tabla35678[[#This Row],[PRECIO]]</f>
        <v>0</v>
      </c>
      <c r="O542" s="2">
        <f>+Tabla35678[[#This Row],[BALANCE INICIAL2]]+Tabla35678[[#This Row],[ENTRADAS3]]-Tabla35678[[#This Row],[SALIDAS4]]</f>
        <v>7800</v>
      </c>
    </row>
    <row r="543" spans="1:15">
      <c r="A543" s="9" t="s">
        <v>59</v>
      </c>
      <c r="B543" s="10" t="s">
        <v>880</v>
      </c>
      <c r="C543" t="s">
        <v>107</v>
      </c>
      <c r="D543" t="s">
        <v>658</v>
      </c>
      <c r="F543" s="9" t="s">
        <v>820</v>
      </c>
      <c r="G543">
        <v>8</v>
      </c>
      <c r="I543">
        <v>2</v>
      </c>
      <c r="J543">
        <f>+Tabla35678[[#This Row],[BALANCE INICIAL]]+Tabla35678[[#This Row],[ENTRADAS]]-Tabla35678[[#This Row],[SALIDAS]]</f>
        <v>6</v>
      </c>
      <c r="K543" s="2">
        <v>750</v>
      </c>
      <c r="L543" s="2">
        <f>+Tabla35678[[#This Row],[BALANCE INICIAL]]*Tabla35678[[#This Row],[PRECIO]]</f>
        <v>6000</v>
      </c>
      <c r="M543" s="2">
        <f>+Tabla35678[[#This Row],[ENTRADAS]]*Tabla35678[[#This Row],[PRECIO]]</f>
        <v>0</v>
      </c>
      <c r="N543" s="2">
        <f>+Tabla35678[[#This Row],[SALIDAS]]*Tabla35678[[#This Row],[PRECIO]]</f>
        <v>1500</v>
      </c>
      <c r="O543" s="2">
        <f>+Tabla35678[[#This Row],[BALANCE INICIAL2]]+Tabla35678[[#This Row],[ENTRADAS3]]-Tabla35678[[#This Row],[SALIDAS4]]</f>
        <v>4500</v>
      </c>
    </row>
    <row r="544" spans="1:15">
      <c r="A544" s="9" t="s">
        <v>59</v>
      </c>
      <c r="B544" s="10" t="s">
        <v>880</v>
      </c>
      <c r="C544" t="s">
        <v>107</v>
      </c>
      <c r="D544" t="s">
        <v>659</v>
      </c>
      <c r="F544" s="9" t="s">
        <v>820</v>
      </c>
      <c r="G544">
        <v>1</v>
      </c>
      <c r="J544">
        <f>+Tabla35678[[#This Row],[BALANCE INICIAL]]+Tabla35678[[#This Row],[ENTRADAS]]-Tabla35678[[#This Row],[SALIDAS]]</f>
        <v>1</v>
      </c>
      <c r="K544" s="2">
        <v>400</v>
      </c>
      <c r="L544" s="2">
        <f>+Tabla35678[[#This Row],[BALANCE INICIAL]]*Tabla35678[[#This Row],[PRECIO]]</f>
        <v>400</v>
      </c>
      <c r="M544" s="2">
        <f>+Tabla35678[[#This Row],[ENTRADAS]]*Tabla35678[[#This Row],[PRECIO]]</f>
        <v>0</v>
      </c>
      <c r="N544" s="2">
        <f>+Tabla35678[[#This Row],[SALIDAS]]*Tabla35678[[#This Row],[PRECIO]]</f>
        <v>0</v>
      </c>
      <c r="O544" s="2">
        <f>+Tabla35678[[#This Row],[BALANCE INICIAL2]]+Tabla35678[[#This Row],[ENTRADAS3]]-Tabla35678[[#This Row],[SALIDAS4]]</f>
        <v>400</v>
      </c>
    </row>
    <row r="545" spans="1:15">
      <c r="A545" s="9" t="s">
        <v>59</v>
      </c>
      <c r="B545" s="10" t="s">
        <v>880</v>
      </c>
      <c r="C545" t="s">
        <v>107</v>
      </c>
      <c r="D545" t="s">
        <v>660</v>
      </c>
      <c r="F545" s="9" t="s">
        <v>834</v>
      </c>
      <c r="G545">
        <v>9</v>
      </c>
      <c r="I545">
        <v>2</v>
      </c>
      <c r="J545">
        <f>+Tabla35678[[#This Row],[BALANCE INICIAL]]+Tabla35678[[#This Row],[ENTRADAS]]-Tabla35678[[#This Row],[SALIDAS]]</f>
        <v>7</v>
      </c>
      <c r="K545" s="2">
        <v>365</v>
      </c>
      <c r="L545" s="2">
        <f>+Tabla35678[[#This Row],[BALANCE INICIAL]]*Tabla35678[[#This Row],[PRECIO]]</f>
        <v>3285</v>
      </c>
      <c r="M545" s="2">
        <f>+Tabla35678[[#This Row],[ENTRADAS]]*Tabla35678[[#This Row],[PRECIO]]</f>
        <v>0</v>
      </c>
      <c r="N545" s="2">
        <f>+Tabla35678[[#This Row],[SALIDAS]]*Tabla35678[[#This Row],[PRECIO]]</f>
        <v>730</v>
      </c>
      <c r="O545" s="2">
        <f>+Tabla35678[[#This Row],[BALANCE INICIAL2]]+Tabla35678[[#This Row],[ENTRADAS3]]-Tabla35678[[#This Row],[SALIDAS4]]</f>
        <v>2555</v>
      </c>
    </row>
    <row r="546" spans="1:15">
      <c r="A546" s="9" t="s">
        <v>59</v>
      </c>
      <c r="B546" s="10" t="s">
        <v>880</v>
      </c>
      <c r="C546" t="s">
        <v>107</v>
      </c>
      <c r="D546" t="s">
        <v>661</v>
      </c>
      <c r="F546" s="9" t="s">
        <v>834</v>
      </c>
      <c r="G546">
        <v>1</v>
      </c>
      <c r="I546">
        <v>1</v>
      </c>
      <c r="J546">
        <f>+Tabla35678[[#This Row],[BALANCE INICIAL]]+Tabla35678[[#This Row],[ENTRADAS]]-Tabla35678[[#This Row],[SALIDAS]]</f>
        <v>0</v>
      </c>
      <c r="K546" s="2">
        <v>800</v>
      </c>
      <c r="L546" s="2">
        <f>+Tabla35678[[#This Row],[BALANCE INICIAL]]*Tabla35678[[#This Row],[PRECIO]]</f>
        <v>800</v>
      </c>
      <c r="M546" s="2">
        <f>+Tabla35678[[#This Row],[ENTRADAS]]*Tabla35678[[#This Row],[PRECIO]]</f>
        <v>0</v>
      </c>
      <c r="N546" s="2">
        <f>+Tabla35678[[#This Row],[SALIDAS]]*Tabla35678[[#This Row],[PRECIO]]</f>
        <v>800</v>
      </c>
      <c r="O546" s="2">
        <f>+Tabla35678[[#This Row],[BALANCE INICIAL2]]+Tabla35678[[#This Row],[ENTRADAS3]]-Tabla35678[[#This Row],[SALIDAS4]]</f>
        <v>0</v>
      </c>
    </row>
    <row r="547" spans="1:15">
      <c r="A547" s="9" t="s">
        <v>59</v>
      </c>
      <c r="B547" s="10" t="s">
        <v>880</v>
      </c>
      <c r="C547" t="s">
        <v>107</v>
      </c>
      <c r="D547" t="s">
        <v>662</v>
      </c>
      <c r="F547" s="9" t="s">
        <v>834</v>
      </c>
      <c r="G547">
        <v>1</v>
      </c>
      <c r="J547">
        <f>+Tabla35678[[#This Row],[BALANCE INICIAL]]+Tabla35678[[#This Row],[ENTRADAS]]-Tabla35678[[#This Row],[SALIDAS]]</f>
        <v>1</v>
      </c>
      <c r="K547" s="2">
        <v>400</v>
      </c>
      <c r="L547" s="2">
        <f>+Tabla35678[[#This Row],[BALANCE INICIAL]]*Tabla35678[[#This Row],[PRECIO]]</f>
        <v>400</v>
      </c>
      <c r="M547" s="2">
        <f>+Tabla35678[[#This Row],[ENTRADAS]]*Tabla35678[[#This Row],[PRECIO]]</f>
        <v>0</v>
      </c>
      <c r="N547" s="2">
        <f>+Tabla35678[[#This Row],[SALIDAS]]*Tabla35678[[#This Row],[PRECIO]]</f>
        <v>0</v>
      </c>
      <c r="O547" s="2">
        <f>+Tabla35678[[#This Row],[BALANCE INICIAL2]]+Tabla35678[[#This Row],[ENTRADAS3]]-Tabla35678[[#This Row],[SALIDAS4]]</f>
        <v>400</v>
      </c>
    </row>
    <row r="548" spans="1:15">
      <c r="A548" s="9" t="s">
        <v>59</v>
      </c>
      <c r="B548" s="10" t="s">
        <v>880</v>
      </c>
      <c r="C548" t="s">
        <v>107</v>
      </c>
      <c r="D548" t="s">
        <v>663</v>
      </c>
      <c r="F548" s="9" t="s">
        <v>834</v>
      </c>
      <c r="G548">
        <v>15</v>
      </c>
      <c r="J548">
        <f>+Tabla35678[[#This Row],[BALANCE INICIAL]]+Tabla35678[[#This Row],[ENTRADAS]]-Tabla35678[[#This Row],[SALIDAS]]</f>
        <v>15</v>
      </c>
      <c r="K548" s="2">
        <v>365</v>
      </c>
      <c r="L548" s="2">
        <f>+Tabla35678[[#This Row],[BALANCE INICIAL]]*Tabla35678[[#This Row],[PRECIO]]</f>
        <v>5475</v>
      </c>
      <c r="M548" s="2">
        <f>+Tabla35678[[#This Row],[ENTRADAS]]*Tabla35678[[#This Row],[PRECIO]]</f>
        <v>0</v>
      </c>
      <c r="N548" s="2">
        <f>+Tabla35678[[#This Row],[SALIDAS]]*Tabla35678[[#This Row],[PRECIO]]</f>
        <v>0</v>
      </c>
      <c r="O548" s="2">
        <f>+Tabla35678[[#This Row],[BALANCE INICIAL2]]+Tabla35678[[#This Row],[ENTRADAS3]]-Tabla35678[[#This Row],[SALIDAS4]]</f>
        <v>5475</v>
      </c>
    </row>
    <row r="549" spans="1:15">
      <c r="A549" s="9" t="s">
        <v>59</v>
      </c>
      <c r="B549" s="10" t="s">
        <v>880</v>
      </c>
      <c r="C549" t="s">
        <v>107</v>
      </c>
      <c r="D549" t="s">
        <v>664</v>
      </c>
      <c r="F549" s="9" t="s">
        <v>834</v>
      </c>
      <c r="G549">
        <v>13</v>
      </c>
      <c r="J549">
        <f>+Tabla35678[[#This Row],[BALANCE INICIAL]]+Tabla35678[[#This Row],[ENTRADAS]]-Tabla35678[[#This Row],[SALIDAS]]</f>
        <v>13</v>
      </c>
      <c r="K549" s="2">
        <v>450</v>
      </c>
      <c r="L549" s="2">
        <f>+Tabla35678[[#This Row],[BALANCE INICIAL]]*Tabla35678[[#This Row],[PRECIO]]</f>
        <v>5850</v>
      </c>
      <c r="M549" s="2">
        <f>+Tabla35678[[#This Row],[ENTRADAS]]*Tabla35678[[#This Row],[PRECIO]]</f>
        <v>0</v>
      </c>
      <c r="N549" s="2">
        <f>+Tabla35678[[#This Row],[SALIDAS]]*Tabla35678[[#This Row],[PRECIO]]</f>
        <v>0</v>
      </c>
      <c r="O549" s="2">
        <f>+Tabla35678[[#This Row],[BALANCE INICIAL2]]+Tabla35678[[#This Row],[ENTRADAS3]]-Tabla35678[[#This Row],[SALIDAS4]]</f>
        <v>5850</v>
      </c>
    </row>
    <row r="550" spans="1:15">
      <c r="A550" s="9" t="s">
        <v>59</v>
      </c>
      <c r="B550" s="10" t="s">
        <v>880</v>
      </c>
      <c r="C550" t="s">
        <v>107</v>
      </c>
      <c r="D550" t="s">
        <v>665</v>
      </c>
      <c r="F550" s="9" t="s">
        <v>834</v>
      </c>
      <c r="G550">
        <v>14</v>
      </c>
      <c r="J550">
        <f>+Tabla35678[[#This Row],[BALANCE INICIAL]]+Tabla35678[[#This Row],[ENTRADAS]]-Tabla35678[[#This Row],[SALIDAS]]</f>
        <v>14</v>
      </c>
      <c r="K550" s="2">
        <v>365</v>
      </c>
      <c r="L550" s="2">
        <f>+Tabla35678[[#This Row],[BALANCE INICIAL]]*Tabla35678[[#This Row],[PRECIO]]</f>
        <v>5110</v>
      </c>
      <c r="M550" s="2">
        <f>+Tabla35678[[#This Row],[ENTRADAS]]*Tabla35678[[#This Row],[PRECIO]]</f>
        <v>0</v>
      </c>
      <c r="N550" s="2">
        <f>+Tabla35678[[#This Row],[SALIDAS]]*Tabla35678[[#This Row],[PRECIO]]</f>
        <v>0</v>
      </c>
      <c r="O550" s="2">
        <f>+Tabla35678[[#This Row],[BALANCE INICIAL2]]+Tabla35678[[#This Row],[ENTRADAS3]]-Tabla35678[[#This Row],[SALIDAS4]]</f>
        <v>5110</v>
      </c>
    </row>
    <row r="551" spans="1:15">
      <c r="A551" s="9" t="s">
        <v>59</v>
      </c>
      <c r="B551" s="10" t="s">
        <v>880</v>
      </c>
      <c r="C551" t="s">
        <v>107</v>
      </c>
      <c r="D551" t="s">
        <v>666</v>
      </c>
      <c r="F551" s="9" t="s">
        <v>834</v>
      </c>
      <c r="G551">
        <v>0</v>
      </c>
      <c r="J551">
        <f>+Tabla35678[[#This Row],[BALANCE INICIAL]]+Tabla35678[[#This Row],[ENTRADAS]]-Tabla35678[[#This Row],[SALIDAS]]</f>
        <v>0</v>
      </c>
      <c r="K551" s="2">
        <v>800</v>
      </c>
      <c r="L551" s="2">
        <f>+Tabla35678[[#This Row],[BALANCE INICIAL]]*Tabla35678[[#This Row],[PRECIO]]</f>
        <v>0</v>
      </c>
      <c r="M551" s="2">
        <f>+Tabla35678[[#This Row],[ENTRADAS]]*Tabla35678[[#This Row],[PRECIO]]</f>
        <v>0</v>
      </c>
      <c r="N551" s="2">
        <f>+Tabla35678[[#This Row],[SALIDAS]]*Tabla35678[[#This Row],[PRECIO]]</f>
        <v>0</v>
      </c>
      <c r="O551" s="2">
        <f>+Tabla35678[[#This Row],[BALANCE INICIAL2]]+Tabla35678[[#This Row],[ENTRADAS3]]-Tabla35678[[#This Row],[SALIDAS4]]</f>
        <v>0</v>
      </c>
    </row>
    <row r="552" spans="1:15">
      <c r="A552" s="9" t="s">
        <v>59</v>
      </c>
      <c r="B552" s="10" t="s">
        <v>880</v>
      </c>
      <c r="C552" t="s">
        <v>107</v>
      </c>
      <c r="D552" t="s">
        <v>667</v>
      </c>
      <c r="F552" s="9" t="s">
        <v>834</v>
      </c>
      <c r="G552">
        <v>13</v>
      </c>
      <c r="J552">
        <f>+Tabla35678[[#This Row],[BALANCE INICIAL]]+Tabla35678[[#This Row],[ENTRADAS]]-Tabla35678[[#This Row],[SALIDAS]]</f>
        <v>13</v>
      </c>
      <c r="K552" s="2">
        <v>365</v>
      </c>
      <c r="L552" s="2">
        <f>+Tabla35678[[#This Row],[BALANCE INICIAL]]*Tabla35678[[#This Row],[PRECIO]]</f>
        <v>4745</v>
      </c>
      <c r="M552" s="2">
        <f>+Tabla35678[[#This Row],[ENTRADAS]]*Tabla35678[[#This Row],[PRECIO]]</f>
        <v>0</v>
      </c>
      <c r="N552" s="2">
        <f>+Tabla35678[[#This Row],[SALIDAS]]*Tabla35678[[#This Row],[PRECIO]]</f>
        <v>0</v>
      </c>
      <c r="O552" s="2">
        <f>+Tabla35678[[#This Row],[BALANCE INICIAL2]]+Tabla35678[[#This Row],[ENTRADAS3]]-Tabla35678[[#This Row],[SALIDAS4]]</f>
        <v>4745</v>
      </c>
    </row>
    <row r="553" spans="1:15">
      <c r="A553" s="9" t="s">
        <v>59</v>
      </c>
      <c r="B553" s="10" t="s">
        <v>880</v>
      </c>
      <c r="C553" t="s">
        <v>107</v>
      </c>
      <c r="D553" t="s">
        <v>668</v>
      </c>
      <c r="F553" s="9" t="s">
        <v>820</v>
      </c>
      <c r="G553">
        <v>1</v>
      </c>
      <c r="J553">
        <f>+Tabla35678[[#This Row],[BALANCE INICIAL]]+Tabla35678[[#This Row],[ENTRADAS]]-Tabla35678[[#This Row],[SALIDAS]]</f>
        <v>1</v>
      </c>
      <c r="K553" s="2">
        <v>545</v>
      </c>
      <c r="L553" s="2">
        <f>+Tabla35678[[#This Row],[BALANCE INICIAL]]*Tabla35678[[#This Row],[PRECIO]]</f>
        <v>545</v>
      </c>
      <c r="M553" s="2">
        <f>+Tabla35678[[#This Row],[ENTRADAS]]*Tabla35678[[#This Row],[PRECIO]]</f>
        <v>0</v>
      </c>
      <c r="N553" s="2">
        <f>+Tabla35678[[#This Row],[SALIDAS]]*Tabla35678[[#This Row],[PRECIO]]</f>
        <v>0</v>
      </c>
      <c r="O553" s="2">
        <f>+Tabla35678[[#This Row],[BALANCE INICIAL2]]+Tabla35678[[#This Row],[ENTRADAS3]]-Tabla35678[[#This Row],[SALIDAS4]]</f>
        <v>545</v>
      </c>
    </row>
    <row r="554" spans="1:15">
      <c r="A554" s="9" t="s">
        <v>59</v>
      </c>
      <c r="B554" s="10" t="s">
        <v>880</v>
      </c>
      <c r="C554" t="s">
        <v>107</v>
      </c>
      <c r="D554" t="s">
        <v>669</v>
      </c>
      <c r="F554" s="9" t="s">
        <v>820</v>
      </c>
      <c r="G554">
        <v>1</v>
      </c>
      <c r="J554">
        <f>+Tabla35678[[#This Row],[BALANCE INICIAL]]+Tabla35678[[#This Row],[ENTRADAS]]-Tabla35678[[#This Row],[SALIDAS]]</f>
        <v>1</v>
      </c>
      <c r="K554" s="2">
        <v>450</v>
      </c>
      <c r="L554" s="2">
        <f>+Tabla35678[[#This Row],[BALANCE INICIAL]]*Tabla35678[[#This Row],[PRECIO]]</f>
        <v>450</v>
      </c>
      <c r="M554" s="2">
        <f>+Tabla35678[[#This Row],[ENTRADAS]]*Tabla35678[[#This Row],[PRECIO]]</f>
        <v>0</v>
      </c>
      <c r="N554" s="2">
        <f>+Tabla35678[[#This Row],[SALIDAS]]*Tabla35678[[#This Row],[PRECIO]]</f>
        <v>0</v>
      </c>
      <c r="O554" s="2">
        <f>+Tabla35678[[#This Row],[BALANCE INICIAL2]]+Tabla35678[[#This Row],[ENTRADAS3]]-Tabla35678[[#This Row],[SALIDAS4]]</f>
        <v>450</v>
      </c>
    </row>
    <row r="555" spans="1:15">
      <c r="A555" s="9" t="s">
        <v>59</v>
      </c>
      <c r="B555" s="10" t="s">
        <v>880</v>
      </c>
      <c r="C555" t="s">
        <v>107</v>
      </c>
      <c r="D555" t="s">
        <v>670</v>
      </c>
      <c r="F555" s="9" t="s">
        <v>820</v>
      </c>
      <c r="G555">
        <v>1</v>
      </c>
      <c r="J555">
        <f>+Tabla35678[[#This Row],[BALANCE INICIAL]]+Tabla35678[[#This Row],[ENTRADAS]]-Tabla35678[[#This Row],[SALIDAS]]</f>
        <v>1</v>
      </c>
      <c r="K555" s="2">
        <v>550</v>
      </c>
      <c r="L555" s="2">
        <f>+Tabla35678[[#This Row],[BALANCE INICIAL]]*Tabla35678[[#This Row],[PRECIO]]</f>
        <v>550</v>
      </c>
      <c r="M555" s="2">
        <f>+Tabla35678[[#This Row],[ENTRADAS]]*Tabla35678[[#This Row],[PRECIO]]</f>
        <v>0</v>
      </c>
      <c r="N555" s="2">
        <f>+Tabla35678[[#This Row],[SALIDAS]]*Tabla35678[[#This Row],[PRECIO]]</f>
        <v>0</v>
      </c>
      <c r="O555" s="2">
        <f>+Tabla35678[[#This Row],[BALANCE INICIAL2]]+Tabla35678[[#This Row],[ENTRADAS3]]-Tabla35678[[#This Row],[SALIDAS4]]</f>
        <v>550</v>
      </c>
    </row>
    <row r="556" spans="1:15">
      <c r="A556" s="9" t="s">
        <v>59</v>
      </c>
      <c r="B556" s="10" t="s">
        <v>880</v>
      </c>
      <c r="C556" t="s">
        <v>107</v>
      </c>
      <c r="D556" t="s">
        <v>671</v>
      </c>
      <c r="F556" s="9" t="s">
        <v>820</v>
      </c>
      <c r="G556">
        <v>7</v>
      </c>
      <c r="J556">
        <f>+Tabla35678[[#This Row],[BALANCE INICIAL]]+Tabla35678[[#This Row],[ENTRADAS]]-Tabla35678[[#This Row],[SALIDAS]]</f>
        <v>7</v>
      </c>
      <c r="K556" s="2">
        <v>250</v>
      </c>
      <c r="L556" s="2">
        <f>+Tabla35678[[#This Row],[BALANCE INICIAL]]*Tabla35678[[#This Row],[PRECIO]]</f>
        <v>1750</v>
      </c>
      <c r="M556" s="2">
        <f>+Tabla35678[[#This Row],[ENTRADAS]]*Tabla35678[[#This Row],[PRECIO]]</f>
        <v>0</v>
      </c>
      <c r="N556" s="2">
        <f>+Tabla35678[[#This Row],[SALIDAS]]*Tabla35678[[#This Row],[PRECIO]]</f>
        <v>0</v>
      </c>
      <c r="O556" s="2">
        <f>+Tabla35678[[#This Row],[BALANCE INICIAL2]]+Tabla35678[[#This Row],[ENTRADAS3]]-Tabla35678[[#This Row],[SALIDAS4]]</f>
        <v>1750</v>
      </c>
    </row>
    <row r="557" spans="1:15">
      <c r="A557" s="9" t="s">
        <v>59</v>
      </c>
      <c r="B557" s="10" t="s">
        <v>880</v>
      </c>
      <c r="C557" t="s">
        <v>107</v>
      </c>
      <c r="D557" t="s">
        <v>672</v>
      </c>
      <c r="F557" s="9" t="s">
        <v>820</v>
      </c>
      <c r="G557">
        <v>5</v>
      </c>
      <c r="J557">
        <f>+Tabla35678[[#This Row],[BALANCE INICIAL]]+Tabla35678[[#This Row],[ENTRADAS]]-Tabla35678[[#This Row],[SALIDAS]]</f>
        <v>5</v>
      </c>
      <c r="K557" s="2">
        <v>499</v>
      </c>
      <c r="L557" s="2">
        <f>+Tabla35678[[#This Row],[BALANCE INICIAL]]*Tabla35678[[#This Row],[PRECIO]]</f>
        <v>2495</v>
      </c>
      <c r="M557" s="2">
        <f>+Tabla35678[[#This Row],[ENTRADAS]]*Tabla35678[[#This Row],[PRECIO]]</f>
        <v>0</v>
      </c>
      <c r="N557" s="2">
        <f>+Tabla35678[[#This Row],[SALIDAS]]*Tabla35678[[#This Row],[PRECIO]]</f>
        <v>0</v>
      </c>
      <c r="O557" s="2">
        <f>+Tabla35678[[#This Row],[BALANCE INICIAL2]]+Tabla35678[[#This Row],[ENTRADAS3]]-Tabla35678[[#This Row],[SALIDAS4]]</f>
        <v>2495</v>
      </c>
    </row>
    <row r="558" spans="1:15">
      <c r="A558" s="9" t="s">
        <v>59</v>
      </c>
      <c r="B558" s="10" t="s">
        <v>880</v>
      </c>
      <c r="C558" t="s">
        <v>107</v>
      </c>
      <c r="D558" t="s">
        <v>673</v>
      </c>
      <c r="F558" s="9" t="s">
        <v>820</v>
      </c>
      <c r="G558">
        <v>0</v>
      </c>
      <c r="J558">
        <f>+Tabla35678[[#This Row],[BALANCE INICIAL]]+Tabla35678[[#This Row],[ENTRADAS]]-Tabla35678[[#This Row],[SALIDAS]]</f>
        <v>0</v>
      </c>
      <c r="K558" s="2">
        <v>250</v>
      </c>
      <c r="L558" s="2">
        <f>+Tabla35678[[#This Row],[BALANCE INICIAL]]*Tabla35678[[#This Row],[PRECIO]]</f>
        <v>0</v>
      </c>
      <c r="M558" s="2">
        <f>+Tabla35678[[#This Row],[ENTRADAS]]*Tabla35678[[#This Row],[PRECIO]]</f>
        <v>0</v>
      </c>
      <c r="N558" s="2">
        <f>+Tabla35678[[#This Row],[SALIDAS]]*Tabla35678[[#This Row],[PRECIO]]</f>
        <v>0</v>
      </c>
      <c r="O558" s="2">
        <f>+Tabla35678[[#This Row],[BALANCE INICIAL2]]+Tabla35678[[#This Row],[ENTRADAS3]]-Tabla35678[[#This Row],[SALIDAS4]]</f>
        <v>0</v>
      </c>
    </row>
    <row r="559" spans="1:15">
      <c r="A559" s="9" t="s">
        <v>59</v>
      </c>
      <c r="B559" s="10" t="s">
        <v>880</v>
      </c>
      <c r="C559" t="s">
        <v>107</v>
      </c>
      <c r="D559" t="s">
        <v>674</v>
      </c>
      <c r="F559" s="9" t="s">
        <v>820</v>
      </c>
      <c r="G559">
        <v>13</v>
      </c>
      <c r="J559">
        <f>+Tabla35678[[#This Row],[BALANCE INICIAL]]+Tabla35678[[#This Row],[ENTRADAS]]-Tabla35678[[#This Row],[SALIDAS]]</f>
        <v>13</v>
      </c>
      <c r="K559" s="2">
        <v>350</v>
      </c>
      <c r="L559" s="2">
        <f>+Tabla35678[[#This Row],[BALANCE INICIAL]]*Tabla35678[[#This Row],[PRECIO]]</f>
        <v>4550</v>
      </c>
      <c r="M559" s="2">
        <f>+Tabla35678[[#This Row],[ENTRADAS]]*Tabla35678[[#This Row],[PRECIO]]</f>
        <v>0</v>
      </c>
      <c r="N559" s="2">
        <f>+Tabla35678[[#This Row],[SALIDAS]]*Tabla35678[[#This Row],[PRECIO]]</f>
        <v>0</v>
      </c>
      <c r="O559" s="2">
        <f>+Tabla35678[[#This Row],[BALANCE INICIAL2]]+Tabla35678[[#This Row],[ENTRADAS3]]-Tabla35678[[#This Row],[SALIDAS4]]</f>
        <v>4550</v>
      </c>
    </row>
    <row r="560" spans="1:15">
      <c r="A560" s="9" t="s">
        <v>59</v>
      </c>
      <c r="B560" s="10" t="s">
        <v>880</v>
      </c>
      <c r="C560" t="s">
        <v>107</v>
      </c>
      <c r="D560" t="s">
        <v>675</v>
      </c>
      <c r="F560" s="9" t="s">
        <v>820</v>
      </c>
      <c r="G560">
        <v>3</v>
      </c>
      <c r="J560">
        <f>+Tabla35678[[#This Row],[BALANCE INICIAL]]+Tabla35678[[#This Row],[ENTRADAS]]-Tabla35678[[#This Row],[SALIDAS]]</f>
        <v>3</v>
      </c>
      <c r="K560" s="2">
        <v>265</v>
      </c>
      <c r="L560" s="2">
        <f>+Tabla35678[[#This Row],[BALANCE INICIAL]]*Tabla35678[[#This Row],[PRECIO]]</f>
        <v>795</v>
      </c>
      <c r="M560" s="2">
        <f>+Tabla35678[[#This Row],[ENTRADAS]]*Tabla35678[[#This Row],[PRECIO]]</f>
        <v>0</v>
      </c>
      <c r="N560" s="2">
        <f>+Tabla35678[[#This Row],[SALIDAS]]*Tabla35678[[#This Row],[PRECIO]]</f>
        <v>0</v>
      </c>
      <c r="O560" s="2">
        <f>+Tabla35678[[#This Row],[BALANCE INICIAL2]]+Tabla35678[[#This Row],[ENTRADAS3]]-Tabla35678[[#This Row],[SALIDAS4]]</f>
        <v>795</v>
      </c>
    </row>
    <row r="561" spans="1:15">
      <c r="A561" s="9" t="s">
        <v>59</v>
      </c>
      <c r="B561" s="10" t="s">
        <v>880</v>
      </c>
      <c r="C561" t="s">
        <v>107</v>
      </c>
      <c r="D561" t="s">
        <v>676</v>
      </c>
      <c r="F561" s="9" t="s">
        <v>820</v>
      </c>
      <c r="G561">
        <v>23</v>
      </c>
      <c r="J561">
        <f>+Tabla35678[[#This Row],[BALANCE INICIAL]]+Tabla35678[[#This Row],[ENTRADAS]]-Tabla35678[[#This Row],[SALIDAS]]</f>
        <v>23</v>
      </c>
      <c r="K561" s="2">
        <v>165</v>
      </c>
      <c r="L561" s="2">
        <f>+Tabla35678[[#This Row],[BALANCE INICIAL]]*Tabla35678[[#This Row],[PRECIO]]</f>
        <v>3795</v>
      </c>
      <c r="M561" s="2">
        <f>+Tabla35678[[#This Row],[ENTRADAS]]*Tabla35678[[#This Row],[PRECIO]]</f>
        <v>0</v>
      </c>
      <c r="N561" s="2">
        <f>+Tabla35678[[#This Row],[SALIDAS]]*Tabla35678[[#This Row],[PRECIO]]</f>
        <v>0</v>
      </c>
      <c r="O561" s="2">
        <f>+Tabla35678[[#This Row],[BALANCE INICIAL2]]+Tabla35678[[#This Row],[ENTRADAS3]]-Tabla35678[[#This Row],[SALIDAS4]]</f>
        <v>3795</v>
      </c>
    </row>
    <row r="562" spans="1:15">
      <c r="A562" s="9" t="s">
        <v>59</v>
      </c>
      <c r="B562" s="10" t="s">
        <v>880</v>
      </c>
      <c r="C562" t="s">
        <v>107</v>
      </c>
      <c r="D562" t="s">
        <v>677</v>
      </c>
      <c r="F562" s="9" t="s">
        <v>820</v>
      </c>
      <c r="G562">
        <v>0</v>
      </c>
      <c r="J562">
        <f>+Tabla35678[[#This Row],[BALANCE INICIAL]]+Tabla35678[[#This Row],[ENTRADAS]]-Tabla35678[[#This Row],[SALIDAS]]</f>
        <v>0</v>
      </c>
      <c r="K562" s="2">
        <v>190</v>
      </c>
      <c r="L562" s="2">
        <f>+Tabla35678[[#This Row],[BALANCE INICIAL]]*Tabla35678[[#This Row],[PRECIO]]</f>
        <v>0</v>
      </c>
      <c r="M562" s="2">
        <f>+Tabla35678[[#This Row],[ENTRADAS]]*Tabla35678[[#This Row],[PRECIO]]</f>
        <v>0</v>
      </c>
      <c r="N562" s="2">
        <f>+Tabla35678[[#This Row],[SALIDAS]]*Tabla35678[[#This Row],[PRECIO]]</f>
        <v>0</v>
      </c>
      <c r="O562" s="2">
        <f>+Tabla35678[[#This Row],[BALANCE INICIAL2]]+Tabla35678[[#This Row],[ENTRADAS3]]-Tabla35678[[#This Row],[SALIDAS4]]</f>
        <v>0</v>
      </c>
    </row>
    <row r="563" spans="1:15">
      <c r="A563" s="9" t="s">
        <v>59</v>
      </c>
      <c r="B563" s="10" t="s">
        <v>880</v>
      </c>
      <c r="C563" t="s">
        <v>107</v>
      </c>
      <c r="D563" t="s">
        <v>678</v>
      </c>
      <c r="F563" s="9" t="s">
        <v>820</v>
      </c>
      <c r="G563">
        <v>12</v>
      </c>
      <c r="J563">
        <f>+Tabla35678[[#This Row],[BALANCE INICIAL]]+Tabla35678[[#This Row],[ENTRADAS]]-Tabla35678[[#This Row],[SALIDAS]]</f>
        <v>12</v>
      </c>
      <c r="K563" s="2">
        <v>200</v>
      </c>
      <c r="L563" s="2">
        <f>+Tabla35678[[#This Row],[BALANCE INICIAL]]*Tabla35678[[#This Row],[PRECIO]]</f>
        <v>2400</v>
      </c>
      <c r="M563" s="2">
        <f>+Tabla35678[[#This Row],[ENTRADAS]]*Tabla35678[[#This Row],[PRECIO]]</f>
        <v>0</v>
      </c>
      <c r="N563" s="2">
        <f>+Tabla35678[[#This Row],[SALIDAS]]*Tabla35678[[#This Row],[PRECIO]]</f>
        <v>0</v>
      </c>
      <c r="O563" s="2">
        <f>+Tabla35678[[#This Row],[BALANCE INICIAL2]]+Tabla35678[[#This Row],[ENTRADAS3]]-Tabla35678[[#This Row],[SALIDAS4]]</f>
        <v>2400</v>
      </c>
    </row>
    <row r="564" spans="1:15">
      <c r="A564" s="9" t="s">
        <v>59</v>
      </c>
      <c r="B564" s="10" t="s">
        <v>880</v>
      </c>
      <c r="C564" t="s">
        <v>107</v>
      </c>
      <c r="D564" t="s">
        <v>679</v>
      </c>
      <c r="F564" s="9" t="s">
        <v>820</v>
      </c>
      <c r="G564">
        <v>6</v>
      </c>
      <c r="J564">
        <f>+Tabla35678[[#This Row],[BALANCE INICIAL]]+Tabla35678[[#This Row],[ENTRADAS]]-Tabla35678[[#This Row],[SALIDAS]]</f>
        <v>6</v>
      </c>
      <c r="K564" s="2">
        <v>500</v>
      </c>
      <c r="L564" s="2">
        <f>+Tabla35678[[#This Row],[BALANCE INICIAL]]*Tabla35678[[#This Row],[PRECIO]]</f>
        <v>3000</v>
      </c>
      <c r="M564" s="2">
        <f>+Tabla35678[[#This Row],[ENTRADAS]]*Tabla35678[[#This Row],[PRECIO]]</f>
        <v>0</v>
      </c>
      <c r="N564" s="2">
        <f>+Tabla35678[[#This Row],[SALIDAS]]*Tabla35678[[#This Row],[PRECIO]]</f>
        <v>0</v>
      </c>
      <c r="O564" s="2">
        <f>+Tabla35678[[#This Row],[BALANCE INICIAL2]]+Tabla35678[[#This Row],[ENTRADAS3]]-Tabla35678[[#This Row],[SALIDAS4]]</f>
        <v>3000</v>
      </c>
    </row>
    <row r="565" spans="1:15">
      <c r="A565" s="9" t="s">
        <v>59</v>
      </c>
      <c r="B565" s="10" t="s">
        <v>880</v>
      </c>
      <c r="C565" t="s">
        <v>107</v>
      </c>
      <c r="D565" t="s">
        <v>680</v>
      </c>
      <c r="F565" s="9" t="s">
        <v>820</v>
      </c>
      <c r="G565">
        <v>2</v>
      </c>
      <c r="J565">
        <f>+Tabla35678[[#This Row],[BALANCE INICIAL]]+Tabla35678[[#This Row],[ENTRADAS]]-Tabla35678[[#This Row],[SALIDAS]]</f>
        <v>2</v>
      </c>
      <c r="K565" s="2">
        <v>265</v>
      </c>
      <c r="L565" s="2">
        <f>+Tabla35678[[#This Row],[BALANCE INICIAL]]*Tabla35678[[#This Row],[PRECIO]]</f>
        <v>530</v>
      </c>
      <c r="M565" s="2">
        <f>+Tabla35678[[#This Row],[ENTRADAS]]*Tabla35678[[#This Row],[PRECIO]]</f>
        <v>0</v>
      </c>
      <c r="N565" s="2">
        <f>+Tabla35678[[#This Row],[SALIDAS]]*Tabla35678[[#This Row],[PRECIO]]</f>
        <v>0</v>
      </c>
      <c r="O565" s="2">
        <f>+Tabla35678[[#This Row],[BALANCE INICIAL2]]+Tabla35678[[#This Row],[ENTRADAS3]]-Tabla35678[[#This Row],[SALIDAS4]]</f>
        <v>530</v>
      </c>
    </row>
    <row r="566" spans="1:15">
      <c r="A566" s="9" t="s">
        <v>59</v>
      </c>
      <c r="B566" s="10" t="s">
        <v>880</v>
      </c>
      <c r="C566" t="s">
        <v>107</v>
      </c>
      <c r="D566" t="s">
        <v>681</v>
      </c>
      <c r="F566" s="9" t="s">
        <v>820</v>
      </c>
      <c r="G566">
        <v>5</v>
      </c>
      <c r="J566">
        <f>+Tabla35678[[#This Row],[BALANCE INICIAL]]+Tabla35678[[#This Row],[ENTRADAS]]-Tabla35678[[#This Row],[SALIDAS]]</f>
        <v>5</v>
      </c>
      <c r="K566" s="2">
        <v>390</v>
      </c>
      <c r="L566" s="2">
        <f>+Tabla35678[[#This Row],[BALANCE INICIAL]]*Tabla35678[[#This Row],[PRECIO]]</f>
        <v>1950</v>
      </c>
      <c r="M566" s="2">
        <f>+Tabla35678[[#This Row],[ENTRADAS]]*Tabla35678[[#This Row],[PRECIO]]</f>
        <v>0</v>
      </c>
      <c r="N566" s="2">
        <f>+Tabla35678[[#This Row],[SALIDAS]]*Tabla35678[[#This Row],[PRECIO]]</f>
        <v>0</v>
      </c>
      <c r="O566" s="2">
        <f>+Tabla35678[[#This Row],[BALANCE INICIAL2]]+Tabla35678[[#This Row],[ENTRADAS3]]-Tabla35678[[#This Row],[SALIDAS4]]</f>
        <v>1950</v>
      </c>
    </row>
    <row r="567" spans="1:15">
      <c r="A567" s="9" t="s">
        <v>59</v>
      </c>
      <c r="B567" s="10" t="s">
        <v>880</v>
      </c>
      <c r="C567" t="s">
        <v>107</v>
      </c>
      <c r="D567" t="s">
        <v>682</v>
      </c>
      <c r="F567" s="9" t="s">
        <v>820</v>
      </c>
      <c r="G567">
        <v>1</v>
      </c>
      <c r="J567">
        <f>+Tabla35678[[#This Row],[BALANCE INICIAL]]+Tabla35678[[#This Row],[ENTRADAS]]-Tabla35678[[#This Row],[SALIDAS]]</f>
        <v>1</v>
      </c>
      <c r="K567" s="2">
        <v>333.98</v>
      </c>
      <c r="L567" s="2">
        <f>+Tabla35678[[#This Row],[BALANCE INICIAL]]*Tabla35678[[#This Row],[PRECIO]]</f>
        <v>333.98</v>
      </c>
      <c r="M567" s="2">
        <f>+Tabla35678[[#This Row],[ENTRADAS]]*Tabla35678[[#This Row],[PRECIO]]</f>
        <v>0</v>
      </c>
      <c r="N567" s="2">
        <f>+Tabla35678[[#This Row],[SALIDAS]]*Tabla35678[[#This Row],[PRECIO]]</f>
        <v>0</v>
      </c>
      <c r="O567" s="2">
        <f>+Tabla35678[[#This Row],[BALANCE INICIAL2]]+Tabla35678[[#This Row],[ENTRADAS3]]-Tabla35678[[#This Row],[SALIDAS4]]</f>
        <v>333.98</v>
      </c>
    </row>
    <row r="568" spans="1:15">
      <c r="A568" s="9" t="s">
        <v>59</v>
      </c>
      <c r="B568" s="10" t="s">
        <v>880</v>
      </c>
      <c r="C568" t="s">
        <v>107</v>
      </c>
      <c r="D568" t="s">
        <v>683</v>
      </c>
      <c r="F568" s="9" t="s">
        <v>820</v>
      </c>
      <c r="G568">
        <v>9</v>
      </c>
      <c r="J568">
        <f>+Tabla35678[[#This Row],[BALANCE INICIAL]]+Tabla35678[[#This Row],[ENTRADAS]]-Tabla35678[[#This Row],[SALIDAS]]</f>
        <v>9</v>
      </c>
      <c r="K568" s="2">
        <v>295</v>
      </c>
      <c r="L568" s="2">
        <f>+Tabla35678[[#This Row],[BALANCE INICIAL]]*Tabla35678[[#This Row],[PRECIO]]</f>
        <v>2655</v>
      </c>
      <c r="M568" s="2">
        <f>+Tabla35678[[#This Row],[ENTRADAS]]*Tabla35678[[#This Row],[PRECIO]]</f>
        <v>0</v>
      </c>
      <c r="N568" s="2">
        <f>+Tabla35678[[#This Row],[SALIDAS]]*Tabla35678[[#This Row],[PRECIO]]</f>
        <v>0</v>
      </c>
      <c r="O568" s="2">
        <f>+Tabla35678[[#This Row],[BALANCE INICIAL2]]+Tabla35678[[#This Row],[ENTRADAS3]]-Tabla35678[[#This Row],[SALIDAS4]]</f>
        <v>2655</v>
      </c>
    </row>
    <row r="569" spans="1:15">
      <c r="A569" s="9" t="s">
        <v>59</v>
      </c>
      <c r="B569" s="10" t="s">
        <v>880</v>
      </c>
      <c r="C569" t="s">
        <v>107</v>
      </c>
      <c r="D569" t="s">
        <v>684</v>
      </c>
      <c r="F569" s="9" t="s">
        <v>820</v>
      </c>
      <c r="G569">
        <v>11</v>
      </c>
      <c r="J569">
        <f>+Tabla35678[[#This Row],[BALANCE INICIAL]]+Tabla35678[[#This Row],[ENTRADAS]]-Tabla35678[[#This Row],[SALIDAS]]</f>
        <v>11</v>
      </c>
      <c r="K569" s="2">
        <v>750.5</v>
      </c>
      <c r="L569" s="2">
        <f>+Tabla35678[[#This Row],[BALANCE INICIAL]]*Tabla35678[[#This Row],[PRECIO]]</f>
        <v>8255.5</v>
      </c>
      <c r="M569" s="2">
        <f>+Tabla35678[[#This Row],[ENTRADAS]]*Tabla35678[[#This Row],[PRECIO]]</f>
        <v>0</v>
      </c>
      <c r="N569" s="2">
        <f>+Tabla35678[[#This Row],[SALIDAS]]*Tabla35678[[#This Row],[PRECIO]]</f>
        <v>0</v>
      </c>
      <c r="O569" s="2">
        <f>+Tabla35678[[#This Row],[BALANCE INICIAL2]]+Tabla35678[[#This Row],[ENTRADAS3]]-Tabla35678[[#This Row],[SALIDAS4]]</f>
        <v>8255.5</v>
      </c>
    </row>
    <row r="570" spans="1:15">
      <c r="A570" s="9" t="s">
        <v>59</v>
      </c>
      <c r="B570" s="10" t="s">
        <v>880</v>
      </c>
      <c r="C570" t="s">
        <v>107</v>
      </c>
      <c r="D570" t="s">
        <v>685</v>
      </c>
      <c r="F570" s="9" t="s">
        <v>820</v>
      </c>
      <c r="G570">
        <v>907</v>
      </c>
      <c r="J570">
        <f>+Tabla35678[[#This Row],[BALANCE INICIAL]]+Tabla35678[[#This Row],[ENTRADAS]]-Tabla35678[[#This Row],[SALIDAS]]</f>
        <v>907</v>
      </c>
      <c r="K570" s="2">
        <v>50</v>
      </c>
      <c r="L570" s="2">
        <f>+Tabla35678[[#This Row],[BALANCE INICIAL]]*Tabla35678[[#This Row],[PRECIO]]</f>
        <v>45350</v>
      </c>
      <c r="M570" s="2">
        <f>+Tabla35678[[#This Row],[ENTRADAS]]*Tabla35678[[#This Row],[PRECIO]]</f>
        <v>0</v>
      </c>
      <c r="N570" s="2">
        <f>+Tabla35678[[#This Row],[SALIDAS]]*Tabla35678[[#This Row],[PRECIO]]</f>
        <v>0</v>
      </c>
      <c r="O570" s="2">
        <f>+Tabla35678[[#This Row],[BALANCE INICIAL2]]+Tabla35678[[#This Row],[ENTRADAS3]]-Tabla35678[[#This Row],[SALIDAS4]]</f>
        <v>45350</v>
      </c>
    </row>
    <row r="571" spans="1:15">
      <c r="A571" s="9" t="s">
        <v>59</v>
      </c>
      <c r="B571" s="10" t="s">
        <v>880</v>
      </c>
      <c r="C571" t="s">
        <v>107</v>
      </c>
      <c r="D571" t="s">
        <v>686</v>
      </c>
      <c r="F571" s="9" t="s">
        <v>820</v>
      </c>
      <c r="G571">
        <v>31</v>
      </c>
      <c r="J571">
        <f>+Tabla35678[[#This Row],[BALANCE INICIAL]]+Tabla35678[[#This Row],[ENTRADAS]]-Tabla35678[[#This Row],[SALIDAS]]</f>
        <v>31</v>
      </c>
      <c r="K571" s="2">
        <v>600</v>
      </c>
      <c r="L571" s="2">
        <f>+Tabla35678[[#This Row],[BALANCE INICIAL]]*Tabla35678[[#This Row],[PRECIO]]</f>
        <v>18600</v>
      </c>
      <c r="M571" s="2">
        <f>+Tabla35678[[#This Row],[ENTRADAS]]*Tabla35678[[#This Row],[PRECIO]]</f>
        <v>0</v>
      </c>
      <c r="N571" s="2">
        <f>+Tabla35678[[#This Row],[SALIDAS]]*Tabla35678[[#This Row],[PRECIO]]</f>
        <v>0</v>
      </c>
      <c r="O571" s="2">
        <f>+Tabla35678[[#This Row],[BALANCE INICIAL2]]+Tabla35678[[#This Row],[ENTRADAS3]]-Tabla35678[[#This Row],[SALIDAS4]]</f>
        <v>18600</v>
      </c>
    </row>
    <row r="572" spans="1:15">
      <c r="A572" s="9" t="s">
        <v>59</v>
      </c>
      <c r="B572" s="10" t="s">
        <v>880</v>
      </c>
      <c r="C572" t="s">
        <v>107</v>
      </c>
      <c r="D572" t="s">
        <v>687</v>
      </c>
      <c r="F572" s="9" t="s">
        <v>820</v>
      </c>
      <c r="G572">
        <v>9</v>
      </c>
      <c r="J572">
        <f>+Tabla35678[[#This Row],[BALANCE INICIAL]]+Tabla35678[[#This Row],[ENTRADAS]]-Tabla35678[[#This Row],[SALIDAS]]</f>
        <v>9</v>
      </c>
      <c r="K572" s="2">
        <v>949.99</v>
      </c>
      <c r="L572" s="2">
        <f>+Tabla35678[[#This Row],[BALANCE INICIAL]]*Tabla35678[[#This Row],[PRECIO]]</f>
        <v>8549.91</v>
      </c>
      <c r="M572" s="2">
        <f>+Tabla35678[[#This Row],[ENTRADAS]]*Tabla35678[[#This Row],[PRECIO]]</f>
        <v>0</v>
      </c>
      <c r="N572" s="2">
        <f>+Tabla35678[[#This Row],[SALIDAS]]*Tabla35678[[#This Row],[PRECIO]]</f>
        <v>0</v>
      </c>
      <c r="O572" s="2">
        <f>+Tabla35678[[#This Row],[BALANCE INICIAL2]]+Tabla35678[[#This Row],[ENTRADAS3]]-Tabla35678[[#This Row],[SALIDAS4]]</f>
        <v>8549.91</v>
      </c>
    </row>
    <row r="573" spans="1:15">
      <c r="A573" s="9" t="s">
        <v>59</v>
      </c>
      <c r="B573" s="10" t="s">
        <v>880</v>
      </c>
      <c r="C573" t="s">
        <v>107</v>
      </c>
      <c r="D573" t="s">
        <v>688</v>
      </c>
      <c r="F573" s="9" t="s">
        <v>820</v>
      </c>
      <c r="G573">
        <v>59</v>
      </c>
      <c r="J573">
        <f>+Tabla35678[[#This Row],[BALANCE INICIAL]]+Tabla35678[[#This Row],[ENTRADAS]]-Tabla35678[[#This Row],[SALIDAS]]</f>
        <v>59</v>
      </c>
      <c r="K573" s="2">
        <v>850</v>
      </c>
      <c r="L573" s="2">
        <f>+Tabla35678[[#This Row],[BALANCE INICIAL]]*Tabla35678[[#This Row],[PRECIO]]</f>
        <v>50150</v>
      </c>
      <c r="M573" s="2">
        <f>+Tabla35678[[#This Row],[ENTRADAS]]*Tabla35678[[#This Row],[PRECIO]]</f>
        <v>0</v>
      </c>
      <c r="N573" s="2">
        <f>+Tabla35678[[#This Row],[SALIDAS]]*Tabla35678[[#This Row],[PRECIO]]</f>
        <v>0</v>
      </c>
      <c r="O573" s="2">
        <f>+Tabla35678[[#This Row],[BALANCE INICIAL2]]+Tabla35678[[#This Row],[ENTRADAS3]]-Tabla35678[[#This Row],[SALIDAS4]]</f>
        <v>50150</v>
      </c>
    </row>
    <row r="574" spans="1:15">
      <c r="A574" s="9" t="s">
        <v>59</v>
      </c>
      <c r="B574" s="10" t="s">
        <v>880</v>
      </c>
      <c r="C574" t="s">
        <v>107</v>
      </c>
      <c r="D574" t="s">
        <v>689</v>
      </c>
      <c r="F574" s="9" t="s">
        <v>820</v>
      </c>
      <c r="G574">
        <v>26</v>
      </c>
      <c r="J574">
        <f>+Tabla35678[[#This Row],[BALANCE INICIAL]]+Tabla35678[[#This Row],[ENTRADAS]]-Tabla35678[[#This Row],[SALIDAS]]</f>
        <v>26</v>
      </c>
      <c r="K574" s="2">
        <v>90</v>
      </c>
      <c r="L574" s="2">
        <f>+Tabla35678[[#This Row],[BALANCE INICIAL]]*Tabla35678[[#This Row],[PRECIO]]</f>
        <v>2340</v>
      </c>
      <c r="M574" s="2">
        <f>+Tabla35678[[#This Row],[ENTRADAS]]*Tabla35678[[#This Row],[PRECIO]]</f>
        <v>0</v>
      </c>
      <c r="N574" s="2">
        <f>+Tabla35678[[#This Row],[SALIDAS]]*Tabla35678[[#This Row],[PRECIO]]</f>
        <v>0</v>
      </c>
      <c r="O574" s="2">
        <f>+Tabla35678[[#This Row],[BALANCE INICIAL2]]+Tabla35678[[#This Row],[ENTRADAS3]]-Tabla35678[[#This Row],[SALIDAS4]]</f>
        <v>2340</v>
      </c>
    </row>
    <row r="575" spans="1:15">
      <c r="A575" s="9" t="s">
        <v>59</v>
      </c>
      <c r="B575" s="10" t="s">
        <v>880</v>
      </c>
      <c r="C575" t="s">
        <v>107</v>
      </c>
      <c r="D575" t="s">
        <v>695</v>
      </c>
      <c r="F575" s="9" t="s">
        <v>820</v>
      </c>
      <c r="G575">
        <v>0</v>
      </c>
      <c r="J575">
        <f>+Tabla35678[[#This Row],[BALANCE INICIAL]]+Tabla35678[[#This Row],[ENTRADAS]]-Tabla35678[[#This Row],[SALIDAS]]</f>
        <v>0</v>
      </c>
      <c r="K575" s="2">
        <v>70</v>
      </c>
      <c r="L575" s="2">
        <f>+Tabla35678[[#This Row],[BALANCE INICIAL]]*Tabla35678[[#This Row],[PRECIO]]</f>
        <v>0</v>
      </c>
      <c r="M575" s="2">
        <f>+Tabla35678[[#This Row],[ENTRADAS]]*Tabla35678[[#This Row],[PRECIO]]</f>
        <v>0</v>
      </c>
      <c r="N575" s="2">
        <f>+Tabla35678[[#This Row],[SALIDAS]]*Tabla35678[[#This Row],[PRECIO]]</f>
        <v>0</v>
      </c>
      <c r="O575" s="2">
        <f>+Tabla35678[[#This Row],[BALANCE INICIAL2]]+Tabla35678[[#This Row],[ENTRADAS3]]-Tabla35678[[#This Row],[SALIDAS4]]</f>
        <v>0</v>
      </c>
    </row>
    <row r="576" spans="1:15">
      <c r="A576" s="9" t="s">
        <v>59</v>
      </c>
      <c r="B576" s="10" t="s">
        <v>880</v>
      </c>
      <c r="C576" t="s">
        <v>107</v>
      </c>
      <c r="D576" t="s">
        <v>696</v>
      </c>
      <c r="F576" s="9" t="s">
        <v>820</v>
      </c>
      <c r="G576">
        <v>1</v>
      </c>
      <c r="J576">
        <f>+Tabla35678[[#This Row],[BALANCE INICIAL]]+Tabla35678[[#This Row],[ENTRADAS]]-Tabla35678[[#This Row],[SALIDAS]]</f>
        <v>1</v>
      </c>
      <c r="K576" s="2">
        <v>395</v>
      </c>
      <c r="L576" s="2">
        <f>+Tabla35678[[#This Row],[BALANCE INICIAL]]*Tabla35678[[#This Row],[PRECIO]]</f>
        <v>395</v>
      </c>
      <c r="M576" s="2">
        <f>+Tabla35678[[#This Row],[ENTRADAS]]*Tabla35678[[#This Row],[PRECIO]]</f>
        <v>0</v>
      </c>
      <c r="N576" s="2">
        <f>+Tabla35678[[#This Row],[SALIDAS]]*Tabla35678[[#This Row],[PRECIO]]</f>
        <v>0</v>
      </c>
      <c r="O576" s="2">
        <f>+Tabla35678[[#This Row],[BALANCE INICIAL2]]+Tabla35678[[#This Row],[ENTRADAS3]]-Tabla35678[[#This Row],[SALIDAS4]]</f>
        <v>395</v>
      </c>
    </row>
    <row r="577" spans="1:15">
      <c r="A577" s="9" t="s">
        <v>59</v>
      </c>
      <c r="B577" s="10" t="s">
        <v>880</v>
      </c>
      <c r="C577" t="s">
        <v>107</v>
      </c>
      <c r="D577" t="s">
        <v>697</v>
      </c>
      <c r="F577" s="9" t="s">
        <v>820</v>
      </c>
      <c r="G577">
        <v>1</v>
      </c>
      <c r="J577">
        <f>+Tabla35678[[#This Row],[BALANCE INICIAL]]+Tabla35678[[#This Row],[ENTRADAS]]-Tabla35678[[#This Row],[SALIDAS]]</f>
        <v>1</v>
      </c>
      <c r="K577" s="2">
        <v>100</v>
      </c>
      <c r="L577" s="2">
        <f>+Tabla35678[[#This Row],[BALANCE INICIAL]]*Tabla35678[[#This Row],[PRECIO]]</f>
        <v>100</v>
      </c>
      <c r="M577" s="2">
        <f>+Tabla35678[[#This Row],[ENTRADAS]]*Tabla35678[[#This Row],[PRECIO]]</f>
        <v>0</v>
      </c>
      <c r="N577" s="2">
        <f>+Tabla35678[[#This Row],[SALIDAS]]*Tabla35678[[#This Row],[PRECIO]]</f>
        <v>0</v>
      </c>
      <c r="O577" s="2">
        <f>+Tabla35678[[#This Row],[BALANCE INICIAL2]]+Tabla35678[[#This Row],[ENTRADAS3]]-Tabla35678[[#This Row],[SALIDAS4]]</f>
        <v>100</v>
      </c>
    </row>
    <row r="578" spans="1:15">
      <c r="A578" s="9" t="s">
        <v>59</v>
      </c>
      <c r="B578" s="10" t="s">
        <v>880</v>
      </c>
      <c r="C578" t="s">
        <v>107</v>
      </c>
      <c r="D578" t="s">
        <v>698</v>
      </c>
      <c r="F578" s="9" t="s">
        <v>820</v>
      </c>
      <c r="G578">
        <v>0</v>
      </c>
      <c r="J578">
        <f>+Tabla35678[[#This Row],[BALANCE INICIAL]]+Tabla35678[[#This Row],[ENTRADAS]]-Tabla35678[[#This Row],[SALIDAS]]</f>
        <v>0</v>
      </c>
      <c r="K578" s="2">
        <v>1250</v>
      </c>
      <c r="L578" s="2">
        <f>+Tabla35678[[#This Row],[BALANCE INICIAL]]*Tabla35678[[#This Row],[PRECIO]]</f>
        <v>0</v>
      </c>
      <c r="M578" s="2">
        <f>+Tabla35678[[#This Row],[ENTRADAS]]*Tabla35678[[#This Row],[PRECIO]]</f>
        <v>0</v>
      </c>
      <c r="N578" s="2">
        <f>+Tabla35678[[#This Row],[SALIDAS]]*Tabla35678[[#This Row],[PRECIO]]</f>
        <v>0</v>
      </c>
      <c r="O578" s="2">
        <f>+Tabla35678[[#This Row],[BALANCE INICIAL2]]+Tabla35678[[#This Row],[ENTRADAS3]]-Tabla35678[[#This Row],[SALIDAS4]]</f>
        <v>0</v>
      </c>
    </row>
    <row r="579" spans="1:15">
      <c r="A579" s="9" t="s">
        <v>59</v>
      </c>
      <c r="B579" s="10" t="s">
        <v>880</v>
      </c>
      <c r="C579" t="s">
        <v>107</v>
      </c>
      <c r="D579" t="s">
        <v>699</v>
      </c>
      <c r="F579" s="9" t="s">
        <v>820</v>
      </c>
      <c r="G579">
        <v>26</v>
      </c>
      <c r="J579">
        <f>+Tabla35678[[#This Row],[BALANCE INICIAL]]+Tabla35678[[#This Row],[ENTRADAS]]-Tabla35678[[#This Row],[SALIDAS]]</f>
        <v>26</v>
      </c>
      <c r="K579" s="2">
        <v>284</v>
      </c>
      <c r="L579" s="2">
        <f>+Tabla35678[[#This Row],[BALANCE INICIAL]]*Tabla35678[[#This Row],[PRECIO]]</f>
        <v>7384</v>
      </c>
      <c r="M579" s="2">
        <f>+Tabla35678[[#This Row],[ENTRADAS]]*Tabla35678[[#This Row],[PRECIO]]</f>
        <v>0</v>
      </c>
      <c r="N579" s="2">
        <f>+Tabla35678[[#This Row],[SALIDAS]]*Tabla35678[[#This Row],[PRECIO]]</f>
        <v>0</v>
      </c>
      <c r="O579" s="2">
        <f>+Tabla35678[[#This Row],[BALANCE INICIAL2]]+Tabla35678[[#This Row],[ENTRADAS3]]-Tabla35678[[#This Row],[SALIDAS4]]</f>
        <v>7384</v>
      </c>
    </row>
    <row r="580" spans="1:15">
      <c r="A580" s="9" t="s">
        <v>59</v>
      </c>
      <c r="B580" s="10" t="s">
        <v>880</v>
      </c>
      <c r="C580" t="s">
        <v>107</v>
      </c>
      <c r="D580" t="s">
        <v>700</v>
      </c>
      <c r="F580" s="9" t="s">
        <v>820</v>
      </c>
      <c r="G580">
        <v>8</v>
      </c>
      <c r="J580">
        <f>+Tabla35678[[#This Row],[BALANCE INICIAL]]+Tabla35678[[#This Row],[ENTRADAS]]-Tabla35678[[#This Row],[SALIDAS]]</f>
        <v>8</v>
      </c>
      <c r="K580" s="2">
        <v>650</v>
      </c>
      <c r="L580" s="2">
        <f>+Tabla35678[[#This Row],[BALANCE INICIAL]]*Tabla35678[[#This Row],[PRECIO]]</f>
        <v>5200</v>
      </c>
      <c r="M580" s="2">
        <f>+Tabla35678[[#This Row],[ENTRADAS]]*Tabla35678[[#This Row],[PRECIO]]</f>
        <v>0</v>
      </c>
      <c r="N580" s="2">
        <f>+Tabla35678[[#This Row],[SALIDAS]]*Tabla35678[[#This Row],[PRECIO]]</f>
        <v>0</v>
      </c>
      <c r="O580" s="2">
        <f>+Tabla35678[[#This Row],[BALANCE INICIAL2]]+Tabla35678[[#This Row],[ENTRADAS3]]-Tabla35678[[#This Row],[SALIDAS4]]</f>
        <v>5200</v>
      </c>
    </row>
    <row r="581" spans="1:15">
      <c r="A581" s="9" t="s">
        <v>59</v>
      </c>
      <c r="B581" s="16" t="s">
        <v>880</v>
      </c>
      <c r="C581" t="s">
        <v>107</v>
      </c>
      <c r="D581" t="s">
        <v>704</v>
      </c>
      <c r="F581" s="9" t="s">
        <v>834</v>
      </c>
      <c r="G581">
        <v>0</v>
      </c>
      <c r="J581">
        <f>+Tabla35678[[#This Row],[BALANCE INICIAL]]+Tabla35678[[#This Row],[ENTRADAS]]-Tabla35678[[#This Row],[SALIDAS]]</f>
        <v>0</v>
      </c>
      <c r="K581" s="2">
        <v>350</v>
      </c>
      <c r="L581" s="2">
        <f>+Tabla35678[[#This Row],[BALANCE INICIAL]]*Tabla35678[[#This Row],[PRECIO]]</f>
        <v>0</v>
      </c>
      <c r="M581" s="2">
        <f>+Tabla35678[[#This Row],[ENTRADAS]]*Tabla35678[[#This Row],[PRECIO]]</f>
        <v>0</v>
      </c>
      <c r="N581" s="2">
        <f>+Tabla35678[[#This Row],[SALIDAS]]*Tabla35678[[#This Row],[PRECIO]]</f>
        <v>0</v>
      </c>
      <c r="O581" s="2">
        <f>+Tabla35678[[#This Row],[BALANCE INICIAL2]]+Tabla35678[[#This Row],[ENTRADAS3]]-Tabla35678[[#This Row],[SALIDAS4]]</f>
        <v>0</v>
      </c>
    </row>
    <row r="582" spans="1:15">
      <c r="A582" s="9" t="s">
        <v>59</v>
      </c>
      <c r="B582" s="16" t="s">
        <v>880</v>
      </c>
      <c r="C582" t="s">
        <v>107</v>
      </c>
      <c r="D582" t="s">
        <v>707</v>
      </c>
      <c r="F582" s="9" t="s">
        <v>820</v>
      </c>
      <c r="G582">
        <v>1</v>
      </c>
      <c r="J582">
        <f>+Tabla35678[[#This Row],[BALANCE INICIAL]]+Tabla35678[[#This Row],[ENTRADAS]]-Tabla35678[[#This Row],[SALIDAS]]</f>
        <v>1</v>
      </c>
      <c r="K582" s="2">
        <v>1000</v>
      </c>
      <c r="L582" s="2">
        <f>+Tabla35678[[#This Row],[BALANCE INICIAL]]*Tabla35678[[#This Row],[PRECIO]]</f>
        <v>1000</v>
      </c>
      <c r="M582" s="2">
        <f>+Tabla35678[[#This Row],[ENTRADAS]]*Tabla35678[[#This Row],[PRECIO]]</f>
        <v>0</v>
      </c>
      <c r="N582" s="2">
        <f>+Tabla35678[[#This Row],[SALIDAS]]*Tabla35678[[#This Row],[PRECIO]]</f>
        <v>0</v>
      </c>
      <c r="O582" s="2">
        <f>+Tabla35678[[#This Row],[BALANCE INICIAL2]]+Tabla35678[[#This Row],[ENTRADAS3]]-Tabla35678[[#This Row],[SALIDAS4]]</f>
        <v>1000</v>
      </c>
    </row>
    <row r="583" spans="1:15">
      <c r="A583" s="9" t="s">
        <v>59</v>
      </c>
      <c r="B583" s="16" t="s">
        <v>880</v>
      </c>
      <c r="C583" t="s">
        <v>107</v>
      </c>
      <c r="D583" t="s">
        <v>710</v>
      </c>
      <c r="F583" s="9" t="s">
        <v>820</v>
      </c>
      <c r="G583">
        <v>7</v>
      </c>
      <c r="J583">
        <f>+Tabla35678[[#This Row],[BALANCE INICIAL]]+Tabla35678[[#This Row],[ENTRADAS]]-Tabla35678[[#This Row],[SALIDAS]]</f>
        <v>7</v>
      </c>
      <c r="K583" s="2">
        <v>545</v>
      </c>
      <c r="L583" s="2">
        <f>+Tabla35678[[#This Row],[BALANCE INICIAL]]*Tabla35678[[#This Row],[PRECIO]]</f>
        <v>3815</v>
      </c>
      <c r="M583" s="2">
        <f>+Tabla35678[[#This Row],[ENTRADAS]]*Tabla35678[[#This Row],[PRECIO]]</f>
        <v>0</v>
      </c>
      <c r="N583" s="2">
        <f>+Tabla35678[[#This Row],[SALIDAS]]*Tabla35678[[#This Row],[PRECIO]]</f>
        <v>0</v>
      </c>
      <c r="O583" s="2">
        <f>+Tabla35678[[#This Row],[BALANCE INICIAL2]]+Tabla35678[[#This Row],[ENTRADAS3]]-Tabla35678[[#This Row],[SALIDAS4]]</f>
        <v>3815</v>
      </c>
    </row>
    <row r="584" spans="1:15">
      <c r="A584" s="9" t="s">
        <v>59</v>
      </c>
      <c r="B584" s="16" t="s">
        <v>880</v>
      </c>
      <c r="C584" t="s">
        <v>107</v>
      </c>
      <c r="D584" t="s">
        <v>711</v>
      </c>
      <c r="F584" s="9" t="s">
        <v>820</v>
      </c>
      <c r="G584">
        <v>1</v>
      </c>
      <c r="J584">
        <f>+Tabla35678[[#This Row],[BALANCE INICIAL]]+Tabla35678[[#This Row],[ENTRADAS]]-Tabla35678[[#This Row],[SALIDAS]]</f>
        <v>1</v>
      </c>
      <c r="K584" s="2">
        <v>775</v>
      </c>
      <c r="L584" s="2">
        <f>+Tabla35678[[#This Row],[BALANCE INICIAL]]*Tabla35678[[#This Row],[PRECIO]]</f>
        <v>775</v>
      </c>
      <c r="M584" s="2">
        <f>+Tabla35678[[#This Row],[ENTRADAS]]*Tabla35678[[#This Row],[PRECIO]]</f>
        <v>0</v>
      </c>
      <c r="N584" s="2">
        <f>+Tabla35678[[#This Row],[SALIDAS]]*Tabla35678[[#This Row],[PRECIO]]</f>
        <v>0</v>
      </c>
      <c r="O584" s="2">
        <f>+Tabla35678[[#This Row],[BALANCE INICIAL2]]+Tabla35678[[#This Row],[ENTRADAS3]]-Tabla35678[[#This Row],[SALIDAS4]]</f>
        <v>775</v>
      </c>
    </row>
    <row r="585" spans="1:15">
      <c r="A585" s="9" t="s">
        <v>59</v>
      </c>
      <c r="B585" s="16" t="s">
        <v>880</v>
      </c>
      <c r="C585" t="s">
        <v>107</v>
      </c>
      <c r="D585" t="s">
        <v>712</v>
      </c>
      <c r="F585" s="9" t="s">
        <v>873</v>
      </c>
      <c r="G585">
        <v>1</v>
      </c>
      <c r="J585">
        <f>+Tabla35678[[#This Row],[BALANCE INICIAL]]+Tabla35678[[#This Row],[ENTRADAS]]-Tabla35678[[#This Row],[SALIDAS]]</f>
        <v>1</v>
      </c>
      <c r="K585" s="2">
        <v>2337.02</v>
      </c>
      <c r="L585" s="2">
        <f>+Tabla35678[[#This Row],[BALANCE INICIAL]]*Tabla35678[[#This Row],[PRECIO]]</f>
        <v>2337.02</v>
      </c>
      <c r="M585" s="2">
        <f>+Tabla35678[[#This Row],[ENTRADAS]]*Tabla35678[[#This Row],[PRECIO]]</f>
        <v>0</v>
      </c>
      <c r="N585" s="2">
        <f>+Tabla35678[[#This Row],[SALIDAS]]*Tabla35678[[#This Row],[PRECIO]]</f>
        <v>0</v>
      </c>
      <c r="O585" s="2">
        <f>+Tabla35678[[#This Row],[BALANCE INICIAL2]]+Tabla35678[[#This Row],[ENTRADAS3]]-Tabla35678[[#This Row],[SALIDAS4]]</f>
        <v>2337.02</v>
      </c>
    </row>
    <row r="586" spans="1:15">
      <c r="A586" s="9" t="s">
        <v>59</v>
      </c>
      <c r="B586" s="16" t="s">
        <v>880</v>
      </c>
      <c r="C586" t="s">
        <v>107</v>
      </c>
      <c r="D586" t="s">
        <v>713</v>
      </c>
      <c r="F586" s="9" t="s">
        <v>873</v>
      </c>
      <c r="G586">
        <v>4</v>
      </c>
      <c r="J586">
        <f>+Tabla35678[[#This Row],[BALANCE INICIAL]]+Tabla35678[[#This Row],[ENTRADAS]]-Tabla35678[[#This Row],[SALIDAS]]</f>
        <v>4</v>
      </c>
      <c r="K586" s="2">
        <v>539</v>
      </c>
      <c r="L586" s="2">
        <f>+Tabla35678[[#This Row],[BALANCE INICIAL]]*Tabla35678[[#This Row],[PRECIO]]</f>
        <v>2156</v>
      </c>
      <c r="M586" s="2">
        <f>+Tabla35678[[#This Row],[ENTRADAS]]*Tabla35678[[#This Row],[PRECIO]]</f>
        <v>0</v>
      </c>
      <c r="N586" s="2">
        <f>+Tabla35678[[#This Row],[SALIDAS]]*Tabla35678[[#This Row],[PRECIO]]</f>
        <v>0</v>
      </c>
      <c r="O586" s="2">
        <f>+Tabla35678[[#This Row],[BALANCE INICIAL2]]+Tabla35678[[#This Row],[ENTRADAS3]]-Tabla35678[[#This Row],[SALIDAS4]]</f>
        <v>2156</v>
      </c>
    </row>
    <row r="587" spans="1:15">
      <c r="A587" s="9" t="s">
        <v>59</v>
      </c>
      <c r="B587" s="16" t="s">
        <v>880</v>
      </c>
      <c r="C587" t="s">
        <v>107</v>
      </c>
      <c r="D587" t="s">
        <v>714</v>
      </c>
      <c r="F587" s="9" t="s">
        <v>873</v>
      </c>
      <c r="G587">
        <v>5</v>
      </c>
      <c r="J587">
        <f>+Tabla35678[[#This Row],[BALANCE INICIAL]]+Tabla35678[[#This Row],[ENTRADAS]]-Tabla35678[[#This Row],[SALIDAS]]</f>
        <v>5</v>
      </c>
      <c r="K587" s="2">
        <v>204.24</v>
      </c>
      <c r="L587" s="2">
        <f>+Tabla35678[[#This Row],[BALANCE INICIAL]]*Tabla35678[[#This Row],[PRECIO]]</f>
        <v>1021.2</v>
      </c>
      <c r="M587" s="2">
        <f>+Tabla35678[[#This Row],[ENTRADAS]]*Tabla35678[[#This Row],[PRECIO]]</f>
        <v>0</v>
      </c>
      <c r="N587" s="2">
        <f>+Tabla35678[[#This Row],[SALIDAS]]*Tabla35678[[#This Row],[PRECIO]]</f>
        <v>0</v>
      </c>
      <c r="O587" s="2">
        <f>+Tabla35678[[#This Row],[BALANCE INICIAL2]]+Tabla35678[[#This Row],[ENTRADAS3]]-Tabla35678[[#This Row],[SALIDAS4]]</f>
        <v>1021.2</v>
      </c>
    </row>
    <row r="588" spans="1:15">
      <c r="A588" s="9" t="s">
        <v>59</v>
      </c>
      <c r="B588" s="16" t="s">
        <v>880</v>
      </c>
      <c r="C588" t="s">
        <v>107</v>
      </c>
      <c r="D588" t="s">
        <v>715</v>
      </c>
      <c r="F588" s="9" t="s">
        <v>873</v>
      </c>
      <c r="G588">
        <v>7</v>
      </c>
      <c r="J588">
        <f>+Tabla35678[[#This Row],[BALANCE INICIAL]]+Tabla35678[[#This Row],[ENTRADAS]]-Tabla35678[[#This Row],[SALIDAS]]</f>
        <v>7</v>
      </c>
      <c r="K588" s="2">
        <v>179.92</v>
      </c>
      <c r="L588" s="2">
        <f>+Tabla35678[[#This Row],[BALANCE INICIAL]]*Tabla35678[[#This Row],[PRECIO]]</f>
        <v>1259.4399999999998</v>
      </c>
      <c r="M588" s="2">
        <f>+Tabla35678[[#This Row],[ENTRADAS]]*Tabla35678[[#This Row],[PRECIO]]</f>
        <v>0</v>
      </c>
      <c r="N588" s="2">
        <f>+Tabla35678[[#This Row],[SALIDAS]]*Tabla35678[[#This Row],[PRECIO]]</f>
        <v>0</v>
      </c>
      <c r="O588" s="2">
        <f>+Tabla35678[[#This Row],[BALANCE INICIAL2]]+Tabla35678[[#This Row],[ENTRADAS3]]-Tabla35678[[#This Row],[SALIDAS4]]</f>
        <v>1259.4399999999998</v>
      </c>
    </row>
    <row r="589" spans="1:15">
      <c r="A589" s="9" t="s">
        <v>59</v>
      </c>
      <c r="B589" s="16" t="s">
        <v>880</v>
      </c>
      <c r="C589" t="s">
        <v>107</v>
      </c>
      <c r="D589" t="s">
        <v>721</v>
      </c>
      <c r="F589" s="9" t="s">
        <v>820</v>
      </c>
      <c r="G589">
        <v>2</v>
      </c>
      <c r="J589">
        <f>+Tabla35678[[#This Row],[BALANCE INICIAL]]+Tabla35678[[#This Row],[ENTRADAS]]-Tabla35678[[#This Row],[SALIDAS]]</f>
        <v>2</v>
      </c>
      <c r="K589" s="2">
        <v>1398</v>
      </c>
      <c r="L589" s="2">
        <f>+Tabla35678[[#This Row],[BALANCE INICIAL]]*Tabla35678[[#This Row],[PRECIO]]</f>
        <v>2796</v>
      </c>
      <c r="M589" s="2">
        <f>+Tabla35678[[#This Row],[ENTRADAS]]*Tabla35678[[#This Row],[PRECIO]]</f>
        <v>0</v>
      </c>
      <c r="N589" s="2">
        <f>+Tabla35678[[#This Row],[SALIDAS]]*Tabla35678[[#This Row],[PRECIO]]</f>
        <v>0</v>
      </c>
      <c r="O589" s="2">
        <f>+Tabla35678[[#This Row],[BALANCE INICIAL2]]+Tabla35678[[#This Row],[ENTRADAS3]]-Tabla35678[[#This Row],[SALIDAS4]]</f>
        <v>2796</v>
      </c>
    </row>
    <row r="590" spans="1:15">
      <c r="A590" s="9" t="s">
        <v>59</v>
      </c>
      <c r="B590" s="16" t="s">
        <v>880</v>
      </c>
      <c r="C590" t="s">
        <v>107</v>
      </c>
      <c r="D590" t="s">
        <v>724</v>
      </c>
      <c r="F590" s="9" t="s">
        <v>820</v>
      </c>
      <c r="G590">
        <v>7</v>
      </c>
      <c r="J590">
        <f>+Tabla35678[[#This Row],[BALANCE INICIAL]]+Tabla35678[[#This Row],[ENTRADAS]]-Tabla35678[[#This Row],[SALIDAS]]</f>
        <v>7</v>
      </c>
      <c r="K590" s="2">
        <v>1906.78</v>
      </c>
      <c r="L590" s="2">
        <f>+Tabla35678[[#This Row],[BALANCE INICIAL]]*Tabla35678[[#This Row],[PRECIO]]</f>
        <v>13347.46</v>
      </c>
      <c r="M590" s="2">
        <f>+Tabla35678[[#This Row],[ENTRADAS]]*Tabla35678[[#This Row],[PRECIO]]</f>
        <v>0</v>
      </c>
      <c r="N590" s="2">
        <f>+Tabla35678[[#This Row],[SALIDAS]]*Tabla35678[[#This Row],[PRECIO]]</f>
        <v>0</v>
      </c>
      <c r="O590" s="2">
        <f>+Tabla35678[[#This Row],[BALANCE INICIAL2]]+Tabla35678[[#This Row],[ENTRADAS3]]-Tabla35678[[#This Row],[SALIDAS4]]</f>
        <v>13347.46</v>
      </c>
    </row>
    <row r="591" spans="1:15">
      <c r="A591" s="9" t="s">
        <v>59</v>
      </c>
      <c r="B591" s="16" t="s">
        <v>880</v>
      </c>
      <c r="C591" t="s">
        <v>107</v>
      </c>
      <c r="D591" t="s">
        <v>725</v>
      </c>
      <c r="F591" s="9" t="s">
        <v>820</v>
      </c>
      <c r="G591">
        <v>1</v>
      </c>
      <c r="J591">
        <f>+Tabla35678[[#This Row],[BALANCE INICIAL]]+Tabla35678[[#This Row],[ENTRADAS]]-Tabla35678[[#This Row],[SALIDAS]]</f>
        <v>1</v>
      </c>
      <c r="K591" s="2">
        <v>949</v>
      </c>
      <c r="L591" s="2">
        <f>+Tabla35678[[#This Row],[BALANCE INICIAL]]*Tabla35678[[#This Row],[PRECIO]]</f>
        <v>949</v>
      </c>
      <c r="M591" s="2">
        <f>+Tabla35678[[#This Row],[ENTRADAS]]*Tabla35678[[#This Row],[PRECIO]]</f>
        <v>0</v>
      </c>
      <c r="N591" s="2">
        <f>+Tabla35678[[#This Row],[SALIDAS]]*Tabla35678[[#This Row],[PRECIO]]</f>
        <v>0</v>
      </c>
      <c r="O591" s="2">
        <f>+Tabla35678[[#This Row],[BALANCE INICIAL2]]+Tabla35678[[#This Row],[ENTRADAS3]]-Tabla35678[[#This Row],[SALIDAS4]]</f>
        <v>949</v>
      </c>
    </row>
    <row r="592" spans="1:15">
      <c r="A592" s="9" t="s">
        <v>59</v>
      </c>
      <c r="B592" s="16" t="s">
        <v>880</v>
      </c>
      <c r="C592" t="s">
        <v>107</v>
      </c>
      <c r="D592" t="s">
        <v>726</v>
      </c>
      <c r="F592" s="9" t="s">
        <v>820</v>
      </c>
      <c r="G592">
        <v>3</v>
      </c>
      <c r="J592">
        <f>+Tabla35678[[#This Row],[BALANCE INICIAL]]+Tabla35678[[#This Row],[ENTRADAS]]-Tabla35678[[#This Row],[SALIDAS]]</f>
        <v>3</v>
      </c>
      <c r="K592" s="2">
        <v>2000</v>
      </c>
      <c r="L592" s="2">
        <f>+Tabla35678[[#This Row],[BALANCE INICIAL]]*Tabla35678[[#This Row],[PRECIO]]</f>
        <v>6000</v>
      </c>
      <c r="M592" s="2">
        <f>+Tabla35678[[#This Row],[ENTRADAS]]*Tabla35678[[#This Row],[PRECIO]]</f>
        <v>0</v>
      </c>
      <c r="N592" s="2">
        <f>+Tabla35678[[#This Row],[SALIDAS]]*Tabla35678[[#This Row],[PRECIO]]</f>
        <v>0</v>
      </c>
      <c r="O592" s="2">
        <f>+Tabla35678[[#This Row],[BALANCE INICIAL2]]+Tabla35678[[#This Row],[ENTRADAS3]]-Tabla35678[[#This Row],[SALIDAS4]]</f>
        <v>6000</v>
      </c>
    </row>
    <row r="593" spans="1:15">
      <c r="A593" s="9" t="s">
        <v>59</v>
      </c>
      <c r="B593" s="16" t="s">
        <v>880</v>
      </c>
      <c r="C593" t="s">
        <v>107</v>
      </c>
      <c r="D593" t="s">
        <v>727</v>
      </c>
      <c r="F593" s="9" t="s">
        <v>820</v>
      </c>
      <c r="G593">
        <v>4</v>
      </c>
      <c r="J593">
        <f>+Tabla35678[[#This Row],[BALANCE INICIAL]]+Tabla35678[[#This Row],[ENTRADAS]]-Tabla35678[[#This Row],[SALIDAS]]</f>
        <v>4</v>
      </c>
      <c r="K593" s="2">
        <v>275</v>
      </c>
      <c r="L593" s="2">
        <f>+Tabla35678[[#This Row],[BALANCE INICIAL]]*Tabla35678[[#This Row],[PRECIO]]</f>
        <v>1100</v>
      </c>
      <c r="M593" s="2">
        <f>+Tabla35678[[#This Row],[ENTRADAS]]*Tabla35678[[#This Row],[PRECIO]]</f>
        <v>0</v>
      </c>
      <c r="N593" s="2">
        <f>+Tabla35678[[#This Row],[SALIDAS]]*Tabla35678[[#This Row],[PRECIO]]</f>
        <v>0</v>
      </c>
      <c r="O593" s="2">
        <f>+Tabla35678[[#This Row],[BALANCE INICIAL2]]+Tabla35678[[#This Row],[ENTRADAS3]]-Tabla35678[[#This Row],[SALIDAS4]]</f>
        <v>1100</v>
      </c>
    </row>
    <row r="594" spans="1:15">
      <c r="A594" s="9" t="s">
        <v>59</v>
      </c>
      <c r="B594" s="16" t="s">
        <v>880</v>
      </c>
      <c r="C594" t="s">
        <v>107</v>
      </c>
      <c r="D594" t="s">
        <v>728</v>
      </c>
      <c r="F594" s="9" t="s">
        <v>820</v>
      </c>
      <c r="G594">
        <v>3</v>
      </c>
      <c r="J594">
        <f>+Tabla35678[[#This Row],[BALANCE INICIAL]]+Tabla35678[[#This Row],[ENTRADAS]]-Tabla35678[[#This Row],[SALIDAS]]</f>
        <v>3</v>
      </c>
      <c r="K594" s="2">
        <v>850</v>
      </c>
      <c r="L594" s="2">
        <f>+Tabla35678[[#This Row],[BALANCE INICIAL]]*Tabla35678[[#This Row],[PRECIO]]</f>
        <v>2550</v>
      </c>
      <c r="M594" s="2">
        <f>+Tabla35678[[#This Row],[ENTRADAS]]*Tabla35678[[#This Row],[PRECIO]]</f>
        <v>0</v>
      </c>
      <c r="N594" s="2">
        <f>+Tabla35678[[#This Row],[SALIDAS]]*Tabla35678[[#This Row],[PRECIO]]</f>
        <v>0</v>
      </c>
      <c r="O594" s="2">
        <f>+Tabla35678[[#This Row],[BALANCE INICIAL2]]+Tabla35678[[#This Row],[ENTRADAS3]]-Tabla35678[[#This Row],[SALIDAS4]]</f>
        <v>2550</v>
      </c>
    </row>
    <row r="595" spans="1:15">
      <c r="A595" s="9" t="s">
        <v>59</v>
      </c>
      <c r="B595" s="16" t="s">
        <v>880</v>
      </c>
      <c r="C595" t="s">
        <v>107</v>
      </c>
      <c r="D595" t="s">
        <v>729</v>
      </c>
      <c r="F595" s="9" t="s">
        <v>820</v>
      </c>
      <c r="G595">
        <v>1</v>
      </c>
      <c r="J595">
        <f>+Tabla35678[[#This Row],[BALANCE INICIAL]]+Tabla35678[[#This Row],[ENTRADAS]]-Tabla35678[[#This Row],[SALIDAS]]</f>
        <v>1</v>
      </c>
      <c r="K595" s="2">
        <v>700</v>
      </c>
      <c r="L595" s="2">
        <f>+Tabla35678[[#This Row],[BALANCE INICIAL]]*Tabla35678[[#This Row],[PRECIO]]</f>
        <v>700</v>
      </c>
      <c r="M595" s="2">
        <f>+Tabla35678[[#This Row],[ENTRADAS]]*Tabla35678[[#This Row],[PRECIO]]</f>
        <v>0</v>
      </c>
      <c r="N595" s="2">
        <f>+Tabla35678[[#This Row],[SALIDAS]]*Tabla35678[[#This Row],[PRECIO]]</f>
        <v>0</v>
      </c>
      <c r="O595" s="2">
        <f>+Tabla35678[[#This Row],[BALANCE INICIAL2]]+Tabla35678[[#This Row],[ENTRADAS3]]-Tabla35678[[#This Row],[SALIDAS4]]</f>
        <v>700</v>
      </c>
    </row>
    <row r="596" spans="1:15">
      <c r="A596" s="9" t="s">
        <v>59</v>
      </c>
      <c r="B596" s="16" t="s">
        <v>880</v>
      </c>
      <c r="C596" t="s">
        <v>107</v>
      </c>
      <c r="D596" t="s">
        <v>730</v>
      </c>
      <c r="F596" s="9" t="s">
        <v>820</v>
      </c>
      <c r="G596">
        <v>6</v>
      </c>
      <c r="J596">
        <f>+Tabla35678[[#This Row],[BALANCE INICIAL]]+Tabla35678[[#This Row],[ENTRADAS]]-Tabla35678[[#This Row],[SALIDAS]]</f>
        <v>6</v>
      </c>
      <c r="K596" s="2">
        <v>450</v>
      </c>
      <c r="L596" s="2">
        <f>+Tabla35678[[#This Row],[BALANCE INICIAL]]*Tabla35678[[#This Row],[PRECIO]]</f>
        <v>2700</v>
      </c>
      <c r="M596" s="2">
        <f>+Tabla35678[[#This Row],[ENTRADAS]]*Tabla35678[[#This Row],[PRECIO]]</f>
        <v>0</v>
      </c>
      <c r="N596" s="2">
        <f>+Tabla35678[[#This Row],[SALIDAS]]*Tabla35678[[#This Row],[PRECIO]]</f>
        <v>0</v>
      </c>
      <c r="O596" s="2">
        <f>+Tabla35678[[#This Row],[BALANCE INICIAL2]]+Tabla35678[[#This Row],[ENTRADAS3]]-Tabla35678[[#This Row],[SALIDAS4]]</f>
        <v>2700</v>
      </c>
    </row>
    <row r="597" spans="1:15">
      <c r="A597" s="14" t="s">
        <v>59</v>
      </c>
      <c r="B597" s="16" t="s">
        <v>880</v>
      </c>
      <c r="C597" t="s">
        <v>107</v>
      </c>
      <c r="D597" t="s">
        <v>731</v>
      </c>
      <c r="F597" s="9" t="s">
        <v>820</v>
      </c>
      <c r="G597">
        <v>9</v>
      </c>
      <c r="J597">
        <f>+Tabla35678[[#This Row],[BALANCE INICIAL]]+Tabla35678[[#This Row],[ENTRADAS]]-Tabla35678[[#This Row],[SALIDAS]]</f>
        <v>9</v>
      </c>
      <c r="K597" s="2">
        <v>800</v>
      </c>
      <c r="L597" s="2">
        <f>+Tabla35678[[#This Row],[BALANCE INICIAL]]*Tabla35678[[#This Row],[PRECIO]]</f>
        <v>7200</v>
      </c>
      <c r="M597" s="2">
        <f>+Tabla35678[[#This Row],[ENTRADAS]]*Tabla35678[[#This Row],[PRECIO]]</f>
        <v>0</v>
      </c>
      <c r="N597" s="2">
        <f>+Tabla35678[[#This Row],[SALIDAS]]*Tabla35678[[#This Row],[PRECIO]]</f>
        <v>0</v>
      </c>
      <c r="O597" s="2">
        <f>+Tabla35678[[#This Row],[BALANCE INICIAL2]]+Tabla35678[[#This Row],[ENTRADAS3]]-Tabla35678[[#This Row],[SALIDAS4]]</f>
        <v>7200</v>
      </c>
    </row>
    <row r="598" spans="1:15">
      <c r="A598" s="9" t="s">
        <v>59</v>
      </c>
      <c r="B598" s="16" t="s">
        <v>880</v>
      </c>
      <c r="C598" t="s">
        <v>107</v>
      </c>
      <c r="D598" t="s">
        <v>732</v>
      </c>
      <c r="F598" s="9" t="s">
        <v>834</v>
      </c>
      <c r="G598">
        <v>2</v>
      </c>
      <c r="J598">
        <f>+Tabla35678[[#This Row],[BALANCE INICIAL]]+Tabla35678[[#This Row],[ENTRADAS]]-Tabla35678[[#This Row],[SALIDAS]]</f>
        <v>2</v>
      </c>
      <c r="K598" s="2">
        <v>750</v>
      </c>
      <c r="L598" s="2">
        <f>+Tabla35678[[#This Row],[BALANCE INICIAL]]*Tabla35678[[#This Row],[PRECIO]]</f>
        <v>1500</v>
      </c>
      <c r="M598" s="2">
        <f>+Tabla35678[[#This Row],[ENTRADAS]]*Tabla35678[[#This Row],[PRECIO]]</f>
        <v>0</v>
      </c>
      <c r="N598" s="2">
        <f>+Tabla35678[[#This Row],[SALIDAS]]*Tabla35678[[#This Row],[PRECIO]]</f>
        <v>0</v>
      </c>
      <c r="O598" s="2">
        <f>+Tabla35678[[#This Row],[BALANCE INICIAL2]]+Tabla35678[[#This Row],[ENTRADAS3]]-Tabla35678[[#This Row],[SALIDAS4]]</f>
        <v>1500</v>
      </c>
    </row>
    <row r="599" spans="1:15">
      <c r="A599" s="9" t="s">
        <v>59</v>
      </c>
      <c r="B599" s="16" t="s">
        <v>880</v>
      </c>
      <c r="C599" t="s">
        <v>107</v>
      </c>
      <c r="D599" t="s">
        <v>733</v>
      </c>
      <c r="F599" s="9" t="s">
        <v>820</v>
      </c>
      <c r="G599">
        <v>11</v>
      </c>
      <c r="J599">
        <f>+Tabla35678[[#This Row],[BALANCE INICIAL]]+Tabla35678[[#This Row],[ENTRADAS]]-Tabla35678[[#This Row],[SALIDAS]]</f>
        <v>11</v>
      </c>
      <c r="K599" s="2">
        <v>850</v>
      </c>
      <c r="L599" s="2">
        <f>+Tabla35678[[#This Row],[BALANCE INICIAL]]*Tabla35678[[#This Row],[PRECIO]]</f>
        <v>9350</v>
      </c>
      <c r="M599" s="2">
        <f>+Tabla35678[[#This Row],[ENTRADAS]]*Tabla35678[[#This Row],[PRECIO]]</f>
        <v>0</v>
      </c>
      <c r="N599" s="2">
        <f>+Tabla35678[[#This Row],[SALIDAS]]*Tabla35678[[#This Row],[PRECIO]]</f>
        <v>0</v>
      </c>
      <c r="O599" s="2">
        <f>+Tabla35678[[#This Row],[BALANCE INICIAL2]]+Tabla35678[[#This Row],[ENTRADAS3]]-Tabla35678[[#This Row],[SALIDAS4]]</f>
        <v>9350</v>
      </c>
    </row>
    <row r="600" spans="1:15">
      <c r="A600" s="9" t="s">
        <v>59</v>
      </c>
      <c r="B600" s="16" t="s">
        <v>880</v>
      </c>
      <c r="C600" t="s">
        <v>107</v>
      </c>
      <c r="D600" t="s">
        <v>734</v>
      </c>
      <c r="F600" s="9" t="s">
        <v>820</v>
      </c>
      <c r="G600">
        <v>2</v>
      </c>
      <c r="J600">
        <f>+Tabla35678[[#This Row],[BALANCE INICIAL]]+Tabla35678[[#This Row],[ENTRADAS]]-Tabla35678[[#This Row],[SALIDAS]]</f>
        <v>2</v>
      </c>
      <c r="K600" s="2">
        <v>1050</v>
      </c>
      <c r="L600" s="2">
        <f>+Tabla35678[[#This Row],[BALANCE INICIAL]]*Tabla35678[[#This Row],[PRECIO]]</f>
        <v>2100</v>
      </c>
      <c r="M600" s="2">
        <f>+Tabla35678[[#This Row],[ENTRADAS]]*Tabla35678[[#This Row],[PRECIO]]</f>
        <v>0</v>
      </c>
      <c r="N600" s="2">
        <f>+Tabla35678[[#This Row],[SALIDAS]]*Tabla35678[[#This Row],[PRECIO]]</f>
        <v>0</v>
      </c>
      <c r="O600" s="2">
        <f>+Tabla35678[[#This Row],[BALANCE INICIAL2]]+Tabla35678[[#This Row],[ENTRADAS3]]-Tabla35678[[#This Row],[SALIDAS4]]</f>
        <v>2100</v>
      </c>
    </row>
    <row r="601" spans="1:15">
      <c r="A601" s="9" t="s">
        <v>59</v>
      </c>
      <c r="B601" s="16" t="s">
        <v>880</v>
      </c>
      <c r="C601" t="s">
        <v>107</v>
      </c>
      <c r="D601" t="s">
        <v>735</v>
      </c>
      <c r="F601" s="9" t="s">
        <v>820</v>
      </c>
      <c r="G601">
        <v>1</v>
      </c>
      <c r="J601">
        <f>+Tabla35678[[#This Row],[BALANCE INICIAL]]+Tabla35678[[#This Row],[ENTRADAS]]-Tabla35678[[#This Row],[SALIDAS]]</f>
        <v>1</v>
      </c>
      <c r="K601" s="2">
        <v>1250</v>
      </c>
      <c r="L601" s="2">
        <f>+Tabla35678[[#This Row],[BALANCE INICIAL]]*Tabla35678[[#This Row],[PRECIO]]</f>
        <v>1250</v>
      </c>
      <c r="M601" s="2">
        <f>+Tabla35678[[#This Row],[ENTRADAS]]*Tabla35678[[#This Row],[PRECIO]]</f>
        <v>0</v>
      </c>
      <c r="N601" s="2">
        <f>+Tabla35678[[#This Row],[SALIDAS]]*Tabla35678[[#This Row],[PRECIO]]</f>
        <v>0</v>
      </c>
      <c r="O601" s="2">
        <f>+Tabla35678[[#This Row],[BALANCE INICIAL2]]+Tabla35678[[#This Row],[ENTRADAS3]]-Tabla35678[[#This Row],[SALIDAS4]]</f>
        <v>1250</v>
      </c>
    </row>
    <row r="602" spans="1:15">
      <c r="A602" s="9" t="s">
        <v>59</v>
      </c>
      <c r="B602" s="16" t="s">
        <v>880</v>
      </c>
      <c r="C602" t="s">
        <v>107</v>
      </c>
      <c r="D602" t="s">
        <v>736</v>
      </c>
      <c r="F602" s="9" t="s">
        <v>820</v>
      </c>
      <c r="G602">
        <v>23</v>
      </c>
      <c r="J602">
        <f>+Tabla35678[[#This Row],[BALANCE INICIAL]]+Tabla35678[[#This Row],[ENTRADAS]]-Tabla35678[[#This Row],[SALIDAS]]</f>
        <v>23</v>
      </c>
      <c r="K602" s="2">
        <v>950.3</v>
      </c>
      <c r="L602" s="2">
        <f>+Tabla35678[[#This Row],[BALANCE INICIAL]]*Tabla35678[[#This Row],[PRECIO]]</f>
        <v>21856.899999999998</v>
      </c>
      <c r="M602" s="2">
        <f>+Tabla35678[[#This Row],[ENTRADAS]]*Tabla35678[[#This Row],[PRECIO]]</f>
        <v>0</v>
      </c>
      <c r="N602" s="2">
        <f>+Tabla35678[[#This Row],[SALIDAS]]*Tabla35678[[#This Row],[PRECIO]]</f>
        <v>0</v>
      </c>
      <c r="O602" s="2">
        <f>+Tabla35678[[#This Row],[BALANCE INICIAL2]]+Tabla35678[[#This Row],[ENTRADAS3]]-Tabla35678[[#This Row],[SALIDAS4]]</f>
        <v>21856.899999999998</v>
      </c>
    </row>
    <row r="603" spans="1:15">
      <c r="A603" s="9" t="s">
        <v>59</v>
      </c>
      <c r="B603" s="16" t="s">
        <v>880</v>
      </c>
      <c r="C603" t="s">
        <v>107</v>
      </c>
      <c r="D603" t="s">
        <v>737</v>
      </c>
      <c r="F603" s="9" t="s">
        <v>820</v>
      </c>
      <c r="G603">
        <v>5</v>
      </c>
      <c r="J603">
        <f>+Tabla35678[[#This Row],[BALANCE INICIAL]]+Tabla35678[[#This Row],[ENTRADAS]]-Tabla35678[[#This Row],[SALIDAS]]</f>
        <v>5</v>
      </c>
      <c r="K603" s="2">
        <v>650.5</v>
      </c>
      <c r="L603" s="2">
        <f>+Tabla35678[[#This Row],[BALANCE INICIAL]]*Tabla35678[[#This Row],[PRECIO]]</f>
        <v>3252.5</v>
      </c>
      <c r="M603" s="2">
        <f>+Tabla35678[[#This Row],[ENTRADAS]]*Tabla35678[[#This Row],[PRECIO]]</f>
        <v>0</v>
      </c>
      <c r="N603" s="2">
        <f>+Tabla35678[[#This Row],[SALIDAS]]*Tabla35678[[#This Row],[PRECIO]]</f>
        <v>0</v>
      </c>
      <c r="O603" s="2">
        <f>+Tabla35678[[#This Row],[BALANCE INICIAL2]]+Tabla35678[[#This Row],[ENTRADAS3]]-Tabla35678[[#This Row],[SALIDAS4]]</f>
        <v>3252.5</v>
      </c>
    </row>
    <row r="604" spans="1:15">
      <c r="A604" s="9" t="s">
        <v>59</v>
      </c>
      <c r="B604" s="16" t="s">
        <v>880</v>
      </c>
      <c r="C604" t="s">
        <v>107</v>
      </c>
      <c r="D604" t="s">
        <v>738</v>
      </c>
      <c r="F604" s="9" t="s">
        <v>820</v>
      </c>
      <c r="G604">
        <v>8</v>
      </c>
      <c r="J604">
        <f>+Tabla35678[[#This Row],[BALANCE INICIAL]]+Tabla35678[[#This Row],[ENTRADAS]]-Tabla35678[[#This Row],[SALIDAS]]</f>
        <v>8</v>
      </c>
      <c r="K604" s="2">
        <v>1350</v>
      </c>
      <c r="L604" s="2">
        <f>+Tabla35678[[#This Row],[BALANCE INICIAL]]*Tabla35678[[#This Row],[PRECIO]]</f>
        <v>10800</v>
      </c>
      <c r="M604" s="2">
        <f>+Tabla35678[[#This Row],[ENTRADAS]]*Tabla35678[[#This Row],[PRECIO]]</f>
        <v>0</v>
      </c>
      <c r="N604" s="2">
        <f>+Tabla35678[[#This Row],[SALIDAS]]*Tabla35678[[#This Row],[PRECIO]]</f>
        <v>0</v>
      </c>
      <c r="O604" s="2">
        <f>+Tabla35678[[#This Row],[BALANCE INICIAL2]]+Tabla35678[[#This Row],[ENTRADAS3]]-Tabla35678[[#This Row],[SALIDAS4]]</f>
        <v>10800</v>
      </c>
    </row>
    <row r="605" spans="1:15">
      <c r="A605" s="9" t="s">
        <v>59</v>
      </c>
      <c r="B605" s="16" t="s">
        <v>880</v>
      </c>
      <c r="C605" t="s">
        <v>107</v>
      </c>
      <c r="D605" t="s">
        <v>739</v>
      </c>
      <c r="F605" s="9" t="s">
        <v>820</v>
      </c>
      <c r="G605">
        <v>1</v>
      </c>
      <c r="J605">
        <f>+Tabla35678[[#This Row],[BALANCE INICIAL]]+Tabla35678[[#This Row],[ENTRADAS]]-Tabla35678[[#This Row],[SALIDAS]]</f>
        <v>1</v>
      </c>
      <c r="K605" s="2">
        <v>540</v>
      </c>
      <c r="L605" s="2">
        <f>+Tabla35678[[#This Row],[BALANCE INICIAL]]*Tabla35678[[#This Row],[PRECIO]]</f>
        <v>540</v>
      </c>
      <c r="M605" s="2">
        <f>+Tabla35678[[#This Row],[ENTRADAS]]*Tabla35678[[#This Row],[PRECIO]]</f>
        <v>0</v>
      </c>
      <c r="N605" s="2">
        <f>+Tabla35678[[#This Row],[SALIDAS]]*Tabla35678[[#This Row],[PRECIO]]</f>
        <v>0</v>
      </c>
      <c r="O605" s="2">
        <f>+Tabla35678[[#This Row],[BALANCE INICIAL2]]+Tabla35678[[#This Row],[ENTRADAS3]]-Tabla35678[[#This Row],[SALIDAS4]]</f>
        <v>540</v>
      </c>
    </row>
    <row r="606" spans="1:15">
      <c r="A606" s="9" t="s">
        <v>59</v>
      </c>
      <c r="B606" s="16" t="s">
        <v>880</v>
      </c>
      <c r="C606" t="s">
        <v>107</v>
      </c>
      <c r="D606" t="s">
        <v>740</v>
      </c>
      <c r="F606" s="9" t="s">
        <v>820</v>
      </c>
      <c r="G606">
        <v>4</v>
      </c>
      <c r="J606">
        <f>+Tabla35678[[#This Row],[BALANCE INICIAL]]+Tabla35678[[#This Row],[ENTRADAS]]-Tabla35678[[#This Row],[SALIDAS]]</f>
        <v>4</v>
      </c>
      <c r="K606" s="2">
        <v>650</v>
      </c>
      <c r="L606" s="2">
        <f>+Tabla35678[[#This Row],[BALANCE INICIAL]]*Tabla35678[[#This Row],[PRECIO]]</f>
        <v>2600</v>
      </c>
      <c r="M606" s="2">
        <f>+Tabla35678[[#This Row],[ENTRADAS]]*Tabla35678[[#This Row],[PRECIO]]</f>
        <v>0</v>
      </c>
      <c r="N606" s="2">
        <f>+Tabla35678[[#This Row],[SALIDAS]]*Tabla35678[[#This Row],[PRECIO]]</f>
        <v>0</v>
      </c>
      <c r="O606" s="2">
        <f>+Tabla35678[[#This Row],[BALANCE INICIAL2]]+Tabla35678[[#This Row],[ENTRADAS3]]-Tabla35678[[#This Row],[SALIDAS4]]</f>
        <v>2600</v>
      </c>
    </row>
    <row r="607" spans="1:15">
      <c r="A607" s="9" t="s">
        <v>59</v>
      </c>
      <c r="B607" s="16" t="s">
        <v>880</v>
      </c>
      <c r="C607" t="s">
        <v>107</v>
      </c>
      <c r="D607" t="s">
        <v>741</v>
      </c>
      <c r="F607" s="9" t="s">
        <v>820</v>
      </c>
      <c r="G607">
        <v>1</v>
      </c>
      <c r="J607">
        <f>+Tabla35678[[#This Row],[BALANCE INICIAL]]+Tabla35678[[#This Row],[ENTRADAS]]-Tabla35678[[#This Row],[SALIDAS]]</f>
        <v>1</v>
      </c>
      <c r="K607" s="2">
        <v>750</v>
      </c>
      <c r="L607" s="2">
        <f>+Tabla35678[[#This Row],[BALANCE INICIAL]]*Tabla35678[[#This Row],[PRECIO]]</f>
        <v>750</v>
      </c>
      <c r="M607" s="2">
        <f>+Tabla35678[[#This Row],[ENTRADAS]]*Tabla35678[[#This Row],[PRECIO]]</f>
        <v>0</v>
      </c>
      <c r="N607" s="2">
        <f>+Tabla35678[[#This Row],[SALIDAS]]*Tabla35678[[#This Row],[PRECIO]]</f>
        <v>0</v>
      </c>
      <c r="O607" s="2">
        <f>+Tabla35678[[#This Row],[BALANCE INICIAL2]]+Tabla35678[[#This Row],[ENTRADAS3]]-Tabla35678[[#This Row],[SALIDAS4]]</f>
        <v>750</v>
      </c>
    </row>
    <row r="608" spans="1:15">
      <c r="A608" s="9" t="s">
        <v>59</v>
      </c>
      <c r="B608" s="16" t="s">
        <v>880</v>
      </c>
      <c r="C608" t="s">
        <v>107</v>
      </c>
      <c r="D608" t="s">
        <v>742</v>
      </c>
      <c r="F608" s="9" t="s">
        <v>820</v>
      </c>
      <c r="G608">
        <v>7</v>
      </c>
      <c r="J608">
        <f>+Tabla35678[[#This Row],[BALANCE INICIAL]]+Tabla35678[[#This Row],[ENTRADAS]]-Tabla35678[[#This Row],[SALIDAS]]</f>
        <v>7</v>
      </c>
      <c r="K608" s="2">
        <v>600</v>
      </c>
      <c r="L608" s="2">
        <f>+Tabla35678[[#This Row],[BALANCE INICIAL]]*Tabla35678[[#This Row],[PRECIO]]</f>
        <v>4200</v>
      </c>
      <c r="M608" s="2">
        <f>+Tabla35678[[#This Row],[ENTRADAS]]*Tabla35678[[#This Row],[PRECIO]]</f>
        <v>0</v>
      </c>
      <c r="N608" s="2">
        <f>+Tabla35678[[#This Row],[SALIDAS]]*Tabla35678[[#This Row],[PRECIO]]</f>
        <v>0</v>
      </c>
      <c r="O608" s="2">
        <f>+Tabla35678[[#This Row],[BALANCE INICIAL2]]+Tabla35678[[#This Row],[ENTRADAS3]]-Tabla35678[[#This Row],[SALIDAS4]]</f>
        <v>4200</v>
      </c>
    </row>
    <row r="609" spans="1:15">
      <c r="A609" s="9" t="s">
        <v>59</v>
      </c>
      <c r="B609" s="16" t="s">
        <v>880</v>
      </c>
      <c r="C609" t="s">
        <v>107</v>
      </c>
      <c r="D609" t="s">
        <v>743</v>
      </c>
      <c r="F609" s="9" t="s">
        <v>820</v>
      </c>
      <c r="G609">
        <v>1</v>
      </c>
      <c r="J609">
        <f>+Tabla35678[[#This Row],[BALANCE INICIAL]]+Tabla35678[[#This Row],[ENTRADAS]]-Tabla35678[[#This Row],[SALIDAS]]</f>
        <v>1</v>
      </c>
      <c r="K609" s="2">
        <v>450</v>
      </c>
      <c r="L609" s="2">
        <f>+Tabla35678[[#This Row],[BALANCE INICIAL]]*Tabla35678[[#This Row],[PRECIO]]</f>
        <v>450</v>
      </c>
      <c r="M609" s="2">
        <f>+Tabla35678[[#This Row],[ENTRADAS]]*Tabla35678[[#This Row],[PRECIO]]</f>
        <v>0</v>
      </c>
      <c r="N609" s="2">
        <f>+Tabla35678[[#This Row],[SALIDAS]]*Tabla35678[[#This Row],[PRECIO]]</f>
        <v>0</v>
      </c>
      <c r="O609" s="2">
        <f>+Tabla35678[[#This Row],[BALANCE INICIAL2]]+Tabla35678[[#This Row],[ENTRADAS3]]-Tabla35678[[#This Row],[SALIDAS4]]</f>
        <v>450</v>
      </c>
    </row>
    <row r="610" spans="1:15">
      <c r="A610" s="9" t="s">
        <v>59</v>
      </c>
      <c r="B610" s="16" t="s">
        <v>880</v>
      </c>
      <c r="C610" t="s">
        <v>107</v>
      </c>
      <c r="D610" t="s">
        <v>744</v>
      </c>
      <c r="F610" s="9" t="s">
        <v>820</v>
      </c>
      <c r="G610">
        <v>5</v>
      </c>
      <c r="J610">
        <f>+Tabla35678[[#This Row],[BALANCE INICIAL]]+Tabla35678[[#This Row],[ENTRADAS]]-Tabla35678[[#This Row],[SALIDAS]]</f>
        <v>5</v>
      </c>
      <c r="K610" s="2">
        <v>400</v>
      </c>
      <c r="L610" s="2">
        <f>+Tabla35678[[#This Row],[BALANCE INICIAL]]*Tabla35678[[#This Row],[PRECIO]]</f>
        <v>2000</v>
      </c>
      <c r="M610" s="2">
        <f>+Tabla35678[[#This Row],[ENTRADAS]]*Tabla35678[[#This Row],[PRECIO]]</f>
        <v>0</v>
      </c>
      <c r="N610" s="2">
        <f>+Tabla35678[[#This Row],[SALIDAS]]*Tabla35678[[#This Row],[PRECIO]]</f>
        <v>0</v>
      </c>
      <c r="O610" s="2">
        <f>+Tabla35678[[#This Row],[BALANCE INICIAL2]]+Tabla35678[[#This Row],[ENTRADAS3]]-Tabla35678[[#This Row],[SALIDAS4]]</f>
        <v>2000</v>
      </c>
    </row>
    <row r="611" spans="1:15">
      <c r="A611" s="9" t="s">
        <v>59</v>
      </c>
      <c r="B611" s="16" t="s">
        <v>880</v>
      </c>
      <c r="C611" t="s">
        <v>107</v>
      </c>
      <c r="D611" t="s">
        <v>745</v>
      </c>
      <c r="F611" s="9" t="s">
        <v>820</v>
      </c>
      <c r="G611">
        <v>6</v>
      </c>
      <c r="J611">
        <f>+Tabla35678[[#This Row],[BALANCE INICIAL]]+Tabla35678[[#This Row],[ENTRADAS]]-Tabla35678[[#This Row],[SALIDAS]]</f>
        <v>6</v>
      </c>
      <c r="K611" s="2">
        <v>575</v>
      </c>
      <c r="L611" s="2">
        <f>+Tabla35678[[#This Row],[BALANCE INICIAL]]*Tabla35678[[#This Row],[PRECIO]]</f>
        <v>3450</v>
      </c>
      <c r="M611" s="2">
        <f>+Tabla35678[[#This Row],[ENTRADAS]]*Tabla35678[[#This Row],[PRECIO]]</f>
        <v>0</v>
      </c>
      <c r="N611" s="2">
        <f>+Tabla35678[[#This Row],[SALIDAS]]*Tabla35678[[#This Row],[PRECIO]]</f>
        <v>0</v>
      </c>
      <c r="O611" s="2">
        <f>+Tabla35678[[#This Row],[BALANCE INICIAL2]]+Tabla35678[[#This Row],[ENTRADAS3]]-Tabla35678[[#This Row],[SALIDAS4]]</f>
        <v>3450</v>
      </c>
    </row>
    <row r="612" spans="1:15">
      <c r="A612" s="9" t="s">
        <v>59</v>
      </c>
      <c r="B612" s="16" t="s">
        <v>880</v>
      </c>
      <c r="C612" t="s">
        <v>107</v>
      </c>
      <c r="D612" t="s">
        <v>746</v>
      </c>
      <c r="F612" s="9" t="s">
        <v>820</v>
      </c>
      <c r="G612">
        <v>5</v>
      </c>
      <c r="J612">
        <f>+Tabla35678[[#This Row],[BALANCE INICIAL]]+Tabla35678[[#This Row],[ENTRADAS]]-Tabla35678[[#This Row],[SALIDAS]]</f>
        <v>5</v>
      </c>
      <c r="K612" s="2">
        <v>495</v>
      </c>
      <c r="L612" s="2">
        <f>+Tabla35678[[#This Row],[BALANCE INICIAL]]*Tabla35678[[#This Row],[PRECIO]]</f>
        <v>2475</v>
      </c>
      <c r="M612" s="2">
        <f>+Tabla35678[[#This Row],[ENTRADAS]]*Tabla35678[[#This Row],[PRECIO]]</f>
        <v>0</v>
      </c>
      <c r="N612" s="2">
        <f>+Tabla35678[[#This Row],[SALIDAS]]*Tabla35678[[#This Row],[PRECIO]]</f>
        <v>0</v>
      </c>
      <c r="O612" s="2">
        <f>+Tabla35678[[#This Row],[BALANCE INICIAL2]]+Tabla35678[[#This Row],[ENTRADAS3]]-Tabla35678[[#This Row],[SALIDAS4]]</f>
        <v>2475</v>
      </c>
    </row>
    <row r="613" spans="1:15">
      <c r="A613" s="9" t="s">
        <v>59</v>
      </c>
      <c r="B613" s="16" t="s">
        <v>880</v>
      </c>
      <c r="C613" t="s">
        <v>107</v>
      </c>
      <c r="D613" t="s">
        <v>747</v>
      </c>
      <c r="F613" s="9" t="s">
        <v>820</v>
      </c>
      <c r="G613">
        <v>6</v>
      </c>
      <c r="J613">
        <f>+Tabla35678[[#This Row],[BALANCE INICIAL]]+Tabla35678[[#This Row],[ENTRADAS]]-Tabla35678[[#This Row],[SALIDAS]]</f>
        <v>6</v>
      </c>
      <c r="K613" s="2">
        <v>450</v>
      </c>
      <c r="L613" s="2">
        <f>+Tabla35678[[#This Row],[BALANCE INICIAL]]*Tabla35678[[#This Row],[PRECIO]]</f>
        <v>2700</v>
      </c>
      <c r="M613" s="2">
        <f>+Tabla35678[[#This Row],[ENTRADAS]]*Tabla35678[[#This Row],[PRECIO]]</f>
        <v>0</v>
      </c>
      <c r="N613" s="2">
        <f>+Tabla35678[[#This Row],[SALIDAS]]*Tabla35678[[#This Row],[PRECIO]]</f>
        <v>0</v>
      </c>
      <c r="O613" s="2">
        <f>+Tabla35678[[#This Row],[BALANCE INICIAL2]]+Tabla35678[[#This Row],[ENTRADAS3]]-Tabla35678[[#This Row],[SALIDAS4]]</f>
        <v>2700</v>
      </c>
    </row>
    <row r="614" spans="1:15">
      <c r="A614" s="9" t="s">
        <v>59</v>
      </c>
      <c r="B614" s="16" t="s">
        <v>880</v>
      </c>
      <c r="C614" t="s">
        <v>107</v>
      </c>
      <c r="D614" t="s">
        <v>748</v>
      </c>
      <c r="F614" s="9" t="s">
        <v>820</v>
      </c>
      <c r="G614">
        <v>2</v>
      </c>
      <c r="J614">
        <f>+Tabla35678[[#This Row],[BALANCE INICIAL]]+Tabla35678[[#This Row],[ENTRADAS]]-Tabla35678[[#This Row],[SALIDAS]]</f>
        <v>2</v>
      </c>
      <c r="K614" s="2">
        <v>2144</v>
      </c>
      <c r="L614" s="2">
        <f>+Tabla35678[[#This Row],[BALANCE INICIAL]]*Tabla35678[[#This Row],[PRECIO]]</f>
        <v>4288</v>
      </c>
      <c r="M614" s="2">
        <f>+Tabla35678[[#This Row],[ENTRADAS]]*Tabla35678[[#This Row],[PRECIO]]</f>
        <v>0</v>
      </c>
      <c r="N614" s="2">
        <f>+Tabla35678[[#This Row],[SALIDAS]]*Tabla35678[[#This Row],[PRECIO]]</f>
        <v>0</v>
      </c>
      <c r="O614" s="2">
        <f>+Tabla35678[[#This Row],[BALANCE INICIAL2]]+Tabla35678[[#This Row],[ENTRADAS3]]-Tabla35678[[#This Row],[SALIDAS4]]</f>
        <v>4288</v>
      </c>
    </row>
    <row r="615" spans="1:15">
      <c r="A615" s="9" t="s">
        <v>59</v>
      </c>
      <c r="B615" s="16" t="s">
        <v>880</v>
      </c>
      <c r="C615" t="s">
        <v>107</v>
      </c>
      <c r="D615" t="s">
        <v>749</v>
      </c>
      <c r="F615" s="9" t="s">
        <v>820</v>
      </c>
      <c r="G615">
        <v>21</v>
      </c>
      <c r="J615">
        <f>+Tabla35678[[#This Row],[BALANCE INICIAL]]+Tabla35678[[#This Row],[ENTRADAS]]-Tabla35678[[#This Row],[SALIDAS]]</f>
        <v>21</v>
      </c>
      <c r="K615" s="2">
        <v>190</v>
      </c>
      <c r="L615" s="2">
        <f>+Tabla35678[[#This Row],[BALANCE INICIAL]]*Tabla35678[[#This Row],[PRECIO]]</f>
        <v>3990</v>
      </c>
      <c r="M615" s="2">
        <f>+Tabla35678[[#This Row],[ENTRADAS]]*Tabla35678[[#This Row],[PRECIO]]</f>
        <v>0</v>
      </c>
      <c r="N615" s="2">
        <f>+Tabla35678[[#This Row],[SALIDAS]]*Tabla35678[[#This Row],[PRECIO]]</f>
        <v>0</v>
      </c>
      <c r="O615" s="2">
        <f>+Tabla35678[[#This Row],[BALANCE INICIAL2]]+Tabla35678[[#This Row],[ENTRADAS3]]-Tabla35678[[#This Row],[SALIDAS4]]</f>
        <v>3990</v>
      </c>
    </row>
    <row r="616" spans="1:15">
      <c r="A616" s="9" t="s">
        <v>59</v>
      </c>
      <c r="B616" s="16" t="s">
        <v>880</v>
      </c>
      <c r="C616" t="s">
        <v>107</v>
      </c>
      <c r="D616" t="s">
        <v>750</v>
      </c>
      <c r="F616" s="9" t="s">
        <v>820</v>
      </c>
      <c r="G616">
        <v>3</v>
      </c>
      <c r="J616">
        <f>+Tabla35678[[#This Row],[BALANCE INICIAL]]+Tabla35678[[#This Row],[ENTRADAS]]-Tabla35678[[#This Row],[SALIDAS]]</f>
        <v>3</v>
      </c>
      <c r="K616" s="2">
        <v>350</v>
      </c>
      <c r="L616" s="2">
        <f>+Tabla35678[[#This Row],[BALANCE INICIAL]]*Tabla35678[[#This Row],[PRECIO]]</f>
        <v>1050</v>
      </c>
      <c r="M616" s="2">
        <f>+Tabla35678[[#This Row],[ENTRADAS]]*Tabla35678[[#This Row],[PRECIO]]</f>
        <v>0</v>
      </c>
      <c r="N616" s="2">
        <f>+Tabla35678[[#This Row],[SALIDAS]]*Tabla35678[[#This Row],[PRECIO]]</f>
        <v>0</v>
      </c>
      <c r="O616" s="2">
        <f>+Tabla35678[[#This Row],[BALANCE INICIAL2]]+Tabla35678[[#This Row],[ENTRADAS3]]-Tabla35678[[#This Row],[SALIDAS4]]</f>
        <v>1050</v>
      </c>
    </row>
    <row r="617" spans="1:15">
      <c r="A617" s="9" t="s">
        <v>59</v>
      </c>
      <c r="B617" s="16" t="s">
        <v>880</v>
      </c>
      <c r="C617" t="s">
        <v>107</v>
      </c>
      <c r="D617" t="s">
        <v>751</v>
      </c>
      <c r="F617" s="9" t="s">
        <v>820</v>
      </c>
      <c r="G617">
        <v>23</v>
      </c>
      <c r="J617">
        <f>+Tabla35678[[#This Row],[BALANCE INICIAL]]+Tabla35678[[#This Row],[ENTRADAS]]-Tabla35678[[#This Row],[SALIDAS]]</f>
        <v>23</v>
      </c>
      <c r="K617" s="2">
        <v>75</v>
      </c>
      <c r="L617" s="2">
        <f>+Tabla35678[[#This Row],[BALANCE INICIAL]]*Tabla35678[[#This Row],[PRECIO]]</f>
        <v>1725</v>
      </c>
      <c r="M617" s="2">
        <f>+Tabla35678[[#This Row],[ENTRADAS]]*Tabla35678[[#This Row],[PRECIO]]</f>
        <v>0</v>
      </c>
      <c r="N617" s="2">
        <f>+Tabla35678[[#This Row],[SALIDAS]]*Tabla35678[[#This Row],[PRECIO]]</f>
        <v>0</v>
      </c>
      <c r="O617" s="2">
        <f>+Tabla35678[[#This Row],[BALANCE INICIAL2]]+Tabla35678[[#This Row],[ENTRADAS3]]-Tabla35678[[#This Row],[SALIDAS4]]</f>
        <v>1725</v>
      </c>
    </row>
    <row r="618" spans="1:15">
      <c r="A618" s="9" t="s">
        <v>59</v>
      </c>
      <c r="B618" s="16" t="s">
        <v>880</v>
      </c>
      <c r="C618" t="s">
        <v>107</v>
      </c>
      <c r="D618" t="s">
        <v>752</v>
      </c>
      <c r="F618" s="9" t="s">
        <v>820</v>
      </c>
      <c r="G618">
        <v>7</v>
      </c>
      <c r="J618">
        <f>+Tabla35678[[#This Row],[BALANCE INICIAL]]+Tabla35678[[#This Row],[ENTRADAS]]-Tabla35678[[#This Row],[SALIDAS]]</f>
        <v>7</v>
      </c>
      <c r="K618" s="2">
        <v>1350</v>
      </c>
      <c r="L618" s="2">
        <f>+Tabla35678[[#This Row],[BALANCE INICIAL]]*Tabla35678[[#This Row],[PRECIO]]</f>
        <v>9450</v>
      </c>
      <c r="M618" s="2">
        <f>+Tabla35678[[#This Row],[ENTRADAS]]*Tabla35678[[#This Row],[PRECIO]]</f>
        <v>0</v>
      </c>
      <c r="N618" s="2">
        <f>+Tabla35678[[#This Row],[SALIDAS]]*Tabla35678[[#This Row],[PRECIO]]</f>
        <v>0</v>
      </c>
      <c r="O618" s="2">
        <f>+Tabla35678[[#This Row],[BALANCE INICIAL2]]+Tabla35678[[#This Row],[ENTRADAS3]]-Tabla35678[[#This Row],[SALIDAS4]]</f>
        <v>9450</v>
      </c>
    </row>
    <row r="619" spans="1:15">
      <c r="A619" s="9" t="s">
        <v>59</v>
      </c>
      <c r="B619" s="16" t="s">
        <v>880</v>
      </c>
      <c r="C619" t="s">
        <v>107</v>
      </c>
      <c r="D619" t="s">
        <v>753</v>
      </c>
      <c r="F619" s="9" t="s">
        <v>820</v>
      </c>
      <c r="G619">
        <v>10</v>
      </c>
      <c r="J619">
        <f>+Tabla35678[[#This Row],[BALANCE INICIAL]]+Tabla35678[[#This Row],[ENTRADAS]]-Tabla35678[[#This Row],[SALIDAS]]</f>
        <v>10</v>
      </c>
      <c r="K619" s="2">
        <v>1450</v>
      </c>
      <c r="L619" s="2">
        <f>+Tabla35678[[#This Row],[BALANCE INICIAL]]*Tabla35678[[#This Row],[PRECIO]]</f>
        <v>14500</v>
      </c>
      <c r="M619" s="2">
        <f>+Tabla35678[[#This Row],[ENTRADAS]]*Tabla35678[[#This Row],[PRECIO]]</f>
        <v>0</v>
      </c>
      <c r="N619" s="2">
        <f>+Tabla35678[[#This Row],[SALIDAS]]*Tabla35678[[#This Row],[PRECIO]]</f>
        <v>0</v>
      </c>
      <c r="O619" s="2">
        <f>+Tabla35678[[#This Row],[BALANCE INICIAL2]]+Tabla35678[[#This Row],[ENTRADAS3]]-Tabla35678[[#This Row],[SALIDAS4]]</f>
        <v>14500</v>
      </c>
    </row>
    <row r="620" spans="1:15">
      <c r="A620" s="9" t="s">
        <v>59</v>
      </c>
      <c r="B620" s="16" t="s">
        <v>880</v>
      </c>
      <c r="C620" t="s">
        <v>107</v>
      </c>
      <c r="D620" t="s">
        <v>756</v>
      </c>
      <c r="F620" s="9" t="s">
        <v>820</v>
      </c>
      <c r="G620">
        <v>4</v>
      </c>
      <c r="J620">
        <f>+Tabla35678[[#This Row],[BALANCE INICIAL]]+Tabla35678[[#This Row],[ENTRADAS]]-Tabla35678[[#This Row],[SALIDAS]]</f>
        <v>4</v>
      </c>
      <c r="K620" s="2">
        <v>260</v>
      </c>
      <c r="L620" s="2">
        <f>+Tabla35678[[#This Row],[BALANCE INICIAL]]*Tabla35678[[#This Row],[PRECIO]]</f>
        <v>1040</v>
      </c>
      <c r="M620" s="2">
        <f>+Tabla35678[[#This Row],[ENTRADAS]]*Tabla35678[[#This Row],[PRECIO]]</f>
        <v>0</v>
      </c>
      <c r="N620" s="2">
        <f>+Tabla35678[[#This Row],[SALIDAS]]*Tabla35678[[#This Row],[PRECIO]]</f>
        <v>0</v>
      </c>
      <c r="O620" s="2">
        <f>+Tabla35678[[#This Row],[BALANCE INICIAL2]]+Tabla35678[[#This Row],[ENTRADAS3]]-Tabla35678[[#This Row],[SALIDAS4]]</f>
        <v>1040</v>
      </c>
    </row>
    <row r="621" spans="1:15">
      <c r="A621" s="9" t="s">
        <v>59</v>
      </c>
      <c r="B621" s="16" t="s">
        <v>880</v>
      </c>
      <c r="C621" t="s">
        <v>107</v>
      </c>
      <c r="D621" t="s">
        <v>757</v>
      </c>
      <c r="F621" s="9" t="s">
        <v>820</v>
      </c>
      <c r="G621">
        <v>2</v>
      </c>
      <c r="I621">
        <v>1</v>
      </c>
      <c r="J621">
        <f>+Tabla35678[[#This Row],[BALANCE INICIAL]]+Tabla35678[[#This Row],[ENTRADAS]]-Tabla35678[[#This Row],[SALIDAS]]</f>
        <v>1</v>
      </c>
      <c r="K621" s="2">
        <v>1980</v>
      </c>
      <c r="L621" s="2">
        <f>+Tabla35678[[#This Row],[BALANCE INICIAL]]*Tabla35678[[#This Row],[PRECIO]]</f>
        <v>3960</v>
      </c>
      <c r="M621" s="2">
        <f>+Tabla35678[[#This Row],[ENTRADAS]]*Tabla35678[[#This Row],[PRECIO]]</f>
        <v>0</v>
      </c>
      <c r="N621" s="2">
        <f>+Tabla35678[[#This Row],[SALIDAS]]*Tabla35678[[#This Row],[PRECIO]]</f>
        <v>1980</v>
      </c>
      <c r="O621" s="2">
        <f>+Tabla35678[[#This Row],[BALANCE INICIAL2]]+Tabla35678[[#This Row],[ENTRADAS3]]-Tabla35678[[#This Row],[SALIDAS4]]</f>
        <v>1980</v>
      </c>
    </row>
    <row r="622" spans="1:15">
      <c r="A622" s="9" t="s">
        <v>59</v>
      </c>
      <c r="B622" s="16" t="s">
        <v>880</v>
      </c>
      <c r="C622" t="s">
        <v>107</v>
      </c>
      <c r="D622" t="s">
        <v>758</v>
      </c>
      <c r="F622" s="9" t="s">
        <v>820</v>
      </c>
      <c r="G622">
        <v>38</v>
      </c>
      <c r="J622">
        <f>+Tabla35678[[#This Row],[BALANCE INICIAL]]+Tabla35678[[#This Row],[ENTRADAS]]-Tabla35678[[#This Row],[SALIDAS]]</f>
        <v>38</v>
      </c>
      <c r="K622" s="2">
        <v>250</v>
      </c>
      <c r="L622" s="2">
        <f>+Tabla35678[[#This Row],[BALANCE INICIAL]]*Tabla35678[[#This Row],[PRECIO]]</f>
        <v>9500</v>
      </c>
      <c r="M622" s="2">
        <f>+Tabla35678[[#This Row],[ENTRADAS]]*Tabla35678[[#This Row],[PRECIO]]</f>
        <v>0</v>
      </c>
      <c r="N622" s="2">
        <f>+Tabla35678[[#This Row],[SALIDAS]]*Tabla35678[[#This Row],[PRECIO]]</f>
        <v>0</v>
      </c>
      <c r="O622" s="2">
        <f>+Tabla35678[[#This Row],[BALANCE INICIAL2]]+Tabla35678[[#This Row],[ENTRADAS3]]-Tabla35678[[#This Row],[SALIDAS4]]</f>
        <v>9500</v>
      </c>
    </row>
    <row r="623" spans="1:15">
      <c r="A623" s="9" t="s">
        <v>59</v>
      </c>
      <c r="B623" s="16" t="s">
        <v>880</v>
      </c>
      <c r="C623" t="s">
        <v>107</v>
      </c>
      <c r="D623" t="s">
        <v>759</v>
      </c>
      <c r="F623" s="9" t="s">
        <v>820</v>
      </c>
      <c r="G623">
        <v>3</v>
      </c>
      <c r="J623">
        <f>+Tabla35678[[#This Row],[BALANCE INICIAL]]+Tabla35678[[#This Row],[ENTRADAS]]-Tabla35678[[#This Row],[SALIDAS]]</f>
        <v>3</v>
      </c>
      <c r="K623" s="2">
        <v>750</v>
      </c>
      <c r="L623" s="2">
        <f>+Tabla35678[[#This Row],[BALANCE INICIAL]]*Tabla35678[[#This Row],[PRECIO]]</f>
        <v>2250</v>
      </c>
      <c r="M623" s="2">
        <f>+Tabla35678[[#This Row],[ENTRADAS]]*Tabla35678[[#This Row],[PRECIO]]</f>
        <v>0</v>
      </c>
      <c r="N623" s="2">
        <f>+Tabla35678[[#This Row],[SALIDAS]]*Tabla35678[[#This Row],[PRECIO]]</f>
        <v>0</v>
      </c>
      <c r="O623" s="2">
        <f>+Tabla35678[[#This Row],[BALANCE INICIAL2]]+Tabla35678[[#This Row],[ENTRADAS3]]-Tabla35678[[#This Row],[SALIDAS4]]</f>
        <v>2250</v>
      </c>
    </row>
    <row r="624" spans="1:15">
      <c r="A624" s="9" t="s">
        <v>59</v>
      </c>
      <c r="B624" s="16" t="s">
        <v>880</v>
      </c>
      <c r="C624" t="s">
        <v>107</v>
      </c>
      <c r="D624" t="s">
        <v>760</v>
      </c>
      <c r="F624" s="9" t="s">
        <v>820</v>
      </c>
      <c r="G624">
        <v>16</v>
      </c>
      <c r="J624">
        <f>+Tabla35678[[#This Row],[BALANCE INICIAL]]+Tabla35678[[#This Row],[ENTRADAS]]-Tabla35678[[#This Row],[SALIDAS]]</f>
        <v>16</v>
      </c>
      <c r="K624" s="2">
        <v>190</v>
      </c>
      <c r="L624" s="2">
        <f>+Tabla35678[[#This Row],[BALANCE INICIAL]]*Tabla35678[[#This Row],[PRECIO]]</f>
        <v>3040</v>
      </c>
      <c r="M624" s="2">
        <f>+Tabla35678[[#This Row],[ENTRADAS]]*Tabla35678[[#This Row],[PRECIO]]</f>
        <v>0</v>
      </c>
      <c r="N624" s="2">
        <f>+Tabla35678[[#This Row],[SALIDAS]]*Tabla35678[[#This Row],[PRECIO]]</f>
        <v>0</v>
      </c>
      <c r="O624" s="2">
        <f>+Tabla35678[[#This Row],[BALANCE INICIAL2]]+Tabla35678[[#This Row],[ENTRADAS3]]-Tabla35678[[#This Row],[SALIDAS4]]</f>
        <v>3040</v>
      </c>
    </row>
    <row r="625" spans="1:15">
      <c r="A625" s="9" t="s">
        <v>59</v>
      </c>
      <c r="B625" s="16" t="s">
        <v>880</v>
      </c>
      <c r="C625" t="s">
        <v>107</v>
      </c>
      <c r="D625" t="s">
        <v>761</v>
      </c>
      <c r="F625" s="9" t="s">
        <v>820</v>
      </c>
      <c r="G625">
        <v>2</v>
      </c>
      <c r="J625">
        <f>+Tabla35678[[#This Row],[BALANCE INICIAL]]+Tabla35678[[#This Row],[ENTRADAS]]-Tabla35678[[#This Row],[SALIDAS]]</f>
        <v>2</v>
      </c>
      <c r="K625" s="2">
        <v>200</v>
      </c>
      <c r="L625" s="2">
        <f>+Tabla35678[[#This Row],[BALANCE INICIAL]]*Tabla35678[[#This Row],[PRECIO]]</f>
        <v>400</v>
      </c>
      <c r="M625" s="2">
        <f>+Tabla35678[[#This Row],[ENTRADAS]]*Tabla35678[[#This Row],[PRECIO]]</f>
        <v>0</v>
      </c>
      <c r="N625" s="2">
        <f>+Tabla35678[[#This Row],[SALIDAS]]*Tabla35678[[#This Row],[PRECIO]]</f>
        <v>0</v>
      </c>
      <c r="O625" s="2">
        <f>+Tabla35678[[#This Row],[BALANCE INICIAL2]]+Tabla35678[[#This Row],[ENTRADAS3]]-Tabla35678[[#This Row],[SALIDAS4]]</f>
        <v>400</v>
      </c>
    </row>
    <row r="626" spans="1:15">
      <c r="A626" s="9" t="s">
        <v>59</v>
      </c>
      <c r="B626" s="16" t="s">
        <v>880</v>
      </c>
      <c r="C626" t="s">
        <v>107</v>
      </c>
      <c r="D626" t="s">
        <v>762</v>
      </c>
      <c r="F626" s="9" t="s">
        <v>820</v>
      </c>
      <c r="G626">
        <v>4</v>
      </c>
      <c r="J626">
        <f>+Tabla35678[[#This Row],[BALANCE INICIAL]]+Tabla35678[[#This Row],[ENTRADAS]]-Tabla35678[[#This Row],[SALIDAS]]</f>
        <v>4</v>
      </c>
      <c r="K626" s="2">
        <v>187</v>
      </c>
      <c r="L626" s="2">
        <f>+Tabla35678[[#This Row],[BALANCE INICIAL]]*Tabla35678[[#This Row],[PRECIO]]</f>
        <v>748</v>
      </c>
      <c r="M626" s="2">
        <f>+Tabla35678[[#This Row],[ENTRADAS]]*Tabla35678[[#This Row],[PRECIO]]</f>
        <v>0</v>
      </c>
      <c r="N626" s="2">
        <f>+Tabla35678[[#This Row],[SALIDAS]]*Tabla35678[[#This Row],[PRECIO]]</f>
        <v>0</v>
      </c>
      <c r="O626" s="2">
        <f>+Tabla35678[[#This Row],[BALANCE INICIAL2]]+Tabla35678[[#This Row],[ENTRADAS3]]-Tabla35678[[#This Row],[SALIDAS4]]</f>
        <v>748</v>
      </c>
    </row>
    <row r="627" spans="1:15">
      <c r="A627" s="9" t="s">
        <v>59</v>
      </c>
      <c r="B627" s="16" t="s">
        <v>880</v>
      </c>
      <c r="C627" t="s">
        <v>107</v>
      </c>
      <c r="D627" t="s">
        <v>763</v>
      </c>
      <c r="F627" s="9" t="s">
        <v>820</v>
      </c>
      <c r="G627">
        <v>2</v>
      </c>
      <c r="J627">
        <f>+Tabla35678[[#This Row],[BALANCE INICIAL]]+Tabla35678[[#This Row],[ENTRADAS]]-Tabla35678[[#This Row],[SALIDAS]]</f>
        <v>2</v>
      </c>
      <c r="K627" s="2">
        <v>170</v>
      </c>
      <c r="L627" s="2">
        <f>+Tabla35678[[#This Row],[BALANCE INICIAL]]*Tabla35678[[#This Row],[PRECIO]]</f>
        <v>340</v>
      </c>
      <c r="M627" s="2">
        <f>+Tabla35678[[#This Row],[ENTRADAS]]*Tabla35678[[#This Row],[PRECIO]]</f>
        <v>0</v>
      </c>
      <c r="N627" s="2">
        <f>+Tabla35678[[#This Row],[SALIDAS]]*Tabla35678[[#This Row],[PRECIO]]</f>
        <v>0</v>
      </c>
      <c r="O627" s="2">
        <f>+Tabla35678[[#This Row],[BALANCE INICIAL2]]+Tabla35678[[#This Row],[ENTRADAS3]]-Tabla35678[[#This Row],[SALIDAS4]]</f>
        <v>340</v>
      </c>
    </row>
    <row r="628" spans="1:15">
      <c r="A628" s="9" t="s">
        <v>59</v>
      </c>
      <c r="B628" s="16" t="s">
        <v>880</v>
      </c>
      <c r="C628" t="s">
        <v>107</v>
      </c>
      <c r="D628" t="s">
        <v>764</v>
      </c>
      <c r="F628" s="9" t="s">
        <v>820</v>
      </c>
      <c r="G628">
        <v>3</v>
      </c>
      <c r="J628">
        <f>+Tabla35678[[#This Row],[BALANCE INICIAL]]+Tabla35678[[#This Row],[ENTRADAS]]-Tabla35678[[#This Row],[SALIDAS]]</f>
        <v>3</v>
      </c>
      <c r="K628" s="2">
        <v>180</v>
      </c>
      <c r="L628" s="2">
        <f>+Tabla35678[[#This Row],[BALANCE INICIAL]]*Tabla35678[[#This Row],[PRECIO]]</f>
        <v>540</v>
      </c>
      <c r="M628" s="2">
        <f>+Tabla35678[[#This Row],[ENTRADAS]]*Tabla35678[[#This Row],[PRECIO]]</f>
        <v>0</v>
      </c>
      <c r="N628" s="2">
        <f>+Tabla35678[[#This Row],[SALIDAS]]*Tabla35678[[#This Row],[PRECIO]]</f>
        <v>0</v>
      </c>
      <c r="O628" s="2">
        <f>+Tabla35678[[#This Row],[BALANCE INICIAL2]]+Tabla35678[[#This Row],[ENTRADAS3]]-Tabla35678[[#This Row],[SALIDAS4]]</f>
        <v>540</v>
      </c>
    </row>
    <row r="629" spans="1:15">
      <c r="A629" s="9" t="s">
        <v>59</v>
      </c>
      <c r="B629" s="16" t="s">
        <v>880</v>
      </c>
      <c r="C629" t="s">
        <v>107</v>
      </c>
      <c r="D629" t="s">
        <v>765</v>
      </c>
      <c r="F629" s="9" t="s">
        <v>820</v>
      </c>
      <c r="G629">
        <v>1</v>
      </c>
      <c r="J629">
        <f>+Tabla35678[[#This Row],[BALANCE INICIAL]]+Tabla35678[[#This Row],[ENTRADAS]]-Tabla35678[[#This Row],[SALIDAS]]</f>
        <v>1</v>
      </c>
      <c r="K629" s="2">
        <v>180</v>
      </c>
      <c r="L629" s="2">
        <f>+Tabla35678[[#This Row],[BALANCE INICIAL]]*Tabla35678[[#This Row],[PRECIO]]</f>
        <v>180</v>
      </c>
      <c r="M629" s="2">
        <f>+Tabla35678[[#This Row],[ENTRADAS]]*Tabla35678[[#This Row],[PRECIO]]</f>
        <v>0</v>
      </c>
      <c r="N629" s="2">
        <f>+Tabla35678[[#This Row],[SALIDAS]]*Tabla35678[[#This Row],[PRECIO]]</f>
        <v>0</v>
      </c>
      <c r="O629" s="2">
        <f>+Tabla35678[[#This Row],[BALANCE INICIAL2]]+Tabla35678[[#This Row],[ENTRADAS3]]-Tabla35678[[#This Row],[SALIDAS4]]</f>
        <v>180</v>
      </c>
    </row>
    <row r="630" spans="1:15">
      <c r="A630" s="9" t="s">
        <v>59</v>
      </c>
      <c r="B630" s="16" t="s">
        <v>880</v>
      </c>
      <c r="C630" t="s">
        <v>107</v>
      </c>
      <c r="D630" t="s">
        <v>766</v>
      </c>
      <c r="F630" s="9" t="s">
        <v>820</v>
      </c>
      <c r="G630">
        <v>1</v>
      </c>
      <c r="J630">
        <f>+Tabla35678[[#This Row],[BALANCE INICIAL]]+Tabla35678[[#This Row],[ENTRADAS]]-Tabla35678[[#This Row],[SALIDAS]]</f>
        <v>1</v>
      </c>
      <c r="K630" s="2">
        <v>195</v>
      </c>
      <c r="L630" s="2">
        <f>+Tabla35678[[#This Row],[BALANCE INICIAL]]*Tabla35678[[#This Row],[PRECIO]]</f>
        <v>195</v>
      </c>
      <c r="M630" s="2">
        <f>+Tabla35678[[#This Row],[ENTRADAS]]*Tabla35678[[#This Row],[PRECIO]]</f>
        <v>0</v>
      </c>
      <c r="N630" s="2">
        <f>+Tabla35678[[#This Row],[SALIDAS]]*Tabla35678[[#This Row],[PRECIO]]</f>
        <v>0</v>
      </c>
      <c r="O630" s="2">
        <f>+Tabla35678[[#This Row],[BALANCE INICIAL2]]+Tabla35678[[#This Row],[ENTRADAS3]]-Tabla35678[[#This Row],[SALIDAS4]]</f>
        <v>195</v>
      </c>
    </row>
    <row r="631" spans="1:15">
      <c r="A631" s="9" t="s">
        <v>59</v>
      </c>
      <c r="B631" s="16" t="s">
        <v>880</v>
      </c>
      <c r="C631" t="s">
        <v>107</v>
      </c>
      <c r="D631" t="s">
        <v>767</v>
      </c>
      <c r="F631" s="9" t="s">
        <v>820</v>
      </c>
      <c r="G631">
        <v>1</v>
      </c>
      <c r="J631">
        <f>+Tabla35678[[#This Row],[BALANCE INICIAL]]+Tabla35678[[#This Row],[ENTRADAS]]-Tabla35678[[#This Row],[SALIDAS]]</f>
        <v>1</v>
      </c>
      <c r="K631" s="2">
        <v>1182.17</v>
      </c>
      <c r="L631" s="2">
        <f>+Tabla35678[[#This Row],[BALANCE INICIAL]]*Tabla35678[[#This Row],[PRECIO]]</f>
        <v>1182.17</v>
      </c>
      <c r="M631" s="2">
        <f>+Tabla35678[[#This Row],[ENTRADAS]]*Tabla35678[[#This Row],[PRECIO]]</f>
        <v>0</v>
      </c>
      <c r="N631" s="2">
        <f>+Tabla35678[[#This Row],[SALIDAS]]*Tabla35678[[#This Row],[PRECIO]]</f>
        <v>0</v>
      </c>
      <c r="O631" s="2">
        <f>+Tabla35678[[#This Row],[BALANCE INICIAL2]]+Tabla35678[[#This Row],[ENTRADAS3]]-Tabla35678[[#This Row],[SALIDAS4]]</f>
        <v>1182.17</v>
      </c>
    </row>
    <row r="632" spans="1:15">
      <c r="A632" s="9" t="s">
        <v>59</v>
      </c>
      <c r="B632" s="16" t="s">
        <v>880</v>
      </c>
      <c r="C632" t="s">
        <v>107</v>
      </c>
      <c r="D632" t="s">
        <v>768</v>
      </c>
      <c r="F632" s="9" t="s">
        <v>820</v>
      </c>
      <c r="G632">
        <v>192</v>
      </c>
      <c r="J632">
        <f>+Tabla35678[[#This Row],[BALANCE INICIAL]]+Tabla35678[[#This Row],[ENTRADAS]]-Tabla35678[[#This Row],[SALIDAS]]</f>
        <v>192</v>
      </c>
      <c r="K632" s="2">
        <v>75</v>
      </c>
      <c r="L632" s="2">
        <f>+Tabla35678[[#This Row],[BALANCE INICIAL]]*Tabla35678[[#This Row],[PRECIO]]</f>
        <v>14400</v>
      </c>
      <c r="M632" s="2">
        <f>+Tabla35678[[#This Row],[ENTRADAS]]*Tabla35678[[#This Row],[PRECIO]]</f>
        <v>0</v>
      </c>
      <c r="N632" s="2">
        <f>+Tabla35678[[#This Row],[SALIDAS]]*Tabla35678[[#This Row],[PRECIO]]</f>
        <v>0</v>
      </c>
      <c r="O632" s="2">
        <f>+Tabla35678[[#This Row],[BALANCE INICIAL2]]+Tabla35678[[#This Row],[ENTRADAS3]]-Tabla35678[[#This Row],[SALIDAS4]]</f>
        <v>14400</v>
      </c>
    </row>
    <row r="633" spans="1:15">
      <c r="A633" s="9" t="s">
        <v>59</v>
      </c>
      <c r="B633" s="16" t="s">
        <v>880</v>
      </c>
      <c r="C633" t="s">
        <v>107</v>
      </c>
      <c r="D633" t="s">
        <v>769</v>
      </c>
      <c r="F633" s="9" t="s">
        <v>820</v>
      </c>
      <c r="G633">
        <v>6</v>
      </c>
      <c r="J633">
        <f>+Tabla35678[[#This Row],[BALANCE INICIAL]]+Tabla35678[[#This Row],[ENTRADAS]]-Tabla35678[[#This Row],[SALIDAS]]</f>
        <v>6</v>
      </c>
      <c r="K633" s="2">
        <v>40</v>
      </c>
      <c r="L633" s="2">
        <f>+Tabla35678[[#This Row],[BALANCE INICIAL]]*Tabla35678[[#This Row],[PRECIO]]</f>
        <v>240</v>
      </c>
      <c r="M633" s="2">
        <f>+Tabla35678[[#This Row],[ENTRADAS]]*Tabla35678[[#This Row],[PRECIO]]</f>
        <v>0</v>
      </c>
      <c r="N633" s="2">
        <f>+Tabla35678[[#This Row],[SALIDAS]]*Tabla35678[[#This Row],[PRECIO]]</f>
        <v>0</v>
      </c>
      <c r="O633" s="2">
        <f>+Tabla35678[[#This Row],[BALANCE INICIAL2]]+Tabla35678[[#This Row],[ENTRADAS3]]-Tabla35678[[#This Row],[SALIDAS4]]</f>
        <v>240</v>
      </c>
    </row>
    <row r="634" spans="1:15">
      <c r="A634" s="9" t="s">
        <v>59</v>
      </c>
      <c r="B634" s="16" t="s">
        <v>880</v>
      </c>
      <c r="C634" t="s">
        <v>107</v>
      </c>
      <c r="D634" t="s">
        <v>770</v>
      </c>
      <c r="F634" s="9" t="s">
        <v>820</v>
      </c>
      <c r="G634">
        <v>4</v>
      </c>
      <c r="J634">
        <f>+Tabla35678[[#This Row],[BALANCE INICIAL]]+Tabla35678[[#This Row],[ENTRADAS]]-Tabla35678[[#This Row],[SALIDAS]]</f>
        <v>4</v>
      </c>
      <c r="K634" s="2">
        <v>350</v>
      </c>
      <c r="L634" s="2">
        <f>+Tabla35678[[#This Row],[BALANCE INICIAL]]*Tabla35678[[#This Row],[PRECIO]]</f>
        <v>1400</v>
      </c>
      <c r="M634" s="2">
        <f>+Tabla35678[[#This Row],[ENTRADAS]]*Tabla35678[[#This Row],[PRECIO]]</f>
        <v>0</v>
      </c>
      <c r="N634" s="2">
        <f>+Tabla35678[[#This Row],[SALIDAS]]*Tabla35678[[#This Row],[PRECIO]]</f>
        <v>0</v>
      </c>
      <c r="O634" s="2">
        <f>+Tabla35678[[#This Row],[BALANCE INICIAL2]]+Tabla35678[[#This Row],[ENTRADAS3]]-Tabla35678[[#This Row],[SALIDAS4]]</f>
        <v>1400</v>
      </c>
    </row>
    <row r="635" spans="1:15">
      <c r="A635" s="9" t="s">
        <v>59</v>
      </c>
      <c r="B635" s="16" t="s">
        <v>880</v>
      </c>
      <c r="C635" t="s">
        <v>107</v>
      </c>
      <c r="D635" t="s">
        <v>771</v>
      </c>
      <c r="F635" s="9" t="s">
        <v>820</v>
      </c>
      <c r="G635">
        <v>8</v>
      </c>
      <c r="J635">
        <f>+Tabla35678[[#This Row],[BALANCE INICIAL]]+Tabla35678[[#This Row],[ENTRADAS]]-Tabla35678[[#This Row],[SALIDAS]]</f>
        <v>8</v>
      </c>
      <c r="K635" s="2">
        <v>450</v>
      </c>
      <c r="L635" s="2">
        <f>+Tabla35678[[#This Row],[BALANCE INICIAL]]*Tabla35678[[#This Row],[PRECIO]]</f>
        <v>3600</v>
      </c>
      <c r="M635" s="2">
        <f>+Tabla35678[[#This Row],[ENTRADAS]]*Tabla35678[[#This Row],[PRECIO]]</f>
        <v>0</v>
      </c>
      <c r="N635" s="2">
        <f>+Tabla35678[[#This Row],[SALIDAS]]*Tabla35678[[#This Row],[PRECIO]]</f>
        <v>0</v>
      </c>
      <c r="O635" s="2">
        <f>+Tabla35678[[#This Row],[BALANCE INICIAL2]]+Tabla35678[[#This Row],[ENTRADAS3]]-Tabla35678[[#This Row],[SALIDAS4]]</f>
        <v>3600</v>
      </c>
    </row>
    <row r="636" spans="1:15">
      <c r="A636" s="9" t="s">
        <v>59</v>
      </c>
      <c r="B636" s="16" t="s">
        <v>880</v>
      </c>
      <c r="C636" t="s">
        <v>107</v>
      </c>
      <c r="D636" t="s">
        <v>772</v>
      </c>
      <c r="F636" s="9" t="s">
        <v>820</v>
      </c>
      <c r="G636">
        <v>6</v>
      </c>
      <c r="J636">
        <f>+Tabla35678[[#This Row],[BALANCE INICIAL]]+Tabla35678[[#This Row],[ENTRADAS]]-Tabla35678[[#This Row],[SALIDAS]]</f>
        <v>6</v>
      </c>
      <c r="K636" s="2">
        <v>450</v>
      </c>
      <c r="L636" s="2">
        <f>+Tabla35678[[#This Row],[BALANCE INICIAL]]*Tabla35678[[#This Row],[PRECIO]]</f>
        <v>2700</v>
      </c>
      <c r="M636" s="2">
        <f>+Tabla35678[[#This Row],[ENTRADAS]]*Tabla35678[[#This Row],[PRECIO]]</f>
        <v>0</v>
      </c>
      <c r="N636" s="2">
        <f>+Tabla35678[[#This Row],[SALIDAS]]*Tabla35678[[#This Row],[PRECIO]]</f>
        <v>0</v>
      </c>
      <c r="O636" s="2">
        <f>+Tabla35678[[#This Row],[BALANCE INICIAL2]]+Tabla35678[[#This Row],[ENTRADAS3]]-Tabla35678[[#This Row],[SALIDAS4]]</f>
        <v>2700</v>
      </c>
    </row>
    <row r="637" spans="1:15">
      <c r="A637" s="9" t="s">
        <v>59</v>
      </c>
      <c r="B637" s="16" t="s">
        <v>880</v>
      </c>
      <c r="C637" t="s">
        <v>107</v>
      </c>
      <c r="D637" t="s">
        <v>773</v>
      </c>
      <c r="F637" s="9" t="s">
        <v>820</v>
      </c>
      <c r="G637">
        <v>32</v>
      </c>
      <c r="J637">
        <f>+Tabla35678[[#This Row],[BALANCE INICIAL]]+Tabla35678[[#This Row],[ENTRADAS]]-Tabla35678[[#This Row],[SALIDAS]]</f>
        <v>32</v>
      </c>
      <c r="K637" s="2">
        <v>350</v>
      </c>
      <c r="L637" s="2">
        <f>+Tabla35678[[#This Row],[BALANCE INICIAL]]*Tabla35678[[#This Row],[PRECIO]]</f>
        <v>11200</v>
      </c>
      <c r="M637" s="2">
        <f>+Tabla35678[[#This Row],[ENTRADAS]]*Tabla35678[[#This Row],[PRECIO]]</f>
        <v>0</v>
      </c>
      <c r="N637" s="2">
        <f>+Tabla35678[[#This Row],[SALIDAS]]*Tabla35678[[#This Row],[PRECIO]]</f>
        <v>0</v>
      </c>
      <c r="O637" s="2">
        <f>+Tabla35678[[#This Row],[BALANCE INICIAL2]]+Tabla35678[[#This Row],[ENTRADAS3]]-Tabla35678[[#This Row],[SALIDAS4]]</f>
        <v>11200</v>
      </c>
    </row>
    <row r="638" spans="1:15">
      <c r="A638" s="9" t="s">
        <v>59</v>
      </c>
      <c r="B638" s="16" t="s">
        <v>880</v>
      </c>
      <c r="C638" t="s">
        <v>107</v>
      </c>
      <c r="D638" t="s">
        <v>774</v>
      </c>
      <c r="F638" s="9" t="s">
        <v>820</v>
      </c>
      <c r="G638">
        <v>258</v>
      </c>
      <c r="J638">
        <f>+Tabla35678[[#This Row],[BALANCE INICIAL]]+Tabla35678[[#This Row],[ENTRADAS]]-Tabla35678[[#This Row],[SALIDAS]]</f>
        <v>258</v>
      </c>
      <c r="K638" s="2">
        <v>290</v>
      </c>
      <c r="L638" s="2">
        <f>+Tabla35678[[#This Row],[BALANCE INICIAL]]*Tabla35678[[#This Row],[PRECIO]]</f>
        <v>74820</v>
      </c>
      <c r="M638" s="2">
        <f>+Tabla35678[[#This Row],[ENTRADAS]]*Tabla35678[[#This Row],[PRECIO]]</f>
        <v>0</v>
      </c>
      <c r="N638" s="2">
        <f>+Tabla35678[[#This Row],[SALIDAS]]*Tabla35678[[#This Row],[PRECIO]]</f>
        <v>0</v>
      </c>
      <c r="O638" s="2">
        <f>+Tabla35678[[#This Row],[BALANCE INICIAL2]]+Tabla35678[[#This Row],[ENTRADAS3]]-Tabla35678[[#This Row],[SALIDAS4]]</f>
        <v>74820</v>
      </c>
    </row>
    <row r="639" spans="1:15">
      <c r="A639" s="9" t="s">
        <v>59</v>
      </c>
      <c r="B639" s="16" t="s">
        <v>880</v>
      </c>
      <c r="C639" t="s">
        <v>107</v>
      </c>
      <c r="D639" t="s">
        <v>775</v>
      </c>
      <c r="F639" s="9" t="s">
        <v>820</v>
      </c>
      <c r="G639">
        <v>24</v>
      </c>
      <c r="J639">
        <f>+Tabla35678[[#This Row],[BALANCE INICIAL]]+Tabla35678[[#This Row],[ENTRADAS]]-Tabla35678[[#This Row],[SALIDAS]]</f>
        <v>24</v>
      </c>
      <c r="K639" s="2">
        <v>99</v>
      </c>
      <c r="L639" s="2">
        <f>+Tabla35678[[#This Row],[BALANCE INICIAL]]*Tabla35678[[#This Row],[PRECIO]]</f>
        <v>2376</v>
      </c>
      <c r="M639" s="2">
        <f>+Tabla35678[[#This Row],[ENTRADAS]]*Tabla35678[[#This Row],[PRECIO]]</f>
        <v>0</v>
      </c>
      <c r="N639" s="2">
        <f>+Tabla35678[[#This Row],[SALIDAS]]*Tabla35678[[#This Row],[PRECIO]]</f>
        <v>0</v>
      </c>
      <c r="O639" s="2">
        <f>+Tabla35678[[#This Row],[BALANCE INICIAL2]]+Tabla35678[[#This Row],[ENTRADAS3]]-Tabla35678[[#This Row],[SALIDAS4]]</f>
        <v>2376</v>
      </c>
    </row>
    <row r="640" spans="1:15">
      <c r="A640" s="9" t="s">
        <v>59</v>
      </c>
      <c r="B640" s="16" t="s">
        <v>880</v>
      </c>
      <c r="C640" t="s">
        <v>107</v>
      </c>
      <c r="D640" t="s">
        <v>776</v>
      </c>
      <c r="F640" s="9" t="s">
        <v>820</v>
      </c>
      <c r="G640">
        <v>1</v>
      </c>
      <c r="J640">
        <f>+Tabla35678[[#This Row],[BALANCE INICIAL]]+Tabla35678[[#This Row],[ENTRADAS]]-Tabla35678[[#This Row],[SALIDAS]]</f>
        <v>1</v>
      </c>
      <c r="K640" s="2">
        <v>600</v>
      </c>
      <c r="L640" s="2">
        <f>+Tabla35678[[#This Row],[BALANCE INICIAL]]*Tabla35678[[#This Row],[PRECIO]]</f>
        <v>600</v>
      </c>
      <c r="M640" s="2">
        <f>+Tabla35678[[#This Row],[ENTRADAS]]*Tabla35678[[#This Row],[PRECIO]]</f>
        <v>0</v>
      </c>
      <c r="N640" s="2">
        <f>+Tabla35678[[#This Row],[SALIDAS]]*Tabla35678[[#This Row],[PRECIO]]</f>
        <v>0</v>
      </c>
      <c r="O640" s="2">
        <f>+Tabla35678[[#This Row],[BALANCE INICIAL2]]+Tabla35678[[#This Row],[ENTRADAS3]]-Tabla35678[[#This Row],[SALIDAS4]]</f>
        <v>600</v>
      </c>
    </row>
    <row r="641" spans="1:15">
      <c r="A641" s="9" t="s">
        <v>59</v>
      </c>
      <c r="B641" s="16" t="s">
        <v>880</v>
      </c>
      <c r="C641" t="s">
        <v>107</v>
      </c>
      <c r="D641" t="s">
        <v>777</v>
      </c>
      <c r="F641" s="9" t="s">
        <v>820</v>
      </c>
      <c r="G641">
        <v>2</v>
      </c>
      <c r="J641">
        <f>+Tabla35678[[#This Row],[BALANCE INICIAL]]+Tabla35678[[#This Row],[ENTRADAS]]-Tabla35678[[#This Row],[SALIDAS]]</f>
        <v>2</v>
      </c>
      <c r="K641" s="2">
        <v>600</v>
      </c>
      <c r="L641" s="2">
        <f>+Tabla35678[[#This Row],[BALANCE INICIAL]]*Tabla35678[[#This Row],[PRECIO]]</f>
        <v>1200</v>
      </c>
      <c r="M641" s="2">
        <f>+Tabla35678[[#This Row],[ENTRADAS]]*Tabla35678[[#This Row],[PRECIO]]</f>
        <v>0</v>
      </c>
      <c r="N641" s="2">
        <f>+Tabla35678[[#This Row],[SALIDAS]]*Tabla35678[[#This Row],[PRECIO]]</f>
        <v>0</v>
      </c>
      <c r="O641" s="2">
        <f>+Tabla35678[[#This Row],[BALANCE INICIAL2]]+Tabla35678[[#This Row],[ENTRADAS3]]-Tabla35678[[#This Row],[SALIDAS4]]</f>
        <v>1200</v>
      </c>
    </row>
    <row r="642" spans="1:15">
      <c r="A642" s="9" t="s">
        <v>59</v>
      </c>
      <c r="B642" s="16" t="s">
        <v>880</v>
      </c>
      <c r="C642" t="s">
        <v>107</v>
      </c>
      <c r="D642" t="s">
        <v>778</v>
      </c>
      <c r="F642" s="9" t="s">
        <v>820</v>
      </c>
      <c r="G642">
        <v>9</v>
      </c>
      <c r="J642">
        <f>+Tabla35678[[#This Row],[BALANCE INICIAL]]+Tabla35678[[#This Row],[ENTRADAS]]-Tabla35678[[#This Row],[SALIDAS]]</f>
        <v>9</v>
      </c>
      <c r="K642" s="2">
        <v>260</v>
      </c>
      <c r="L642" s="2">
        <f>+Tabla35678[[#This Row],[BALANCE INICIAL]]*Tabla35678[[#This Row],[PRECIO]]</f>
        <v>2340</v>
      </c>
      <c r="M642" s="2">
        <f>+Tabla35678[[#This Row],[ENTRADAS]]*Tabla35678[[#This Row],[PRECIO]]</f>
        <v>0</v>
      </c>
      <c r="N642" s="2">
        <f>+Tabla35678[[#This Row],[SALIDAS]]*Tabla35678[[#This Row],[PRECIO]]</f>
        <v>0</v>
      </c>
      <c r="O642" s="2">
        <f>+Tabla35678[[#This Row],[BALANCE INICIAL2]]+Tabla35678[[#This Row],[ENTRADAS3]]-Tabla35678[[#This Row],[SALIDAS4]]</f>
        <v>2340</v>
      </c>
    </row>
    <row r="643" spans="1:15">
      <c r="A643" s="9" t="s">
        <v>59</v>
      </c>
      <c r="B643" s="16" t="s">
        <v>880</v>
      </c>
      <c r="C643" t="s">
        <v>107</v>
      </c>
      <c r="D643" t="s">
        <v>779</v>
      </c>
      <c r="F643" s="9" t="s">
        <v>820</v>
      </c>
      <c r="G643">
        <v>4</v>
      </c>
      <c r="J643">
        <f>+Tabla35678[[#This Row],[BALANCE INICIAL]]+Tabla35678[[#This Row],[ENTRADAS]]-Tabla35678[[#This Row],[SALIDAS]]</f>
        <v>4</v>
      </c>
      <c r="K643" s="2">
        <v>172</v>
      </c>
      <c r="L643" s="2">
        <f>+Tabla35678[[#This Row],[BALANCE INICIAL]]*Tabla35678[[#This Row],[PRECIO]]</f>
        <v>688</v>
      </c>
      <c r="M643" s="2">
        <f>+Tabla35678[[#This Row],[ENTRADAS]]*Tabla35678[[#This Row],[PRECIO]]</f>
        <v>0</v>
      </c>
      <c r="N643" s="2">
        <f>+Tabla35678[[#This Row],[SALIDAS]]*Tabla35678[[#This Row],[PRECIO]]</f>
        <v>0</v>
      </c>
      <c r="O643" s="2">
        <f>+Tabla35678[[#This Row],[BALANCE INICIAL2]]+Tabla35678[[#This Row],[ENTRADAS3]]-Tabla35678[[#This Row],[SALIDAS4]]</f>
        <v>688</v>
      </c>
    </row>
    <row r="644" spans="1:15">
      <c r="A644" s="9" t="s">
        <v>59</v>
      </c>
      <c r="B644" t="s">
        <v>880</v>
      </c>
      <c r="C644" t="s">
        <v>107</v>
      </c>
      <c r="D644" t="s">
        <v>780</v>
      </c>
      <c r="F644" s="9" t="s">
        <v>820</v>
      </c>
      <c r="G644">
        <v>22</v>
      </c>
      <c r="J644">
        <f>+Tabla35678[[#This Row],[BALANCE INICIAL]]+Tabla35678[[#This Row],[ENTRADAS]]-Tabla35678[[#This Row],[SALIDAS]]</f>
        <v>22</v>
      </c>
      <c r="K644" s="2">
        <v>525</v>
      </c>
      <c r="L644" s="2">
        <f>+Tabla35678[[#This Row],[BALANCE INICIAL]]*Tabla35678[[#This Row],[PRECIO]]</f>
        <v>11550</v>
      </c>
      <c r="M644" s="2">
        <f>+Tabla35678[[#This Row],[ENTRADAS]]*Tabla35678[[#This Row],[PRECIO]]</f>
        <v>0</v>
      </c>
      <c r="N644" s="2">
        <f>+Tabla35678[[#This Row],[SALIDAS]]*Tabla35678[[#This Row],[PRECIO]]</f>
        <v>0</v>
      </c>
      <c r="O644" s="2">
        <f>+Tabla35678[[#This Row],[BALANCE INICIAL2]]+Tabla35678[[#This Row],[ENTRADAS3]]-Tabla35678[[#This Row],[SALIDAS4]]</f>
        <v>11550</v>
      </c>
    </row>
    <row r="645" spans="1:15">
      <c r="A645" s="9" t="s">
        <v>59</v>
      </c>
      <c r="B645" t="s">
        <v>880</v>
      </c>
      <c r="C645" t="s">
        <v>107</v>
      </c>
      <c r="D645" t="s">
        <v>781</v>
      </c>
      <c r="F645" s="9" t="s">
        <v>820</v>
      </c>
      <c r="G645">
        <v>22</v>
      </c>
      <c r="J645">
        <f>+Tabla35678[[#This Row],[BALANCE INICIAL]]+Tabla35678[[#This Row],[ENTRADAS]]-Tabla35678[[#This Row],[SALIDAS]]</f>
        <v>22</v>
      </c>
      <c r="K645" s="2">
        <v>400</v>
      </c>
      <c r="L645" s="2">
        <f>+Tabla35678[[#This Row],[BALANCE INICIAL]]*Tabla35678[[#This Row],[PRECIO]]</f>
        <v>8800</v>
      </c>
      <c r="M645" s="2">
        <f>+Tabla35678[[#This Row],[ENTRADAS]]*Tabla35678[[#This Row],[PRECIO]]</f>
        <v>0</v>
      </c>
      <c r="N645" s="2">
        <f>+Tabla35678[[#This Row],[SALIDAS]]*Tabla35678[[#This Row],[PRECIO]]</f>
        <v>0</v>
      </c>
      <c r="O645" s="2">
        <f>+Tabla35678[[#This Row],[BALANCE INICIAL2]]+Tabla35678[[#This Row],[ENTRADAS3]]-Tabla35678[[#This Row],[SALIDAS4]]</f>
        <v>8800</v>
      </c>
    </row>
    <row r="646" spans="1:15">
      <c r="A646" s="9" t="s">
        <v>59</v>
      </c>
      <c r="B646" t="s">
        <v>880</v>
      </c>
      <c r="C646" t="s">
        <v>107</v>
      </c>
      <c r="D646" t="s">
        <v>782</v>
      </c>
      <c r="F646" s="9" t="s">
        <v>820</v>
      </c>
      <c r="G646">
        <v>3</v>
      </c>
      <c r="J646">
        <f>+Tabla35678[[#This Row],[BALANCE INICIAL]]+Tabla35678[[#This Row],[ENTRADAS]]-Tabla35678[[#This Row],[SALIDAS]]</f>
        <v>3</v>
      </c>
      <c r="K646" s="2">
        <v>1010.5</v>
      </c>
      <c r="L646" s="2">
        <f>+Tabla35678[[#This Row],[BALANCE INICIAL]]*Tabla35678[[#This Row],[PRECIO]]</f>
        <v>3031.5</v>
      </c>
      <c r="M646" s="2">
        <f>+Tabla35678[[#This Row],[ENTRADAS]]*Tabla35678[[#This Row],[PRECIO]]</f>
        <v>0</v>
      </c>
      <c r="N646" s="2">
        <f>+Tabla35678[[#This Row],[SALIDAS]]*Tabla35678[[#This Row],[PRECIO]]</f>
        <v>0</v>
      </c>
      <c r="O646" s="2">
        <f>+Tabla35678[[#This Row],[BALANCE INICIAL2]]+Tabla35678[[#This Row],[ENTRADAS3]]-Tabla35678[[#This Row],[SALIDAS4]]</f>
        <v>3031.5</v>
      </c>
    </row>
    <row r="647" spans="1:15">
      <c r="A647" s="9" t="s">
        <v>59</v>
      </c>
      <c r="B647" t="s">
        <v>880</v>
      </c>
      <c r="C647" t="s">
        <v>107</v>
      </c>
      <c r="D647" t="s">
        <v>783</v>
      </c>
      <c r="F647" s="9" t="s">
        <v>820</v>
      </c>
      <c r="G647">
        <v>2</v>
      </c>
      <c r="J647">
        <f>+Tabla35678[[#This Row],[BALANCE INICIAL]]+Tabla35678[[#This Row],[ENTRADAS]]-Tabla35678[[#This Row],[SALIDAS]]</f>
        <v>2</v>
      </c>
      <c r="K647" s="2">
        <v>900</v>
      </c>
      <c r="L647" s="2">
        <f>+Tabla35678[[#This Row],[BALANCE INICIAL]]*Tabla35678[[#This Row],[PRECIO]]</f>
        <v>1800</v>
      </c>
      <c r="M647" s="2">
        <f>+Tabla35678[[#This Row],[ENTRADAS]]*Tabla35678[[#This Row],[PRECIO]]</f>
        <v>0</v>
      </c>
      <c r="N647" s="2">
        <f>+Tabla35678[[#This Row],[SALIDAS]]*Tabla35678[[#This Row],[PRECIO]]</f>
        <v>0</v>
      </c>
      <c r="O647" s="2">
        <f>+Tabla35678[[#This Row],[BALANCE INICIAL2]]+Tabla35678[[#This Row],[ENTRADAS3]]-Tabla35678[[#This Row],[SALIDAS4]]</f>
        <v>1800</v>
      </c>
    </row>
    <row r="648" spans="1:15">
      <c r="A648" s="9" t="s">
        <v>59</v>
      </c>
      <c r="B648" t="s">
        <v>880</v>
      </c>
      <c r="C648" t="s">
        <v>107</v>
      </c>
      <c r="D648" t="s">
        <v>784</v>
      </c>
      <c r="F648" s="9" t="s">
        <v>820</v>
      </c>
      <c r="G648">
        <v>3</v>
      </c>
      <c r="J648">
        <f>+Tabla35678[[#This Row],[BALANCE INICIAL]]+Tabla35678[[#This Row],[ENTRADAS]]-Tabla35678[[#This Row],[SALIDAS]]</f>
        <v>3</v>
      </c>
      <c r="K648" s="2">
        <v>950</v>
      </c>
      <c r="L648" s="2">
        <f>+Tabla35678[[#This Row],[BALANCE INICIAL]]*Tabla35678[[#This Row],[PRECIO]]</f>
        <v>2850</v>
      </c>
      <c r="M648" s="2">
        <f>+Tabla35678[[#This Row],[ENTRADAS]]*Tabla35678[[#This Row],[PRECIO]]</f>
        <v>0</v>
      </c>
      <c r="N648" s="2">
        <f>+Tabla35678[[#This Row],[SALIDAS]]*Tabla35678[[#This Row],[PRECIO]]</f>
        <v>0</v>
      </c>
      <c r="O648" s="2">
        <f>+Tabla35678[[#This Row],[BALANCE INICIAL2]]+Tabla35678[[#This Row],[ENTRADAS3]]-Tabla35678[[#This Row],[SALIDAS4]]</f>
        <v>2850</v>
      </c>
    </row>
    <row r="649" spans="1:15">
      <c r="A649" s="9" t="s">
        <v>59</v>
      </c>
      <c r="B649" s="16" t="s">
        <v>880</v>
      </c>
      <c r="C649" t="s">
        <v>107</v>
      </c>
      <c r="D649" t="s">
        <v>785</v>
      </c>
      <c r="F649" s="9" t="s">
        <v>820</v>
      </c>
      <c r="G649">
        <v>8</v>
      </c>
      <c r="J649">
        <f>+Tabla35678[[#This Row],[BALANCE INICIAL]]+Tabla35678[[#This Row],[ENTRADAS]]-Tabla35678[[#This Row],[SALIDAS]]</f>
        <v>8</v>
      </c>
      <c r="K649" s="2">
        <v>90</v>
      </c>
      <c r="L649" s="2">
        <f>+Tabla35678[[#This Row],[BALANCE INICIAL]]*Tabla35678[[#This Row],[PRECIO]]</f>
        <v>720</v>
      </c>
      <c r="M649" s="2">
        <f>+Tabla35678[[#This Row],[ENTRADAS]]*Tabla35678[[#This Row],[PRECIO]]</f>
        <v>0</v>
      </c>
      <c r="N649" s="2">
        <f>+Tabla35678[[#This Row],[SALIDAS]]*Tabla35678[[#This Row],[PRECIO]]</f>
        <v>0</v>
      </c>
      <c r="O649" s="2">
        <f>+Tabla35678[[#This Row],[BALANCE INICIAL2]]+Tabla35678[[#This Row],[ENTRADAS3]]-Tabla35678[[#This Row],[SALIDAS4]]</f>
        <v>720</v>
      </c>
    </row>
    <row r="650" spans="1:15">
      <c r="A650" s="9" t="s">
        <v>59</v>
      </c>
      <c r="B650" s="16" t="s">
        <v>880</v>
      </c>
      <c r="C650" t="s">
        <v>107</v>
      </c>
      <c r="D650" t="s">
        <v>787</v>
      </c>
      <c r="F650" s="9" t="s">
        <v>820</v>
      </c>
      <c r="G650">
        <v>5</v>
      </c>
      <c r="J650">
        <f>+Tabla35678[[#This Row],[BALANCE INICIAL]]+Tabla35678[[#This Row],[ENTRADAS]]-Tabla35678[[#This Row],[SALIDAS]]</f>
        <v>5</v>
      </c>
      <c r="K650" s="2">
        <v>1300</v>
      </c>
      <c r="L650" s="2">
        <f>+Tabla35678[[#This Row],[BALANCE INICIAL]]*Tabla35678[[#This Row],[PRECIO]]</f>
        <v>6500</v>
      </c>
      <c r="M650" s="2">
        <f>+Tabla35678[[#This Row],[ENTRADAS]]*Tabla35678[[#This Row],[PRECIO]]</f>
        <v>0</v>
      </c>
      <c r="N650" s="2">
        <f>+Tabla35678[[#This Row],[SALIDAS]]*Tabla35678[[#This Row],[PRECIO]]</f>
        <v>0</v>
      </c>
      <c r="O650" s="2">
        <f>+Tabla35678[[#This Row],[BALANCE INICIAL2]]+Tabla35678[[#This Row],[ENTRADAS3]]-Tabla35678[[#This Row],[SALIDAS4]]</f>
        <v>6500</v>
      </c>
    </row>
    <row r="651" spans="1:15">
      <c r="A651" s="9" t="s">
        <v>59</v>
      </c>
      <c r="B651" s="16" t="s">
        <v>880</v>
      </c>
      <c r="C651" t="s">
        <v>107</v>
      </c>
      <c r="D651" t="s">
        <v>788</v>
      </c>
      <c r="F651" s="9" t="s">
        <v>820</v>
      </c>
      <c r="G651">
        <v>9</v>
      </c>
      <c r="J651">
        <f>+Tabla35678[[#This Row],[BALANCE INICIAL]]+Tabla35678[[#This Row],[ENTRADAS]]-Tabla35678[[#This Row],[SALIDAS]]</f>
        <v>9</v>
      </c>
      <c r="K651" s="2">
        <v>1050</v>
      </c>
      <c r="L651" s="2">
        <f>+Tabla35678[[#This Row],[BALANCE INICIAL]]*Tabla35678[[#This Row],[PRECIO]]</f>
        <v>9450</v>
      </c>
      <c r="M651" s="2">
        <f>+Tabla35678[[#This Row],[ENTRADAS]]*Tabla35678[[#This Row],[PRECIO]]</f>
        <v>0</v>
      </c>
      <c r="N651" s="2">
        <f>+Tabla35678[[#This Row],[SALIDAS]]*Tabla35678[[#This Row],[PRECIO]]</f>
        <v>0</v>
      </c>
      <c r="O651" s="2">
        <f>+Tabla35678[[#This Row],[BALANCE INICIAL2]]+Tabla35678[[#This Row],[ENTRADAS3]]-Tabla35678[[#This Row],[SALIDAS4]]</f>
        <v>9450</v>
      </c>
    </row>
    <row r="652" spans="1:15">
      <c r="A652" s="9" t="s">
        <v>59</v>
      </c>
      <c r="B652" s="16" t="s">
        <v>880</v>
      </c>
      <c r="C652" t="s">
        <v>107</v>
      </c>
      <c r="D652" t="s">
        <v>789</v>
      </c>
      <c r="F652" s="9" t="s">
        <v>873</v>
      </c>
      <c r="G652">
        <v>168</v>
      </c>
      <c r="J652">
        <f>+Tabla35678[[#This Row],[BALANCE INICIAL]]+Tabla35678[[#This Row],[ENTRADAS]]-Tabla35678[[#This Row],[SALIDAS]]</f>
        <v>168</v>
      </c>
      <c r="K652" s="2">
        <v>565</v>
      </c>
      <c r="L652" s="2">
        <f>+Tabla35678[[#This Row],[BALANCE INICIAL]]*Tabla35678[[#This Row],[PRECIO]]</f>
        <v>94920</v>
      </c>
      <c r="M652" s="2">
        <f>+Tabla35678[[#This Row],[ENTRADAS]]*Tabla35678[[#This Row],[PRECIO]]</f>
        <v>0</v>
      </c>
      <c r="N652" s="2">
        <f>+Tabla35678[[#This Row],[SALIDAS]]*Tabla35678[[#This Row],[PRECIO]]</f>
        <v>0</v>
      </c>
      <c r="O652" s="2">
        <f>+Tabla35678[[#This Row],[BALANCE INICIAL2]]+Tabla35678[[#This Row],[ENTRADAS3]]-Tabla35678[[#This Row],[SALIDAS4]]</f>
        <v>94920</v>
      </c>
    </row>
    <row r="653" spans="1:15">
      <c r="A653" s="9" t="s">
        <v>59</v>
      </c>
      <c r="B653" s="16" t="s">
        <v>880</v>
      </c>
      <c r="C653" t="s">
        <v>107</v>
      </c>
      <c r="D653" t="s">
        <v>790</v>
      </c>
      <c r="F653" s="9" t="s">
        <v>873</v>
      </c>
      <c r="G653">
        <v>2</v>
      </c>
      <c r="J653">
        <f>+Tabla35678[[#This Row],[BALANCE INICIAL]]+Tabla35678[[#This Row],[ENTRADAS]]-Tabla35678[[#This Row],[SALIDAS]]</f>
        <v>2</v>
      </c>
      <c r="K653" s="2">
        <v>900</v>
      </c>
      <c r="L653" s="2">
        <f>+Tabla35678[[#This Row],[BALANCE INICIAL]]*Tabla35678[[#This Row],[PRECIO]]</f>
        <v>1800</v>
      </c>
      <c r="M653" s="2">
        <f>+Tabla35678[[#This Row],[ENTRADAS]]*Tabla35678[[#This Row],[PRECIO]]</f>
        <v>0</v>
      </c>
      <c r="N653" s="2">
        <f>+Tabla35678[[#This Row],[SALIDAS]]*Tabla35678[[#This Row],[PRECIO]]</f>
        <v>0</v>
      </c>
      <c r="O653" s="2">
        <f>+Tabla35678[[#This Row],[BALANCE INICIAL2]]+Tabla35678[[#This Row],[ENTRADAS3]]-Tabla35678[[#This Row],[SALIDAS4]]</f>
        <v>1800</v>
      </c>
    </row>
    <row r="654" spans="1:15">
      <c r="A654" s="9" t="s">
        <v>59</v>
      </c>
      <c r="B654" s="16" t="s">
        <v>880</v>
      </c>
      <c r="C654" t="s">
        <v>107</v>
      </c>
      <c r="D654" t="s">
        <v>791</v>
      </c>
      <c r="F654" s="9" t="s">
        <v>873</v>
      </c>
      <c r="G654">
        <v>2</v>
      </c>
      <c r="J654">
        <f>+Tabla35678[[#This Row],[BALANCE INICIAL]]+Tabla35678[[#This Row],[ENTRADAS]]-Tabla35678[[#This Row],[SALIDAS]]</f>
        <v>2</v>
      </c>
      <c r="K654" s="2">
        <v>1190</v>
      </c>
      <c r="L654" s="2">
        <f>+Tabla35678[[#This Row],[BALANCE INICIAL]]*Tabla35678[[#This Row],[PRECIO]]</f>
        <v>2380</v>
      </c>
      <c r="M654" s="2">
        <f>+Tabla35678[[#This Row],[ENTRADAS]]*Tabla35678[[#This Row],[PRECIO]]</f>
        <v>0</v>
      </c>
      <c r="N654" s="2">
        <f>+Tabla35678[[#This Row],[SALIDAS]]*Tabla35678[[#This Row],[PRECIO]]</f>
        <v>0</v>
      </c>
      <c r="O654" s="2">
        <f>+Tabla35678[[#This Row],[BALANCE INICIAL2]]+Tabla35678[[#This Row],[ENTRADAS3]]-Tabla35678[[#This Row],[SALIDAS4]]</f>
        <v>2380</v>
      </c>
    </row>
    <row r="655" spans="1:15">
      <c r="A655" s="9" t="s">
        <v>59</v>
      </c>
      <c r="B655" t="s">
        <v>880</v>
      </c>
      <c r="C655" t="s">
        <v>107</v>
      </c>
      <c r="D655" t="s">
        <v>792</v>
      </c>
      <c r="F655" s="9" t="s">
        <v>873</v>
      </c>
      <c r="G655">
        <v>3</v>
      </c>
      <c r="J655">
        <f>+Tabla35678[[#This Row],[BALANCE INICIAL]]+Tabla35678[[#This Row],[ENTRADAS]]-Tabla35678[[#This Row],[SALIDAS]]</f>
        <v>3</v>
      </c>
      <c r="K655" s="2">
        <v>800</v>
      </c>
      <c r="L655" s="2">
        <f>+Tabla35678[[#This Row],[BALANCE INICIAL]]*Tabla35678[[#This Row],[PRECIO]]</f>
        <v>2400</v>
      </c>
      <c r="M655" s="2">
        <f>+Tabla35678[[#This Row],[ENTRADAS]]*Tabla35678[[#This Row],[PRECIO]]</f>
        <v>0</v>
      </c>
      <c r="N655" s="2">
        <f>+Tabla35678[[#This Row],[SALIDAS]]*Tabla35678[[#This Row],[PRECIO]]</f>
        <v>0</v>
      </c>
      <c r="O655" s="2">
        <f>+Tabla35678[[#This Row],[BALANCE INICIAL2]]+Tabla35678[[#This Row],[ENTRADAS3]]-Tabla35678[[#This Row],[SALIDAS4]]</f>
        <v>2400</v>
      </c>
    </row>
    <row r="656" spans="1:15">
      <c r="A656" s="9" t="s">
        <v>59</v>
      </c>
      <c r="B656" t="s">
        <v>880</v>
      </c>
      <c r="C656" t="s">
        <v>107</v>
      </c>
      <c r="D656" t="s">
        <v>793</v>
      </c>
      <c r="F656" s="9" t="s">
        <v>873</v>
      </c>
      <c r="G656">
        <v>1</v>
      </c>
      <c r="J656">
        <f>+Tabla35678[[#This Row],[BALANCE INICIAL]]+Tabla35678[[#This Row],[ENTRADAS]]-Tabla35678[[#This Row],[SALIDAS]]</f>
        <v>1</v>
      </c>
      <c r="K656" s="2">
        <v>737</v>
      </c>
      <c r="L656" s="2">
        <f>+Tabla35678[[#This Row],[BALANCE INICIAL]]*Tabla35678[[#This Row],[PRECIO]]</f>
        <v>737</v>
      </c>
      <c r="M656" s="2">
        <f>+Tabla35678[[#This Row],[ENTRADAS]]*Tabla35678[[#This Row],[PRECIO]]</f>
        <v>0</v>
      </c>
      <c r="N656" s="2">
        <f>+Tabla35678[[#This Row],[SALIDAS]]*Tabla35678[[#This Row],[PRECIO]]</f>
        <v>0</v>
      </c>
      <c r="O656" s="2">
        <f>+Tabla35678[[#This Row],[BALANCE INICIAL2]]+Tabla35678[[#This Row],[ENTRADAS3]]-Tabla35678[[#This Row],[SALIDAS4]]</f>
        <v>737</v>
      </c>
    </row>
    <row r="657" spans="1:15">
      <c r="A657" s="9" t="s">
        <v>59</v>
      </c>
      <c r="B657" t="s">
        <v>880</v>
      </c>
      <c r="C657" t="s">
        <v>107</v>
      </c>
      <c r="D657" t="s">
        <v>794</v>
      </c>
      <c r="F657" s="9" t="s">
        <v>873</v>
      </c>
      <c r="G657">
        <v>1</v>
      </c>
      <c r="J657">
        <f>+Tabla35678[[#This Row],[BALANCE INICIAL]]+Tabla35678[[#This Row],[ENTRADAS]]-Tabla35678[[#This Row],[SALIDAS]]</f>
        <v>1</v>
      </c>
      <c r="K657" s="2">
        <v>715</v>
      </c>
      <c r="L657" s="2">
        <f>+Tabla35678[[#This Row],[BALANCE INICIAL]]*Tabla35678[[#This Row],[PRECIO]]</f>
        <v>715</v>
      </c>
      <c r="M657" s="2">
        <f>+Tabla35678[[#This Row],[ENTRADAS]]*Tabla35678[[#This Row],[PRECIO]]</f>
        <v>0</v>
      </c>
      <c r="N657" s="2">
        <f>+Tabla35678[[#This Row],[SALIDAS]]*Tabla35678[[#This Row],[PRECIO]]</f>
        <v>0</v>
      </c>
      <c r="O657" s="2">
        <f>+Tabla35678[[#This Row],[BALANCE INICIAL2]]+Tabla35678[[#This Row],[ENTRADAS3]]-Tabla35678[[#This Row],[SALIDAS4]]</f>
        <v>715</v>
      </c>
    </row>
    <row r="658" spans="1:15">
      <c r="A658" s="9" t="s">
        <v>59</v>
      </c>
      <c r="B658" t="s">
        <v>880</v>
      </c>
      <c r="C658" t="s">
        <v>107</v>
      </c>
      <c r="D658" t="s">
        <v>795</v>
      </c>
      <c r="F658" s="9" t="s">
        <v>873</v>
      </c>
      <c r="G658">
        <v>3</v>
      </c>
      <c r="J658">
        <f>+Tabla35678[[#This Row],[BALANCE INICIAL]]+Tabla35678[[#This Row],[ENTRADAS]]-Tabla35678[[#This Row],[SALIDAS]]</f>
        <v>3</v>
      </c>
      <c r="K658" s="2">
        <v>740</v>
      </c>
      <c r="L658" s="2">
        <f>+Tabla35678[[#This Row],[BALANCE INICIAL]]*Tabla35678[[#This Row],[PRECIO]]</f>
        <v>2220</v>
      </c>
      <c r="M658" s="2">
        <f>+Tabla35678[[#This Row],[ENTRADAS]]*Tabla35678[[#This Row],[PRECIO]]</f>
        <v>0</v>
      </c>
      <c r="N658" s="2">
        <f>+Tabla35678[[#This Row],[SALIDAS]]*Tabla35678[[#This Row],[PRECIO]]</f>
        <v>0</v>
      </c>
      <c r="O658" s="2">
        <f>+Tabla35678[[#This Row],[BALANCE INICIAL2]]+Tabla35678[[#This Row],[ENTRADAS3]]-Tabla35678[[#This Row],[SALIDAS4]]</f>
        <v>2220</v>
      </c>
    </row>
    <row r="659" spans="1:15">
      <c r="A659" s="9" t="s">
        <v>59</v>
      </c>
      <c r="B659" t="s">
        <v>880</v>
      </c>
      <c r="C659" t="s">
        <v>107</v>
      </c>
      <c r="D659" t="s">
        <v>796</v>
      </c>
      <c r="F659" s="9" t="s">
        <v>873</v>
      </c>
      <c r="G659">
        <v>1</v>
      </c>
      <c r="J659">
        <f>+Tabla35678[[#This Row],[BALANCE INICIAL]]+Tabla35678[[#This Row],[ENTRADAS]]-Tabla35678[[#This Row],[SALIDAS]]</f>
        <v>1</v>
      </c>
      <c r="K659" s="2">
        <v>725</v>
      </c>
      <c r="L659" s="2">
        <f>+Tabla35678[[#This Row],[BALANCE INICIAL]]*Tabla35678[[#This Row],[PRECIO]]</f>
        <v>725</v>
      </c>
      <c r="M659" s="2">
        <f>+Tabla35678[[#This Row],[ENTRADAS]]*Tabla35678[[#This Row],[PRECIO]]</f>
        <v>0</v>
      </c>
      <c r="N659" s="2">
        <f>+Tabla35678[[#This Row],[SALIDAS]]*Tabla35678[[#This Row],[PRECIO]]</f>
        <v>0</v>
      </c>
      <c r="O659" s="2">
        <f>+Tabla35678[[#This Row],[BALANCE INICIAL2]]+Tabla35678[[#This Row],[ENTRADAS3]]-Tabla35678[[#This Row],[SALIDAS4]]</f>
        <v>725</v>
      </c>
    </row>
    <row r="660" spans="1:15">
      <c r="A660" s="9" t="s">
        <v>59</v>
      </c>
      <c r="B660" t="s">
        <v>880</v>
      </c>
      <c r="C660" t="s">
        <v>107</v>
      </c>
      <c r="D660" t="s">
        <v>797</v>
      </c>
      <c r="F660" s="9" t="s">
        <v>873</v>
      </c>
      <c r="G660">
        <v>1</v>
      </c>
      <c r="J660">
        <f>+Tabla35678[[#This Row],[BALANCE INICIAL]]+Tabla35678[[#This Row],[ENTRADAS]]-Tabla35678[[#This Row],[SALIDAS]]</f>
        <v>1</v>
      </c>
      <c r="K660" s="2">
        <v>700</v>
      </c>
      <c r="L660" s="2">
        <f>+Tabla35678[[#This Row],[BALANCE INICIAL]]*Tabla35678[[#This Row],[PRECIO]]</f>
        <v>700</v>
      </c>
      <c r="M660" s="2">
        <f>+Tabla35678[[#This Row],[ENTRADAS]]*Tabla35678[[#This Row],[PRECIO]]</f>
        <v>0</v>
      </c>
      <c r="N660" s="2">
        <f>+Tabla35678[[#This Row],[SALIDAS]]*Tabla35678[[#This Row],[PRECIO]]</f>
        <v>0</v>
      </c>
      <c r="O660" s="2">
        <f>+Tabla35678[[#This Row],[BALANCE INICIAL2]]+Tabla35678[[#This Row],[ENTRADAS3]]-Tabla35678[[#This Row],[SALIDAS4]]</f>
        <v>700</v>
      </c>
    </row>
    <row r="661" spans="1:15">
      <c r="A661" s="9" t="s">
        <v>59</v>
      </c>
      <c r="B661" t="s">
        <v>880</v>
      </c>
      <c r="C661" t="s">
        <v>107</v>
      </c>
      <c r="D661" t="s">
        <v>798</v>
      </c>
      <c r="F661" s="9" t="s">
        <v>873</v>
      </c>
      <c r="G661">
        <v>2</v>
      </c>
      <c r="J661">
        <f>+Tabla35678[[#This Row],[BALANCE INICIAL]]+Tabla35678[[#This Row],[ENTRADAS]]-Tabla35678[[#This Row],[SALIDAS]]</f>
        <v>2</v>
      </c>
      <c r="K661" s="2">
        <v>700</v>
      </c>
      <c r="L661" s="2">
        <f>+Tabla35678[[#This Row],[BALANCE INICIAL]]*Tabla35678[[#This Row],[PRECIO]]</f>
        <v>1400</v>
      </c>
      <c r="M661" s="2">
        <f>+Tabla35678[[#This Row],[ENTRADAS]]*Tabla35678[[#This Row],[PRECIO]]</f>
        <v>0</v>
      </c>
      <c r="N661" s="2">
        <f>+Tabla35678[[#This Row],[SALIDAS]]*Tabla35678[[#This Row],[PRECIO]]</f>
        <v>0</v>
      </c>
      <c r="O661" s="2">
        <f>+Tabla35678[[#This Row],[BALANCE INICIAL2]]+Tabla35678[[#This Row],[ENTRADAS3]]-Tabla35678[[#This Row],[SALIDAS4]]</f>
        <v>1400</v>
      </c>
    </row>
    <row r="662" spans="1:15">
      <c r="A662" s="9" t="s">
        <v>59</v>
      </c>
      <c r="B662" t="s">
        <v>880</v>
      </c>
      <c r="C662" t="s">
        <v>107</v>
      </c>
      <c r="D662" t="s">
        <v>799</v>
      </c>
      <c r="F662" s="9" t="s">
        <v>873</v>
      </c>
      <c r="G662">
        <v>2</v>
      </c>
      <c r="J662">
        <f>+Tabla35678[[#This Row],[BALANCE INICIAL]]+Tabla35678[[#This Row],[ENTRADAS]]-Tabla35678[[#This Row],[SALIDAS]]</f>
        <v>2</v>
      </c>
      <c r="K662" s="2">
        <v>395</v>
      </c>
      <c r="L662" s="2">
        <f>+Tabla35678[[#This Row],[BALANCE INICIAL]]*Tabla35678[[#This Row],[PRECIO]]</f>
        <v>790</v>
      </c>
      <c r="M662" s="2">
        <f>+Tabla35678[[#This Row],[ENTRADAS]]*Tabla35678[[#This Row],[PRECIO]]</f>
        <v>0</v>
      </c>
      <c r="N662" s="2">
        <f>+Tabla35678[[#This Row],[SALIDAS]]*Tabla35678[[#This Row],[PRECIO]]</f>
        <v>0</v>
      </c>
      <c r="O662" s="2">
        <f>+Tabla35678[[#This Row],[BALANCE INICIAL2]]+Tabla35678[[#This Row],[ENTRADAS3]]-Tabla35678[[#This Row],[SALIDAS4]]</f>
        <v>790</v>
      </c>
    </row>
    <row r="663" spans="1:15">
      <c r="A663" s="9" t="s">
        <v>59</v>
      </c>
      <c r="B663" t="s">
        <v>880</v>
      </c>
      <c r="C663" t="s">
        <v>107</v>
      </c>
      <c r="D663" t="s">
        <v>802</v>
      </c>
      <c r="F663" s="9" t="s">
        <v>820</v>
      </c>
      <c r="G663">
        <v>2</v>
      </c>
      <c r="J663">
        <f>+Tabla35678[[#This Row],[BALANCE INICIAL]]+Tabla35678[[#This Row],[ENTRADAS]]-Tabla35678[[#This Row],[SALIDAS]]</f>
        <v>2</v>
      </c>
      <c r="K663" s="2">
        <v>2400</v>
      </c>
      <c r="L663" s="2">
        <f>+Tabla35678[[#This Row],[BALANCE INICIAL]]*Tabla35678[[#This Row],[PRECIO]]</f>
        <v>4800</v>
      </c>
      <c r="M663" s="2">
        <f>+Tabla35678[[#This Row],[ENTRADAS]]*Tabla35678[[#This Row],[PRECIO]]</f>
        <v>0</v>
      </c>
      <c r="N663" s="2">
        <f>+Tabla35678[[#This Row],[SALIDAS]]*Tabla35678[[#This Row],[PRECIO]]</f>
        <v>0</v>
      </c>
      <c r="O663" s="2">
        <f>+Tabla35678[[#This Row],[BALANCE INICIAL2]]+Tabla35678[[#This Row],[ENTRADAS3]]-Tabla35678[[#This Row],[SALIDAS4]]</f>
        <v>4800</v>
      </c>
    </row>
    <row r="664" spans="1:15">
      <c r="A664" s="9" t="s">
        <v>59</v>
      </c>
      <c r="B664" t="s">
        <v>880</v>
      </c>
      <c r="C664" t="s">
        <v>107</v>
      </c>
      <c r="D664" t="s">
        <v>803</v>
      </c>
      <c r="F664" s="9" t="s">
        <v>820</v>
      </c>
      <c r="G664">
        <v>1</v>
      </c>
      <c r="J664">
        <f>+Tabla35678[[#This Row],[BALANCE INICIAL]]+Tabla35678[[#This Row],[ENTRADAS]]-Tabla35678[[#This Row],[SALIDAS]]</f>
        <v>1</v>
      </c>
      <c r="K664" s="2">
        <v>256.60000000000002</v>
      </c>
      <c r="L664" s="2">
        <f>+Tabla35678[[#This Row],[BALANCE INICIAL]]*Tabla35678[[#This Row],[PRECIO]]</f>
        <v>256.60000000000002</v>
      </c>
      <c r="M664" s="2">
        <f>+Tabla35678[[#This Row],[ENTRADAS]]*Tabla35678[[#This Row],[PRECIO]]</f>
        <v>0</v>
      </c>
      <c r="N664" s="2">
        <f>+Tabla35678[[#This Row],[SALIDAS]]*Tabla35678[[#This Row],[PRECIO]]</f>
        <v>0</v>
      </c>
      <c r="O664" s="2">
        <f>+Tabla35678[[#This Row],[BALANCE INICIAL2]]+Tabla35678[[#This Row],[ENTRADAS3]]-Tabla35678[[#This Row],[SALIDAS4]]</f>
        <v>256.60000000000002</v>
      </c>
    </row>
    <row r="665" spans="1:15">
      <c r="A665" s="9" t="s">
        <v>59</v>
      </c>
      <c r="B665" t="s">
        <v>880</v>
      </c>
      <c r="C665" t="s">
        <v>107</v>
      </c>
      <c r="D665" t="s">
        <v>804</v>
      </c>
      <c r="F665" s="9" t="s">
        <v>820</v>
      </c>
      <c r="G665">
        <v>1</v>
      </c>
      <c r="J665">
        <f>+Tabla35678[[#This Row],[BALANCE INICIAL]]+Tabla35678[[#This Row],[ENTRADAS]]-Tabla35678[[#This Row],[SALIDAS]]</f>
        <v>1</v>
      </c>
      <c r="K665" s="2">
        <v>280</v>
      </c>
      <c r="L665" s="2">
        <f>+Tabla35678[[#This Row],[BALANCE INICIAL]]*Tabla35678[[#This Row],[PRECIO]]</f>
        <v>280</v>
      </c>
      <c r="M665" s="2">
        <f>+Tabla35678[[#This Row],[ENTRADAS]]*Tabla35678[[#This Row],[PRECIO]]</f>
        <v>0</v>
      </c>
      <c r="N665" s="2">
        <f>+Tabla35678[[#This Row],[SALIDAS]]*Tabla35678[[#This Row],[PRECIO]]</f>
        <v>0</v>
      </c>
      <c r="O665" s="2">
        <f>+Tabla35678[[#This Row],[BALANCE INICIAL2]]+Tabla35678[[#This Row],[ENTRADAS3]]-Tabla35678[[#This Row],[SALIDAS4]]</f>
        <v>280</v>
      </c>
    </row>
    <row r="666" spans="1:15">
      <c r="A666" s="9" t="s">
        <v>59</v>
      </c>
      <c r="B666" t="s">
        <v>880</v>
      </c>
      <c r="C666" t="s">
        <v>107</v>
      </c>
      <c r="D666" t="s">
        <v>805</v>
      </c>
      <c r="F666" s="9" t="s">
        <v>820</v>
      </c>
      <c r="G666">
        <v>1</v>
      </c>
      <c r="J666">
        <f>+Tabla35678[[#This Row],[BALANCE INICIAL]]+Tabla35678[[#This Row],[ENTRADAS]]-Tabla35678[[#This Row],[SALIDAS]]</f>
        <v>1</v>
      </c>
      <c r="K666" s="2">
        <v>350</v>
      </c>
      <c r="L666" s="2">
        <f>+Tabla35678[[#This Row],[BALANCE INICIAL]]*Tabla35678[[#This Row],[PRECIO]]</f>
        <v>350</v>
      </c>
      <c r="M666" s="2">
        <f>+Tabla35678[[#This Row],[ENTRADAS]]*Tabla35678[[#This Row],[PRECIO]]</f>
        <v>0</v>
      </c>
      <c r="N666" s="2">
        <f>+Tabla35678[[#This Row],[SALIDAS]]*Tabla35678[[#This Row],[PRECIO]]</f>
        <v>0</v>
      </c>
      <c r="O666" s="2">
        <f>+Tabla35678[[#This Row],[BALANCE INICIAL2]]+Tabla35678[[#This Row],[ENTRADAS3]]-Tabla35678[[#This Row],[SALIDAS4]]</f>
        <v>350</v>
      </c>
    </row>
    <row r="667" spans="1:15">
      <c r="A667" s="9" t="s">
        <v>59</v>
      </c>
      <c r="B667" t="s">
        <v>880</v>
      </c>
      <c r="C667" t="s">
        <v>107</v>
      </c>
      <c r="D667" t="s">
        <v>806</v>
      </c>
      <c r="F667" s="9" t="s">
        <v>820</v>
      </c>
      <c r="G667">
        <v>107</v>
      </c>
      <c r="J667">
        <f>+Tabla35678[[#This Row],[BALANCE INICIAL]]+Tabla35678[[#This Row],[ENTRADAS]]-Tabla35678[[#This Row],[SALIDAS]]</f>
        <v>107</v>
      </c>
      <c r="K667" s="2">
        <v>25</v>
      </c>
      <c r="L667" s="2">
        <f>+Tabla35678[[#This Row],[BALANCE INICIAL]]*Tabla35678[[#This Row],[PRECIO]]</f>
        <v>2675</v>
      </c>
      <c r="M667" s="2">
        <f>+Tabla35678[[#This Row],[ENTRADAS]]*Tabla35678[[#This Row],[PRECIO]]</f>
        <v>0</v>
      </c>
      <c r="N667" s="2">
        <f>+Tabla35678[[#This Row],[SALIDAS]]*Tabla35678[[#This Row],[PRECIO]]</f>
        <v>0</v>
      </c>
      <c r="O667" s="2">
        <f>+Tabla35678[[#This Row],[BALANCE INICIAL2]]+Tabla35678[[#This Row],[ENTRADAS3]]-Tabla35678[[#This Row],[SALIDAS4]]</f>
        <v>2675</v>
      </c>
    </row>
    <row r="668" spans="1:15">
      <c r="A668" s="9" t="s">
        <v>59</v>
      </c>
      <c r="B668" t="s">
        <v>880</v>
      </c>
      <c r="C668" t="s">
        <v>107</v>
      </c>
      <c r="D668" t="s">
        <v>807</v>
      </c>
      <c r="F668" s="9" t="s">
        <v>820</v>
      </c>
      <c r="G668">
        <v>5</v>
      </c>
      <c r="J668">
        <f>+Tabla35678[[#This Row],[BALANCE INICIAL]]+Tabla35678[[#This Row],[ENTRADAS]]-Tabla35678[[#This Row],[SALIDAS]]</f>
        <v>5</v>
      </c>
      <c r="K668" s="2">
        <v>550.41</v>
      </c>
      <c r="L668" s="2">
        <f>+Tabla35678[[#This Row],[BALANCE INICIAL]]*Tabla35678[[#This Row],[PRECIO]]</f>
        <v>2752.0499999999997</v>
      </c>
      <c r="M668" s="2">
        <f>+Tabla35678[[#This Row],[ENTRADAS]]*Tabla35678[[#This Row],[PRECIO]]</f>
        <v>0</v>
      </c>
      <c r="N668" s="2">
        <f>+Tabla35678[[#This Row],[SALIDAS]]*Tabla35678[[#This Row],[PRECIO]]</f>
        <v>0</v>
      </c>
      <c r="O668" s="2">
        <f>+Tabla35678[[#This Row],[BALANCE INICIAL2]]+Tabla35678[[#This Row],[ENTRADAS3]]-Tabla35678[[#This Row],[SALIDAS4]]</f>
        <v>2752.0499999999997</v>
      </c>
    </row>
    <row r="669" spans="1:15">
      <c r="A669" s="9" t="s">
        <v>59</v>
      </c>
      <c r="B669" t="s">
        <v>880</v>
      </c>
      <c r="C669" t="s">
        <v>107</v>
      </c>
      <c r="D669" t="s">
        <v>809</v>
      </c>
      <c r="F669" s="9" t="s">
        <v>820</v>
      </c>
      <c r="G669">
        <v>3</v>
      </c>
      <c r="J669">
        <f>+Tabla35678[[#This Row],[BALANCE INICIAL]]+Tabla35678[[#This Row],[ENTRADAS]]-Tabla35678[[#This Row],[SALIDAS]]</f>
        <v>3</v>
      </c>
      <c r="K669" s="2">
        <v>400</v>
      </c>
      <c r="L669" s="2">
        <f>+Tabla35678[[#This Row],[BALANCE INICIAL]]*Tabla35678[[#This Row],[PRECIO]]</f>
        <v>1200</v>
      </c>
      <c r="M669" s="2">
        <f>+Tabla35678[[#This Row],[ENTRADAS]]*Tabla35678[[#This Row],[PRECIO]]</f>
        <v>0</v>
      </c>
      <c r="N669" s="2">
        <f>+Tabla35678[[#This Row],[SALIDAS]]*Tabla35678[[#This Row],[PRECIO]]</f>
        <v>0</v>
      </c>
      <c r="O669" s="2">
        <f>+Tabla35678[[#This Row],[BALANCE INICIAL2]]+Tabla35678[[#This Row],[ENTRADAS3]]-Tabla35678[[#This Row],[SALIDAS4]]</f>
        <v>1200</v>
      </c>
    </row>
    <row r="670" spans="1:15">
      <c r="A670" s="9" t="s">
        <v>59</v>
      </c>
      <c r="B670" t="s">
        <v>880</v>
      </c>
      <c r="C670" t="s">
        <v>107</v>
      </c>
      <c r="D670" t="s">
        <v>810</v>
      </c>
      <c r="F670" s="9" t="s">
        <v>820</v>
      </c>
      <c r="G670">
        <v>1</v>
      </c>
      <c r="J670">
        <f>+Tabla35678[[#This Row],[BALANCE INICIAL]]+Tabla35678[[#This Row],[ENTRADAS]]-Tabla35678[[#This Row],[SALIDAS]]</f>
        <v>1</v>
      </c>
      <c r="K670" s="2">
        <v>275</v>
      </c>
      <c r="L670" s="2">
        <f>+Tabla35678[[#This Row],[BALANCE INICIAL]]*Tabla35678[[#This Row],[PRECIO]]</f>
        <v>275</v>
      </c>
      <c r="M670" s="2">
        <f>+Tabla35678[[#This Row],[ENTRADAS]]*Tabla35678[[#This Row],[PRECIO]]</f>
        <v>0</v>
      </c>
      <c r="N670" s="2">
        <f>+Tabla35678[[#This Row],[SALIDAS]]*Tabla35678[[#This Row],[PRECIO]]</f>
        <v>0</v>
      </c>
      <c r="O670" s="2">
        <f>+Tabla35678[[#This Row],[BALANCE INICIAL2]]+Tabla35678[[#This Row],[ENTRADAS3]]-Tabla35678[[#This Row],[SALIDAS4]]</f>
        <v>275</v>
      </c>
    </row>
    <row r="671" spans="1:15">
      <c r="A671" s="9" t="s">
        <v>59</v>
      </c>
      <c r="B671" t="s">
        <v>880</v>
      </c>
      <c r="C671" t="s">
        <v>107</v>
      </c>
      <c r="D671" t="s">
        <v>811</v>
      </c>
      <c r="F671" s="9" t="s">
        <v>820</v>
      </c>
      <c r="G671">
        <v>2</v>
      </c>
      <c r="J671">
        <f>+Tabla35678[[#This Row],[BALANCE INICIAL]]+Tabla35678[[#This Row],[ENTRADAS]]-Tabla35678[[#This Row],[SALIDAS]]</f>
        <v>2</v>
      </c>
      <c r="K671" s="2">
        <v>525</v>
      </c>
      <c r="L671" s="2">
        <f>+Tabla35678[[#This Row],[BALANCE INICIAL]]*Tabla35678[[#This Row],[PRECIO]]</f>
        <v>1050</v>
      </c>
      <c r="M671" s="2">
        <f>+Tabla35678[[#This Row],[ENTRADAS]]*Tabla35678[[#This Row],[PRECIO]]</f>
        <v>0</v>
      </c>
      <c r="N671" s="2">
        <f>+Tabla35678[[#This Row],[SALIDAS]]*Tabla35678[[#This Row],[PRECIO]]</f>
        <v>0</v>
      </c>
      <c r="O671" s="2">
        <f>+Tabla35678[[#This Row],[BALANCE INICIAL2]]+Tabla35678[[#This Row],[ENTRADAS3]]-Tabla35678[[#This Row],[SALIDAS4]]</f>
        <v>1050</v>
      </c>
    </row>
    <row r="672" spans="1:15">
      <c r="A672" s="9" t="s">
        <v>59</v>
      </c>
      <c r="B672" t="s">
        <v>880</v>
      </c>
      <c r="C672" t="s">
        <v>107</v>
      </c>
      <c r="D672" t="s">
        <v>813</v>
      </c>
      <c r="F672" s="9" t="s">
        <v>820</v>
      </c>
      <c r="G672">
        <v>4</v>
      </c>
      <c r="J672">
        <f>+Tabla35678[[#This Row],[BALANCE INICIAL]]+Tabla35678[[#This Row],[ENTRADAS]]-Tabla35678[[#This Row],[SALIDAS]]</f>
        <v>4</v>
      </c>
      <c r="K672" s="2">
        <v>1750</v>
      </c>
      <c r="L672" s="2">
        <f>+Tabla35678[[#This Row],[BALANCE INICIAL]]*Tabla35678[[#This Row],[PRECIO]]</f>
        <v>7000</v>
      </c>
      <c r="M672" s="2">
        <f>+Tabla35678[[#This Row],[ENTRADAS]]*Tabla35678[[#This Row],[PRECIO]]</f>
        <v>0</v>
      </c>
      <c r="N672" s="2">
        <f>+Tabla35678[[#This Row],[SALIDAS]]*Tabla35678[[#This Row],[PRECIO]]</f>
        <v>0</v>
      </c>
      <c r="O672" s="2">
        <f>+Tabla35678[[#This Row],[BALANCE INICIAL2]]+Tabla35678[[#This Row],[ENTRADAS3]]-Tabla35678[[#This Row],[SALIDAS4]]</f>
        <v>7000</v>
      </c>
    </row>
    <row r="673" spans="1:15">
      <c r="A673" s="9" t="s">
        <v>59</v>
      </c>
      <c r="B673" t="s">
        <v>880</v>
      </c>
      <c r="C673" t="s">
        <v>107</v>
      </c>
      <c r="D673" t="s">
        <v>814</v>
      </c>
      <c r="F673" s="9" t="s">
        <v>820</v>
      </c>
      <c r="G673">
        <v>303</v>
      </c>
      <c r="J673">
        <f>+Tabla35678[[#This Row],[BALANCE INICIAL]]+Tabla35678[[#This Row],[ENTRADAS]]-Tabla35678[[#This Row],[SALIDAS]]</f>
        <v>303</v>
      </c>
      <c r="K673" s="2">
        <v>25</v>
      </c>
      <c r="L673" s="2">
        <f>+Tabla35678[[#This Row],[BALANCE INICIAL]]*Tabla35678[[#This Row],[PRECIO]]</f>
        <v>7575</v>
      </c>
      <c r="M673" s="2">
        <f>+Tabla35678[[#This Row],[ENTRADAS]]*Tabla35678[[#This Row],[PRECIO]]</f>
        <v>0</v>
      </c>
      <c r="N673" s="2">
        <f>+Tabla35678[[#This Row],[SALIDAS]]*Tabla35678[[#This Row],[PRECIO]]</f>
        <v>0</v>
      </c>
      <c r="O673" s="2">
        <f>+Tabla35678[[#This Row],[BALANCE INICIAL2]]+Tabla35678[[#This Row],[ENTRADAS3]]-Tabla35678[[#This Row],[SALIDAS4]]</f>
        <v>7575</v>
      </c>
    </row>
    <row r="674" spans="1:15">
      <c r="A674" s="9" t="s">
        <v>59</v>
      </c>
      <c r="B674" t="s">
        <v>880</v>
      </c>
      <c r="C674" t="s">
        <v>107</v>
      </c>
      <c r="D674" t="s">
        <v>815</v>
      </c>
      <c r="F674" s="9" t="s">
        <v>820</v>
      </c>
      <c r="G674">
        <v>3</v>
      </c>
      <c r="J674">
        <f>+Tabla35678[[#This Row],[BALANCE INICIAL]]+Tabla35678[[#This Row],[ENTRADAS]]-Tabla35678[[#This Row],[SALIDAS]]</f>
        <v>3</v>
      </c>
      <c r="K674" s="2">
        <v>125</v>
      </c>
      <c r="L674" s="2">
        <f>+Tabla35678[[#This Row],[BALANCE INICIAL]]*Tabla35678[[#This Row],[PRECIO]]</f>
        <v>375</v>
      </c>
      <c r="M674" s="2">
        <f>+Tabla35678[[#This Row],[ENTRADAS]]*Tabla35678[[#This Row],[PRECIO]]</f>
        <v>0</v>
      </c>
      <c r="N674" s="2">
        <f>+Tabla35678[[#This Row],[SALIDAS]]*Tabla35678[[#This Row],[PRECIO]]</f>
        <v>0</v>
      </c>
      <c r="O674" s="2">
        <f>+Tabla35678[[#This Row],[BALANCE INICIAL2]]+Tabla35678[[#This Row],[ENTRADAS3]]-Tabla35678[[#This Row],[SALIDAS4]]</f>
        <v>375</v>
      </c>
    </row>
    <row r="675" spans="1:15">
      <c r="A675" s="9" t="s">
        <v>59</v>
      </c>
      <c r="B675" t="s">
        <v>880</v>
      </c>
      <c r="C675" t="s">
        <v>107</v>
      </c>
      <c r="D675" t="s">
        <v>816</v>
      </c>
      <c r="F675" s="9" t="s">
        <v>820</v>
      </c>
      <c r="G675">
        <v>9</v>
      </c>
      <c r="J675">
        <f>+Tabla35678[[#This Row],[BALANCE INICIAL]]+Tabla35678[[#This Row],[ENTRADAS]]-Tabla35678[[#This Row],[SALIDAS]]</f>
        <v>9</v>
      </c>
      <c r="K675" s="2">
        <v>206</v>
      </c>
      <c r="L675" s="2">
        <f>+Tabla35678[[#This Row],[BALANCE INICIAL]]*Tabla35678[[#This Row],[PRECIO]]</f>
        <v>1854</v>
      </c>
      <c r="M675" s="2">
        <f>+Tabla35678[[#This Row],[ENTRADAS]]*Tabla35678[[#This Row],[PRECIO]]</f>
        <v>0</v>
      </c>
      <c r="N675" s="2">
        <f>+Tabla35678[[#This Row],[SALIDAS]]*Tabla35678[[#This Row],[PRECIO]]</f>
        <v>0</v>
      </c>
      <c r="O675" s="2">
        <f>+Tabla35678[[#This Row],[BALANCE INICIAL2]]+Tabla35678[[#This Row],[ENTRADAS3]]-Tabla35678[[#This Row],[SALIDAS4]]</f>
        <v>1854</v>
      </c>
    </row>
    <row r="676" spans="1:15">
      <c r="A676" s="9" t="s">
        <v>59</v>
      </c>
      <c r="B676" t="s">
        <v>880</v>
      </c>
      <c r="C676" t="s">
        <v>107</v>
      </c>
      <c r="D676" t="s">
        <v>817</v>
      </c>
      <c r="F676" s="9" t="s">
        <v>820</v>
      </c>
      <c r="G676">
        <v>1</v>
      </c>
      <c r="J676">
        <f>+Tabla35678[[#This Row],[BALANCE INICIAL]]+Tabla35678[[#This Row],[ENTRADAS]]-Tabla35678[[#This Row],[SALIDAS]]</f>
        <v>1</v>
      </c>
      <c r="K676" s="2">
        <v>102</v>
      </c>
      <c r="L676" s="2">
        <f>+Tabla35678[[#This Row],[BALANCE INICIAL]]*Tabla35678[[#This Row],[PRECIO]]</f>
        <v>102</v>
      </c>
      <c r="M676" s="2">
        <f>+Tabla35678[[#This Row],[ENTRADAS]]*Tabla35678[[#This Row],[PRECIO]]</f>
        <v>0</v>
      </c>
      <c r="N676" s="2">
        <f>+Tabla35678[[#This Row],[SALIDAS]]*Tabla35678[[#This Row],[PRECIO]]</f>
        <v>0</v>
      </c>
      <c r="O676" s="2">
        <f>+Tabla35678[[#This Row],[BALANCE INICIAL2]]+Tabla35678[[#This Row],[ENTRADAS3]]-Tabla35678[[#This Row],[SALIDAS4]]</f>
        <v>102</v>
      </c>
    </row>
    <row r="677" spans="1:15">
      <c r="A677" s="9" t="s">
        <v>59</v>
      </c>
      <c r="B677" t="s">
        <v>880</v>
      </c>
      <c r="C677" t="s">
        <v>107</v>
      </c>
      <c r="D677" t="s">
        <v>818</v>
      </c>
      <c r="F677" s="9" t="s">
        <v>820</v>
      </c>
      <c r="G677">
        <v>120</v>
      </c>
      <c r="J677">
        <f>+Tabla35678[[#This Row],[BALANCE INICIAL]]+Tabla35678[[#This Row],[ENTRADAS]]-Tabla35678[[#This Row],[SALIDAS]]</f>
        <v>120</v>
      </c>
      <c r="K677" s="2">
        <v>115</v>
      </c>
      <c r="L677" s="2">
        <f>+Tabla35678[[#This Row],[BALANCE INICIAL]]*Tabla35678[[#This Row],[PRECIO]]</f>
        <v>13800</v>
      </c>
      <c r="M677" s="2">
        <f>+Tabla35678[[#This Row],[ENTRADAS]]*Tabla35678[[#This Row],[PRECIO]]</f>
        <v>0</v>
      </c>
      <c r="N677" s="2">
        <f>+Tabla35678[[#This Row],[SALIDAS]]*Tabla35678[[#This Row],[PRECIO]]</f>
        <v>0</v>
      </c>
      <c r="O677" s="2">
        <f>+Tabla35678[[#This Row],[BALANCE INICIAL2]]+Tabla35678[[#This Row],[ENTRADAS3]]-Tabla35678[[#This Row],[SALIDAS4]]</f>
        <v>13800</v>
      </c>
    </row>
    <row r="678" spans="1:15">
      <c r="A678" s="9" t="s">
        <v>28</v>
      </c>
      <c r="B678" t="s">
        <v>884</v>
      </c>
      <c r="C678" t="s">
        <v>74</v>
      </c>
      <c r="D678" t="s">
        <v>158</v>
      </c>
      <c r="F678" s="9" t="s">
        <v>830</v>
      </c>
      <c r="G678">
        <v>1</v>
      </c>
      <c r="J678">
        <f>+Tabla35678[[#This Row],[BALANCE INICIAL]]+Tabla35678[[#This Row],[ENTRADAS]]-Tabla35678[[#This Row],[SALIDAS]]</f>
        <v>1</v>
      </c>
      <c r="K678" s="2">
        <v>53</v>
      </c>
      <c r="L678" s="2">
        <f>+Tabla35678[[#This Row],[BALANCE INICIAL]]*Tabla35678[[#This Row],[PRECIO]]</f>
        <v>53</v>
      </c>
      <c r="M678" s="2">
        <f>+Tabla35678[[#This Row],[ENTRADAS]]*Tabla35678[[#This Row],[PRECIO]]</f>
        <v>0</v>
      </c>
      <c r="N678" s="2">
        <f>+Tabla35678[[#This Row],[SALIDAS]]*Tabla35678[[#This Row],[PRECIO]]</f>
        <v>0</v>
      </c>
      <c r="O678" s="2">
        <f>+Tabla35678[[#This Row],[BALANCE INICIAL2]]+Tabla35678[[#This Row],[ENTRADAS3]]-Tabla35678[[#This Row],[SALIDAS4]]</f>
        <v>53</v>
      </c>
    </row>
    <row r="679" spans="1:15">
      <c r="A679" s="9" t="s">
        <v>28</v>
      </c>
      <c r="B679" t="s">
        <v>884</v>
      </c>
      <c r="C679" t="s">
        <v>74</v>
      </c>
      <c r="D679" t="s">
        <v>989</v>
      </c>
      <c r="F679" s="9" t="s">
        <v>831</v>
      </c>
      <c r="G679">
        <v>3</v>
      </c>
      <c r="H679">
        <v>150</v>
      </c>
      <c r="I679">
        <v>141</v>
      </c>
      <c r="J679">
        <f>+Tabla35678[[#This Row],[BALANCE INICIAL]]+Tabla35678[[#This Row],[ENTRADAS]]-Tabla35678[[#This Row],[SALIDAS]]</f>
        <v>12</v>
      </c>
      <c r="K679" s="2">
        <v>40</v>
      </c>
      <c r="L679" s="2">
        <f>+Tabla35678[[#This Row],[BALANCE INICIAL]]*Tabla35678[[#This Row],[PRECIO]]</f>
        <v>120</v>
      </c>
      <c r="M679" s="2">
        <f>+Tabla35678[[#This Row],[ENTRADAS]]*Tabla35678[[#This Row],[PRECIO]]</f>
        <v>6000</v>
      </c>
      <c r="N679" s="2">
        <f>+Tabla35678[[#This Row],[SALIDAS]]*Tabla35678[[#This Row],[PRECIO]]</f>
        <v>5640</v>
      </c>
      <c r="O679" s="2">
        <f>+Tabla35678[[#This Row],[BALANCE INICIAL2]]+Tabla35678[[#This Row],[ENTRADAS3]]-Tabla35678[[#This Row],[SALIDAS4]]</f>
        <v>480</v>
      </c>
    </row>
    <row r="680" spans="1:15">
      <c r="A680" s="9" t="s">
        <v>28</v>
      </c>
      <c r="B680" t="s">
        <v>884</v>
      </c>
      <c r="C680" t="s">
        <v>74</v>
      </c>
      <c r="D680" t="s">
        <v>928</v>
      </c>
      <c r="F680" s="9" t="s">
        <v>826</v>
      </c>
      <c r="H680">
        <v>10</v>
      </c>
      <c r="J680">
        <f>+Tabla35678[[#This Row],[BALANCE INICIAL]]+Tabla35678[[#This Row],[ENTRADAS]]-Tabla35678[[#This Row],[SALIDAS]]</f>
        <v>10</v>
      </c>
      <c r="K680" s="2">
        <v>355.93</v>
      </c>
      <c r="L680" s="2">
        <f>+Tabla35678[[#This Row],[BALANCE INICIAL]]*Tabla35678[[#This Row],[PRECIO]]</f>
        <v>0</v>
      </c>
      <c r="M680" s="2">
        <f>+Tabla35678[[#This Row],[ENTRADAS]]*Tabla35678[[#This Row],[PRECIO]]</f>
        <v>3559.3</v>
      </c>
      <c r="N680" s="2">
        <f>+Tabla35678[[#This Row],[SALIDAS]]*Tabla35678[[#This Row],[PRECIO]]</f>
        <v>0</v>
      </c>
      <c r="O680" s="2">
        <f>+Tabla35678[[#This Row],[BALANCE INICIAL2]]+Tabla35678[[#This Row],[ENTRADAS3]]-Tabla35678[[#This Row],[SALIDAS4]]</f>
        <v>3559.3</v>
      </c>
    </row>
    <row r="681" spans="1:15">
      <c r="A681" s="9" t="s">
        <v>28</v>
      </c>
      <c r="B681" t="s">
        <v>884</v>
      </c>
      <c r="C681" t="s">
        <v>74</v>
      </c>
      <c r="D681" t="s">
        <v>922</v>
      </c>
      <c r="F681" s="9" t="s">
        <v>837</v>
      </c>
      <c r="H681">
        <v>150</v>
      </c>
      <c r="I681">
        <v>91</v>
      </c>
      <c r="J681">
        <f>+Tabla35678[[#This Row],[BALANCE INICIAL]]+Tabla35678[[#This Row],[ENTRADAS]]-Tabla35678[[#This Row],[SALIDAS]]</f>
        <v>59</v>
      </c>
      <c r="K681" s="2"/>
      <c r="L681" s="2">
        <f>+Tabla35678[[#This Row],[BALANCE INICIAL]]*Tabla35678[[#This Row],[PRECIO]]</f>
        <v>0</v>
      </c>
      <c r="M681" s="2">
        <f>+Tabla35678[[#This Row],[ENTRADAS]]*Tabla35678[[#This Row],[PRECIO]]</f>
        <v>0</v>
      </c>
      <c r="N681" s="2">
        <f>+Tabla35678[[#This Row],[SALIDAS]]*Tabla35678[[#This Row],[PRECIO]]</f>
        <v>0</v>
      </c>
      <c r="O681" s="2">
        <f>+Tabla35678[[#This Row],[BALANCE INICIAL2]]+Tabla35678[[#This Row],[ENTRADAS3]]-Tabla35678[[#This Row],[SALIDAS4]]</f>
        <v>0</v>
      </c>
    </row>
    <row r="682" spans="1:15">
      <c r="A682" s="9" t="s">
        <v>28</v>
      </c>
      <c r="B682" t="s">
        <v>884</v>
      </c>
      <c r="C682" t="s">
        <v>74</v>
      </c>
      <c r="D682" t="s">
        <v>162</v>
      </c>
      <c r="F682" s="9" t="s">
        <v>820</v>
      </c>
      <c r="G682">
        <v>1</v>
      </c>
      <c r="H682">
        <v>10</v>
      </c>
      <c r="J682">
        <f>+Tabla35678[[#This Row],[BALANCE INICIAL]]+Tabla35678[[#This Row],[ENTRADAS]]-Tabla35678[[#This Row],[SALIDAS]]</f>
        <v>11</v>
      </c>
      <c r="K682" s="2">
        <v>466.1</v>
      </c>
      <c r="L682" s="2">
        <f>+Tabla35678[[#This Row],[BALANCE INICIAL]]*Tabla35678[[#This Row],[PRECIO]]</f>
        <v>466.1</v>
      </c>
      <c r="M682" s="2">
        <f>+Tabla35678[[#This Row],[ENTRADAS]]*Tabla35678[[#This Row],[PRECIO]]</f>
        <v>4661</v>
      </c>
      <c r="N682" s="2">
        <f>+Tabla35678[[#This Row],[SALIDAS]]*Tabla35678[[#This Row],[PRECIO]]</f>
        <v>0</v>
      </c>
      <c r="O682" s="2">
        <f>+Tabla35678[[#This Row],[BALANCE INICIAL2]]+Tabla35678[[#This Row],[ENTRADAS3]]-Tabla35678[[#This Row],[SALIDAS4]]</f>
        <v>5127.1000000000004</v>
      </c>
    </row>
    <row r="683" spans="1:15">
      <c r="A683" s="9" t="s">
        <v>28</v>
      </c>
      <c r="B683" t="s">
        <v>884</v>
      </c>
      <c r="C683" t="s">
        <v>74</v>
      </c>
      <c r="D683" t="s">
        <v>167</v>
      </c>
      <c r="F683" s="9" t="s">
        <v>833</v>
      </c>
      <c r="G683">
        <v>51</v>
      </c>
      <c r="J683">
        <f>+Tabla35678[[#This Row],[BALANCE INICIAL]]+Tabla35678[[#This Row],[ENTRADAS]]-Tabla35678[[#This Row],[SALIDAS]]</f>
        <v>51</v>
      </c>
      <c r="K683" s="2">
        <v>48.73</v>
      </c>
      <c r="L683" s="2">
        <f>+Tabla35678[[#This Row],[BALANCE INICIAL]]*Tabla35678[[#This Row],[PRECIO]]</f>
        <v>2485.23</v>
      </c>
      <c r="M683" s="2">
        <f>+Tabla35678[[#This Row],[ENTRADAS]]*Tabla35678[[#This Row],[PRECIO]]</f>
        <v>0</v>
      </c>
      <c r="N683" s="2">
        <f>+Tabla35678[[#This Row],[SALIDAS]]*Tabla35678[[#This Row],[PRECIO]]</f>
        <v>0</v>
      </c>
      <c r="O683" s="2">
        <f>+Tabla35678[[#This Row],[BALANCE INICIAL2]]+Tabla35678[[#This Row],[ENTRADAS3]]-Tabla35678[[#This Row],[SALIDAS4]]</f>
        <v>2485.23</v>
      </c>
    </row>
    <row r="684" spans="1:15">
      <c r="A684" s="9" t="s">
        <v>28</v>
      </c>
      <c r="B684" t="s">
        <v>884</v>
      </c>
      <c r="C684" t="s">
        <v>74</v>
      </c>
      <c r="D684" t="s">
        <v>923</v>
      </c>
      <c r="E684" t="s">
        <v>924</v>
      </c>
      <c r="F684" s="9" t="s">
        <v>826</v>
      </c>
      <c r="H684">
        <v>75</v>
      </c>
      <c r="I684">
        <v>3</v>
      </c>
      <c r="J684">
        <f>+Tabla35678[[#This Row],[BALANCE INICIAL]]+Tabla35678[[#This Row],[ENTRADAS]]-Tabla35678[[#This Row],[SALIDAS]]</f>
        <v>72</v>
      </c>
      <c r="K684" s="2">
        <v>12</v>
      </c>
      <c r="L684" s="2">
        <f>+Tabla35678[[#This Row],[BALANCE INICIAL]]*Tabla35678[[#This Row],[PRECIO]]</f>
        <v>0</v>
      </c>
      <c r="M684" s="2">
        <f>+Tabla35678[[#This Row],[ENTRADAS]]*Tabla35678[[#This Row],[PRECIO]]</f>
        <v>900</v>
      </c>
      <c r="N684" s="2">
        <f>+Tabla35678[[#This Row],[SALIDAS]]*Tabla35678[[#This Row],[PRECIO]]</f>
        <v>36</v>
      </c>
      <c r="O684" s="2">
        <f>+Tabla35678[[#This Row],[BALANCE INICIAL2]]+Tabla35678[[#This Row],[ENTRADAS3]]-Tabla35678[[#This Row],[SALIDAS4]]</f>
        <v>864</v>
      </c>
    </row>
    <row r="685" spans="1:15">
      <c r="A685" s="9" t="s">
        <v>28</v>
      </c>
      <c r="B685" t="s">
        <v>884</v>
      </c>
      <c r="C685" t="s">
        <v>74</v>
      </c>
      <c r="F685" s="9"/>
      <c r="J685">
        <f>+Tabla35678[[#This Row],[BALANCE INICIAL]]+Tabla35678[[#This Row],[ENTRADAS]]-Tabla35678[[#This Row],[SALIDAS]]</f>
        <v>0</v>
      </c>
      <c r="K685" s="2"/>
      <c r="L685" s="2">
        <f>+Tabla35678[[#This Row],[BALANCE INICIAL]]*Tabla35678[[#This Row],[PRECIO]]</f>
        <v>0</v>
      </c>
      <c r="M685" s="2">
        <f>+Tabla35678[[#This Row],[ENTRADAS]]*Tabla35678[[#This Row],[PRECIO]]</f>
        <v>0</v>
      </c>
      <c r="N685" s="2">
        <f>+Tabla35678[[#This Row],[SALIDAS]]*Tabla35678[[#This Row],[PRECIO]]</f>
        <v>0</v>
      </c>
      <c r="O685" s="2">
        <f>+Tabla35678[[#This Row],[BALANCE INICIAL2]]+Tabla35678[[#This Row],[ENTRADAS3]]-Tabla35678[[#This Row],[SALIDAS4]]</f>
        <v>0</v>
      </c>
    </row>
    <row r="686" spans="1:15">
      <c r="A686" s="9" t="s">
        <v>28</v>
      </c>
      <c r="B686" t="s">
        <v>884</v>
      </c>
      <c r="C686" t="s">
        <v>74</v>
      </c>
      <c r="D686" t="s">
        <v>171</v>
      </c>
      <c r="F686" s="9" t="s">
        <v>826</v>
      </c>
      <c r="G686">
        <v>1</v>
      </c>
      <c r="J686">
        <f>+Tabla35678[[#This Row],[BALANCE INICIAL]]+Tabla35678[[#This Row],[ENTRADAS]]-Tabla35678[[#This Row],[SALIDAS]]</f>
        <v>1</v>
      </c>
      <c r="K686" s="2">
        <v>438.4</v>
      </c>
      <c r="L686" s="2">
        <f>+Tabla35678[[#This Row],[BALANCE INICIAL]]*Tabla35678[[#This Row],[PRECIO]]</f>
        <v>438.4</v>
      </c>
      <c r="M686" s="2">
        <f>+Tabla35678[[#This Row],[ENTRADAS]]*Tabla35678[[#This Row],[PRECIO]]</f>
        <v>0</v>
      </c>
      <c r="N686" s="2">
        <f>+Tabla35678[[#This Row],[SALIDAS]]*Tabla35678[[#This Row],[PRECIO]]</f>
        <v>0</v>
      </c>
      <c r="O686" s="2">
        <f>+Tabla35678[[#This Row],[BALANCE INICIAL2]]+Tabla35678[[#This Row],[ENTRADAS3]]-Tabla35678[[#This Row],[SALIDAS4]]</f>
        <v>438.4</v>
      </c>
    </row>
    <row r="687" spans="1:15">
      <c r="A687" s="9" t="s">
        <v>28</v>
      </c>
      <c r="B687" t="s">
        <v>884</v>
      </c>
      <c r="C687" t="s">
        <v>74</v>
      </c>
      <c r="D687" t="s">
        <v>174</v>
      </c>
      <c r="F687" s="9" t="s">
        <v>820</v>
      </c>
      <c r="G687">
        <v>16</v>
      </c>
      <c r="H687">
        <v>10</v>
      </c>
      <c r="I687">
        <v>1</v>
      </c>
      <c r="J687">
        <f>+Tabla35678[[#This Row],[BALANCE INICIAL]]+Tabla35678[[#This Row],[ENTRADAS]]-Tabla35678[[#This Row],[SALIDAS]]</f>
        <v>25</v>
      </c>
      <c r="K687" s="2">
        <v>391.36</v>
      </c>
      <c r="L687" s="2">
        <f>+Tabla35678[[#This Row],[BALANCE INICIAL]]*Tabla35678[[#This Row],[PRECIO]]</f>
        <v>6261.76</v>
      </c>
      <c r="M687" s="2">
        <f>+Tabla35678[[#This Row],[ENTRADAS]]*Tabla35678[[#This Row],[PRECIO]]</f>
        <v>3913.6000000000004</v>
      </c>
      <c r="N687" s="2">
        <f>+Tabla35678[[#This Row],[SALIDAS]]*Tabla35678[[#This Row],[PRECIO]]</f>
        <v>391.36</v>
      </c>
      <c r="O687" s="2">
        <f>+Tabla35678[[#This Row],[BALANCE INICIAL2]]+Tabla35678[[#This Row],[ENTRADAS3]]-Tabla35678[[#This Row],[SALIDAS4]]</f>
        <v>9784</v>
      </c>
    </row>
    <row r="688" spans="1:15">
      <c r="A688" s="9" t="s">
        <v>28</v>
      </c>
      <c r="B688" t="s">
        <v>884</v>
      </c>
      <c r="C688" t="s">
        <v>74</v>
      </c>
      <c r="D688" t="s">
        <v>175</v>
      </c>
      <c r="F688" s="9" t="s">
        <v>820</v>
      </c>
      <c r="G688">
        <v>16</v>
      </c>
      <c r="H688">
        <v>10</v>
      </c>
      <c r="I688">
        <v>7</v>
      </c>
      <c r="J688">
        <f>+Tabla35678[[#This Row],[BALANCE INICIAL]]+Tabla35678[[#This Row],[ENTRADAS]]-Tabla35678[[#This Row],[SALIDAS]]</f>
        <v>19</v>
      </c>
      <c r="K688" s="2">
        <v>97.46</v>
      </c>
      <c r="L688" s="2">
        <f>+Tabla35678[[#This Row],[BALANCE INICIAL]]*Tabla35678[[#This Row],[PRECIO]]</f>
        <v>1559.36</v>
      </c>
      <c r="M688" s="2">
        <f>+Tabla35678[[#This Row],[ENTRADAS]]*Tabla35678[[#This Row],[PRECIO]]</f>
        <v>974.59999999999991</v>
      </c>
      <c r="N688" s="2">
        <f>+Tabla35678[[#This Row],[SALIDAS]]*Tabla35678[[#This Row],[PRECIO]]</f>
        <v>682.21999999999991</v>
      </c>
      <c r="O688" s="2">
        <f>+Tabla35678[[#This Row],[BALANCE INICIAL2]]+Tabla35678[[#This Row],[ENTRADAS3]]-Tabla35678[[#This Row],[SALIDAS4]]</f>
        <v>1851.7400000000002</v>
      </c>
    </row>
    <row r="689" spans="1:15">
      <c r="A689" s="9" t="s">
        <v>28</v>
      </c>
      <c r="B689" t="s">
        <v>884</v>
      </c>
      <c r="C689" t="s">
        <v>74</v>
      </c>
      <c r="D689" t="s">
        <v>176</v>
      </c>
      <c r="F689" s="9" t="s">
        <v>831</v>
      </c>
      <c r="G689">
        <v>1</v>
      </c>
      <c r="J689">
        <f>+Tabla35678[[#This Row],[BALANCE INICIAL]]+Tabla35678[[#This Row],[ENTRADAS]]-Tabla35678[[#This Row],[SALIDAS]]</f>
        <v>1</v>
      </c>
      <c r="K689" s="2">
        <v>130</v>
      </c>
      <c r="L689" s="2">
        <f>+Tabla35678[[#This Row],[BALANCE INICIAL]]*Tabla35678[[#This Row],[PRECIO]]</f>
        <v>130</v>
      </c>
      <c r="M689" s="2">
        <f>+Tabla35678[[#This Row],[ENTRADAS]]*Tabla35678[[#This Row],[PRECIO]]</f>
        <v>0</v>
      </c>
      <c r="N689" s="2">
        <f>+Tabla35678[[#This Row],[SALIDAS]]*Tabla35678[[#This Row],[PRECIO]]</f>
        <v>0</v>
      </c>
      <c r="O689" s="2">
        <f>+Tabla35678[[#This Row],[BALANCE INICIAL2]]+Tabla35678[[#This Row],[ENTRADAS3]]-Tabla35678[[#This Row],[SALIDAS4]]</f>
        <v>130</v>
      </c>
    </row>
    <row r="690" spans="1:15">
      <c r="A690" s="9" t="s">
        <v>28</v>
      </c>
      <c r="B690" t="s">
        <v>884</v>
      </c>
      <c r="C690" t="s">
        <v>74</v>
      </c>
      <c r="D690" t="s">
        <v>177</v>
      </c>
      <c r="F690" s="9" t="s">
        <v>826</v>
      </c>
      <c r="G690">
        <v>12</v>
      </c>
      <c r="H690">
        <v>10</v>
      </c>
      <c r="I690">
        <v>2</v>
      </c>
      <c r="J690">
        <f>+Tabla35678[[#This Row],[BALANCE INICIAL]]+Tabla35678[[#This Row],[ENTRADAS]]-Tabla35678[[#This Row],[SALIDAS]]</f>
        <v>20</v>
      </c>
      <c r="K690" s="2">
        <v>184</v>
      </c>
      <c r="L690" s="2">
        <f>+Tabla35678[[#This Row],[BALANCE INICIAL]]*Tabla35678[[#This Row],[PRECIO]]</f>
        <v>2208</v>
      </c>
      <c r="M690" s="2">
        <f>+Tabla35678[[#This Row],[ENTRADAS]]*Tabla35678[[#This Row],[PRECIO]]</f>
        <v>1840</v>
      </c>
      <c r="N690" s="2">
        <f>+Tabla35678[[#This Row],[SALIDAS]]*Tabla35678[[#This Row],[PRECIO]]</f>
        <v>368</v>
      </c>
      <c r="O690" s="2">
        <f>+Tabla35678[[#This Row],[BALANCE INICIAL2]]+Tabla35678[[#This Row],[ENTRADAS3]]-Tabla35678[[#This Row],[SALIDAS4]]</f>
        <v>3680</v>
      </c>
    </row>
    <row r="691" spans="1:15">
      <c r="A691" s="9" t="s">
        <v>28</v>
      </c>
      <c r="B691" t="s">
        <v>884</v>
      </c>
      <c r="C691" t="s">
        <v>74</v>
      </c>
      <c r="D691" t="s">
        <v>178</v>
      </c>
      <c r="F691" s="9" t="s">
        <v>826</v>
      </c>
      <c r="G691">
        <v>14</v>
      </c>
      <c r="H691">
        <v>10</v>
      </c>
      <c r="J691">
        <f>+Tabla35678[[#This Row],[BALANCE INICIAL]]+Tabla35678[[#This Row],[ENTRADAS]]-Tabla35678[[#This Row],[SALIDAS]]</f>
        <v>24</v>
      </c>
      <c r="K691" s="2">
        <v>199.16</v>
      </c>
      <c r="L691" s="2">
        <f>+Tabla35678[[#This Row],[BALANCE INICIAL]]*Tabla35678[[#This Row],[PRECIO]]</f>
        <v>2788.24</v>
      </c>
      <c r="M691" s="2">
        <f>+Tabla35678[[#This Row],[ENTRADAS]]*Tabla35678[[#This Row],[PRECIO]]</f>
        <v>1991.6</v>
      </c>
      <c r="N691" s="2">
        <f>+Tabla35678[[#This Row],[SALIDAS]]*Tabla35678[[#This Row],[PRECIO]]</f>
        <v>0</v>
      </c>
      <c r="O691" s="2">
        <f>+Tabla35678[[#This Row],[BALANCE INICIAL2]]+Tabla35678[[#This Row],[ENTRADAS3]]-Tabla35678[[#This Row],[SALIDAS4]]</f>
        <v>4779.84</v>
      </c>
    </row>
    <row r="692" spans="1:15">
      <c r="A692" s="9" t="s">
        <v>28</v>
      </c>
      <c r="B692" t="s">
        <v>884</v>
      </c>
      <c r="C692" t="s">
        <v>74</v>
      </c>
      <c r="D692" t="s">
        <v>180</v>
      </c>
      <c r="F692" s="9" t="s">
        <v>820</v>
      </c>
      <c r="G692">
        <v>70</v>
      </c>
      <c r="J692">
        <f>+Tabla35678[[#This Row],[BALANCE INICIAL]]+Tabla35678[[#This Row],[ENTRADAS]]-Tabla35678[[#This Row],[SALIDAS]]</f>
        <v>70</v>
      </c>
      <c r="K692" s="2">
        <v>4.5</v>
      </c>
      <c r="L692" s="2">
        <f>+Tabla35678[[#This Row],[BALANCE INICIAL]]*Tabla35678[[#This Row],[PRECIO]]</f>
        <v>315</v>
      </c>
      <c r="M692" s="2">
        <f>+Tabla35678[[#This Row],[ENTRADAS]]*Tabla35678[[#This Row],[PRECIO]]</f>
        <v>0</v>
      </c>
      <c r="N692" s="2">
        <f>+Tabla35678[[#This Row],[SALIDAS]]*Tabla35678[[#This Row],[PRECIO]]</f>
        <v>0</v>
      </c>
      <c r="O692" s="2">
        <f>+Tabla35678[[#This Row],[BALANCE INICIAL2]]+Tabla35678[[#This Row],[ENTRADAS3]]-Tabla35678[[#This Row],[SALIDAS4]]</f>
        <v>315</v>
      </c>
    </row>
    <row r="693" spans="1:15">
      <c r="A693" s="9" t="s">
        <v>28</v>
      </c>
      <c r="B693" t="s">
        <v>884</v>
      </c>
      <c r="C693" t="s">
        <v>74</v>
      </c>
      <c r="D693" t="s">
        <v>183</v>
      </c>
      <c r="F693" s="9" t="s">
        <v>826</v>
      </c>
      <c r="G693">
        <v>8</v>
      </c>
      <c r="J693">
        <f>+Tabla35678[[#This Row],[BALANCE INICIAL]]+Tabla35678[[#This Row],[ENTRADAS]]-Tabla35678[[#This Row],[SALIDAS]]</f>
        <v>8</v>
      </c>
      <c r="K693" s="2">
        <v>100</v>
      </c>
      <c r="L693" s="2">
        <f>+Tabla35678[[#This Row],[BALANCE INICIAL]]*Tabla35678[[#This Row],[PRECIO]]</f>
        <v>800</v>
      </c>
      <c r="M693" s="2">
        <f>+Tabla35678[[#This Row],[ENTRADAS]]*Tabla35678[[#This Row],[PRECIO]]</f>
        <v>0</v>
      </c>
      <c r="N693" s="2">
        <f>+Tabla35678[[#This Row],[SALIDAS]]*Tabla35678[[#This Row],[PRECIO]]</f>
        <v>0</v>
      </c>
      <c r="O693" s="2">
        <f>+Tabla35678[[#This Row],[BALANCE INICIAL2]]+Tabla35678[[#This Row],[ENTRADAS3]]-Tabla35678[[#This Row],[SALIDAS4]]</f>
        <v>800</v>
      </c>
    </row>
    <row r="694" spans="1:15">
      <c r="A694" s="9" t="s">
        <v>28</v>
      </c>
      <c r="B694" t="s">
        <v>884</v>
      </c>
      <c r="C694" t="s">
        <v>74</v>
      </c>
      <c r="D694" t="s">
        <v>184</v>
      </c>
      <c r="F694" s="9" t="s">
        <v>836</v>
      </c>
      <c r="G694">
        <v>3</v>
      </c>
      <c r="I694">
        <v>2</v>
      </c>
      <c r="J694">
        <f>+Tabla35678[[#This Row],[BALANCE INICIAL]]+Tabla35678[[#This Row],[ENTRADAS]]-Tabla35678[[#This Row],[SALIDAS]]</f>
        <v>1</v>
      </c>
      <c r="K694" s="2">
        <v>21</v>
      </c>
      <c r="L694" s="2">
        <f>+Tabla35678[[#This Row],[BALANCE INICIAL]]*Tabla35678[[#This Row],[PRECIO]]</f>
        <v>63</v>
      </c>
      <c r="M694" s="2">
        <f>+Tabla35678[[#This Row],[ENTRADAS]]*Tabla35678[[#This Row],[PRECIO]]</f>
        <v>0</v>
      </c>
      <c r="N694" s="2">
        <f>+Tabla35678[[#This Row],[SALIDAS]]*Tabla35678[[#This Row],[PRECIO]]</f>
        <v>42</v>
      </c>
      <c r="O694" s="2">
        <f>+Tabla35678[[#This Row],[BALANCE INICIAL2]]+Tabla35678[[#This Row],[ENTRADAS3]]-Tabla35678[[#This Row],[SALIDAS4]]</f>
        <v>21</v>
      </c>
    </row>
    <row r="695" spans="1:15">
      <c r="A695" s="9" t="s">
        <v>28</v>
      </c>
      <c r="B695" t="s">
        <v>884</v>
      </c>
      <c r="C695" t="s">
        <v>74</v>
      </c>
      <c r="D695" t="s">
        <v>185</v>
      </c>
      <c r="F695" s="9" t="s">
        <v>837</v>
      </c>
      <c r="G695">
        <v>9</v>
      </c>
      <c r="H695">
        <v>15</v>
      </c>
      <c r="I695">
        <v>5</v>
      </c>
      <c r="J695">
        <f>+Tabla35678[[#This Row],[BALANCE INICIAL]]+Tabla35678[[#This Row],[ENTRADAS]]-Tabla35678[[#This Row],[SALIDAS]]</f>
        <v>19</v>
      </c>
      <c r="K695" s="2">
        <v>36.5</v>
      </c>
      <c r="L695" s="2">
        <f>+Tabla35678[[#This Row],[BALANCE INICIAL]]*Tabla35678[[#This Row],[PRECIO]]</f>
        <v>328.5</v>
      </c>
      <c r="M695" s="2">
        <f>+Tabla35678[[#This Row],[ENTRADAS]]*Tabla35678[[#This Row],[PRECIO]]</f>
        <v>547.5</v>
      </c>
      <c r="N695" s="2">
        <f>+Tabla35678[[#This Row],[SALIDAS]]*Tabla35678[[#This Row],[PRECIO]]</f>
        <v>182.5</v>
      </c>
      <c r="O695" s="2">
        <f>+Tabla35678[[#This Row],[BALANCE INICIAL2]]+Tabla35678[[#This Row],[ENTRADAS3]]-Tabla35678[[#This Row],[SALIDAS4]]</f>
        <v>693.5</v>
      </c>
    </row>
    <row r="696" spans="1:15">
      <c r="A696" s="9" t="s">
        <v>28</v>
      </c>
      <c r="B696" t="s">
        <v>884</v>
      </c>
      <c r="C696" t="s">
        <v>74</v>
      </c>
      <c r="D696" t="s">
        <v>186</v>
      </c>
      <c r="F696" s="9" t="s">
        <v>838</v>
      </c>
      <c r="G696">
        <v>1</v>
      </c>
      <c r="H696">
        <v>15</v>
      </c>
      <c r="J696">
        <f>+Tabla35678[[#This Row],[BALANCE INICIAL]]+Tabla35678[[#This Row],[ENTRADAS]]-Tabla35678[[#This Row],[SALIDAS]]</f>
        <v>16</v>
      </c>
      <c r="K696" s="2">
        <v>123.73</v>
      </c>
      <c r="L696" s="2">
        <f>+Tabla35678[[#This Row],[BALANCE INICIAL]]*Tabla35678[[#This Row],[PRECIO]]</f>
        <v>123.73</v>
      </c>
      <c r="M696" s="2">
        <f>+Tabla35678[[#This Row],[ENTRADAS]]*Tabla35678[[#This Row],[PRECIO]]</f>
        <v>1855.95</v>
      </c>
      <c r="N696" s="2">
        <f>+Tabla35678[[#This Row],[SALIDAS]]*Tabla35678[[#This Row],[PRECIO]]</f>
        <v>0</v>
      </c>
      <c r="O696" s="2">
        <f>+Tabla35678[[#This Row],[BALANCE INICIAL2]]+Tabla35678[[#This Row],[ENTRADAS3]]-Tabla35678[[#This Row],[SALIDAS4]]</f>
        <v>1979.68</v>
      </c>
    </row>
    <row r="697" spans="1:15">
      <c r="A697" s="9" t="s">
        <v>28</v>
      </c>
      <c r="B697" t="s">
        <v>884</v>
      </c>
      <c r="C697" t="s">
        <v>74</v>
      </c>
      <c r="D697" t="s">
        <v>187</v>
      </c>
      <c r="F697" s="9" t="s">
        <v>839</v>
      </c>
      <c r="G697">
        <v>55</v>
      </c>
      <c r="I697">
        <v>7</v>
      </c>
      <c r="J697">
        <f>+Tabla35678[[#This Row],[BALANCE INICIAL]]+Tabla35678[[#This Row],[ENTRADAS]]-Tabla35678[[#This Row],[SALIDAS]]</f>
        <v>48</v>
      </c>
      <c r="K697" s="2">
        <v>11</v>
      </c>
      <c r="L697" s="2">
        <f>+Tabla35678[[#This Row],[BALANCE INICIAL]]*Tabla35678[[#This Row],[PRECIO]]</f>
        <v>605</v>
      </c>
      <c r="M697" s="2">
        <f>+Tabla35678[[#This Row],[ENTRADAS]]*Tabla35678[[#This Row],[PRECIO]]</f>
        <v>0</v>
      </c>
      <c r="N697" s="2">
        <f>+Tabla35678[[#This Row],[SALIDAS]]*Tabla35678[[#This Row],[PRECIO]]</f>
        <v>77</v>
      </c>
      <c r="O697" s="2">
        <f>+Tabla35678[[#This Row],[BALANCE INICIAL2]]+Tabla35678[[#This Row],[ENTRADAS3]]-Tabla35678[[#This Row],[SALIDAS4]]</f>
        <v>528</v>
      </c>
    </row>
    <row r="698" spans="1:15">
      <c r="A698" s="9" t="s">
        <v>920</v>
      </c>
      <c r="B698" t="s">
        <v>884</v>
      </c>
      <c r="C698" t="s">
        <v>74</v>
      </c>
      <c r="D698" t="s">
        <v>925</v>
      </c>
      <c r="F698" s="9" t="s">
        <v>838</v>
      </c>
      <c r="H698">
        <v>15</v>
      </c>
      <c r="I698">
        <v>4</v>
      </c>
      <c r="J698">
        <f>+Tabla35678[[#This Row],[BALANCE INICIAL]]+Tabla35678[[#This Row],[ENTRADAS]]-Tabla35678[[#This Row],[SALIDAS]]</f>
        <v>11</v>
      </c>
      <c r="K698" s="2">
        <v>8.4700000000000006</v>
      </c>
      <c r="L698" s="2">
        <f>+Tabla35678[[#This Row],[BALANCE INICIAL]]*Tabla35678[[#This Row],[PRECIO]]</f>
        <v>0</v>
      </c>
      <c r="M698" s="2">
        <f>+Tabla35678[[#This Row],[ENTRADAS]]*Tabla35678[[#This Row],[PRECIO]]</f>
        <v>127.05000000000001</v>
      </c>
      <c r="N698" s="2">
        <f>+Tabla35678[[#This Row],[SALIDAS]]*Tabla35678[[#This Row],[PRECIO]]</f>
        <v>33.880000000000003</v>
      </c>
      <c r="O698" s="2">
        <f>+Tabla35678[[#This Row],[BALANCE INICIAL2]]+Tabla35678[[#This Row],[ENTRADAS3]]-Tabla35678[[#This Row],[SALIDAS4]]</f>
        <v>93.170000000000016</v>
      </c>
    </row>
    <row r="699" spans="1:15">
      <c r="A699" s="9" t="s">
        <v>920</v>
      </c>
      <c r="B699" t="s">
        <v>884</v>
      </c>
      <c r="C699" t="s">
        <v>74</v>
      </c>
      <c r="D699" t="s">
        <v>926</v>
      </c>
      <c r="F699" s="9" t="s">
        <v>837</v>
      </c>
      <c r="H699">
        <v>15</v>
      </c>
      <c r="J699">
        <f>+Tabla35678[[#This Row],[BALANCE INICIAL]]+Tabla35678[[#This Row],[ENTRADAS]]-Tabla35678[[#This Row],[SALIDAS]]</f>
        <v>15</v>
      </c>
      <c r="K699" s="2">
        <v>19</v>
      </c>
      <c r="L699" s="2">
        <f>+Tabla35678[[#This Row],[BALANCE INICIAL]]*Tabla35678[[#This Row],[PRECIO]]</f>
        <v>0</v>
      </c>
      <c r="M699" s="2">
        <f>+Tabla35678[[#This Row],[ENTRADAS]]*Tabla35678[[#This Row],[PRECIO]]</f>
        <v>285</v>
      </c>
      <c r="N699" s="2">
        <f>+Tabla35678[[#This Row],[SALIDAS]]*Tabla35678[[#This Row],[PRECIO]]</f>
        <v>0</v>
      </c>
      <c r="O699" s="2">
        <f>+Tabla35678[[#This Row],[BALANCE INICIAL2]]+Tabla35678[[#This Row],[ENTRADAS3]]-Tabla35678[[#This Row],[SALIDAS4]]</f>
        <v>285</v>
      </c>
    </row>
    <row r="700" spans="1:15">
      <c r="A700" s="9" t="s">
        <v>920</v>
      </c>
      <c r="B700" t="s">
        <v>884</v>
      </c>
      <c r="C700" t="s">
        <v>74</v>
      </c>
      <c r="D700" t="s">
        <v>927</v>
      </c>
      <c r="F700" s="9" t="s">
        <v>838</v>
      </c>
      <c r="H700">
        <v>15</v>
      </c>
      <c r="I700">
        <v>2</v>
      </c>
      <c r="J700">
        <f>+Tabla35678[[#This Row],[BALANCE INICIAL]]+Tabla35678[[#This Row],[ENTRADAS]]-Tabla35678[[#This Row],[SALIDAS]]</f>
        <v>13</v>
      </c>
      <c r="K700" s="2">
        <v>49</v>
      </c>
      <c r="L700" s="2">
        <f>+Tabla35678[[#This Row],[BALANCE INICIAL]]*Tabla35678[[#This Row],[PRECIO]]</f>
        <v>0</v>
      </c>
      <c r="M700" s="2">
        <f>+Tabla35678[[#This Row],[ENTRADAS]]*Tabla35678[[#This Row],[PRECIO]]</f>
        <v>735</v>
      </c>
      <c r="N700" s="2">
        <f>+Tabla35678[[#This Row],[SALIDAS]]*Tabla35678[[#This Row],[PRECIO]]</f>
        <v>98</v>
      </c>
      <c r="O700" s="2">
        <f>+Tabla35678[[#This Row],[BALANCE INICIAL2]]+Tabla35678[[#This Row],[ENTRADAS3]]-Tabla35678[[#This Row],[SALIDAS4]]</f>
        <v>637</v>
      </c>
    </row>
    <row r="701" spans="1:15">
      <c r="A701" s="9" t="s">
        <v>28</v>
      </c>
      <c r="B701" t="s">
        <v>884</v>
      </c>
      <c r="C701" t="s">
        <v>74</v>
      </c>
      <c r="D701" t="s">
        <v>188</v>
      </c>
      <c r="F701" s="9" t="s">
        <v>833</v>
      </c>
      <c r="G701">
        <v>4</v>
      </c>
      <c r="H701">
        <v>30</v>
      </c>
      <c r="J701">
        <f>+Tabla35678[[#This Row],[BALANCE INICIAL]]+Tabla35678[[#This Row],[ENTRADAS]]-Tabla35678[[#This Row],[SALIDAS]]</f>
        <v>34</v>
      </c>
      <c r="K701" s="2">
        <v>65.260000000000005</v>
      </c>
      <c r="L701" s="2">
        <f>+Tabla35678[[#This Row],[BALANCE INICIAL]]*Tabla35678[[#This Row],[PRECIO]]</f>
        <v>261.04000000000002</v>
      </c>
      <c r="M701" s="2">
        <f>+Tabla35678[[#This Row],[ENTRADAS]]*Tabla35678[[#This Row],[PRECIO]]</f>
        <v>1957.8000000000002</v>
      </c>
      <c r="N701" s="2">
        <f>+Tabla35678[[#This Row],[SALIDAS]]*Tabla35678[[#This Row],[PRECIO]]</f>
        <v>0</v>
      </c>
      <c r="O701" s="2">
        <f>+Tabla35678[[#This Row],[BALANCE INICIAL2]]+Tabla35678[[#This Row],[ENTRADAS3]]-Tabla35678[[#This Row],[SALIDAS4]]</f>
        <v>2218.84</v>
      </c>
    </row>
    <row r="702" spans="1:15">
      <c r="A702" s="9" t="s">
        <v>28</v>
      </c>
      <c r="B702" t="s">
        <v>884</v>
      </c>
      <c r="C702" t="s">
        <v>74</v>
      </c>
      <c r="D702" t="s">
        <v>200</v>
      </c>
      <c r="F702" s="9" t="s">
        <v>826</v>
      </c>
      <c r="G702">
        <v>22</v>
      </c>
      <c r="J702">
        <f>+Tabla35678[[#This Row],[BALANCE INICIAL]]+Tabla35678[[#This Row],[ENTRADAS]]-Tabla35678[[#This Row],[SALIDAS]]</f>
        <v>22</v>
      </c>
      <c r="K702" s="2">
        <v>76.599999999999994</v>
      </c>
      <c r="L702" s="2">
        <f>+Tabla35678[[#This Row],[BALANCE INICIAL]]*Tabla35678[[#This Row],[PRECIO]]</f>
        <v>1685.1999999999998</v>
      </c>
      <c r="M702" s="2">
        <f>+Tabla35678[[#This Row],[ENTRADAS]]*Tabla35678[[#This Row],[PRECIO]]</f>
        <v>0</v>
      </c>
      <c r="N702" s="2">
        <f>+Tabla35678[[#This Row],[SALIDAS]]*Tabla35678[[#This Row],[PRECIO]]</f>
        <v>0</v>
      </c>
      <c r="O702" s="2">
        <f>+Tabla35678[[#This Row],[BALANCE INICIAL2]]+Tabla35678[[#This Row],[ENTRADAS3]]-Tabla35678[[#This Row],[SALIDAS4]]</f>
        <v>1685.1999999999998</v>
      </c>
    </row>
    <row r="703" spans="1:15">
      <c r="A703" s="9" t="s">
        <v>28</v>
      </c>
      <c r="B703" t="s">
        <v>884</v>
      </c>
      <c r="C703" t="s">
        <v>74</v>
      </c>
      <c r="D703" t="s">
        <v>201</v>
      </c>
      <c r="F703" s="9" t="s">
        <v>826</v>
      </c>
      <c r="G703">
        <v>13</v>
      </c>
      <c r="J703">
        <f>+Tabla35678[[#This Row],[BALANCE INICIAL]]+Tabla35678[[#This Row],[ENTRADAS]]-Tabla35678[[#This Row],[SALIDAS]]</f>
        <v>13</v>
      </c>
      <c r="K703" s="2">
        <v>22.89</v>
      </c>
      <c r="L703" s="2">
        <f>+Tabla35678[[#This Row],[BALANCE INICIAL]]*Tabla35678[[#This Row],[PRECIO]]</f>
        <v>297.57</v>
      </c>
      <c r="M703" s="2">
        <f>+Tabla35678[[#This Row],[ENTRADAS]]*Tabla35678[[#This Row],[PRECIO]]</f>
        <v>0</v>
      </c>
      <c r="N703" s="2">
        <f>+Tabla35678[[#This Row],[SALIDAS]]*Tabla35678[[#This Row],[PRECIO]]</f>
        <v>0</v>
      </c>
      <c r="O703" s="2">
        <f>+Tabla35678[[#This Row],[BALANCE INICIAL2]]+Tabla35678[[#This Row],[ENTRADAS3]]-Tabla35678[[#This Row],[SALIDAS4]]</f>
        <v>297.57</v>
      </c>
    </row>
    <row r="704" spans="1:15">
      <c r="A704" s="9" t="s">
        <v>28</v>
      </c>
      <c r="B704" t="s">
        <v>884</v>
      </c>
      <c r="C704" t="s">
        <v>74</v>
      </c>
      <c r="D704" t="s">
        <v>205</v>
      </c>
      <c r="F704" s="9" t="s">
        <v>843</v>
      </c>
      <c r="G704">
        <v>43</v>
      </c>
      <c r="J704">
        <f>+Tabla35678[[#This Row],[BALANCE INICIAL]]+Tabla35678[[#This Row],[ENTRADAS]]-Tabla35678[[#This Row],[SALIDAS]]</f>
        <v>43</v>
      </c>
      <c r="K704" s="2">
        <v>240</v>
      </c>
      <c r="L704" s="2">
        <f>+Tabla35678[[#This Row],[BALANCE INICIAL]]*Tabla35678[[#This Row],[PRECIO]]</f>
        <v>10320</v>
      </c>
      <c r="M704" s="2">
        <f>+Tabla35678[[#This Row],[ENTRADAS]]*Tabla35678[[#This Row],[PRECIO]]</f>
        <v>0</v>
      </c>
      <c r="N704" s="2">
        <f>+Tabla35678[[#This Row],[SALIDAS]]*Tabla35678[[#This Row],[PRECIO]]</f>
        <v>0</v>
      </c>
      <c r="O704" s="2">
        <f>+Tabla35678[[#This Row],[BALANCE INICIAL2]]+Tabla35678[[#This Row],[ENTRADAS3]]-Tabla35678[[#This Row],[SALIDAS4]]</f>
        <v>10320</v>
      </c>
    </row>
    <row r="705" spans="1:15">
      <c r="A705" s="9" t="s">
        <v>28</v>
      </c>
      <c r="B705" t="s">
        <v>884</v>
      </c>
      <c r="C705" t="s">
        <v>74</v>
      </c>
      <c r="D705" t="s">
        <v>206</v>
      </c>
      <c r="F705" s="9" t="s">
        <v>843</v>
      </c>
      <c r="G705">
        <v>44</v>
      </c>
      <c r="J705">
        <f>+Tabla35678[[#This Row],[BALANCE INICIAL]]+Tabla35678[[#This Row],[ENTRADAS]]-Tabla35678[[#This Row],[SALIDAS]]</f>
        <v>44</v>
      </c>
      <c r="K705" s="2">
        <v>292.5</v>
      </c>
      <c r="L705" s="2">
        <f>+Tabla35678[[#This Row],[BALANCE INICIAL]]*Tabla35678[[#This Row],[PRECIO]]</f>
        <v>12870</v>
      </c>
      <c r="M705" s="2">
        <f>+Tabla35678[[#This Row],[ENTRADAS]]*Tabla35678[[#This Row],[PRECIO]]</f>
        <v>0</v>
      </c>
      <c r="N705" s="2">
        <f>+Tabla35678[[#This Row],[SALIDAS]]*Tabla35678[[#This Row],[PRECIO]]</f>
        <v>0</v>
      </c>
      <c r="O705" s="2">
        <f>+Tabla35678[[#This Row],[BALANCE INICIAL2]]+Tabla35678[[#This Row],[ENTRADAS3]]-Tabla35678[[#This Row],[SALIDAS4]]</f>
        <v>12870</v>
      </c>
    </row>
    <row r="706" spans="1:15">
      <c r="A706" s="9" t="s">
        <v>28</v>
      </c>
      <c r="B706" t="s">
        <v>884</v>
      </c>
      <c r="C706" t="s">
        <v>74</v>
      </c>
      <c r="D706" t="s">
        <v>207</v>
      </c>
      <c r="F706" s="9" t="s">
        <v>843</v>
      </c>
      <c r="G706">
        <v>39</v>
      </c>
      <c r="J706">
        <f>+Tabla35678[[#This Row],[BALANCE INICIAL]]+Tabla35678[[#This Row],[ENTRADAS]]-Tabla35678[[#This Row],[SALIDAS]]</f>
        <v>39</v>
      </c>
      <c r="K706" s="2">
        <v>295</v>
      </c>
      <c r="L706" s="2">
        <f>+Tabla35678[[#This Row],[BALANCE INICIAL]]*Tabla35678[[#This Row],[PRECIO]]</f>
        <v>11505</v>
      </c>
      <c r="M706" s="2">
        <f>+Tabla35678[[#This Row],[ENTRADAS]]*Tabla35678[[#This Row],[PRECIO]]</f>
        <v>0</v>
      </c>
      <c r="N706" s="2">
        <f>+Tabla35678[[#This Row],[SALIDAS]]*Tabla35678[[#This Row],[PRECIO]]</f>
        <v>0</v>
      </c>
      <c r="O706" s="2">
        <f>+Tabla35678[[#This Row],[BALANCE INICIAL2]]+Tabla35678[[#This Row],[ENTRADAS3]]-Tabla35678[[#This Row],[SALIDAS4]]</f>
        <v>11505</v>
      </c>
    </row>
    <row r="707" spans="1:15">
      <c r="A707" s="9" t="s">
        <v>28</v>
      </c>
      <c r="B707" t="s">
        <v>884</v>
      </c>
      <c r="C707" t="s">
        <v>74</v>
      </c>
      <c r="D707" t="s">
        <v>208</v>
      </c>
      <c r="F707" s="9" t="s">
        <v>843</v>
      </c>
      <c r="G707">
        <v>49</v>
      </c>
      <c r="J707">
        <f>+Tabla35678[[#This Row],[BALANCE INICIAL]]+Tabla35678[[#This Row],[ENTRADAS]]-Tabla35678[[#This Row],[SALIDAS]]</f>
        <v>49</v>
      </c>
      <c r="K707" s="2">
        <v>301</v>
      </c>
      <c r="L707" s="2">
        <f>+Tabla35678[[#This Row],[BALANCE INICIAL]]*Tabla35678[[#This Row],[PRECIO]]</f>
        <v>14749</v>
      </c>
      <c r="M707" s="2">
        <f>+Tabla35678[[#This Row],[ENTRADAS]]*Tabla35678[[#This Row],[PRECIO]]</f>
        <v>0</v>
      </c>
      <c r="N707" s="2">
        <f>+Tabla35678[[#This Row],[SALIDAS]]*Tabla35678[[#This Row],[PRECIO]]</f>
        <v>0</v>
      </c>
      <c r="O707" s="2">
        <f>+Tabla35678[[#This Row],[BALANCE INICIAL2]]+Tabla35678[[#This Row],[ENTRADAS3]]-Tabla35678[[#This Row],[SALIDAS4]]</f>
        <v>14749</v>
      </c>
    </row>
    <row r="708" spans="1:15">
      <c r="A708" s="9" t="s">
        <v>28</v>
      </c>
      <c r="B708" t="s">
        <v>884</v>
      </c>
      <c r="C708" t="s">
        <v>74</v>
      </c>
      <c r="D708" t="s">
        <v>209</v>
      </c>
      <c r="F708" s="9" t="s">
        <v>843</v>
      </c>
      <c r="G708">
        <v>48</v>
      </c>
      <c r="J708">
        <f>+Tabla35678[[#This Row],[BALANCE INICIAL]]+Tabla35678[[#This Row],[ENTRADAS]]-Tabla35678[[#This Row],[SALIDAS]]</f>
        <v>48</v>
      </c>
      <c r="K708" s="2">
        <v>426.4</v>
      </c>
      <c r="L708" s="2">
        <f>+Tabla35678[[#This Row],[BALANCE INICIAL]]*Tabla35678[[#This Row],[PRECIO]]</f>
        <v>20467.199999999997</v>
      </c>
      <c r="M708" s="2">
        <f>+Tabla35678[[#This Row],[ENTRADAS]]*Tabla35678[[#This Row],[PRECIO]]</f>
        <v>0</v>
      </c>
      <c r="N708" s="2">
        <f>+Tabla35678[[#This Row],[SALIDAS]]*Tabla35678[[#This Row],[PRECIO]]</f>
        <v>0</v>
      </c>
      <c r="O708" s="2">
        <f>+Tabla35678[[#This Row],[BALANCE INICIAL2]]+Tabla35678[[#This Row],[ENTRADAS3]]-Tabla35678[[#This Row],[SALIDAS4]]</f>
        <v>20467.199999999997</v>
      </c>
    </row>
    <row r="709" spans="1:15">
      <c r="A709" s="9" t="s">
        <v>28</v>
      </c>
      <c r="B709" t="s">
        <v>884</v>
      </c>
      <c r="C709" t="s">
        <v>74</v>
      </c>
      <c r="D709" t="s">
        <v>210</v>
      </c>
      <c r="F709" s="9" t="s">
        <v>843</v>
      </c>
      <c r="G709">
        <v>49</v>
      </c>
      <c r="J709">
        <f>+Tabla35678[[#This Row],[BALANCE INICIAL]]+Tabla35678[[#This Row],[ENTRADAS]]-Tabla35678[[#This Row],[SALIDAS]]</f>
        <v>49</v>
      </c>
      <c r="K709" s="2">
        <v>435</v>
      </c>
      <c r="L709" s="2">
        <f>+Tabla35678[[#This Row],[BALANCE INICIAL]]*Tabla35678[[#This Row],[PRECIO]]</f>
        <v>21315</v>
      </c>
      <c r="M709" s="2">
        <f>+Tabla35678[[#This Row],[ENTRADAS]]*Tabla35678[[#This Row],[PRECIO]]</f>
        <v>0</v>
      </c>
      <c r="N709" s="2">
        <f>+Tabla35678[[#This Row],[SALIDAS]]*Tabla35678[[#This Row],[PRECIO]]</f>
        <v>0</v>
      </c>
      <c r="O709" s="2">
        <f>+Tabla35678[[#This Row],[BALANCE INICIAL2]]+Tabla35678[[#This Row],[ENTRADAS3]]-Tabla35678[[#This Row],[SALIDAS4]]</f>
        <v>21315</v>
      </c>
    </row>
    <row r="710" spans="1:15">
      <c r="A710" s="9" t="s">
        <v>28</v>
      </c>
      <c r="B710" t="s">
        <v>884</v>
      </c>
      <c r="C710" t="s">
        <v>74</v>
      </c>
      <c r="D710" t="s">
        <v>211</v>
      </c>
      <c r="F710" s="9" t="s">
        <v>843</v>
      </c>
      <c r="G710">
        <v>40</v>
      </c>
      <c r="J710">
        <f>+Tabla35678[[#This Row],[BALANCE INICIAL]]+Tabla35678[[#This Row],[ENTRADAS]]-Tabla35678[[#This Row],[SALIDAS]]</f>
        <v>40</v>
      </c>
      <c r="K710" s="2">
        <v>520</v>
      </c>
      <c r="L710" s="2">
        <f>+Tabla35678[[#This Row],[BALANCE INICIAL]]*Tabla35678[[#This Row],[PRECIO]]</f>
        <v>20800</v>
      </c>
      <c r="M710" s="2">
        <f>+Tabla35678[[#This Row],[ENTRADAS]]*Tabla35678[[#This Row],[PRECIO]]</f>
        <v>0</v>
      </c>
      <c r="N710" s="2">
        <f>+Tabla35678[[#This Row],[SALIDAS]]*Tabla35678[[#This Row],[PRECIO]]</f>
        <v>0</v>
      </c>
      <c r="O710" s="2">
        <f>+Tabla35678[[#This Row],[BALANCE INICIAL2]]+Tabla35678[[#This Row],[ENTRADAS3]]-Tabla35678[[#This Row],[SALIDAS4]]</f>
        <v>20800</v>
      </c>
    </row>
    <row r="711" spans="1:15">
      <c r="A711" s="9" t="s">
        <v>28</v>
      </c>
      <c r="B711" t="s">
        <v>884</v>
      </c>
      <c r="C711" t="s">
        <v>74</v>
      </c>
      <c r="D711" t="s">
        <v>212</v>
      </c>
      <c r="F711" s="9" t="s">
        <v>821</v>
      </c>
      <c r="G711">
        <v>10</v>
      </c>
      <c r="J711">
        <f>+Tabla35678[[#This Row],[BALANCE INICIAL]]+Tabla35678[[#This Row],[ENTRADAS]]-Tabla35678[[#This Row],[SALIDAS]]</f>
        <v>10</v>
      </c>
      <c r="K711" s="2">
        <v>862.36</v>
      </c>
      <c r="L711" s="2">
        <f>+Tabla35678[[#This Row],[BALANCE INICIAL]]*Tabla35678[[#This Row],[PRECIO]]</f>
        <v>8623.6</v>
      </c>
      <c r="M711" s="2">
        <f>+Tabla35678[[#This Row],[ENTRADAS]]*Tabla35678[[#This Row],[PRECIO]]</f>
        <v>0</v>
      </c>
      <c r="N711" s="2">
        <f>+Tabla35678[[#This Row],[SALIDAS]]*Tabla35678[[#This Row],[PRECIO]]</f>
        <v>0</v>
      </c>
      <c r="O711" s="2">
        <f>+Tabla35678[[#This Row],[BALANCE INICIAL2]]+Tabla35678[[#This Row],[ENTRADAS3]]-Tabla35678[[#This Row],[SALIDAS4]]</f>
        <v>8623.6</v>
      </c>
    </row>
    <row r="712" spans="1:15">
      <c r="A712" s="9" t="s">
        <v>28</v>
      </c>
      <c r="B712" t="s">
        <v>884</v>
      </c>
      <c r="C712" t="s">
        <v>74</v>
      </c>
      <c r="D712" t="s">
        <v>213</v>
      </c>
      <c r="F712" s="9" t="s">
        <v>843</v>
      </c>
      <c r="G712">
        <v>3</v>
      </c>
      <c r="J712">
        <f>+Tabla35678[[#This Row],[BALANCE INICIAL]]+Tabla35678[[#This Row],[ENTRADAS]]-Tabla35678[[#This Row],[SALIDAS]]</f>
        <v>3</v>
      </c>
      <c r="K712" s="2">
        <v>240</v>
      </c>
      <c r="L712" s="2">
        <f>+Tabla35678[[#This Row],[BALANCE INICIAL]]*Tabla35678[[#This Row],[PRECIO]]</f>
        <v>720</v>
      </c>
      <c r="M712" s="2">
        <f>+Tabla35678[[#This Row],[ENTRADAS]]*Tabla35678[[#This Row],[PRECIO]]</f>
        <v>0</v>
      </c>
      <c r="N712" s="2">
        <f>+Tabla35678[[#This Row],[SALIDAS]]*Tabla35678[[#This Row],[PRECIO]]</f>
        <v>0</v>
      </c>
      <c r="O712" s="2">
        <f>+Tabla35678[[#This Row],[BALANCE INICIAL2]]+Tabla35678[[#This Row],[ENTRADAS3]]-Tabla35678[[#This Row],[SALIDAS4]]</f>
        <v>720</v>
      </c>
    </row>
    <row r="713" spans="1:15">
      <c r="A713" s="9" t="s">
        <v>28</v>
      </c>
      <c r="B713" t="s">
        <v>884</v>
      </c>
      <c r="C713" t="s">
        <v>74</v>
      </c>
      <c r="D713" t="s">
        <v>214</v>
      </c>
      <c r="F713" s="9" t="s">
        <v>843</v>
      </c>
      <c r="G713">
        <v>45</v>
      </c>
      <c r="J713">
        <f>+Tabla35678[[#This Row],[BALANCE INICIAL]]+Tabla35678[[#This Row],[ENTRADAS]]-Tabla35678[[#This Row],[SALIDAS]]</f>
        <v>45</v>
      </c>
      <c r="K713" s="2">
        <v>245</v>
      </c>
      <c r="L713" s="2">
        <f>+Tabla35678[[#This Row],[BALANCE INICIAL]]*Tabla35678[[#This Row],[PRECIO]]</f>
        <v>11025</v>
      </c>
      <c r="M713" s="2">
        <f>+Tabla35678[[#This Row],[ENTRADAS]]*Tabla35678[[#This Row],[PRECIO]]</f>
        <v>0</v>
      </c>
      <c r="N713" s="2">
        <f>+Tabla35678[[#This Row],[SALIDAS]]*Tabla35678[[#This Row],[PRECIO]]</f>
        <v>0</v>
      </c>
      <c r="O713" s="2">
        <f>+Tabla35678[[#This Row],[BALANCE INICIAL2]]+Tabla35678[[#This Row],[ENTRADAS3]]-Tabla35678[[#This Row],[SALIDAS4]]</f>
        <v>11025</v>
      </c>
    </row>
    <row r="714" spans="1:15">
      <c r="A714" s="9" t="s">
        <v>28</v>
      </c>
      <c r="B714" t="s">
        <v>884</v>
      </c>
      <c r="C714" t="s">
        <v>74</v>
      </c>
      <c r="D714" t="s">
        <v>216</v>
      </c>
      <c r="F714" s="9" t="s">
        <v>845</v>
      </c>
      <c r="G714">
        <v>3</v>
      </c>
      <c r="J714">
        <f>+Tabla35678[[#This Row],[BALANCE INICIAL]]+Tabla35678[[#This Row],[ENTRADAS]]-Tabla35678[[#This Row],[SALIDAS]]</f>
        <v>3</v>
      </c>
      <c r="K714" s="2">
        <v>95.9</v>
      </c>
      <c r="L714" s="2">
        <f>+Tabla35678[[#This Row],[BALANCE INICIAL]]*Tabla35678[[#This Row],[PRECIO]]</f>
        <v>287.70000000000005</v>
      </c>
      <c r="M714" s="2">
        <f>+Tabla35678[[#This Row],[ENTRADAS]]*Tabla35678[[#This Row],[PRECIO]]</f>
        <v>0</v>
      </c>
      <c r="N714" s="2">
        <f>+Tabla35678[[#This Row],[SALIDAS]]*Tabla35678[[#This Row],[PRECIO]]</f>
        <v>0</v>
      </c>
      <c r="O714" s="2">
        <f>+Tabla35678[[#This Row],[BALANCE INICIAL2]]+Tabla35678[[#This Row],[ENTRADAS3]]-Tabla35678[[#This Row],[SALIDAS4]]</f>
        <v>287.70000000000005</v>
      </c>
    </row>
    <row r="715" spans="1:15">
      <c r="A715" s="9" t="s">
        <v>28</v>
      </c>
      <c r="B715" t="s">
        <v>884</v>
      </c>
      <c r="C715" t="s">
        <v>74</v>
      </c>
      <c r="D715" t="s">
        <v>218</v>
      </c>
      <c r="F715" s="9" t="s">
        <v>838</v>
      </c>
      <c r="G715">
        <v>28</v>
      </c>
      <c r="J715">
        <f>+Tabla35678[[#This Row],[BALANCE INICIAL]]+Tabla35678[[#This Row],[ENTRADAS]]-Tabla35678[[#This Row],[SALIDAS]]</f>
        <v>28</v>
      </c>
      <c r="K715" s="2">
        <v>45</v>
      </c>
      <c r="L715" s="2">
        <f>+Tabla35678[[#This Row],[BALANCE INICIAL]]*Tabla35678[[#This Row],[PRECIO]]</f>
        <v>1260</v>
      </c>
      <c r="M715" s="2">
        <f>+Tabla35678[[#This Row],[ENTRADAS]]*Tabla35678[[#This Row],[PRECIO]]</f>
        <v>0</v>
      </c>
      <c r="N715" s="2">
        <f>+Tabla35678[[#This Row],[SALIDAS]]*Tabla35678[[#This Row],[PRECIO]]</f>
        <v>0</v>
      </c>
      <c r="O715" s="2">
        <f>+Tabla35678[[#This Row],[BALANCE INICIAL2]]+Tabla35678[[#This Row],[ENTRADAS3]]-Tabla35678[[#This Row],[SALIDAS4]]</f>
        <v>1260</v>
      </c>
    </row>
    <row r="716" spans="1:15" ht="17.25" customHeight="1">
      <c r="A716" s="24" t="s">
        <v>975</v>
      </c>
      <c r="B716" s="23">
        <v>1206030004</v>
      </c>
      <c r="C716" s="12" t="s">
        <v>976</v>
      </c>
      <c r="D716" s="22" t="s">
        <v>973</v>
      </c>
      <c r="E716" t="s">
        <v>974</v>
      </c>
      <c r="F716" s="9" t="s">
        <v>821</v>
      </c>
      <c r="G716">
        <v>0</v>
      </c>
      <c r="H716">
        <v>4</v>
      </c>
      <c r="J716">
        <f>+Tabla35678[[#This Row],[BALANCE INICIAL]]+Tabla35678[[#This Row],[ENTRADAS]]-Tabla35678[[#This Row],[SALIDAS]]</f>
        <v>4</v>
      </c>
      <c r="K716" s="2">
        <v>52517.88</v>
      </c>
      <c r="L716" s="2">
        <f>+Tabla35678[[#This Row],[BALANCE INICIAL]]*Tabla35678[[#This Row],[PRECIO]]</f>
        <v>0</v>
      </c>
      <c r="M716" s="2">
        <f>+Tabla35678[[#This Row],[ENTRADAS]]*Tabla35678[[#This Row],[PRECIO]]</f>
        <v>210071.52</v>
      </c>
      <c r="N716" s="2">
        <f>+Tabla35678[[#This Row],[SALIDAS]]*Tabla35678[[#This Row],[PRECIO]]</f>
        <v>0</v>
      </c>
      <c r="O716" s="2">
        <f>+Tabla35678[[#This Row],[BALANCE INICIAL2]]+Tabla35678[[#This Row],[ENTRADAS3]]-Tabla35678[[#This Row],[SALIDAS4]]</f>
        <v>210071.52</v>
      </c>
    </row>
    <row r="717" spans="1:15">
      <c r="A717" s="9" t="s">
        <v>28</v>
      </c>
      <c r="B717" t="s">
        <v>884</v>
      </c>
      <c r="C717" t="s">
        <v>74</v>
      </c>
      <c r="D717" t="s">
        <v>219</v>
      </c>
      <c r="F717" s="9" t="s">
        <v>834</v>
      </c>
      <c r="G717">
        <v>114</v>
      </c>
      <c r="I717">
        <v>1</v>
      </c>
      <c r="J717">
        <f>+Tabla35678[[#This Row],[BALANCE INICIAL]]+Tabla35678[[#This Row],[ENTRADAS]]-Tabla35678[[#This Row],[SALIDAS]]</f>
        <v>113</v>
      </c>
      <c r="K717" s="2">
        <v>38</v>
      </c>
      <c r="L717" s="2">
        <f>+Tabla35678[[#This Row],[BALANCE INICIAL]]*Tabla35678[[#This Row],[PRECIO]]</f>
        <v>4332</v>
      </c>
      <c r="M717" s="2">
        <f>+Tabla35678[[#This Row],[ENTRADAS]]*Tabla35678[[#This Row],[PRECIO]]</f>
        <v>0</v>
      </c>
      <c r="N717" s="2">
        <f>+Tabla35678[[#This Row],[SALIDAS]]*Tabla35678[[#This Row],[PRECIO]]</f>
        <v>38</v>
      </c>
      <c r="O717" s="2">
        <f>+Tabla35678[[#This Row],[BALANCE INICIAL2]]+Tabla35678[[#This Row],[ENTRADAS3]]-Tabla35678[[#This Row],[SALIDAS4]]</f>
        <v>4294</v>
      </c>
    </row>
    <row r="718" spans="1:15">
      <c r="A718" s="9" t="s">
        <v>28</v>
      </c>
      <c r="B718" t="s">
        <v>884</v>
      </c>
      <c r="C718" t="s">
        <v>74</v>
      </c>
      <c r="D718" t="s">
        <v>222</v>
      </c>
      <c r="F718" s="9" t="s">
        <v>846</v>
      </c>
      <c r="G718">
        <v>5</v>
      </c>
      <c r="J718">
        <f>+Tabla35678[[#This Row],[BALANCE INICIAL]]+Tabla35678[[#This Row],[ENTRADAS]]-Tabla35678[[#This Row],[SALIDAS]]</f>
        <v>5</v>
      </c>
      <c r="K718" s="2">
        <v>233.8</v>
      </c>
      <c r="L718" s="2">
        <f>+Tabla35678[[#This Row],[BALANCE INICIAL]]*Tabla35678[[#This Row],[PRECIO]]</f>
        <v>1169</v>
      </c>
      <c r="M718" s="2">
        <f>+Tabla35678[[#This Row],[ENTRADAS]]*Tabla35678[[#This Row],[PRECIO]]</f>
        <v>0</v>
      </c>
      <c r="N718" s="2">
        <f>+Tabla35678[[#This Row],[SALIDAS]]*Tabla35678[[#This Row],[PRECIO]]</f>
        <v>0</v>
      </c>
      <c r="O718" s="2">
        <f>+Tabla35678[[#This Row],[BALANCE INICIAL2]]+Tabla35678[[#This Row],[ENTRADAS3]]-Tabla35678[[#This Row],[SALIDAS4]]</f>
        <v>1169</v>
      </c>
    </row>
    <row r="719" spans="1:15">
      <c r="A719" s="9" t="s">
        <v>28</v>
      </c>
      <c r="B719" t="s">
        <v>884</v>
      </c>
      <c r="C719" t="s">
        <v>74</v>
      </c>
      <c r="D719" t="s">
        <v>938</v>
      </c>
      <c r="F719" s="9" t="s">
        <v>907</v>
      </c>
      <c r="H719">
        <v>10</v>
      </c>
      <c r="J719">
        <f>+Tabla35678[[#This Row],[BALANCE INICIAL]]+Tabla35678[[#This Row],[ENTRADAS]]-Tabla35678[[#This Row],[SALIDAS]]</f>
        <v>10</v>
      </c>
      <c r="K719" s="2">
        <v>490</v>
      </c>
      <c r="L719" s="2">
        <f>+Tabla35678[[#This Row],[BALANCE INICIAL]]*Tabla35678[[#This Row],[PRECIO]]</f>
        <v>0</v>
      </c>
      <c r="M719" s="2">
        <f>+Tabla35678[[#This Row],[ENTRADAS]]*Tabla35678[[#This Row],[PRECIO]]</f>
        <v>4900</v>
      </c>
      <c r="N719" s="2">
        <f>+Tabla35678[[#This Row],[SALIDAS]]*Tabla35678[[#This Row],[PRECIO]]</f>
        <v>0</v>
      </c>
      <c r="O719" s="2">
        <f>+Tabla35678[[#This Row],[BALANCE INICIAL2]]+Tabla35678[[#This Row],[ENTRADAS3]]-Tabla35678[[#This Row],[SALIDAS4]]</f>
        <v>4900</v>
      </c>
    </row>
    <row r="720" spans="1:15">
      <c r="A720" s="9" t="s">
        <v>28</v>
      </c>
      <c r="B720" t="s">
        <v>884</v>
      </c>
      <c r="C720" t="s">
        <v>74</v>
      </c>
      <c r="D720" t="s">
        <v>929</v>
      </c>
      <c r="F720" s="9" t="s">
        <v>826</v>
      </c>
      <c r="H720">
        <v>1300</v>
      </c>
      <c r="I720">
        <v>1300</v>
      </c>
      <c r="J720">
        <f>+Tabla35678[[#This Row],[BALANCE INICIAL]]+Tabla35678[[#This Row],[ENTRADAS]]-Tabla35678[[#This Row],[SALIDAS]]</f>
        <v>0</v>
      </c>
      <c r="K720" s="2" t="s">
        <v>939</v>
      </c>
      <c r="L720" s="2" t="e">
        <f>+Tabla35678[[#This Row],[BALANCE INICIAL]]*Tabla35678[[#This Row],[PRECIO]]</f>
        <v>#VALUE!</v>
      </c>
      <c r="M720" s="2" t="e">
        <f>+Tabla35678[[#This Row],[ENTRADAS]]*Tabla35678[[#This Row],[PRECIO]]</f>
        <v>#VALUE!</v>
      </c>
      <c r="N720" s="2" t="e">
        <f>+Tabla35678[[#This Row],[SALIDAS]]*Tabla35678[[#This Row],[PRECIO]]</f>
        <v>#VALUE!</v>
      </c>
      <c r="O720" s="2" t="e">
        <f>+Tabla35678[[#This Row],[BALANCE INICIAL2]]+Tabla35678[[#This Row],[ENTRADAS3]]-Tabla35678[[#This Row],[SALIDAS4]]</f>
        <v>#VALUE!</v>
      </c>
    </row>
    <row r="721" spans="1:15">
      <c r="A721" s="9" t="s">
        <v>28</v>
      </c>
      <c r="B721" t="s">
        <v>884</v>
      </c>
      <c r="C721" t="s">
        <v>74</v>
      </c>
      <c r="D721" t="s">
        <v>930</v>
      </c>
      <c r="F721" s="9" t="s">
        <v>838</v>
      </c>
      <c r="H721">
        <v>3</v>
      </c>
      <c r="J721">
        <f>+Tabla35678[[#This Row],[BALANCE INICIAL]]+Tabla35678[[#This Row],[ENTRADAS]]-Tabla35678[[#This Row],[SALIDAS]]</f>
        <v>3</v>
      </c>
      <c r="K721" s="2">
        <v>640.15</v>
      </c>
      <c r="L721" s="2">
        <f>+Tabla35678[[#This Row],[BALANCE INICIAL]]*Tabla35678[[#This Row],[PRECIO]]</f>
        <v>0</v>
      </c>
      <c r="M721" s="2">
        <f>+Tabla35678[[#This Row],[ENTRADAS]]*Tabla35678[[#This Row],[PRECIO]]</f>
        <v>1920.4499999999998</v>
      </c>
      <c r="N721" s="2">
        <f>+Tabla35678[[#This Row],[SALIDAS]]*Tabla35678[[#This Row],[PRECIO]]</f>
        <v>0</v>
      </c>
      <c r="O721" s="2">
        <f>+Tabla35678[[#This Row],[BALANCE INICIAL2]]+Tabla35678[[#This Row],[ENTRADAS3]]-Tabla35678[[#This Row],[SALIDAS4]]</f>
        <v>1920.4499999999998</v>
      </c>
    </row>
    <row r="722" spans="1:15">
      <c r="A722" s="9" t="s">
        <v>28</v>
      </c>
      <c r="B722" t="s">
        <v>884</v>
      </c>
      <c r="C722" t="s">
        <v>74</v>
      </c>
      <c r="D722" t="s">
        <v>931</v>
      </c>
      <c r="F722" s="9" t="s">
        <v>826</v>
      </c>
      <c r="H722">
        <v>100</v>
      </c>
      <c r="J722">
        <f>+Tabla35678[[#This Row],[BALANCE INICIAL]]+Tabla35678[[#This Row],[ENTRADAS]]-Tabla35678[[#This Row],[SALIDAS]]</f>
        <v>100</v>
      </c>
      <c r="K722" s="2">
        <v>34.22</v>
      </c>
      <c r="L722" s="2">
        <f>+Tabla35678[[#This Row],[BALANCE INICIAL]]*Tabla35678[[#This Row],[PRECIO]]</f>
        <v>0</v>
      </c>
      <c r="M722" s="2">
        <f>+Tabla35678[[#This Row],[ENTRADAS]]*Tabla35678[[#This Row],[PRECIO]]</f>
        <v>3422</v>
      </c>
      <c r="N722" s="2">
        <f>+Tabla35678[[#This Row],[SALIDAS]]*Tabla35678[[#This Row],[PRECIO]]</f>
        <v>0</v>
      </c>
      <c r="O722" s="2">
        <f>+Tabla35678[[#This Row],[BALANCE INICIAL2]]+Tabla35678[[#This Row],[ENTRADAS3]]-Tabla35678[[#This Row],[SALIDAS4]]</f>
        <v>3422</v>
      </c>
    </row>
    <row r="723" spans="1:15">
      <c r="A723" s="9" t="s">
        <v>28</v>
      </c>
      <c r="B723" t="s">
        <v>884</v>
      </c>
      <c r="C723" t="s">
        <v>74</v>
      </c>
      <c r="D723" t="s">
        <v>223</v>
      </c>
      <c r="F723" s="9" t="s">
        <v>847</v>
      </c>
      <c r="G723">
        <v>2</v>
      </c>
      <c r="H723">
        <v>75</v>
      </c>
      <c r="I723">
        <v>7</v>
      </c>
      <c r="J723">
        <f>+Tabla35678[[#This Row],[BALANCE INICIAL]]+Tabla35678[[#This Row],[ENTRADAS]]-Tabla35678[[#This Row],[SALIDAS]]</f>
        <v>70</v>
      </c>
      <c r="K723" s="2">
        <v>488.14</v>
      </c>
      <c r="L723" s="2">
        <f>+Tabla35678[[#This Row],[BALANCE INICIAL]]*Tabla35678[[#This Row],[PRECIO]]</f>
        <v>976.28</v>
      </c>
      <c r="M723" s="2">
        <f>+Tabla35678[[#This Row],[ENTRADAS]]*Tabla35678[[#This Row],[PRECIO]]</f>
        <v>36610.5</v>
      </c>
      <c r="N723" s="2">
        <f>+Tabla35678[[#This Row],[SALIDAS]]*Tabla35678[[#This Row],[PRECIO]]</f>
        <v>3416.98</v>
      </c>
      <c r="O723" s="2">
        <f>+Tabla35678[[#This Row],[BALANCE INICIAL2]]+Tabla35678[[#This Row],[ENTRADAS3]]-Tabla35678[[#This Row],[SALIDAS4]]</f>
        <v>34169.799999999996</v>
      </c>
    </row>
    <row r="724" spans="1:15">
      <c r="A724" s="9" t="s">
        <v>28</v>
      </c>
      <c r="B724" t="s">
        <v>884</v>
      </c>
      <c r="C724" t="s">
        <v>74</v>
      </c>
      <c r="D724" t="s">
        <v>921</v>
      </c>
      <c r="F724" s="9" t="s">
        <v>837</v>
      </c>
      <c r="H724">
        <v>10</v>
      </c>
      <c r="I724">
        <v>4</v>
      </c>
      <c r="J724">
        <f>+Tabla35678[[#This Row],[BALANCE INICIAL]]+Tabla35678[[#This Row],[ENTRADAS]]-Tabla35678[[#This Row],[SALIDAS]]</f>
        <v>6</v>
      </c>
      <c r="K724" s="2">
        <v>400</v>
      </c>
      <c r="L724" s="2">
        <f>+Tabla35678[[#This Row],[BALANCE INICIAL]]*Tabla35678[[#This Row],[PRECIO]]</f>
        <v>0</v>
      </c>
      <c r="M724" s="2">
        <f>+Tabla35678[[#This Row],[ENTRADAS]]*Tabla35678[[#This Row],[PRECIO]]</f>
        <v>4000</v>
      </c>
      <c r="N724" s="2">
        <f>+Tabla35678[[#This Row],[SALIDAS]]*Tabla35678[[#This Row],[PRECIO]]</f>
        <v>1600</v>
      </c>
      <c r="O724" s="2">
        <f>+Tabla35678[[#This Row],[BALANCE INICIAL2]]+Tabla35678[[#This Row],[ENTRADAS3]]-Tabla35678[[#This Row],[SALIDAS4]]</f>
        <v>2400</v>
      </c>
    </row>
    <row r="725" spans="1:15">
      <c r="A725" s="9" t="s">
        <v>28</v>
      </c>
      <c r="B725" t="s">
        <v>884</v>
      </c>
      <c r="C725" t="s">
        <v>74</v>
      </c>
      <c r="D725" t="s">
        <v>224</v>
      </c>
      <c r="F725" s="9" t="s">
        <v>831</v>
      </c>
      <c r="G725">
        <v>1750</v>
      </c>
      <c r="I725">
        <v>350</v>
      </c>
      <c r="J725">
        <f>+Tabla35678[[#This Row],[BALANCE INICIAL]]+Tabla35678[[#This Row],[ENTRADAS]]-Tabla35678[[#This Row],[SALIDAS]]</f>
        <v>1400</v>
      </c>
      <c r="K725" s="2">
        <v>274.39999999999998</v>
      </c>
      <c r="L725" s="2">
        <f>+Tabla35678[[#This Row],[BALANCE INICIAL]]*Tabla35678[[#This Row],[PRECIO]]</f>
        <v>480199.99999999994</v>
      </c>
      <c r="M725" s="2">
        <f>+Tabla35678[[#This Row],[ENTRADAS]]*Tabla35678[[#This Row],[PRECIO]]</f>
        <v>0</v>
      </c>
      <c r="N725" s="2">
        <f>+Tabla35678[[#This Row],[SALIDAS]]*Tabla35678[[#This Row],[PRECIO]]</f>
        <v>96039.999999999985</v>
      </c>
      <c r="O725" s="2">
        <f>+Tabla35678[[#This Row],[BALANCE INICIAL2]]+Tabla35678[[#This Row],[ENTRADAS3]]-Tabla35678[[#This Row],[SALIDAS4]]</f>
        <v>384159.99999999994</v>
      </c>
    </row>
    <row r="726" spans="1:15">
      <c r="A726" s="9" t="s">
        <v>28</v>
      </c>
      <c r="B726" t="s">
        <v>884</v>
      </c>
      <c r="C726" t="s">
        <v>74</v>
      </c>
      <c r="D726" t="s">
        <v>225</v>
      </c>
      <c r="F726" s="9" t="s">
        <v>839</v>
      </c>
      <c r="G726">
        <v>600</v>
      </c>
      <c r="J726">
        <f>+Tabla35678[[#This Row],[BALANCE INICIAL]]+Tabla35678[[#This Row],[ENTRADAS]]-Tabla35678[[#This Row],[SALIDAS]]</f>
        <v>600</v>
      </c>
      <c r="K726" s="2">
        <v>232</v>
      </c>
      <c r="L726" s="2">
        <f>+Tabla35678[[#This Row],[BALANCE INICIAL]]*Tabla35678[[#This Row],[PRECIO]]</f>
        <v>139200</v>
      </c>
      <c r="M726" s="2">
        <f>+Tabla35678[[#This Row],[ENTRADAS]]*Tabla35678[[#This Row],[PRECIO]]</f>
        <v>0</v>
      </c>
      <c r="N726" s="2">
        <f>+Tabla35678[[#This Row],[SALIDAS]]*Tabla35678[[#This Row],[PRECIO]]</f>
        <v>0</v>
      </c>
      <c r="O726" s="2">
        <f>+Tabla35678[[#This Row],[BALANCE INICIAL2]]+Tabla35678[[#This Row],[ENTRADAS3]]-Tabla35678[[#This Row],[SALIDAS4]]</f>
        <v>139200</v>
      </c>
    </row>
    <row r="727" spans="1:15">
      <c r="A727" s="9" t="s">
        <v>28</v>
      </c>
      <c r="B727" t="s">
        <v>884</v>
      </c>
      <c r="C727" t="s">
        <v>74</v>
      </c>
      <c r="D727" t="s">
        <v>932</v>
      </c>
      <c r="F727" s="9" t="s">
        <v>826</v>
      </c>
      <c r="H727">
        <v>3000</v>
      </c>
      <c r="J727">
        <f>+Tabla35678[[#This Row],[BALANCE INICIAL]]+Tabla35678[[#This Row],[ENTRADAS]]-Tabla35678[[#This Row],[SALIDAS]]</f>
        <v>3000</v>
      </c>
      <c r="K727" s="2">
        <v>1.18</v>
      </c>
      <c r="L727" s="2">
        <f>+Tabla35678[[#This Row],[BALANCE INICIAL]]*Tabla35678[[#This Row],[PRECIO]]</f>
        <v>0</v>
      </c>
      <c r="M727" s="2">
        <f>+Tabla35678[[#This Row],[ENTRADAS]]*Tabla35678[[#This Row],[PRECIO]]</f>
        <v>3540</v>
      </c>
      <c r="N727" s="2">
        <f>+Tabla35678[[#This Row],[SALIDAS]]*Tabla35678[[#This Row],[PRECIO]]</f>
        <v>0</v>
      </c>
      <c r="O727" s="2">
        <f>+Tabla35678[[#This Row],[BALANCE INICIAL2]]+Tabla35678[[#This Row],[ENTRADAS3]]-Tabla35678[[#This Row],[SALIDAS4]]</f>
        <v>3540</v>
      </c>
    </row>
    <row r="728" spans="1:15">
      <c r="A728" s="9" t="s">
        <v>28</v>
      </c>
      <c r="B728" t="s">
        <v>884</v>
      </c>
      <c r="C728" t="s">
        <v>74</v>
      </c>
      <c r="D728" t="s">
        <v>936</v>
      </c>
      <c r="F728" s="9" t="s">
        <v>826</v>
      </c>
      <c r="H728">
        <v>50</v>
      </c>
      <c r="I728">
        <v>4</v>
      </c>
      <c r="J728">
        <f>+Tabla35678[[#This Row],[BALANCE INICIAL]]+Tabla35678[[#This Row],[ENTRADAS]]-Tabla35678[[#This Row],[SALIDAS]]</f>
        <v>46</v>
      </c>
      <c r="K728" s="2">
        <v>155.16999999999999</v>
      </c>
      <c r="L728" s="2">
        <f>+Tabla35678[[#This Row],[BALANCE INICIAL]]*Tabla35678[[#This Row],[PRECIO]]</f>
        <v>0</v>
      </c>
      <c r="M728" s="2">
        <f>+Tabla35678[[#This Row],[ENTRADAS]]*Tabla35678[[#This Row],[PRECIO]]</f>
        <v>7758.4999999999991</v>
      </c>
      <c r="N728" s="2">
        <f>+Tabla35678[[#This Row],[SALIDAS]]*Tabla35678[[#This Row],[PRECIO]]</f>
        <v>620.67999999999995</v>
      </c>
      <c r="O728" s="2">
        <f>+Tabla35678[[#This Row],[BALANCE INICIAL2]]+Tabla35678[[#This Row],[ENTRADAS3]]-Tabla35678[[#This Row],[SALIDAS4]]</f>
        <v>7137.8199999999988</v>
      </c>
    </row>
    <row r="729" spans="1:15">
      <c r="A729" s="9" t="s">
        <v>28</v>
      </c>
      <c r="B729" t="s">
        <v>884</v>
      </c>
      <c r="C729" t="s">
        <v>74</v>
      </c>
      <c r="D729" t="s">
        <v>229</v>
      </c>
      <c r="F729" s="9" t="s">
        <v>838</v>
      </c>
      <c r="G729">
        <v>83</v>
      </c>
      <c r="I729">
        <v>2</v>
      </c>
      <c r="J729">
        <f>+Tabla35678[[#This Row],[BALANCE INICIAL]]+Tabla35678[[#This Row],[ENTRADAS]]-Tabla35678[[#This Row],[SALIDAS]]</f>
        <v>81</v>
      </c>
      <c r="K729" s="2">
        <v>39</v>
      </c>
      <c r="L729" s="2">
        <f>+Tabla35678[[#This Row],[BALANCE INICIAL]]*Tabla35678[[#This Row],[PRECIO]]</f>
        <v>3237</v>
      </c>
      <c r="M729" s="2">
        <f>+Tabla35678[[#This Row],[ENTRADAS]]*Tabla35678[[#This Row],[PRECIO]]</f>
        <v>0</v>
      </c>
      <c r="N729" s="2">
        <f>+Tabla35678[[#This Row],[SALIDAS]]*Tabla35678[[#This Row],[PRECIO]]</f>
        <v>78</v>
      </c>
      <c r="O729" s="2">
        <f>+Tabla35678[[#This Row],[BALANCE INICIAL2]]+Tabla35678[[#This Row],[ENTRADAS3]]-Tabla35678[[#This Row],[SALIDAS4]]</f>
        <v>3159</v>
      </c>
    </row>
    <row r="730" spans="1:15">
      <c r="A730" s="9" t="s">
        <v>28</v>
      </c>
      <c r="B730" t="s">
        <v>884</v>
      </c>
      <c r="C730" t="s">
        <v>74</v>
      </c>
      <c r="D730" t="s">
        <v>231</v>
      </c>
      <c r="F730" s="9" t="s">
        <v>820</v>
      </c>
      <c r="G730">
        <v>158</v>
      </c>
      <c r="J730">
        <f>+Tabla35678[[#This Row],[BALANCE INICIAL]]+Tabla35678[[#This Row],[ENTRADAS]]-Tabla35678[[#This Row],[SALIDAS]]</f>
        <v>158</v>
      </c>
      <c r="K730" s="2">
        <v>11.5</v>
      </c>
      <c r="L730" s="2">
        <f>+Tabla35678[[#This Row],[BALANCE INICIAL]]*Tabla35678[[#This Row],[PRECIO]]</f>
        <v>1817</v>
      </c>
      <c r="M730" s="2">
        <f>+Tabla35678[[#This Row],[ENTRADAS]]*Tabla35678[[#This Row],[PRECIO]]</f>
        <v>0</v>
      </c>
      <c r="N730" s="2">
        <f>+Tabla35678[[#This Row],[SALIDAS]]*Tabla35678[[#This Row],[PRECIO]]</f>
        <v>0</v>
      </c>
      <c r="O730" s="2">
        <f>+Tabla35678[[#This Row],[BALANCE INICIAL2]]+Tabla35678[[#This Row],[ENTRADAS3]]-Tabla35678[[#This Row],[SALIDAS4]]</f>
        <v>1817</v>
      </c>
    </row>
    <row r="731" spans="1:15">
      <c r="A731" s="9" t="s">
        <v>28</v>
      </c>
      <c r="B731" t="s">
        <v>884</v>
      </c>
      <c r="C731" t="s">
        <v>74</v>
      </c>
      <c r="D731" t="s">
        <v>232</v>
      </c>
      <c r="F731" s="9" t="s">
        <v>820</v>
      </c>
      <c r="G731">
        <v>286</v>
      </c>
      <c r="J731">
        <f>+Tabla35678[[#This Row],[BALANCE INICIAL]]+Tabla35678[[#This Row],[ENTRADAS]]-Tabla35678[[#This Row],[SALIDAS]]</f>
        <v>286</v>
      </c>
      <c r="K731" s="2">
        <v>125.5</v>
      </c>
      <c r="L731" s="2">
        <f>+Tabla35678[[#This Row],[BALANCE INICIAL]]*Tabla35678[[#This Row],[PRECIO]]</f>
        <v>35893</v>
      </c>
      <c r="M731" s="2">
        <f>+Tabla35678[[#This Row],[ENTRADAS]]*Tabla35678[[#This Row],[PRECIO]]</f>
        <v>0</v>
      </c>
      <c r="N731" s="2">
        <f>+Tabla35678[[#This Row],[SALIDAS]]*Tabla35678[[#This Row],[PRECIO]]</f>
        <v>0</v>
      </c>
      <c r="O731" s="2">
        <f>+Tabla35678[[#This Row],[BALANCE INICIAL2]]+Tabla35678[[#This Row],[ENTRADAS3]]-Tabla35678[[#This Row],[SALIDAS4]]</f>
        <v>35893</v>
      </c>
    </row>
    <row r="732" spans="1:15">
      <c r="A732" s="9" t="s">
        <v>28</v>
      </c>
      <c r="B732" t="s">
        <v>884</v>
      </c>
      <c r="C732" t="s">
        <v>74</v>
      </c>
      <c r="D732" t="s">
        <v>233</v>
      </c>
      <c r="F732" s="9" t="s">
        <v>839</v>
      </c>
      <c r="G732">
        <v>690</v>
      </c>
      <c r="I732">
        <v>10</v>
      </c>
      <c r="J732">
        <f>+Tabla35678[[#This Row],[BALANCE INICIAL]]+Tabla35678[[#This Row],[ENTRADAS]]-Tabla35678[[#This Row],[SALIDAS]]</f>
        <v>680</v>
      </c>
      <c r="K732" s="2">
        <v>21</v>
      </c>
      <c r="L732" s="2">
        <f>+Tabla35678[[#This Row],[BALANCE INICIAL]]*Tabla35678[[#This Row],[PRECIO]]</f>
        <v>14490</v>
      </c>
      <c r="M732" s="2">
        <f>+Tabla35678[[#This Row],[ENTRADAS]]*Tabla35678[[#This Row],[PRECIO]]</f>
        <v>0</v>
      </c>
      <c r="N732" s="2">
        <f>+Tabla35678[[#This Row],[SALIDAS]]*Tabla35678[[#This Row],[PRECIO]]</f>
        <v>210</v>
      </c>
      <c r="O732" s="2">
        <f>+Tabla35678[[#This Row],[BALANCE INICIAL2]]+Tabla35678[[#This Row],[ENTRADAS3]]-Tabla35678[[#This Row],[SALIDAS4]]</f>
        <v>14280</v>
      </c>
    </row>
    <row r="733" spans="1:15">
      <c r="A733" s="9" t="s">
        <v>28</v>
      </c>
      <c r="B733" t="s">
        <v>884</v>
      </c>
      <c r="C733" t="s">
        <v>74</v>
      </c>
      <c r="D733" t="s">
        <v>937</v>
      </c>
      <c r="F733" s="9" t="s">
        <v>826</v>
      </c>
      <c r="H733">
        <v>5</v>
      </c>
      <c r="I733">
        <v>3</v>
      </c>
      <c r="J733">
        <f>+Tabla35678[[#This Row],[BALANCE INICIAL]]+Tabla35678[[#This Row],[ENTRADAS]]-Tabla35678[[#This Row],[SALIDAS]]</f>
        <v>2</v>
      </c>
      <c r="K733" s="2">
        <v>90</v>
      </c>
      <c r="L733" s="2">
        <f>+Tabla35678[[#This Row],[BALANCE INICIAL]]*Tabla35678[[#This Row],[PRECIO]]</f>
        <v>0</v>
      </c>
      <c r="M733" s="2">
        <f>+Tabla35678[[#This Row],[ENTRADAS]]*Tabla35678[[#This Row],[PRECIO]]</f>
        <v>450</v>
      </c>
      <c r="N733" s="2">
        <f>+Tabla35678[[#This Row],[SALIDAS]]*Tabla35678[[#This Row],[PRECIO]]</f>
        <v>270</v>
      </c>
      <c r="O733" s="2">
        <f>+Tabla35678[[#This Row],[BALANCE INICIAL2]]+Tabla35678[[#This Row],[ENTRADAS3]]-Tabla35678[[#This Row],[SALIDAS4]]</f>
        <v>180</v>
      </c>
    </row>
    <row r="734" spans="1:15">
      <c r="A734" s="9" t="s">
        <v>28</v>
      </c>
      <c r="B734" t="s">
        <v>884</v>
      </c>
      <c r="C734" t="s">
        <v>74</v>
      </c>
      <c r="D734" t="s">
        <v>238</v>
      </c>
      <c r="F734" s="9" t="s">
        <v>820</v>
      </c>
      <c r="G734">
        <v>1</v>
      </c>
      <c r="J734">
        <f>+Tabla35678[[#This Row],[BALANCE INICIAL]]+Tabla35678[[#This Row],[ENTRADAS]]-Tabla35678[[#This Row],[SALIDAS]]</f>
        <v>1</v>
      </c>
      <c r="K734" s="2">
        <v>1200</v>
      </c>
      <c r="L734" s="2">
        <f>+Tabla35678[[#This Row],[BALANCE INICIAL]]*Tabla35678[[#This Row],[PRECIO]]</f>
        <v>1200</v>
      </c>
      <c r="M734" s="2">
        <f>+Tabla35678[[#This Row],[ENTRADAS]]*Tabla35678[[#This Row],[PRECIO]]</f>
        <v>0</v>
      </c>
      <c r="N734" s="2">
        <f>+Tabla35678[[#This Row],[SALIDAS]]*Tabla35678[[#This Row],[PRECIO]]</f>
        <v>0</v>
      </c>
      <c r="O734" s="2">
        <f>+Tabla35678[[#This Row],[BALANCE INICIAL2]]+Tabla35678[[#This Row],[ENTRADAS3]]-Tabla35678[[#This Row],[SALIDAS4]]</f>
        <v>1200</v>
      </c>
    </row>
    <row r="735" spans="1:15">
      <c r="A735" s="9" t="s">
        <v>28</v>
      </c>
      <c r="B735" t="s">
        <v>884</v>
      </c>
      <c r="C735" t="s">
        <v>74</v>
      </c>
      <c r="D735" t="s">
        <v>239</v>
      </c>
      <c r="F735" s="9" t="s">
        <v>826</v>
      </c>
      <c r="G735">
        <v>100</v>
      </c>
      <c r="J735">
        <f>+Tabla35678[[#This Row],[BALANCE INICIAL]]+Tabla35678[[#This Row],[ENTRADAS]]-Tabla35678[[#This Row],[SALIDAS]]</f>
        <v>100</v>
      </c>
      <c r="K735" s="2">
        <v>10.25</v>
      </c>
      <c r="L735" s="2">
        <f>+Tabla35678[[#This Row],[BALANCE INICIAL]]*Tabla35678[[#This Row],[PRECIO]]</f>
        <v>1025</v>
      </c>
      <c r="M735" s="2">
        <f>+Tabla35678[[#This Row],[ENTRADAS]]*Tabla35678[[#This Row],[PRECIO]]</f>
        <v>0</v>
      </c>
      <c r="N735" s="2">
        <f>+Tabla35678[[#This Row],[SALIDAS]]*Tabla35678[[#This Row],[PRECIO]]</f>
        <v>0</v>
      </c>
      <c r="O735" s="2">
        <f>+Tabla35678[[#This Row],[BALANCE INICIAL2]]+Tabla35678[[#This Row],[ENTRADAS3]]-Tabla35678[[#This Row],[SALIDAS4]]</f>
        <v>1025</v>
      </c>
    </row>
    <row r="736" spans="1:15">
      <c r="A736" s="9" t="s">
        <v>28</v>
      </c>
      <c r="B736" t="s">
        <v>884</v>
      </c>
      <c r="C736" t="s">
        <v>74</v>
      </c>
      <c r="D736" t="s">
        <v>240</v>
      </c>
      <c r="F736" s="9" t="s">
        <v>850</v>
      </c>
      <c r="G736">
        <v>9</v>
      </c>
      <c r="J736">
        <f>+Tabla35678[[#This Row],[BALANCE INICIAL]]+Tabla35678[[#This Row],[ENTRADAS]]-Tabla35678[[#This Row],[SALIDAS]]</f>
        <v>9</v>
      </c>
      <c r="K736" s="2">
        <v>170.9</v>
      </c>
      <c r="L736" s="2">
        <f>+Tabla35678[[#This Row],[BALANCE INICIAL]]*Tabla35678[[#This Row],[PRECIO]]</f>
        <v>1538.1000000000001</v>
      </c>
      <c r="M736" s="2">
        <f>+Tabla35678[[#This Row],[ENTRADAS]]*Tabla35678[[#This Row],[PRECIO]]</f>
        <v>0</v>
      </c>
      <c r="N736" s="2">
        <f>+Tabla35678[[#This Row],[SALIDAS]]*Tabla35678[[#This Row],[PRECIO]]</f>
        <v>0</v>
      </c>
      <c r="O736" s="2">
        <f>+Tabla35678[[#This Row],[BALANCE INICIAL2]]+Tabla35678[[#This Row],[ENTRADAS3]]-Tabla35678[[#This Row],[SALIDAS4]]</f>
        <v>1538.1000000000001</v>
      </c>
    </row>
    <row r="737" spans="1:15">
      <c r="A737" s="9" t="s">
        <v>28</v>
      </c>
      <c r="B737" t="s">
        <v>884</v>
      </c>
      <c r="C737" t="s">
        <v>74</v>
      </c>
      <c r="D737" t="s">
        <v>244</v>
      </c>
      <c r="F737" s="9" t="s">
        <v>834</v>
      </c>
      <c r="G737">
        <v>24</v>
      </c>
      <c r="J737">
        <f>+Tabla35678[[#This Row],[BALANCE INICIAL]]+Tabla35678[[#This Row],[ENTRADAS]]-Tabla35678[[#This Row],[SALIDAS]]</f>
        <v>24</v>
      </c>
      <c r="K737" s="2">
        <v>38</v>
      </c>
      <c r="L737" s="2">
        <f>+Tabla35678[[#This Row],[BALANCE INICIAL]]*Tabla35678[[#This Row],[PRECIO]]</f>
        <v>912</v>
      </c>
      <c r="M737" s="2">
        <f>+Tabla35678[[#This Row],[ENTRADAS]]*Tabla35678[[#This Row],[PRECIO]]</f>
        <v>0</v>
      </c>
      <c r="N737" s="2">
        <f>+Tabla35678[[#This Row],[SALIDAS]]*Tabla35678[[#This Row],[PRECIO]]</f>
        <v>0</v>
      </c>
      <c r="O737" s="2">
        <f>+Tabla35678[[#This Row],[BALANCE INICIAL2]]+Tabla35678[[#This Row],[ENTRADAS3]]-Tabla35678[[#This Row],[SALIDAS4]]</f>
        <v>912</v>
      </c>
    </row>
    <row r="738" spans="1:15">
      <c r="A738" s="9" t="s">
        <v>28</v>
      </c>
      <c r="B738" t="s">
        <v>884</v>
      </c>
      <c r="C738" t="s">
        <v>74</v>
      </c>
      <c r="D738" t="s">
        <v>252</v>
      </c>
      <c r="F738" s="9" t="s">
        <v>820</v>
      </c>
      <c r="G738">
        <v>27</v>
      </c>
      <c r="J738">
        <f>+Tabla35678[[#This Row],[BALANCE INICIAL]]+Tabla35678[[#This Row],[ENTRADAS]]-Tabla35678[[#This Row],[SALIDAS]]</f>
        <v>27</v>
      </c>
      <c r="K738" s="2">
        <v>220</v>
      </c>
      <c r="L738" s="2">
        <f>+Tabla35678[[#This Row],[BALANCE INICIAL]]*Tabla35678[[#This Row],[PRECIO]]</f>
        <v>5940</v>
      </c>
      <c r="M738" s="2">
        <f>+Tabla35678[[#This Row],[ENTRADAS]]*Tabla35678[[#This Row],[PRECIO]]</f>
        <v>0</v>
      </c>
      <c r="N738" s="2">
        <f>+Tabla35678[[#This Row],[SALIDAS]]*Tabla35678[[#This Row],[PRECIO]]</f>
        <v>0</v>
      </c>
      <c r="O738" s="2">
        <f>+Tabla35678[[#This Row],[BALANCE INICIAL2]]+Tabla35678[[#This Row],[ENTRADAS3]]-Tabla35678[[#This Row],[SALIDAS4]]</f>
        <v>5940</v>
      </c>
    </row>
    <row r="739" spans="1:15">
      <c r="A739" s="9" t="s">
        <v>28</v>
      </c>
      <c r="B739" t="s">
        <v>884</v>
      </c>
      <c r="C739" t="s">
        <v>74</v>
      </c>
      <c r="D739" t="s">
        <v>253</v>
      </c>
      <c r="F739" s="9" t="s">
        <v>826</v>
      </c>
      <c r="G739">
        <v>177</v>
      </c>
      <c r="I739">
        <v>45</v>
      </c>
      <c r="J739">
        <f>+Tabla35678[[#This Row],[BALANCE INICIAL]]+Tabla35678[[#This Row],[ENTRADAS]]-Tabla35678[[#This Row],[SALIDAS]]</f>
        <v>132</v>
      </c>
      <c r="K739" s="2">
        <v>32.119999999999997</v>
      </c>
      <c r="L739" s="2">
        <f>+Tabla35678[[#This Row],[BALANCE INICIAL]]*Tabla35678[[#This Row],[PRECIO]]</f>
        <v>5685.24</v>
      </c>
      <c r="M739" s="2">
        <f>+Tabla35678[[#This Row],[ENTRADAS]]*Tabla35678[[#This Row],[PRECIO]]</f>
        <v>0</v>
      </c>
      <c r="N739" s="2">
        <f>+Tabla35678[[#This Row],[SALIDAS]]*Tabla35678[[#This Row],[PRECIO]]</f>
        <v>1445.3999999999999</v>
      </c>
      <c r="O739" s="2">
        <f>+Tabla35678[[#This Row],[BALANCE INICIAL2]]+Tabla35678[[#This Row],[ENTRADAS3]]-Tabla35678[[#This Row],[SALIDAS4]]</f>
        <v>4239.84</v>
      </c>
    </row>
    <row r="740" spans="1:15">
      <c r="A740" s="9" t="s">
        <v>28</v>
      </c>
      <c r="B740" t="s">
        <v>884</v>
      </c>
      <c r="C740" t="s">
        <v>74</v>
      </c>
      <c r="D740" t="s">
        <v>254</v>
      </c>
      <c r="F740" s="9" t="s">
        <v>826</v>
      </c>
      <c r="G740">
        <v>95</v>
      </c>
      <c r="H740">
        <v>25</v>
      </c>
      <c r="I740">
        <v>19</v>
      </c>
      <c r="J740">
        <f>+Tabla35678[[#This Row],[BALANCE INICIAL]]+Tabla35678[[#This Row],[ENTRADAS]]-Tabla35678[[#This Row],[SALIDAS]]</f>
        <v>101</v>
      </c>
      <c r="K740" s="2">
        <v>19</v>
      </c>
      <c r="L740" s="2">
        <f>+Tabla35678[[#This Row],[BALANCE INICIAL]]*Tabla35678[[#This Row],[PRECIO]]</f>
        <v>1805</v>
      </c>
      <c r="M740" s="2">
        <f>+Tabla35678[[#This Row],[ENTRADAS]]*Tabla35678[[#This Row],[PRECIO]]</f>
        <v>475</v>
      </c>
      <c r="N740" s="2">
        <f>+Tabla35678[[#This Row],[SALIDAS]]*Tabla35678[[#This Row],[PRECIO]]</f>
        <v>361</v>
      </c>
      <c r="O740" s="2">
        <f>+Tabla35678[[#This Row],[BALANCE INICIAL2]]+Tabla35678[[#This Row],[ENTRADAS3]]-Tabla35678[[#This Row],[SALIDAS4]]</f>
        <v>1919</v>
      </c>
    </row>
    <row r="741" spans="1:15">
      <c r="A741" s="9" t="s">
        <v>28</v>
      </c>
      <c r="B741" t="s">
        <v>884</v>
      </c>
      <c r="C741" t="s">
        <v>74</v>
      </c>
      <c r="D741" t="s">
        <v>261</v>
      </c>
      <c r="F741" s="9" t="s">
        <v>826</v>
      </c>
      <c r="G741">
        <v>6</v>
      </c>
      <c r="I741">
        <v>3</v>
      </c>
      <c r="J741">
        <f>+Tabla35678[[#This Row],[BALANCE INICIAL]]+Tabla35678[[#This Row],[ENTRADAS]]-Tabla35678[[#This Row],[SALIDAS]]</f>
        <v>3</v>
      </c>
      <c r="K741" s="2">
        <v>20.92</v>
      </c>
      <c r="L741" s="2">
        <f>+Tabla35678[[#This Row],[BALANCE INICIAL]]*Tabla35678[[#This Row],[PRECIO]]</f>
        <v>125.52000000000001</v>
      </c>
      <c r="M741" s="2">
        <f>+Tabla35678[[#This Row],[ENTRADAS]]*Tabla35678[[#This Row],[PRECIO]]</f>
        <v>0</v>
      </c>
      <c r="N741" s="2">
        <f>+Tabla35678[[#This Row],[SALIDAS]]*Tabla35678[[#This Row],[PRECIO]]</f>
        <v>62.760000000000005</v>
      </c>
      <c r="O741" s="2">
        <f>+Tabla35678[[#This Row],[BALANCE INICIAL2]]+Tabla35678[[#This Row],[ENTRADAS3]]-Tabla35678[[#This Row],[SALIDAS4]]</f>
        <v>62.760000000000005</v>
      </c>
    </row>
    <row r="742" spans="1:15">
      <c r="A742" s="9" t="s">
        <v>28</v>
      </c>
      <c r="B742" t="s">
        <v>884</v>
      </c>
      <c r="C742" t="s">
        <v>74</v>
      </c>
      <c r="D742" t="s">
        <v>262</v>
      </c>
      <c r="F742" s="9" t="s">
        <v>826</v>
      </c>
      <c r="G742">
        <v>11</v>
      </c>
      <c r="J742">
        <f>+Tabla35678[[#This Row],[BALANCE INICIAL]]+Tabla35678[[#This Row],[ENTRADAS]]-Tabla35678[[#This Row],[SALIDAS]]</f>
        <v>11</v>
      </c>
      <c r="K742" s="2">
        <v>20.92</v>
      </c>
      <c r="L742" s="2">
        <f>+Tabla35678[[#This Row],[BALANCE INICIAL]]*Tabla35678[[#This Row],[PRECIO]]</f>
        <v>230.12</v>
      </c>
      <c r="M742" s="2">
        <f>+Tabla35678[[#This Row],[ENTRADAS]]*Tabla35678[[#This Row],[PRECIO]]</f>
        <v>0</v>
      </c>
      <c r="N742" s="2">
        <f>+Tabla35678[[#This Row],[SALIDAS]]*Tabla35678[[#This Row],[PRECIO]]</f>
        <v>0</v>
      </c>
      <c r="O742" s="2">
        <f>+Tabla35678[[#This Row],[BALANCE INICIAL2]]+Tabla35678[[#This Row],[ENTRADAS3]]-Tabla35678[[#This Row],[SALIDAS4]]</f>
        <v>230.12</v>
      </c>
    </row>
    <row r="743" spans="1:15">
      <c r="A743" s="9" t="s">
        <v>28</v>
      </c>
      <c r="B743" t="s">
        <v>884</v>
      </c>
      <c r="C743" t="s">
        <v>74</v>
      </c>
      <c r="D743" t="s">
        <v>263</v>
      </c>
      <c r="F743" s="9" t="s">
        <v>842</v>
      </c>
      <c r="G743">
        <v>44</v>
      </c>
      <c r="J743">
        <f>+Tabla35678[[#This Row],[BALANCE INICIAL]]+Tabla35678[[#This Row],[ENTRADAS]]-Tabla35678[[#This Row],[SALIDAS]]</f>
        <v>44</v>
      </c>
      <c r="K743" s="2">
        <v>134.4</v>
      </c>
      <c r="L743" s="2">
        <f>+Tabla35678[[#This Row],[BALANCE INICIAL]]*Tabla35678[[#This Row],[PRECIO]]</f>
        <v>5913.6</v>
      </c>
      <c r="M743" s="2">
        <f>+Tabla35678[[#This Row],[ENTRADAS]]*Tabla35678[[#This Row],[PRECIO]]</f>
        <v>0</v>
      </c>
      <c r="N743" s="2">
        <f>+Tabla35678[[#This Row],[SALIDAS]]*Tabla35678[[#This Row],[PRECIO]]</f>
        <v>0</v>
      </c>
      <c r="O743" s="2">
        <f>+Tabla35678[[#This Row],[BALANCE INICIAL2]]+Tabla35678[[#This Row],[ENTRADAS3]]-Tabla35678[[#This Row],[SALIDAS4]]</f>
        <v>5913.6</v>
      </c>
    </row>
    <row r="744" spans="1:15">
      <c r="A744" s="9" t="s">
        <v>28</v>
      </c>
      <c r="B744" t="s">
        <v>884</v>
      </c>
      <c r="C744" t="s">
        <v>74</v>
      </c>
      <c r="D744" t="s">
        <v>264</v>
      </c>
      <c r="F744" s="9" t="s">
        <v>842</v>
      </c>
      <c r="G744">
        <v>203</v>
      </c>
      <c r="J744">
        <f>+Tabla35678[[#This Row],[BALANCE INICIAL]]+Tabla35678[[#This Row],[ENTRADAS]]-Tabla35678[[#This Row],[SALIDAS]]</f>
        <v>203</v>
      </c>
      <c r="K744" s="2">
        <v>134.4</v>
      </c>
      <c r="L744" s="2">
        <f>+Tabla35678[[#This Row],[BALANCE INICIAL]]*Tabla35678[[#This Row],[PRECIO]]</f>
        <v>27283.200000000001</v>
      </c>
      <c r="M744" s="2">
        <f>+Tabla35678[[#This Row],[ENTRADAS]]*Tabla35678[[#This Row],[PRECIO]]</f>
        <v>0</v>
      </c>
      <c r="N744" s="2">
        <f>+Tabla35678[[#This Row],[SALIDAS]]*Tabla35678[[#This Row],[PRECIO]]</f>
        <v>0</v>
      </c>
      <c r="O744" s="2">
        <f>+Tabla35678[[#This Row],[BALANCE INICIAL2]]+Tabla35678[[#This Row],[ENTRADAS3]]-Tabla35678[[#This Row],[SALIDAS4]]</f>
        <v>27283.200000000001</v>
      </c>
    </row>
    <row r="745" spans="1:15">
      <c r="A745" s="9" t="s">
        <v>28</v>
      </c>
      <c r="B745" t="s">
        <v>884</v>
      </c>
      <c r="C745" t="s">
        <v>74</v>
      </c>
      <c r="D745" t="s">
        <v>265</v>
      </c>
      <c r="F745" s="9" t="s">
        <v>842</v>
      </c>
      <c r="G745">
        <v>118</v>
      </c>
      <c r="J745">
        <f>+Tabla35678[[#This Row],[BALANCE INICIAL]]+Tabla35678[[#This Row],[ENTRADAS]]-Tabla35678[[#This Row],[SALIDAS]]</f>
        <v>118</v>
      </c>
      <c r="K745" s="2">
        <v>134.4</v>
      </c>
      <c r="L745" s="2">
        <f>+Tabla35678[[#This Row],[BALANCE INICIAL]]*Tabla35678[[#This Row],[PRECIO]]</f>
        <v>15859.2</v>
      </c>
      <c r="M745" s="2">
        <f>+Tabla35678[[#This Row],[ENTRADAS]]*Tabla35678[[#This Row],[PRECIO]]</f>
        <v>0</v>
      </c>
      <c r="N745" s="2">
        <f>+Tabla35678[[#This Row],[SALIDAS]]*Tabla35678[[#This Row],[PRECIO]]</f>
        <v>0</v>
      </c>
      <c r="O745" s="2">
        <f>+Tabla35678[[#This Row],[BALANCE INICIAL2]]+Tabla35678[[#This Row],[ENTRADAS3]]-Tabla35678[[#This Row],[SALIDAS4]]</f>
        <v>15859.2</v>
      </c>
    </row>
    <row r="746" spans="1:15">
      <c r="A746" s="9" t="s">
        <v>28</v>
      </c>
      <c r="B746" t="s">
        <v>884</v>
      </c>
      <c r="C746" t="s">
        <v>74</v>
      </c>
      <c r="D746" t="s">
        <v>266</v>
      </c>
      <c r="F746" s="9" t="s">
        <v>826</v>
      </c>
      <c r="G746">
        <v>360</v>
      </c>
      <c r="J746">
        <f>+Tabla35678[[#This Row],[BALANCE INICIAL]]+Tabla35678[[#This Row],[ENTRADAS]]-Tabla35678[[#This Row],[SALIDAS]]</f>
        <v>360</v>
      </c>
      <c r="K746" s="2">
        <v>26</v>
      </c>
      <c r="L746" s="2">
        <f>+Tabla35678[[#This Row],[BALANCE INICIAL]]*Tabla35678[[#This Row],[PRECIO]]</f>
        <v>9360</v>
      </c>
      <c r="M746" s="2">
        <f>+Tabla35678[[#This Row],[ENTRADAS]]*Tabla35678[[#This Row],[PRECIO]]</f>
        <v>0</v>
      </c>
      <c r="N746" s="2">
        <f>+Tabla35678[[#This Row],[SALIDAS]]*Tabla35678[[#This Row],[PRECIO]]</f>
        <v>0</v>
      </c>
      <c r="O746" s="2">
        <f>+Tabla35678[[#This Row],[BALANCE INICIAL2]]+Tabla35678[[#This Row],[ENTRADAS3]]-Tabla35678[[#This Row],[SALIDAS4]]</f>
        <v>9360</v>
      </c>
    </row>
    <row r="747" spans="1:15">
      <c r="A747" s="9" t="s">
        <v>28</v>
      </c>
      <c r="B747" t="s">
        <v>884</v>
      </c>
      <c r="C747" t="s">
        <v>74</v>
      </c>
      <c r="D747" t="s">
        <v>272</v>
      </c>
      <c r="F747" s="9" t="s">
        <v>820</v>
      </c>
      <c r="G747">
        <v>12</v>
      </c>
      <c r="J747">
        <f>+Tabla35678[[#This Row],[BALANCE INICIAL]]+Tabla35678[[#This Row],[ENTRADAS]]-Tabla35678[[#This Row],[SALIDAS]]</f>
        <v>12</v>
      </c>
      <c r="K747" s="2">
        <v>6250</v>
      </c>
      <c r="L747" s="2">
        <f>+Tabla35678[[#This Row],[BALANCE INICIAL]]*Tabla35678[[#This Row],[PRECIO]]</f>
        <v>75000</v>
      </c>
      <c r="M747" s="2">
        <f>+Tabla35678[[#This Row],[ENTRADAS]]*Tabla35678[[#This Row],[PRECIO]]</f>
        <v>0</v>
      </c>
      <c r="N747" s="2">
        <f>+Tabla35678[[#This Row],[SALIDAS]]*Tabla35678[[#This Row],[PRECIO]]</f>
        <v>0</v>
      </c>
      <c r="O747" s="2">
        <f>+Tabla35678[[#This Row],[BALANCE INICIAL2]]+Tabla35678[[#This Row],[ENTRADAS3]]-Tabla35678[[#This Row],[SALIDAS4]]</f>
        <v>75000</v>
      </c>
    </row>
    <row r="748" spans="1:15">
      <c r="A748" s="9" t="s">
        <v>28</v>
      </c>
      <c r="B748" t="s">
        <v>884</v>
      </c>
      <c r="C748" t="s">
        <v>74</v>
      </c>
      <c r="D748" t="s">
        <v>276</v>
      </c>
      <c r="F748" s="9" t="s">
        <v>853</v>
      </c>
      <c r="G748">
        <v>1404</v>
      </c>
      <c r="H748">
        <v>50</v>
      </c>
      <c r="I748">
        <v>1404</v>
      </c>
      <c r="J748">
        <f>+Tabla35678[[#This Row],[BALANCE INICIAL]]+Tabla35678[[#This Row],[ENTRADAS]]-Tabla35678[[#This Row],[SALIDAS]]</f>
        <v>50</v>
      </c>
      <c r="K748" s="2">
        <v>2.11</v>
      </c>
      <c r="L748" s="2">
        <f>+Tabla35678[[#This Row],[BALANCE INICIAL]]*Tabla35678[[#This Row],[PRECIO]]</f>
        <v>2962.4399999999996</v>
      </c>
      <c r="M748" s="2">
        <f>+Tabla35678[[#This Row],[ENTRADAS]]*Tabla35678[[#This Row],[PRECIO]]</f>
        <v>105.5</v>
      </c>
      <c r="N748" s="2">
        <f>+Tabla35678[[#This Row],[SALIDAS]]*Tabla35678[[#This Row],[PRECIO]]</f>
        <v>2962.4399999999996</v>
      </c>
      <c r="O748" s="2">
        <f>+Tabla35678[[#This Row],[BALANCE INICIAL2]]+Tabla35678[[#This Row],[ENTRADAS3]]-Tabla35678[[#This Row],[SALIDAS4]]</f>
        <v>105.5</v>
      </c>
    </row>
    <row r="749" spans="1:15">
      <c r="A749" s="9" t="s">
        <v>28</v>
      </c>
      <c r="B749" t="s">
        <v>884</v>
      </c>
      <c r="C749" t="s">
        <v>74</v>
      </c>
      <c r="D749" t="s">
        <v>284</v>
      </c>
      <c r="F749" s="9" t="s">
        <v>838</v>
      </c>
      <c r="G749">
        <v>5</v>
      </c>
      <c r="J749">
        <f>+Tabla35678[[#This Row],[BALANCE INICIAL]]+Tabla35678[[#This Row],[ENTRADAS]]-Tabla35678[[#This Row],[SALIDAS]]</f>
        <v>5</v>
      </c>
      <c r="K749" s="2">
        <v>327.12</v>
      </c>
      <c r="L749" s="2">
        <f>+Tabla35678[[#This Row],[BALANCE INICIAL]]*Tabla35678[[#This Row],[PRECIO]]</f>
        <v>1635.6</v>
      </c>
      <c r="M749" s="2">
        <f>+Tabla35678[[#This Row],[ENTRADAS]]*Tabla35678[[#This Row],[PRECIO]]</f>
        <v>0</v>
      </c>
      <c r="N749" s="2">
        <f>+Tabla35678[[#This Row],[SALIDAS]]*Tabla35678[[#This Row],[PRECIO]]</f>
        <v>0</v>
      </c>
      <c r="O749" s="2">
        <f>+Tabla35678[[#This Row],[BALANCE INICIAL2]]+Tabla35678[[#This Row],[ENTRADAS3]]-Tabla35678[[#This Row],[SALIDAS4]]</f>
        <v>1635.6</v>
      </c>
    </row>
    <row r="750" spans="1:15">
      <c r="A750" s="9" t="s">
        <v>28</v>
      </c>
      <c r="B750" t="s">
        <v>884</v>
      </c>
      <c r="C750" t="s">
        <v>74</v>
      </c>
      <c r="D750" t="s">
        <v>285</v>
      </c>
      <c r="F750" s="9" t="s">
        <v>820</v>
      </c>
      <c r="G750">
        <v>6</v>
      </c>
      <c r="I750">
        <v>1</v>
      </c>
      <c r="J750">
        <f>+Tabla35678[[#This Row],[BALANCE INICIAL]]+Tabla35678[[#This Row],[ENTRADAS]]-Tabla35678[[#This Row],[SALIDAS]]</f>
        <v>5</v>
      </c>
      <c r="K750" s="2">
        <v>255.93</v>
      </c>
      <c r="L750" s="2">
        <f>+Tabla35678[[#This Row],[BALANCE INICIAL]]*Tabla35678[[#This Row],[PRECIO]]</f>
        <v>1535.58</v>
      </c>
      <c r="M750" s="2">
        <f>+Tabla35678[[#This Row],[ENTRADAS]]*Tabla35678[[#This Row],[PRECIO]]</f>
        <v>0</v>
      </c>
      <c r="N750" s="2">
        <f>+Tabla35678[[#This Row],[SALIDAS]]*Tabla35678[[#This Row],[PRECIO]]</f>
        <v>255.93</v>
      </c>
      <c r="O750" s="2">
        <f>+Tabla35678[[#This Row],[BALANCE INICIAL2]]+Tabla35678[[#This Row],[ENTRADAS3]]-Tabla35678[[#This Row],[SALIDAS4]]</f>
        <v>1279.6499999999999</v>
      </c>
    </row>
    <row r="751" spans="1:15">
      <c r="A751" s="9" t="s">
        <v>28</v>
      </c>
      <c r="B751" t="s">
        <v>884</v>
      </c>
      <c r="C751" t="s">
        <v>74</v>
      </c>
      <c r="D751" t="s">
        <v>287</v>
      </c>
      <c r="F751" s="9" t="s">
        <v>820</v>
      </c>
      <c r="G751">
        <v>19</v>
      </c>
      <c r="I751">
        <v>1</v>
      </c>
      <c r="J751">
        <f>+Tabla35678[[#This Row],[BALANCE INICIAL]]+Tabla35678[[#This Row],[ENTRADAS]]-Tabla35678[[#This Row],[SALIDAS]]</f>
        <v>18</v>
      </c>
      <c r="K751" s="2">
        <v>108</v>
      </c>
      <c r="L751" s="2">
        <f>+Tabla35678[[#This Row],[BALANCE INICIAL]]*Tabla35678[[#This Row],[PRECIO]]</f>
        <v>2052</v>
      </c>
      <c r="M751" s="2">
        <f>+Tabla35678[[#This Row],[ENTRADAS]]*Tabla35678[[#This Row],[PRECIO]]</f>
        <v>0</v>
      </c>
      <c r="N751" s="2">
        <f>+Tabla35678[[#This Row],[SALIDAS]]*Tabla35678[[#This Row],[PRECIO]]</f>
        <v>108</v>
      </c>
      <c r="O751" s="2">
        <f>+Tabla35678[[#This Row],[BALANCE INICIAL2]]+Tabla35678[[#This Row],[ENTRADAS3]]-Tabla35678[[#This Row],[SALIDAS4]]</f>
        <v>1944</v>
      </c>
    </row>
    <row r="752" spans="1:15">
      <c r="A752" s="9" t="s">
        <v>28</v>
      </c>
      <c r="B752" t="s">
        <v>884</v>
      </c>
      <c r="C752" t="s">
        <v>74</v>
      </c>
      <c r="D752" t="s">
        <v>290</v>
      </c>
      <c r="F752" s="9" t="s">
        <v>820</v>
      </c>
      <c r="G752">
        <v>3</v>
      </c>
      <c r="J752">
        <f>+Tabla35678[[#This Row],[BALANCE INICIAL]]+Tabla35678[[#This Row],[ENTRADAS]]-Tabla35678[[#This Row],[SALIDAS]]</f>
        <v>3</v>
      </c>
      <c r="K752" s="2">
        <v>24.58</v>
      </c>
      <c r="L752" s="2">
        <f>+Tabla35678[[#This Row],[BALANCE INICIAL]]*Tabla35678[[#This Row],[PRECIO]]</f>
        <v>73.739999999999995</v>
      </c>
      <c r="M752" s="2">
        <f>+Tabla35678[[#This Row],[ENTRADAS]]*Tabla35678[[#This Row],[PRECIO]]</f>
        <v>0</v>
      </c>
      <c r="N752" s="2">
        <f>+Tabla35678[[#This Row],[SALIDAS]]*Tabla35678[[#This Row],[PRECIO]]</f>
        <v>0</v>
      </c>
      <c r="O752" s="2">
        <f>+Tabla35678[[#This Row],[BALANCE INICIAL2]]+Tabla35678[[#This Row],[ENTRADAS3]]-Tabla35678[[#This Row],[SALIDAS4]]</f>
        <v>73.739999999999995</v>
      </c>
    </row>
    <row r="753" spans="1:15">
      <c r="A753" s="9" t="s">
        <v>28</v>
      </c>
      <c r="B753" t="s">
        <v>884</v>
      </c>
      <c r="C753" t="s">
        <v>74</v>
      </c>
      <c r="D753" t="s">
        <v>291</v>
      </c>
      <c r="F753" s="9" t="s">
        <v>826</v>
      </c>
      <c r="G753">
        <v>760</v>
      </c>
      <c r="J753">
        <f>+Tabla35678[[#This Row],[BALANCE INICIAL]]+Tabla35678[[#This Row],[ENTRADAS]]-Tabla35678[[#This Row],[SALIDAS]]</f>
        <v>760</v>
      </c>
      <c r="K753" s="2">
        <v>11.3</v>
      </c>
      <c r="L753" s="2">
        <f>+Tabla35678[[#This Row],[BALANCE INICIAL]]*Tabla35678[[#This Row],[PRECIO]]</f>
        <v>8588</v>
      </c>
      <c r="M753" s="2">
        <f>+Tabla35678[[#This Row],[ENTRADAS]]*Tabla35678[[#This Row],[PRECIO]]</f>
        <v>0</v>
      </c>
      <c r="N753" s="2">
        <f>+Tabla35678[[#This Row],[SALIDAS]]*Tabla35678[[#This Row],[PRECIO]]</f>
        <v>0</v>
      </c>
      <c r="O753" s="2">
        <f>+Tabla35678[[#This Row],[BALANCE INICIAL2]]+Tabla35678[[#This Row],[ENTRADAS3]]-Tabla35678[[#This Row],[SALIDAS4]]</f>
        <v>8588</v>
      </c>
    </row>
    <row r="754" spans="1:15">
      <c r="A754" s="9" t="s">
        <v>28</v>
      </c>
      <c r="B754" t="s">
        <v>884</v>
      </c>
      <c r="C754" t="s">
        <v>74</v>
      </c>
      <c r="D754" t="s">
        <v>299</v>
      </c>
      <c r="F754" s="9" t="s">
        <v>820</v>
      </c>
      <c r="G754">
        <v>9</v>
      </c>
      <c r="I754">
        <v>3</v>
      </c>
      <c r="J754">
        <f>+Tabla35678[[#This Row],[BALANCE INICIAL]]+Tabla35678[[#This Row],[ENTRADAS]]-Tabla35678[[#This Row],[SALIDAS]]</f>
        <v>6</v>
      </c>
      <c r="K754" s="2">
        <v>5</v>
      </c>
      <c r="L754" s="2">
        <f>+Tabla35678[[#This Row],[BALANCE INICIAL]]*Tabla35678[[#This Row],[PRECIO]]</f>
        <v>45</v>
      </c>
      <c r="M754" s="2">
        <f>+Tabla35678[[#This Row],[ENTRADAS]]*Tabla35678[[#This Row],[PRECIO]]</f>
        <v>0</v>
      </c>
      <c r="N754" s="2">
        <f>+Tabla35678[[#This Row],[SALIDAS]]*Tabla35678[[#This Row],[PRECIO]]</f>
        <v>15</v>
      </c>
      <c r="O754" s="2">
        <f>+Tabla35678[[#This Row],[BALANCE INICIAL2]]+Tabla35678[[#This Row],[ENTRADAS3]]-Tabla35678[[#This Row],[SALIDAS4]]</f>
        <v>30</v>
      </c>
    </row>
    <row r="755" spans="1:15">
      <c r="A755" s="9" t="s">
        <v>28</v>
      </c>
      <c r="B755" t="s">
        <v>884</v>
      </c>
      <c r="C755" t="s">
        <v>74</v>
      </c>
      <c r="D755" t="s">
        <v>302</v>
      </c>
      <c r="F755" s="9" t="s">
        <v>826</v>
      </c>
      <c r="G755">
        <v>110</v>
      </c>
      <c r="H755">
        <v>20</v>
      </c>
      <c r="I755">
        <v>37</v>
      </c>
      <c r="J755">
        <f>+Tabla35678[[#This Row],[BALANCE INICIAL]]+Tabla35678[[#This Row],[ENTRADAS]]-Tabla35678[[#This Row],[SALIDAS]]</f>
        <v>93</v>
      </c>
      <c r="K755" s="2">
        <v>148.47999999999999</v>
      </c>
      <c r="L755" s="2">
        <f>+Tabla35678[[#This Row],[BALANCE INICIAL]]*Tabla35678[[#This Row],[PRECIO]]</f>
        <v>16332.8</v>
      </c>
      <c r="M755" s="2">
        <f>+Tabla35678[[#This Row],[ENTRADAS]]*Tabla35678[[#This Row],[PRECIO]]</f>
        <v>2969.6</v>
      </c>
      <c r="N755" s="2">
        <f>+Tabla35678[[#This Row],[SALIDAS]]*Tabla35678[[#This Row],[PRECIO]]</f>
        <v>5493.7599999999993</v>
      </c>
      <c r="O755" s="2">
        <f>+Tabla35678[[#This Row],[BALANCE INICIAL2]]+Tabla35678[[#This Row],[ENTRADAS3]]-Tabla35678[[#This Row],[SALIDAS4]]</f>
        <v>13808.64</v>
      </c>
    </row>
    <row r="756" spans="1:15">
      <c r="A756" s="9" t="s">
        <v>28</v>
      </c>
      <c r="B756" t="s">
        <v>884</v>
      </c>
      <c r="C756" t="s">
        <v>74</v>
      </c>
      <c r="D756" t="s">
        <v>309</v>
      </c>
      <c r="F756" s="9" t="s">
        <v>826</v>
      </c>
      <c r="G756">
        <v>340</v>
      </c>
      <c r="I756">
        <v>13</v>
      </c>
      <c r="J756">
        <f>+Tabla35678[[#This Row],[BALANCE INICIAL]]+Tabla35678[[#This Row],[ENTRADAS]]-Tabla35678[[#This Row],[SALIDAS]]</f>
        <v>327</v>
      </c>
      <c r="K756" s="2">
        <v>25</v>
      </c>
      <c r="L756" s="2">
        <f>+Tabla35678[[#This Row],[BALANCE INICIAL]]*Tabla35678[[#This Row],[PRECIO]]</f>
        <v>8500</v>
      </c>
      <c r="M756" s="2">
        <f>+Tabla35678[[#This Row],[ENTRADAS]]*Tabla35678[[#This Row],[PRECIO]]</f>
        <v>0</v>
      </c>
      <c r="N756" s="2">
        <f>+Tabla35678[[#This Row],[SALIDAS]]*Tabla35678[[#This Row],[PRECIO]]</f>
        <v>325</v>
      </c>
      <c r="O756" s="2">
        <f>+Tabla35678[[#This Row],[BALANCE INICIAL2]]+Tabla35678[[#This Row],[ENTRADAS3]]-Tabla35678[[#This Row],[SALIDAS4]]</f>
        <v>8175</v>
      </c>
    </row>
    <row r="757" spans="1:15">
      <c r="A757" s="9" t="s">
        <v>28</v>
      </c>
      <c r="B757" t="s">
        <v>884</v>
      </c>
      <c r="C757" t="s">
        <v>74</v>
      </c>
      <c r="D757" t="s">
        <v>310</v>
      </c>
      <c r="F757" s="9" t="s">
        <v>826</v>
      </c>
      <c r="G757">
        <v>445</v>
      </c>
      <c r="H757">
        <v>10</v>
      </c>
      <c r="I757">
        <v>2</v>
      </c>
      <c r="J757">
        <f>+Tabla35678[[#This Row],[BALANCE INICIAL]]+Tabla35678[[#This Row],[ENTRADAS]]-Tabla35678[[#This Row],[SALIDAS]]</f>
        <v>453</v>
      </c>
      <c r="K757" s="2">
        <v>3.95</v>
      </c>
      <c r="L757" s="2">
        <f>+Tabla35678[[#This Row],[BALANCE INICIAL]]*Tabla35678[[#This Row],[PRECIO]]</f>
        <v>1757.75</v>
      </c>
      <c r="M757" s="2">
        <f>+Tabla35678[[#This Row],[ENTRADAS]]*Tabla35678[[#This Row],[PRECIO]]</f>
        <v>39.5</v>
      </c>
      <c r="N757" s="2">
        <f>+Tabla35678[[#This Row],[SALIDAS]]*Tabla35678[[#This Row],[PRECIO]]</f>
        <v>7.9</v>
      </c>
      <c r="O757" s="2">
        <f>+Tabla35678[[#This Row],[BALANCE INICIAL2]]+Tabla35678[[#This Row],[ENTRADAS3]]-Tabla35678[[#This Row],[SALIDAS4]]</f>
        <v>1789.35</v>
      </c>
    </row>
    <row r="758" spans="1:15">
      <c r="A758" s="9" t="s">
        <v>28</v>
      </c>
      <c r="B758" t="s">
        <v>884</v>
      </c>
      <c r="C758" t="s">
        <v>74</v>
      </c>
      <c r="D758" t="s">
        <v>933</v>
      </c>
      <c r="F758" s="9" t="s">
        <v>826</v>
      </c>
      <c r="H758">
        <v>60</v>
      </c>
      <c r="I758">
        <v>6</v>
      </c>
      <c r="J758">
        <f>+Tabla35678[[#This Row],[BALANCE INICIAL]]+Tabla35678[[#This Row],[ENTRADAS]]-Tabla35678[[#This Row],[SALIDAS]]</f>
        <v>54</v>
      </c>
      <c r="K758" s="2">
        <v>17.11</v>
      </c>
      <c r="L758" s="2">
        <f>+Tabla35678[[#This Row],[BALANCE INICIAL]]*Tabla35678[[#This Row],[PRECIO]]</f>
        <v>0</v>
      </c>
      <c r="M758" s="2">
        <f>+Tabla35678[[#This Row],[ENTRADAS]]*Tabla35678[[#This Row],[PRECIO]]</f>
        <v>1026.5999999999999</v>
      </c>
      <c r="N758" s="2">
        <f>+Tabla35678[[#This Row],[SALIDAS]]*Tabla35678[[#This Row],[PRECIO]]</f>
        <v>102.66</v>
      </c>
      <c r="O758" s="2">
        <f>+Tabla35678[[#This Row],[BALANCE INICIAL2]]+Tabla35678[[#This Row],[ENTRADAS3]]-Tabla35678[[#This Row],[SALIDAS4]]</f>
        <v>923.93999999999994</v>
      </c>
    </row>
    <row r="759" spans="1:15">
      <c r="A759" s="9" t="s">
        <v>28</v>
      </c>
      <c r="B759" t="s">
        <v>884</v>
      </c>
      <c r="C759" t="s">
        <v>74</v>
      </c>
      <c r="D759" t="s">
        <v>934</v>
      </c>
      <c r="F759" s="9" t="s">
        <v>826</v>
      </c>
      <c r="H759">
        <v>5</v>
      </c>
      <c r="J759">
        <f>+Tabla35678[[#This Row],[BALANCE INICIAL]]+Tabla35678[[#This Row],[ENTRADAS]]-Tabla35678[[#This Row],[SALIDAS]]</f>
        <v>5</v>
      </c>
      <c r="K759" s="2">
        <v>83.19</v>
      </c>
      <c r="L759" s="2">
        <f>+Tabla35678[[#This Row],[BALANCE INICIAL]]*Tabla35678[[#This Row],[PRECIO]]</f>
        <v>0</v>
      </c>
      <c r="M759" s="2">
        <f>+Tabla35678[[#This Row],[ENTRADAS]]*Tabla35678[[#This Row],[PRECIO]]</f>
        <v>415.95</v>
      </c>
      <c r="N759" s="2">
        <f>+Tabla35678[[#This Row],[SALIDAS]]*Tabla35678[[#This Row],[PRECIO]]</f>
        <v>0</v>
      </c>
      <c r="O759" s="2">
        <f>+Tabla35678[[#This Row],[BALANCE INICIAL2]]+Tabla35678[[#This Row],[ENTRADAS3]]-Tabla35678[[#This Row],[SALIDAS4]]</f>
        <v>415.95</v>
      </c>
    </row>
    <row r="760" spans="1:15">
      <c r="A760" s="9" t="s">
        <v>28</v>
      </c>
      <c r="B760" t="s">
        <v>884</v>
      </c>
      <c r="C760" t="s">
        <v>74</v>
      </c>
      <c r="D760" t="s">
        <v>935</v>
      </c>
      <c r="F760" s="9" t="s">
        <v>826</v>
      </c>
      <c r="H760">
        <v>5</v>
      </c>
      <c r="J760">
        <f>+Tabla35678[[#This Row],[BALANCE INICIAL]]+Tabla35678[[#This Row],[ENTRADAS]]-Tabla35678[[#This Row],[SALIDAS]]</f>
        <v>5</v>
      </c>
      <c r="K760" s="2">
        <v>38.35</v>
      </c>
      <c r="L760" s="2">
        <f>+Tabla35678[[#This Row],[BALANCE INICIAL]]*Tabla35678[[#This Row],[PRECIO]]</f>
        <v>0</v>
      </c>
      <c r="M760" s="2">
        <f>+Tabla35678[[#This Row],[ENTRADAS]]*Tabla35678[[#This Row],[PRECIO]]</f>
        <v>191.75</v>
      </c>
      <c r="N760" s="2">
        <f>+Tabla35678[[#This Row],[SALIDAS]]*Tabla35678[[#This Row],[PRECIO]]</f>
        <v>0</v>
      </c>
      <c r="O760" s="2">
        <f>+Tabla35678[[#This Row],[BALANCE INICIAL2]]+Tabla35678[[#This Row],[ENTRADAS3]]-Tabla35678[[#This Row],[SALIDAS4]]</f>
        <v>191.75</v>
      </c>
    </row>
    <row r="761" spans="1:15">
      <c r="A761" s="9" t="s">
        <v>28</v>
      </c>
      <c r="B761" t="s">
        <v>884</v>
      </c>
      <c r="C761" t="s">
        <v>74</v>
      </c>
      <c r="D761" t="s">
        <v>311</v>
      </c>
      <c r="F761" s="9" t="s">
        <v>820</v>
      </c>
      <c r="G761">
        <v>63</v>
      </c>
      <c r="I761">
        <v>7</v>
      </c>
      <c r="J761">
        <f>+Tabla35678[[#This Row],[BALANCE INICIAL]]+Tabla35678[[#This Row],[ENTRADAS]]-Tabla35678[[#This Row],[SALIDAS]]</f>
        <v>56</v>
      </c>
      <c r="K761" s="2">
        <v>19.5</v>
      </c>
      <c r="L761" s="2">
        <f>+Tabla35678[[#This Row],[BALANCE INICIAL]]*Tabla35678[[#This Row],[PRECIO]]</f>
        <v>1228.5</v>
      </c>
      <c r="M761" s="2">
        <f>+Tabla35678[[#This Row],[ENTRADAS]]*Tabla35678[[#This Row],[PRECIO]]</f>
        <v>0</v>
      </c>
      <c r="N761" s="2">
        <f>+Tabla35678[[#This Row],[SALIDAS]]*Tabla35678[[#This Row],[PRECIO]]</f>
        <v>136.5</v>
      </c>
      <c r="O761" s="2">
        <f>+Tabla35678[[#This Row],[BALANCE INICIAL2]]+Tabla35678[[#This Row],[ENTRADAS3]]-Tabla35678[[#This Row],[SALIDAS4]]</f>
        <v>1092</v>
      </c>
    </row>
    <row r="762" spans="1:15">
      <c r="A762" s="9" t="s">
        <v>28</v>
      </c>
      <c r="B762" t="s">
        <v>884</v>
      </c>
      <c r="C762" t="s">
        <v>74</v>
      </c>
      <c r="D762" t="s">
        <v>480</v>
      </c>
      <c r="F762" s="9" t="s">
        <v>826</v>
      </c>
      <c r="G762">
        <v>20</v>
      </c>
      <c r="J762">
        <f>+Tabla35678[[#This Row],[BALANCE INICIAL]]+Tabla35678[[#This Row],[ENTRADAS]]-Tabla35678[[#This Row],[SALIDAS]]</f>
        <v>20</v>
      </c>
      <c r="K762" s="2">
        <v>23729.33</v>
      </c>
      <c r="L762" s="2">
        <f>+Tabla35678[[#This Row],[BALANCE INICIAL]]*Tabla35678[[#This Row],[PRECIO]]</f>
        <v>474586.60000000003</v>
      </c>
      <c r="M762" s="2">
        <f>+Tabla35678[[#This Row],[ENTRADAS]]*Tabla35678[[#This Row],[PRECIO]]</f>
        <v>0</v>
      </c>
      <c r="N762" s="2">
        <f>+Tabla35678[[#This Row],[SALIDAS]]*Tabla35678[[#This Row],[PRECIO]]</f>
        <v>0</v>
      </c>
      <c r="O762" s="2">
        <f>+Tabla35678[[#This Row],[BALANCE INICIAL2]]+Tabla35678[[#This Row],[ENTRADAS3]]-Tabla35678[[#This Row],[SALIDAS4]]</f>
        <v>474586.60000000003</v>
      </c>
    </row>
    <row r="763" spans="1:15">
      <c r="A763" s="9" t="s">
        <v>28</v>
      </c>
      <c r="B763" t="s">
        <v>884</v>
      </c>
      <c r="C763" t="s">
        <v>74</v>
      </c>
      <c r="D763" t="s">
        <v>481</v>
      </c>
      <c r="F763" s="9" t="s">
        <v>864</v>
      </c>
      <c r="G763">
        <v>0</v>
      </c>
      <c r="J763">
        <f>+Tabla35678[[#This Row],[BALANCE INICIAL]]+Tabla35678[[#This Row],[ENTRADAS]]-Tabla35678[[#This Row],[SALIDAS]]</f>
        <v>0</v>
      </c>
      <c r="K763" s="2">
        <v>18271.189999999999</v>
      </c>
      <c r="L763" s="2">
        <f>+Tabla35678[[#This Row],[BALANCE INICIAL]]*Tabla35678[[#This Row],[PRECIO]]</f>
        <v>0</v>
      </c>
      <c r="M763" s="2">
        <f>+Tabla35678[[#This Row],[ENTRADAS]]*Tabla35678[[#This Row],[PRECIO]]</f>
        <v>0</v>
      </c>
      <c r="N763" s="2">
        <f>+Tabla35678[[#This Row],[SALIDAS]]*Tabla35678[[#This Row],[PRECIO]]</f>
        <v>0</v>
      </c>
      <c r="O763" s="2">
        <f>+Tabla35678[[#This Row],[BALANCE INICIAL2]]+Tabla35678[[#This Row],[ENTRADAS3]]-Tabla35678[[#This Row],[SALIDAS4]]</f>
        <v>0</v>
      </c>
    </row>
    <row r="764" spans="1:15">
      <c r="A764" s="9" t="s">
        <v>28</v>
      </c>
      <c r="B764" t="s">
        <v>884</v>
      </c>
      <c r="C764" t="s">
        <v>74</v>
      </c>
      <c r="D764" t="s">
        <v>482</v>
      </c>
      <c r="F764" s="9" t="s">
        <v>826</v>
      </c>
      <c r="G764">
        <v>4</v>
      </c>
      <c r="J764">
        <f>+Tabla35678[[#This Row],[BALANCE INICIAL]]+Tabla35678[[#This Row],[ENTRADAS]]-Tabla35678[[#This Row],[SALIDAS]]</f>
        <v>4</v>
      </c>
      <c r="K764" s="2">
        <v>3331.38</v>
      </c>
      <c r="L764" s="2">
        <f>+Tabla35678[[#This Row],[BALANCE INICIAL]]*Tabla35678[[#This Row],[PRECIO]]</f>
        <v>13325.52</v>
      </c>
      <c r="M764" s="2">
        <f>+Tabla35678[[#This Row],[ENTRADAS]]*Tabla35678[[#This Row],[PRECIO]]</f>
        <v>0</v>
      </c>
      <c r="N764" s="2">
        <f>+Tabla35678[[#This Row],[SALIDAS]]*Tabla35678[[#This Row],[PRECIO]]</f>
        <v>0</v>
      </c>
      <c r="O764" s="2">
        <f>+Tabla35678[[#This Row],[BALANCE INICIAL2]]+Tabla35678[[#This Row],[ENTRADAS3]]-Tabla35678[[#This Row],[SALIDAS4]]</f>
        <v>13325.52</v>
      </c>
    </row>
    <row r="765" spans="1:15">
      <c r="A765" s="9" t="s">
        <v>28</v>
      </c>
      <c r="B765" t="s">
        <v>884</v>
      </c>
      <c r="C765" t="s">
        <v>74</v>
      </c>
      <c r="D765" t="s">
        <v>483</v>
      </c>
      <c r="F765" s="9" t="s">
        <v>864</v>
      </c>
      <c r="G765">
        <v>2</v>
      </c>
      <c r="J765">
        <f>+Tabla35678[[#This Row],[BALANCE INICIAL]]+Tabla35678[[#This Row],[ENTRADAS]]-Tabla35678[[#This Row],[SALIDAS]]</f>
        <v>2</v>
      </c>
      <c r="K765" s="2">
        <v>25000</v>
      </c>
      <c r="L765" s="2">
        <f>+Tabla35678[[#This Row],[BALANCE INICIAL]]*Tabla35678[[#This Row],[PRECIO]]</f>
        <v>50000</v>
      </c>
      <c r="M765" s="2">
        <f>+Tabla35678[[#This Row],[ENTRADAS]]*Tabla35678[[#This Row],[PRECIO]]</f>
        <v>0</v>
      </c>
      <c r="N765" s="2">
        <f>+Tabla35678[[#This Row],[SALIDAS]]*Tabla35678[[#This Row],[PRECIO]]</f>
        <v>0</v>
      </c>
      <c r="O765" s="2">
        <f>+Tabla35678[[#This Row],[BALANCE INICIAL2]]+Tabla35678[[#This Row],[ENTRADAS3]]-Tabla35678[[#This Row],[SALIDAS4]]</f>
        <v>50000</v>
      </c>
    </row>
    <row r="766" spans="1:15">
      <c r="A766" s="9" t="s">
        <v>28</v>
      </c>
      <c r="B766" t="s">
        <v>884</v>
      </c>
      <c r="C766" t="s">
        <v>74</v>
      </c>
      <c r="D766" t="s">
        <v>484</v>
      </c>
      <c r="F766" s="9" t="s">
        <v>864</v>
      </c>
      <c r="G766">
        <v>30</v>
      </c>
      <c r="J766">
        <f>+Tabla35678[[#This Row],[BALANCE INICIAL]]+Tabla35678[[#This Row],[ENTRADAS]]-Tabla35678[[#This Row],[SALIDAS]]</f>
        <v>30</v>
      </c>
      <c r="K766" s="2">
        <v>5000</v>
      </c>
      <c r="L766" s="2">
        <f>+Tabla35678[[#This Row],[BALANCE INICIAL]]*Tabla35678[[#This Row],[PRECIO]]</f>
        <v>150000</v>
      </c>
      <c r="M766" s="2">
        <f>+Tabla35678[[#This Row],[ENTRADAS]]*Tabla35678[[#This Row],[PRECIO]]</f>
        <v>0</v>
      </c>
      <c r="N766" s="2">
        <f>+Tabla35678[[#This Row],[SALIDAS]]*Tabla35678[[#This Row],[PRECIO]]</f>
        <v>0</v>
      </c>
      <c r="O766" s="2">
        <f>+Tabla35678[[#This Row],[BALANCE INICIAL2]]+Tabla35678[[#This Row],[ENTRADAS3]]-Tabla35678[[#This Row],[SALIDAS4]]</f>
        <v>150000</v>
      </c>
    </row>
    <row r="767" spans="1:15">
      <c r="A767" s="9" t="s">
        <v>28</v>
      </c>
      <c r="B767" t="s">
        <v>884</v>
      </c>
      <c r="C767" t="s">
        <v>74</v>
      </c>
      <c r="F767" s="9"/>
      <c r="G767">
        <v>0</v>
      </c>
      <c r="J767">
        <f>+Tabla35678[[#This Row],[BALANCE INICIAL]]+Tabla35678[[#This Row],[ENTRADAS]]-Tabla35678[[#This Row],[SALIDAS]]</f>
        <v>0</v>
      </c>
      <c r="K767" s="2"/>
      <c r="L767" s="2">
        <f>+Tabla35678[[#This Row],[BALANCE INICIAL]]*Tabla35678[[#This Row],[PRECIO]]</f>
        <v>0</v>
      </c>
      <c r="M767" s="2">
        <f>+Tabla35678[[#This Row],[ENTRADAS]]*Tabla35678[[#This Row],[PRECIO]]</f>
        <v>0</v>
      </c>
      <c r="N767" s="2">
        <f>+Tabla35678[[#This Row],[SALIDAS]]*Tabla35678[[#This Row],[PRECIO]]</f>
        <v>0</v>
      </c>
      <c r="O767" s="2">
        <f>+Tabla35678[[#This Row],[BALANCE INICIAL2]]+Tabla35678[[#This Row],[ENTRADAS3]]-Tabla35678[[#This Row],[SALIDAS4]]</f>
        <v>0</v>
      </c>
    </row>
    <row r="768" spans="1:15">
      <c r="A768" s="9" t="s">
        <v>28</v>
      </c>
      <c r="B768" t="s">
        <v>884</v>
      </c>
      <c r="C768" t="s">
        <v>71</v>
      </c>
      <c r="D768" t="s">
        <v>126</v>
      </c>
      <c r="F768" s="9" t="s">
        <v>826</v>
      </c>
      <c r="G768">
        <v>7</v>
      </c>
      <c r="J768">
        <f>+Tabla35678[[#This Row],[BALANCE INICIAL]]+Tabla35678[[#This Row],[ENTRADAS]]-Tabla35678[[#This Row],[SALIDAS]]</f>
        <v>7</v>
      </c>
      <c r="K768" s="2">
        <v>524.13</v>
      </c>
      <c r="L768" s="2">
        <f>+Tabla35678[[#This Row],[BALANCE INICIAL]]*Tabla35678[[#This Row],[PRECIO]]</f>
        <v>3668.91</v>
      </c>
      <c r="M768" s="2">
        <f>+Tabla35678[[#This Row],[ENTRADAS]]*Tabla35678[[#This Row],[PRECIO]]</f>
        <v>0</v>
      </c>
      <c r="N768" s="2">
        <f>+Tabla35678[[#This Row],[SALIDAS]]*Tabla35678[[#This Row],[PRECIO]]</f>
        <v>0</v>
      </c>
      <c r="O768" s="2">
        <f>+Tabla35678[[#This Row],[BALANCE INICIAL2]]+Tabla35678[[#This Row],[ENTRADAS3]]-Tabla35678[[#This Row],[SALIDAS4]]</f>
        <v>3668.91</v>
      </c>
    </row>
    <row r="769" spans="1:15">
      <c r="A769" s="9" t="s">
        <v>28</v>
      </c>
      <c r="B769" t="s">
        <v>884</v>
      </c>
      <c r="C769" t="s">
        <v>71</v>
      </c>
      <c r="D769" t="s">
        <v>127</v>
      </c>
      <c r="F769" s="9" t="s">
        <v>826</v>
      </c>
      <c r="G769">
        <v>12</v>
      </c>
      <c r="I769">
        <v>8</v>
      </c>
      <c r="J769">
        <f>+Tabla35678[[#This Row],[BALANCE INICIAL]]+Tabla35678[[#This Row],[ENTRADAS]]-Tabla35678[[#This Row],[SALIDAS]]</f>
        <v>4</v>
      </c>
      <c r="K769" s="2">
        <v>244</v>
      </c>
      <c r="L769" s="2">
        <f>+Tabla35678[[#This Row],[BALANCE INICIAL]]*Tabla35678[[#This Row],[PRECIO]]</f>
        <v>2928</v>
      </c>
      <c r="M769" s="2">
        <f>+Tabla35678[[#This Row],[ENTRADAS]]*Tabla35678[[#This Row],[PRECIO]]</f>
        <v>0</v>
      </c>
      <c r="N769" s="2">
        <f>+Tabla35678[[#This Row],[SALIDAS]]*Tabla35678[[#This Row],[PRECIO]]</f>
        <v>1952</v>
      </c>
      <c r="O769" s="2">
        <f>+Tabla35678[[#This Row],[BALANCE INICIAL2]]+Tabla35678[[#This Row],[ENTRADAS3]]-Tabla35678[[#This Row],[SALIDAS4]]</f>
        <v>976</v>
      </c>
    </row>
    <row r="770" spans="1:15">
      <c r="A770" s="9" t="s">
        <v>30</v>
      </c>
      <c r="B770" s="17" t="s">
        <v>876</v>
      </c>
      <c r="C770" t="s">
        <v>73</v>
      </c>
      <c r="D770" t="s">
        <v>133</v>
      </c>
      <c r="F770" s="9" t="s">
        <v>826</v>
      </c>
      <c r="G770">
        <v>2500</v>
      </c>
      <c r="J770">
        <f>+Tabla35678[[#This Row],[BALANCE INICIAL]]+Tabla35678[[#This Row],[ENTRADAS]]-Tabla35678[[#This Row],[SALIDAS]]</f>
        <v>2500</v>
      </c>
      <c r="K770" s="2">
        <v>186</v>
      </c>
      <c r="L770" s="2">
        <f>+Tabla35678[[#This Row],[BALANCE INICIAL]]*Tabla35678[[#This Row],[PRECIO]]</f>
        <v>465000</v>
      </c>
      <c r="M770" s="2">
        <f>+Tabla35678[[#This Row],[ENTRADAS]]*Tabla35678[[#This Row],[PRECIO]]</f>
        <v>0</v>
      </c>
      <c r="N770" s="2">
        <f>+Tabla35678[[#This Row],[SALIDAS]]*Tabla35678[[#This Row],[PRECIO]]</f>
        <v>0</v>
      </c>
      <c r="O770" s="2">
        <f>+Tabla35678[[#This Row],[BALANCE INICIAL2]]+Tabla35678[[#This Row],[ENTRADAS3]]-Tabla35678[[#This Row],[SALIDAS4]]</f>
        <v>465000</v>
      </c>
    </row>
    <row r="771" spans="1:15">
      <c r="A771" s="9" t="s">
        <v>30</v>
      </c>
      <c r="B771" s="17" t="s">
        <v>876</v>
      </c>
      <c r="C771" t="s">
        <v>73</v>
      </c>
      <c r="D771" t="s">
        <v>134</v>
      </c>
      <c r="F771" s="9" t="s">
        <v>826</v>
      </c>
      <c r="H771">
        <v>12</v>
      </c>
      <c r="I771">
        <v>12</v>
      </c>
      <c r="J771">
        <f>+Tabla35678[[#This Row],[BALANCE INICIAL]]+Tabla35678[[#This Row],[ENTRADAS]]-Tabla35678[[#This Row],[SALIDAS]]</f>
        <v>0</v>
      </c>
      <c r="K771" s="2">
        <v>600</v>
      </c>
      <c r="L771" s="2">
        <f>+Tabla35678[[#This Row],[BALANCE INICIAL]]*Tabla35678[[#This Row],[PRECIO]]</f>
        <v>0</v>
      </c>
      <c r="M771" s="2">
        <f>+Tabla35678[[#This Row],[ENTRADAS]]*Tabla35678[[#This Row],[PRECIO]]</f>
        <v>7200</v>
      </c>
      <c r="N771" s="2">
        <f>+Tabla35678[[#This Row],[SALIDAS]]*Tabla35678[[#This Row],[PRECIO]]</f>
        <v>7200</v>
      </c>
      <c r="O771" s="2">
        <f>+Tabla35678[[#This Row],[BALANCE INICIAL2]]+Tabla35678[[#This Row],[ENTRADAS3]]-Tabla35678[[#This Row],[SALIDAS4]]</f>
        <v>0</v>
      </c>
    </row>
    <row r="772" spans="1:15">
      <c r="A772" s="9" t="s">
        <v>30</v>
      </c>
      <c r="B772" s="17" t="s">
        <v>876</v>
      </c>
      <c r="C772" t="s">
        <v>73</v>
      </c>
      <c r="D772" t="s">
        <v>135</v>
      </c>
      <c r="F772" s="9" t="s">
        <v>826</v>
      </c>
      <c r="H772">
        <v>200</v>
      </c>
      <c r="I772">
        <v>200</v>
      </c>
      <c r="J772">
        <f>+Tabla35678[[#This Row],[BALANCE INICIAL]]+Tabla35678[[#This Row],[ENTRADAS]]-Tabla35678[[#This Row],[SALIDAS]]</f>
        <v>0</v>
      </c>
      <c r="K772" s="2">
        <v>350</v>
      </c>
      <c r="L772" s="2">
        <f>+Tabla35678[[#This Row],[BALANCE INICIAL]]*Tabla35678[[#This Row],[PRECIO]]</f>
        <v>0</v>
      </c>
      <c r="M772" s="2">
        <f>+Tabla35678[[#This Row],[ENTRADAS]]*Tabla35678[[#This Row],[PRECIO]]</f>
        <v>70000</v>
      </c>
      <c r="N772" s="2">
        <f>+Tabla35678[[#This Row],[SALIDAS]]*Tabla35678[[#This Row],[PRECIO]]</f>
        <v>70000</v>
      </c>
      <c r="O772" s="2">
        <f>+Tabla35678[[#This Row],[BALANCE INICIAL2]]+Tabla35678[[#This Row],[ENTRADAS3]]-Tabla35678[[#This Row],[SALIDAS4]]</f>
        <v>0</v>
      </c>
    </row>
    <row r="773" spans="1:15">
      <c r="A773" s="9" t="s">
        <v>30</v>
      </c>
      <c r="B773" s="17" t="s">
        <v>876</v>
      </c>
      <c r="C773" t="s">
        <v>73</v>
      </c>
      <c r="D773" t="s">
        <v>136</v>
      </c>
      <c r="F773" s="9" t="s">
        <v>829</v>
      </c>
      <c r="H773">
        <v>130</v>
      </c>
      <c r="I773">
        <v>130</v>
      </c>
      <c r="J773">
        <f>+Tabla35678[[#This Row],[BALANCE INICIAL]]+Tabla35678[[#This Row],[ENTRADAS]]-Tabla35678[[#This Row],[SALIDAS]]</f>
        <v>0</v>
      </c>
      <c r="K773" s="2">
        <v>400</v>
      </c>
      <c r="L773" s="2">
        <f>+Tabla35678[[#This Row],[BALANCE INICIAL]]*Tabla35678[[#This Row],[PRECIO]]</f>
        <v>0</v>
      </c>
      <c r="M773" s="2">
        <f>+Tabla35678[[#This Row],[ENTRADAS]]*Tabla35678[[#This Row],[PRECIO]]</f>
        <v>52000</v>
      </c>
      <c r="N773" s="2">
        <f>+Tabla35678[[#This Row],[SALIDAS]]*Tabla35678[[#This Row],[PRECIO]]</f>
        <v>52000</v>
      </c>
      <c r="O773" s="2">
        <f>+Tabla35678[[#This Row],[BALANCE INICIAL2]]+Tabla35678[[#This Row],[ENTRADAS3]]-Tabla35678[[#This Row],[SALIDAS4]]</f>
        <v>0</v>
      </c>
    </row>
    <row r="774" spans="1:15">
      <c r="A774" s="9" t="s">
        <v>30</v>
      </c>
      <c r="B774" s="17" t="s">
        <v>876</v>
      </c>
      <c r="C774" t="s">
        <v>73</v>
      </c>
      <c r="D774" t="s">
        <v>137</v>
      </c>
      <c r="F774" s="9" t="s">
        <v>829</v>
      </c>
      <c r="H774">
        <v>60</v>
      </c>
      <c r="I774">
        <v>60</v>
      </c>
      <c r="J774">
        <f>+Tabla35678[[#This Row],[BALANCE INICIAL]]+Tabla35678[[#This Row],[ENTRADAS]]-Tabla35678[[#This Row],[SALIDAS]]</f>
        <v>0</v>
      </c>
      <c r="K774" s="2">
        <v>380</v>
      </c>
      <c r="L774" s="2">
        <f>+Tabla35678[[#This Row],[BALANCE INICIAL]]*Tabla35678[[#This Row],[PRECIO]]</f>
        <v>0</v>
      </c>
      <c r="M774" s="2">
        <f>+Tabla35678[[#This Row],[ENTRADAS]]*Tabla35678[[#This Row],[PRECIO]]</f>
        <v>22800</v>
      </c>
      <c r="N774" s="2">
        <f>+Tabla35678[[#This Row],[SALIDAS]]*Tabla35678[[#This Row],[PRECIO]]</f>
        <v>22800</v>
      </c>
      <c r="O774" s="2">
        <f>+Tabla35678[[#This Row],[BALANCE INICIAL2]]+Tabla35678[[#This Row],[ENTRADAS3]]-Tabla35678[[#This Row],[SALIDAS4]]</f>
        <v>0</v>
      </c>
    </row>
    <row r="775" spans="1:15">
      <c r="A775" s="9" t="s">
        <v>30</v>
      </c>
      <c r="B775" s="17" t="s">
        <v>876</v>
      </c>
      <c r="C775" t="s">
        <v>73</v>
      </c>
      <c r="D775" t="s">
        <v>138</v>
      </c>
      <c r="F775" s="9" t="s">
        <v>820</v>
      </c>
      <c r="H775">
        <v>3</v>
      </c>
      <c r="I775">
        <v>3</v>
      </c>
      <c r="J775">
        <f>+Tabla35678[[#This Row],[BALANCE INICIAL]]+Tabla35678[[#This Row],[ENTRADAS]]-Tabla35678[[#This Row],[SALIDAS]]</f>
        <v>0</v>
      </c>
      <c r="K775" s="2">
        <v>350</v>
      </c>
      <c r="L775" s="2">
        <f>+Tabla35678[[#This Row],[BALANCE INICIAL]]*Tabla35678[[#This Row],[PRECIO]]</f>
        <v>0</v>
      </c>
      <c r="M775" s="2">
        <f>+Tabla35678[[#This Row],[ENTRADAS]]*Tabla35678[[#This Row],[PRECIO]]</f>
        <v>1050</v>
      </c>
      <c r="N775" s="2">
        <f>+Tabla35678[[#This Row],[SALIDAS]]*Tabla35678[[#This Row],[PRECIO]]</f>
        <v>1050</v>
      </c>
      <c r="O775" s="2">
        <f>+Tabla35678[[#This Row],[BALANCE INICIAL2]]+Tabla35678[[#This Row],[ENTRADAS3]]-Tabla35678[[#This Row],[SALIDAS4]]</f>
        <v>0</v>
      </c>
    </row>
    <row r="776" spans="1:15">
      <c r="A776" s="9" t="s">
        <v>30</v>
      </c>
      <c r="B776" s="17" t="s">
        <v>876</v>
      </c>
      <c r="C776" t="s">
        <v>73</v>
      </c>
      <c r="D776" t="s">
        <v>139</v>
      </c>
      <c r="F776" s="9" t="s">
        <v>820</v>
      </c>
      <c r="H776">
        <v>1</v>
      </c>
      <c r="I776">
        <v>1</v>
      </c>
      <c r="J776">
        <f>+Tabla35678[[#This Row],[BALANCE INICIAL]]+Tabla35678[[#This Row],[ENTRADAS]]-Tabla35678[[#This Row],[SALIDAS]]</f>
        <v>0</v>
      </c>
      <c r="K776" s="2">
        <v>350</v>
      </c>
      <c r="L776" s="2">
        <f>+Tabla35678[[#This Row],[BALANCE INICIAL]]*Tabla35678[[#This Row],[PRECIO]]</f>
        <v>0</v>
      </c>
      <c r="M776" s="2">
        <f>+Tabla35678[[#This Row],[ENTRADAS]]*Tabla35678[[#This Row],[PRECIO]]</f>
        <v>350</v>
      </c>
      <c r="N776" s="2">
        <f>+Tabla35678[[#This Row],[SALIDAS]]*Tabla35678[[#This Row],[PRECIO]]</f>
        <v>350</v>
      </c>
      <c r="O776" s="2">
        <f>+Tabla35678[[#This Row],[BALANCE INICIAL2]]+Tabla35678[[#This Row],[ENTRADAS3]]-Tabla35678[[#This Row],[SALIDAS4]]</f>
        <v>0</v>
      </c>
    </row>
    <row r="777" spans="1:15">
      <c r="A777" s="9" t="s">
        <v>30</v>
      </c>
      <c r="B777" s="17" t="s">
        <v>876</v>
      </c>
      <c r="C777" t="s">
        <v>73</v>
      </c>
      <c r="D777" t="s">
        <v>140</v>
      </c>
      <c r="F777" s="9" t="s">
        <v>820</v>
      </c>
      <c r="H777">
        <v>1</v>
      </c>
      <c r="I777">
        <v>1</v>
      </c>
      <c r="J777">
        <f>+Tabla35678[[#This Row],[BALANCE INICIAL]]+Tabla35678[[#This Row],[ENTRADAS]]-Tabla35678[[#This Row],[SALIDAS]]</f>
        <v>0</v>
      </c>
      <c r="K777" s="2">
        <v>400</v>
      </c>
      <c r="L777" s="2">
        <f>+Tabla35678[[#This Row],[BALANCE INICIAL]]*Tabla35678[[#This Row],[PRECIO]]</f>
        <v>0</v>
      </c>
      <c r="M777" s="2">
        <f>+Tabla35678[[#This Row],[ENTRADAS]]*Tabla35678[[#This Row],[PRECIO]]</f>
        <v>400</v>
      </c>
      <c r="N777" s="2">
        <f>+Tabla35678[[#This Row],[SALIDAS]]*Tabla35678[[#This Row],[PRECIO]]</f>
        <v>400</v>
      </c>
      <c r="O777" s="2">
        <f>+Tabla35678[[#This Row],[BALANCE INICIAL2]]+Tabla35678[[#This Row],[ENTRADAS3]]-Tabla35678[[#This Row],[SALIDAS4]]</f>
        <v>0</v>
      </c>
    </row>
    <row r="778" spans="1:15">
      <c r="A778" s="9" t="s">
        <v>30</v>
      </c>
      <c r="B778" s="17" t="s">
        <v>876</v>
      </c>
      <c r="C778" t="s">
        <v>73</v>
      </c>
      <c r="D778" t="s">
        <v>141</v>
      </c>
      <c r="F778" s="9" t="s">
        <v>820</v>
      </c>
      <c r="H778">
        <v>24</v>
      </c>
      <c r="I778">
        <v>24</v>
      </c>
      <c r="J778">
        <f>+Tabla35678[[#This Row],[BALANCE INICIAL]]+Tabla35678[[#This Row],[ENTRADAS]]-Tabla35678[[#This Row],[SALIDAS]]</f>
        <v>0</v>
      </c>
      <c r="K778" s="2">
        <v>140</v>
      </c>
      <c r="L778" s="2">
        <f>+Tabla35678[[#This Row],[BALANCE INICIAL]]*Tabla35678[[#This Row],[PRECIO]]</f>
        <v>0</v>
      </c>
      <c r="M778" s="2">
        <f>+Tabla35678[[#This Row],[ENTRADAS]]*Tabla35678[[#This Row],[PRECIO]]</f>
        <v>3360</v>
      </c>
      <c r="N778" s="2">
        <f>+Tabla35678[[#This Row],[SALIDAS]]*Tabla35678[[#This Row],[PRECIO]]</f>
        <v>3360</v>
      </c>
      <c r="O778" s="2">
        <f>+Tabla35678[[#This Row],[BALANCE INICIAL2]]+Tabla35678[[#This Row],[ENTRADAS3]]-Tabla35678[[#This Row],[SALIDAS4]]</f>
        <v>0</v>
      </c>
    </row>
    <row r="779" spans="1:15">
      <c r="A779" s="9" t="s">
        <v>30</v>
      </c>
      <c r="B779" s="17" t="s">
        <v>876</v>
      </c>
      <c r="C779" t="s">
        <v>73</v>
      </c>
      <c r="D779" t="s">
        <v>142</v>
      </c>
      <c r="F779" s="9" t="s">
        <v>820</v>
      </c>
      <c r="H779">
        <v>12</v>
      </c>
      <c r="I779">
        <v>12</v>
      </c>
      <c r="J779">
        <f>+Tabla35678[[#This Row],[BALANCE INICIAL]]+Tabla35678[[#This Row],[ENTRADAS]]-Tabla35678[[#This Row],[SALIDAS]]</f>
        <v>0</v>
      </c>
      <c r="K779" s="2">
        <v>140</v>
      </c>
      <c r="L779" s="2">
        <f>+Tabla35678[[#This Row],[BALANCE INICIAL]]*Tabla35678[[#This Row],[PRECIO]]</f>
        <v>0</v>
      </c>
      <c r="M779" s="2">
        <f>+Tabla35678[[#This Row],[ENTRADAS]]*Tabla35678[[#This Row],[PRECIO]]</f>
        <v>1680</v>
      </c>
      <c r="N779" s="2">
        <f>+Tabla35678[[#This Row],[SALIDAS]]*Tabla35678[[#This Row],[PRECIO]]</f>
        <v>1680</v>
      </c>
      <c r="O779" s="2">
        <f>+Tabla35678[[#This Row],[BALANCE INICIAL2]]+Tabla35678[[#This Row],[ENTRADAS3]]-Tabla35678[[#This Row],[SALIDAS4]]</f>
        <v>0</v>
      </c>
    </row>
    <row r="780" spans="1:15">
      <c r="A780" s="9" t="s">
        <v>30</v>
      </c>
      <c r="B780" s="17" t="s">
        <v>876</v>
      </c>
      <c r="C780" t="s">
        <v>73</v>
      </c>
      <c r="D780" t="s">
        <v>143</v>
      </c>
      <c r="F780" s="9" t="s">
        <v>820</v>
      </c>
      <c r="H780">
        <v>10</v>
      </c>
      <c r="I780">
        <v>10</v>
      </c>
      <c r="J780">
        <f>+Tabla35678[[#This Row],[BALANCE INICIAL]]+Tabla35678[[#This Row],[ENTRADAS]]-Tabla35678[[#This Row],[SALIDAS]]</f>
        <v>0</v>
      </c>
      <c r="K780" s="2">
        <v>500</v>
      </c>
      <c r="L780" s="2">
        <f>+Tabla35678[[#This Row],[BALANCE INICIAL]]*Tabla35678[[#This Row],[PRECIO]]</f>
        <v>0</v>
      </c>
      <c r="M780" s="2">
        <f>+Tabla35678[[#This Row],[ENTRADAS]]*Tabla35678[[#This Row],[PRECIO]]</f>
        <v>5000</v>
      </c>
      <c r="N780" s="2">
        <f>+Tabla35678[[#This Row],[SALIDAS]]*Tabla35678[[#This Row],[PRECIO]]</f>
        <v>5000</v>
      </c>
      <c r="O780" s="2">
        <f>+Tabla35678[[#This Row],[BALANCE INICIAL2]]+Tabla35678[[#This Row],[ENTRADAS3]]-Tabla35678[[#This Row],[SALIDAS4]]</f>
        <v>0</v>
      </c>
    </row>
    <row r="781" spans="1:15">
      <c r="A781" s="9" t="s">
        <v>30</v>
      </c>
      <c r="B781" s="17" t="s">
        <v>876</v>
      </c>
      <c r="C781" t="s">
        <v>73</v>
      </c>
      <c r="D781" t="s">
        <v>144</v>
      </c>
      <c r="F781" s="9" t="s">
        <v>820</v>
      </c>
      <c r="H781">
        <v>1</v>
      </c>
      <c r="I781">
        <v>1</v>
      </c>
      <c r="J781">
        <f>+Tabla35678[[#This Row],[BALANCE INICIAL]]+Tabla35678[[#This Row],[ENTRADAS]]-Tabla35678[[#This Row],[SALIDAS]]</f>
        <v>0</v>
      </c>
      <c r="K781" s="2">
        <v>2400</v>
      </c>
      <c r="L781" s="2">
        <f>+Tabla35678[[#This Row],[BALANCE INICIAL]]*Tabla35678[[#This Row],[PRECIO]]</f>
        <v>0</v>
      </c>
      <c r="M781" s="2">
        <f>+Tabla35678[[#This Row],[ENTRADAS]]*Tabla35678[[#This Row],[PRECIO]]</f>
        <v>2400</v>
      </c>
      <c r="N781" s="2">
        <f>+Tabla35678[[#This Row],[SALIDAS]]*Tabla35678[[#This Row],[PRECIO]]</f>
        <v>2400</v>
      </c>
      <c r="O781" s="2">
        <f>+Tabla35678[[#This Row],[BALANCE INICIAL2]]+Tabla35678[[#This Row],[ENTRADAS3]]-Tabla35678[[#This Row],[SALIDAS4]]</f>
        <v>0</v>
      </c>
    </row>
    <row r="782" spans="1:15">
      <c r="A782" s="9" t="s">
        <v>30</v>
      </c>
      <c r="B782" s="17" t="s">
        <v>876</v>
      </c>
      <c r="C782" t="s">
        <v>73</v>
      </c>
      <c r="D782" t="s">
        <v>145</v>
      </c>
      <c r="F782" s="9" t="s">
        <v>820</v>
      </c>
      <c r="H782">
        <v>12</v>
      </c>
      <c r="I782">
        <v>12</v>
      </c>
      <c r="J782">
        <f>+Tabla35678[[#This Row],[BALANCE INICIAL]]+Tabla35678[[#This Row],[ENTRADAS]]-Tabla35678[[#This Row],[SALIDAS]]</f>
        <v>0</v>
      </c>
      <c r="K782" s="2">
        <v>900</v>
      </c>
      <c r="L782" s="2">
        <f>+Tabla35678[[#This Row],[BALANCE INICIAL]]*Tabla35678[[#This Row],[PRECIO]]</f>
        <v>0</v>
      </c>
      <c r="M782" s="2">
        <f>+Tabla35678[[#This Row],[ENTRADAS]]*Tabla35678[[#This Row],[PRECIO]]</f>
        <v>10800</v>
      </c>
      <c r="N782" s="2">
        <f>+Tabla35678[[#This Row],[SALIDAS]]*Tabla35678[[#This Row],[PRECIO]]</f>
        <v>10800</v>
      </c>
      <c r="O782" s="2">
        <f>+Tabla35678[[#This Row],[BALANCE INICIAL2]]+Tabla35678[[#This Row],[ENTRADAS3]]-Tabla35678[[#This Row],[SALIDAS4]]</f>
        <v>0</v>
      </c>
    </row>
    <row r="783" spans="1:15">
      <c r="A783" s="9" t="s">
        <v>30</v>
      </c>
      <c r="B783" s="17" t="s">
        <v>876</v>
      </c>
      <c r="C783" t="s">
        <v>73</v>
      </c>
      <c r="D783" t="s">
        <v>146</v>
      </c>
      <c r="F783" s="9" t="s">
        <v>820</v>
      </c>
      <c r="H783">
        <v>12</v>
      </c>
      <c r="I783">
        <v>12</v>
      </c>
      <c r="J783">
        <f>+Tabla35678[[#This Row],[BALANCE INICIAL]]+Tabla35678[[#This Row],[ENTRADAS]]-Tabla35678[[#This Row],[SALIDAS]]</f>
        <v>0</v>
      </c>
      <c r="K783" s="2">
        <v>1300</v>
      </c>
      <c r="L783" s="2">
        <f>+Tabla35678[[#This Row],[BALANCE INICIAL]]*Tabla35678[[#This Row],[PRECIO]]</f>
        <v>0</v>
      </c>
      <c r="M783" s="2">
        <f>+Tabla35678[[#This Row],[ENTRADAS]]*Tabla35678[[#This Row],[PRECIO]]</f>
        <v>15600</v>
      </c>
      <c r="N783" s="2">
        <f>+Tabla35678[[#This Row],[SALIDAS]]*Tabla35678[[#This Row],[PRECIO]]</f>
        <v>15600</v>
      </c>
      <c r="O783" s="2">
        <f>+Tabla35678[[#This Row],[BALANCE INICIAL2]]+Tabla35678[[#This Row],[ENTRADAS3]]-Tabla35678[[#This Row],[SALIDAS4]]</f>
        <v>0</v>
      </c>
    </row>
    <row r="784" spans="1:15">
      <c r="A784" s="9" t="s">
        <v>30</v>
      </c>
      <c r="B784" s="17" t="s">
        <v>876</v>
      </c>
      <c r="C784" t="s">
        <v>73</v>
      </c>
      <c r="D784" t="s">
        <v>147</v>
      </c>
      <c r="F784" s="9" t="s">
        <v>820</v>
      </c>
      <c r="H784">
        <v>12</v>
      </c>
      <c r="I784">
        <v>12</v>
      </c>
      <c r="J784">
        <f>+Tabla35678[[#This Row],[BALANCE INICIAL]]+Tabla35678[[#This Row],[ENTRADAS]]-Tabla35678[[#This Row],[SALIDAS]]</f>
        <v>0</v>
      </c>
      <c r="K784" s="2">
        <v>12000</v>
      </c>
      <c r="L784" s="2">
        <f>+Tabla35678[[#This Row],[BALANCE INICIAL]]*Tabla35678[[#This Row],[PRECIO]]</f>
        <v>0</v>
      </c>
      <c r="M784" s="2">
        <f>+Tabla35678[[#This Row],[ENTRADAS]]*Tabla35678[[#This Row],[PRECIO]]</f>
        <v>144000</v>
      </c>
      <c r="N784" s="2">
        <f>+Tabla35678[[#This Row],[SALIDAS]]*Tabla35678[[#This Row],[PRECIO]]</f>
        <v>144000</v>
      </c>
      <c r="O784" s="2">
        <f>+Tabla35678[[#This Row],[BALANCE INICIAL2]]+Tabla35678[[#This Row],[ENTRADAS3]]-Tabla35678[[#This Row],[SALIDAS4]]</f>
        <v>0</v>
      </c>
    </row>
    <row r="785" spans="1:15">
      <c r="A785" s="9" t="s">
        <v>30</v>
      </c>
      <c r="B785" s="17" t="s">
        <v>876</v>
      </c>
      <c r="C785" t="s">
        <v>73</v>
      </c>
      <c r="D785" t="s">
        <v>148</v>
      </c>
      <c r="F785" s="9" t="s">
        <v>820</v>
      </c>
      <c r="H785">
        <v>12</v>
      </c>
      <c r="I785">
        <v>12</v>
      </c>
      <c r="J785">
        <f>+Tabla35678[[#This Row],[BALANCE INICIAL]]+Tabla35678[[#This Row],[ENTRADAS]]-Tabla35678[[#This Row],[SALIDAS]]</f>
        <v>0</v>
      </c>
      <c r="K785" s="2">
        <v>1500</v>
      </c>
      <c r="L785" s="2">
        <f>+Tabla35678[[#This Row],[BALANCE INICIAL]]*Tabla35678[[#This Row],[PRECIO]]</f>
        <v>0</v>
      </c>
      <c r="M785" s="2">
        <f>+Tabla35678[[#This Row],[ENTRADAS]]*Tabla35678[[#This Row],[PRECIO]]</f>
        <v>18000</v>
      </c>
      <c r="N785" s="2">
        <f>+Tabla35678[[#This Row],[SALIDAS]]*Tabla35678[[#This Row],[PRECIO]]</f>
        <v>18000</v>
      </c>
      <c r="O785" s="2">
        <f>+Tabla35678[[#This Row],[BALANCE INICIAL2]]+Tabla35678[[#This Row],[ENTRADAS3]]-Tabla35678[[#This Row],[SALIDAS4]]</f>
        <v>0</v>
      </c>
    </row>
    <row r="786" spans="1:15">
      <c r="A786" s="9" t="s">
        <v>30</v>
      </c>
      <c r="B786" s="17" t="s">
        <v>876</v>
      </c>
      <c r="C786" t="s">
        <v>73</v>
      </c>
      <c r="D786" t="s">
        <v>149</v>
      </c>
      <c r="F786" s="9" t="s">
        <v>820</v>
      </c>
      <c r="H786">
        <v>100</v>
      </c>
      <c r="I786">
        <v>100</v>
      </c>
      <c r="J786">
        <f>+Tabla35678[[#This Row],[BALANCE INICIAL]]+Tabla35678[[#This Row],[ENTRADAS]]-Tabla35678[[#This Row],[SALIDAS]]</f>
        <v>0</v>
      </c>
      <c r="K786" s="2">
        <v>400</v>
      </c>
      <c r="L786" s="2">
        <f>+Tabla35678[[#This Row],[BALANCE INICIAL]]*Tabla35678[[#This Row],[PRECIO]]</f>
        <v>0</v>
      </c>
      <c r="M786" s="2">
        <f>+Tabla35678[[#This Row],[ENTRADAS]]*Tabla35678[[#This Row],[PRECIO]]</f>
        <v>40000</v>
      </c>
      <c r="N786" s="2">
        <f>+Tabla35678[[#This Row],[SALIDAS]]*Tabla35678[[#This Row],[PRECIO]]</f>
        <v>40000</v>
      </c>
      <c r="O786" s="2">
        <f>+Tabla35678[[#This Row],[BALANCE INICIAL2]]+Tabla35678[[#This Row],[ENTRADAS3]]-Tabla35678[[#This Row],[SALIDAS4]]</f>
        <v>0</v>
      </c>
    </row>
    <row r="787" spans="1:15">
      <c r="A787" s="9" t="s">
        <v>30</v>
      </c>
      <c r="B787" s="17" t="s">
        <v>876</v>
      </c>
      <c r="C787" t="s">
        <v>73</v>
      </c>
      <c r="D787" t="s">
        <v>150</v>
      </c>
      <c r="F787" s="9" t="s">
        <v>820</v>
      </c>
      <c r="H787">
        <v>12</v>
      </c>
      <c r="I787">
        <v>12</v>
      </c>
      <c r="J787">
        <f>+Tabla35678[[#This Row],[BALANCE INICIAL]]+Tabla35678[[#This Row],[ENTRADAS]]-Tabla35678[[#This Row],[SALIDAS]]</f>
        <v>0</v>
      </c>
      <c r="K787" s="2">
        <v>1200</v>
      </c>
      <c r="L787" s="2">
        <f>+Tabla35678[[#This Row],[BALANCE INICIAL]]*Tabla35678[[#This Row],[PRECIO]]</f>
        <v>0</v>
      </c>
      <c r="M787" s="2">
        <f>+Tabla35678[[#This Row],[ENTRADAS]]*Tabla35678[[#This Row],[PRECIO]]</f>
        <v>14400</v>
      </c>
      <c r="N787" s="2">
        <f>+Tabla35678[[#This Row],[SALIDAS]]*Tabla35678[[#This Row],[PRECIO]]</f>
        <v>14400</v>
      </c>
      <c r="O787" s="2">
        <f>+Tabla35678[[#This Row],[BALANCE INICIAL2]]+Tabla35678[[#This Row],[ENTRADAS3]]-Tabla35678[[#This Row],[SALIDAS4]]</f>
        <v>0</v>
      </c>
    </row>
    <row r="788" spans="1:15">
      <c r="A788" s="9" t="s">
        <v>30</v>
      </c>
      <c r="B788" s="17" t="s">
        <v>876</v>
      </c>
      <c r="C788" t="s">
        <v>73</v>
      </c>
      <c r="D788" t="s">
        <v>151</v>
      </c>
      <c r="F788" s="9" t="s">
        <v>820</v>
      </c>
      <c r="H788">
        <v>12</v>
      </c>
      <c r="I788">
        <v>12</v>
      </c>
      <c r="J788">
        <f>+Tabla35678[[#This Row],[BALANCE INICIAL]]+Tabla35678[[#This Row],[ENTRADAS]]-Tabla35678[[#This Row],[SALIDAS]]</f>
        <v>0</v>
      </c>
      <c r="K788" s="2">
        <v>1500</v>
      </c>
      <c r="L788" s="2">
        <f>+Tabla35678[[#This Row],[BALANCE INICIAL]]*Tabla35678[[#This Row],[PRECIO]]</f>
        <v>0</v>
      </c>
      <c r="M788" s="2">
        <f>+Tabla35678[[#This Row],[ENTRADAS]]*Tabla35678[[#This Row],[PRECIO]]</f>
        <v>18000</v>
      </c>
      <c r="N788" s="2">
        <f>+Tabla35678[[#This Row],[SALIDAS]]*Tabla35678[[#This Row],[PRECIO]]</f>
        <v>18000</v>
      </c>
      <c r="O788" s="2">
        <f>+Tabla35678[[#This Row],[BALANCE INICIAL2]]+Tabla35678[[#This Row],[ENTRADAS3]]-Tabla35678[[#This Row],[SALIDAS4]]</f>
        <v>0</v>
      </c>
    </row>
    <row r="789" spans="1:15">
      <c r="A789" s="9" t="s">
        <v>30</v>
      </c>
      <c r="B789" s="17" t="s">
        <v>876</v>
      </c>
      <c r="C789" t="s">
        <v>73</v>
      </c>
      <c r="D789" t="s">
        <v>152</v>
      </c>
      <c r="F789" s="9" t="s">
        <v>820</v>
      </c>
      <c r="H789">
        <v>70</v>
      </c>
      <c r="I789">
        <v>70</v>
      </c>
      <c r="J789">
        <f>+Tabla35678[[#This Row],[BALANCE INICIAL]]+Tabla35678[[#This Row],[ENTRADAS]]-Tabla35678[[#This Row],[SALIDAS]]</f>
        <v>0</v>
      </c>
      <c r="K789" s="2">
        <v>275</v>
      </c>
      <c r="L789" s="2">
        <f>+Tabla35678[[#This Row],[BALANCE INICIAL]]*Tabla35678[[#This Row],[PRECIO]]</f>
        <v>0</v>
      </c>
      <c r="M789" s="2">
        <f>+Tabla35678[[#This Row],[ENTRADAS]]*Tabla35678[[#This Row],[PRECIO]]</f>
        <v>19250</v>
      </c>
      <c r="N789" s="2">
        <f>+Tabla35678[[#This Row],[SALIDAS]]*Tabla35678[[#This Row],[PRECIO]]</f>
        <v>19250</v>
      </c>
      <c r="O789" s="2">
        <f>+Tabla35678[[#This Row],[BALANCE INICIAL2]]+Tabla35678[[#This Row],[ENTRADAS3]]-Tabla35678[[#This Row],[SALIDAS4]]</f>
        <v>0</v>
      </c>
    </row>
    <row r="790" spans="1:15">
      <c r="A790" s="9" t="s">
        <v>30</v>
      </c>
      <c r="B790" s="17" t="s">
        <v>876</v>
      </c>
      <c r="C790" t="s">
        <v>73</v>
      </c>
      <c r="D790" t="s">
        <v>153</v>
      </c>
      <c r="F790" s="9" t="s">
        <v>820</v>
      </c>
      <c r="H790">
        <v>200</v>
      </c>
      <c r="I790">
        <v>200</v>
      </c>
      <c r="J790">
        <f>+Tabla35678[[#This Row],[BALANCE INICIAL]]+Tabla35678[[#This Row],[ENTRADAS]]-Tabla35678[[#This Row],[SALIDAS]]</f>
        <v>0</v>
      </c>
      <c r="K790" s="2">
        <v>400</v>
      </c>
      <c r="L790" s="2">
        <f>+Tabla35678[[#This Row],[BALANCE INICIAL]]*Tabla35678[[#This Row],[PRECIO]]</f>
        <v>0</v>
      </c>
      <c r="M790" s="2">
        <f>+Tabla35678[[#This Row],[ENTRADAS]]*Tabla35678[[#This Row],[PRECIO]]</f>
        <v>80000</v>
      </c>
      <c r="N790" s="2">
        <f>+Tabla35678[[#This Row],[SALIDAS]]*Tabla35678[[#This Row],[PRECIO]]</f>
        <v>80000</v>
      </c>
      <c r="O790" s="2">
        <f>+Tabla35678[[#This Row],[BALANCE INICIAL2]]+Tabla35678[[#This Row],[ENTRADAS3]]-Tabla35678[[#This Row],[SALIDAS4]]</f>
        <v>0</v>
      </c>
    </row>
    <row r="791" spans="1:15">
      <c r="A791" s="9" t="s">
        <v>30</v>
      </c>
      <c r="B791" s="17" t="s">
        <v>876</v>
      </c>
      <c r="C791" t="s">
        <v>73</v>
      </c>
      <c r="D791" t="s">
        <v>154</v>
      </c>
      <c r="F791" s="9" t="s">
        <v>820</v>
      </c>
      <c r="H791">
        <v>200</v>
      </c>
      <c r="I791">
        <v>200</v>
      </c>
      <c r="J791">
        <f>+Tabla35678[[#This Row],[BALANCE INICIAL]]+Tabla35678[[#This Row],[ENTRADAS]]-Tabla35678[[#This Row],[SALIDAS]]</f>
        <v>0</v>
      </c>
      <c r="K791" s="2">
        <v>125</v>
      </c>
      <c r="L791" s="2">
        <f>+Tabla35678[[#This Row],[BALANCE INICIAL]]*Tabla35678[[#This Row],[PRECIO]]</f>
        <v>0</v>
      </c>
      <c r="M791" s="2">
        <f>+Tabla35678[[#This Row],[ENTRADAS]]*Tabla35678[[#This Row],[PRECIO]]</f>
        <v>25000</v>
      </c>
      <c r="N791" s="2">
        <f>+Tabla35678[[#This Row],[SALIDAS]]*Tabla35678[[#This Row],[PRECIO]]</f>
        <v>25000</v>
      </c>
      <c r="O791" s="2">
        <f>+Tabla35678[[#This Row],[BALANCE INICIAL2]]+Tabla35678[[#This Row],[ENTRADAS3]]-Tabla35678[[#This Row],[SALIDAS4]]</f>
        <v>0</v>
      </c>
    </row>
    <row r="792" spans="1:15">
      <c r="A792" s="9" t="s">
        <v>30</v>
      </c>
      <c r="B792" s="17" t="s">
        <v>876</v>
      </c>
      <c r="C792" t="s">
        <v>73</v>
      </c>
      <c r="D792" t="s">
        <v>235</v>
      </c>
      <c r="F792" s="9" t="s">
        <v>849</v>
      </c>
      <c r="G792">
        <v>110</v>
      </c>
      <c r="I792">
        <v>2</v>
      </c>
      <c r="J792">
        <f>+Tabla35678[[#This Row],[BALANCE INICIAL]]+Tabla35678[[#This Row],[ENTRADAS]]-Tabla35678[[#This Row],[SALIDAS]]</f>
        <v>108</v>
      </c>
      <c r="K792" s="2">
        <v>1095</v>
      </c>
      <c r="L792" s="2">
        <f>+Tabla35678[[#This Row],[BALANCE INICIAL]]*Tabla35678[[#This Row],[PRECIO]]</f>
        <v>120450</v>
      </c>
      <c r="M792" s="2">
        <f>+Tabla35678[[#This Row],[ENTRADAS]]*Tabla35678[[#This Row],[PRECIO]]</f>
        <v>0</v>
      </c>
      <c r="N792" s="2">
        <f>+Tabla35678[[#This Row],[SALIDAS]]*Tabla35678[[#This Row],[PRECIO]]</f>
        <v>2190</v>
      </c>
      <c r="O792" s="2">
        <f>+Tabla35678[[#This Row],[BALANCE INICIAL2]]+Tabla35678[[#This Row],[ENTRADAS3]]-Tabla35678[[#This Row],[SALIDAS4]]</f>
        <v>118260</v>
      </c>
    </row>
  </sheetData>
  <mergeCells count="5">
    <mergeCell ref="A6:C6"/>
    <mergeCell ref="A7:C7"/>
    <mergeCell ref="A15:C15"/>
    <mergeCell ref="G15:J15"/>
    <mergeCell ref="L15:O15"/>
  </mergeCells>
  <conditionalFormatting sqref="A188">
    <cfRule type="duplicateValues" dxfId="468" priority="5" stopIfTrue="1"/>
    <cfRule type="duplicateValues" dxfId="467" priority="6" stopIfTrue="1"/>
    <cfRule type="duplicateValues" dxfId="466" priority="7" stopIfTrue="1"/>
    <cfRule type="duplicateValues" dxfId="465" priority="8"/>
  </conditionalFormatting>
  <conditionalFormatting sqref="A189">
    <cfRule type="duplicateValues" dxfId="464" priority="1" stopIfTrue="1"/>
    <cfRule type="duplicateValues" dxfId="463" priority="2" stopIfTrue="1"/>
    <cfRule type="duplicateValues" dxfId="462" priority="3" stopIfTrue="1"/>
    <cfRule type="duplicateValues" dxfId="461" priority="4"/>
  </conditionalFormatting>
  <conditionalFormatting sqref="A508:A509">
    <cfRule type="duplicateValues" dxfId="460" priority="9" stopIfTrue="1"/>
    <cfRule type="duplicateValues" dxfId="459" priority="10" stopIfTrue="1"/>
    <cfRule type="duplicateValues" dxfId="458" priority="11" stopIfTrue="1"/>
    <cfRule type="duplicateValues" dxfId="457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F0"/>
  </sheetPr>
  <dimension ref="A6:Q880"/>
  <sheetViews>
    <sheetView showGridLines="0" topLeftCell="A839" zoomScaleNormal="100" workbookViewId="0">
      <selection activeCell="D194" sqref="D194"/>
    </sheetView>
  </sheetViews>
  <sheetFormatPr baseColWidth="10" defaultRowHeight="14.4"/>
  <cols>
    <col min="1" max="1" width="10" customWidth="1"/>
    <col min="2" max="2" width="18.6640625" hidden="1" customWidth="1"/>
    <col min="3" max="3" width="15" customWidth="1"/>
    <col min="4" max="4" width="40.5546875" customWidth="1"/>
    <col min="5" max="5" width="14.88671875" hidden="1" customWidth="1"/>
    <col min="6" max="6" width="8.6640625" hidden="1" customWidth="1"/>
    <col min="7" max="7" width="7.6640625" customWidth="1"/>
    <col min="8" max="8" width="9.33203125" customWidth="1"/>
    <col min="9" max="9" width="6.88671875" customWidth="1"/>
    <col min="10" max="10" width="8" customWidth="1"/>
    <col min="11" max="11" width="7.5546875" customWidth="1"/>
    <col min="12" max="12" width="6.6640625" customWidth="1"/>
    <col min="13" max="13" width="13.88671875" customWidth="1"/>
    <col min="14" max="14" width="15.109375" customWidth="1"/>
    <col min="15" max="15" width="15" customWidth="1"/>
    <col min="16" max="16" width="14.77734375" customWidth="1"/>
    <col min="17" max="17" width="16.33203125" customWidth="1"/>
  </cols>
  <sheetData>
    <row r="6" spans="1:17" ht="18">
      <c r="A6" s="217" t="s">
        <v>21</v>
      </c>
      <c r="B6" s="217"/>
      <c r="C6" s="217"/>
    </row>
    <row r="7" spans="1:17" ht="18">
      <c r="A7" s="218" t="s">
        <v>22</v>
      </c>
      <c r="B7" s="218"/>
      <c r="C7" s="218"/>
    </row>
    <row r="9" spans="1:17">
      <c r="A9" s="7" t="s">
        <v>18</v>
      </c>
      <c r="B9" t="s">
        <v>1803</v>
      </c>
      <c r="C9" t="s">
        <v>1804</v>
      </c>
    </row>
    <row r="10" spans="1:17">
      <c r="A10" s="7" t="s">
        <v>19</v>
      </c>
      <c r="B10" s="4">
        <v>2024</v>
      </c>
      <c r="C10" s="44">
        <v>2024</v>
      </c>
    </row>
    <row r="11" spans="1:17" ht="43.2">
      <c r="A11" s="8" t="s">
        <v>20</v>
      </c>
      <c r="B11" s="6">
        <v>45565</v>
      </c>
      <c r="C11" s="67">
        <v>45565</v>
      </c>
    </row>
    <row r="14" spans="1:17" ht="15" thickBot="1"/>
    <row r="15" spans="1:17" ht="18.600000000000001" thickBot="1">
      <c r="A15" s="219" t="s">
        <v>14</v>
      </c>
      <c r="B15" s="220"/>
      <c r="C15" s="221"/>
      <c r="I15" s="225" t="s">
        <v>15</v>
      </c>
      <c r="J15" s="233"/>
      <c r="K15" s="233"/>
      <c r="L15" s="234"/>
      <c r="N15" s="225" t="s">
        <v>17</v>
      </c>
      <c r="O15" s="223"/>
      <c r="P15" s="223"/>
      <c r="Q15" s="224"/>
    </row>
    <row r="16" spans="1:17" ht="42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1350</v>
      </c>
      <c r="G16" s="1" t="s">
        <v>1484</v>
      </c>
      <c r="H16" s="1" t="s">
        <v>10</v>
      </c>
      <c r="I16" s="46" t="s">
        <v>2</v>
      </c>
      <c r="J16" s="32" t="s">
        <v>3</v>
      </c>
      <c r="K16" s="33" t="s">
        <v>4</v>
      </c>
      <c r="L16" s="3" t="s">
        <v>16</v>
      </c>
      <c r="M16" s="1" t="s">
        <v>5</v>
      </c>
      <c r="N16" s="1" t="s">
        <v>6</v>
      </c>
      <c r="O16" s="1" t="s">
        <v>7</v>
      </c>
      <c r="P16" s="1" t="s">
        <v>8</v>
      </c>
      <c r="Q16" s="1" t="s">
        <v>9</v>
      </c>
    </row>
    <row r="17" spans="1:17">
      <c r="A17" s="9" t="s">
        <v>1159</v>
      </c>
      <c r="B17" s="17" t="s">
        <v>1160</v>
      </c>
      <c r="C17" s="50" t="s">
        <v>1161</v>
      </c>
      <c r="D17" t="s">
        <v>1493</v>
      </c>
      <c r="F17" s="55" t="s">
        <v>1345</v>
      </c>
      <c r="G17" s="55"/>
      <c r="H17" s="9" t="s">
        <v>820</v>
      </c>
      <c r="I17">
        <v>44</v>
      </c>
      <c r="J17">
        <v>0</v>
      </c>
      <c r="K17" s="34">
        <v>0</v>
      </c>
      <c r="L17">
        <f>+Tabla32391118[[#This Row],[BALANCE INICIAL]]+Tabla32391118[[#This Row],[ENTRADAS]]-Tabla32391118[[#This Row],[SALIDAS]]</f>
        <v>44</v>
      </c>
      <c r="M17" s="2">
        <v>188.56</v>
      </c>
      <c r="N17" s="2">
        <f>+Tabla32391118[[#This Row],[BALANCE INICIAL]]*Tabla32391118[[#This Row],[PRECIO]]</f>
        <v>8296.64</v>
      </c>
      <c r="O17" s="2">
        <f>+Tabla32391118[[#This Row],[ENTRADAS]]*Tabla32391118[[#This Row],[PRECIO]]</f>
        <v>0</v>
      </c>
      <c r="P17" s="2">
        <f>+Tabla32391118[[#This Row],[SALIDAS]]*Tabla32391118[[#This Row],[PRECIO]]</f>
        <v>0</v>
      </c>
      <c r="Q17" s="2">
        <f>+Tabla32391118[[#This Row],[BALANCE INICIAL2]]+Tabla32391118[[#This Row],[ENTRADAS3]]-Tabla32391118[[#This Row],[SALIDAS4]]</f>
        <v>8296.64</v>
      </c>
    </row>
    <row r="18" spans="1:17" ht="15" customHeight="1">
      <c r="A18" s="9" t="s">
        <v>1159</v>
      </c>
      <c r="B18" s="17" t="s">
        <v>1160</v>
      </c>
      <c r="C18" s="50" t="s">
        <v>1161</v>
      </c>
      <c r="D18" t="s">
        <v>1494</v>
      </c>
      <c r="F18" s="55" t="s">
        <v>1345</v>
      </c>
      <c r="G18" s="55"/>
      <c r="H18" s="9" t="s">
        <v>820</v>
      </c>
      <c r="I18">
        <v>36</v>
      </c>
      <c r="J18">
        <v>0</v>
      </c>
      <c r="K18" s="34">
        <v>0</v>
      </c>
      <c r="L18">
        <f>+Tabla32391118[[#This Row],[BALANCE INICIAL]]+Tabla32391118[[#This Row],[ENTRADAS]]-Tabla32391118[[#This Row],[SALIDAS]]</f>
        <v>36</v>
      </c>
      <c r="M18" s="2">
        <v>283.89999999999998</v>
      </c>
      <c r="N18" s="2">
        <f>+Tabla32391118[[#This Row],[BALANCE INICIAL]]*Tabla32391118[[#This Row],[PRECIO]]</f>
        <v>10220.4</v>
      </c>
      <c r="O18" s="2">
        <f>+Tabla32391118[[#This Row],[ENTRADAS]]*Tabla32391118[[#This Row],[PRECIO]]</f>
        <v>0</v>
      </c>
      <c r="P18" s="2">
        <f>+Tabla32391118[[#This Row],[SALIDAS]]*Tabla32391118[[#This Row],[PRECIO]]</f>
        <v>0</v>
      </c>
      <c r="Q18" s="2">
        <f>+Tabla32391118[[#This Row],[BALANCE INICIAL2]]+Tabla32391118[[#This Row],[ENTRADAS3]]-Tabla32391118[[#This Row],[SALIDAS4]]</f>
        <v>10220.4</v>
      </c>
    </row>
    <row r="19" spans="1:17">
      <c r="A19" s="9" t="s">
        <v>1159</v>
      </c>
      <c r="B19" s="17" t="s">
        <v>1160</v>
      </c>
      <c r="C19" s="50" t="s">
        <v>1161</v>
      </c>
      <c r="D19" t="s">
        <v>1495</v>
      </c>
      <c r="F19" s="55" t="s">
        <v>1345</v>
      </c>
      <c r="G19" s="55"/>
      <c r="H19" s="9" t="s">
        <v>820</v>
      </c>
      <c r="I19">
        <v>20</v>
      </c>
      <c r="J19">
        <v>0</v>
      </c>
      <c r="K19" s="34">
        <v>0</v>
      </c>
      <c r="L19">
        <f>+Tabla32391118[[#This Row],[BALANCE INICIAL]]+Tabla32391118[[#This Row],[ENTRADAS]]-Tabla32391118[[#This Row],[SALIDAS]]</f>
        <v>20</v>
      </c>
      <c r="M19" s="2">
        <v>6.3</v>
      </c>
      <c r="N19" s="2">
        <f>+Tabla32391118[[#This Row],[BALANCE INICIAL]]*Tabla32391118[[#This Row],[PRECIO]]</f>
        <v>126</v>
      </c>
      <c r="O19" s="2">
        <f>+Tabla32391118[[#This Row],[ENTRADAS]]*Tabla32391118[[#This Row],[PRECIO]]</f>
        <v>0</v>
      </c>
      <c r="P19" s="2">
        <f>+Tabla32391118[[#This Row],[SALIDAS]]*Tabla32391118[[#This Row],[PRECIO]]</f>
        <v>0</v>
      </c>
      <c r="Q19" s="2">
        <f>+Tabla32391118[[#This Row],[BALANCE INICIAL2]]+Tabla32391118[[#This Row],[ENTRADAS3]]-Tabla32391118[[#This Row],[SALIDAS4]]</f>
        <v>126</v>
      </c>
    </row>
    <row r="20" spans="1:17">
      <c r="A20" s="13" t="s">
        <v>33</v>
      </c>
      <c r="B20" s="17" t="s">
        <v>879</v>
      </c>
      <c r="C20" s="50" t="s">
        <v>106</v>
      </c>
      <c r="D20" t="s">
        <v>643</v>
      </c>
      <c r="F20" s="55" t="s">
        <v>1345</v>
      </c>
      <c r="G20" s="55"/>
      <c r="H20" s="9" t="s">
        <v>870</v>
      </c>
      <c r="I20">
        <v>3</v>
      </c>
      <c r="J20">
        <v>0</v>
      </c>
      <c r="K20" s="34">
        <v>0</v>
      </c>
      <c r="L20">
        <f>+Tabla32391118[[#This Row],[BALANCE INICIAL]]+Tabla32391118[[#This Row],[ENTRADAS]]-Tabla32391118[[#This Row],[SALIDAS]]</f>
        <v>3</v>
      </c>
      <c r="M20" s="2">
        <v>450</v>
      </c>
      <c r="N20" s="2">
        <f>+Tabla32391118[[#This Row],[BALANCE INICIAL]]*Tabla32391118[[#This Row],[PRECIO]]</f>
        <v>1350</v>
      </c>
      <c r="O20" s="2">
        <f>+Tabla32391118[[#This Row],[ENTRADAS]]*Tabla32391118[[#This Row],[PRECIO]]</f>
        <v>0</v>
      </c>
      <c r="P20" s="2">
        <f>+Tabla32391118[[#This Row],[SALIDAS]]*Tabla32391118[[#This Row],[PRECIO]]</f>
        <v>0</v>
      </c>
      <c r="Q20" s="2">
        <f>+Tabla32391118[[#This Row],[BALANCE INICIAL2]]+Tabla32391118[[#This Row],[ENTRADAS3]]-Tabla32391118[[#This Row],[SALIDAS4]]</f>
        <v>1350</v>
      </c>
    </row>
    <row r="21" spans="1:17">
      <c r="A21" s="13" t="s">
        <v>50</v>
      </c>
      <c r="B21" s="17" t="s">
        <v>902</v>
      </c>
      <c r="C21" s="49" t="s">
        <v>99</v>
      </c>
      <c r="D21" t="s">
        <v>1038</v>
      </c>
      <c r="E21" t="s">
        <v>1048</v>
      </c>
      <c r="F21" s="55" t="s">
        <v>1345</v>
      </c>
      <c r="G21" s="55"/>
      <c r="H21" s="9" t="s">
        <v>825</v>
      </c>
      <c r="I21">
        <v>0</v>
      </c>
      <c r="J21">
        <v>0</v>
      </c>
      <c r="K21" s="34">
        <v>0</v>
      </c>
      <c r="L21">
        <f>+Tabla32391118[[#This Row],[BALANCE INICIAL]]+Tabla32391118[[#This Row],[ENTRADAS]]-Tabla32391118[[#This Row],[SALIDAS]]</f>
        <v>0</v>
      </c>
      <c r="M21" s="2">
        <v>2850</v>
      </c>
      <c r="N21" s="2">
        <f>+Tabla32391118[[#This Row],[BALANCE INICIAL]]*Tabla32391118[[#This Row],[PRECIO]]</f>
        <v>0</v>
      </c>
      <c r="O21" s="2">
        <f>+Tabla32391118[[#This Row],[ENTRADAS]]*Tabla32391118[[#This Row],[PRECIO]]</f>
        <v>0</v>
      </c>
      <c r="P21" s="2">
        <f>+Tabla32391118[[#This Row],[SALIDAS]]*Tabla32391118[[#This Row],[PRECIO]]</f>
        <v>0</v>
      </c>
      <c r="Q21" s="2">
        <f>+Tabla32391118[[#This Row],[BALANCE INICIAL2]]+Tabla32391118[[#This Row],[ENTRADAS3]]-Tabla32391118[[#This Row],[SALIDAS4]]</f>
        <v>0</v>
      </c>
    </row>
    <row r="22" spans="1:17">
      <c r="A22" s="9" t="s">
        <v>50</v>
      </c>
      <c r="B22" s="17" t="s">
        <v>902</v>
      </c>
      <c r="C22" s="50" t="s">
        <v>99</v>
      </c>
      <c r="D22" t="s">
        <v>1597</v>
      </c>
      <c r="F22" s="55" t="s">
        <v>1345</v>
      </c>
      <c r="G22" s="55"/>
      <c r="H22" s="9" t="s">
        <v>820</v>
      </c>
      <c r="I22">
        <v>2</v>
      </c>
      <c r="J22">
        <v>0</v>
      </c>
      <c r="K22" s="34">
        <v>0</v>
      </c>
      <c r="L22">
        <f>+Tabla32391118[[#This Row],[BALANCE INICIAL]]+Tabla32391118[[#This Row],[ENTRADAS]]-Tabla32391118[[#This Row],[SALIDAS]]</f>
        <v>2</v>
      </c>
      <c r="M22" s="2">
        <v>650</v>
      </c>
      <c r="N22" s="2">
        <f>+Tabla32391118[[#This Row],[BALANCE INICIAL]]*Tabla32391118[[#This Row],[PRECIO]]</f>
        <v>1300</v>
      </c>
      <c r="O22" s="2">
        <f>+Tabla32391118[[#This Row],[ENTRADAS]]*Tabla32391118[[#This Row],[PRECIO]]</f>
        <v>0</v>
      </c>
      <c r="P22" s="2">
        <f>+Tabla32391118[[#This Row],[SALIDAS]]*Tabla32391118[[#This Row],[PRECIO]]</f>
        <v>0</v>
      </c>
      <c r="Q22" s="2">
        <f>+Tabla32391118[[#This Row],[BALANCE INICIAL2]]+Tabla32391118[[#This Row],[ENTRADAS3]]-Tabla32391118[[#This Row],[SALIDAS4]]</f>
        <v>1300</v>
      </c>
    </row>
    <row r="23" spans="1:17">
      <c r="A23" s="13" t="s">
        <v>50</v>
      </c>
      <c r="B23" s="17" t="s">
        <v>902</v>
      </c>
      <c r="C23" s="49" t="s">
        <v>99</v>
      </c>
      <c r="D23" t="s">
        <v>1039</v>
      </c>
      <c r="E23" t="s">
        <v>1048</v>
      </c>
      <c r="F23" s="55" t="s">
        <v>1345</v>
      </c>
      <c r="G23" s="55"/>
      <c r="H23" s="9" t="s">
        <v>825</v>
      </c>
      <c r="I23">
        <v>4</v>
      </c>
      <c r="J23">
        <v>0</v>
      </c>
      <c r="K23" s="34">
        <v>1</v>
      </c>
      <c r="L23">
        <f>+Tabla32391118[[#This Row],[BALANCE INICIAL]]+Tabla32391118[[#This Row],[ENTRADAS]]-Tabla32391118[[#This Row],[SALIDAS]]</f>
        <v>3</v>
      </c>
      <c r="M23" s="2">
        <v>2900</v>
      </c>
      <c r="N23" s="2">
        <f>+Tabla32391118[[#This Row],[BALANCE INICIAL]]*Tabla32391118[[#This Row],[PRECIO]]</f>
        <v>11600</v>
      </c>
      <c r="O23" s="2">
        <f>+Tabla32391118[[#This Row],[ENTRADAS]]*Tabla32391118[[#This Row],[PRECIO]]</f>
        <v>0</v>
      </c>
      <c r="P23" s="2">
        <f>+Tabla32391118[[#This Row],[SALIDAS]]*Tabla32391118[[#This Row],[PRECIO]]</f>
        <v>2900</v>
      </c>
      <c r="Q23" s="2">
        <f>+Tabla32391118[[#This Row],[BALANCE INICIAL2]]+Tabla32391118[[#This Row],[ENTRADAS3]]-Tabla32391118[[#This Row],[SALIDAS4]]</f>
        <v>8700</v>
      </c>
    </row>
    <row r="24" spans="1:17">
      <c r="A24" s="63" t="s">
        <v>29</v>
      </c>
      <c r="B24" s="40" t="s">
        <v>878</v>
      </c>
      <c r="C24" s="52" t="s">
        <v>102</v>
      </c>
      <c r="D24" t="s">
        <v>1710</v>
      </c>
      <c r="E24" t="s">
        <v>1659</v>
      </c>
      <c r="F24" s="55">
        <v>45551</v>
      </c>
      <c r="G24" s="62" t="s">
        <v>1719</v>
      </c>
      <c r="H24" s="9" t="s">
        <v>870</v>
      </c>
      <c r="I24">
        <v>0</v>
      </c>
      <c r="J24">
        <v>25</v>
      </c>
      <c r="K24" s="34">
        <v>1</v>
      </c>
      <c r="L24">
        <f>+Tabla32391118[[#This Row],[BALANCE INICIAL]]+Tabla32391118[[#This Row],[ENTRADAS]]-Tabla32391118[[#This Row],[SALIDAS]]</f>
        <v>24</v>
      </c>
      <c r="M24" s="2">
        <v>1266</v>
      </c>
      <c r="N24" s="2">
        <f>+Tabla32391118[[#This Row],[BALANCE INICIAL]]*Tabla32391118[[#This Row],[PRECIO]]</f>
        <v>0</v>
      </c>
      <c r="O24" s="2">
        <f>+Tabla32391118[[#This Row],[ENTRADAS]]*Tabla32391118[[#This Row],[PRECIO]]</f>
        <v>31650</v>
      </c>
      <c r="P24" s="2">
        <f>+Tabla32391118[[#This Row],[SALIDAS]]*Tabla32391118[[#This Row],[PRECIO]]</f>
        <v>1266</v>
      </c>
      <c r="Q24" s="2">
        <f>+Tabla32391118[[#This Row],[BALANCE INICIAL2]]+Tabla32391118[[#This Row],[ENTRADAS3]]-Tabla32391118[[#This Row],[SALIDAS4]]</f>
        <v>30384</v>
      </c>
    </row>
    <row r="25" spans="1:17">
      <c r="A25" s="63" t="s">
        <v>29</v>
      </c>
      <c r="B25" s="40" t="s">
        <v>878</v>
      </c>
      <c r="C25" s="52" t="s">
        <v>102</v>
      </c>
      <c r="D25" t="s">
        <v>1711</v>
      </c>
      <c r="E25" t="s">
        <v>1659</v>
      </c>
      <c r="F25" s="55">
        <v>45551</v>
      </c>
      <c r="G25" s="62" t="s">
        <v>1719</v>
      </c>
      <c r="H25" s="9" t="s">
        <v>870</v>
      </c>
      <c r="I25">
        <v>0</v>
      </c>
      <c r="J25">
        <v>4</v>
      </c>
      <c r="K25" s="34">
        <v>0</v>
      </c>
      <c r="L25">
        <f>+Tabla32391118[[#This Row],[BALANCE INICIAL]]+Tabla32391118[[#This Row],[ENTRADAS]]-Tabla32391118[[#This Row],[SALIDAS]]</f>
        <v>4</v>
      </c>
      <c r="M25" s="2">
        <v>1093</v>
      </c>
      <c r="N25" s="2">
        <f>+Tabla32391118[[#This Row],[BALANCE INICIAL]]*Tabla32391118[[#This Row],[PRECIO]]</f>
        <v>0</v>
      </c>
      <c r="O25" s="2">
        <f>+Tabla32391118[[#This Row],[ENTRADAS]]*Tabla32391118[[#This Row],[PRECIO]]</f>
        <v>4372</v>
      </c>
      <c r="P25" s="2">
        <f>+Tabla32391118[[#This Row],[SALIDAS]]*Tabla32391118[[#This Row],[PRECIO]]</f>
        <v>0</v>
      </c>
      <c r="Q25" s="2">
        <f>+Tabla32391118[[#This Row],[BALANCE INICIAL2]]+Tabla32391118[[#This Row],[ENTRADAS3]]-Tabla32391118[[#This Row],[SALIDAS4]]</f>
        <v>4372</v>
      </c>
    </row>
    <row r="26" spans="1:17">
      <c r="A26" s="9" t="s">
        <v>34</v>
      </c>
      <c r="B26" s="17" t="s">
        <v>877</v>
      </c>
      <c r="C26" s="50" t="s">
        <v>80</v>
      </c>
      <c r="D26" t="s">
        <v>1334</v>
      </c>
      <c r="F26" s="55" t="s">
        <v>1345</v>
      </c>
      <c r="G26" s="55"/>
      <c r="H26" s="9" t="s">
        <v>820</v>
      </c>
      <c r="I26">
        <v>1</v>
      </c>
      <c r="J26">
        <v>0</v>
      </c>
      <c r="K26" s="34">
        <v>0</v>
      </c>
      <c r="L26">
        <f>+Tabla32391118[[#This Row],[BALANCE INICIAL]]+Tabla32391118[[#This Row],[ENTRADAS]]-Tabla32391118[[#This Row],[SALIDAS]]</f>
        <v>1</v>
      </c>
      <c r="M26" s="2">
        <v>259.52999999999997</v>
      </c>
      <c r="N26" s="2">
        <f>+Tabla32391118[[#This Row],[BALANCE INICIAL]]*Tabla32391118[[#This Row],[PRECIO]]</f>
        <v>259.52999999999997</v>
      </c>
      <c r="O26" s="2">
        <f>+Tabla32391118[[#This Row],[ENTRADAS]]*Tabla32391118[[#This Row],[PRECIO]]</f>
        <v>0</v>
      </c>
      <c r="P26" s="2">
        <f>+Tabla32391118[[#This Row],[SALIDAS]]*Tabla32391118[[#This Row],[PRECIO]]</f>
        <v>0</v>
      </c>
      <c r="Q26" s="2">
        <f>+Tabla32391118[[#This Row],[BALANCE INICIAL2]]+Tabla32391118[[#This Row],[ENTRADAS3]]-Tabla32391118[[#This Row],[SALIDAS4]]</f>
        <v>259.52999999999997</v>
      </c>
    </row>
    <row r="27" spans="1:17" ht="13.5" customHeight="1">
      <c r="A27" s="9" t="s">
        <v>1381</v>
      </c>
      <c r="B27" s="47" t="s">
        <v>1382</v>
      </c>
      <c r="C27" s="50" t="s">
        <v>1383</v>
      </c>
      <c r="D27" t="s">
        <v>1634</v>
      </c>
      <c r="E27" t="s">
        <v>1641</v>
      </c>
      <c r="F27" s="55">
        <v>45546</v>
      </c>
      <c r="G27" s="62" t="s">
        <v>1643</v>
      </c>
      <c r="H27" s="9" t="s">
        <v>820</v>
      </c>
      <c r="I27">
        <v>0</v>
      </c>
      <c r="J27">
        <v>15</v>
      </c>
      <c r="K27" s="34">
        <v>4</v>
      </c>
      <c r="L27">
        <f>+Tabla32391118[[#This Row],[BALANCE INICIAL]]+Tabla32391118[[#This Row],[ENTRADAS]]-Tabla32391118[[#This Row],[SALIDAS]]</f>
        <v>11</v>
      </c>
      <c r="M27" s="2">
        <v>289</v>
      </c>
      <c r="N27" s="2">
        <f>+Tabla32391118[[#This Row],[BALANCE INICIAL]]*Tabla32391118[[#This Row],[PRECIO]]</f>
        <v>0</v>
      </c>
      <c r="O27" s="2">
        <f>+Tabla32391118[[#This Row],[ENTRADAS]]*Tabla32391118[[#This Row],[PRECIO]]</f>
        <v>4335</v>
      </c>
      <c r="P27" s="2">
        <f>+Tabla32391118[[#This Row],[SALIDAS]]*Tabla32391118[[#This Row],[PRECIO]]</f>
        <v>1156</v>
      </c>
      <c r="Q27" s="2">
        <f>+Tabla32391118[[#This Row],[BALANCE INICIAL2]]+Tabla32391118[[#This Row],[ENTRADAS3]]-Tabla32391118[[#This Row],[SALIDAS4]]</f>
        <v>3179</v>
      </c>
    </row>
    <row r="28" spans="1:17">
      <c r="A28" s="9" t="s">
        <v>34</v>
      </c>
      <c r="B28" s="17" t="s">
        <v>877</v>
      </c>
      <c r="C28" s="50" t="s">
        <v>80</v>
      </c>
      <c r="D28" t="s">
        <v>1321</v>
      </c>
      <c r="F28" s="55" t="s">
        <v>1345</v>
      </c>
      <c r="G28" s="55"/>
      <c r="H28" s="9" t="s">
        <v>820</v>
      </c>
      <c r="I28">
        <v>14</v>
      </c>
      <c r="J28">
        <v>0</v>
      </c>
      <c r="K28" s="34">
        <v>0</v>
      </c>
      <c r="L28">
        <f>+Tabla32391118[[#This Row],[BALANCE INICIAL]]+Tabla32391118[[#This Row],[ENTRADAS]]-Tabla32391118[[#This Row],[SALIDAS]]</f>
        <v>14</v>
      </c>
      <c r="M28" s="2">
        <v>9.76</v>
      </c>
      <c r="N28" s="2">
        <f>+Tabla32391118[[#This Row],[BALANCE INICIAL]]*Tabla32391118[[#This Row],[PRECIO]]</f>
        <v>136.63999999999999</v>
      </c>
      <c r="O28" s="2">
        <f>+Tabla32391118[[#This Row],[ENTRADAS]]*Tabla32391118[[#This Row],[PRECIO]]</f>
        <v>0</v>
      </c>
      <c r="P28" s="2">
        <f>+Tabla32391118[[#This Row],[SALIDAS]]*Tabla32391118[[#This Row],[PRECIO]]</f>
        <v>0</v>
      </c>
      <c r="Q28" s="2">
        <f>+Tabla32391118[[#This Row],[BALANCE INICIAL2]]+Tabla32391118[[#This Row],[ENTRADAS3]]-Tabla32391118[[#This Row],[SALIDAS4]]</f>
        <v>136.63999999999999</v>
      </c>
    </row>
    <row r="29" spans="1:17">
      <c r="A29" s="9" t="s">
        <v>34</v>
      </c>
      <c r="B29" s="17" t="s">
        <v>877</v>
      </c>
      <c r="C29" s="50" t="s">
        <v>80</v>
      </c>
      <c r="D29" t="s">
        <v>1322</v>
      </c>
      <c r="F29" s="55" t="s">
        <v>1345</v>
      </c>
      <c r="G29" s="55"/>
      <c r="H29" s="9" t="s">
        <v>820</v>
      </c>
      <c r="I29">
        <v>12</v>
      </c>
      <c r="J29">
        <v>0</v>
      </c>
      <c r="K29" s="34">
        <v>0</v>
      </c>
      <c r="L29">
        <f>+Tabla32391118[[#This Row],[BALANCE INICIAL]]+Tabla32391118[[#This Row],[ENTRADAS]]-Tabla32391118[[#This Row],[SALIDAS]]</f>
        <v>12</v>
      </c>
      <c r="M29" s="2">
        <v>13.93</v>
      </c>
      <c r="N29" s="2">
        <f>+Tabla32391118[[#This Row],[BALANCE INICIAL]]*Tabla32391118[[#This Row],[PRECIO]]</f>
        <v>167.16</v>
      </c>
      <c r="O29" s="2">
        <f>+Tabla32391118[[#This Row],[ENTRADAS]]*Tabla32391118[[#This Row],[PRECIO]]</f>
        <v>0</v>
      </c>
      <c r="P29" s="2">
        <f>+Tabla32391118[[#This Row],[SALIDAS]]*Tabla32391118[[#This Row],[PRECIO]]</f>
        <v>0</v>
      </c>
      <c r="Q29" s="2">
        <f>+Tabla32391118[[#This Row],[BALANCE INICIAL2]]+Tabla32391118[[#This Row],[ENTRADAS3]]-Tabla32391118[[#This Row],[SALIDAS4]]</f>
        <v>167.16</v>
      </c>
    </row>
    <row r="30" spans="1:17">
      <c r="A30" s="9" t="s">
        <v>34</v>
      </c>
      <c r="B30" s="17" t="s">
        <v>877</v>
      </c>
      <c r="C30" s="50" t="s">
        <v>80</v>
      </c>
      <c r="D30" t="s">
        <v>1413</v>
      </c>
      <c r="F30" s="55" t="s">
        <v>1345</v>
      </c>
      <c r="G30" s="55"/>
      <c r="H30" s="9" t="s">
        <v>820</v>
      </c>
      <c r="I30">
        <v>13</v>
      </c>
      <c r="J30">
        <v>0</v>
      </c>
      <c r="K30" s="34">
        <v>0</v>
      </c>
      <c r="L30">
        <f>+Tabla32391118[[#This Row],[BALANCE INICIAL]]+Tabla32391118[[#This Row],[ENTRADAS]]-Tabla32391118[[#This Row],[SALIDAS]]</f>
        <v>13</v>
      </c>
      <c r="M30" s="2">
        <v>13.93</v>
      </c>
      <c r="N30" s="2">
        <f>+Tabla32391118[[#This Row],[BALANCE INICIAL]]*Tabla32391118[[#This Row],[PRECIO]]</f>
        <v>181.09</v>
      </c>
      <c r="O30" s="2">
        <f>+Tabla32391118[[#This Row],[ENTRADAS]]*Tabla32391118[[#This Row],[PRECIO]]</f>
        <v>0</v>
      </c>
      <c r="P30" s="2">
        <f>+Tabla32391118[[#This Row],[SALIDAS]]*Tabla32391118[[#This Row],[PRECIO]]</f>
        <v>0</v>
      </c>
      <c r="Q30" s="2">
        <f>+Tabla32391118[[#This Row],[BALANCE INICIAL2]]+Tabla32391118[[#This Row],[ENTRADAS3]]-Tabla32391118[[#This Row],[SALIDAS4]]</f>
        <v>181.09</v>
      </c>
    </row>
    <row r="31" spans="1:17" ht="15" customHeight="1">
      <c r="A31" s="9" t="s">
        <v>26</v>
      </c>
      <c r="B31" s="47" t="s">
        <v>887</v>
      </c>
      <c r="C31" s="50" t="s">
        <v>66</v>
      </c>
      <c r="D31" t="s">
        <v>1323</v>
      </c>
      <c r="F31" s="55" t="s">
        <v>1345</v>
      </c>
      <c r="G31" s="55"/>
      <c r="H31" s="9" t="s">
        <v>820</v>
      </c>
      <c r="I31">
        <v>20</v>
      </c>
      <c r="J31">
        <v>0</v>
      </c>
      <c r="K31" s="34">
        <v>0</v>
      </c>
      <c r="L31">
        <f>+Tabla32391118[[#This Row],[BALANCE INICIAL]]+Tabla32391118[[#This Row],[ENTRADAS]]-Tabla32391118[[#This Row],[SALIDAS]]</f>
        <v>20</v>
      </c>
      <c r="M31" s="2">
        <v>18.54</v>
      </c>
      <c r="N31" s="2">
        <f>+Tabla32391118[[#This Row],[BALANCE INICIAL]]*Tabla32391118[[#This Row],[PRECIO]]</f>
        <v>370.79999999999995</v>
      </c>
      <c r="O31" s="2">
        <f>+Tabla32391118[[#This Row],[ENTRADAS]]*Tabla32391118[[#This Row],[PRECIO]]</f>
        <v>0</v>
      </c>
      <c r="P31" s="2">
        <f>+Tabla32391118[[#This Row],[SALIDAS]]*Tabla32391118[[#This Row],[PRECIO]]</f>
        <v>0</v>
      </c>
      <c r="Q31" s="2">
        <f>+Tabla32391118[[#This Row],[BALANCE INICIAL2]]+Tabla32391118[[#This Row],[ENTRADAS3]]-Tabla32391118[[#This Row],[SALIDAS4]]</f>
        <v>370.79999999999995</v>
      </c>
    </row>
    <row r="32" spans="1:17" ht="15" customHeight="1">
      <c r="A32" s="9" t="s">
        <v>29</v>
      </c>
      <c r="B32" s="47" t="s">
        <v>878</v>
      </c>
      <c r="C32" s="50" t="s">
        <v>102</v>
      </c>
      <c r="D32" t="s">
        <v>1324</v>
      </c>
      <c r="E32" t="s">
        <v>1054</v>
      </c>
      <c r="F32" s="55" t="s">
        <v>1345</v>
      </c>
      <c r="G32" s="55"/>
      <c r="H32" s="9" t="s">
        <v>1409</v>
      </c>
      <c r="I32">
        <v>0</v>
      </c>
      <c r="J32">
        <v>0</v>
      </c>
      <c r="K32" s="34">
        <v>0</v>
      </c>
      <c r="L32">
        <f>+Tabla32391118[[#This Row],[BALANCE INICIAL]]+Tabla32391118[[#This Row],[ENTRADAS]]-Tabla32391118[[#This Row],[SALIDAS]]</f>
        <v>0</v>
      </c>
      <c r="M32" s="2">
        <v>115</v>
      </c>
      <c r="N32" s="2">
        <f>+Tabla32391118[[#This Row],[BALANCE INICIAL]]*Tabla32391118[[#This Row],[PRECIO]]</f>
        <v>0</v>
      </c>
      <c r="O32" s="2">
        <f>+Tabla32391118[[#This Row],[ENTRADAS]]*Tabla32391118[[#This Row],[PRECIO]]</f>
        <v>0</v>
      </c>
      <c r="P32" s="2">
        <f>+Tabla32391118[[#This Row],[SALIDAS]]*Tabla32391118[[#This Row],[PRECIO]]</f>
        <v>0</v>
      </c>
      <c r="Q32" s="2">
        <f>+Tabla32391118[[#This Row],[BALANCE INICIAL2]]+Tabla32391118[[#This Row],[ENTRADAS3]]-Tabla32391118[[#This Row],[SALIDAS4]]</f>
        <v>0</v>
      </c>
    </row>
    <row r="33" spans="1:17" ht="15" customHeight="1">
      <c r="A33" s="9" t="s">
        <v>29</v>
      </c>
      <c r="B33" s="47" t="s">
        <v>878</v>
      </c>
      <c r="C33" s="50" t="s">
        <v>102</v>
      </c>
      <c r="D33" t="s">
        <v>1650</v>
      </c>
      <c r="E33" t="s">
        <v>1653</v>
      </c>
      <c r="F33" s="55">
        <v>45551</v>
      </c>
      <c r="G33" s="62" t="s">
        <v>1652</v>
      </c>
      <c r="H33" s="9" t="s">
        <v>1409</v>
      </c>
      <c r="I33">
        <v>0</v>
      </c>
      <c r="J33">
        <v>1000</v>
      </c>
      <c r="K33" s="34">
        <v>481</v>
      </c>
      <c r="L33">
        <f>+Tabla32391118[[#This Row],[BALANCE INICIAL]]+Tabla32391118[[#This Row],[ENTRADAS]]-Tabla32391118[[#This Row],[SALIDAS]]</f>
        <v>519</v>
      </c>
      <c r="M33" s="2">
        <v>164.7</v>
      </c>
      <c r="N33" s="2">
        <f>+Tabla32391118[[#This Row],[BALANCE INICIAL]]*Tabla32391118[[#This Row],[PRECIO]]</f>
        <v>0</v>
      </c>
      <c r="O33" s="2">
        <f>+Tabla32391118[[#This Row],[ENTRADAS]]*Tabla32391118[[#This Row],[PRECIO]]</f>
        <v>164700</v>
      </c>
      <c r="P33" s="2">
        <f>+Tabla32391118[[#This Row],[SALIDAS]]*Tabla32391118[[#This Row],[PRECIO]]</f>
        <v>79220.7</v>
      </c>
      <c r="Q33" s="2">
        <f>+Tabla32391118[[#This Row],[BALANCE INICIAL2]]+Tabla32391118[[#This Row],[ENTRADAS3]]-Tabla32391118[[#This Row],[SALIDAS4]]</f>
        <v>85479.3</v>
      </c>
    </row>
    <row r="34" spans="1:17" ht="15" customHeight="1">
      <c r="A34" s="9" t="s">
        <v>24</v>
      </c>
      <c r="B34" s="17" t="s">
        <v>875</v>
      </c>
      <c r="C34" s="50" t="s">
        <v>64</v>
      </c>
      <c r="D34" t="s">
        <v>1737</v>
      </c>
      <c r="F34" s="55"/>
      <c r="G34" s="55"/>
      <c r="H34" s="9" t="s">
        <v>1403</v>
      </c>
      <c r="I34">
        <v>1</v>
      </c>
      <c r="J34">
        <v>0</v>
      </c>
      <c r="K34" s="34">
        <v>0</v>
      </c>
      <c r="L34">
        <f>+Tabla32391118[[#This Row],[BALANCE INICIAL]]+Tabla32391118[[#This Row],[ENTRADAS]]-Tabla32391118[[#This Row],[SALIDAS]]</f>
        <v>1</v>
      </c>
      <c r="M34" s="2">
        <v>20</v>
      </c>
      <c r="N34" s="2">
        <f>+Tabla32391118[[#This Row],[BALANCE INICIAL]]*Tabla32391118[[#This Row],[PRECIO]]</f>
        <v>20</v>
      </c>
      <c r="O34" s="2">
        <f>+Tabla32391118[[#This Row],[ENTRADAS]]*Tabla32391118[[#This Row],[PRECIO]]</f>
        <v>0</v>
      </c>
      <c r="P34" s="2">
        <f>+Tabla32391118[[#This Row],[SALIDAS]]*Tabla32391118[[#This Row],[PRECIO]]</f>
        <v>0</v>
      </c>
      <c r="Q34" s="2">
        <f>+Tabla32391118[[#This Row],[BALANCE INICIAL2]]+Tabla32391118[[#This Row],[ENTRADAS3]]-Tabla32391118[[#This Row],[SALIDAS4]]</f>
        <v>20</v>
      </c>
    </row>
    <row r="35" spans="1:17" ht="15" customHeight="1">
      <c r="A35" s="9" t="s">
        <v>999</v>
      </c>
      <c r="B35" s="17" t="s">
        <v>875</v>
      </c>
      <c r="C35" s="50" t="s">
        <v>1000</v>
      </c>
      <c r="D35" t="s">
        <v>996</v>
      </c>
      <c r="E35" t="s">
        <v>998</v>
      </c>
      <c r="F35" s="55" t="s">
        <v>1345</v>
      </c>
      <c r="G35" s="55"/>
      <c r="H35" s="9" t="s">
        <v>1411</v>
      </c>
      <c r="I35">
        <v>0</v>
      </c>
      <c r="J35">
        <v>0</v>
      </c>
      <c r="K35" s="34">
        <v>0</v>
      </c>
      <c r="L35">
        <f>+Tabla32391118[[#This Row],[BALANCE INICIAL]]+Tabla32391118[[#This Row],[ENTRADAS]]-Tabla32391118[[#This Row],[SALIDAS]]</f>
        <v>0</v>
      </c>
      <c r="M35" s="2">
        <v>233</v>
      </c>
      <c r="N35" s="2">
        <f>+Tabla32391118[[#This Row],[BALANCE INICIAL]]*Tabla32391118[[#This Row],[PRECIO]]</f>
        <v>0</v>
      </c>
      <c r="O35" s="2">
        <f>+Tabla32391118[[#This Row],[ENTRADAS]]*Tabla32391118[[#This Row],[PRECIO]]</f>
        <v>0</v>
      </c>
      <c r="P35" s="2">
        <f>+Tabla32391118[[#This Row],[SALIDAS]]*Tabla32391118[[#This Row],[PRECIO]]</f>
        <v>0</v>
      </c>
      <c r="Q35" s="2">
        <f>+Tabla32391118[[#This Row],[BALANCE INICIAL2]]+Tabla32391118[[#This Row],[ENTRADAS3]]-Tabla32391118[[#This Row],[SALIDAS4]]</f>
        <v>0</v>
      </c>
    </row>
    <row r="36" spans="1:17" ht="15" customHeight="1">
      <c r="A36" s="9" t="s">
        <v>999</v>
      </c>
      <c r="B36" s="17" t="s">
        <v>875</v>
      </c>
      <c r="C36" s="50" t="s">
        <v>1000</v>
      </c>
      <c r="D36" t="s">
        <v>1325</v>
      </c>
      <c r="F36" s="55" t="s">
        <v>1345</v>
      </c>
      <c r="G36" s="55"/>
      <c r="H36" s="9" t="s">
        <v>1403</v>
      </c>
      <c r="I36">
        <v>18</v>
      </c>
      <c r="J36">
        <v>0</v>
      </c>
      <c r="K36" s="34">
        <v>0</v>
      </c>
      <c r="L36">
        <f>+Tabla32391118[[#This Row],[BALANCE INICIAL]]+Tabla32391118[[#This Row],[ENTRADAS]]-Tabla32391118[[#This Row],[SALIDAS]]</f>
        <v>18</v>
      </c>
      <c r="M36" s="2">
        <v>150</v>
      </c>
      <c r="N36" s="2">
        <f>+Tabla32391118[[#This Row],[BALANCE INICIAL]]*Tabla32391118[[#This Row],[PRECIO]]</f>
        <v>2700</v>
      </c>
      <c r="O36" s="2">
        <f>+Tabla32391118[[#This Row],[ENTRADAS]]*Tabla32391118[[#This Row],[PRECIO]]</f>
        <v>0</v>
      </c>
      <c r="P36" s="2">
        <f>+Tabla32391118[[#This Row],[SALIDAS]]*Tabla32391118[[#This Row],[PRECIO]]</f>
        <v>0</v>
      </c>
      <c r="Q36" s="2">
        <f>+Tabla32391118[[#This Row],[BALANCE INICIAL2]]+Tabla32391118[[#This Row],[ENTRADAS3]]-Tabla32391118[[#This Row],[SALIDAS4]]</f>
        <v>2700</v>
      </c>
    </row>
    <row r="37" spans="1:17" ht="15" customHeight="1">
      <c r="A37" s="9" t="s">
        <v>999</v>
      </c>
      <c r="B37" s="17" t="s">
        <v>875</v>
      </c>
      <c r="C37" s="50" t="s">
        <v>1000</v>
      </c>
      <c r="D37" t="s">
        <v>1326</v>
      </c>
      <c r="F37" s="55" t="s">
        <v>1345</v>
      </c>
      <c r="G37" s="55"/>
      <c r="H37" s="9" t="s">
        <v>1411</v>
      </c>
      <c r="I37">
        <v>4000</v>
      </c>
      <c r="J37">
        <v>0</v>
      </c>
      <c r="K37" s="34">
        <v>0</v>
      </c>
      <c r="L37">
        <f>+Tabla32391118[[#This Row],[BALANCE INICIAL]]+Tabla32391118[[#This Row],[ENTRADAS]]-Tabla32391118[[#This Row],[SALIDAS]]</f>
        <v>4000</v>
      </c>
      <c r="M37" s="2">
        <v>8.2799999999999994</v>
      </c>
      <c r="N37" s="2">
        <f>+Tabla32391118[[#This Row],[BALANCE INICIAL]]*Tabla32391118[[#This Row],[PRECIO]]</f>
        <v>33120</v>
      </c>
      <c r="O37" s="2">
        <f>+Tabla32391118[[#This Row],[ENTRADAS]]*Tabla32391118[[#This Row],[PRECIO]]</f>
        <v>0</v>
      </c>
      <c r="P37" s="2">
        <f>+Tabla32391118[[#This Row],[SALIDAS]]*Tabla32391118[[#This Row],[PRECIO]]</f>
        <v>0</v>
      </c>
      <c r="Q37" s="2">
        <f>+Tabla32391118[[#This Row],[BALANCE INICIAL2]]+Tabla32391118[[#This Row],[ENTRADAS3]]-Tabla32391118[[#This Row],[SALIDAS4]]</f>
        <v>33120</v>
      </c>
    </row>
    <row r="38" spans="1:17" ht="15" customHeight="1">
      <c r="A38" s="9" t="s">
        <v>29</v>
      </c>
      <c r="B38" s="47" t="s">
        <v>878</v>
      </c>
      <c r="C38" s="50" t="s">
        <v>102</v>
      </c>
      <c r="D38" t="s">
        <v>1779</v>
      </c>
      <c r="F38" s="55" t="s">
        <v>1345</v>
      </c>
      <c r="G38" s="55"/>
      <c r="H38" s="9" t="s">
        <v>865</v>
      </c>
      <c r="I38">
        <v>1</v>
      </c>
      <c r="J38">
        <v>0</v>
      </c>
      <c r="K38" s="34">
        <v>0</v>
      </c>
      <c r="L38">
        <f>+Tabla32391118[[#This Row],[BALANCE INICIAL]]+Tabla32391118[[#This Row],[ENTRADAS]]-Tabla32391118[[#This Row],[SALIDAS]]</f>
        <v>1</v>
      </c>
      <c r="M38" s="2">
        <v>174</v>
      </c>
      <c r="N38" s="2">
        <f>+Tabla32391118[[#This Row],[BALANCE INICIAL]]*Tabla32391118[[#This Row],[PRECIO]]</f>
        <v>174</v>
      </c>
      <c r="O38" s="2">
        <f>+Tabla32391118[[#This Row],[ENTRADAS]]*Tabla32391118[[#This Row],[PRECIO]]</f>
        <v>0</v>
      </c>
      <c r="P38" s="2">
        <f>+Tabla32391118[[#This Row],[SALIDAS]]*Tabla32391118[[#This Row],[PRECIO]]</f>
        <v>0</v>
      </c>
      <c r="Q38" s="2">
        <f>+Tabla32391118[[#This Row],[BALANCE INICIAL2]]+Tabla32391118[[#This Row],[ENTRADAS3]]-Tabla32391118[[#This Row],[SALIDAS4]]</f>
        <v>174</v>
      </c>
    </row>
    <row r="39" spans="1:17" ht="15" customHeight="1">
      <c r="A39" s="63" t="s">
        <v>29</v>
      </c>
      <c r="B39" s="40" t="s">
        <v>878</v>
      </c>
      <c r="C39" s="52" t="s">
        <v>102</v>
      </c>
      <c r="D39" t="s">
        <v>1720</v>
      </c>
      <c r="E39" t="s">
        <v>1659</v>
      </c>
      <c r="F39" s="55">
        <v>45551</v>
      </c>
      <c r="G39" s="62" t="s">
        <v>1719</v>
      </c>
      <c r="H39" s="9" t="s">
        <v>865</v>
      </c>
      <c r="I39">
        <v>0</v>
      </c>
      <c r="J39">
        <v>3</v>
      </c>
      <c r="K39" s="34">
        <v>0</v>
      </c>
      <c r="L39">
        <f>+Tabla32391118[[#This Row],[BALANCE INICIAL]]+Tabla32391118[[#This Row],[ENTRADAS]]-Tabla32391118[[#This Row],[SALIDAS]]</f>
        <v>3</v>
      </c>
      <c r="M39" s="2">
        <v>79</v>
      </c>
      <c r="N39" s="2">
        <f>+Tabla32391118[[#This Row],[BALANCE INICIAL]]*Tabla32391118[[#This Row],[PRECIO]]</f>
        <v>0</v>
      </c>
      <c r="O39" s="2">
        <f>+Tabla32391118[[#This Row],[ENTRADAS]]*Tabla32391118[[#This Row],[PRECIO]]</f>
        <v>237</v>
      </c>
      <c r="P39" s="2">
        <f>+Tabla32391118[[#This Row],[SALIDAS]]*Tabla32391118[[#This Row],[PRECIO]]</f>
        <v>0</v>
      </c>
      <c r="Q39" s="2">
        <f>+Tabla32391118[[#This Row],[BALANCE INICIAL2]]+Tabla32391118[[#This Row],[ENTRADAS3]]-Tabla32391118[[#This Row],[SALIDAS4]]</f>
        <v>237</v>
      </c>
    </row>
    <row r="40" spans="1:17" ht="15" customHeight="1">
      <c r="A40" s="35" t="s">
        <v>43</v>
      </c>
      <c r="B40" s="17" t="s">
        <v>954</v>
      </c>
      <c r="C40" s="51" t="s">
        <v>89</v>
      </c>
      <c r="D40" t="s">
        <v>1405</v>
      </c>
      <c r="F40" s="55" t="s">
        <v>1345</v>
      </c>
      <c r="G40" s="55"/>
      <c r="H40" s="9" t="s">
        <v>825</v>
      </c>
      <c r="I40">
        <v>5</v>
      </c>
      <c r="J40">
        <v>0</v>
      </c>
      <c r="K40" s="34">
        <v>4</v>
      </c>
      <c r="L40">
        <f>+Tabla32391118[[#This Row],[BALANCE INICIAL]]+Tabla32391118[[#This Row],[ENTRADAS]]-Tabla32391118[[#This Row],[SALIDAS]]</f>
        <v>1</v>
      </c>
      <c r="M40" s="2">
        <v>335</v>
      </c>
      <c r="N40" s="2">
        <f>+Tabla32391118[[#This Row],[BALANCE INICIAL]]*Tabla32391118[[#This Row],[PRECIO]]</f>
        <v>1675</v>
      </c>
      <c r="O40" s="2">
        <f>+Tabla32391118[[#This Row],[ENTRADAS]]*Tabla32391118[[#This Row],[PRECIO]]</f>
        <v>0</v>
      </c>
      <c r="P40" s="2">
        <f>+Tabla32391118[[#This Row],[SALIDAS]]*Tabla32391118[[#This Row],[PRECIO]]</f>
        <v>1340</v>
      </c>
      <c r="Q40" s="2">
        <f>+Tabla32391118[[#This Row],[BALANCE INICIAL2]]+Tabla32391118[[#This Row],[ENTRADAS3]]-Tabla32391118[[#This Row],[SALIDAS4]]</f>
        <v>335</v>
      </c>
    </row>
    <row r="41" spans="1:17" ht="15" customHeight="1">
      <c r="A41" s="39" t="s">
        <v>28</v>
      </c>
      <c r="B41" s="40" t="s">
        <v>884</v>
      </c>
      <c r="C41" s="52" t="s">
        <v>74</v>
      </c>
      <c r="D41" t="s">
        <v>1081</v>
      </c>
      <c r="E41" t="s">
        <v>1060</v>
      </c>
      <c r="F41" s="55" t="s">
        <v>1345</v>
      </c>
      <c r="G41" s="55"/>
      <c r="H41" s="9" t="s">
        <v>839</v>
      </c>
      <c r="I41">
        <v>0</v>
      </c>
      <c r="J41">
        <v>0</v>
      </c>
      <c r="K41" s="34">
        <v>0</v>
      </c>
      <c r="L41">
        <f>+Tabla32391118[[#This Row],[BALANCE INICIAL]]+Tabla32391118[[#This Row],[ENTRADAS]]-Tabla32391118[[#This Row],[SALIDAS]]</f>
        <v>0</v>
      </c>
      <c r="M41" s="2">
        <v>325</v>
      </c>
      <c r="N41" s="2">
        <f>+Tabla32391118[[#This Row],[BALANCE INICIAL]]*Tabla32391118[[#This Row],[PRECIO]]</f>
        <v>0</v>
      </c>
      <c r="O41" s="2">
        <f>+Tabla32391118[[#This Row],[ENTRADAS]]*Tabla32391118[[#This Row],[PRECIO]]</f>
        <v>0</v>
      </c>
      <c r="P41" s="2">
        <f>+Tabla32391118[[#This Row],[SALIDAS]]*Tabla32391118[[#This Row],[PRECIO]]</f>
        <v>0</v>
      </c>
      <c r="Q41" s="2">
        <f>+Tabla32391118[[#This Row],[BALANCE INICIAL2]]+Tabla32391118[[#This Row],[ENTRADAS3]]-Tabla32391118[[#This Row],[SALIDAS4]]</f>
        <v>0</v>
      </c>
    </row>
    <row r="42" spans="1:17" ht="15" customHeight="1">
      <c r="A42" s="63" t="s">
        <v>29</v>
      </c>
      <c r="B42" s="40" t="s">
        <v>878</v>
      </c>
      <c r="C42" s="52" t="s">
        <v>102</v>
      </c>
      <c r="D42" t="s">
        <v>1661</v>
      </c>
      <c r="E42" t="s">
        <v>1659</v>
      </c>
      <c r="F42" s="55">
        <v>45551</v>
      </c>
      <c r="G42" s="62" t="s">
        <v>1719</v>
      </c>
      <c r="H42" s="9" t="s">
        <v>865</v>
      </c>
      <c r="I42">
        <v>0</v>
      </c>
      <c r="J42">
        <v>30</v>
      </c>
      <c r="K42" s="34">
        <v>0</v>
      </c>
      <c r="L42">
        <f>+Tabla32391118[[#This Row],[BALANCE INICIAL]]+Tabla32391118[[#This Row],[ENTRADAS]]-Tabla32391118[[#This Row],[SALIDAS]]</f>
        <v>30</v>
      </c>
      <c r="M42" s="2">
        <v>338</v>
      </c>
      <c r="N42" s="2">
        <f>+Tabla32391118[[#This Row],[BALANCE INICIAL]]*Tabla32391118[[#This Row],[PRECIO]]</f>
        <v>0</v>
      </c>
      <c r="O42" s="2">
        <f>+Tabla32391118[[#This Row],[ENTRADAS]]*Tabla32391118[[#This Row],[PRECIO]]</f>
        <v>10140</v>
      </c>
      <c r="P42" s="2">
        <f>+Tabla32391118[[#This Row],[SALIDAS]]*Tabla32391118[[#This Row],[PRECIO]]</f>
        <v>0</v>
      </c>
      <c r="Q42" s="2">
        <f>+Tabla32391118[[#This Row],[BALANCE INICIAL2]]+Tabla32391118[[#This Row],[ENTRADAS3]]-Tabla32391118[[#This Row],[SALIDAS4]]</f>
        <v>10140</v>
      </c>
    </row>
    <row r="43" spans="1:17" ht="15" customHeight="1">
      <c r="A43" s="9" t="s">
        <v>1159</v>
      </c>
      <c r="B43" s="17" t="s">
        <v>1160</v>
      </c>
      <c r="C43" s="50" t="s">
        <v>1161</v>
      </c>
      <c r="D43" t="s">
        <v>1329</v>
      </c>
      <c r="F43" s="55" t="s">
        <v>1345</v>
      </c>
      <c r="G43" s="55"/>
      <c r="H43" s="9" t="s">
        <v>820</v>
      </c>
      <c r="I43">
        <v>1</v>
      </c>
      <c r="J43">
        <v>0</v>
      </c>
      <c r="K43" s="34">
        <v>0</v>
      </c>
      <c r="L43">
        <f>+Tabla32391118[[#This Row],[BALANCE INICIAL]]+Tabla32391118[[#This Row],[ENTRADAS]]-Tabla32391118[[#This Row],[SALIDAS]]</f>
        <v>1</v>
      </c>
      <c r="M43" s="2">
        <v>618.30999999999995</v>
      </c>
      <c r="N43" s="2">
        <f>+Tabla32391118[[#This Row],[BALANCE INICIAL]]*Tabla32391118[[#This Row],[PRECIO]]</f>
        <v>618.30999999999995</v>
      </c>
      <c r="O43" s="2">
        <f>+Tabla32391118[[#This Row],[ENTRADAS]]*Tabla32391118[[#This Row],[PRECIO]]</f>
        <v>0</v>
      </c>
      <c r="P43" s="2">
        <f>+Tabla32391118[[#This Row],[SALIDAS]]*Tabla32391118[[#This Row],[PRECIO]]</f>
        <v>0</v>
      </c>
      <c r="Q43" s="2">
        <f>+Tabla32391118[[#This Row],[BALANCE INICIAL2]]+Tabla32391118[[#This Row],[ENTRADAS3]]-Tabla32391118[[#This Row],[SALIDAS4]]</f>
        <v>618.30999999999995</v>
      </c>
    </row>
    <row r="44" spans="1:17" ht="15" customHeight="1">
      <c r="A44" s="9" t="s">
        <v>1159</v>
      </c>
      <c r="B44" s="17" t="s">
        <v>1160</v>
      </c>
      <c r="C44" s="50" t="s">
        <v>1161</v>
      </c>
      <c r="D44" t="s">
        <v>1328</v>
      </c>
      <c r="F44" s="55" t="s">
        <v>1345</v>
      </c>
      <c r="G44" s="55"/>
      <c r="H44" s="9" t="s">
        <v>820</v>
      </c>
      <c r="I44">
        <v>2</v>
      </c>
      <c r="J44">
        <v>0</v>
      </c>
      <c r="K44" s="34">
        <v>0</v>
      </c>
      <c r="L44">
        <f>+Tabla32391118[[#This Row],[BALANCE INICIAL]]+Tabla32391118[[#This Row],[ENTRADAS]]-Tabla32391118[[#This Row],[SALIDAS]]</f>
        <v>2</v>
      </c>
      <c r="M44" s="2">
        <v>466.44</v>
      </c>
      <c r="N44" s="2">
        <f>+Tabla32391118[[#This Row],[BALANCE INICIAL]]*Tabla32391118[[#This Row],[PRECIO]]</f>
        <v>932.88</v>
      </c>
      <c r="O44" s="2">
        <f>+Tabla32391118[[#This Row],[ENTRADAS]]*Tabla32391118[[#This Row],[PRECIO]]</f>
        <v>0</v>
      </c>
      <c r="P44" s="2">
        <f>+Tabla32391118[[#This Row],[SALIDAS]]*Tabla32391118[[#This Row],[PRECIO]]</f>
        <v>0</v>
      </c>
      <c r="Q44" s="2">
        <f>+Tabla32391118[[#This Row],[BALANCE INICIAL2]]+Tabla32391118[[#This Row],[ENTRADAS3]]-Tabla32391118[[#This Row],[SALIDAS4]]</f>
        <v>932.88</v>
      </c>
    </row>
    <row r="45" spans="1:17" ht="15" customHeight="1">
      <c r="A45" s="13" t="s">
        <v>33</v>
      </c>
      <c r="B45" s="17" t="s">
        <v>879</v>
      </c>
      <c r="C45" s="50" t="s">
        <v>106</v>
      </c>
      <c r="D45" t="s">
        <v>1046</v>
      </c>
      <c r="E45" t="s">
        <v>1048</v>
      </c>
      <c r="F45" s="55" t="s">
        <v>1345</v>
      </c>
      <c r="G45" s="55"/>
      <c r="H45" s="9" t="s">
        <v>825</v>
      </c>
      <c r="I45">
        <v>1</v>
      </c>
      <c r="J45">
        <v>0</v>
      </c>
      <c r="K45" s="34">
        <v>0</v>
      </c>
      <c r="L45">
        <f>+Tabla32391118[[#This Row],[BALANCE INICIAL]]+Tabla32391118[[#This Row],[ENTRADAS]]-Tabla32391118[[#This Row],[SALIDAS]]</f>
        <v>1</v>
      </c>
      <c r="M45" s="2">
        <v>1400</v>
      </c>
      <c r="N45" s="2">
        <f>+Tabla32391118[[#This Row],[BALANCE INICIAL]]*Tabla32391118[[#This Row],[PRECIO]]</f>
        <v>1400</v>
      </c>
      <c r="O45" s="2">
        <f>+Tabla32391118[[#This Row],[ENTRADAS]]*Tabla32391118[[#This Row],[PRECIO]]</f>
        <v>0</v>
      </c>
      <c r="P45" s="2">
        <f>+Tabla32391118[[#This Row],[SALIDAS]]*Tabla32391118[[#This Row],[PRECIO]]</f>
        <v>0</v>
      </c>
      <c r="Q45" s="2">
        <f>+Tabla32391118[[#This Row],[BALANCE INICIAL2]]+Tabla32391118[[#This Row],[ENTRADAS3]]-Tabla32391118[[#This Row],[SALIDAS4]]</f>
        <v>1400</v>
      </c>
    </row>
    <row r="46" spans="1:17" ht="15" customHeight="1">
      <c r="A46" s="9" t="s">
        <v>29</v>
      </c>
      <c r="B46" s="47" t="s">
        <v>878</v>
      </c>
      <c r="C46" s="50" t="s">
        <v>102</v>
      </c>
      <c r="D46" t="s">
        <v>487</v>
      </c>
      <c r="F46" s="55" t="s">
        <v>1345</v>
      </c>
      <c r="G46" s="55"/>
      <c r="H46" s="9" t="s">
        <v>865</v>
      </c>
      <c r="I46">
        <v>1</v>
      </c>
      <c r="J46">
        <v>0</v>
      </c>
      <c r="K46" s="34">
        <v>0</v>
      </c>
      <c r="L46">
        <f>+Tabla32391118[[#This Row],[BALANCE INICIAL]]+Tabla32391118[[#This Row],[ENTRADAS]]-Tabla32391118[[#This Row],[SALIDAS]]</f>
        <v>1</v>
      </c>
      <c r="M46" s="2">
        <v>103.95</v>
      </c>
      <c r="N46" s="2">
        <f>+Tabla32391118[[#This Row],[BALANCE INICIAL]]*Tabla32391118[[#This Row],[PRECIO]]</f>
        <v>103.95</v>
      </c>
      <c r="O46" s="2">
        <f>+Tabla32391118[[#This Row],[ENTRADAS]]*Tabla32391118[[#This Row],[PRECIO]]</f>
        <v>0</v>
      </c>
      <c r="P46" s="2">
        <f>+Tabla32391118[[#This Row],[SALIDAS]]*Tabla32391118[[#This Row],[PRECIO]]</f>
        <v>0</v>
      </c>
      <c r="Q46" s="2">
        <f>+Tabla32391118[[#This Row],[BALANCE INICIAL2]]+Tabla32391118[[#This Row],[ENTRADAS3]]-Tabla32391118[[#This Row],[SALIDAS4]]</f>
        <v>103.95</v>
      </c>
    </row>
    <row r="47" spans="1:17" ht="15" customHeight="1">
      <c r="A47" s="63" t="s">
        <v>29</v>
      </c>
      <c r="B47" s="40" t="s">
        <v>878</v>
      </c>
      <c r="C47" s="52" t="s">
        <v>102</v>
      </c>
      <c r="D47" t="s">
        <v>1662</v>
      </c>
      <c r="E47" t="s">
        <v>1659</v>
      </c>
      <c r="F47" s="55">
        <v>45551</v>
      </c>
      <c r="G47" s="62" t="s">
        <v>1719</v>
      </c>
      <c r="H47" s="9" t="s">
        <v>870</v>
      </c>
      <c r="I47">
        <v>0</v>
      </c>
      <c r="J47">
        <v>2</v>
      </c>
      <c r="K47" s="34">
        <v>0</v>
      </c>
      <c r="L47">
        <f>+Tabla32391118[[#This Row],[BALANCE INICIAL]]+Tabla32391118[[#This Row],[ENTRADAS]]-Tabla32391118[[#This Row],[SALIDAS]]</f>
        <v>2</v>
      </c>
      <c r="M47" s="2">
        <v>694</v>
      </c>
      <c r="N47" s="2">
        <f>+Tabla32391118[[#This Row],[BALANCE INICIAL]]*Tabla32391118[[#This Row],[PRECIO]]</f>
        <v>0</v>
      </c>
      <c r="O47" s="2">
        <f>+Tabla32391118[[#This Row],[ENTRADAS]]*Tabla32391118[[#This Row],[PRECIO]]</f>
        <v>1388</v>
      </c>
      <c r="P47" s="2">
        <f>+Tabla32391118[[#This Row],[SALIDAS]]*Tabla32391118[[#This Row],[PRECIO]]</f>
        <v>0</v>
      </c>
      <c r="Q47" s="2">
        <f>+Tabla32391118[[#This Row],[BALANCE INICIAL2]]+Tabla32391118[[#This Row],[ENTRADAS3]]-Tabla32391118[[#This Row],[SALIDAS4]]</f>
        <v>1388</v>
      </c>
    </row>
    <row r="48" spans="1:17" ht="15" customHeight="1">
      <c r="A48" s="13" t="s">
        <v>43</v>
      </c>
      <c r="B48" s="17" t="s">
        <v>954</v>
      </c>
      <c r="C48" s="49" t="s">
        <v>89</v>
      </c>
      <c r="D48" t="s">
        <v>1022</v>
      </c>
      <c r="E48" t="s">
        <v>1020</v>
      </c>
      <c r="F48" s="55" t="s">
        <v>1345</v>
      </c>
      <c r="G48" s="55"/>
      <c r="H48" s="9" t="s">
        <v>820</v>
      </c>
      <c r="I48">
        <v>26</v>
      </c>
      <c r="J48">
        <v>0</v>
      </c>
      <c r="K48" s="34">
        <v>0</v>
      </c>
      <c r="L48">
        <f>+Tabla32391118[[#This Row],[BALANCE INICIAL]]+Tabla32391118[[#This Row],[ENTRADAS]]-Tabla32391118[[#This Row],[SALIDAS]]</f>
        <v>26</v>
      </c>
      <c r="M48" s="2">
        <v>110</v>
      </c>
      <c r="N48" s="2">
        <f>+Tabla32391118[[#This Row],[BALANCE INICIAL]]*Tabla32391118[[#This Row],[PRECIO]]</f>
        <v>2860</v>
      </c>
      <c r="O48" s="2">
        <f>+Tabla32391118[[#This Row],[ENTRADAS]]*Tabla32391118[[#This Row],[PRECIO]]</f>
        <v>0</v>
      </c>
      <c r="P48" s="2">
        <f>+Tabla32391118[[#This Row],[SALIDAS]]*Tabla32391118[[#This Row],[PRECIO]]</f>
        <v>0</v>
      </c>
      <c r="Q48" s="2">
        <f>+Tabla32391118[[#This Row],[BALANCE INICIAL2]]+Tabla32391118[[#This Row],[ENTRADAS3]]-Tabla32391118[[#This Row],[SALIDAS4]]</f>
        <v>2860</v>
      </c>
    </row>
    <row r="49" spans="1:17" ht="15" customHeight="1">
      <c r="A49" s="9" t="s">
        <v>31</v>
      </c>
      <c r="B49" s="47" t="s">
        <v>897</v>
      </c>
      <c r="C49" s="50" t="s">
        <v>69</v>
      </c>
      <c r="D49" t="s">
        <v>123</v>
      </c>
      <c r="F49" s="55" t="s">
        <v>1345</v>
      </c>
      <c r="G49" s="55"/>
      <c r="H49" s="9" t="s">
        <v>825</v>
      </c>
      <c r="I49">
        <v>57</v>
      </c>
      <c r="J49">
        <v>0</v>
      </c>
      <c r="K49" s="34">
        <v>0</v>
      </c>
      <c r="L49">
        <f>+Tabla32391118[[#This Row],[BALANCE INICIAL]]+Tabla32391118[[#This Row],[ENTRADAS]]-Tabla32391118[[#This Row],[SALIDAS]]</f>
        <v>57</v>
      </c>
      <c r="M49" s="2">
        <v>125</v>
      </c>
      <c r="N49" s="2">
        <f>+Tabla32391118[[#This Row],[BALANCE INICIAL]]*Tabla32391118[[#This Row],[PRECIO]]</f>
        <v>7125</v>
      </c>
      <c r="O49" s="2">
        <f>+Tabla32391118[[#This Row],[ENTRADAS]]*Tabla32391118[[#This Row],[PRECIO]]</f>
        <v>0</v>
      </c>
      <c r="P49" s="2">
        <f>+Tabla32391118[[#This Row],[SALIDAS]]*Tabla32391118[[#This Row],[PRECIO]]</f>
        <v>0</v>
      </c>
      <c r="Q49" s="2">
        <f>+Tabla32391118[[#This Row],[BALANCE INICIAL2]]+Tabla32391118[[#This Row],[ENTRADAS3]]-Tabla32391118[[#This Row],[SALIDAS4]]</f>
        <v>7125</v>
      </c>
    </row>
    <row r="50" spans="1:17" ht="15" customHeight="1">
      <c r="A50" s="9" t="s">
        <v>59</v>
      </c>
      <c r="B50" s="17" t="s">
        <v>880</v>
      </c>
      <c r="C50" s="50" t="s">
        <v>107</v>
      </c>
      <c r="D50" t="s">
        <v>1633</v>
      </c>
      <c r="F50" s="55" t="s">
        <v>1345</v>
      </c>
      <c r="G50" s="55"/>
      <c r="H50" s="9" t="s">
        <v>820</v>
      </c>
      <c r="I50">
        <v>4</v>
      </c>
      <c r="J50">
        <v>0</v>
      </c>
      <c r="K50" s="34">
        <v>1</v>
      </c>
      <c r="L50">
        <f>+Tabla32391118[[#This Row],[BALANCE INICIAL]]+Tabla32391118[[#This Row],[ENTRADAS]]-Tabla32391118[[#This Row],[SALIDAS]]</f>
        <v>3</v>
      </c>
      <c r="M50" s="2">
        <v>325</v>
      </c>
      <c r="N50" s="2">
        <f>+Tabla32391118[[#This Row],[BALANCE INICIAL]]*Tabla32391118[[#This Row],[PRECIO]]</f>
        <v>1300</v>
      </c>
      <c r="O50" s="2">
        <f>+Tabla32391118[[#This Row],[ENTRADAS]]*Tabla32391118[[#This Row],[PRECIO]]</f>
        <v>0</v>
      </c>
      <c r="P50" s="2">
        <f>+Tabla32391118[[#This Row],[SALIDAS]]*Tabla32391118[[#This Row],[PRECIO]]</f>
        <v>325</v>
      </c>
      <c r="Q50" s="2">
        <f>+Tabla32391118[[#This Row],[BALANCE INICIAL2]]+Tabla32391118[[#This Row],[ENTRADAS3]]-Tabla32391118[[#This Row],[SALIDAS4]]</f>
        <v>975</v>
      </c>
    </row>
    <row r="51" spans="1:17" ht="15" customHeight="1">
      <c r="A51" s="13" t="s">
        <v>26</v>
      </c>
      <c r="B51" s="17" t="s">
        <v>887</v>
      </c>
      <c r="C51" s="49" t="s">
        <v>70</v>
      </c>
      <c r="D51" t="s">
        <v>1027</v>
      </c>
      <c r="E51" t="s">
        <v>1028</v>
      </c>
      <c r="F51" s="55" t="s">
        <v>1345</v>
      </c>
      <c r="G51" s="55"/>
      <c r="H51" s="9" t="s">
        <v>820</v>
      </c>
      <c r="I51">
        <v>0</v>
      </c>
      <c r="J51">
        <v>0</v>
      </c>
      <c r="K51" s="34">
        <v>0</v>
      </c>
      <c r="L51">
        <f>+Tabla32391118[[#This Row],[BALANCE INICIAL]]+Tabla32391118[[#This Row],[ENTRADAS]]-Tabla32391118[[#This Row],[SALIDAS]]</f>
        <v>0</v>
      </c>
      <c r="M51" s="2">
        <v>6000</v>
      </c>
      <c r="N51" s="2">
        <f>+Tabla32391118[[#This Row],[BALANCE INICIAL]]*Tabla32391118[[#This Row],[PRECIO]]</f>
        <v>0</v>
      </c>
      <c r="O51" s="2">
        <f>+Tabla32391118[[#This Row],[ENTRADAS]]*Tabla32391118[[#This Row],[PRECIO]]</f>
        <v>0</v>
      </c>
      <c r="P51" s="2">
        <f>+Tabla32391118[[#This Row],[SALIDAS]]*Tabla32391118[[#This Row],[PRECIO]]</f>
        <v>0</v>
      </c>
      <c r="Q51" s="2">
        <f>+Tabla32391118[[#This Row],[BALANCE INICIAL2]]+Tabla32391118[[#This Row],[ENTRADAS3]]-Tabla32391118[[#This Row],[SALIDAS4]]</f>
        <v>0</v>
      </c>
    </row>
    <row r="52" spans="1:17" ht="15" customHeight="1">
      <c r="A52" s="35" t="s">
        <v>27</v>
      </c>
      <c r="B52" s="17" t="s">
        <v>889</v>
      </c>
      <c r="C52" s="51" t="s">
        <v>1139</v>
      </c>
      <c r="D52" t="s">
        <v>1319</v>
      </c>
      <c r="F52" s="55" t="s">
        <v>1345</v>
      </c>
      <c r="G52" s="55"/>
      <c r="H52" s="9" t="s">
        <v>820</v>
      </c>
      <c r="I52">
        <v>100</v>
      </c>
      <c r="J52">
        <v>0</v>
      </c>
      <c r="K52" s="34">
        <v>100</v>
      </c>
      <c r="L52">
        <f>+Tabla32391118[[#This Row],[BALANCE INICIAL]]+Tabla32391118[[#This Row],[ENTRADAS]]-Tabla32391118[[#This Row],[SALIDAS]]</f>
        <v>0</v>
      </c>
      <c r="M52" s="2">
        <v>50.4</v>
      </c>
      <c r="N52" s="2">
        <f>+Tabla32391118[[#This Row],[BALANCE INICIAL]]*Tabla32391118[[#This Row],[PRECIO]]</f>
        <v>5040</v>
      </c>
      <c r="O52" s="2">
        <f>+Tabla32391118[[#This Row],[ENTRADAS]]*Tabla32391118[[#This Row],[PRECIO]]</f>
        <v>0</v>
      </c>
      <c r="P52" s="2">
        <f>+Tabla32391118[[#This Row],[SALIDAS]]*Tabla32391118[[#This Row],[PRECIO]]</f>
        <v>5040</v>
      </c>
      <c r="Q52" s="2">
        <f>+Tabla32391118[[#This Row],[BALANCE INICIAL2]]+Tabla32391118[[#This Row],[ENTRADAS3]]-Tabla32391118[[#This Row],[SALIDAS4]]</f>
        <v>0</v>
      </c>
    </row>
    <row r="53" spans="1:17" ht="15" customHeight="1">
      <c r="A53" s="63" t="s">
        <v>29</v>
      </c>
      <c r="B53" s="40" t="s">
        <v>878</v>
      </c>
      <c r="C53" s="52" t="s">
        <v>102</v>
      </c>
      <c r="D53" t="s">
        <v>1663</v>
      </c>
      <c r="E53" t="s">
        <v>1659</v>
      </c>
      <c r="F53" s="55">
        <v>45551</v>
      </c>
      <c r="G53" s="62" t="s">
        <v>1719</v>
      </c>
      <c r="H53" s="9" t="s">
        <v>820</v>
      </c>
      <c r="I53">
        <v>0</v>
      </c>
      <c r="J53">
        <v>6</v>
      </c>
      <c r="K53" s="34">
        <v>0</v>
      </c>
      <c r="L53">
        <f>+Tabla32391118[[#This Row],[BALANCE INICIAL]]+Tabla32391118[[#This Row],[ENTRADAS]]-Tabla32391118[[#This Row],[SALIDAS]]</f>
        <v>6</v>
      </c>
      <c r="M53" s="2">
        <v>144</v>
      </c>
      <c r="N53" s="2">
        <f>+Tabla32391118[[#This Row],[BALANCE INICIAL]]*Tabla32391118[[#This Row],[PRECIO]]</f>
        <v>0</v>
      </c>
      <c r="O53" s="2">
        <f>+Tabla32391118[[#This Row],[ENTRADAS]]*Tabla32391118[[#This Row],[PRECIO]]</f>
        <v>864</v>
      </c>
      <c r="P53" s="2">
        <f>+Tabla32391118[[#This Row],[SALIDAS]]*Tabla32391118[[#This Row],[PRECIO]]</f>
        <v>0</v>
      </c>
      <c r="Q53" s="2">
        <f>+Tabla32391118[[#This Row],[BALANCE INICIAL2]]+Tabla32391118[[#This Row],[ENTRADAS3]]-Tabla32391118[[#This Row],[SALIDAS4]]</f>
        <v>864</v>
      </c>
    </row>
    <row r="54" spans="1:17" ht="15" customHeight="1">
      <c r="A54" s="9" t="s">
        <v>1424</v>
      </c>
      <c r="B54" s="47" t="s">
        <v>1425</v>
      </c>
      <c r="C54" s="50" t="s">
        <v>1426</v>
      </c>
      <c r="D54" t="s">
        <v>1316</v>
      </c>
      <c r="F54" s="55" t="s">
        <v>1345</v>
      </c>
      <c r="G54" s="55"/>
      <c r="H54" s="9" t="s">
        <v>820</v>
      </c>
      <c r="I54">
        <v>15</v>
      </c>
      <c r="J54">
        <v>0</v>
      </c>
      <c r="K54" s="34">
        <v>0</v>
      </c>
      <c r="L54">
        <f>+Tabla32391118[[#This Row],[BALANCE INICIAL]]+Tabla32391118[[#This Row],[ENTRADAS]]-Tabla32391118[[#This Row],[SALIDAS]]</f>
        <v>15</v>
      </c>
      <c r="M54" s="2">
        <v>250</v>
      </c>
      <c r="N54" s="2">
        <f>+Tabla32391118[[#This Row],[BALANCE INICIAL]]*Tabla32391118[[#This Row],[PRECIO]]</f>
        <v>3750</v>
      </c>
      <c r="O54" s="2">
        <f>+Tabla32391118[[#This Row],[ENTRADAS]]*Tabla32391118[[#This Row],[PRECIO]]</f>
        <v>0</v>
      </c>
      <c r="P54" s="2">
        <f>+Tabla32391118[[#This Row],[SALIDAS]]*Tabla32391118[[#This Row],[PRECIO]]</f>
        <v>0</v>
      </c>
      <c r="Q54" s="2">
        <f>+Tabla32391118[[#This Row],[BALANCE INICIAL2]]+Tabla32391118[[#This Row],[ENTRADAS3]]-Tabla32391118[[#This Row],[SALIDAS4]]</f>
        <v>3750</v>
      </c>
    </row>
    <row r="55" spans="1:17" ht="15" customHeight="1">
      <c r="A55" s="35" t="s">
        <v>27</v>
      </c>
      <c r="B55" s="17" t="s">
        <v>889</v>
      </c>
      <c r="C55" s="51" t="s">
        <v>1139</v>
      </c>
      <c r="D55" t="s">
        <v>1320</v>
      </c>
      <c r="F55" s="55" t="s">
        <v>1345</v>
      </c>
      <c r="G55" s="55"/>
      <c r="H55" s="9" t="s">
        <v>820</v>
      </c>
      <c r="I55">
        <v>300</v>
      </c>
      <c r="J55">
        <v>0</v>
      </c>
      <c r="K55" s="34">
        <v>300</v>
      </c>
      <c r="L55">
        <f>+Tabla32391118[[#This Row],[BALANCE INICIAL]]+Tabla32391118[[#This Row],[ENTRADAS]]-Tabla32391118[[#This Row],[SALIDAS]]</f>
        <v>0</v>
      </c>
      <c r="M55" s="2">
        <v>91</v>
      </c>
      <c r="N55" s="2">
        <f>+Tabla32391118[[#This Row],[BALANCE INICIAL]]*Tabla32391118[[#This Row],[PRECIO]]</f>
        <v>27300</v>
      </c>
      <c r="O55" s="2">
        <f>+Tabla32391118[[#This Row],[ENTRADAS]]*Tabla32391118[[#This Row],[PRECIO]]</f>
        <v>0</v>
      </c>
      <c r="P55" s="2">
        <f>+Tabla32391118[[#This Row],[SALIDAS]]*Tabla32391118[[#This Row],[PRECIO]]</f>
        <v>27300</v>
      </c>
      <c r="Q55" s="2">
        <f>+Tabla32391118[[#This Row],[BALANCE INICIAL2]]+Tabla32391118[[#This Row],[ENTRADAS3]]-Tabla32391118[[#This Row],[SALIDAS4]]</f>
        <v>0</v>
      </c>
    </row>
    <row r="56" spans="1:17" ht="15" customHeight="1">
      <c r="A56" s="9" t="s">
        <v>59</v>
      </c>
      <c r="B56" s="17" t="s">
        <v>880</v>
      </c>
      <c r="C56" s="50" t="s">
        <v>107</v>
      </c>
      <c r="D56" t="s">
        <v>645</v>
      </c>
      <c r="F56" s="55" t="s">
        <v>1345</v>
      </c>
      <c r="G56" s="55"/>
      <c r="H56" s="9" t="s">
        <v>820</v>
      </c>
      <c r="I56">
        <v>3</v>
      </c>
      <c r="J56">
        <v>0</v>
      </c>
      <c r="K56" s="34">
        <v>0</v>
      </c>
      <c r="L56">
        <f>+Tabla32391118[[#This Row],[BALANCE INICIAL]]+Tabla32391118[[#This Row],[ENTRADAS]]-Tabla32391118[[#This Row],[SALIDAS]]</f>
        <v>3</v>
      </c>
      <c r="M56" s="2">
        <v>850</v>
      </c>
      <c r="N56" s="2">
        <f>+Tabla32391118[[#This Row],[BALANCE INICIAL]]*Tabla32391118[[#This Row],[PRECIO]]</f>
        <v>2550</v>
      </c>
      <c r="O56" s="2">
        <f>+Tabla32391118[[#This Row],[ENTRADAS]]*Tabla32391118[[#This Row],[PRECIO]]</f>
        <v>0</v>
      </c>
      <c r="P56" s="2">
        <f>+Tabla32391118[[#This Row],[SALIDAS]]*Tabla32391118[[#This Row],[PRECIO]]</f>
        <v>0</v>
      </c>
      <c r="Q56" s="2">
        <f>+Tabla32391118[[#This Row],[BALANCE INICIAL2]]+Tabla32391118[[#This Row],[ENTRADAS3]]-Tabla32391118[[#This Row],[SALIDAS4]]</f>
        <v>2550</v>
      </c>
    </row>
    <row r="57" spans="1:17" ht="15" customHeight="1">
      <c r="A57" s="9" t="s">
        <v>1159</v>
      </c>
      <c r="B57" s="17" t="s">
        <v>1160</v>
      </c>
      <c r="C57" s="50" t="s">
        <v>1161</v>
      </c>
      <c r="D57" t="s">
        <v>1317</v>
      </c>
      <c r="F57" s="55" t="s">
        <v>1345</v>
      </c>
      <c r="G57" s="55"/>
      <c r="H57" s="9" t="s">
        <v>820</v>
      </c>
      <c r="I57">
        <v>1</v>
      </c>
      <c r="J57">
        <v>0</v>
      </c>
      <c r="K57" s="34">
        <v>0</v>
      </c>
      <c r="L57">
        <f>+Tabla32391118[[#This Row],[BALANCE INICIAL]]+Tabla32391118[[#This Row],[ENTRADAS]]-Tabla32391118[[#This Row],[SALIDAS]]</f>
        <v>1</v>
      </c>
      <c r="M57" s="2">
        <v>86.74</v>
      </c>
      <c r="N57" s="2">
        <f>+Tabla32391118[[#This Row],[BALANCE INICIAL]]*Tabla32391118[[#This Row],[PRECIO]]</f>
        <v>86.74</v>
      </c>
      <c r="O57" s="2">
        <f>+Tabla32391118[[#This Row],[ENTRADAS]]*Tabla32391118[[#This Row],[PRECIO]]</f>
        <v>0</v>
      </c>
      <c r="P57" s="2">
        <f>+Tabla32391118[[#This Row],[SALIDAS]]*Tabla32391118[[#This Row],[PRECIO]]</f>
        <v>0</v>
      </c>
      <c r="Q57" s="2">
        <f>+Tabla32391118[[#This Row],[BALANCE INICIAL2]]+Tabla32391118[[#This Row],[ENTRADAS3]]-Tabla32391118[[#This Row],[SALIDAS4]]</f>
        <v>86.74</v>
      </c>
    </row>
    <row r="58" spans="1:17" ht="15" customHeight="1">
      <c r="A58" s="39" t="s">
        <v>28</v>
      </c>
      <c r="B58" s="40" t="s">
        <v>884</v>
      </c>
      <c r="C58" s="52" t="s">
        <v>74</v>
      </c>
      <c r="D58" t="s">
        <v>1632</v>
      </c>
      <c r="F58" s="55" t="s">
        <v>1345</v>
      </c>
      <c r="G58" s="55"/>
      <c r="H58" s="9" t="s">
        <v>820</v>
      </c>
      <c r="I58">
        <v>7</v>
      </c>
      <c r="J58">
        <v>0</v>
      </c>
      <c r="K58" s="34">
        <v>1</v>
      </c>
      <c r="L58">
        <f>+Tabla32391118[[#This Row],[BALANCE INICIAL]]+Tabla32391118[[#This Row],[ENTRADAS]]-Tabla32391118[[#This Row],[SALIDAS]]</f>
        <v>6</v>
      </c>
      <c r="M58" s="2">
        <v>524.13</v>
      </c>
      <c r="N58" s="2">
        <f>+Tabla32391118[[#This Row],[BALANCE INICIAL]]*Tabla32391118[[#This Row],[PRECIO]]</f>
        <v>3668.91</v>
      </c>
      <c r="O58" s="2">
        <f>+Tabla32391118[[#This Row],[ENTRADAS]]*Tabla32391118[[#This Row],[PRECIO]]</f>
        <v>0</v>
      </c>
      <c r="P58" s="2">
        <f>+Tabla32391118[[#This Row],[SALIDAS]]*Tabla32391118[[#This Row],[PRECIO]]</f>
        <v>524.13</v>
      </c>
      <c r="Q58" s="2">
        <f>+Tabla32391118[[#This Row],[BALANCE INICIAL2]]+Tabla32391118[[#This Row],[ENTRADAS3]]-Tabla32391118[[#This Row],[SALIDAS4]]</f>
        <v>3144.7799999999997</v>
      </c>
    </row>
    <row r="59" spans="1:17" ht="15" customHeight="1">
      <c r="A59" s="39" t="s">
        <v>28</v>
      </c>
      <c r="B59" s="40" t="s">
        <v>884</v>
      </c>
      <c r="C59" s="52" t="s">
        <v>74</v>
      </c>
      <c r="D59" t="s">
        <v>1318</v>
      </c>
      <c r="F59" s="55" t="s">
        <v>1345</v>
      </c>
      <c r="G59" s="55"/>
      <c r="H59" s="9" t="s">
        <v>820</v>
      </c>
      <c r="I59">
        <v>0</v>
      </c>
      <c r="J59">
        <v>0</v>
      </c>
      <c r="K59" s="34">
        <v>0</v>
      </c>
      <c r="L59">
        <f>+Tabla32391118[[#This Row],[BALANCE INICIAL]]+Tabla32391118[[#This Row],[ENTRADAS]]-Tabla32391118[[#This Row],[SALIDAS]]</f>
        <v>0</v>
      </c>
      <c r="M59" s="2">
        <v>244</v>
      </c>
      <c r="N59" s="2">
        <f>+Tabla32391118[[#This Row],[BALANCE INICIAL]]*Tabla32391118[[#This Row],[PRECIO]]</f>
        <v>0</v>
      </c>
      <c r="O59" s="2">
        <f>+Tabla32391118[[#This Row],[ENTRADAS]]*Tabla32391118[[#This Row],[PRECIO]]</f>
        <v>0</v>
      </c>
      <c r="P59" s="2">
        <f>+Tabla32391118[[#This Row],[SALIDAS]]*Tabla32391118[[#This Row],[PRECIO]]</f>
        <v>0</v>
      </c>
      <c r="Q59" s="2">
        <f>+Tabla32391118[[#This Row],[BALANCE INICIAL2]]+Tabla32391118[[#This Row],[ENTRADAS3]]-Tabla32391118[[#This Row],[SALIDAS4]]</f>
        <v>0</v>
      </c>
    </row>
    <row r="60" spans="1:17" ht="15" customHeight="1">
      <c r="A60" s="13" t="s">
        <v>1542</v>
      </c>
      <c r="B60" s="17" t="s">
        <v>1543</v>
      </c>
      <c r="C60" s="49" t="s">
        <v>1544</v>
      </c>
      <c r="D60" t="s">
        <v>1539</v>
      </c>
      <c r="E60" t="s">
        <v>1540</v>
      </c>
      <c r="F60" s="55">
        <v>45524</v>
      </c>
      <c r="G60" s="62" t="s">
        <v>1541</v>
      </c>
      <c r="H60" s="9" t="s">
        <v>820</v>
      </c>
      <c r="I60">
        <v>0</v>
      </c>
      <c r="J60">
        <v>0</v>
      </c>
      <c r="K60" s="34">
        <v>0</v>
      </c>
      <c r="L60">
        <f>+Tabla32391118[[#This Row],[BALANCE INICIAL]]+Tabla32391118[[#This Row],[ENTRADAS]]-Tabla32391118[[#This Row],[SALIDAS]]</f>
        <v>0</v>
      </c>
      <c r="M60" s="2">
        <v>185000</v>
      </c>
      <c r="N60" s="2">
        <f>+Tabla32391118[[#This Row],[BALANCE INICIAL]]*Tabla32391118[[#This Row],[PRECIO]]</f>
        <v>0</v>
      </c>
      <c r="O60" s="2">
        <f>+Tabla32391118[[#This Row],[ENTRADAS]]*Tabla32391118[[#This Row],[PRECIO]]</f>
        <v>0</v>
      </c>
      <c r="P60" s="2">
        <f>+Tabla32391118[[#This Row],[SALIDAS]]*Tabla32391118[[#This Row],[PRECIO]]</f>
        <v>0</v>
      </c>
      <c r="Q60" s="2">
        <f>+Tabla32391118[[#This Row],[BALANCE INICIAL2]]+Tabla32391118[[#This Row],[ENTRADAS3]]-Tabla32391118[[#This Row],[SALIDAS4]]</f>
        <v>0</v>
      </c>
    </row>
    <row r="61" spans="1:17" ht="15" customHeight="1">
      <c r="A61" s="63" t="s">
        <v>29</v>
      </c>
      <c r="B61" s="40" t="s">
        <v>878</v>
      </c>
      <c r="C61" s="52" t="s">
        <v>102</v>
      </c>
      <c r="D61" t="s">
        <v>1664</v>
      </c>
      <c r="E61" t="s">
        <v>1659</v>
      </c>
      <c r="F61" s="55">
        <v>45551</v>
      </c>
      <c r="G61" s="62" t="s">
        <v>1719</v>
      </c>
      <c r="H61" s="9" t="s">
        <v>820</v>
      </c>
      <c r="I61">
        <v>0</v>
      </c>
      <c r="J61">
        <v>3</v>
      </c>
      <c r="K61" s="34">
        <v>0</v>
      </c>
      <c r="L61">
        <f>+Tabla32391118[[#This Row],[BALANCE INICIAL]]+Tabla32391118[[#This Row],[ENTRADAS]]-Tabla32391118[[#This Row],[SALIDAS]]</f>
        <v>3</v>
      </c>
      <c r="M61" s="2">
        <v>263</v>
      </c>
      <c r="N61" s="2">
        <f>+Tabla32391118[[#This Row],[BALANCE INICIAL]]*Tabla32391118[[#This Row],[PRECIO]]</f>
        <v>0</v>
      </c>
      <c r="O61" s="2">
        <f>+Tabla32391118[[#This Row],[ENTRADAS]]*Tabla32391118[[#This Row],[PRECIO]]</f>
        <v>789</v>
      </c>
      <c r="P61" s="2">
        <f>+Tabla32391118[[#This Row],[SALIDAS]]*Tabla32391118[[#This Row],[PRECIO]]</f>
        <v>0</v>
      </c>
      <c r="Q61" s="2">
        <f>+Tabla32391118[[#This Row],[BALANCE INICIAL2]]+Tabla32391118[[#This Row],[ENTRADAS3]]-Tabla32391118[[#This Row],[SALIDAS4]]</f>
        <v>789</v>
      </c>
    </row>
    <row r="62" spans="1:17" ht="15" customHeight="1">
      <c r="A62" s="63" t="s">
        <v>29</v>
      </c>
      <c r="B62" s="40" t="s">
        <v>878</v>
      </c>
      <c r="C62" s="52" t="s">
        <v>102</v>
      </c>
      <c r="D62" t="s">
        <v>1665</v>
      </c>
      <c r="E62" t="s">
        <v>1659</v>
      </c>
      <c r="F62" s="55">
        <v>45551</v>
      </c>
      <c r="G62" s="62" t="s">
        <v>1719</v>
      </c>
      <c r="H62" s="9" t="s">
        <v>820</v>
      </c>
      <c r="I62">
        <v>0</v>
      </c>
      <c r="J62">
        <v>1</v>
      </c>
      <c r="K62" s="34">
        <v>0</v>
      </c>
      <c r="L62">
        <f>+Tabla32391118[[#This Row],[BALANCE INICIAL]]+Tabla32391118[[#This Row],[ENTRADAS]]-Tabla32391118[[#This Row],[SALIDAS]]</f>
        <v>1</v>
      </c>
      <c r="M62" s="2">
        <v>375</v>
      </c>
      <c r="N62" s="2">
        <f>+Tabla32391118[[#This Row],[BALANCE INICIAL]]*Tabla32391118[[#This Row],[PRECIO]]</f>
        <v>0</v>
      </c>
      <c r="O62" s="2">
        <f>+Tabla32391118[[#This Row],[ENTRADAS]]*Tabla32391118[[#This Row],[PRECIO]]</f>
        <v>375</v>
      </c>
      <c r="P62" s="2">
        <f>+Tabla32391118[[#This Row],[SALIDAS]]*Tabla32391118[[#This Row],[PRECIO]]</f>
        <v>0</v>
      </c>
      <c r="Q62" s="2">
        <f>+Tabla32391118[[#This Row],[BALANCE INICIAL2]]+Tabla32391118[[#This Row],[ENTRADAS3]]-Tabla32391118[[#This Row],[SALIDAS4]]</f>
        <v>375</v>
      </c>
    </row>
    <row r="63" spans="1:17" ht="15" customHeight="1">
      <c r="A63" s="63" t="s">
        <v>29</v>
      </c>
      <c r="B63" s="40" t="s">
        <v>878</v>
      </c>
      <c r="C63" s="52" t="s">
        <v>102</v>
      </c>
      <c r="D63" t="s">
        <v>1666</v>
      </c>
      <c r="E63" t="s">
        <v>1659</v>
      </c>
      <c r="F63" s="55">
        <v>45551</v>
      </c>
      <c r="G63" s="62" t="s">
        <v>1719</v>
      </c>
      <c r="H63" s="9" t="s">
        <v>820</v>
      </c>
      <c r="I63">
        <v>0</v>
      </c>
      <c r="J63">
        <v>25</v>
      </c>
      <c r="K63" s="34">
        <v>0</v>
      </c>
      <c r="L63">
        <f>+Tabla32391118[[#This Row],[BALANCE INICIAL]]+Tabla32391118[[#This Row],[ENTRADAS]]-Tabla32391118[[#This Row],[SALIDAS]]</f>
        <v>25</v>
      </c>
      <c r="M63" s="2">
        <v>43</v>
      </c>
      <c r="N63" s="2">
        <f>+Tabla32391118[[#This Row],[BALANCE INICIAL]]*Tabla32391118[[#This Row],[PRECIO]]</f>
        <v>0</v>
      </c>
      <c r="O63" s="2">
        <f>+Tabla32391118[[#This Row],[ENTRADAS]]*Tabla32391118[[#This Row],[PRECIO]]</f>
        <v>1075</v>
      </c>
      <c r="P63" s="2">
        <f>+Tabla32391118[[#This Row],[SALIDAS]]*Tabla32391118[[#This Row],[PRECIO]]</f>
        <v>0</v>
      </c>
      <c r="Q63" s="2">
        <f>+Tabla32391118[[#This Row],[BALANCE INICIAL2]]+Tabla32391118[[#This Row],[ENTRADAS3]]-Tabla32391118[[#This Row],[SALIDAS4]]</f>
        <v>1075</v>
      </c>
    </row>
    <row r="64" spans="1:17" ht="15" customHeight="1">
      <c r="A64" s="13" t="s">
        <v>34</v>
      </c>
      <c r="B64" s="17" t="s">
        <v>877</v>
      </c>
      <c r="C64" s="49" t="s">
        <v>80</v>
      </c>
      <c r="D64" t="s">
        <v>1053</v>
      </c>
      <c r="F64" s="55" t="s">
        <v>1345</v>
      </c>
      <c r="G64" s="55"/>
      <c r="H64" s="9" t="s">
        <v>820</v>
      </c>
      <c r="I64">
        <v>5</v>
      </c>
      <c r="J64">
        <v>0</v>
      </c>
      <c r="K64" s="34">
        <v>5</v>
      </c>
      <c r="L64">
        <f>+Tabla32391118[[#This Row],[BALANCE INICIAL]]+Tabla32391118[[#This Row],[ENTRADAS]]-Tabla32391118[[#This Row],[SALIDAS]]</f>
        <v>0</v>
      </c>
      <c r="M64" s="2">
        <v>55</v>
      </c>
      <c r="N64" s="2">
        <f>+Tabla32391118[[#This Row],[BALANCE INICIAL]]*Tabla32391118[[#This Row],[PRECIO]]</f>
        <v>275</v>
      </c>
      <c r="O64" s="2">
        <f>+Tabla32391118[[#This Row],[ENTRADAS]]*Tabla32391118[[#This Row],[PRECIO]]</f>
        <v>0</v>
      </c>
      <c r="P64" s="2">
        <f>+Tabla32391118[[#This Row],[SALIDAS]]*Tabla32391118[[#This Row],[PRECIO]]</f>
        <v>275</v>
      </c>
      <c r="Q64" s="2">
        <f>+Tabla32391118[[#This Row],[BALANCE INICIAL2]]+Tabla32391118[[#This Row],[ENTRADAS3]]-Tabla32391118[[#This Row],[SALIDAS4]]</f>
        <v>0</v>
      </c>
    </row>
    <row r="65" spans="1:17" ht="15" customHeight="1">
      <c r="A65" s="63" t="s">
        <v>29</v>
      </c>
      <c r="B65" s="40" t="s">
        <v>878</v>
      </c>
      <c r="C65" s="52" t="s">
        <v>102</v>
      </c>
      <c r="D65" t="s">
        <v>1667</v>
      </c>
      <c r="E65" t="s">
        <v>1659</v>
      </c>
      <c r="F65" s="55">
        <v>45551</v>
      </c>
      <c r="G65" s="62" t="s">
        <v>1719</v>
      </c>
      <c r="H65" s="9" t="s">
        <v>820</v>
      </c>
      <c r="I65">
        <v>0</v>
      </c>
      <c r="J65">
        <v>15</v>
      </c>
      <c r="K65" s="34">
        <v>0</v>
      </c>
      <c r="L65">
        <f>+Tabla32391118[[#This Row],[BALANCE INICIAL]]+Tabla32391118[[#This Row],[ENTRADAS]]-Tabla32391118[[#This Row],[SALIDAS]]</f>
        <v>15</v>
      </c>
      <c r="M65" s="2">
        <v>113</v>
      </c>
      <c r="N65" s="2">
        <f>+Tabla32391118[[#This Row],[BALANCE INICIAL]]*Tabla32391118[[#This Row],[PRECIO]]</f>
        <v>0</v>
      </c>
      <c r="O65" s="2">
        <f>+Tabla32391118[[#This Row],[ENTRADAS]]*Tabla32391118[[#This Row],[PRECIO]]</f>
        <v>1695</v>
      </c>
      <c r="P65" s="2">
        <f>+Tabla32391118[[#This Row],[SALIDAS]]*Tabla32391118[[#This Row],[PRECIO]]</f>
        <v>0</v>
      </c>
      <c r="Q65" s="2">
        <f>+Tabla32391118[[#This Row],[BALANCE INICIAL2]]+Tabla32391118[[#This Row],[ENTRADAS3]]-Tabla32391118[[#This Row],[SALIDAS4]]</f>
        <v>1695</v>
      </c>
    </row>
    <row r="66" spans="1:17" ht="15" customHeight="1">
      <c r="A66" s="9" t="s">
        <v>29</v>
      </c>
      <c r="B66" s="47" t="s">
        <v>878</v>
      </c>
      <c r="C66" s="50" t="s">
        <v>102</v>
      </c>
      <c r="D66" t="s">
        <v>128</v>
      </c>
      <c r="F66" s="55" t="s">
        <v>1345</v>
      </c>
      <c r="G66" s="55"/>
      <c r="H66" s="9" t="s">
        <v>820</v>
      </c>
      <c r="I66">
        <v>76</v>
      </c>
      <c r="J66">
        <v>0</v>
      </c>
      <c r="K66" s="34">
        <v>45</v>
      </c>
      <c r="L66">
        <f>+Tabla32391118[[#This Row],[BALANCE INICIAL]]+Tabla32391118[[#This Row],[ENTRADAS]]-Tabla32391118[[#This Row],[SALIDAS]]</f>
        <v>31</v>
      </c>
      <c r="M66" s="2">
        <v>125</v>
      </c>
      <c r="N66" s="2">
        <f>+Tabla32391118[[#This Row],[BALANCE INICIAL]]*Tabla32391118[[#This Row],[PRECIO]]</f>
        <v>9500</v>
      </c>
      <c r="O66" s="2">
        <f>+Tabla32391118[[#This Row],[ENTRADAS]]*Tabla32391118[[#This Row],[PRECIO]]</f>
        <v>0</v>
      </c>
      <c r="P66" s="2">
        <f>+Tabla32391118[[#This Row],[SALIDAS]]*Tabla32391118[[#This Row],[PRECIO]]</f>
        <v>5625</v>
      </c>
      <c r="Q66" s="2">
        <f>+Tabla32391118[[#This Row],[BALANCE INICIAL2]]+Tabla32391118[[#This Row],[ENTRADAS3]]-Tabla32391118[[#This Row],[SALIDAS4]]</f>
        <v>3875</v>
      </c>
    </row>
    <row r="67" spans="1:17" ht="15" customHeight="1">
      <c r="A67" s="63" t="s">
        <v>29</v>
      </c>
      <c r="B67" s="40" t="s">
        <v>878</v>
      </c>
      <c r="C67" s="52" t="s">
        <v>102</v>
      </c>
      <c r="D67" t="s">
        <v>1668</v>
      </c>
      <c r="E67" t="s">
        <v>1659</v>
      </c>
      <c r="F67" s="55">
        <v>45551</v>
      </c>
      <c r="G67" s="62" t="s">
        <v>1719</v>
      </c>
      <c r="H67" s="9" t="s">
        <v>820</v>
      </c>
      <c r="I67">
        <v>0</v>
      </c>
      <c r="J67">
        <v>20</v>
      </c>
      <c r="K67" s="34">
        <v>0</v>
      </c>
      <c r="L67">
        <f>+Tabla32391118[[#This Row],[BALANCE INICIAL]]+Tabla32391118[[#This Row],[ENTRADAS]]-Tabla32391118[[#This Row],[SALIDAS]]</f>
        <v>20</v>
      </c>
      <c r="M67" s="2">
        <v>105</v>
      </c>
      <c r="N67" s="2">
        <f>+Tabla32391118[[#This Row],[BALANCE INICIAL]]*Tabla32391118[[#This Row],[PRECIO]]</f>
        <v>0</v>
      </c>
      <c r="O67" s="2">
        <f>+Tabla32391118[[#This Row],[ENTRADAS]]*Tabla32391118[[#This Row],[PRECIO]]</f>
        <v>2100</v>
      </c>
      <c r="P67" s="2">
        <f>+Tabla32391118[[#This Row],[SALIDAS]]*Tabla32391118[[#This Row],[PRECIO]]</f>
        <v>0</v>
      </c>
      <c r="Q67" s="2">
        <f>+Tabla32391118[[#This Row],[BALANCE INICIAL2]]+Tabla32391118[[#This Row],[ENTRADAS3]]-Tabla32391118[[#This Row],[SALIDAS4]]</f>
        <v>2100</v>
      </c>
    </row>
    <row r="68" spans="1:17" ht="15" customHeight="1">
      <c r="A68" s="39" t="s">
        <v>1387</v>
      </c>
      <c r="B68" s="40" t="s">
        <v>1388</v>
      </c>
      <c r="C68" s="52" t="s">
        <v>1389</v>
      </c>
      <c r="D68" t="s">
        <v>1364</v>
      </c>
      <c r="F68" s="55" t="s">
        <v>1345</v>
      </c>
      <c r="G68" s="55"/>
      <c r="H68" s="9" t="s">
        <v>834</v>
      </c>
      <c r="I68">
        <v>2</v>
      </c>
      <c r="J68">
        <v>0</v>
      </c>
      <c r="K68" s="34">
        <v>0</v>
      </c>
      <c r="L68">
        <f>+Tabla32391118[[#This Row],[BALANCE INICIAL]]+Tabla32391118[[#This Row],[ENTRADAS]]-Tabla32391118[[#This Row],[SALIDAS]]</f>
        <v>2</v>
      </c>
      <c r="M68" s="2">
        <v>750</v>
      </c>
      <c r="N68" s="2">
        <f>+Tabla32391118[[#This Row],[BALANCE INICIAL]]*Tabla32391118[[#This Row],[PRECIO]]</f>
        <v>1500</v>
      </c>
      <c r="O68" s="2">
        <f>+Tabla32391118[[#This Row],[ENTRADAS]]*Tabla32391118[[#This Row],[PRECIO]]</f>
        <v>0</v>
      </c>
      <c r="P68" s="2">
        <f>+Tabla32391118[[#This Row],[SALIDAS]]*Tabla32391118[[#This Row],[PRECIO]]</f>
        <v>0</v>
      </c>
      <c r="Q68" s="2">
        <f>+Tabla32391118[[#This Row],[BALANCE INICIAL2]]+Tabla32391118[[#This Row],[ENTRADAS3]]-Tabla32391118[[#This Row],[SALIDAS4]]</f>
        <v>1500</v>
      </c>
    </row>
    <row r="69" spans="1:17" ht="15" customHeight="1">
      <c r="A69" s="39" t="s">
        <v>41</v>
      </c>
      <c r="B69" s="40" t="s">
        <v>890</v>
      </c>
      <c r="C69" s="52" t="s">
        <v>87</v>
      </c>
      <c r="D69" t="s">
        <v>1627</v>
      </c>
      <c r="E69" t="s">
        <v>1630</v>
      </c>
      <c r="F69" s="55">
        <v>45540</v>
      </c>
      <c r="G69" s="62" t="s">
        <v>1616</v>
      </c>
      <c r="H69" s="9" t="s">
        <v>820</v>
      </c>
      <c r="I69">
        <v>0</v>
      </c>
      <c r="J69">
        <v>1</v>
      </c>
      <c r="K69" s="34">
        <v>1</v>
      </c>
      <c r="L69">
        <f>+Tabla32391118[[#This Row],[BALANCE INICIAL]]+Tabla32391118[[#This Row],[ENTRADAS]]-Tabla32391118[[#This Row],[SALIDAS]]</f>
        <v>0</v>
      </c>
      <c r="M69" s="2">
        <v>3200</v>
      </c>
      <c r="N69" s="2">
        <f>+Tabla32391118[[#This Row],[BALANCE INICIAL]]*Tabla32391118[[#This Row],[PRECIO]]</f>
        <v>0</v>
      </c>
      <c r="O69" s="2">
        <f>+Tabla32391118[[#This Row],[ENTRADAS]]*Tabla32391118[[#This Row],[PRECIO]]</f>
        <v>3200</v>
      </c>
      <c r="P69" s="2">
        <f>+Tabla32391118[[#This Row],[SALIDAS]]*Tabla32391118[[#This Row],[PRECIO]]</f>
        <v>3200</v>
      </c>
      <c r="Q69" s="2">
        <f>+Tabla32391118[[#This Row],[BALANCE INICIAL2]]+Tabla32391118[[#This Row],[ENTRADAS3]]-Tabla32391118[[#This Row],[SALIDAS4]]</f>
        <v>0</v>
      </c>
    </row>
    <row r="70" spans="1:17" ht="15" customHeight="1">
      <c r="A70" s="39" t="s">
        <v>41</v>
      </c>
      <c r="B70" s="40" t="s">
        <v>890</v>
      </c>
      <c r="C70" s="52" t="s">
        <v>87</v>
      </c>
      <c r="D70" t="s">
        <v>1628</v>
      </c>
      <c r="E70" t="s">
        <v>1630</v>
      </c>
      <c r="F70" s="55">
        <v>45540</v>
      </c>
      <c r="G70" s="62" t="s">
        <v>1616</v>
      </c>
      <c r="H70" s="9" t="s">
        <v>820</v>
      </c>
      <c r="I70">
        <v>0</v>
      </c>
      <c r="J70">
        <v>1</v>
      </c>
      <c r="K70" s="34">
        <v>1</v>
      </c>
      <c r="L70">
        <f>+Tabla32391118[[#This Row],[BALANCE INICIAL]]+Tabla32391118[[#This Row],[ENTRADAS]]-Tabla32391118[[#This Row],[SALIDAS]]</f>
        <v>0</v>
      </c>
      <c r="M70" s="2">
        <v>3200</v>
      </c>
      <c r="N70" s="2">
        <f>+Tabla32391118[[#This Row],[BALANCE INICIAL]]*Tabla32391118[[#This Row],[PRECIO]]</f>
        <v>0</v>
      </c>
      <c r="O70" s="2">
        <f>+Tabla32391118[[#This Row],[ENTRADAS]]*Tabla32391118[[#This Row],[PRECIO]]</f>
        <v>3200</v>
      </c>
      <c r="P70" s="2">
        <f>+Tabla32391118[[#This Row],[SALIDAS]]*Tabla32391118[[#This Row],[PRECIO]]</f>
        <v>3200</v>
      </c>
      <c r="Q70" s="2">
        <f>+Tabla32391118[[#This Row],[BALANCE INICIAL2]]+Tabla32391118[[#This Row],[ENTRADAS3]]-Tabla32391118[[#This Row],[SALIDAS4]]</f>
        <v>0</v>
      </c>
    </row>
    <row r="71" spans="1:17">
      <c r="A71" s="39" t="s">
        <v>41</v>
      </c>
      <c r="B71" s="40" t="s">
        <v>890</v>
      </c>
      <c r="C71" s="52" t="s">
        <v>87</v>
      </c>
      <c r="D71" t="s">
        <v>1626</v>
      </c>
      <c r="E71" t="s">
        <v>1630</v>
      </c>
      <c r="F71" s="55">
        <v>45540</v>
      </c>
      <c r="G71" s="62" t="s">
        <v>1616</v>
      </c>
      <c r="H71" s="9" t="s">
        <v>820</v>
      </c>
      <c r="I71">
        <v>0</v>
      </c>
      <c r="J71">
        <v>1</v>
      </c>
      <c r="K71" s="34">
        <v>1</v>
      </c>
      <c r="L71">
        <f>+Tabla32391118[[#This Row],[BALANCE INICIAL]]+Tabla32391118[[#This Row],[ENTRADAS]]-Tabla32391118[[#This Row],[SALIDAS]]</f>
        <v>0</v>
      </c>
      <c r="M71" s="2">
        <v>3200</v>
      </c>
      <c r="N71" s="2">
        <f>+Tabla32391118[[#This Row],[BALANCE INICIAL]]*Tabla32391118[[#This Row],[PRECIO]]</f>
        <v>0</v>
      </c>
      <c r="O71" s="2">
        <f>+Tabla32391118[[#This Row],[ENTRADAS]]*Tabla32391118[[#This Row],[PRECIO]]</f>
        <v>3200</v>
      </c>
      <c r="P71" s="2">
        <f>+Tabla32391118[[#This Row],[SALIDAS]]*Tabla32391118[[#This Row],[PRECIO]]</f>
        <v>3200</v>
      </c>
      <c r="Q71" s="2">
        <f>+Tabla32391118[[#This Row],[BALANCE INICIAL2]]+Tabla32391118[[#This Row],[ENTRADAS3]]-Tabla32391118[[#This Row],[SALIDAS4]]</f>
        <v>0</v>
      </c>
    </row>
    <row r="72" spans="1:17">
      <c r="A72" s="63" t="s">
        <v>29</v>
      </c>
      <c r="B72" s="40" t="s">
        <v>878</v>
      </c>
      <c r="C72" s="52" t="s">
        <v>102</v>
      </c>
      <c r="D72" t="s">
        <v>541</v>
      </c>
      <c r="E72" t="s">
        <v>1659</v>
      </c>
      <c r="F72" s="55">
        <v>45551</v>
      </c>
      <c r="G72" s="62" t="s">
        <v>1719</v>
      </c>
      <c r="H72" s="9"/>
      <c r="I72">
        <v>0</v>
      </c>
      <c r="J72">
        <v>3</v>
      </c>
      <c r="K72" s="34">
        <v>0</v>
      </c>
      <c r="L72">
        <f>+Tabla32391118[[#This Row],[BALANCE INICIAL]]+Tabla32391118[[#This Row],[ENTRADAS]]-Tabla32391118[[#This Row],[SALIDAS]]</f>
        <v>3</v>
      </c>
      <c r="M72" s="2">
        <v>117</v>
      </c>
      <c r="N72" s="2">
        <f>+Tabla32391118[[#This Row],[BALANCE INICIAL]]*Tabla32391118[[#This Row],[PRECIO]]</f>
        <v>0</v>
      </c>
      <c r="O72" s="2">
        <f>+Tabla32391118[[#This Row],[ENTRADAS]]*Tabla32391118[[#This Row],[PRECIO]]</f>
        <v>351</v>
      </c>
      <c r="P72" s="2">
        <f>+Tabla32391118[[#This Row],[SALIDAS]]*Tabla32391118[[#This Row],[PRECIO]]</f>
        <v>0</v>
      </c>
      <c r="Q72" s="2">
        <f>+Tabla32391118[[#This Row],[BALANCE INICIAL2]]+Tabla32391118[[#This Row],[ENTRADAS3]]-Tabla32391118[[#This Row],[SALIDAS4]]</f>
        <v>351</v>
      </c>
    </row>
    <row r="73" spans="1:17">
      <c r="A73" s="9" t="s">
        <v>59</v>
      </c>
      <c r="B73" s="17" t="s">
        <v>880</v>
      </c>
      <c r="C73" s="50" t="s">
        <v>107</v>
      </c>
      <c r="D73" t="s">
        <v>646</v>
      </c>
      <c r="F73" s="55" t="s">
        <v>1345</v>
      </c>
      <c r="G73" s="55"/>
      <c r="H73" s="9" t="s">
        <v>820</v>
      </c>
      <c r="I73">
        <v>4</v>
      </c>
      <c r="J73">
        <v>0</v>
      </c>
      <c r="K73" s="34">
        <v>0</v>
      </c>
      <c r="L73">
        <f>+Tabla32391118[[#This Row],[BALANCE INICIAL]]+Tabla32391118[[#This Row],[ENTRADAS]]-Tabla32391118[[#This Row],[SALIDAS]]</f>
        <v>4</v>
      </c>
      <c r="M73" s="2">
        <v>1495</v>
      </c>
      <c r="N73" s="2">
        <f>+Tabla32391118[[#This Row],[BALANCE INICIAL]]*Tabla32391118[[#This Row],[PRECIO]]</f>
        <v>5980</v>
      </c>
      <c r="O73" s="2">
        <f>+Tabla32391118[[#This Row],[ENTRADAS]]*Tabla32391118[[#This Row],[PRECIO]]</f>
        <v>0</v>
      </c>
      <c r="P73" s="2">
        <f>+Tabla32391118[[#This Row],[SALIDAS]]*Tabla32391118[[#This Row],[PRECIO]]</f>
        <v>0</v>
      </c>
      <c r="Q73" s="2">
        <f>+Tabla32391118[[#This Row],[BALANCE INICIAL2]]+Tabla32391118[[#This Row],[ENTRADAS3]]-Tabla32391118[[#This Row],[SALIDAS4]]</f>
        <v>5980</v>
      </c>
    </row>
    <row r="74" spans="1:17">
      <c r="A74" s="39" t="s">
        <v>1617</v>
      </c>
      <c r="B74" s="40" t="s">
        <v>1618</v>
      </c>
      <c r="C74" s="52" t="s">
        <v>1619</v>
      </c>
      <c r="D74" t="s">
        <v>1614</v>
      </c>
      <c r="E74" t="s">
        <v>1631</v>
      </c>
      <c r="F74" s="55">
        <v>45540</v>
      </c>
      <c r="G74" s="62" t="s">
        <v>1492</v>
      </c>
      <c r="H74" s="9" t="s">
        <v>820</v>
      </c>
      <c r="I74">
        <v>0</v>
      </c>
      <c r="J74">
        <v>1</v>
      </c>
      <c r="K74" s="34">
        <v>1</v>
      </c>
      <c r="L74">
        <f>+Tabla32391118[[#This Row],[BALANCE INICIAL]]+Tabla32391118[[#This Row],[ENTRADAS]]-Tabla32391118[[#This Row],[SALIDAS]]</f>
        <v>0</v>
      </c>
      <c r="M74" s="2">
        <v>5500</v>
      </c>
      <c r="N74" s="2">
        <f>+Tabla32391118[[#This Row],[BALANCE INICIAL]]*Tabla32391118[[#This Row],[PRECIO]]</f>
        <v>0</v>
      </c>
      <c r="O74" s="2">
        <f>+Tabla32391118[[#This Row],[ENTRADAS]]*Tabla32391118[[#This Row],[PRECIO]]</f>
        <v>5500</v>
      </c>
      <c r="P74" s="2">
        <f>+Tabla32391118[[#This Row],[SALIDAS]]*Tabla32391118[[#This Row],[PRECIO]]</f>
        <v>5500</v>
      </c>
      <c r="Q74" s="2">
        <f>+Tabla32391118[[#This Row],[BALANCE INICIAL2]]+Tabla32391118[[#This Row],[ENTRADAS3]]-Tabla32391118[[#This Row],[SALIDAS4]]</f>
        <v>0</v>
      </c>
    </row>
    <row r="75" spans="1:17">
      <c r="A75" s="39" t="s">
        <v>1617</v>
      </c>
      <c r="B75" s="40" t="s">
        <v>1618</v>
      </c>
      <c r="C75" s="52" t="s">
        <v>1619</v>
      </c>
      <c r="D75" t="s">
        <v>1614</v>
      </c>
      <c r="E75" t="s">
        <v>1615</v>
      </c>
      <c r="F75" s="55">
        <v>45534</v>
      </c>
      <c r="G75" s="62" t="s">
        <v>1616</v>
      </c>
      <c r="H75" s="9" t="s">
        <v>820</v>
      </c>
      <c r="I75">
        <v>0</v>
      </c>
      <c r="J75">
        <v>0</v>
      </c>
      <c r="K75" s="34">
        <v>0</v>
      </c>
      <c r="L75">
        <f>+Tabla32391118[[#This Row],[BALANCE INICIAL]]+Tabla32391118[[#This Row],[ENTRADAS]]-Tabla32391118[[#This Row],[SALIDAS]]</f>
        <v>0</v>
      </c>
      <c r="M75" s="2">
        <v>3800</v>
      </c>
      <c r="N75" s="2">
        <f>+Tabla32391118[[#This Row],[BALANCE INICIAL]]*Tabla32391118[[#This Row],[PRECIO]]</f>
        <v>0</v>
      </c>
      <c r="O75" s="2">
        <f>+Tabla32391118[[#This Row],[ENTRADAS]]*Tabla32391118[[#This Row],[PRECIO]]</f>
        <v>0</v>
      </c>
      <c r="P75" s="2">
        <f>+Tabla32391118[[#This Row],[SALIDAS]]*Tabla32391118[[#This Row],[PRECIO]]</f>
        <v>0</v>
      </c>
      <c r="Q75" s="2">
        <f>+Tabla32391118[[#This Row],[BALANCE INICIAL2]]+Tabla32391118[[#This Row],[ENTRADAS3]]-Tabla32391118[[#This Row],[SALIDAS4]]</f>
        <v>0</v>
      </c>
    </row>
    <row r="76" spans="1:17">
      <c r="A76" s="9" t="s">
        <v>1141</v>
      </c>
      <c r="B76" s="17" t="s">
        <v>1142</v>
      </c>
      <c r="C76" s="50" t="s">
        <v>1143</v>
      </c>
      <c r="D76" t="s">
        <v>1420</v>
      </c>
      <c r="F76" s="55" t="s">
        <v>1345</v>
      </c>
      <c r="G76" s="55"/>
      <c r="H76" s="9" t="s">
        <v>820</v>
      </c>
      <c r="I76">
        <v>2</v>
      </c>
      <c r="J76">
        <v>0</v>
      </c>
      <c r="K76" s="34">
        <v>0</v>
      </c>
      <c r="L76">
        <f>+Tabla32391118[[#This Row],[BALANCE INICIAL]]+Tabla32391118[[#This Row],[ENTRADAS]]-Tabla32391118[[#This Row],[SALIDAS]]</f>
        <v>2</v>
      </c>
      <c r="M76" s="2">
        <v>100</v>
      </c>
      <c r="N76" s="2">
        <f>+Tabla32391118[[#This Row],[BALANCE INICIAL]]*Tabla32391118[[#This Row],[PRECIO]]</f>
        <v>200</v>
      </c>
      <c r="O76" s="2">
        <f>+Tabla32391118[[#This Row],[ENTRADAS]]*Tabla32391118[[#This Row],[PRECIO]]</f>
        <v>0</v>
      </c>
      <c r="P76" s="2">
        <f>+Tabla32391118[[#This Row],[SALIDAS]]*Tabla32391118[[#This Row],[PRECIO]]</f>
        <v>0</v>
      </c>
      <c r="Q76" s="2">
        <f>+Tabla32391118[[#This Row],[BALANCE INICIAL2]]+Tabla32391118[[#This Row],[ENTRADAS3]]-Tabla32391118[[#This Row],[SALIDAS4]]</f>
        <v>200</v>
      </c>
    </row>
    <row r="77" spans="1:17">
      <c r="A77" s="9" t="s">
        <v>59</v>
      </c>
      <c r="B77" s="17" t="s">
        <v>880</v>
      </c>
      <c r="C77" s="50" t="s">
        <v>107</v>
      </c>
      <c r="D77" t="s">
        <v>647</v>
      </c>
      <c r="F77" s="55" t="s">
        <v>1345</v>
      </c>
      <c r="G77" s="55"/>
      <c r="H77" s="9" t="s">
        <v>820</v>
      </c>
      <c r="I77">
        <v>7</v>
      </c>
      <c r="J77">
        <v>0</v>
      </c>
      <c r="K77" s="34">
        <v>0</v>
      </c>
      <c r="L77">
        <f>+Tabla32391118[[#This Row],[BALANCE INICIAL]]+Tabla32391118[[#This Row],[ENTRADAS]]-Tabla32391118[[#This Row],[SALIDAS]]</f>
        <v>7</v>
      </c>
      <c r="M77" s="2">
        <v>130</v>
      </c>
      <c r="N77" s="2">
        <f>+Tabla32391118[[#This Row],[BALANCE INICIAL]]*Tabla32391118[[#This Row],[PRECIO]]</f>
        <v>910</v>
      </c>
      <c r="O77" s="2">
        <f>+Tabla32391118[[#This Row],[ENTRADAS]]*Tabla32391118[[#This Row],[PRECIO]]</f>
        <v>0</v>
      </c>
      <c r="P77" s="2">
        <f>+Tabla32391118[[#This Row],[SALIDAS]]*Tabla32391118[[#This Row],[PRECIO]]</f>
        <v>0</v>
      </c>
      <c r="Q77" s="2">
        <f>+Tabla32391118[[#This Row],[BALANCE INICIAL2]]+Tabla32391118[[#This Row],[ENTRADAS3]]-Tabla32391118[[#This Row],[SALIDAS4]]</f>
        <v>910</v>
      </c>
    </row>
    <row r="78" spans="1:17">
      <c r="A78" s="9" t="s">
        <v>59</v>
      </c>
      <c r="B78" s="17" t="s">
        <v>880</v>
      </c>
      <c r="C78" s="50" t="s">
        <v>107</v>
      </c>
      <c r="D78" t="s">
        <v>649</v>
      </c>
      <c r="F78" s="55" t="s">
        <v>1345</v>
      </c>
      <c r="G78" s="55"/>
      <c r="H78" s="9" t="s">
        <v>820</v>
      </c>
      <c r="I78">
        <v>19</v>
      </c>
      <c r="J78">
        <v>0</v>
      </c>
      <c r="K78" s="34">
        <v>0</v>
      </c>
      <c r="L78">
        <f>+Tabla32391118[[#This Row],[BALANCE INICIAL]]+Tabla32391118[[#This Row],[ENTRADAS]]-Tabla32391118[[#This Row],[SALIDAS]]</f>
        <v>19</v>
      </c>
      <c r="M78" s="2">
        <v>98</v>
      </c>
      <c r="N78" s="2">
        <f>+Tabla32391118[[#This Row],[BALANCE INICIAL]]*Tabla32391118[[#This Row],[PRECIO]]</f>
        <v>1862</v>
      </c>
      <c r="O78" s="2">
        <f>+Tabla32391118[[#This Row],[ENTRADAS]]*Tabla32391118[[#This Row],[PRECIO]]</f>
        <v>0</v>
      </c>
      <c r="P78" s="2">
        <f>+Tabla32391118[[#This Row],[SALIDAS]]*Tabla32391118[[#This Row],[PRECIO]]</f>
        <v>0</v>
      </c>
      <c r="Q78" s="2">
        <f>+Tabla32391118[[#This Row],[BALANCE INICIAL2]]+Tabla32391118[[#This Row],[ENTRADAS3]]-Tabla32391118[[#This Row],[SALIDAS4]]</f>
        <v>1862</v>
      </c>
    </row>
    <row r="79" spans="1:17">
      <c r="A79" s="9" t="s">
        <v>59</v>
      </c>
      <c r="B79" s="17" t="s">
        <v>880</v>
      </c>
      <c r="C79" s="50" t="s">
        <v>107</v>
      </c>
      <c r="D79" t="s">
        <v>651</v>
      </c>
      <c r="F79" s="55" t="s">
        <v>1345</v>
      </c>
      <c r="G79" s="55"/>
      <c r="H79" s="9" t="s">
        <v>834</v>
      </c>
      <c r="I79">
        <v>5</v>
      </c>
      <c r="J79">
        <v>0</v>
      </c>
      <c r="K79" s="34">
        <v>0</v>
      </c>
      <c r="L79">
        <f>+Tabla32391118[[#This Row],[BALANCE INICIAL]]+Tabla32391118[[#This Row],[ENTRADAS]]-Tabla32391118[[#This Row],[SALIDAS]]</f>
        <v>5</v>
      </c>
      <c r="M79" s="2">
        <v>130</v>
      </c>
      <c r="N79" s="2">
        <f>+Tabla32391118[[#This Row],[BALANCE INICIAL]]*Tabla32391118[[#This Row],[PRECIO]]</f>
        <v>650</v>
      </c>
      <c r="O79" s="2">
        <f>+Tabla32391118[[#This Row],[ENTRADAS]]*Tabla32391118[[#This Row],[PRECIO]]</f>
        <v>0</v>
      </c>
      <c r="P79" s="2">
        <f>+Tabla32391118[[#This Row],[SALIDAS]]*Tabla32391118[[#This Row],[PRECIO]]</f>
        <v>0</v>
      </c>
      <c r="Q79" s="2">
        <f>+Tabla32391118[[#This Row],[BALANCE INICIAL2]]+Tabla32391118[[#This Row],[ENTRADAS3]]-Tabla32391118[[#This Row],[SALIDAS4]]</f>
        <v>650</v>
      </c>
    </row>
    <row r="80" spans="1:17">
      <c r="A80" s="9" t="s">
        <v>30</v>
      </c>
      <c r="B80" s="17" t="s">
        <v>876</v>
      </c>
      <c r="C80" s="50" t="s">
        <v>73</v>
      </c>
      <c r="D80" t="s">
        <v>1312</v>
      </c>
      <c r="F80" s="55" t="s">
        <v>1345</v>
      </c>
      <c r="G80" s="55"/>
      <c r="H80" s="9" t="s">
        <v>820</v>
      </c>
      <c r="I80">
        <v>2500</v>
      </c>
      <c r="J80">
        <v>0</v>
      </c>
      <c r="K80" s="34">
        <v>0</v>
      </c>
      <c r="L80">
        <f>+Tabla32391118[[#This Row],[BALANCE INICIAL]]+Tabla32391118[[#This Row],[ENTRADAS]]-Tabla32391118[[#This Row],[SALIDAS]]</f>
        <v>2500</v>
      </c>
      <c r="M80" s="2">
        <v>186</v>
      </c>
      <c r="N80" s="2">
        <f>+Tabla32391118[[#This Row],[BALANCE INICIAL]]*Tabla32391118[[#This Row],[PRECIO]]</f>
        <v>465000</v>
      </c>
      <c r="O80" s="2">
        <f>+Tabla32391118[[#This Row],[ENTRADAS]]*Tabla32391118[[#This Row],[PRECIO]]</f>
        <v>0</v>
      </c>
      <c r="P80" s="2">
        <f>+Tabla32391118[[#This Row],[SALIDAS]]*Tabla32391118[[#This Row],[PRECIO]]</f>
        <v>0</v>
      </c>
      <c r="Q80" s="2">
        <f>+Tabla32391118[[#This Row],[BALANCE INICIAL2]]+Tabla32391118[[#This Row],[ENTRADAS3]]-Tabla32391118[[#This Row],[SALIDAS4]]</f>
        <v>465000</v>
      </c>
    </row>
    <row r="81" spans="1:17">
      <c r="A81" s="9" t="s">
        <v>24</v>
      </c>
      <c r="B81" s="47" t="s">
        <v>875</v>
      </c>
      <c r="C81" s="50" t="s">
        <v>64</v>
      </c>
      <c r="D81" t="s">
        <v>1638</v>
      </c>
      <c r="E81" t="s">
        <v>1642</v>
      </c>
      <c r="F81" s="55">
        <v>45546</v>
      </c>
      <c r="G81" s="62" t="s">
        <v>1643</v>
      </c>
      <c r="H81" s="9" t="s">
        <v>820</v>
      </c>
      <c r="I81">
        <v>0</v>
      </c>
      <c r="J81">
        <v>1</v>
      </c>
      <c r="K81" s="34">
        <v>1</v>
      </c>
      <c r="L81">
        <f>+Tabla32391118[[#This Row],[BALANCE INICIAL]]+Tabla32391118[[#This Row],[ENTRADAS]]-Tabla32391118[[#This Row],[SALIDAS]]</f>
        <v>0</v>
      </c>
      <c r="M81" s="2">
        <v>8649.15</v>
      </c>
      <c r="N81" s="2">
        <f>+Tabla32391118[[#This Row],[BALANCE INICIAL]]*Tabla32391118[[#This Row],[PRECIO]]</f>
        <v>0</v>
      </c>
      <c r="O81" s="2">
        <f>+Tabla32391118[[#This Row],[ENTRADAS]]*Tabla32391118[[#This Row],[PRECIO]]</f>
        <v>8649.15</v>
      </c>
      <c r="P81" s="2">
        <f>+Tabla32391118[[#This Row],[SALIDAS]]*Tabla32391118[[#This Row],[PRECIO]]</f>
        <v>8649.15</v>
      </c>
      <c r="Q81" s="2">
        <f>+Tabla32391118[[#This Row],[BALANCE INICIAL2]]+Tabla32391118[[#This Row],[ENTRADAS3]]-Tabla32391118[[#This Row],[SALIDAS4]]</f>
        <v>0</v>
      </c>
    </row>
    <row r="82" spans="1:17">
      <c r="A82" s="9" t="s">
        <v>24</v>
      </c>
      <c r="B82" s="47" t="s">
        <v>875</v>
      </c>
      <c r="C82" s="50" t="s">
        <v>64</v>
      </c>
      <c r="D82" t="s">
        <v>1640</v>
      </c>
      <c r="E82" t="s">
        <v>1642</v>
      </c>
      <c r="F82" s="55">
        <v>45546</v>
      </c>
      <c r="G82" s="62" t="s">
        <v>1643</v>
      </c>
      <c r="H82" s="9" t="s">
        <v>820</v>
      </c>
      <c r="I82">
        <v>0</v>
      </c>
      <c r="J82">
        <v>2</v>
      </c>
      <c r="K82" s="34">
        <v>0</v>
      </c>
      <c r="L82">
        <f>+Tabla32391118[[#This Row],[BALANCE INICIAL]]+Tabla32391118[[#This Row],[ENTRADAS]]-Tabla32391118[[#This Row],[SALIDAS]]</f>
        <v>2</v>
      </c>
      <c r="M82" s="2">
        <v>14720.34</v>
      </c>
      <c r="N82" s="2">
        <f>+Tabla32391118[[#This Row],[BALANCE INICIAL]]*Tabla32391118[[#This Row],[PRECIO]]</f>
        <v>0</v>
      </c>
      <c r="O82" s="2">
        <f>+Tabla32391118[[#This Row],[ENTRADAS]]*Tabla32391118[[#This Row],[PRECIO]]</f>
        <v>29440.68</v>
      </c>
      <c r="P82" s="2">
        <f>+Tabla32391118[[#This Row],[SALIDAS]]*Tabla32391118[[#This Row],[PRECIO]]</f>
        <v>0</v>
      </c>
      <c r="Q82" s="2">
        <f>+Tabla32391118[[#This Row],[BALANCE INICIAL2]]+Tabla32391118[[#This Row],[ENTRADAS3]]-Tabla32391118[[#This Row],[SALIDAS4]]</f>
        <v>29440.68</v>
      </c>
    </row>
    <row r="83" spans="1:17" ht="15" customHeight="1">
      <c r="A83" s="9" t="s">
        <v>24</v>
      </c>
      <c r="B83" s="47" t="s">
        <v>875</v>
      </c>
      <c r="C83" s="50" t="s">
        <v>64</v>
      </c>
      <c r="D83" t="s">
        <v>1639</v>
      </c>
      <c r="E83" t="s">
        <v>1642</v>
      </c>
      <c r="F83" s="55">
        <v>45546</v>
      </c>
      <c r="G83" s="62" t="s">
        <v>1643</v>
      </c>
      <c r="H83" s="9" t="s">
        <v>820</v>
      </c>
      <c r="I83">
        <v>0</v>
      </c>
      <c r="J83">
        <v>1</v>
      </c>
      <c r="K83" s="34">
        <v>0</v>
      </c>
      <c r="L83">
        <f>+Tabla32391118[[#This Row],[BALANCE INICIAL]]+Tabla32391118[[#This Row],[ENTRADAS]]-Tabla32391118[[#This Row],[SALIDAS]]</f>
        <v>1</v>
      </c>
      <c r="M83" s="2">
        <v>6917.29</v>
      </c>
      <c r="N83" s="2">
        <f>+Tabla32391118[[#This Row],[BALANCE INICIAL]]*Tabla32391118[[#This Row],[PRECIO]]</f>
        <v>0</v>
      </c>
      <c r="O83" s="2">
        <f>+Tabla32391118[[#This Row],[ENTRADAS]]*Tabla32391118[[#This Row],[PRECIO]]</f>
        <v>6917.29</v>
      </c>
      <c r="P83" s="2">
        <f>+Tabla32391118[[#This Row],[SALIDAS]]*Tabla32391118[[#This Row],[PRECIO]]</f>
        <v>0</v>
      </c>
      <c r="Q83" s="2">
        <f>+Tabla32391118[[#This Row],[BALANCE INICIAL2]]+Tabla32391118[[#This Row],[ENTRADAS3]]-Tabla32391118[[#This Row],[SALIDAS4]]</f>
        <v>6917.29</v>
      </c>
    </row>
    <row r="84" spans="1:17" ht="15.75" customHeight="1">
      <c r="A84" s="9" t="s">
        <v>24</v>
      </c>
      <c r="B84" s="17" t="s">
        <v>875</v>
      </c>
      <c r="C84" s="50" t="s">
        <v>64</v>
      </c>
      <c r="D84" t="s">
        <v>1313</v>
      </c>
      <c r="F84" s="55" t="s">
        <v>1345</v>
      </c>
      <c r="G84" s="55"/>
      <c r="H84" s="9" t="s">
        <v>820</v>
      </c>
      <c r="I84">
        <v>0</v>
      </c>
      <c r="J84">
        <v>0</v>
      </c>
      <c r="K84" s="34">
        <v>0</v>
      </c>
      <c r="L84">
        <f>+Tabla32391118[[#This Row],[BALANCE INICIAL]]+Tabla32391118[[#This Row],[ENTRADAS]]-Tabla32391118[[#This Row],[SALIDAS]]</f>
        <v>0</v>
      </c>
      <c r="M84" s="2">
        <v>10138</v>
      </c>
      <c r="N84" s="2">
        <f>+Tabla32391118[[#This Row],[BALANCE INICIAL]]*Tabla32391118[[#This Row],[PRECIO]]</f>
        <v>0</v>
      </c>
      <c r="O84" s="2">
        <f>+Tabla32391118[[#This Row],[ENTRADAS]]*Tabla32391118[[#This Row],[PRECIO]]</f>
        <v>0</v>
      </c>
      <c r="P84" s="2">
        <f>+Tabla32391118[[#This Row],[SALIDAS]]*Tabla32391118[[#This Row],[PRECIO]]</f>
        <v>0</v>
      </c>
      <c r="Q84" s="2">
        <f>+Tabla32391118[[#This Row],[BALANCE INICIAL2]]+Tabla32391118[[#This Row],[ENTRADAS3]]-Tabla32391118[[#This Row],[SALIDAS4]]</f>
        <v>0</v>
      </c>
    </row>
    <row r="85" spans="1:17" ht="16.5" customHeight="1">
      <c r="A85" s="9" t="s">
        <v>24</v>
      </c>
      <c r="B85" s="17" t="s">
        <v>875</v>
      </c>
      <c r="C85" s="50" t="s">
        <v>64</v>
      </c>
      <c r="D85" t="s">
        <v>1780</v>
      </c>
      <c r="F85" s="55" t="s">
        <v>1345</v>
      </c>
      <c r="G85" s="55"/>
      <c r="H85" s="9" t="s">
        <v>820</v>
      </c>
      <c r="I85">
        <v>12</v>
      </c>
      <c r="J85">
        <v>0</v>
      </c>
      <c r="K85" s="34">
        <v>0</v>
      </c>
      <c r="L85">
        <f>+Tabla32391118[[#This Row],[BALANCE INICIAL]]+Tabla32391118[[#This Row],[ENTRADAS]]-Tabla32391118[[#This Row],[SALIDAS]]</f>
        <v>12</v>
      </c>
      <c r="M85" s="2">
        <v>6860</v>
      </c>
      <c r="N85" s="2">
        <f>+Tabla32391118[[#This Row],[BALANCE INICIAL]]*Tabla32391118[[#This Row],[PRECIO]]</f>
        <v>82320</v>
      </c>
      <c r="O85" s="2">
        <f>+Tabla32391118[[#This Row],[ENTRADAS]]*Tabla32391118[[#This Row],[PRECIO]]</f>
        <v>0</v>
      </c>
      <c r="P85" s="2">
        <f>+Tabla32391118[[#This Row],[SALIDAS]]*Tabla32391118[[#This Row],[PRECIO]]</f>
        <v>0</v>
      </c>
      <c r="Q85" s="2">
        <f>+Tabla32391118[[#This Row],[BALANCE INICIAL2]]+Tabla32391118[[#This Row],[ENTRADAS3]]-Tabla32391118[[#This Row],[SALIDAS4]]</f>
        <v>82320</v>
      </c>
    </row>
    <row r="86" spans="1:17">
      <c r="A86" s="9" t="s">
        <v>60</v>
      </c>
      <c r="B86" s="17" t="s">
        <v>885</v>
      </c>
      <c r="C86" s="50" t="s">
        <v>108</v>
      </c>
      <c r="D86" t="s">
        <v>652</v>
      </c>
      <c r="F86" s="55" t="s">
        <v>1345</v>
      </c>
      <c r="G86" s="55"/>
      <c r="H86" s="9" t="s">
        <v>820</v>
      </c>
      <c r="I86">
        <v>1</v>
      </c>
      <c r="J86">
        <v>0</v>
      </c>
      <c r="K86" s="34">
        <v>0</v>
      </c>
      <c r="L86">
        <f>+Tabla32391118[[#This Row],[BALANCE INICIAL]]+Tabla32391118[[#This Row],[ENTRADAS]]-Tabla32391118[[#This Row],[SALIDAS]]</f>
        <v>1</v>
      </c>
      <c r="M86" s="2">
        <v>18500</v>
      </c>
      <c r="N86" s="2">
        <f>+Tabla32391118[[#This Row],[BALANCE INICIAL]]*Tabla32391118[[#This Row],[PRECIO]]</f>
        <v>18500</v>
      </c>
      <c r="O86" s="2">
        <f>+Tabla32391118[[#This Row],[ENTRADAS]]*Tabla32391118[[#This Row],[PRECIO]]</f>
        <v>0</v>
      </c>
      <c r="P86" s="2">
        <f>+Tabla32391118[[#This Row],[SALIDAS]]*Tabla32391118[[#This Row],[PRECIO]]</f>
        <v>0</v>
      </c>
      <c r="Q86" s="2">
        <f>+Tabla32391118[[#This Row],[BALANCE INICIAL2]]+Tabla32391118[[#This Row],[ENTRADAS3]]-Tabla32391118[[#This Row],[SALIDAS4]]</f>
        <v>18500</v>
      </c>
    </row>
    <row r="87" spans="1:17">
      <c r="A87" s="9" t="s">
        <v>59</v>
      </c>
      <c r="B87" s="47" t="s">
        <v>880</v>
      </c>
      <c r="C87" s="50" t="s">
        <v>107</v>
      </c>
      <c r="D87" t="s">
        <v>712</v>
      </c>
      <c r="F87" s="55" t="s">
        <v>1345</v>
      </c>
      <c r="G87" s="55"/>
      <c r="H87" s="9" t="s">
        <v>873</v>
      </c>
      <c r="I87">
        <v>1</v>
      </c>
      <c r="J87">
        <v>0</v>
      </c>
      <c r="K87" s="34">
        <v>0</v>
      </c>
      <c r="L87">
        <f>+Tabla32391118[[#This Row],[BALANCE INICIAL]]+Tabla32391118[[#This Row],[ENTRADAS]]-Tabla32391118[[#This Row],[SALIDAS]]</f>
        <v>1</v>
      </c>
      <c r="M87" s="2">
        <v>2337.02</v>
      </c>
      <c r="N87" s="2">
        <f>+Tabla32391118[[#This Row],[BALANCE INICIAL]]*Tabla32391118[[#This Row],[PRECIO]]</f>
        <v>2337.02</v>
      </c>
      <c r="O87" s="2">
        <f>+Tabla32391118[[#This Row],[ENTRADAS]]*Tabla32391118[[#This Row],[PRECIO]]</f>
        <v>0</v>
      </c>
      <c r="P87" s="2">
        <f>+Tabla32391118[[#This Row],[SALIDAS]]*Tabla32391118[[#This Row],[PRECIO]]</f>
        <v>0</v>
      </c>
      <c r="Q87" s="2">
        <f>+Tabla32391118[[#This Row],[BALANCE INICIAL2]]+Tabla32391118[[#This Row],[ENTRADAS3]]-Tabla32391118[[#This Row],[SALIDAS4]]</f>
        <v>2337.02</v>
      </c>
    </row>
    <row r="88" spans="1:17">
      <c r="A88" s="63" t="s">
        <v>29</v>
      </c>
      <c r="B88" s="40" t="s">
        <v>878</v>
      </c>
      <c r="C88" s="52" t="s">
        <v>102</v>
      </c>
      <c r="D88" t="s">
        <v>1669</v>
      </c>
      <c r="E88" t="s">
        <v>1659</v>
      </c>
      <c r="F88" s="55">
        <v>45551</v>
      </c>
      <c r="G88" s="62" t="s">
        <v>1719</v>
      </c>
      <c r="H88" s="9" t="s">
        <v>820</v>
      </c>
      <c r="I88">
        <v>0</v>
      </c>
      <c r="J88">
        <v>4</v>
      </c>
      <c r="K88" s="34">
        <v>0</v>
      </c>
      <c r="L88">
        <f>+Tabla32391118[[#This Row],[BALANCE INICIAL]]+Tabla32391118[[#This Row],[ENTRADAS]]-Tabla32391118[[#This Row],[SALIDAS]]</f>
        <v>4</v>
      </c>
      <c r="M88" s="2">
        <v>63</v>
      </c>
      <c r="N88" s="2">
        <f>+Tabla32391118[[#This Row],[BALANCE INICIAL]]*Tabla32391118[[#This Row],[PRECIO]]</f>
        <v>0</v>
      </c>
      <c r="O88" s="2">
        <f>+Tabla32391118[[#This Row],[ENTRADAS]]*Tabla32391118[[#This Row],[PRECIO]]</f>
        <v>252</v>
      </c>
      <c r="P88" s="2">
        <f>+Tabla32391118[[#This Row],[SALIDAS]]*Tabla32391118[[#This Row],[PRECIO]]</f>
        <v>0</v>
      </c>
      <c r="Q88" s="2">
        <f>+Tabla32391118[[#This Row],[BALANCE INICIAL2]]+Tabla32391118[[#This Row],[ENTRADAS3]]-Tabla32391118[[#This Row],[SALIDAS4]]</f>
        <v>252</v>
      </c>
    </row>
    <row r="89" spans="1:17" ht="15.6">
      <c r="A89" s="9" t="s">
        <v>1424</v>
      </c>
      <c r="B89" s="47" t="s">
        <v>1425</v>
      </c>
      <c r="C89" s="50" t="s">
        <v>1426</v>
      </c>
      <c r="D89" t="s">
        <v>1395</v>
      </c>
      <c r="F89" s="55" t="s">
        <v>1345</v>
      </c>
      <c r="G89" s="55"/>
      <c r="H89" s="9" t="s">
        <v>820</v>
      </c>
      <c r="I89">
        <v>37</v>
      </c>
      <c r="J89">
        <v>0</v>
      </c>
      <c r="K89" s="34">
        <v>0</v>
      </c>
      <c r="L89">
        <f>+Tabla32391118[[#This Row],[BALANCE INICIAL]]+Tabla32391118[[#This Row],[ENTRADAS]]-Tabla32391118[[#This Row],[SALIDAS]]</f>
        <v>37</v>
      </c>
      <c r="M89" s="2">
        <v>130</v>
      </c>
      <c r="N89" s="2">
        <f>+Tabla32391118[[#This Row],[BALANCE INICIAL]]*Tabla32391118[[#This Row],[PRECIO]]</f>
        <v>4810</v>
      </c>
      <c r="O89" s="2">
        <f>+Tabla32391118[[#This Row],[ENTRADAS]]*Tabla32391118[[#This Row],[PRECIO]]</f>
        <v>0</v>
      </c>
      <c r="P89" s="2">
        <f>+Tabla32391118[[#This Row],[SALIDAS]]*Tabla32391118[[#This Row],[PRECIO]]</f>
        <v>0</v>
      </c>
      <c r="Q89" s="2">
        <f>+Tabla32391118[[#This Row],[BALANCE INICIAL2]]+Tabla32391118[[#This Row],[ENTRADAS3]]-Tabla32391118[[#This Row],[SALIDAS4]]</f>
        <v>4810</v>
      </c>
    </row>
    <row r="90" spans="1:17">
      <c r="A90" s="9" t="s">
        <v>30</v>
      </c>
      <c r="B90" s="47" t="s">
        <v>876</v>
      </c>
      <c r="C90" s="50" t="s">
        <v>73</v>
      </c>
      <c r="D90" t="s">
        <v>157</v>
      </c>
      <c r="F90" s="55" t="s">
        <v>1345</v>
      </c>
      <c r="G90" s="55"/>
      <c r="H90" s="9" t="s">
        <v>820</v>
      </c>
      <c r="I90">
        <v>15</v>
      </c>
      <c r="J90">
        <v>0</v>
      </c>
      <c r="K90" s="34">
        <v>3</v>
      </c>
      <c r="L90">
        <f>+Tabla32391118[[#This Row],[BALANCE INICIAL]]+Tabla32391118[[#This Row],[ENTRADAS]]-Tabla32391118[[#This Row],[SALIDAS]]</f>
        <v>12</v>
      </c>
      <c r="M90" s="2">
        <v>53</v>
      </c>
      <c r="N90" s="2">
        <f>+Tabla32391118[[#This Row],[BALANCE INICIAL]]*Tabla32391118[[#This Row],[PRECIO]]</f>
        <v>795</v>
      </c>
      <c r="O90" s="2">
        <f>+Tabla32391118[[#This Row],[ENTRADAS]]*Tabla32391118[[#This Row],[PRECIO]]</f>
        <v>0</v>
      </c>
      <c r="P90" s="2">
        <f>+Tabla32391118[[#This Row],[SALIDAS]]*Tabla32391118[[#This Row],[PRECIO]]</f>
        <v>159</v>
      </c>
      <c r="Q90" s="2">
        <f>+Tabla32391118[[#This Row],[BALANCE INICIAL2]]+Tabla32391118[[#This Row],[ENTRADAS3]]-Tabla32391118[[#This Row],[SALIDAS4]]</f>
        <v>636</v>
      </c>
    </row>
    <row r="91" spans="1:17">
      <c r="A91" s="9" t="s">
        <v>26</v>
      </c>
      <c r="B91" s="47" t="s">
        <v>887</v>
      </c>
      <c r="C91" s="50" t="s">
        <v>70</v>
      </c>
      <c r="D91" t="s">
        <v>1315</v>
      </c>
      <c r="F91" s="55" t="s">
        <v>1345</v>
      </c>
      <c r="G91" s="55"/>
      <c r="H91" s="9" t="s">
        <v>820</v>
      </c>
      <c r="I91">
        <v>1</v>
      </c>
      <c r="J91">
        <v>0</v>
      </c>
      <c r="K91" s="34">
        <v>0</v>
      </c>
      <c r="L91">
        <f>+Tabla32391118[[#This Row],[BALANCE INICIAL]]+Tabla32391118[[#This Row],[ENTRADAS]]-Tabla32391118[[#This Row],[SALIDAS]]</f>
        <v>1</v>
      </c>
      <c r="M91" s="2">
        <v>2200</v>
      </c>
      <c r="N91" s="2">
        <f>+Tabla32391118[[#This Row],[BALANCE INICIAL]]*Tabla32391118[[#This Row],[PRECIO]]</f>
        <v>2200</v>
      </c>
      <c r="O91" s="2">
        <f>+Tabla32391118[[#This Row],[ENTRADAS]]*Tabla32391118[[#This Row],[PRECIO]]</f>
        <v>0</v>
      </c>
      <c r="P91" s="2">
        <f>+Tabla32391118[[#This Row],[SALIDAS]]*Tabla32391118[[#This Row],[PRECIO]]</f>
        <v>0</v>
      </c>
      <c r="Q91" s="2">
        <f>+Tabla32391118[[#This Row],[BALANCE INICIAL2]]+Tabla32391118[[#This Row],[ENTRADAS3]]-Tabla32391118[[#This Row],[SALIDAS4]]</f>
        <v>2200</v>
      </c>
    </row>
    <row r="92" spans="1:17" ht="15.75" customHeight="1">
      <c r="A92" s="9" t="s">
        <v>26</v>
      </c>
      <c r="B92" s="47" t="s">
        <v>887</v>
      </c>
      <c r="C92" s="50" t="s">
        <v>70</v>
      </c>
      <c r="D92" t="s">
        <v>1062</v>
      </c>
      <c r="E92" t="s">
        <v>1060</v>
      </c>
      <c r="F92" s="55" t="s">
        <v>1345</v>
      </c>
      <c r="G92" s="55"/>
      <c r="H92" s="9" t="s">
        <v>839</v>
      </c>
      <c r="I92">
        <v>0</v>
      </c>
      <c r="J92">
        <v>0</v>
      </c>
      <c r="K92" s="34">
        <v>0</v>
      </c>
      <c r="L92">
        <f>+Tabla32391118[[#This Row],[BALANCE INICIAL]]+Tabla32391118[[#This Row],[ENTRADAS]]-Tabla32391118[[#This Row],[SALIDAS]]</f>
        <v>0</v>
      </c>
      <c r="M92" s="2">
        <v>3200</v>
      </c>
      <c r="N92" s="2">
        <f>+Tabla32391118[[#This Row],[BALANCE INICIAL]]*Tabla32391118[[#This Row],[PRECIO]]</f>
        <v>0</v>
      </c>
      <c r="O92" s="2">
        <f>+Tabla32391118[[#This Row],[ENTRADAS]]*Tabla32391118[[#This Row],[PRECIO]]</f>
        <v>0</v>
      </c>
      <c r="P92" s="2">
        <f>+Tabla32391118[[#This Row],[SALIDAS]]*Tabla32391118[[#This Row],[PRECIO]]</f>
        <v>0</v>
      </c>
      <c r="Q92" s="2">
        <f>+Tabla32391118[[#This Row],[BALANCE INICIAL2]]+Tabla32391118[[#This Row],[ENTRADAS3]]-Tabla32391118[[#This Row],[SALIDAS4]]</f>
        <v>0</v>
      </c>
    </row>
    <row r="93" spans="1:17">
      <c r="A93" s="39" t="s">
        <v>28</v>
      </c>
      <c r="B93" s="40" t="s">
        <v>884</v>
      </c>
      <c r="C93" s="52" t="s">
        <v>74</v>
      </c>
      <c r="D93" t="s">
        <v>1132</v>
      </c>
      <c r="F93" s="55" t="s">
        <v>1345</v>
      </c>
      <c r="G93" s="55"/>
      <c r="H93" s="9" t="s">
        <v>820</v>
      </c>
      <c r="I93">
        <v>0</v>
      </c>
      <c r="J93">
        <v>0</v>
      </c>
      <c r="K93" s="34">
        <v>0</v>
      </c>
      <c r="L93">
        <f>+Tabla32391118[[#This Row],[BALANCE INICIAL]]+Tabla32391118[[#This Row],[ENTRADAS]]-Tabla32391118[[#This Row],[SALIDAS]]</f>
        <v>0</v>
      </c>
      <c r="M93" s="2">
        <v>40</v>
      </c>
      <c r="N93" s="2">
        <f>+Tabla32391118[[#This Row],[BALANCE INICIAL]]*Tabla32391118[[#This Row],[PRECIO]]</f>
        <v>0</v>
      </c>
      <c r="O93" s="2">
        <f>+Tabla32391118[[#This Row],[ENTRADAS]]*Tabla32391118[[#This Row],[PRECIO]]</f>
        <v>0</v>
      </c>
      <c r="P93" s="2">
        <f>+Tabla32391118[[#This Row],[SALIDAS]]*Tabla32391118[[#This Row],[PRECIO]]</f>
        <v>0</v>
      </c>
      <c r="Q93" s="2">
        <f>+Tabla32391118[[#This Row],[BALANCE INICIAL2]]+Tabla32391118[[#This Row],[ENTRADAS3]]-Tabla32391118[[#This Row],[SALIDAS4]]</f>
        <v>0</v>
      </c>
    </row>
    <row r="94" spans="1:17">
      <c r="A94" s="39" t="s">
        <v>28</v>
      </c>
      <c r="B94" s="40" t="s">
        <v>884</v>
      </c>
      <c r="C94" s="52" t="s">
        <v>74</v>
      </c>
      <c r="D94" t="s">
        <v>1311</v>
      </c>
      <c r="F94" s="55" t="s">
        <v>1345</v>
      </c>
      <c r="G94" s="55"/>
      <c r="H94" s="9" t="s">
        <v>839</v>
      </c>
      <c r="I94">
        <v>0</v>
      </c>
      <c r="J94">
        <v>0</v>
      </c>
      <c r="K94" s="34">
        <v>0</v>
      </c>
      <c r="L94">
        <f>+Tabla32391118[[#This Row],[BALANCE INICIAL]]+Tabla32391118[[#This Row],[ENTRADAS]]-Tabla32391118[[#This Row],[SALIDAS]]</f>
        <v>0</v>
      </c>
      <c r="M94" s="2">
        <v>53</v>
      </c>
      <c r="N94" s="2">
        <f>+Tabla32391118[[#This Row],[BALANCE INICIAL]]*Tabla32391118[[#This Row],[PRECIO]]</f>
        <v>0</v>
      </c>
      <c r="O94" s="2">
        <f>+Tabla32391118[[#This Row],[ENTRADAS]]*Tabla32391118[[#This Row],[PRECIO]]</f>
        <v>0</v>
      </c>
      <c r="P94" s="2">
        <f>+Tabla32391118[[#This Row],[SALIDAS]]*Tabla32391118[[#This Row],[PRECIO]]</f>
        <v>0</v>
      </c>
      <c r="Q94" s="2">
        <f>+Tabla32391118[[#This Row],[BALANCE INICIAL2]]+Tabla32391118[[#This Row],[ENTRADAS3]]-Tabla32391118[[#This Row],[SALIDAS4]]</f>
        <v>0</v>
      </c>
    </row>
    <row r="95" spans="1:17" ht="28.8">
      <c r="A95" s="13" t="s">
        <v>34</v>
      </c>
      <c r="B95" s="17" t="s">
        <v>877</v>
      </c>
      <c r="C95" s="49" t="s">
        <v>80</v>
      </c>
      <c r="D95" t="s">
        <v>1024</v>
      </c>
      <c r="E95" t="s">
        <v>1020</v>
      </c>
      <c r="F95" s="55" t="s">
        <v>1345</v>
      </c>
      <c r="G95" s="55"/>
      <c r="H95" s="9" t="s">
        <v>834</v>
      </c>
      <c r="I95">
        <v>64</v>
      </c>
      <c r="J95">
        <v>0</v>
      </c>
      <c r="K95" s="34">
        <v>0</v>
      </c>
      <c r="L95">
        <f>+Tabla32391118[[#This Row],[BALANCE INICIAL]]+Tabla32391118[[#This Row],[ENTRADAS]]-Tabla32391118[[#This Row],[SALIDAS]]</f>
        <v>64</v>
      </c>
      <c r="M95" s="2">
        <v>69.599999999999994</v>
      </c>
      <c r="N95" s="2">
        <f>+Tabla32391118[[#This Row],[BALANCE INICIAL]]*Tabla32391118[[#This Row],[PRECIO]]</f>
        <v>4454.3999999999996</v>
      </c>
      <c r="O95" s="2">
        <f>+Tabla32391118[[#This Row],[ENTRADAS]]*Tabla32391118[[#This Row],[PRECIO]]</f>
        <v>0</v>
      </c>
      <c r="P95" s="2">
        <f>+Tabla32391118[[#This Row],[SALIDAS]]*Tabla32391118[[#This Row],[PRECIO]]</f>
        <v>0</v>
      </c>
      <c r="Q95" s="2">
        <f>+Tabla32391118[[#This Row],[BALANCE INICIAL2]]+Tabla32391118[[#This Row],[ENTRADAS3]]-Tabla32391118[[#This Row],[SALIDAS4]]</f>
        <v>4454.3999999999996</v>
      </c>
    </row>
    <row r="96" spans="1:17" ht="28.8">
      <c r="A96" s="13" t="s">
        <v>34</v>
      </c>
      <c r="B96" s="17" t="s">
        <v>877</v>
      </c>
      <c r="C96" s="49" t="s">
        <v>80</v>
      </c>
      <c r="D96" t="s">
        <v>1023</v>
      </c>
      <c r="E96" t="s">
        <v>1021</v>
      </c>
      <c r="F96" s="55" t="s">
        <v>1345</v>
      </c>
      <c r="G96" s="55"/>
      <c r="H96" s="9" t="s">
        <v>834</v>
      </c>
      <c r="I96">
        <v>34</v>
      </c>
      <c r="J96">
        <v>0</v>
      </c>
      <c r="K96" s="34">
        <v>0</v>
      </c>
      <c r="L96">
        <f>+Tabla32391118[[#This Row],[BALANCE INICIAL]]+Tabla32391118[[#This Row],[ENTRADAS]]-Tabla32391118[[#This Row],[SALIDAS]]</f>
        <v>34</v>
      </c>
      <c r="M96" s="2">
        <v>485</v>
      </c>
      <c r="N96" s="2">
        <f>+Tabla32391118[[#This Row],[BALANCE INICIAL]]*Tabla32391118[[#This Row],[PRECIO]]</f>
        <v>16490</v>
      </c>
      <c r="O96" s="2">
        <f>+Tabla32391118[[#This Row],[ENTRADAS]]*Tabla32391118[[#This Row],[PRECIO]]</f>
        <v>0</v>
      </c>
      <c r="P96" s="2">
        <f>+Tabla32391118[[#This Row],[SALIDAS]]*Tabla32391118[[#This Row],[PRECIO]]</f>
        <v>0</v>
      </c>
      <c r="Q96" s="2">
        <f>+Tabla32391118[[#This Row],[BALANCE INICIAL2]]+Tabla32391118[[#This Row],[ENTRADAS3]]-Tabla32391118[[#This Row],[SALIDAS4]]</f>
        <v>16490</v>
      </c>
    </row>
    <row r="97" spans="1:17">
      <c r="A97" s="9" t="s">
        <v>55</v>
      </c>
      <c r="B97" s="17" t="s">
        <v>905</v>
      </c>
      <c r="C97" s="50" t="s">
        <v>103</v>
      </c>
      <c r="D97" t="s">
        <v>154</v>
      </c>
      <c r="F97" s="55" t="s">
        <v>1345</v>
      </c>
      <c r="G97" s="55"/>
      <c r="H97" s="9" t="s">
        <v>820</v>
      </c>
      <c r="I97">
        <v>0</v>
      </c>
      <c r="J97">
        <v>0</v>
      </c>
      <c r="K97" s="34">
        <v>0</v>
      </c>
      <c r="L97">
        <f>+Tabla32391118[[#This Row],[BALANCE INICIAL]]+Tabla32391118[[#This Row],[ENTRADAS]]-Tabla32391118[[#This Row],[SALIDAS]]</f>
        <v>0</v>
      </c>
      <c r="M97" s="2">
        <v>125</v>
      </c>
      <c r="N97" s="2">
        <f>+Tabla32391118[[#This Row],[BALANCE INICIAL]]*Tabla32391118[[#This Row],[PRECIO]]</f>
        <v>0</v>
      </c>
      <c r="O97" s="2">
        <f>+Tabla32391118[[#This Row],[ENTRADAS]]*Tabla32391118[[#This Row],[PRECIO]]</f>
        <v>0</v>
      </c>
      <c r="P97" s="2">
        <f>+Tabla32391118[[#This Row],[SALIDAS]]*Tabla32391118[[#This Row],[PRECIO]]</f>
        <v>0</v>
      </c>
      <c r="Q97" s="2">
        <f>+Tabla32391118[[#This Row],[BALANCE INICIAL2]]+Tabla32391118[[#This Row],[ENTRADAS3]]-Tabla32391118[[#This Row],[SALIDAS4]]</f>
        <v>0</v>
      </c>
    </row>
    <row r="98" spans="1:17">
      <c r="A98" s="9" t="s">
        <v>24</v>
      </c>
      <c r="B98" s="17" t="s">
        <v>875</v>
      </c>
      <c r="C98" s="50" t="s">
        <v>64</v>
      </c>
      <c r="D98" t="s">
        <v>1579</v>
      </c>
      <c r="F98" s="55" t="s">
        <v>1345</v>
      </c>
      <c r="G98" s="55"/>
      <c r="H98" s="9" t="s">
        <v>820</v>
      </c>
      <c r="I98">
        <v>50</v>
      </c>
      <c r="J98">
        <v>0</v>
      </c>
      <c r="K98" s="34">
        <v>0</v>
      </c>
      <c r="L98">
        <f>+Tabla32391118[[#This Row],[BALANCE INICIAL]]+Tabla32391118[[#This Row],[ENTRADAS]]-Tabla32391118[[#This Row],[SALIDAS]]</f>
        <v>50</v>
      </c>
      <c r="M98" s="2">
        <v>240</v>
      </c>
      <c r="N98" s="2">
        <f>+Tabla32391118[[#This Row],[BALANCE INICIAL]]*Tabla32391118[[#This Row],[PRECIO]]</f>
        <v>12000</v>
      </c>
      <c r="O98" s="2">
        <f>+Tabla32391118[[#This Row],[ENTRADAS]]*Tabla32391118[[#This Row],[PRECIO]]</f>
        <v>0</v>
      </c>
      <c r="P98" s="2">
        <f>+Tabla32391118[[#This Row],[SALIDAS]]*Tabla32391118[[#This Row],[PRECIO]]</f>
        <v>0</v>
      </c>
      <c r="Q98" s="2">
        <f>+Tabla32391118[[#This Row],[BALANCE INICIAL2]]+Tabla32391118[[#This Row],[ENTRADAS3]]-Tabla32391118[[#This Row],[SALIDAS4]]</f>
        <v>12000</v>
      </c>
    </row>
    <row r="99" spans="1:17">
      <c r="A99" s="9" t="s">
        <v>24</v>
      </c>
      <c r="B99" s="17" t="s">
        <v>875</v>
      </c>
      <c r="C99" s="50" t="s">
        <v>64</v>
      </c>
      <c r="D99" t="s">
        <v>1336</v>
      </c>
      <c r="F99" s="55" t="s">
        <v>1345</v>
      </c>
      <c r="G99" s="55"/>
      <c r="H99" s="9" t="s">
        <v>820</v>
      </c>
      <c r="I99">
        <v>1</v>
      </c>
      <c r="J99">
        <v>0</v>
      </c>
      <c r="K99" s="34">
        <v>0</v>
      </c>
      <c r="L99">
        <f>+Tabla32391118[[#This Row],[BALANCE INICIAL]]+Tabla32391118[[#This Row],[ENTRADAS]]-Tabla32391118[[#This Row],[SALIDAS]]</f>
        <v>1</v>
      </c>
      <c r="M99" s="2">
        <v>450</v>
      </c>
      <c r="N99" s="2">
        <f>+Tabla32391118[[#This Row],[BALANCE INICIAL]]*Tabla32391118[[#This Row],[PRECIO]]</f>
        <v>450</v>
      </c>
      <c r="O99" s="2">
        <f>+Tabla32391118[[#This Row],[ENTRADAS]]*Tabla32391118[[#This Row],[PRECIO]]</f>
        <v>0</v>
      </c>
      <c r="P99" s="2">
        <f>+Tabla32391118[[#This Row],[SALIDAS]]*Tabla32391118[[#This Row],[PRECIO]]</f>
        <v>0</v>
      </c>
      <c r="Q99" s="2">
        <f>+Tabla32391118[[#This Row],[BALANCE INICIAL2]]+Tabla32391118[[#This Row],[ENTRADAS3]]-Tabla32391118[[#This Row],[SALIDAS4]]</f>
        <v>450</v>
      </c>
    </row>
    <row r="100" spans="1:17">
      <c r="A100" s="9" t="s">
        <v>24</v>
      </c>
      <c r="B100" s="17" t="s">
        <v>875</v>
      </c>
      <c r="C100" s="50" t="s">
        <v>64</v>
      </c>
      <c r="D100" t="s">
        <v>1583</v>
      </c>
      <c r="F100" s="55" t="s">
        <v>1345</v>
      </c>
      <c r="G100" s="55"/>
      <c r="H100" s="9" t="s">
        <v>820</v>
      </c>
      <c r="I100">
        <v>20</v>
      </c>
      <c r="J100">
        <v>0</v>
      </c>
      <c r="K100" s="34">
        <v>0</v>
      </c>
      <c r="L100">
        <f>+Tabla32391118[[#This Row],[BALANCE INICIAL]]+Tabla32391118[[#This Row],[ENTRADAS]]-Tabla32391118[[#This Row],[SALIDAS]]</f>
        <v>20</v>
      </c>
      <c r="M100" s="2">
        <v>951.84</v>
      </c>
      <c r="N100" s="2">
        <f>+Tabla32391118[[#This Row],[BALANCE INICIAL]]*Tabla32391118[[#This Row],[PRECIO]]</f>
        <v>19036.8</v>
      </c>
      <c r="O100" s="2">
        <f>+Tabla32391118[[#This Row],[ENTRADAS]]*Tabla32391118[[#This Row],[PRECIO]]</f>
        <v>0</v>
      </c>
      <c r="P100" s="2">
        <f>+Tabla32391118[[#This Row],[SALIDAS]]*Tabla32391118[[#This Row],[PRECIO]]</f>
        <v>0</v>
      </c>
      <c r="Q100" s="2">
        <f>+Tabla32391118[[#This Row],[BALANCE INICIAL2]]+Tabla32391118[[#This Row],[ENTRADAS3]]-Tabla32391118[[#This Row],[SALIDAS4]]</f>
        <v>19036.8</v>
      </c>
    </row>
    <row r="101" spans="1:17">
      <c r="A101" s="9" t="s">
        <v>24</v>
      </c>
      <c r="B101" s="17" t="s">
        <v>875</v>
      </c>
      <c r="C101" s="50" t="s">
        <v>64</v>
      </c>
      <c r="D101" t="s">
        <v>1580</v>
      </c>
      <c r="F101" s="55" t="s">
        <v>1345</v>
      </c>
      <c r="G101" s="55"/>
      <c r="H101" s="9" t="s">
        <v>820</v>
      </c>
      <c r="I101">
        <v>130</v>
      </c>
      <c r="J101">
        <v>0</v>
      </c>
      <c r="K101" s="34">
        <v>10</v>
      </c>
      <c r="L101">
        <f>+Tabla32391118[[#This Row],[BALANCE INICIAL]]+Tabla32391118[[#This Row],[ENTRADAS]]-Tabla32391118[[#This Row],[SALIDAS]]</f>
        <v>120</v>
      </c>
      <c r="M101" s="2">
        <v>158.5</v>
      </c>
      <c r="N101" s="2">
        <f>+Tabla32391118[[#This Row],[BALANCE INICIAL]]*Tabla32391118[[#This Row],[PRECIO]]</f>
        <v>20605</v>
      </c>
      <c r="O101" s="2">
        <f>+Tabla32391118[[#This Row],[ENTRADAS]]*Tabla32391118[[#This Row],[PRECIO]]</f>
        <v>0</v>
      </c>
      <c r="P101" s="2">
        <f>+Tabla32391118[[#This Row],[SALIDAS]]*Tabla32391118[[#This Row],[PRECIO]]</f>
        <v>1585</v>
      </c>
      <c r="Q101" s="2">
        <f>+Tabla32391118[[#This Row],[BALANCE INICIAL2]]+Tabla32391118[[#This Row],[ENTRADAS3]]-Tabla32391118[[#This Row],[SALIDAS4]]</f>
        <v>19020</v>
      </c>
    </row>
    <row r="102" spans="1:17">
      <c r="A102" s="9" t="s">
        <v>24</v>
      </c>
      <c r="B102" s="17" t="s">
        <v>875</v>
      </c>
      <c r="C102" s="50" t="s">
        <v>64</v>
      </c>
      <c r="D102" t="s">
        <v>1581</v>
      </c>
      <c r="F102" s="55" t="s">
        <v>1345</v>
      </c>
      <c r="G102" s="55"/>
      <c r="H102" s="9" t="s">
        <v>820</v>
      </c>
      <c r="I102">
        <v>90</v>
      </c>
      <c r="J102">
        <v>0</v>
      </c>
      <c r="K102" s="34">
        <v>0</v>
      </c>
      <c r="L102">
        <f>+Tabla32391118[[#This Row],[BALANCE INICIAL]]+Tabla32391118[[#This Row],[ENTRADAS]]-Tabla32391118[[#This Row],[SALIDAS]]</f>
        <v>90</v>
      </c>
      <c r="M102" s="2">
        <v>170</v>
      </c>
      <c r="N102" s="2">
        <f>+Tabla32391118[[#This Row],[BALANCE INICIAL]]*Tabla32391118[[#This Row],[PRECIO]]</f>
        <v>15300</v>
      </c>
      <c r="O102" s="2">
        <f>+Tabla32391118[[#This Row],[ENTRADAS]]*Tabla32391118[[#This Row],[PRECIO]]</f>
        <v>0</v>
      </c>
      <c r="P102" s="2">
        <f>+Tabla32391118[[#This Row],[SALIDAS]]*Tabla32391118[[#This Row],[PRECIO]]</f>
        <v>0</v>
      </c>
      <c r="Q102" s="2">
        <f>+Tabla32391118[[#This Row],[BALANCE INICIAL2]]+Tabla32391118[[#This Row],[ENTRADAS3]]-Tabla32391118[[#This Row],[SALIDAS4]]</f>
        <v>15300</v>
      </c>
    </row>
    <row r="103" spans="1:17">
      <c r="A103" s="9" t="s">
        <v>24</v>
      </c>
      <c r="B103" s="17" t="s">
        <v>875</v>
      </c>
      <c r="C103" s="50" t="s">
        <v>64</v>
      </c>
      <c r="D103" t="s">
        <v>1582</v>
      </c>
      <c r="F103" s="55" t="s">
        <v>1345</v>
      </c>
      <c r="G103" s="55"/>
      <c r="H103" s="9" t="s">
        <v>820</v>
      </c>
      <c r="I103">
        <v>12</v>
      </c>
      <c r="J103">
        <v>0</v>
      </c>
      <c r="K103" s="34">
        <v>0</v>
      </c>
      <c r="L103">
        <f>+Tabla32391118[[#This Row],[BALANCE INICIAL]]+Tabla32391118[[#This Row],[ENTRADAS]]-Tabla32391118[[#This Row],[SALIDAS]]</f>
        <v>12</v>
      </c>
      <c r="M103" s="2">
        <v>238</v>
      </c>
      <c r="N103" s="2">
        <f>+Tabla32391118[[#This Row],[BALANCE INICIAL]]*Tabla32391118[[#This Row],[PRECIO]]</f>
        <v>2856</v>
      </c>
      <c r="O103" s="2">
        <f>+Tabla32391118[[#This Row],[ENTRADAS]]*Tabla32391118[[#This Row],[PRECIO]]</f>
        <v>0</v>
      </c>
      <c r="P103" s="2">
        <f>+Tabla32391118[[#This Row],[SALIDAS]]*Tabla32391118[[#This Row],[PRECIO]]</f>
        <v>0</v>
      </c>
      <c r="Q103" s="2">
        <f>+Tabla32391118[[#This Row],[BALANCE INICIAL2]]+Tabla32391118[[#This Row],[ENTRADAS3]]-Tabla32391118[[#This Row],[SALIDAS4]]</f>
        <v>2856</v>
      </c>
    </row>
    <row r="104" spans="1:17">
      <c r="A104" s="9" t="s">
        <v>24</v>
      </c>
      <c r="B104" s="17" t="s">
        <v>875</v>
      </c>
      <c r="C104" s="50" t="s">
        <v>64</v>
      </c>
      <c r="D104" t="s">
        <v>1338</v>
      </c>
      <c r="E104" t="s">
        <v>993</v>
      </c>
      <c r="F104" s="55" t="s">
        <v>1345</v>
      </c>
      <c r="G104" s="55"/>
      <c r="H104" s="9" t="s">
        <v>820</v>
      </c>
      <c r="I104">
        <v>0</v>
      </c>
      <c r="J104">
        <v>0</v>
      </c>
      <c r="K104" s="34">
        <v>0</v>
      </c>
      <c r="L104">
        <f>+Tabla32391118[[#This Row],[BALANCE INICIAL]]+Tabla32391118[[#This Row],[ENTRADAS]]-Tabla32391118[[#This Row],[SALIDAS]]</f>
        <v>0</v>
      </c>
      <c r="M104" s="2">
        <v>1494.07</v>
      </c>
      <c r="N104" s="2">
        <f>+Tabla32391118[[#This Row],[BALANCE INICIAL]]*Tabla32391118[[#This Row],[PRECIO]]</f>
        <v>0</v>
      </c>
      <c r="O104" s="2">
        <f>+Tabla32391118[[#This Row],[ENTRADAS]]*Tabla32391118[[#This Row],[PRECIO]]</f>
        <v>0</v>
      </c>
      <c r="P104" s="2">
        <f>+Tabla32391118[[#This Row],[SALIDAS]]*Tabla32391118[[#This Row],[PRECIO]]</f>
        <v>0</v>
      </c>
      <c r="Q104" s="2">
        <f>+Tabla32391118[[#This Row],[BALANCE INICIAL2]]+Tabla32391118[[#This Row],[ENTRADAS3]]-Tabla32391118[[#This Row],[SALIDAS4]]</f>
        <v>0</v>
      </c>
    </row>
    <row r="105" spans="1:17">
      <c r="A105" s="9" t="s">
        <v>1159</v>
      </c>
      <c r="B105" s="17" t="s">
        <v>1160</v>
      </c>
      <c r="C105" s="50" t="s">
        <v>1161</v>
      </c>
      <c r="D105" t="s">
        <v>1309</v>
      </c>
      <c r="F105" s="55" t="s">
        <v>1345</v>
      </c>
      <c r="G105" s="55"/>
      <c r="H105" s="9" t="s">
        <v>820</v>
      </c>
      <c r="I105">
        <v>14</v>
      </c>
      <c r="J105">
        <v>0</v>
      </c>
      <c r="K105" s="34">
        <v>0</v>
      </c>
      <c r="L105">
        <f>+Tabla32391118[[#This Row],[BALANCE INICIAL]]+Tabla32391118[[#This Row],[ENTRADAS]]-Tabla32391118[[#This Row],[SALIDAS]]</f>
        <v>14</v>
      </c>
      <c r="M105" s="2">
        <v>93.29</v>
      </c>
      <c r="N105" s="2">
        <f>+Tabla32391118[[#This Row],[BALANCE INICIAL]]*Tabla32391118[[#This Row],[PRECIO]]</f>
        <v>1306.0600000000002</v>
      </c>
      <c r="O105" s="2">
        <f>+Tabla32391118[[#This Row],[ENTRADAS]]*Tabla32391118[[#This Row],[PRECIO]]</f>
        <v>0</v>
      </c>
      <c r="P105" s="2">
        <f>+Tabla32391118[[#This Row],[SALIDAS]]*Tabla32391118[[#This Row],[PRECIO]]</f>
        <v>0</v>
      </c>
      <c r="Q105" s="2">
        <f>+Tabla32391118[[#This Row],[BALANCE INICIAL2]]+Tabla32391118[[#This Row],[ENTRADAS3]]-Tabla32391118[[#This Row],[SALIDAS4]]</f>
        <v>1306.0600000000002</v>
      </c>
    </row>
    <row r="106" spans="1:17">
      <c r="A106" s="39" t="s">
        <v>28</v>
      </c>
      <c r="B106" s="40" t="s">
        <v>884</v>
      </c>
      <c r="C106" s="52" t="s">
        <v>74</v>
      </c>
      <c r="D106" t="s">
        <v>1310</v>
      </c>
      <c r="F106" s="55" t="s">
        <v>1345</v>
      </c>
      <c r="G106" s="55"/>
      <c r="H106" s="9" t="s">
        <v>820</v>
      </c>
      <c r="I106">
        <v>0</v>
      </c>
      <c r="J106">
        <v>0</v>
      </c>
      <c r="K106" s="34">
        <v>0</v>
      </c>
      <c r="L106">
        <f>+Tabla32391118[[#This Row],[BALANCE INICIAL]]+Tabla32391118[[#This Row],[ENTRADAS]]-Tabla32391118[[#This Row],[SALIDAS]]</f>
        <v>0</v>
      </c>
      <c r="M106" s="2">
        <v>355.93</v>
      </c>
      <c r="N106" s="2">
        <f>+Tabla32391118[[#This Row],[BALANCE INICIAL]]*Tabla32391118[[#This Row],[PRECIO]]</f>
        <v>0</v>
      </c>
      <c r="O106" s="2">
        <f>+Tabla32391118[[#This Row],[ENTRADAS]]*Tabla32391118[[#This Row],[PRECIO]]</f>
        <v>0</v>
      </c>
      <c r="P106" s="2">
        <f>+Tabla32391118[[#This Row],[SALIDAS]]*Tabla32391118[[#This Row],[PRECIO]]</f>
        <v>0</v>
      </c>
      <c r="Q106" s="2">
        <f>+Tabla32391118[[#This Row],[BALANCE INICIAL2]]+Tabla32391118[[#This Row],[ENTRADAS3]]-Tabla32391118[[#This Row],[SALIDAS4]]</f>
        <v>0</v>
      </c>
    </row>
    <row r="107" spans="1:17">
      <c r="A107" s="9" t="s">
        <v>62</v>
      </c>
      <c r="B107" s="17" t="s">
        <v>891</v>
      </c>
      <c r="C107" s="50" t="s">
        <v>100</v>
      </c>
      <c r="D107" t="s">
        <v>153</v>
      </c>
      <c r="F107" s="55" t="s">
        <v>1345</v>
      </c>
      <c r="G107" s="55"/>
      <c r="H107" s="9" t="s">
        <v>820</v>
      </c>
      <c r="I107">
        <v>0</v>
      </c>
      <c r="J107">
        <v>0</v>
      </c>
      <c r="K107" s="34">
        <v>0</v>
      </c>
      <c r="L107">
        <f>+Tabla32391118[[#This Row],[BALANCE INICIAL]]+Tabla32391118[[#This Row],[ENTRADAS]]-Tabla32391118[[#This Row],[SALIDAS]]</f>
        <v>0</v>
      </c>
      <c r="M107" s="2">
        <v>400</v>
      </c>
      <c r="N107" s="2">
        <f>+Tabla32391118[[#This Row],[BALANCE INICIAL]]*Tabla32391118[[#This Row],[PRECIO]]</f>
        <v>0</v>
      </c>
      <c r="O107" s="2">
        <f>+Tabla32391118[[#This Row],[ENTRADAS]]*Tabla32391118[[#This Row],[PRECIO]]</f>
        <v>0</v>
      </c>
      <c r="P107" s="2">
        <f>+Tabla32391118[[#This Row],[SALIDAS]]*Tabla32391118[[#This Row],[PRECIO]]</f>
        <v>0</v>
      </c>
      <c r="Q107" s="2">
        <f>+Tabla32391118[[#This Row],[BALANCE INICIAL2]]+Tabla32391118[[#This Row],[ENTRADAS3]]-Tabla32391118[[#This Row],[SALIDAS4]]</f>
        <v>0</v>
      </c>
    </row>
    <row r="108" spans="1:17">
      <c r="A108" s="9" t="s">
        <v>26</v>
      </c>
      <c r="B108" s="47" t="s">
        <v>887</v>
      </c>
      <c r="C108" s="50" t="s">
        <v>70</v>
      </c>
      <c r="D108" t="s">
        <v>1220</v>
      </c>
      <c r="F108" s="55" t="s">
        <v>1345</v>
      </c>
      <c r="G108" s="55"/>
      <c r="H108" s="9" t="s">
        <v>834</v>
      </c>
      <c r="I108">
        <v>0</v>
      </c>
      <c r="J108">
        <v>0</v>
      </c>
      <c r="K108" s="34">
        <v>0</v>
      </c>
      <c r="L108">
        <f>+Tabla32391118[[#This Row],[BALANCE INICIAL]]+Tabla32391118[[#This Row],[ENTRADAS]]-Tabla32391118[[#This Row],[SALIDAS]]</f>
        <v>0</v>
      </c>
      <c r="M108" s="2">
        <v>400</v>
      </c>
      <c r="N108" s="2">
        <f>+Tabla32391118[[#This Row],[BALANCE INICIAL]]*Tabla32391118[[#This Row],[PRECIO]]</f>
        <v>0</v>
      </c>
      <c r="O108" s="2">
        <f>+Tabla32391118[[#This Row],[ENTRADAS]]*Tabla32391118[[#This Row],[PRECIO]]</f>
        <v>0</v>
      </c>
      <c r="P108" s="2">
        <f>+Tabla32391118[[#This Row],[SALIDAS]]*Tabla32391118[[#This Row],[PRECIO]]</f>
        <v>0</v>
      </c>
      <c r="Q108" s="2">
        <f>+Tabla32391118[[#This Row],[BALANCE INICIAL2]]+Tabla32391118[[#This Row],[ENTRADAS3]]-Tabla32391118[[#This Row],[SALIDAS4]]</f>
        <v>0</v>
      </c>
    </row>
    <row r="109" spans="1:17">
      <c r="A109" s="9" t="s">
        <v>59</v>
      </c>
      <c r="B109" s="17" t="s">
        <v>880</v>
      </c>
      <c r="C109" s="50" t="s">
        <v>107</v>
      </c>
      <c r="D109" t="s">
        <v>653</v>
      </c>
      <c r="F109" s="55" t="s">
        <v>1345</v>
      </c>
      <c r="G109" s="55"/>
      <c r="H109" s="9" t="s">
        <v>820</v>
      </c>
      <c r="I109">
        <v>71</v>
      </c>
      <c r="J109">
        <v>0</v>
      </c>
      <c r="K109" s="34">
        <v>0</v>
      </c>
      <c r="L109">
        <f>+Tabla32391118[[#This Row],[BALANCE INICIAL]]+Tabla32391118[[#This Row],[ENTRADAS]]-Tabla32391118[[#This Row],[SALIDAS]]</f>
        <v>71</v>
      </c>
      <c r="M109" s="2">
        <v>160</v>
      </c>
      <c r="N109" s="2">
        <f>+Tabla32391118[[#This Row],[BALANCE INICIAL]]*Tabla32391118[[#This Row],[PRECIO]]</f>
        <v>11360</v>
      </c>
      <c r="O109" s="2">
        <f>+Tabla32391118[[#This Row],[ENTRADAS]]*Tabla32391118[[#This Row],[PRECIO]]</f>
        <v>0</v>
      </c>
      <c r="P109" s="2">
        <f>+Tabla32391118[[#This Row],[SALIDAS]]*Tabla32391118[[#This Row],[PRECIO]]</f>
        <v>0</v>
      </c>
      <c r="Q109" s="2">
        <f>+Tabla32391118[[#This Row],[BALANCE INICIAL2]]+Tabla32391118[[#This Row],[ENTRADAS3]]-Tabla32391118[[#This Row],[SALIDAS4]]</f>
        <v>11360</v>
      </c>
    </row>
    <row r="110" spans="1:17">
      <c r="A110" s="9" t="s">
        <v>59</v>
      </c>
      <c r="B110" s="17" t="s">
        <v>880</v>
      </c>
      <c r="C110" s="50" t="s">
        <v>107</v>
      </c>
      <c r="D110" t="s">
        <v>654</v>
      </c>
      <c r="F110" s="55" t="s">
        <v>1345</v>
      </c>
      <c r="G110" s="55"/>
      <c r="H110" s="9" t="s">
        <v>820</v>
      </c>
      <c r="I110">
        <v>54</v>
      </c>
      <c r="J110">
        <v>0</v>
      </c>
      <c r="K110" s="34">
        <v>0</v>
      </c>
      <c r="L110">
        <f>+Tabla32391118[[#This Row],[BALANCE INICIAL]]+Tabla32391118[[#This Row],[ENTRADAS]]-Tabla32391118[[#This Row],[SALIDAS]]</f>
        <v>54</v>
      </c>
      <c r="M110" s="2">
        <v>180</v>
      </c>
      <c r="N110" s="2">
        <f>+Tabla32391118[[#This Row],[BALANCE INICIAL]]*Tabla32391118[[#This Row],[PRECIO]]</f>
        <v>9720</v>
      </c>
      <c r="O110" s="2">
        <f>+Tabla32391118[[#This Row],[ENTRADAS]]*Tabla32391118[[#This Row],[PRECIO]]</f>
        <v>0</v>
      </c>
      <c r="P110" s="2">
        <f>+Tabla32391118[[#This Row],[SALIDAS]]*Tabla32391118[[#This Row],[PRECIO]]</f>
        <v>0</v>
      </c>
      <c r="Q110" s="2">
        <f>+Tabla32391118[[#This Row],[BALANCE INICIAL2]]+Tabla32391118[[#This Row],[ENTRADAS3]]-Tabla32391118[[#This Row],[SALIDAS4]]</f>
        <v>9720</v>
      </c>
    </row>
    <row r="111" spans="1:17">
      <c r="A111" s="9" t="s">
        <v>59</v>
      </c>
      <c r="B111" s="17" t="s">
        <v>880</v>
      </c>
      <c r="C111" s="50" t="s">
        <v>107</v>
      </c>
      <c r="D111" t="s">
        <v>655</v>
      </c>
      <c r="F111" s="55" t="s">
        <v>1345</v>
      </c>
      <c r="G111" s="55"/>
      <c r="H111" s="9" t="s">
        <v>820</v>
      </c>
      <c r="I111">
        <v>165</v>
      </c>
      <c r="J111">
        <v>0</v>
      </c>
      <c r="K111" s="34">
        <v>0</v>
      </c>
      <c r="L111">
        <f>+Tabla32391118[[#This Row],[BALANCE INICIAL]]+Tabla32391118[[#This Row],[ENTRADAS]]-Tabla32391118[[#This Row],[SALIDAS]]</f>
        <v>165</v>
      </c>
      <c r="M111" s="2">
        <v>110</v>
      </c>
      <c r="N111" s="2">
        <f>+Tabla32391118[[#This Row],[BALANCE INICIAL]]*Tabla32391118[[#This Row],[PRECIO]]</f>
        <v>18150</v>
      </c>
      <c r="O111" s="2">
        <f>+Tabla32391118[[#This Row],[ENTRADAS]]*Tabla32391118[[#This Row],[PRECIO]]</f>
        <v>0</v>
      </c>
      <c r="P111" s="2">
        <f>+Tabla32391118[[#This Row],[SALIDAS]]*Tabla32391118[[#This Row],[PRECIO]]</f>
        <v>0</v>
      </c>
      <c r="Q111" s="2">
        <f>+Tabla32391118[[#This Row],[BALANCE INICIAL2]]+Tabla32391118[[#This Row],[ENTRADAS3]]-Tabla32391118[[#This Row],[SALIDAS4]]</f>
        <v>18150</v>
      </c>
    </row>
    <row r="112" spans="1:17">
      <c r="A112" s="63" t="s">
        <v>29</v>
      </c>
      <c r="B112" s="40" t="s">
        <v>878</v>
      </c>
      <c r="C112" s="52" t="s">
        <v>102</v>
      </c>
      <c r="D112" t="s">
        <v>1670</v>
      </c>
      <c r="E112" t="s">
        <v>1659</v>
      </c>
      <c r="F112" s="55">
        <v>45551</v>
      </c>
      <c r="G112" s="62" t="s">
        <v>1719</v>
      </c>
      <c r="H112" s="9" t="s">
        <v>820</v>
      </c>
      <c r="I112">
        <v>0</v>
      </c>
      <c r="J112">
        <v>2</v>
      </c>
      <c r="K112" s="34">
        <v>0</v>
      </c>
      <c r="L112">
        <f>+Tabla32391118[[#This Row],[BALANCE INICIAL]]+Tabla32391118[[#This Row],[ENTRADAS]]-Tabla32391118[[#This Row],[SALIDAS]]</f>
        <v>2</v>
      </c>
      <c r="M112" s="2">
        <v>1060</v>
      </c>
      <c r="N112" s="2">
        <f>+Tabla32391118[[#This Row],[BALANCE INICIAL]]*Tabla32391118[[#This Row],[PRECIO]]</f>
        <v>0</v>
      </c>
      <c r="O112" s="2">
        <f>+Tabla32391118[[#This Row],[ENTRADAS]]*Tabla32391118[[#This Row],[PRECIO]]</f>
        <v>2120</v>
      </c>
      <c r="P112" s="2">
        <f>+Tabla32391118[[#This Row],[SALIDAS]]*Tabla32391118[[#This Row],[PRECIO]]</f>
        <v>0</v>
      </c>
      <c r="Q112" s="2">
        <f>+Tabla32391118[[#This Row],[BALANCE INICIAL2]]+Tabla32391118[[#This Row],[ENTRADAS3]]-Tabla32391118[[#This Row],[SALIDAS4]]</f>
        <v>2120</v>
      </c>
    </row>
    <row r="113" spans="1:17">
      <c r="A113" s="9" t="s">
        <v>24</v>
      </c>
      <c r="B113" s="17" t="s">
        <v>875</v>
      </c>
      <c r="C113" s="50" t="s">
        <v>64</v>
      </c>
      <c r="D113" t="s">
        <v>1302</v>
      </c>
      <c r="F113" s="55" t="s">
        <v>1345</v>
      </c>
      <c r="G113" s="55"/>
      <c r="H113" s="9" t="s">
        <v>820</v>
      </c>
      <c r="I113">
        <v>4</v>
      </c>
      <c r="J113">
        <v>0</v>
      </c>
      <c r="K113" s="34">
        <v>0</v>
      </c>
      <c r="L113">
        <f>+Tabla32391118[[#This Row],[BALANCE INICIAL]]+Tabla32391118[[#This Row],[ENTRADAS]]-Tabla32391118[[#This Row],[SALIDAS]]</f>
        <v>4</v>
      </c>
      <c r="M113" s="2">
        <v>849</v>
      </c>
      <c r="N113" s="2">
        <f>+Tabla32391118[[#This Row],[BALANCE INICIAL]]*Tabla32391118[[#This Row],[PRECIO]]</f>
        <v>3396</v>
      </c>
      <c r="O113" s="2">
        <f>+Tabla32391118[[#This Row],[ENTRADAS]]*Tabla32391118[[#This Row],[PRECIO]]</f>
        <v>0</v>
      </c>
      <c r="P113" s="2">
        <f>+Tabla32391118[[#This Row],[SALIDAS]]*Tabla32391118[[#This Row],[PRECIO]]</f>
        <v>0</v>
      </c>
      <c r="Q113" s="2">
        <f>+Tabla32391118[[#This Row],[BALANCE INICIAL2]]+Tabla32391118[[#This Row],[ENTRADAS3]]-Tabla32391118[[#This Row],[SALIDAS4]]</f>
        <v>3396</v>
      </c>
    </row>
    <row r="114" spans="1:17">
      <c r="A114" s="9" t="s">
        <v>24</v>
      </c>
      <c r="B114" s="17" t="s">
        <v>875</v>
      </c>
      <c r="C114" s="50" t="s">
        <v>64</v>
      </c>
      <c r="D114" t="s">
        <v>1303</v>
      </c>
      <c r="F114" s="55" t="s">
        <v>1345</v>
      </c>
      <c r="G114" s="55"/>
      <c r="H114" s="9" t="s">
        <v>820</v>
      </c>
      <c r="I114">
        <v>8</v>
      </c>
      <c r="J114">
        <v>0</v>
      </c>
      <c r="K114" s="34">
        <v>0</v>
      </c>
      <c r="L114">
        <f>+Tabla32391118[[#This Row],[BALANCE INICIAL]]+Tabla32391118[[#This Row],[ENTRADAS]]-Tabla32391118[[#This Row],[SALIDAS]]</f>
        <v>8</v>
      </c>
      <c r="M114" s="2">
        <v>344</v>
      </c>
      <c r="N114" s="2">
        <f>+Tabla32391118[[#This Row],[BALANCE INICIAL]]*Tabla32391118[[#This Row],[PRECIO]]</f>
        <v>2752</v>
      </c>
      <c r="O114" s="2">
        <f>+Tabla32391118[[#This Row],[ENTRADAS]]*Tabla32391118[[#This Row],[PRECIO]]</f>
        <v>0</v>
      </c>
      <c r="P114" s="2">
        <f>+Tabla32391118[[#This Row],[SALIDAS]]*Tabla32391118[[#This Row],[PRECIO]]</f>
        <v>0</v>
      </c>
      <c r="Q114" s="2">
        <f>+Tabla32391118[[#This Row],[BALANCE INICIAL2]]+Tabla32391118[[#This Row],[ENTRADAS3]]-Tabla32391118[[#This Row],[SALIDAS4]]</f>
        <v>2752</v>
      </c>
    </row>
    <row r="115" spans="1:17">
      <c r="A115" s="9" t="s">
        <v>24</v>
      </c>
      <c r="B115" s="17" t="s">
        <v>875</v>
      </c>
      <c r="C115" s="50" t="s">
        <v>64</v>
      </c>
      <c r="D115" t="s">
        <v>1304</v>
      </c>
      <c r="F115" s="55" t="s">
        <v>1345</v>
      </c>
      <c r="G115" s="55"/>
      <c r="H115" s="9" t="s">
        <v>820</v>
      </c>
      <c r="I115">
        <v>4</v>
      </c>
      <c r="J115">
        <v>0</v>
      </c>
      <c r="K115" s="34">
        <v>0</v>
      </c>
      <c r="L115">
        <f>+Tabla32391118[[#This Row],[BALANCE INICIAL]]+Tabla32391118[[#This Row],[ENTRADAS]]-Tabla32391118[[#This Row],[SALIDAS]]</f>
        <v>4</v>
      </c>
      <c r="M115" s="2">
        <v>6840</v>
      </c>
      <c r="N115" s="2">
        <f>+Tabla32391118[[#This Row],[BALANCE INICIAL]]*Tabla32391118[[#This Row],[PRECIO]]</f>
        <v>27360</v>
      </c>
      <c r="O115" s="2">
        <f>+Tabla32391118[[#This Row],[ENTRADAS]]*Tabla32391118[[#This Row],[PRECIO]]</f>
        <v>0</v>
      </c>
      <c r="P115" s="2">
        <f>+Tabla32391118[[#This Row],[SALIDAS]]*Tabla32391118[[#This Row],[PRECIO]]</f>
        <v>0</v>
      </c>
      <c r="Q115" s="2">
        <f>+Tabla32391118[[#This Row],[BALANCE INICIAL2]]+Tabla32391118[[#This Row],[ENTRADAS3]]-Tabla32391118[[#This Row],[SALIDAS4]]</f>
        <v>27360</v>
      </c>
    </row>
    <row r="116" spans="1:17">
      <c r="A116" s="9" t="s">
        <v>24</v>
      </c>
      <c r="B116" s="17" t="s">
        <v>875</v>
      </c>
      <c r="C116" s="50" t="s">
        <v>64</v>
      </c>
      <c r="D116" t="s">
        <v>1305</v>
      </c>
      <c r="F116" s="55" t="s">
        <v>1345</v>
      </c>
      <c r="G116" s="55"/>
      <c r="H116" s="9" t="s">
        <v>820</v>
      </c>
      <c r="I116">
        <v>4</v>
      </c>
      <c r="J116">
        <v>0</v>
      </c>
      <c r="K116" s="34">
        <v>0</v>
      </c>
      <c r="L116">
        <f>+Tabla32391118[[#This Row],[BALANCE INICIAL]]+Tabla32391118[[#This Row],[ENTRADAS]]-Tabla32391118[[#This Row],[SALIDAS]]</f>
        <v>4</v>
      </c>
      <c r="M116" s="2">
        <v>3525</v>
      </c>
      <c r="N116" s="2">
        <f>+Tabla32391118[[#This Row],[BALANCE INICIAL]]*Tabla32391118[[#This Row],[PRECIO]]</f>
        <v>14100</v>
      </c>
      <c r="O116" s="2">
        <f>+Tabla32391118[[#This Row],[ENTRADAS]]*Tabla32391118[[#This Row],[PRECIO]]</f>
        <v>0</v>
      </c>
      <c r="P116" s="2">
        <f>+Tabla32391118[[#This Row],[SALIDAS]]*Tabla32391118[[#This Row],[PRECIO]]</f>
        <v>0</v>
      </c>
      <c r="Q116" s="2">
        <f>+Tabla32391118[[#This Row],[BALANCE INICIAL2]]+Tabla32391118[[#This Row],[ENTRADAS3]]-Tabla32391118[[#This Row],[SALIDAS4]]</f>
        <v>14100</v>
      </c>
    </row>
    <row r="117" spans="1:17" ht="15" customHeight="1">
      <c r="A117" s="9" t="s">
        <v>24</v>
      </c>
      <c r="B117" s="17" t="s">
        <v>875</v>
      </c>
      <c r="C117" s="50" t="s">
        <v>64</v>
      </c>
      <c r="D117" t="s">
        <v>1306</v>
      </c>
      <c r="F117" s="55" t="s">
        <v>1345</v>
      </c>
      <c r="G117" s="55"/>
      <c r="H117" s="9" t="s">
        <v>820</v>
      </c>
      <c r="I117">
        <v>1</v>
      </c>
      <c r="J117">
        <v>0</v>
      </c>
      <c r="K117" s="34">
        <v>0</v>
      </c>
      <c r="L117">
        <f>+Tabla32391118[[#This Row],[BALANCE INICIAL]]+Tabla32391118[[#This Row],[ENTRADAS]]-Tabla32391118[[#This Row],[SALIDAS]]</f>
        <v>1</v>
      </c>
      <c r="M117" s="2">
        <v>1295</v>
      </c>
      <c r="N117" s="2">
        <f>+Tabla32391118[[#This Row],[BALANCE INICIAL]]*Tabla32391118[[#This Row],[PRECIO]]</f>
        <v>1295</v>
      </c>
      <c r="O117" s="2">
        <f>+Tabla32391118[[#This Row],[ENTRADAS]]*Tabla32391118[[#This Row],[PRECIO]]</f>
        <v>0</v>
      </c>
      <c r="P117" s="2">
        <f>+Tabla32391118[[#This Row],[SALIDAS]]*Tabla32391118[[#This Row],[PRECIO]]</f>
        <v>0</v>
      </c>
      <c r="Q117" s="2">
        <f>+Tabla32391118[[#This Row],[BALANCE INICIAL2]]+Tabla32391118[[#This Row],[ENTRADAS3]]-Tabla32391118[[#This Row],[SALIDAS4]]</f>
        <v>1295</v>
      </c>
    </row>
    <row r="118" spans="1:17">
      <c r="A118" s="9" t="s">
        <v>24</v>
      </c>
      <c r="B118" s="17" t="s">
        <v>875</v>
      </c>
      <c r="C118" s="50" t="s">
        <v>64</v>
      </c>
      <c r="D118" t="s">
        <v>1307</v>
      </c>
      <c r="F118" s="55" t="s">
        <v>1345</v>
      </c>
      <c r="G118" s="55"/>
      <c r="H118" s="9" t="s">
        <v>820</v>
      </c>
      <c r="I118">
        <v>4</v>
      </c>
      <c r="J118">
        <v>0</v>
      </c>
      <c r="K118" s="34">
        <v>0</v>
      </c>
      <c r="L118">
        <f>+Tabla32391118[[#This Row],[BALANCE INICIAL]]+Tabla32391118[[#This Row],[ENTRADAS]]-Tabla32391118[[#This Row],[SALIDAS]]</f>
        <v>4</v>
      </c>
      <c r="M118" s="2">
        <v>120</v>
      </c>
      <c r="N118" s="2">
        <f>+Tabla32391118[[#This Row],[BALANCE INICIAL]]*Tabla32391118[[#This Row],[PRECIO]]</f>
        <v>480</v>
      </c>
      <c r="O118" s="2">
        <f>+Tabla32391118[[#This Row],[ENTRADAS]]*Tabla32391118[[#This Row],[PRECIO]]</f>
        <v>0</v>
      </c>
      <c r="P118" s="2">
        <f>+Tabla32391118[[#This Row],[SALIDAS]]*Tabla32391118[[#This Row],[PRECIO]]</f>
        <v>0</v>
      </c>
      <c r="Q118" s="2">
        <f>+Tabla32391118[[#This Row],[BALANCE INICIAL2]]+Tabla32391118[[#This Row],[ENTRADAS3]]-Tabla32391118[[#This Row],[SALIDAS4]]</f>
        <v>480</v>
      </c>
    </row>
    <row r="119" spans="1:17" ht="12.75" customHeight="1">
      <c r="A119" s="9" t="s">
        <v>31</v>
      </c>
      <c r="B119" s="47" t="s">
        <v>897</v>
      </c>
      <c r="C119" s="50" t="s">
        <v>69</v>
      </c>
      <c r="D119" t="s">
        <v>160</v>
      </c>
      <c r="E119" t="s">
        <v>1020</v>
      </c>
      <c r="F119" s="55" t="s">
        <v>1345</v>
      </c>
      <c r="G119" s="55"/>
      <c r="H119" s="9" t="s">
        <v>820</v>
      </c>
      <c r="I119">
        <v>105</v>
      </c>
      <c r="J119">
        <v>0</v>
      </c>
      <c r="K119" s="34">
        <v>105</v>
      </c>
      <c r="L119">
        <f>+Tabla32391118[[#This Row],[BALANCE INICIAL]]+Tabla32391118[[#This Row],[ENTRADAS]]-Tabla32391118[[#This Row],[SALIDAS]]</f>
        <v>0</v>
      </c>
      <c r="M119" s="2">
        <v>15</v>
      </c>
      <c r="N119" s="2">
        <f>+Tabla32391118[[#This Row],[BALANCE INICIAL]]*Tabla32391118[[#This Row],[PRECIO]]</f>
        <v>1575</v>
      </c>
      <c r="O119" s="2">
        <f>+Tabla32391118[[#This Row],[ENTRADAS]]*Tabla32391118[[#This Row],[PRECIO]]</f>
        <v>0</v>
      </c>
      <c r="P119" s="2">
        <f>+Tabla32391118[[#This Row],[SALIDAS]]*Tabla32391118[[#This Row],[PRECIO]]</f>
        <v>1575</v>
      </c>
      <c r="Q119" s="2">
        <f>+Tabla32391118[[#This Row],[BALANCE INICIAL2]]+Tabla32391118[[#This Row],[ENTRADAS3]]-Tabla32391118[[#This Row],[SALIDAS4]]</f>
        <v>0</v>
      </c>
    </row>
    <row r="120" spans="1:17">
      <c r="A120" s="9" t="s">
        <v>29</v>
      </c>
      <c r="B120" s="47" t="s">
        <v>878</v>
      </c>
      <c r="C120" s="50" t="s">
        <v>102</v>
      </c>
      <c r="D120" t="s">
        <v>1781</v>
      </c>
      <c r="F120" s="55" t="s">
        <v>1345</v>
      </c>
      <c r="G120" s="55"/>
      <c r="H120" s="9" t="s">
        <v>863</v>
      </c>
      <c r="I120">
        <v>1</v>
      </c>
      <c r="J120">
        <v>0</v>
      </c>
      <c r="K120" s="34">
        <v>0</v>
      </c>
      <c r="L120">
        <f>+Tabla32391118[[#This Row],[BALANCE INICIAL]]+Tabla32391118[[#This Row],[ENTRADAS]]-Tabla32391118[[#This Row],[SALIDAS]]</f>
        <v>1</v>
      </c>
      <c r="M120" s="2">
        <v>1600</v>
      </c>
      <c r="N120" s="2">
        <f>+Tabla32391118[[#This Row],[BALANCE INICIAL]]*Tabla32391118[[#This Row],[PRECIO]]</f>
        <v>1600</v>
      </c>
      <c r="O120" s="2">
        <f>+Tabla32391118[[#This Row],[ENTRADAS]]*Tabla32391118[[#This Row],[PRECIO]]</f>
        <v>0</v>
      </c>
      <c r="P120" s="2">
        <f>+Tabla32391118[[#This Row],[SALIDAS]]*Tabla32391118[[#This Row],[PRECIO]]</f>
        <v>0</v>
      </c>
      <c r="Q120" s="2">
        <f>+Tabla32391118[[#This Row],[BALANCE INICIAL2]]+Tabla32391118[[#This Row],[ENTRADAS3]]-Tabla32391118[[#This Row],[SALIDAS4]]</f>
        <v>1600</v>
      </c>
    </row>
    <row r="121" spans="1:17" ht="16.5" customHeight="1">
      <c r="A121" s="9" t="s">
        <v>31</v>
      </c>
      <c r="B121" s="47" t="s">
        <v>897</v>
      </c>
      <c r="C121" s="50" t="s">
        <v>69</v>
      </c>
      <c r="D121" t="s">
        <v>1613</v>
      </c>
      <c r="F121" s="55" t="s">
        <v>1345</v>
      </c>
      <c r="G121" s="55"/>
      <c r="H121" s="9" t="s">
        <v>820</v>
      </c>
      <c r="I121">
        <v>101</v>
      </c>
      <c r="J121">
        <v>0</v>
      </c>
      <c r="K121" s="34">
        <v>97</v>
      </c>
      <c r="L121">
        <f>+Tabla32391118[[#This Row],[BALANCE INICIAL]]+Tabla32391118[[#This Row],[ENTRADAS]]-Tabla32391118[[#This Row],[SALIDAS]]</f>
        <v>4</v>
      </c>
      <c r="M121" s="2">
        <v>13.18</v>
      </c>
      <c r="N121" s="2">
        <f>+Tabla32391118[[#This Row],[BALANCE INICIAL]]*Tabla32391118[[#This Row],[PRECIO]]</f>
        <v>1331.18</v>
      </c>
      <c r="O121" s="2">
        <f>+Tabla32391118[[#This Row],[ENTRADAS]]*Tabla32391118[[#This Row],[PRECIO]]</f>
        <v>0</v>
      </c>
      <c r="P121" s="2">
        <f>+Tabla32391118[[#This Row],[SALIDAS]]*Tabla32391118[[#This Row],[PRECIO]]</f>
        <v>1278.46</v>
      </c>
      <c r="Q121" s="2">
        <f>+Tabla32391118[[#This Row],[BALANCE INICIAL2]]+Tabla32391118[[#This Row],[ENTRADAS3]]-Tabla32391118[[#This Row],[SALIDAS4]]</f>
        <v>52.720000000000027</v>
      </c>
    </row>
    <row r="122" spans="1:17">
      <c r="A122" s="9" t="s">
        <v>31</v>
      </c>
      <c r="B122" s="47" t="s">
        <v>897</v>
      </c>
      <c r="C122" s="50" t="s">
        <v>69</v>
      </c>
      <c r="D122" t="s">
        <v>1339</v>
      </c>
      <c r="F122" s="55" t="s">
        <v>1345</v>
      </c>
      <c r="G122" s="55"/>
      <c r="H122" s="9" t="s">
        <v>820</v>
      </c>
      <c r="I122">
        <v>56</v>
      </c>
      <c r="J122">
        <v>0</v>
      </c>
      <c r="K122" s="34">
        <v>56</v>
      </c>
      <c r="L122">
        <f>+Tabla32391118[[#This Row],[BALANCE INICIAL]]+Tabla32391118[[#This Row],[ENTRADAS]]-Tabla32391118[[#This Row],[SALIDAS]]</f>
        <v>0</v>
      </c>
      <c r="M122" s="2">
        <v>17.62</v>
      </c>
      <c r="N122" s="2">
        <f>+Tabla32391118[[#This Row],[BALANCE INICIAL]]*Tabla32391118[[#This Row],[PRECIO]]</f>
        <v>986.72</v>
      </c>
      <c r="O122" s="2">
        <f>+Tabla32391118[[#This Row],[ENTRADAS]]*Tabla32391118[[#This Row],[PRECIO]]</f>
        <v>0</v>
      </c>
      <c r="P122" s="2">
        <f>+Tabla32391118[[#This Row],[SALIDAS]]*Tabla32391118[[#This Row],[PRECIO]]</f>
        <v>986.72</v>
      </c>
      <c r="Q122" s="2">
        <f>+Tabla32391118[[#This Row],[BALANCE INICIAL2]]+Tabla32391118[[#This Row],[ENTRADAS3]]-Tabla32391118[[#This Row],[SALIDAS4]]</f>
        <v>0</v>
      </c>
    </row>
    <row r="123" spans="1:17">
      <c r="A123" s="9" t="s">
        <v>1141</v>
      </c>
      <c r="B123" s="17" t="s">
        <v>1142</v>
      </c>
      <c r="C123" s="50" t="s">
        <v>1143</v>
      </c>
      <c r="D123" t="s">
        <v>1401</v>
      </c>
      <c r="F123" s="55" t="s">
        <v>1345</v>
      </c>
      <c r="G123" s="55"/>
      <c r="H123" s="9" t="s">
        <v>820</v>
      </c>
      <c r="I123">
        <v>0</v>
      </c>
      <c r="J123">
        <v>0</v>
      </c>
      <c r="K123" s="34">
        <v>0</v>
      </c>
      <c r="L123">
        <f>+Tabla32391118[[#This Row],[BALANCE INICIAL]]+Tabla32391118[[#This Row],[ENTRADAS]]-Tabla32391118[[#This Row],[SALIDAS]]</f>
        <v>0</v>
      </c>
      <c r="M123" s="2">
        <v>137.30000000000001</v>
      </c>
      <c r="N123" s="2">
        <f>+Tabla32391118[[#This Row],[BALANCE INICIAL]]*Tabla32391118[[#This Row],[PRECIO]]</f>
        <v>0</v>
      </c>
      <c r="O123" s="2">
        <f>+Tabla32391118[[#This Row],[ENTRADAS]]*Tabla32391118[[#This Row],[PRECIO]]</f>
        <v>0</v>
      </c>
      <c r="P123" s="2">
        <f>+Tabla32391118[[#This Row],[SALIDAS]]*Tabla32391118[[#This Row],[PRECIO]]</f>
        <v>0</v>
      </c>
      <c r="Q123" s="2">
        <f>+Tabla32391118[[#This Row],[BALANCE INICIAL2]]+Tabla32391118[[#This Row],[ENTRADAS3]]-Tabla32391118[[#This Row],[SALIDAS4]]</f>
        <v>0</v>
      </c>
    </row>
    <row r="124" spans="1:17" ht="15" customHeight="1">
      <c r="A124" s="9" t="s">
        <v>1141</v>
      </c>
      <c r="B124" s="17" t="s">
        <v>1142</v>
      </c>
      <c r="C124" s="50" t="s">
        <v>1143</v>
      </c>
      <c r="D124" t="s">
        <v>656</v>
      </c>
      <c r="F124" s="55" t="s">
        <v>1345</v>
      </c>
      <c r="G124" s="55"/>
      <c r="H124" s="9" t="s">
        <v>820</v>
      </c>
      <c r="I124">
        <v>1</v>
      </c>
      <c r="J124">
        <v>0</v>
      </c>
      <c r="K124" s="34">
        <v>0</v>
      </c>
      <c r="L124">
        <f>+Tabla32391118[[#This Row],[BALANCE INICIAL]]+Tabla32391118[[#This Row],[ENTRADAS]]-Tabla32391118[[#This Row],[SALIDAS]]</f>
        <v>1</v>
      </c>
      <c r="M124" s="2">
        <v>122.63</v>
      </c>
      <c r="N124" s="2">
        <f>+Tabla32391118[[#This Row],[BALANCE INICIAL]]*Tabla32391118[[#This Row],[PRECIO]]</f>
        <v>122.63</v>
      </c>
      <c r="O124" s="2">
        <f>+Tabla32391118[[#This Row],[ENTRADAS]]*Tabla32391118[[#This Row],[PRECIO]]</f>
        <v>0</v>
      </c>
      <c r="P124" s="2">
        <f>+Tabla32391118[[#This Row],[SALIDAS]]*Tabla32391118[[#This Row],[PRECIO]]</f>
        <v>0</v>
      </c>
      <c r="Q124" s="2">
        <f>+Tabla32391118[[#This Row],[BALANCE INICIAL2]]+Tabla32391118[[#This Row],[ENTRADAS3]]-Tabla32391118[[#This Row],[SALIDAS4]]</f>
        <v>122.63</v>
      </c>
    </row>
    <row r="125" spans="1:17">
      <c r="A125" s="9" t="s">
        <v>1141</v>
      </c>
      <c r="B125" s="17" t="s">
        <v>1142</v>
      </c>
      <c r="C125" s="50" t="s">
        <v>1143</v>
      </c>
      <c r="D125" t="s">
        <v>1299</v>
      </c>
      <c r="F125" s="55" t="s">
        <v>1345</v>
      </c>
      <c r="G125" s="55"/>
      <c r="H125" s="9" t="s">
        <v>820</v>
      </c>
      <c r="I125">
        <v>0</v>
      </c>
      <c r="J125">
        <v>0</v>
      </c>
      <c r="K125" s="34">
        <v>0</v>
      </c>
      <c r="L125">
        <f>+Tabla32391118[[#This Row],[BALANCE INICIAL]]+Tabla32391118[[#This Row],[ENTRADAS]]-Tabla32391118[[#This Row],[SALIDAS]]</f>
        <v>0</v>
      </c>
      <c r="M125" s="2">
        <v>48.81</v>
      </c>
      <c r="N125" s="2">
        <f>+Tabla32391118[[#This Row],[BALANCE INICIAL]]*Tabla32391118[[#This Row],[PRECIO]]</f>
        <v>0</v>
      </c>
      <c r="O125" s="2">
        <f>+Tabla32391118[[#This Row],[ENTRADAS]]*Tabla32391118[[#This Row],[PRECIO]]</f>
        <v>0</v>
      </c>
      <c r="P125" s="2">
        <f>+Tabla32391118[[#This Row],[SALIDAS]]*Tabla32391118[[#This Row],[PRECIO]]</f>
        <v>0</v>
      </c>
      <c r="Q125" s="2">
        <f>+Tabla32391118[[#This Row],[BALANCE INICIAL2]]+Tabla32391118[[#This Row],[ENTRADAS3]]-Tabla32391118[[#This Row],[SALIDAS4]]</f>
        <v>0</v>
      </c>
    </row>
    <row r="126" spans="1:17">
      <c r="A126" s="9" t="s">
        <v>26</v>
      </c>
      <c r="B126" s="47" t="s">
        <v>887</v>
      </c>
      <c r="C126" s="50" t="s">
        <v>70</v>
      </c>
      <c r="D126" t="s">
        <v>1043</v>
      </c>
      <c r="E126" t="s">
        <v>1048</v>
      </c>
      <c r="F126" s="55" t="s">
        <v>1345</v>
      </c>
      <c r="G126" s="55"/>
      <c r="H126" s="9" t="s">
        <v>820</v>
      </c>
      <c r="I126">
        <v>12</v>
      </c>
      <c r="J126">
        <v>0</v>
      </c>
      <c r="K126" s="34">
        <v>4</v>
      </c>
      <c r="L126">
        <f>+Tabla32391118[[#This Row],[BALANCE INICIAL]]+Tabla32391118[[#This Row],[ENTRADAS]]-Tabla32391118[[#This Row],[SALIDAS]]</f>
        <v>8</v>
      </c>
      <c r="M126" s="2">
        <v>1700</v>
      </c>
      <c r="N126" s="2">
        <f>+Tabla32391118[[#This Row],[BALANCE INICIAL]]*Tabla32391118[[#This Row],[PRECIO]]</f>
        <v>20400</v>
      </c>
      <c r="O126" s="2">
        <f>+Tabla32391118[[#This Row],[ENTRADAS]]*Tabla32391118[[#This Row],[PRECIO]]</f>
        <v>0</v>
      </c>
      <c r="P126" s="2">
        <f>+Tabla32391118[[#This Row],[SALIDAS]]*Tabla32391118[[#This Row],[PRECIO]]</f>
        <v>6800</v>
      </c>
      <c r="Q126" s="2">
        <f>+Tabla32391118[[#This Row],[BALANCE INICIAL2]]+Tabla32391118[[#This Row],[ENTRADAS3]]-Tabla32391118[[#This Row],[SALIDAS4]]</f>
        <v>13600</v>
      </c>
    </row>
    <row r="127" spans="1:17">
      <c r="A127" s="9" t="s">
        <v>24</v>
      </c>
      <c r="B127" s="17" t="s">
        <v>875</v>
      </c>
      <c r="C127" s="50" t="s">
        <v>64</v>
      </c>
      <c r="D127" t="s">
        <v>1478</v>
      </c>
      <c r="F127" s="55" t="s">
        <v>1345</v>
      </c>
      <c r="G127" s="55"/>
      <c r="H127" s="9" t="s">
        <v>839</v>
      </c>
      <c r="I127">
        <v>3</v>
      </c>
      <c r="J127">
        <v>0</v>
      </c>
      <c r="K127" s="34">
        <v>0</v>
      </c>
      <c r="L127">
        <f>+Tabla32391118[[#This Row],[BALANCE INICIAL]]+Tabla32391118[[#This Row],[ENTRADAS]]-Tabla32391118[[#This Row],[SALIDAS]]</f>
        <v>3</v>
      </c>
      <c r="M127" s="2">
        <v>2605</v>
      </c>
      <c r="N127" s="2">
        <f>+Tabla32391118[[#This Row],[BALANCE INICIAL]]*Tabla32391118[[#This Row],[PRECIO]]</f>
        <v>7815</v>
      </c>
      <c r="O127" s="2">
        <f>+Tabla32391118[[#This Row],[ENTRADAS]]*Tabla32391118[[#This Row],[PRECIO]]</f>
        <v>0</v>
      </c>
      <c r="P127" s="2">
        <f>+Tabla32391118[[#This Row],[SALIDAS]]*Tabla32391118[[#This Row],[PRECIO]]</f>
        <v>0</v>
      </c>
      <c r="Q127" s="2">
        <f>+Tabla32391118[[#This Row],[BALANCE INICIAL2]]+Tabla32391118[[#This Row],[ENTRADAS3]]-Tabla32391118[[#This Row],[SALIDAS4]]</f>
        <v>7815</v>
      </c>
    </row>
    <row r="128" spans="1:17">
      <c r="A128" s="63" t="s">
        <v>1381</v>
      </c>
      <c r="B128" s="40" t="s">
        <v>1382</v>
      </c>
      <c r="C128" s="52" t="s">
        <v>1383</v>
      </c>
      <c r="D128" t="s">
        <v>1647</v>
      </c>
      <c r="E128" t="s">
        <v>1648</v>
      </c>
      <c r="F128" s="55">
        <v>45551</v>
      </c>
      <c r="G128" s="62" t="s">
        <v>1649</v>
      </c>
      <c r="H128" s="9" t="s">
        <v>1403</v>
      </c>
      <c r="I128">
        <v>0</v>
      </c>
      <c r="J128">
        <v>2</v>
      </c>
      <c r="K128" s="34">
        <v>0</v>
      </c>
      <c r="L128">
        <f>+Tabla32391118[[#This Row],[BALANCE INICIAL]]+Tabla32391118[[#This Row],[ENTRADAS]]-Tabla32391118[[#This Row],[SALIDAS]]</f>
        <v>2</v>
      </c>
      <c r="M128" s="2">
        <v>2306.4699999999998</v>
      </c>
      <c r="N128" s="2">
        <f>+Tabla32391118[[#This Row],[BALANCE INICIAL]]*Tabla32391118[[#This Row],[PRECIO]]</f>
        <v>0</v>
      </c>
      <c r="O128" s="2">
        <f>+Tabla32391118[[#This Row],[ENTRADAS]]*Tabla32391118[[#This Row],[PRECIO]]</f>
        <v>4612.9399999999996</v>
      </c>
      <c r="P128" s="2">
        <f>+Tabla32391118[[#This Row],[SALIDAS]]*Tabla32391118[[#This Row],[PRECIO]]</f>
        <v>0</v>
      </c>
      <c r="Q128" s="2">
        <f>+Tabla32391118[[#This Row],[BALANCE INICIAL2]]+Tabla32391118[[#This Row],[ENTRADAS3]]-Tabla32391118[[#This Row],[SALIDAS4]]</f>
        <v>4612.9399999999996</v>
      </c>
    </row>
    <row r="129" spans="1:17">
      <c r="A129" s="63" t="s">
        <v>29</v>
      </c>
      <c r="B129" s="40" t="s">
        <v>878</v>
      </c>
      <c r="C129" s="52" t="s">
        <v>102</v>
      </c>
      <c r="D129" t="s">
        <v>1657</v>
      </c>
      <c r="E129" t="s">
        <v>1658</v>
      </c>
      <c r="F129" s="55">
        <v>45538</v>
      </c>
      <c r="G129" s="62" t="s">
        <v>1660</v>
      </c>
      <c r="H129" s="9" t="s">
        <v>834</v>
      </c>
      <c r="I129">
        <v>0</v>
      </c>
      <c r="J129">
        <v>20</v>
      </c>
      <c r="K129" s="34">
        <v>1</v>
      </c>
      <c r="L129">
        <f>+Tabla32391118[[#This Row],[BALANCE INICIAL]]+Tabla32391118[[#This Row],[ENTRADAS]]-Tabla32391118[[#This Row],[SALIDAS]]</f>
        <v>19</v>
      </c>
      <c r="M129" s="2">
        <v>250</v>
      </c>
      <c r="N129" s="2">
        <f>+Tabla32391118[[#This Row],[BALANCE INICIAL]]*Tabla32391118[[#This Row],[PRECIO]]</f>
        <v>0</v>
      </c>
      <c r="O129" s="2">
        <f>+Tabla32391118[[#This Row],[ENTRADAS]]*Tabla32391118[[#This Row],[PRECIO]]</f>
        <v>5000</v>
      </c>
      <c r="P129" s="2">
        <f>+Tabla32391118[[#This Row],[SALIDAS]]*Tabla32391118[[#This Row],[PRECIO]]</f>
        <v>250</v>
      </c>
      <c r="Q129" s="2">
        <f>+Tabla32391118[[#This Row],[BALANCE INICIAL2]]+Tabla32391118[[#This Row],[ENTRADAS3]]-Tabla32391118[[#This Row],[SALIDAS4]]</f>
        <v>4750</v>
      </c>
    </row>
    <row r="130" spans="1:17">
      <c r="A130" s="9" t="s">
        <v>29</v>
      </c>
      <c r="B130" s="47" t="s">
        <v>878</v>
      </c>
      <c r="C130" s="50" t="s">
        <v>102</v>
      </c>
      <c r="D130" t="s">
        <v>1300</v>
      </c>
      <c r="F130" s="55" t="s">
        <v>1345</v>
      </c>
      <c r="G130" s="55"/>
      <c r="H130" s="9" t="s">
        <v>827</v>
      </c>
      <c r="I130">
        <v>131</v>
      </c>
      <c r="J130">
        <v>0</v>
      </c>
      <c r="K130" s="34">
        <v>93</v>
      </c>
      <c r="L130">
        <f>+Tabla32391118[[#This Row],[BALANCE INICIAL]]+Tabla32391118[[#This Row],[ENTRADAS]]-Tabla32391118[[#This Row],[SALIDAS]]</f>
        <v>38</v>
      </c>
      <c r="M130" s="2">
        <v>250</v>
      </c>
      <c r="N130" s="2">
        <f>+Tabla32391118[[#This Row],[BALANCE INICIAL]]*Tabla32391118[[#This Row],[PRECIO]]</f>
        <v>32750</v>
      </c>
      <c r="O130" s="2">
        <f>+Tabla32391118[[#This Row],[ENTRADAS]]*Tabla32391118[[#This Row],[PRECIO]]</f>
        <v>0</v>
      </c>
      <c r="P130" s="2">
        <f>+Tabla32391118[[#This Row],[SALIDAS]]*Tabla32391118[[#This Row],[PRECIO]]</f>
        <v>23250</v>
      </c>
      <c r="Q130" s="2">
        <f>+Tabla32391118[[#This Row],[BALANCE INICIAL2]]+Tabla32391118[[#This Row],[ENTRADAS3]]-Tabla32391118[[#This Row],[SALIDAS4]]</f>
        <v>9500</v>
      </c>
    </row>
    <row r="131" spans="1:17">
      <c r="A131" s="9" t="s">
        <v>1159</v>
      </c>
      <c r="B131" s="17" t="s">
        <v>1160</v>
      </c>
      <c r="C131" s="50" t="s">
        <v>1161</v>
      </c>
      <c r="D131" t="s">
        <v>1447</v>
      </c>
      <c r="F131" s="55" t="s">
        <v>1345</v>
      </c>
      <c r="G131" s="55"/>
      <c r="H131" s="9" t="s">
        <v>820</v>
      </c>
      <c r="I131">
        <v>25</v>
      </c>
      <c r="J131">
        <v>0</v>
      </c>
      <c r="K131" s="34">
        <v>0</v>
      </c>
      <c r="L131">
        <f>+Tabla32391118[[#This Row],[BALANCE INICIAL]]+Tabla32391118[[#This Row],[ENTRADAS]]-Tabla32391118[[#This Row],[SALIDAS]]</f>
        <v>25</v>
      </c>
      <c r="M131" s="2">
        <v>35</v>
      </c>
      <c r="N131" s="2">
        <f>+Tabla32391118[[#This Row],[BALANCE INICIAL]]*Tabla32391118[[#This Row],[PRECIO]]</f>
        <v>875</v>
      </c>
      <c r="O131" s="2">
        <f>+Tabla32391118[[#This Row],[ENTRADAS]]*Tabla32391118[[#This Row],[PRECIO]]</f>
        <v>0</v>
      </c>
      <c r="P131" s="2">
        <f>+Tabla32391118[[#This Row],[SALIDAS]]*Tabla32391118[[#This Row],[PRECIO]]</f>
        <v>0</v>
      </c>
      <c r="Q131" s="2">
        <f>+Tabla32391118[[#This Row],[BALANCE INICIAL2]]+Tabla32391118[[#This Row],[ENTRADAS3]]-Tabla32391118[[#This Row],[SALIDAS4]]</f>
        <v>875</v>
      </c>
    </row>
    <row r="132" spans="1:17">
      <c r="A132" s="9" t="s">
        <v>34</v>
      </c>
      <c r="B132" s="17" t="s">
        <v>877</v>
      </c>
      <c r="C132" s="50" t="s">
        <v>80</v>
      </c>
      <c r="D132" t="s">
        <v>1448</v>
      </c>
      <c r="F132" s="55" t="s">
        <v>1345</v>
      </c>
      <c r="G132" s="55"/>
      <c r="H132" s="9" t="s">
        <v>820</v>
      </c>
      <c r="I132">
        <v>20</v>
      </c>
      <c r="J132">
        <v>0</v>
      </c>
      <c r="K132" s="34">
        <v>0</v>
      </c>
      <c r="L132">
        <f>+Tabla32391118[[#This Row],[BALANCE INICIAL]]+Tabla32391118[[#This Row],[ENTRADAS]]-Tabla32391118[[#This Row],[SALIDAS]]</f>
        <v>20</v>
      </c>
      <c r="M132" s="2">
        <v>23</v>
      </c>
      <c r="N132" s="2">
        <f>+Tabla32391118[[#This Row],[BALANCE INICIAL]]*Tabla32391118[[#This Row],[PRECIO]]</f>
        <v>460</v>
      </c>
      <c r="O132" s="2">
        <f>+Tabla32391118[[#This Row],[ENTRADAS]]*Tabla32391118[[#This Row],[PRECIO]]</f>
        <v>0</v>
      </c>
      <c r="P132" s="2">
        <f>+Tabla32391118[[#This Row],[SALIDAS]]*Tabla32391118[[#This Row],[PRECIO]]</f>
        <v>0</v>
      </c>
      <c r="Q132" s="2">
        <f>+Tabla32391118[[#This Row],[BALANCE INICIAL2]]+Tabla32391118[[#This Row],[ENTRADAS3]]-Tabla32391118[[#This Row],[SALIDAS4]]</f>
        <v>460</v>
      </c>
    </row>
    <row r="133" spans="1:17">
      <c r="A133" s="9" t="s">
        <v>26</v>
      </c>
      <c r="B133" s="47" t="s">
        <v>887</v>
      </c>
      <c r="C133" s="50" t="s">
        <v>70</v>
      </c>
      <c r="D133" t="s">
        <v>1061</v>
      </c>
      <c r="E133" t="s">
        <v>1060</v>
      </c>
      <c r="F133" s="55" t="s">
        <v>1345</v>
      </c>
      <c r="G133" s="55"/>
      <c r="H133" s="9" t="s">
        <v>820</v>
      </c>
      <c r="I133">
        <v>0</v>
      </c>
      <c r="J133">
        <v>0</v>
      </c>
      <c r="K133" s="34">
        <v>0</v>
      </c>
      <c r="L133">
        <f>+Tabla32391118[[#This Row],[BALANCE INICIAL]]+Tabla32391118[[#This Row],[ENTRADAS]]-Tabla32391118[[#This Row],[SALIDAS]]</f>
        <v>0</v>
      </c>
      <c r="M133" s="2">
        <v>250</v>
      </c>
      <c r="N133" s="2">
        <f>+Tabla32391118[[#This Row],[BALANCE INICIAL]]*Tabla32391118[[#This Row],[PRECIO]]</f>
        <v>0</v>
      </c>
      <c r="O133" s="2">
        <f>+Tabla32391118[[#This Row],[ENTRADAS]]*Tabla32391118[[#This Row],[PRECIO]]</f>
        <v>0</v>
      </c>
      <c r="P133" s="2">
        <f>+Tabla32391118[[#This Row],[SALIDAS]]*Tabla32391118[[#This Row],[PRECIO]]</f>
        <v>0</v>
      </c>
      <c r="Q133" s="2">
        <f>+Tabla32391118[[#This Row],[BALANCE INICIAL2]]+Tabla32391118[[#This Row],[ENTRADAS3]]-Tabla32391118[[#This Row],[SALIDAS4]]</f>
        <v>0</v>
      </c>
    </row>
    <row r="134" spans="1:17">
      <c r="A134" s="39" t="s">
        <v>28</v>
      </c>
      <c r="B134" s="40" t="s">
        <v>884</v>
      </c>
      <c r="C134" s="52" t="s">
        <v>74</v>
      </c>
      <c r="D134" t="s">
        <v>1301</v>
      </c>
      <c r="F134" s="55" t="s">
        <v>1345</v>
      </c>
      <c r="G134" s="55"/>
      <c r="H134" s="9" t="s">
        <v>820</v>
      </c>
      <c r="I134">
        <v>1</v>
      </c>
      <c r="J134">
        <v>0</v>
      </c>
      <c r="K134" s="34">
        <v>0</v>
      </c>
      <c r="L134">
        <f>+Tabla32391118[[#This Row],[BALANCE INICIAL]]+Tabla32391118[[#This Row],[ENTRADAS]]-Tabla32391118[[#This Row],[SALIDAS]]</f>
        <v>1</v>
      </c>
      <c r="M134" s="2">
        <v>438.4</v>
      </c>
      <c r="N134" s="2">
        <f>+Tabla32391118[[#This Row],[BALANCE INICIAL]]*Tabla32391118[[#This Row],[PRECIO]]</f>
        <v>438.4</v>
      </c>
      <c r="O134" s="2">
        <f>+Tabla32391118[[#This Row],[ENTRADAS]]*Tabla32391118[[#This Row],[PRECIO]]</f>
        <v>0</v>
      </c>
      <c r="P134" s="2">
        <f>+Tabla32391118[[#This Row],[SALIDAS]]*Tabla32391118[[#This Row],[PRECIO]]</f>
        <v>0</v>
      </c>
      <c r="Q134" s="2">
        <f>+Tabla32391118[[#This Row],[BALANCE INICIAL2]]+Tabla32391118[[#This Row],[ENTRADAS3]]-Tabla32391118[[#This Row],[SALIDAS4]]</f>
        <v>438.4</v>
      </c>
    </row>
    <row r="135" spans="1:17">
      <c r="A135" s="9" t="s">
        <v>59</v>
      </c>
      <c r="B135" s="17" t="s">
        <v>880</v>
      </c>
      <c r="C135" s="50" t="s">
        <v>107</v>
      </c>
      <c r="D135" t="s">
        <v>657</v>
      </c>
      <c r="F135" s="55" t="s">
        <v>1345</v>
      </c>
      <c r="G135" s="55"/>
      <c r="H135" s="9" t="s">
        <v>820</v>
      </c>
      <c r="I135">
        <v>10</v>
      </c>
      <c r="J135">
        <v>0</v>
      </c>
      <c r="K135" s="34">
        <v>0</v>
      </c>
      <c r="L135">
        <f>+Tabla32391118[[#This Row],[BALANCE INICIAL]]+Tabla32391118[[#This Row],[ENTRADAS]]-Tabla32391118[[#This Row],[SALIDAS]]</f>
        <v>10</v>
      </c>
      <c r="M135" s="2">
        <v>600</v>
      </c>
      <c r="N135" s="2">
        <f>+Tabla32391118[[#This Row],[BALANCE INICIAL]]*Tabla32391118[[#This Row],[PRECIO]]</f>
        <v>6000</v>
      </c>
      <c r="O135" s="2">
        <f>+Tabla32391118[[#This Row],[ENTRADAS]]*Tabla32391118[[#This Row],[PRECIO]]</f>
        <v>0</v>
      </c>
      <c r="P135" s="2">
        <f>+Tabla32391118[[#This Row],[SALIDAS]]*Tabla32391118[[#This Row],[PRECIO]]</f>
        <v>0</v>
      </c>
      <c r="Q135" s="2">
        <f>+Tabla32391118[[#This Row],[BALANCE INICIAL2]]+Tabla32391118[[#This Row],[ENTRADAS3]]-Tabla32391118[[#This Row],[SALIDAS4]]</f>
        <v>6000</v>
      </c>
    </row>
    <row r="136" spans="1:17">
      <c r="A136" s="9" t="s">
        <v>59</v>
      </c>
      <c r="B136" s="17" t="s">
        <v>880</v>
      </c>
      <c r="C136" s="50" t="s">
        <v>107</v>
      </c>
      <c r="D136" t="s">
        <v>658</v>
      </c>
      <c r="F136" s="55" t="s">
        <v>1345</v>
      </c>
      <c r="G136" s="55"/>
      <c r="H136" s="9" t="s">
        <v>820</v>
      </c>
      <c r="I136">
        <v>6</v>
      </c>
      <c r="J136">
        <v>0</v>
      </c>
      <c r="K136" s="34">
        <v>0</v>
      </c>
      <c r="L136">
        <f>+Tabla32391118[[#This Row],[BALANCE INICIAL]]+Tabla32391118[[#This Row],[ENTRADAS]]-Tabla32391118[[#This Row],[SALIDAS]]</f>
        <v>6</v>
      </c>
      <c r="M136" s="2">
        <v>750</v>
      </c>
      <c r="N136" s="2">
        <f>+Tabla32391118[[#This Row],[BALANCE INICIAL]]*Tabla32391118[[#This Row],[PRECIO]]</f>
        <v>4500</v>
      </c>
      <c r="O136" s="2">
        <f>+Tabla32391118[[#This Row],[ENTRADAS]]*Tabla32391118[[#This Row],[PRECIO]]</f>
        <v>0</v>
      </c>
      <c r="P136" s="2">
        <f>+Tabla32391118[[#This Row],[SALIDAS]]*Tabla32391118[[#This Row],[PRECIO]]</f>
        <v>0</v>
      </c>
      <c r="Q136" s="2">
        <f>+Tabla32391118[[#This Row],[BALANCE INICIAL2]]+Tabla32391118[[#This Row],[ENTRADAS3]]-Tabla32391118[[#This Row],[SALIDAS4]]</f>
        <v>4500</v>
      </c>
    </row>
    <row r="137" spans="1:17">
      <c r="A137" s="9" t="s">
        <v>59</v>
      </c>
      <c r="B137" s="17" t="s">
        <v>880</v>
      </c>
      <c r="C137" s="50" t="s">
        <v>107</v>
      </c>
      <c r="D137" t="s">
        <v>659</v>
      </c>
      <c r="F137" s="55" t="s">
        <v>1345</v>
      </c>
      <c r="G137" s="55"/>
      <c r="H137" s="9" t="s">
        <v>820</v>
      </c>
      <c r="I137">
        <v>1</v>
      </c>
      <c r="J137">
        <v>0</v>
      </c>
      <c r="K137" s="34">
        <v>0</v>
      </c>
      <c r="L137">
        <f>+Tabla32391118[[#This Row],[BALANCE INICIAL]]+Tabla32391118[[#This Row],[ENTRADAS]]-Tabla32391118[[#This Row],[SALIDAS]]</f>
        <v>1</v>
      </c>
      <c r="M137" s="2">
        <v>400</v>
      </c>
      <c r="N137" s="2">
        <f>+Tabla32391118[[#This Row],[BALANCE INICIAL]]*Tabla32391118[[#This Row],[PRECIO]]</f>
        <v>400</v>
      </c>
      <c r="O137" s="2">
        <f>+Tabla32391118[[#This Row],[ENTRADAS]]*Tabla32391118[[#This Row],[PRECIO]]</f>
        <v>0</v>
      </c>
      <c r="P137" s="2">
        <f>+Tabla32391118[[#This Row],[SALIDAS]]*Tabla32391118[[#This Row],[PRECIO]]</f>
        <v>0</v>
      </c>
      <c r="Q137" s="2">
        <f>+Tabla32391118[[#This Row],[BALANCE INICIAL2]]+Tabla32391118[[#This Row],[ENTRADAS3]]-Tabla32391118[[#This Row],[SALIDAS4]]</f>
        <v>400</v>
      </c>
    </row>
    <row r="138" spans="1:17">
      <c r="A138" s="9" t="s">
        <v>1130</v>
      </c>
      <c r="B138" s="17" t="s">
        <v>894</v>
      </c>
      <c r="C138" s="50" t="s">
        <v>1131</v>
      </c>
      <c r="D138" t="s">
        <v>1377</v>
      </c>
      <c r="F138" s="55" t="s">
        <v>1345</v>
      </c>
      <c r="G138" s="55"/>
      <c r="H138" s="9" t="s">
        <v>820</v>
      </c>
      <c r="I138">
        <v>0</v>
      </c>
      <c r="J138">
        <v>0</v>
      </c>
      <c r="K138" s="34">
        <v>0</v>
      </c>
      <c r="L138">
        <f>+Tabla32391118[[#This Row],[BALANCE INICIAL]]+Tabla32391118[[#This Row],[ENTRADAS]]-Tabla32391118[[#This Row],[SALIDAS]]</f>
        <v>0</v>
      </c>
      <c r="M138" s="2">
        <v>1200</v>
      </c>
      <c r="N138" s="2">
        <f>+Tabla32391118[[#This Row],[BALANCE INICIAL]]*Tabla32391118[[#This Row],[PRECIO]]</f>
        <v>0</v>
      </c>
      <c r="O138" s="2">
        <f>+Tabla32391118[[#This Row],[ENTRADAS]]*Tabla32391118[[#This Row],[PRECIO]]</f>
        <v>0</v>
      </c>
      <c r="P138" s="2">
        <f>+Tabla32391118[[#This Row],[SALIDAS]]*Tabla32391118[[#This Row],[PRECIO]]</f>
        <v>0</v>
      </c>
      <c r="Q138" s="2">
        <f>+Tabla32391118[[#This Row],[BALANCE INICIAL2]]+Tabla32391118[[#This Row],[ENTRADAS3]]-Tabla32391118[[#This Row],[SALIDAS4]]</f>
        <v>0</v>
      </c>
    </row>
    <row r="139" spans="1:17">
      <c r="A139" s="9" t="s">
        <v>1159</v>
      </c>
      <c r="B139" s="17" t="s">
        <v>1160</v>
      </c>
      <c r="C139" s="50" t="s">
        <v>1161</v>
      </c>
      <c r="D139" t="s">
        <v>1431</v>
      </c>
      <c r="F139" s="55" t="s">
        <v>1345</v>
      </c>
      <c r="G139" s="55"/>
      <c r="H139" s="9" t="s">
        <v>820</v>
      </c>
      <c r="I139">
        <v>47</v>
      </c>
      <c r="J139">
        <v>0</v>
      </c>
      <c r="K139" s="34">
        <v>0</v>
      </c>
      <c r="L139">
        <f>+Tabla32391118[[#This Row],[BALANCE INICIAL]]+Tabla32391118[[#This Row],[ENTRADAS]]-Tabla32391118[[#This Row],[SALIDAS]]</f>
        <v>47</v>
      </c>
      <c r="M139" s="2">
        <v>108</v>
      </c>
      <c r="N139" s="2">
        <f>+Tabla32391118[[#This Row],[BALANCE INICIAL]]*Tabla32391118[[#This Row],[PRECIO]]</f>
        <v>5076</v>
      </c>
      <c r="O139" s="2">
        <f>+Tabla32391118[[#This Row],[ENTRADAS]]*Tabla32391118[[#This Row],[PRECIO]]</f>
        <v>0</v>
      </c>
      <c r="P139" s="2">
        <f>+Tabla32391118[[#This Row],[SALIDAS]]*Tabla32391118[[#This Row],[PRECIO]]</f>
        <v>0</v>
      </c>
      <c r="Q139" s="2">
        <f>+Tabla32391118[[#This Row],[BALANCE INICIAL2]]+Tabla32391118[[#This Row],[ENTRADAS3]]-Tabla32391118[[#This Row],[SALIDAS4]]</f>
        <v>5076</v>
      </c>
    </row>
    <row r="140" spans="1:17">
      <c r="A140" s="9" t="s">
        <v>1159</v>
      </c>
      <c r="B140" s="17" t="s">
        <v>1160</v>
      </c>
      <c r="C140" s="50" t="s">
        <v>1161</v>
      </c>
      <c r="D140" t="s">
        <v>1432</v>
      </c>
      <c r="F140" s="55" t="s">
        <v>1345</v>
      </c>
      <c r="G140" s="55"/>
      <c r="H140" s="9" t="s">
        <v>820</v>
      </c>
      <c r="I140">
        <v>23</v>
      </c>
      <c r="J140">
        <v>0</v>
      </c>
      <c r="K140" s="34">
        <v>0</v>
      </c>
      <c r="L140">
        <f>+Tabla32391118[[#This Row],[BALANCE INICIAL]]+Tabla32391118[[#This Row],[ENTRADAS]]-Tabla32391118[[#This Row],[SALIDAS]]</f>
        <v>23</v>
      </c>
      <c r="M140" s="2">
        <v>275</v>
      </c>
      <c r="N140" s="2">
        <f>+Tabla32391118[[#This Row],[BALANCE INICIAL]]*Tabla32391118[[#This Row],[PRECIO]]</f>
        <v>6325</v>
      </c>
      <c r="O140" s="2">
        <f>+Tabla32391118[[#This Row],[ENTRADAS]]*Tabla32391118[[#This Row],[PRECIO]]</f>
        <v>0</v>
      </c>
      <c r="P140" s="2">
        <f>+Tabla32391118[[#This Row],[SALIDAS]]*Tabla32391118[[#This Row],[PRECIO]]</f>
        <v>0</v>
      </c>
      <c r="Q140" s="2">
        <f>+Tabla32391118[[#This Row],[BALANCE INICIAL2]]+Tabla32391118[[#This Row],[ENTRADAS3]]-Tabla32391118[[#This Row],[SALIDAS4]]</f>
        <v>6325</v>
      </c>
    </row>
    <row r="141" spans="1:17" ht="15.6">
      <c r="A141" s="9" t="s">
        <v>34</v>
      </c>
      <c r="B141" s="17" t="s">
        <v>877</v>
      </c>
      <c r="C141" s="50" t="s">
        <v>80</v>
      </c>
      <c r="D141" t="s">
        <v>1430</v>
      </c>
      <c r="F141" s="55" t="s">
        <v>1345</v>
      </c>
      <c r="G141" s="55"/>
      <c r="H141" s="9" t="s">
        <v>820</v>
      </c>
      <c r="I141">
        <v>9</v>
      </c>
      <c r="J141">
        <v>0</v>
      </c>
      <c r="K141" s="34">
        <v>0</v>
      </c>
      <c r="L141">
        <f>+Tabla32391118[[#This Row],[BALANCE INICIAL]]+Tabla32391118[[#This Row],[ENTRADAS]]-Tabla32391118[[#This Row],[SALIDAS]]</f>
        <v>9</v>
      </c>
      <c r="M141" s="2">
        <v>109</v>
      </c>
      <c r="N141" s="2">
        <f>+Tabla32391118[[#This Row],[BALANCE INICIAL]]*Tabla32391118[[#This Row],[PRECIO]]</f>
        <v>981</v>
      </c>
      <c r="O141" s="2">
        <f>+Tabla32391118[[#This Row],[ENTRADAS]]*Tabla32391118[[#This Row],[PRECIO]]</f>
        <v>0</v>
      </c>
      <c r="P141" s="2">
        <f>+Tabla32391118[[#This Row],[SALIDAS]]*Tabla32391118[[#This Row],[PRECIO]]</f>
        <v>0</v>
      </c>
      <c r="Q141" s="2">
        <f>+Tabla32391118[[#This Row],[BALANCE INICIAL2]]+Tabla32391118[[#This Row],[ENTRADAS3]]-Tabla32391118[[#This Row],[SALIDAS4]]</f>
        <v>981</v>
      </c>
    </row>
    <row r="142" spans="1:17">
      <c r="A142" s="9" t="s">
        <v>29</v>
      </c>
      <c r="B142" s="47" t="s">
        <v>878</v>
      </c>
      <c r="C142" s="50" t="s">
        <v>102</v>
      </c>
      <c r="D142" t="s">
        <v>546</v>
      </c>
      <c r="F142" s="55" t="s">
        <v>1345</v>
      </c>
      <c r="G142" s="55"/>
      <c r="H142" s="9" t="s">
        <v>866</v>
      </c>
      <c r="I142">
        <v>17.529999999999998</v>
      </c>
      <c r="J142">
        <v>0</v>
      </c>
      <c r="K142" s="34">
        <v>0</v>
      </c>
      <c r="L142">
        <f>+Tabla32391118[[#This Row],[BALANCE INICIAL]]+Tabla32391118[[#This Row],[ENTRADAS]]-Tabla32391118[[#This Row],[SALIDAS]]</f>
        <v>17.529999999999998</v>
      </c>
      <c r="M142" s="2">
        <v>198</v>
      </c>
      <c r="N142" s="2">
        <f>+Tabla32391118[[#This Row],[BALANCE INICIAL]]*Tabla32391118[[#This Row],[PRECIO]]</f>
        <v>3470.9399999999996</v>
      </c>
      <c r="O142" s="2">
        <f>+Tabla32391118[[#This Row],[ENTRADAS]]*Tabla32391118[[#This Row],[PRECIO]]</f>
        <v>0</v>
      </c>
      <c r="P142" s="2">
        <f>+Tabla32391118[[#This Row],[SALIDAS]]*Tabla32391118[[#This Row],[PRECIO]]</f>
        <v>0</v>
      </c>
      <c r="Q142" s="2">
        <f>+Tabla32391118[[#This Row],[BALANCE INICIAL2]]+Tabla32391118[[#This Row],[ENTRADAS3]]-Tabla32391118[[#This Row],[SALIDAS4]]</f>
        <v>3470.9399999999996</v>
      </c>
    </row>
    <row r="143" spans="1:17">
      <c r="A143" s="13" t="s">
        <v>33</v>
      </c>
      <c r="B143" s="17" t="s">
        <v>879</v>
      </c>
      <c r="C143" s="50" t="s">
        <v>106</v>
      </c>
      <c r="D143" t="s">
        <v>173</v>
      </c>
      <c r="F143" s="55" t="s">
        <v>1345</v>
      </c>
      <c r="G143" s="55"/>
      <c r="H143" s="9" t="s">
        <v>825</v>
      </c>
      <c r="I143">
        <v>2</v>
      </c>
      <c r="J143">
        <v>0</v>
      </c>
      <c r="K143" s="34">
        <v>0</v>
      </c>
      <c r="L143">
        <f>+Tabla32391118[[#This Row],[BALANCE INICIAL]]+Tabla32391118[[#This Row],[ENTRADAS]]-Tabla32391118[[#This Row],[SALIDAS]]</f>
        <v>2</v>
      </c>
      <c r="M143" s="2">
        <v>199</v>
      </c>
      <c r="N143" s="2">
        <f>+Tabla32391118[[#This Row],[BALANCE INICIAL]]*Tabla32391118[[#This Row],[PRECIO]]</f>
        <v>398</v>
      </c>
      <c r="O143" s="2">
        <f>+Tabla32391118[[#This Row],[ENTRADAS]]*Tabla32391118[[#This Row],[PRECIO]]</f>
        <v>0</v>
      </c>
      <c r="P143" s="2">
        <f>+Tabla32391118[[#This Row],[SALIDAS]]*Tabla32391118[[#This Row],[PRECIO]]</f>
        <v>0</v>
      </c>
      <c r="Q143" s="2">
        <f>+Tabla32391118[[#This Row],[BALANCE INICIAL2]]+Tabla32391118[[#This Row],[ENTRADAS3]]-Tabla32391118[[#This Row],[SALIDAS4]]</f>
        <v>398</v>
      </c>
    </row>
    <row r="144" spans="1:17">
      <c r="A144" s="9" t="s">
        <v>59</v>
      </c>
      <c r="B144" s="17" t="s">
        <v>880</v>
      </c>
      <c r="C144" s="50" t="s">
        <v>107</v>
      </c>
      <c r="D144" t="s">
        <v>660</v>
      </c>
      <c r="F144" s="55" t="s">
        <v>1345</v>
      </c>
      <c r="G144" s="55"/>
      <c r="H144" s="9" t="s">
        <v>834</v>
      </c>
      <c r="I144">
        <v>7</v>
      </c>
      <c r="J144">
        <v>0</v>
      </c>
      <c r="K144" s="34">
        <v>0</v>
      </c>
      <c r="L144">
        <f>+Tabla32391118[[#This Row],[BALANCE INICIAL]]+Tabla32391118[[#This Row],[ENTRADAS]]-Tabla32391118[[#This Row],[SALIDAS]]</f>
        <v>7</v>
      </c>
      <c r="M144" s="2">
        <v>365</v>
      </c>
      <c r="N144" s="2">
        <f>+Tabla32391118[[#This Row],[BALANCE INICIAL]]*Tabla32391118[[#This Row],[PRECIO]]</f>
        <v>2555</v>
      </c>
      <c r="O144" s="2">
        <f>+Tabla32391118[[#This Row],[ENTRADAS]]*Tabla32391118[[#This Row],[PRECIO]]</f>
        <v>0</v>
      </c>
      <c r="P144" s="2">
        <f>+Tabla32391118[[#This Row],[SALIDAS]]*Tabla32391118[[#This Row],[PRECIO]]</f>
        <v>0</v>
      </c>
      <c r="Q144" s="2">
        <f>+Tabla32391118[[#This Row],[BALANCE INICIAL2]]+Tabla32391118[[#This Row],[ENTRADAS3]]-Tabla32391118[[#This Row],[SALIDAS4]]</f>
        <v>2555</v>
      </c>
    </row>
    <row r="145" spans="1:17">
      <c r="A145" s="9" t="s">
        <v>59</v>
      </c>
      <c r="B145" s="17" t="s">
        <v>880</v>
      </c>
      <c r="C145" s="50" t="s">
        <v>107</v>
      </c>
      <c r="D145" t="s">
        <v>662</v>
      </c>
      <c r="F145" s="55" t="s">
        <v>1345</v>
      </c>
      <c r="G145" s="55"/>
      <c r="H145" s="9" t="s">
        <v>834</v>
      </c>
      <c r="I145">
        <v>1</v>
      </c>
      <c r="J145">
        <v>0</v>
      </c>
      <c r="K145" s="34">
        <v>0</v>
      </c>
      <c r="L145">
        <f>+Tabla32391118[[#This Row],[BALANCE INICIAL]]+Tabla32391118[[#This Row],[ENTRADAS]]-Tabla32391118[[#This Row],[SALIDAS]]</f>
        <v>1</v>
      </c>
      <c r="M145" s="2">
        <v>400</v>
      </c>
      <c r="N145" s="2">
        <f>+Tabla32391118[[#This Row],[BALANCE INICIAL]]*Tabla32391118[[#This Row],[PRECIO]]</f>
        <v>400</v>
      </c>
      <c r="O145" s="2">
        <f>+Tabla32391118[[#This Row],[ENTRADAS]]*Tabla32391118[[#This Row],[PRECIO]]</f>
        <v>0</v>
      </c>
      <c r="P145" s="2">
        <f>+Tabla32391118[[#This Row],[SALIDAS]]*Tabla32391118[[#This Row],[PRECIO]]</f>
        <v>0</v>
      </c>
      <c r="Q145" s="2">
        <f>+Tabla32391118[[#This Row],[BALANCE INICIAL2]]+Tabla32391118[[#This Row],[ENTRADAS3]]-Tabla32391118[[#This Row],[SALIDAS4]]</f>
        <v>400</v>
      </c>
    </row>
    <row r="146" spans="1:17">
      <c r="A146" s="9" t="s">
        <v>59</v>
      </c>
      <c r="B146" s="17" t="s">
        <v>880</v>
      </c>
      <c r="C146" s="50" t="s">
        <v>107</v>
      </c>
      <c r="D146" t="s">
        <v>663</v>
      </c>
      <c r="F146" s="55" t="s">
        <v>1345</v>
      </c>
      <c r="G146" s="55"/>
      <c r="H146" s="9" t="s">
        <v>834</v>
      </c>
      <c r="I146">
        <v>15</v>
      </c>
      <c r="J146">
        <v>0</v>
      </c>
      <c r="K146" s="34">
        <v>0</v>
      </c>
      <c r="L146">
        <f>+Tabla32391118[[#This Row],[BALANCE INICIAL]]+Tabla32391118[[#This Row],[ENTRADAS]]-Tabla32391118[[#This Row],[SALIDAS]]</f>
        <v>15</v>
      </c>
      <c r="M146" s="2">
        <v>365</v>
      </c>
      <c r="N146" s="2">
        <f>+Tabla32391118[[#This Row],[BALANCE INICIAL]]*Tabla32391118[[#This Row],[PRECIO]]</f>
        <v>5475</v>
      </c>
      <c r="O146" s="2">
        <f>+Tabla32391118[[#This Row],[ENTRADAS]]*Tabla32391118[[#This Row],[PRECIO]]</f>
        <v>0</v>
      </c>
      <c r="P146" s="2">
        <f>+Tabla32391118[[#This Row],[SALIDAS]]*Tabla32391118[[#This Row],[PRECIO]]</f>
        <v>0</v>
      </c>
      <c r="Q146" s="2">
        <f>+Tabla32391118[[#This Row],[BALANCE INICIAL2]]+Tabla32391118[[#This Row],[ENTRADAS3]]-Tabla32391118[[#This Row],[SALIDAS4]]</f>
        <v>5475</v>
      </c>
    </row>
    <row r="147" spans="1:17">
      <c r="A147" s="9" t="s">
        <v>59</v>
      </c>
      <c r="B147" s="17" t="s">
        <v>880</v>
      </c>
      <c r="C147" s="50" t="s">
        <v>107</v>
      </c>
      <c r="D147" t="s">
        <v>664</v>
      </c>
      <c r="F147" s="55" t="s">
        <v>1345</v>
      </c>
      <c r="G147" s="55"/>
      <c r="H147" s="9" t="s">
        <v>834</v>
      </c>
      <c r="I147">
        <v>13</v>
      </c>
      <c r="J147">
        <v>0</v>
      </c>
      <c r="K147" s="34">
        <v>0</v>
      </c>
      <c r="L147">
        <f>+Tabla32391118[[#This Row],[BALANCE INICIAL]]+Tabla32391118[[#This Row],[ENTRADAS]]-Tabla32391118[[#This Row],[SALIDAS]]</f>
        <v>13</v>
      </c>
      <c r="M147" s="2">
        <v>450</v>
      </c>
      <c r="N147" s="2">
        <f>+Tabla32391118[[#This Row],[BALANCE INICIAL]]*Tabla32391118[[#This Row],[PRECIO]]</f>
        <v>5850</v>
      </c>
      <c r="O147" s="2">
        <f>+Tabla32391118[[#This Row],[ENTRADAS]]*Tabla32391118[[#This Row],[PRECIO]]</f>
        <v>0</v>
      </c>
      <c r="P147" s="2">
        <f>+Tabla32391118[[#This Row],[SALIDAS]]*Tabla32391118[[#This Row],[PRECIO]]</f>
        <v>0</v>
      </c>
      <c r="Q147" s="2">
        <f>+Tabla32391118[[#This Row],[BALANCE INICIAL2]]+Tabla32391118[[#This Row],[ENTRADAS3]]-Tabla32391118[[#This Row],[SALIDAS4]]</f>
        <v>5850</v>
      </c>
    </row>
    <row r="148" spans="1:17">
      <c r="A148" s="9" t="s">
        <v>59</v>
      </c>
      <c r="B148" s="17" t="s">
        <v>880</v>
      </c>
      <c r="C148" s="50" t="s">
        <v>107</v>
      </c>
      <c r="D148" t="s">
        <v>665</v>
      </c>
      <c r="F148" s="55" t="s">
        <v>1345</v>
      </c>
      <c r="G148" s="55"/>
      <c r="H148" s="9" t="s">
        <v>834</v>
      </c>
      <c r="I148">
        <v>14</v>
      </c>
      <c r="J148">
        <v>0</v>
      </c>
      <c r="K148" s="34">
        <v>0</v>
      </c>
      <c r="L148">
        <f>+Tabla32391118[[#This Row],[BALANCE INICIAL]]+Tabla32391118[[#This Row],[ENTRADAS]]-Tabla32391118[[#This Row],[SALIDAS]]</f>
        <v>14</v>
      </c>
      <c r="M148" s="2">
        <v>365</v>
      </c>
      <c r="N148" s="2">
        <f>+Tabla32391118[[#This Row],[BALANCE INICIAL]]*Tabla32391118[[#This Row],[PRECIO]]</f>
        <v>5110</v>
      </c>
      <c r="O148" s="2">
        <f>+Tabla32391118[[#This Row],[ENTRADAS]]*Tabla32391118[[#This Row],[PRECIO]]</f>
        <v>0</v>
      </c>
      <c r="P148" s="2">
        <f>+Tabla32391118[[#This Row],[SALIDAS]]*Tabla32391118[[#This Row],[PRECIO]]</f>
        <v>0</v>
      </c>
      <c r="Q148" s="2">
        <f>+Tabla32391118[[#This Row],[BALANCE INICIAL2]]+Tabla32391118[[#This Row],[ENTRADAS3]]-Tabla32391118[[#This Row],[SALIDAS4]]</f>
        <v>5110</v>
      </c>
    </row>
    <row r="149" spans="1:17">
      <c r="A149" s="9" t="s">
        <v>59</v>
      </c>
      <c r="B149" s="17" t="s">
        <v>880</v>
      </c>
      <c r="C149" s="50" t="s">
        <v>107</v>
      </c>
      <c r="D149" t="s">
        <v>667</v>
      </c>
      <c r="F149" s="55" t="s">
        <v>1345</v>
      </c>
      <c r="G149" s="55"/>
      <c r="H149" s="9" t="s">
        <v>834</v>
      </c>
      <c r="I149">
        <v>13</v>
      </c>
      <c r="J149">
        <v>0</v>
      </c>
      <c r="K149" s="34">
        <v>0</v>
      </c>
      <c r="L149">
        <f>+Tabla32391118[[#This Row],[BALANCE INICIAL]]+Tabla32391118[[#This Row],[ENTRADAS]]-Tabla32391118[[#This Row],[SALIDAS]]</f>
        <v>13</v>
      </c>
      <c r="M149" s="2">
        <v>365</v>
      </c>
      <c r="N149" s="2">
        <f>+Tabla32391118[[#This Row],[BALANCE INICIAL]]*Tabla32391118[[#This Row],[PRECIO]]</f>
        <v>4745</v>
      </c>
      <c r="O149" s="2">
        <f>+Tabla32391118[[#This Row],[ENTRADAS]]*Tabla32391118[[#This Row],[PRECIO]]</f>
        <v>0</v>
      </c>
      <c r="P149" s="2">
        <f>+Tabla32391118[[#This Row],[SALIDAS]]*Tabla32391118[[#This Row],[PRECIO]]</f>
        <v>0</v>
      </c>
      <c r="Q149" s="2">
        <f>+Tabla32391118[[#This Row],[BALANCE INICIAL2]]+Tabla32391118[[#This Row],[ENTRADAS3]]-Tabla32391118[[#This Row],[SALIDAS4]]</f>
        <v>4745</v>
      </c>
    </row>
    <row r="150" spans="1:17">
      <c r="A150" s="9" t="s">
        <v>29</v>
      </c>
      <c r="B150" s="47" t="s">
        <v>878</v>
      </c>
      <c r="C150" s="50" t="s">
        <v>102</v>
      </c>
      <c r="D150" t="s">
        <v>548</v>
      </c>
      <c r="F150" s="55" t="s">
        <v>1345</v>
      </c>
      <c r="G150" s="55"/>
      <c r="H150" s="9" t="s">
        <v>865</v>
      </c>
      <c r="I150">
        <v>10</v>
      </c>
      <c r="J150">
        <v>0</v>
      </c>
      <c r="K150" s="34">
        <v>10</v>
      </c>
      <c r="L150">
        <f>+Tabla32391118[[#This Row],[BALANCE INICIAL]]+Tabla32391118[[#This Row],[ENTRADAS]]-Tabla32391118[[#This Row],[SALIDAS]]</f>
        <v>0</v>
      </c>
      <c r="M150" s="2">
        <v>476</v>
      </c>
      <c r="N150" s="2">
        <f>+Tabla32391118[[#This Row],[BALANCE INICIAL]]*Tabla32391118[[#This Row],[PRECIO]]</f>
        <v>4760</v>
      </c>
      <c r="O150" s="2">
        <f>+Tabla32391118[[#This Row],[ENTRADAS]]*Tabla32391118[[#This Row],[PRECIO]]</f>
        <v>0</v>
      </c>
      <c r="P150" s="2">
        <f>+Tabla32391118[[#This Row],[SALIDAS]]*Tabla32391118[[#This Row],[PRECIO]]</f>
        <v>4760</v>
      </c>
      <c r="Q150" s="2">
        <f>+Tabla32391118[[#This Row],[BALANCE INICIAL2]]+Tabla32391118[[#This Row],[ENTRADAS3]]-Tabla32391118[[#This Row],[SALIDAS4]]</f>
        <v>0</v>
      </c>
    </row>
    <row r="151" spans="1:17" ht="13.5" customHeight="1">
      <c r="A151" s="63" t="s">
        <v>1381</v>
      </c>
      <c r="B151" s="40" t="s">
        <v>1382</v>
      </c>
      <c r="C151" s="52" t="s">
        <v>1383</v>
      </c>
      <c r="D151" t="s">
        <v>1646</v>
      </c>
      <c r="E151" t="s">
        <v>1648</v>
      </c>
      <c r="F151" s="55">
        <v>45551</v>
      </c>
      <c r="G151" s="62" t="s">
        <v>1649</v>
      </c>
      <c r="H151" s="9" t="s">
        <v>820</v>
      </c>
      <c r="I151">
        <v>0</v>
      </c>
      <c r="J151">
        <v>6</v>
      </c>
      <c r="K151" s="34">
        <v>0</v>
      </c>
      <c r="L151">
        <f>+Tabla32391118[[#This Row],[BALANCE INICIAL]]+Tabla32391118[[#This Row],[ENTRADAS]]-Tabla32391118[[#This Row],[SALIDAS]]</f>
        <v>6</v>
      </c>
      <c r="M151" s="2">
        <v>1116.06</v>
      </c>
      <c r="N151" s="2">
        <f>+Tabla32391118[[#This Row],[BALANCE INICIAL]]*Tabla32391118[[#This Row],[PRECIO]]</f>
        <v>0</v>
      </c>
      <c r="O151" s="2">
        <f>+Tabla32391118[[#This Row],[ENTRADAS]]*Tabla32391118[[#This Row],[PRECIO]]</f>
        <v>6696.36</v>
      </c>
      <c r="P151" s="2">
        <f>+Tabla32391118[[#This Row],[SALIDAS]]*Tabla32391118[[#This Row],[PRECIO]]</f>
        <v>0</v>
      </c>
      <c r="Q151" s="2">
        <f>+Tabla32391118[[#This Row],[BALANCE INICIAL2]]+Tabla32391118[[#This Row],[ENTRADAS3]]-Tabla32391118[[#This Row],[SALIDAS4]]</f>
        <v>6696.36</v>
      </c>
    </row>
    <row r="152" spans="1:17">
      <c r="A152" s="39" t="s">
        <v>28</v>
      </c>
      <c r="B152" s="40" t="s">
        <v>884</v>
      </c>
      <c r="C152" s="52" t="s">
        <v>74</v>
      </c>
      <c r="D152" t="s">
        <v>1398</v>
      </c>
      <c r="F152" s="55" t="s">
        <v>1345</v>
      </c>
      <c r="G152" s="55"/>
      <c r="H152" s="9" t="s">
        <v>820</v>
      </c>
      <c r="I152">
        <v>1</v>
      </c>
      <c r="J152">
        <v>0</v>
      </c>
      <c r="K152" s="34">
        <v>0</v>
      </c>
      <c r="L152">
        <f>+Tabla32391118[[#This Row],[BALANCE INICIAL]]+Tabla32391118[[#This Row],[ENTRADAS]]-Tabla32391118[[#This Row],[SALIDAS]]</f>
        <v>1</v>
      </c>
      <c r="M152" s="2">
        <v>97.46</v>
      </c>
      <c r="N152" s="2">
        <f>+Tabla32391118[[#This Row],[BALANCE INICIAL]]*Tabla32391118[[#This Row],[PRECIO]]</f>
        <v>97.46</v>
      </c>
      <c r="O152" s="2">
        <f>+Tabla32391118[[#This Row],[ENTRADAS]]*Tabla32391118[[#This Row],[PRECIO]]</f>
        <v>0</v>
      </c>
      <c r="P152" s="2">
        <f>+Tabla32391118[[#This Row],[SALIDAS]]*Tabla32391118[[#This Row],[PRECIO]]</f>
        <v>0</v>
      </c>
      <c r="Q152" s="2">
        <f>+Tabla32391118[[#This Row],[BALANCE INICIAL2]]+Tabla32391118[[#This Row],[ENTRADAS3]]-Tabla32391118[[#This Row],[SALIDAS4]]</f>
        <v>97.46</v>
      </c>
    </row>
    <row r="153" spans="1:17">
      <c r="A153" s="39" t="s">
        <v>28</v>
      </c>
      <c r="B153" s="40" t="s">
        <v>884</v>
      </c>
      <c r="C153" s="52" t="s">
        <v>74</v>
      </c>
      <c r="D153" t="s">
        <v>1296</v>
      </c>
      <c r="F153" s="55" t="s">
        <v>1345</v>
      </c>
      <c r="G153" s="55"/>
      <c r="H153" s="9" t="s">
        <v>820</v>
      </c>
      <c r="I153">
        <v>4</v>
      </c>
      <c r="J153">
        <v>0</v>
      </c>
      <c r="K153" s="34">
        <v>0</v>
      </c>
      <c r="L153">
        <f>+Tabla32391118[[#This Row],[BALANCE INICIAL]]+Tabla32391118[[#This Row],[ENTRADAS]]-Tabla32391118[[#This Row],[SALIDAS]]</f>
        <v>4</v>
      </c>
      <c r="M153" s="2">
        <v>130</v>
      </c>
      <c r="N153" s="2">
        <f>+Tabla32391118[[#This Row],[BALANCE INICIAL]]*Tabla32391118[[#This Row],[PRECIO]]</f>
        <v>520</v>
      </c>
      <c r="O153" s="2">
        <f>+Tabla32391118[[#This Row],[ENTRADAS]]*Tabla32391118[[#This Row],[PRECIO]]</f>
        <v>0</v>
      </c>
      <c r="P153" s="2">
        <f>+Tabla32391118[[#This Row],[SALIDAS]]*Tabla32391118[[#This Row],[PRECIO]]</f>
        <v>0</v>
      </c>
      <c r="Q153" s="2">
        <f>+Tabla32391118[[#This Row],[BALANCE INICIAL2]]+Tabla32391118[[#This Row],[ENTRADAS3]]-Tabla32391118[[#This Row],[SALIDAS4]]</f>
        <v>520</v>
      </c>
    </row>
    <row r="154" spans="1:17">
      <c r="A154" s="39" t="s">
        <v>28</v>
      </c>
      <c r="B154" s="40" t="s">
        <v>884</v>
      </c>
      <c r="C154" s="52" t="s">
        <v>74</v>
      </c>
      <c r="D154" t="s">
        <v>1297</v>
      </c>
      <c r="F154" s="55" t="s">
        <v>1345</v>
      </c>
      <c r="G154" s="55"/>
      <c r="H154" s="9" t="s">
        <v>820</v>
      </c>
      <c r="I154">
        <v>11</v>
      </c>
      <c r="J154">
        <v>0</v>
      </c>
      <c r="K154" s="34">
        <v>0</v>
      </c>
      <c r="L154">
        <f>+Tabla32391118[[#This Row],[BALANCE INICIAL]]+Tabla32391118[[#This Row],[ENTRADAS]]-Tabla32391118[[#This Row],[SALIDAS]]</f>
        <v>11</v>
      </c>
      <c r="M154" s="2">
        <v>184</v>
      </c>
      <c r="N154" s="2">
        <f>+Tabla32391118[[#This Row],[BALANCE INICIAL]]*Tabla32391118[[#This Row],[PRECIO]]</f>
        <v>2024</v>
      </c>
      <c r="O154" s="2">
        <f>+Tabla32391118[[#This Row],[ENTRADAS]]*Tabla32391118[[#This Row],[PRECIO]]</f>
        <v>0</v>
      </c>
      <c r="P154" s="2">
        <f>+Tabla32391118[[#This Row],[SALIDAS]]*Tabla32391118[[#This Row],[PRECIO]]</f>
        <v>0</v>
      </c>
      <c r="Q154" s="2">
        <f>+Tabla32391118[[#This Row],[BALANCE INICIAL2]]+Tabla32391118[[#This Row],[ENTRADAS3]]-Tabla32391118[[#This Row],[SALIDAS4]]</f>
        <v>2024</v>
      </c>
    </row>
    <row r="155" spans="1:17">
      <c r="A155" s="39" t="s">
        <v>28</v>
      </c>
      <c r="B155" s="40" t="s">
        <v>884</v>
      </c>
      <c r="C155" s="52" t="s">
        <v>74</v>
      </c>
      <c r="D155" t="s">
        <v>1298</v>
      </c>
      <c r="F155" s="55" t="s">
        <v>1345</v>
      </c>
      <c r="G155" s="55"/>
      <c r="H155" s="9" t="s">
        <v>820</v>
      </c>
      <c r="I155">
        <v>12</v>
      </c>
      <c r="J155">
        <v>0</v>
      </c>
      <c r="K155" s="34">
        <v>0</v>
      </c>
      <c r="L155">
        <f>+Tabla32391118[[#This Row],[BALANCE INICIAL]]+Tabla32391118[[#This Row],[ENTRADAS]]-Tabla32391118[[#This Row],[SALIDAS]]</f>
        <v>12</v>
      </c>
      <c r="M155" s="2">
        <v>199.16</v>
      </c>
      <c r="N155" s="2">
        <f>+Tabla32391118[[#This Row],[BALANCE INICIAL]]*Tabla32391118[[#This Row],[PRECIO]]</f>
        <v>2389.92</v>
      </c>
      <c r="O155" s="2">
        <f>+Tabla32391118[[#This Row],[ENTRADAS]]*Tabla32391118[[#This Row],[PRECIO]]</f>
        <v>0</v>
      </c>
      <c r="P155" s="2">
        <f>+Tabla32391118[[#This Row],[SALIDAS]]*Tabla32391118[[#This Row],[PRECIO]]</f>
        <v>0</v>
      </c>
      <c r="Q155" s="2">
        <f>+Tabla32391118[[#This Row],[BALANCE INICIAL2]]+Tabla32391118[[#This Row],[ENTRADAS3]]-Tabla32391118[[#This Row],[SALIDAS4]]</f>
        <v>2389.92</v>
      </c>
    </row>
    <row r="156" spans="1:17">
      <c r="A156" s="39" t="s">
        <v>28</v>
      </c>
      <c r="B156" s="40" t="s">
        <v>884</v>
      </c>
      <c r="C156" s="52" t="s">
        <v>74</v>
      </c>
      <c r="D156" t="s">
        <v>1397</v>
      </c>
      <c r="F156" s="55" t="s">
        <v>1345</v>
      </c>
      <c r="G156" s="55"/>
      <c r="H156" s="9" t="s">
        <v>820</v>
      </c>
      <c r="I156">
        <v>0</v>
      </c>
      <c r="J156">
        <v>0</v>
      </c>
      <c r="K156" s="34">
        <v>0</v>
      </c>
      <c r="L156">
        <f>+Tabla32391118[[#This Row],[BALANCE INICIAL]]+Tabla32391118[[#This Row],[ENTRADAS]]-Tabla32391118[[#This Row],[SALIDAS]]</f>
        <v>0</v>
      </c>
      <c r="M156" s="2">
        <v>391.36</v>
      </c>
      <c r="N156" s="2">
        <f>+Tabla32391118[[#This Row],[BALANCE INICIAL]]*Tabla32391118[[#This Row],[PRECIO]]</f>
        <v>0</v>
      </c>
      <c r="O156" s="2">
        <f>+Tabla32391118[[#This Row],[ENTRADAS]]*Tabla32391118[[#This Row],[PRECIO]]</f>
        <v>0</v>
      </c>
      <c r="P156" s="2">
        <f>+Tabla32391118[[#This Row],[SALIDAS]]*Tabla32391118[[#This Row],[PRECIO]]</f>
        <v>0</v>
      </c>
      <c r="Q156" s="2">
        <f>+Tabla32391118[[#This Row],[BALANCE INICIAL2]]+Tabla32391118[[#This Row],[ENTRADAS3]]-Tabla32391118[[#This Row],[SALIDAS4]]</f>
        <v>0</v>
      </c>
    </row>
    <row r="157" spans="1:17">
      <c r="A157" s="39" t="s">
        <v>41</v>
      </c>
      <c r="B157" s="40" t="s">
        <v>890</v>
      </c>
      <c r="C157" s="52" t="s">
        <v>87</v>
      </c>
      <c r="D157" t="s">
        <v>1625</v>
      </c>
      <c r="E157" t="s">
        <v>1630</v>
      </c>
      <c r="F157" s="55">
        <v>45540</v>
      </c>
      <c r="G157" s="62" t="s">
        <v>1616</v>
      </c>
      <c r="H157" s="9" t="s">
        <v>820</v>
      </c>
      <c r="I157">
        <v>0</v>
      </c>
      <c r="J157">
        <v>700</v>
      </c>
      <c r="K157" s="34">
        <v>0</v>
      </c>
      <c r="L157">
        <f>+Tabla32391118[[#This Row],[BALANCE INICIAL]]+Tabla32391118[[#This Row],[ENTRADAS]]-Tabla32391118[[#This Row],[SALIDAS]]</f>
        <v>700</v>
      </c>
      <c r="M157" s="2">
        <v>365</v>
      </c>
      <c r="N157" s="2">
        <f>+Tabla32391118[[#This Row],[BALANCE INICIAL]]*Tabla32391118[[#This Row],[PRECIO]]</f>
        <v>0</v>
      </c>
      <c r="O157" s="2">
        <f>+Tabla32391118[[#This Row],[ENTRADAS]]*Tabla32391118[[#This Row],[PRECIO]]</f>
        <v>255500</v>
      </c>
      <c r="P157" s="2">
        <f>+Tabla32391118[[#This Row],[SALIDAS]]*Tabla32391118[[#This Row],[PRECIO]]</f>
        <v>0</v>
      </c>
      <c r="Q157" s="2">
        <f>+Tabla32391118[[#This Row],[BALANCE INICIAL2]]+Tabla32391118[[#This Row],[ENTRADAS3]]-Tabla32391118[[#This Row],[SALIDAS4]]</f>
        <v>255500</v>
      </c>
    </row>
    <row r="158" spans="1:17">
      <c r="A158" s="39" t="s">
        <v>28</v>
      </c>
      <c r="B158" s="40" t="s">
        <v>884</v>
      </c>
      <c r="C158" s="52" t="s">
        <v>74</v>
      </c>
      <c r="D158" t="s">
        <v>1294</v>
      </c>
      <c r="F158" s="55" t="s">
        <v>1345</v>
      </c>
      <c r="G158" s="55"/>
      <c r="H158" s="9" t="s">
        <v>820</v>
      </c>
      <c r="I158">
        <v>70</v>
      </c>
      <c r="J158">
        <v>0</v>
      </c>
      <c r="K158" s="34">
        <v>0</v>
      </c>
      <c r="L158">
        <f>+Tabla32391118[[#This Row],[BALANCE INICIAL]]+Tabla32391118[[#This Row],[ENTRADAS]]-Tabla32391118[[#This Row],[SALIDAS]]</f>
        <v>70</v>
      </c>
      <c r="M158" s="2">
        <v>4.5</v>
      </c>
      <c r="N158" s="2">
        <f>+Tabla32391118[[#This Row],[BALANCE INICIAL]]*Tabla32391118[[#This Row],[PRECIO]]</f>
        <v>315</v>
      </c>
      <c r="O158" s="2">
        <f>+Tabla32391118[[#This Row],[ENTRADAS]]*Tabla32391118[[#This Row],[PRECIO]]</f>
        <v>0</v>
      </c>
      <c r="P158" s="2">
        <f>+Tabla32391118[[#This Row],[SALIDAS]]*Tabla32391118[[#This Row],[PRECIO]]</f>
        <v>0</v>
      </c>
      <c r="Q158" s="2">
        <f>+Tabla32391118[[#This Row],[BALANCE INICIAL2]]+Tabla32391118[[#This Row],[ENTRADAS3]]-Tabla32391118[[#This Row],[SALIDAS4]]</f>
        <v>315</v>
      </c>
    </row>
    <row r="159" spans="1:17">
      <c r="A159" s="9" t="s">
        <v>33</v>
      </c>
      <c r="B159" s="47" t="s">
        <v>879</v>
      </c>
      <c r="C159" s="50" t="s">
        <v>78</v>
      </c>
      <c r="D159" t="s">
        <v>1295</v>
      </c>
      <c r="F159" s="55" t="s">
        <v>1345</v>
      </c>
      <c r="G159" s="55"/>
      <c r="H159" s="9" t="s">
        <v>820</v>
      </c>
      <c r="I159">
        <v>1</v>
      </c>
      <c r="J159">
        <v>0</v>
      </c>
      <c r="K159" s="34">
        <v>0</v>
      </c>
      <c r="L159">
        <f>+Tabla32391118[[#This Row],[BALANCE INICIAL]]+Tabla32391118[[#This Row],[ENTRADAS]]-Tabla32391118[[#This Row],[SALIDAS]]</f>
        <v>1</v>
      </c>
      <c r="M159" s="2">
        <v>1900</v>
      </c>
      <c r="N159" s="2">
        <f>+Tabla32391118[[#This Row],[BALANCE INICIAL]]*Tabla32391118[[#This Row],[PRECIO]]</f>
        <v>1900</v>
      </c>
      <c r="O159" s="2">
        <f>+Tabla32391118[[#This Row],[ENTRADAS]]*Tabla32391118[[#This Row],[PRECIO]]</f>
        <v>0</v>
      </c>
      <c r="P159" s="2">
        <f>+Tabla32391118[[#This Row],[SALIDAS]]*Tabla32391118[[#This Row],[PRECIO]]</f>
        <v>0</v>
      </c>
      <c r="Q159" s="2">
        <f>+Tabla32391118[[#This Row],[BALANCE INICIAL2]]+Tabla32391118[[#This Row],[ENTRADAS3]]-Tabla32391118[[#This Row],[SALIDAS4]]</f>
        <v>1900</v>
      </c>
    </row>
    <row r="160" spans="1:17">
      <c r="A160" s="9" t="s">
        <v>1141</v>
      </c>
      <c r="B160" s="17" t="s">
        <v>1142</v>
      </c>
      <c r="C160" s="50" t="s">
        <v>1143</v>
      </c>
      <c r="D160" t="s">
        <v>1368</v>
      </c>
      <c r="F160" s="55" t="s">
        <v>1345</v>
      </c>
      <c r="G160" s="55"/>
      <c r="H160" s="9" t="s">
        <v>820</v>
      </c>
      <c r="I160">
        <v>18</v>
      </c>
      <c r="J160">
        <v>0</v>
      </c>
      <c r="K160" s="34">
        <v>0</v>
      </c>
      <c r="L160">
        <f>+Tabla32391118[[#This Row],[BALANCE INICIAL]]+Tabla32391118[[#This Row],[ENTRADAS]]-Tabla32391118[[#This Row],[SALIDAS]]</f>
        <v>18</v>
      </c>
      <c r="M160" s="2">
        <v>50</v>
      </c>
      <c r="N160" s="2">
        <f>+Tabla32391118[[#This Row],[BALANCE INICIAL]]*Tabla32391118[[#This Row],[PRECIO]]</f>
        <v>900</v>
      </c>
      <c r="O160" s="2">
        <f>+Tabla32391118[[#This Row],[ENTRADAS]]*Tabla32391118[[#This Row],[PRECIO]]</f>
        <v>0</v>
      </c>
      <c r="P160" s="2">
        <f>+Tabla32391118[[#This Row],[SALIDAS]]*Tabla32391118[[#This Row],[PRECIO]]</f>
        <v>0</v>
      </c>
      <c r="Q160" s="2">
        <f>+Tabla32391118[[#This Row],[BALANCE INICIAL2]]+Tabla32391118[[#This Row],[ENTRADAS3]]-Tabla32391118[[#This Row],[SALIDAS4]]</f>
        <v>900</v>
      </c>
    </row>
    <row r="161" spans="1:17">
      <c r="A161" s="9" t="s">
        <v>59</v>
      </c>
      <c r="B161" s="17" t="s">
        <v>880</v>
      </c>
      <c r="C161" s="50" t="s">
        <v>107</v>
      </c>
      <c r="D161" t="s">
        <v>668</v>
      </c>
      <c r="F161" s="55" t="s">
        <v>1345</v>
      </c>
      <c r="G161" s="55"/>
      <c r="H161" s="9" t="s">
        <v>820</v>
      </c>
      <c r="I161">
        <v>1</v>
      </c>
      <c r="J161">
        <v>0</v>
      </c>
      <c r="K161" s="34">
        <v>0</v>
      </c>
      <c r="L161">
        <f>+Tabla32391118[[#This Row],[BALANCE INICIAL]]+Tabla32391118[[#This Row],[ENTRADAS]]-Tabla32391118[[#This Row],[SALIDAS]]</f>
        <v>1</v>
      </c>
      <c r="M161" s="2">
        <v>545</v>
      </c>
      <c r="N161" s="2">
        <f>+Tabla32391118[[#This Row],[BALANCE INICIAL]]*Tabla32391118[[#This Row],[PRECIO]]</f>
        <v>545</v>
      </c>
      <c r="O161" s="2">
        <f>+Tabla32391118[[#This Row],[ENTRADAS]]*Tabla32391118[[#This Row],[PRECIO]]</f>
        <v>0</v>
      </c>
      <c r="P161" s="2">
        <f>+Tabla32391118[[#This Row],[SALIDAS]]*Tabla32391118[[#This Row],[PRECIO]]</f>
        <v>0</v>
      </c>
      <c r="Q161" s="2">
        <f>+Tabla32391118[[#This Row],[BALANCE INICIAL2]]+Tabla32391118[[#This Row],[ENTRADAS3]]-Tabla32391118[[#This Row],[SALIDAS4]]</f>
        <v>545</v>
      </c>
    </row>
    <row r="162" spans="1:17" ht="28.8">
      <c r="A162" s="35" t="s">
        <v>27</v>
      </c>
      <c r="B162" s="17" t="s">
        <v>889</v>
      </c>
      <c r="C162" s="51" t="s">
        <v>1139</v>
      </c>
      <c r="D162" t="s">
        <v>1293</v>
      </c>
      <c r="F162" s="55" t="s">
        <v>1345</v>
      </c>
      <c r="G162" s="55"/>
      <c r="H162" s="9" t="s">
        <v>820</v>
      </c>
      <c r="I162">
        <v>150</v>
      </c>
      <c r="J162">
        <v>0</v>
      </c>
      <c r="K162" s="34">
        <v>150</v>
      </c>
      <c r="L162">
        <f>+Tabla32391118[[#This Row],[BALANCE INICIAL]]+Tabla32391118[[#This Row],[ENTRADAS]]-Tabla32391118[[#This Row],[SALIDAS]]</f>
        <v>0</v>
      </c>
      <c r="M162" s="2">
        <v>65.8</v>
      </c>
      <c r="N162" s="2">
        <f>+Tabla32391118[[#This Row],[BALANCE INICIAL]]*Tabla32391118[[#This Row],[PRECIO]]</f>
        <v>9870</v>
      </c>
      <c r="O162" s="2">
        <f>+Tabla32391118[[#This Row],[ENTRADAS]]*Tabla32391118[[#This Row],[PRECIO]]</f>
        <v>0</v>
      </c>
      <c r="P162" s="2">
        <f>+Tabla32391118[[#This Row],[SALIDAS]]*Tabla32391118[[#This Row],[PRECIO]]</f>
        <v>9870</v>
      </c>
      <c r="Q162" s="2">
        <f>+Tabla32391118[[#This Row],[BALANCE INICIAL2]]+Tabla32391118[[#This Row],[ENTRADAS3]]-Tabla32391118[[#This Row],[SALIDAS4]]</f>
        <v>0</v>
      </c>
    </row>
    <row r="163" spans="1:17">
      <c r="A163" s="9" t="s">
        <v>1130</v>
      </c>
      <c r="B163" s="17" t="s">
        <v>894</v>
      </c>
      <c r="C163" s="50" t="s">
        <v>1131</v>
      </c>
      <c r="D163" t="s">
        <v>1144</v>
      </c>
      <c r="F163" s="55" t="s">
        <v>1345</v>
      </c>
      <c r="G163" s="55"/>
      <c r="H163" s="9" t="s">
        <v>820</v>
      </c>
      <c r="I163">
        <v>0</v>
      </c>
      <c r="J163">
        <v>0</v>
      </c>
      <c r="K163" s="34">
        <v>0</v>
      </c>
      <c r="L163">
        <f>+Tabla32391118[[#This Row],[BALANCE INICIAL]]+Tabla32391118[[#This Row],[ENTRADAS]]-Tabla32391118[[#This Row],[SALIDAS]]</f>
        <v>0</v>
      </c>
      <c r="M163" s="2">
        <v>1300</v>
      </c>
      <c r="N163" s="2">
        <f>+Tabla32391118[[#This Row],[BALANCE INICIAL]]*Tabla32391118[[#This Row],[PRECIO]]</f>
        <v>0</v>
      </c>
      <c r="O163" s="2">
        <f>+Tabla32391118[[#This Row],[ENTRADAS]]*Tabla32391118[[#This Row],[PRECIO]]</f>
        <v>0</v>
      </c>
      <c r="P163" s="2">
        <f>+Tabla32391118[[#This Row],[SALIDAS]]*Tabla32391118[[#This Row],[PRECIO]]</f>
        <v>0</v>
      </c>
      <c r="Q163" s="2">
        <f>+Tabla32391118[[#This Row],[BALANCE INICIAL2]]+Tabla32391118[[#This Row],[ENTRADAS3]]-Tabla32391118[[#This Row],[SALIDAS4]]</f>
        <v>0</v>
      </c>
    </row>
    <row r="164" spans="1:17">
      <c r="A164" s="9" t="s">
        <v>32</v>
      </c>
      <c r="B164" s="47" t="s">
        <v>888</v>
      </c>
      <c r="C164" s="50" t="s">
        <v>76</v>
      </c>
      <c r="D164" t="s">
        <v>1414</v>
      </c>
      <c r="F164" s="55" t="s">
        <v>1345</v>
      </c>
      <c r="G164" s="55"/>
      <c r="H164" s="9" t="s">
        <v>820</v>
      </c>
      <c r="I164">
        <v>2</v>
      </c>
      <c r="J164">
        <v>0</v>
      </c>
      <c r="K164" s="34">
        <v>0</v>
      </c>
      <c r="L164">
        <f>+Tabla32391118[[#This Row],[BALANCE INICIAL]]+Tabla32391118[[#This Row],[ENTRADAS]]-Tabla32391118[[#This Row],[SALIDAS]]</f>
        <v>2</v>
      </c>
      <c r="M164" s="2">
        <v>185</v>
      </c>
      <c r="N164" s="2">
        <f>+Tabla32391118[[#This Row],[BALANCE INICIAL]]*Tabla32391118[[#This Row],[PRECIO]]</f>
        <v>370</v>
      </c>
      <c r="O164" s="2">
        <f>+Tabla32391118[[#This Row],[ENTRADAS]]*Tabla32391118[[#This Row],[PRECIO]]</f>
        <v>0</v>
      </c>
      <c r="P164" s="2">
        <f>+Tabla32391118[[#This Row],[SALIDAS]]*Tabla32391118[[#This Row],[PRECIO]]</f>
        <v>0</v>
      </c>
      <c r="Q164" s="2">
        <f>+Tabla32391118[[#This Row],[BALANCE INICIAL2]]+Tabla32391118[[#This Row],[ENTRADAS3]]-Tabla32391118[[#This Row],[SALIDAS4]]</f>
        <v>370</v>
      </c>
    </row>
    <row r="165" spans="1:17">
      <c r="A165" s="63" t="s">
        <v>29</v>
      </c>
      <c r="B165" s="40" t="s">
        <v>878</v>
      </c>
      <c r="C165" s="52" t="s">
        <v>102</v>
      </c>
      <c r="D165" t="s">
        <v>1716</v>
      </c>
      <c r="E165" t="s">
        <v>1659</v>
      </c>
      <c r="F165" s="55">
        <v>45551</v>
      </c>
      <c r="G165" s="62" t="s">
        <v>1719</v>
      </c>
      <c r="H165" s="9"/>
      <c r="I165">
        <v>0</v>
      </c>
      <c r="J165">
        <v>3</v>
      </c>
      <c r="K165" s="34">
        <v>0</v>
      </c>
      <c r="L165">
        <f>+Tabla32391118[[#This Row],[BALANCE INICIAL]]+Tabla32391118[[#This Row],[ENTRADAS]]-Tabla32391118[[#This Row],[SALIDAS]]</f>
        <v>3</v>
      </c>
      <c r="M165" s="2">
        <v>741</v>
      </c>
      <c r="N165" s="2">
        <f>+Tabla32391118[[#This Row],[BALANCE INICIAL]]*Tabla32391118[[#This Row],[PRECIO]]</f>
        <v>0</v>
      </c>
      <c r="O165" s="2">
        <f>+Tabla32391118[[#This Row],[ENTRADAS]]*Tabla32391118[[#This Row],[PRECIO]]</f>
        <v>2223</v>
      </c>
      <c r="P165" s="2">
        <f>+Tabla32391118[[#This Row],[SALIDAS]]*Tabla32391118[[#This Row],[PRECIO]]</f>
        <v>0</v>
      </c>
      <c r="Q165" s="2">
        <f>+Tabla32391118[[#This Row],[BALANCE INICIAL2]]+Tabla32391118[[#This Row],[ENTRADAS3]]-Tabla32391118[[#This Row],[SALIDAS4]]</f>
        <v>2223</v>
      </c>
    </row>
    <row r="166" spans="1:17">
      <c r="A166" s="39" t="s">
        <v>28</v>
      </c>
      <c r="B166" s="40" t="s">
        <v>884</v>
      </c>
      <c r="C166" s="52" t="s">
        <v>74</v>
      </c>
      <c r="D166" t="s">
        <v>184</v>
      </c>
      <c r="F166" s="55" t="s">
        <v>1345</v>
      </c>
      <c r="G166" s="55"/>
      <c r="H166" s="9" t="s">
        <v>839</v>
      </c>
      <c r="I166">
        <v>1</v>
      </c>
      <c r="J166">
        <v>0</v>
      </c>
      <c r="K166" s="34">
        <v>0</v>
      </c>
      <c r="L166">
        <f>+Tabla32391118[[#This Row],[BALANCE INICIAL]]+Tabla32391118[[#This Row],[ENTRADAS]]-Tabla32391118[[#This Row],[SALIDAS]]</f>
        <v>1</v>
      </c>
      <c r="M166" s="2">
        <v>21</v>
      </c>
      <c r="N166" s="2">
        <f>+Tabla32391118[[#This Row],[BALANCE INICIAL]]*Tabla32391118[[#This Row],[PRECIO]]</f>
        <v>21</v>
      </c>
      <c r="O166" s="2">
        <f>+Tabla32391118[[#This Row],[ENTRADAS]]*Tabla32391118[[#This Row],[PRECIO]]</f>
        <v>0</v>
      </c>
      <c r="P166" s="2">
        <f>+Tabla32391118[[#This Row],[SALIDAS]]*Tabla32391118[[#This Row],[PRECIO]]</f>
        <v>0</v>
      </c>
      <c r="Q166" s="2">
        <f>+Tabla32391118[[#This Row],[BALANCE INICIAL2]]+Tabla32391118[[#This Row],[ENTRADAS3]]-Tabla32391118[[#This Row],[SALIDAS4]]</f>
        <v>21</v>
      </c>
    </row>
    <row r="167" spans="1:17">
      <c r="A167" s="63" t="s">
        <v>29</v>
      </c>
      <c r="B167" s="40" t="s">
        <v>878</v>
      </c>
      <c r="C167" s="52" t="s">
        <v>102</v>
      </c>
      <c r="D167" t="s">
        <v>1671</v>
      </c>
      <c r="E167" t="s">
        <v>1659</v>
      </c>
      <c r="F167" s="55">
        <v>45551</v>
      </c>
      <c r="G167" s="62" t="s">
        <v>1719</v>
      </c>
      <c r="H167" s="9"/>
      <c r="I167">
        <v>0</v>
      </c>
      <c r="J167">
        <v>1</v>
      </c>
      <c r="K167" s="34">
        <v>0</v>
      </c>
      <c r="L167">
        <f>+Tabla32391118[[#This Row],[BALANCE INICIAL]]+Tabla32391118[[#This Row],[ENTRADAS]]-Tabla32391118[[#This Row],[SALIDAS]]</f>
        <v>1</v>
      </c>
      <c r="M167" s="2">
        <v>189</v>
      </c>
      <c r="N167" s="2">
        <f>+Tabla32391118[[#This Row],[BALANCE INICIAL]]*Tabla32391118[[#This Row],[PRECIO]]</f>
        <v>0</v>
      </c>
      <c r="O167" s="2">
        <f>+Tabla32391118[[#This Row],[ENTRADAS]]*Tabla32391118[[#This Row],[PRECIO]]</f>
        <v>189</v>
      </c>
      <c r="P167" s="2">
        <f>+Tabla32391118[[#This Row],[SALIDAS]]*Tabla32391118[[#This Row],[PRECIO]]</f>
        <v>0</v>
      </c>
      <c r="Q167" s="2">
        <f>+Tabla32391118[[#This Row],[BALANCE INICIAL2]]+Tabla32391118[[#This Row],[ENTRADAS3]]-Tabla32391118[[#This Row],[SALIDAS4]]</f>
        <v>189</v>
      </c>
    </row>
    <row r="168" spans="1:17">
      <c r="A168" s="9" t="s">
        <v>29</v>
      </c>
      <c r="B168" s="47" t="s">
        <v>878</v>
      </c>
      <c r="C168" s="50" t="s">
        <v>102</v>
      </c>
      <c r="D168" t="s">
        <v>550</v>
      </c>
      <c r="F168" s="55" t="s">
        <v>1345</v>
      </c>
      <c r="G168" s="55"/>
      <c r="H168" s="9" t="s">
        <v>865</v>
      </c>
      <c r="I168">
        <v>1</v>
      </c>
      <c r="J168">
        <v>0</v>
      </c>
      <c r="K168" s="34">
        <v>0</v>
      </c>
      <c r="L168">
        <f>+Tabla32391118[[#This Row],[BALANCE INICIAL]]+Tabla32391118[[#This Row],[ENTRADAS]]-Tabla32391118[[#This Row],[SALIDAS]]</f>
        <v>1</v>
      </c>
      <c r="M168" s="2">
        <v>1487</v>
      </c>
      <c r="N168" s="2">
        <f>+Tabla32391118[[#This Row],[BALANCE INICIAL]]*Tabla32391118[[#This Row],[PRECIO]]</f>
        <v>1487</v>
      </c>
      <c r="O168" s="2">
        <f>+Tabla32391118[[#This Row],[ENTRADAS]]*Tabla32391118[[#This Row],[PRECIO]]</f>
        <v>0</v>
      </c>
      <c r="P168" s="2">
        <f>+Tabla32391118[[#This Row],[SALIDAS]]*Tabla32391118[[#This Row],[PRECIO]]</f>
        <v>0</v>
      </c>
      <c r="Q168" s="2">
        <f>+Tabla32391118[[#This Row],[BALANCE INICIAL2]]+Tabla32391118[[#This Row],[ENTRADAS3]]-Tabla32391118[[#This Row],[SALIDAS4]]</f>
        <v>1487</v>
      </c>
    </row>
    <row r="169" spans="1:17">
      <c r="A169" s="39" t="s">
        <v>28</v>
      </c>
      <c r="B169" s="40" t="s">
        <v>884</v>
      </c>
      <c r="C169" s="52" t="s">
        <v>74</v>
      </c>
      <c r="D169" t="s">
        <v>1288</v>
      </c>
      <c r="F169" s="55" t="s">
        <v>1345</v>
      </c>
      <c r="G169" s="55"/>
      <c r="H169" s="9" t="s">
        <v>820</v>
      </c>
      <c r="I169">
        <v>3</v>
      </c>
      <c r="J169">
        <v>0</v>
      </c>
      <c r="K169" s="34">
        <v>0</v>
      </c>
      <c r="L169">
        <f>+Tabla32391118[[#This Row],[BALANCE INICIAL]]+Tabla32391118[[#This Row],[ENTRADAS]]-Tabla32391118[[#This Row],[SALIDAS]]</f>
        <v>3</v>
      </c>
      <c r="M169" s="2">
        <v>86.78</v>
      </c>
      <c r="N169" s="2">
        <f>+Tabla32391118[[#This Row],[BALANCE INICIAL]]*Tabla32391118[[#This Row],[PRECIO]]</f>
        <v>260.34000000000003</v>
      </c>
      <c r="O169" s="2">
        <f>+Tabla32391118[[#This Row],[ENTRADAS]]*Tabla32391118[[#This Row],[PRECIO]]</f>
        <v>0</v>
      </c>
      <c r="P169" s="2">
        <f>+Tabla32391118[[#This Row],[SALIDAS]]*Tabla32391118[[#This Row],[PRECIO]]</f>
        <v>0</v>
      </c>
      <c r="Q169" s="2">
        <f>+Tabla32391118[[#This Row],[BALANCE INICIAL2]]+Tabla32391118[[#This Row],[ENTRADAS3]]-Tabla32391118[[#This Row],[SALIDAS4]]</f>
        <v>260.34000000000003</v>
      </c>
    </row>
    <row r="170" spans="1:17">
      <c r="A170" s="39" t="s">
        <v>28</v>
      </c>
      <c r="B170" s="40" t="s">
        <v>884</v>
      </c>
      <c r="C170" s="52" t="s">
        <v>74</v>
      </c>
      <c r="D170" t="s">
        <v>1446</v>
      </c>
      <c r="F170" s="55" t="s">
        <v>1345</v>
      </c>
      <c r="G170" s="55"/>
      <c r="H170" s="9" t="s">
        <v>820</v>
      </c>
      <c r="I170">
        <v>0</v>
      </c>
      <c r="J170">
        <v>0</v>
      </c>
      <c r="K170" s="34">
        <v>0</v>
      </c>
      <c r="L170">
        <f>+Tabla32391118[[#This Row],[BALANCE INICIAL]]+Tabla32391118[[#This Row],[ENTRADAS]]-Tabla32391118[[#This Row],[SALIDAS]]</f>
        <v>0</v>
      </c>
      <c r="M170" s="2">
        <v>38.35</v>
      </c>
      <c r="N170" s="2">
        <f>+Tabla32391118[[#This Row],[BALANCE INICIAL]]*Tabla32391118[[#This Row],[PRECIO]]</f>
        <v>0</v>
      </c>
      <c r="O170" s="2">
        <f>+Tabla32391118[[#This Row],[ENTRADAS]]*Tabla32391118[[#This Row],[PRECIO]]</f>
        <v>0</v>
      </c>
      <c r="P170" s="2">
        <f>+Tabla32391118[[#This Row],[SALIDAS]]*Tabla32391118[[#This Row],[PRECIO]]</f>
        <v>0</v>
      </c>
      <c r="Q170" s="2">
        <f>+Tabla32391118[[#This Row],[BALANCE INICIAL2]]+Tabla32391118[[#This Row],[ENTRADAS3]]-Tabla32391118[[#This Row],[SALIDAS4]]</f>
        <v>0</v>
      </c>
    </row>
    <row r="171" spans="1:17">
      <c r="A171" s="39" t="s">
        <v>28</v>
      </c>
      <c r="B171" s="40" t="s">
        <v>884</v>
      </c>
      <c r="C171" s="52" t="s">
        <v>74</v>
      </c>
      <c r="D171" t="s">
        <v>1289</v>
      </c>
      <c r="E171" t="s">
        <v>1349</v>
      </c>
      <c r="F171" s="55" t="s">
        <v>1345</v>
      </c>
      <c r="G171" s="55"/>
      <c r="H171" s="9" t="s">
        <v>820</v>
      </c>
      <c r="I171">
        <v>49</v>
      </c>
      <c r="J171">
        <v>0</v>
      </c>
      <c r="K171" s="34">
        <v>9</v>
      </c>
      <c r="L171">
        <f>+Tabla32391118[[#This Row],[BALANCE INICIAL]]+Tabla32391118[[#This Row],[ENTRADAS]]-Tabla32391118[[#This Row],[SALIDAS]]</f>
        <v>40</v>
      </c>
      <c r="M171" s="2">
        <v>12</v>
      </c>
      <c r="N171" s="2">
        <f>+Tabla32391118[[#This Row],[BALANCE INICIAL]]*Tabla32391118[[#This Row],[PRECIO]]</f>
        <v>588</v>
      </c>
      <c r="O171" s="2">
        <f>+Tabla32391118[[#This Row],[ENTRADAS]]*Tabla32391118[[#This Row],[PRECIO]]</f>
        <v>0</v>
      </c>
      <c r="P171" s="2">
        <f>+Tabla32391118[[#This Row],[SALIDAS]]*Tabla32391118[[#This Row],[PRECIO]]</f>
        <v>108</v>
      </c>
      <c r="Q171" s="2">
        <f>+Tabla32391118[[#This Row],[BALANCE INICIAL2]]+Tabla32391118[[#This Row],[ENTRADAS3]]-Tabla32391118[[#This Row],[SALIDAS4]]</f>
        <v>480</v>
      </c>
    </row>
    <row r="172" spans="1:17" ht="28.8">
      <c r="A172" s="13" t="s">
        <v>34</v>
      </c>
      <c r="B172" s="17" t="s">
        <v>877</v>
      </c>
      <c r="C172" s="49" t="s">
        <v>80</v>
      </c>
      <c r="D172" t="s">
        <v>1034</v>
      </c>
      <c r="E172" t="s">
        <v>998</v>
      </c>
      <c r="F172" s="55" t="s">
        <v>1345</v>
      </c>
      <c r="G172" s="55"/>
      <c r="H172" s="9" t="s">
        <v>820</v>
      </c>
      <c r="I172">
        <v>0</v>
      </c>
      <c r="J172">
        <v>0</v>
      </c>
      <c r="K172" s="34">
        <v>0</v>
      </c>
      <c r="L172">
        <f>+Tabla32391118[[#This Row],[BALANCE INICIAL]]+Tabla32391118[[#This Row],[ENTRADAS]]-Tabla32391118[[#This Row],[SALIDAS]]</f>
        <v>0</v>
      </c>
      <c r="M172" s="2">
        <v>290</v>
      </c>
      <c r="N172" s="2">
        <f>+Tabla32391118[[#This Row],[BALANCE INICIAL]]*Tabla32391118[[#This Row],[PRECIO]]</f>
        <v>0</v>
      </c>
      <c r="O172" s="2">
        <f>+Tabla32391118[[#This Row],[ENTRADAS]]*Tabla32391118[[#This Row],[PRECIO]]</f>
        <v>0</v>
      </c>
      <c r="P172" s="2">
        <f>+Tabla32391118[[#This Row],[SALIDAS]]*Tabla32391118[[#This Row],[PRECIO]]</f>
        <v>0</v>
      </c>
      <c r="Q172" s="2">
        <f>+Tabla32391118[[#This Row],[BALANCE INICIAL2]]+Tabla32391118[[#This Row],[ENTRADAS3]]-Tabla32391118[[#This Row],[SALIDAS4]]</f>
        <v>0</v>
      </c>
    </row>
    <row r="173" spans="1:17">
      <c r="A173" s="39" t="s">
        <v>28</v>
      </c>
      <c r="B173" s="40" t="s">
        <v>884</v>
      </c>
      <c r="C173" s="52" t="s">
        <v>74</v>
      </c>
      <c r="D173" t="s">
        <v>1290</v>
      </c>
      <c r="F173" s="55" t="s">
        <v>1345</v>
      </c>
      <c r="G173" s="55"/>
      <c r="H173" s="9" t="s">
        <v>820</v>
      </c>
      <c r="I173">
        <v>51</v>
      </c>
      <c r="J173">
        <v>0</v>
      </c>
      <c r="K173" s="34">
        <v>0</v>
      </c>
      <c r="L173">
        <f>+Tabla32391118[[#This Row],[BALANCE INICIAL]]+Tabla32391118[[#This Row],[ENTRADAS]]-Tabla32391118[[#This Row],[SALIDAS]]</f>
        <v>51</v>
      </c>
      <c r="M173" s="2">
        <v>48.73</v>
      </c>
      <c r="N173" s="2">
        <f>+Tabla32391118[[#This Row],[BALANCE INICIAL]]*Tabla32391118[[#This Row],[PRECIO]]</f>
        <v>2485.23</v>
      </c>
      <c r="O173" s="2">
        <f>+Tabla32391118[[#This Row],[ENTRADAS]]*Tabla32391118[[#This Row],[PRECIO]]</f>
        <v>0</v>
      </c>
      <c r="P173" s="2">
        <f>+Tabla32391118[[#This Row],[SALIDAS]]*Tabla32391118[[#This Row],[PRECIO]]</f>
        <v>0</v>
      </c>
      <c r="Q173" s="2">
        <f>+Tabla32391118[[#This Row],[BALANCE INICIAL2]]+Tabla32391118[[#This Row],[ENTRADAS3]]-Tabla32391118[[#This Row],[SALIDAS4]]</f>
        <v>2485.23</v>
      </c>
    </row>
    <row r="174" spans="1:17">
      <c r="A174" s="39" t="s">
        <v>28</v>
      </c>
      <c r="B174" s="40" t="s">
        <v>884</v>
      </c>
      <c r="C174" s="52" t="s">
        <v>74</v>
      </c>
      <c r="D174" t="s">
        <v>1291</v>
      </c>
      <c r="F174" s="55" t="s">
        <v>1345</v>
      </c>
      <c r="G174" s="55"/>
      <c r="H174" s="9" t="s">
        <v>820</v>
      </c>
      <c r="I174">
        <v>8</v>
      </c>
      <c r="J174">
        <v>0</v>
      </c>
      <c r="K174" s="34">
        <v>1</v>
      </c>
      <c r="L174">
        <f>+Tabla32391118[[#This Row],[BALANCE INICIAL]]+Tabla32391118[[#This Row],[ENTRADAS]]-Tabla32391118[[#This Row],[SALIDAS]]</f>
        <v>7</v>
      </c>
      <c r="M174" s="2">
        <v>100</v>
      </c>
      <c r="N174" s="2">
        <f>+Tabla32391118[[#This Row],[BALANCE INICIAL]]*Tabla32391118[[#This Row],[PRECIO]]</f>
        <v>800</v>
      </c>
      <c r="O174" s="2">
        <f>+Tabla32391118[[#This Row],[ENTRADAS]]*Tabla32391118[[#This Row],[PRECIO]]</f>
        <v>0</v>
      </c>
      <c r="P174" s="2">
        <f>+Tabla32391118[[#This Row],[SALIDAS]]*Tabla32391118[[#This Row],[PRECIO]]</f>
        <v>100</v>
      </c>
      <c r="Q174" s="2">
        <f>+Tabla32391118[[#This Row],[BALANCE INICIAL2]]+Tabla32391118[[#This Row],[ENTRADAS3]]-Tabla32391118[[#This Row],[SALIDAS4]]</f>
        <v>700</v>
      </c>
    </row>
    <row r="175" spans="1:17">
      <c r="A175" s="9" t="s">
        <v>41</v>
      </c>
      <c r="B175" s="47" t="s">
        <v>890</v>
      </c>
      <c r="C175" s="50" t="s">
        <v>87</v>
      </c>
      <c r="D175" t="s">
        <v>1605</v>
      </c>
      <c r="E175" t="s">
        <v>1606</v>
      </c>
      <c r="F175" s="55">
        <v>45534</v>
      </c>
      <c r="G175" s="62" t="s">
        <v>1607</v>
      </c>
      <c r="H175" s="9" t="s">
        <v>820</v>
      </c>
      <c r="I175">
        <v>1000</v>
      </c>
      <c r="J175">
        <v>0</v>
      </c>
      <c r="K175" s="34">
        <v>0</v>
      </c>
      <c r="L175">
        <f>+Tabla32391118[[#This Row],[BALANCE INICIAL]]+Tabla32391118[[#This Row],[ENTRADAS]]-Tabla32391118[[#This Row],[SALIDAS]]</f>
        <v>1000</v>
      </c>
      <c r="M175" s="2">
        <v>9.5</v>
      </c>
      <c r="N175" s="2">
        <f>+Tabla32391118[[#This Row],[BALANCE INICIAL]]*Tabla32391118[[#This Row],[PRECIO]]</f>
        <v>9500</v>
      </c>
      <c r="O175" s="2">
        <f>+Tabla32391118[[#This Row],[ENTRADAS]]*Tabla32391118[[#This Row],[PRECIO]]</f>
        <v>0</v>
      </c>
      <c r="P175" s="2">
        <f>+Tabla32391118[[#This Row],[SALIDAS]]*Tabla32391118[[#This Row],[PRECIO]]</f>
        <v>0</v>
      </c>
      <c r="Q175" s="2">
        <f>+Tabla32391118[[#This Row],[BALANCE INICIAL2]]+Tabla32391118[[#This Row],[ENTRADAS3]]-Tabla32391118[[#This Row],[SALIDAS4]]</f>
        <v>9500</v>
      </c>
    </row>
    <row r="176" spans="1:17">
      <c r="A176" s="39" t="s">
        <v>28</v>
      </c>
      <c r="B176" s="40" t="s">
        <v>884</v>
      </c>
      <c r="C176" s="52" t="s">
        <v>74</v>
      </c>
      <c r="D176" t="s">
        <v>1292</v>
      </c>
      <c r="F176" s="55" t="s">
        <v>1345</v>
      </c>
      <c r="G176" s="55"/>
      <c r="H176" s="9" t="s">
        <v>839</v>
      </c>
      <c r="I176">
        <v>0</v>
      </c>
      <c r="J176">
        <v>0</v>
      </c>
      <c r="K176" s="34">
        <v>0</v>
      </c>
      <c r="L176">
        <f>+Tabla32391118[[#This Row],[BALANCE INICIAL]]+Tabla32391118[[#This Row],[ENTRADAS]]-Tabla32391118[[#This Row],[SALIDAS]]</f>
        <v>0</v>
      </c>
      <c r="M176" s="2">
        <v>50</v>
      </c>
      <c r="N176" s="2">
        <f>+Tabla32391118[[#This Row],[BALANCE INICIAL]]*Tabla32391118[[#This Row],[PRECIO]]</f>
        <v>0</v>
      </c>
      <c r="O176" s="2">
        <f>+Tabla32391118[[#This Row],[ENTRADAS]]*Tabla32391118[[#This Row],[PRECIO]]</f>
        <v>0</v>
      </c>
      <c r="P176" s="2">
        <f>+Tabla32391118[[#This Row],[SALIDAS]]*Tabla32391118[[#This Row],[PRECIO]]</f>
        <v>0</v>
      </c>
      <c r="Q176" s="2">
        <f>+Tabla32391118[[#This Row],[BALANCE INICIAL2]]+Tabla32391118[[#This Row],[ENTRADAS3]]-Tabla32391118[[#This Row],[SALIDAS4]]</f>
        <v>0</v>
      </c>
    </row>
    <row r="177" spans="1:17">
      <c r="A177" s="39" t="s">
        <v>28</v>
      </c>
      <c r="B177" s="40" t="s">
        <v>884</v>
      </c>
      <c r="C177" s="52" t="s">
        <v>74</v>
      </c>
      <c r="D177" t="s">
        <v>1089</v>
      </c>
      <c r="F177" s="55" t="s">
        <v>1345</v>
      </c>
      <c r="G177" s="55"/>
      <c r="H177" s="9" t="s">
        <v>839</v>
      </c>
      <c r="I177">
        <v>38</v>
      </c>
      <c r="J177">
        <v>0</v>
      </c>
      <c r="K177" s="34">
        <v>0</v>
      </c>
      <c r="L177">
        <f>+Tabla32391118[[#This Row],[BALANCE INICIAL]]+Tabla32391118[[#This Row],[ENTRADAS]]-Tabla32391118[[#This Row],[SALIDAS]]</f>
        <v>38</v>
      </c>
      <c r="M177" s="2">
        <v>25</v>
      </c>
      <c r="N177" s="2">
        <f>+Tabla32391118[[#This Row],[BALANCE INICIAL]]*Tabla32391118[[#This Row],[PRECIO]]</f>
        <v>950</v>
      </c>
      <c r="O177" s="2">
        <f>+Tabla32391118[[#This Row],[ENTRADAS]]*Tabla32391118[[#This Row],[PRECIO]]</f>
        <v>0</v>
      </c>
      <c r="P177" s="2">
        <f>+Tabla32391118[[#This Row],[SALIDAS]]*Tabla32391118[[#This Row],[PRECIO]]</f>
        <v>0</v>
      </c>
      <c r="Q177" s="2">
        <f>+Tabla32391118[[#This Row],[BALANCE INICIAL2]]+Tabla32391118[[#This Row],[ENTRADAS3]]-Tabla32391118[[#This Row],[SALIDAS4]]</f>
        <v>950</v>
      </c>
    </row>
    <row r="178" spans="1:17">
      <c r="A178" s="39" t="s">
        <v>28</v>
      </c>
      <c r="B178" s="40" t="s">
        <v>884</v>
      </c>
      <c r="C178" s="52" t="s">
        <v>74</v>
      </c>
      <c r="D178" t="s">
        <v>1390</v>
      </c>
      <c r="F178" s="55" t="s">
        <v>1345</v>
      </c>
      <c r="G178" s="55"/>
      <c r="H178" s="9" t="s">
        <v>839</v>
      </c>
      <c r="I178">
        <v>12</v>
      </c>
      <c r="J178">
        <v>0</v>
      </c>
      <c r="K178" s="34">
        <v>0</v>
      </c>
      <c r="L178">
        <f>+Tabla32391118[[#This Row],[BALANCE INICIAL]]+Tabla32391118[[#This Row],[ENTRADAS]]-Tabla32391118[[#This Row],[SALIDAS]]</f>
        <v>12</v>
      </c>
      <c r="M178" s="2">
        <v>30</v>
      </c>
      <c r="N178" s="2">
        <f>+Tabla32391118[[#This Row],[BALANCE INICIAL]]*Tabla32391118[[#This Row],[PRECIO]]</f>
        <v>360</v>
      </c>
      <c r="O178" s="2">
        <f>+Tabla32391118[[#This Row],[ENTRADAS]]*Tabla32391118[[#This Row],[PRECIO]]</f>
        <v>0</v>
      </c>
      <c r="P178" s="2">
        <f>+Tabla32391118[[#This Row],[SALIDAS]]*Tabla32391118[[#This Row],[PRECIO]]</f>
        <v>0</v>
      </c>
      <c r="Q178" s="2">
        <f>+Tabla32391118[[#This Row],[BALANCE INICIAL2]]+Tabla32391118[[#This Row],[ENTRADAS3]]-Tabla32391118[[#This Row],[SALIDAS4]]</f>
        <v>360</v>
      </c>
    </row>
    <row r="179" spans="1:17">
      <c r="A179" s="39" t="s">
        <v>28</v>
      </c>
      <c r="B179" s="40" t="s">
        <v>884</v>
      </c>
      <c r="C179" s="52" t="s">
        <v>74</v>
      </c>
      <c r="D179" t="s">
        <v>1091</v>
      </c>
      <c r="F179" s="55" t="s">
        <v>1345</v>
      </c>
      <c r="G179" s="55"/>
      <c r="H179" s="9" t="s">
        <v>839</v>
      </c>
      <c r="I179">
        <v>11</v>
      </c>
      <c r="J179">
        <v>0</v>
      </c>
      <c r="K179" s="34">
        <v>0</v>
      </c>
      <c r="L179">
        <f>+Tabla32391118[[#This Row],[BALANCE INICIAL]]+Tabla32391118[[#This Row],[ENTRADAS]]-Tabla32391118[[#This Row],[SALIDAS]]</f>
        <v>11</v>
      </c>
      <c r="M179" s="2">
        <v>36.5</v>
      </c>
      <c r="N179" s="2">
        <f>+Tabla32391118[[#This Row],[BALANCE INICIAL]]*Tabla32391118[[#This Row],[PRECIO]]</f>
        <v>401.5</v>
      </c>
      <c r="O179" s="2">
        <f>+Tabla32391118[[#This Row],[ENTRADAS]]*Tabla32391118[[#This Row],[PRECIO]]</f>
        <v>0</v>
      </c>
      <c r="P179" s="2">
        <f>+Tabla32391118[[#This Row],[SALIDAS]]*Tabla32391118[[#This Row],[PRECIO]]</f>
        <v>0</v>
      </c>
      <c r="Q179" s="2">
        <f>+Tabla32391118[[#This Row],[BALANCE INICIAL2]]+Tabla32391118[[#This Row],[ENTRADAS3]]-Tabla32391118[[#This Row],[SALIDAS4]]</f>
        <v>401.5</v>
      </c>
    </row>
    <row r="180" spans="1:17">
      <c r="A180" s="39" t="s">
        <v>28</v>
      </c>
      <c r="B180" s="40" t="s">
        <v>884</v>
      </c>
      <c r="C180" s="52" t="s">
        <v>74</v>
      </c>
      <c r="D180" t="s">
        <v>1088</v>
      </c>
      <c r="F180" s="55" t="s">
        <v>1345</v>
      </c>
      <c r="G180" s="55"/>
      <c r="H180" s="9" t="s">
        <v>839</v>
      </c>
      <c r="I180">
        <v>6</v>
      </c>
      <c r="J180">
        <v>0</v>
      </c>
      <c r="K180" s="34">
        <v>0</v>
      </c>
      <c r="L180">
        <f>+Tabla32391118[[#This Row],[BALANCE INICIAL]]+Tabla32391118[[#This Row],[ENTRADAS]]-Tabla32391118[[#This Row],[SALIDAS]]</f>
        <v>6</v>
      </c>
      <c r="M180" s="2">
        <v>49</v>
      </c>
      <c r="N180" s="2">
        <f>+Tabla32391118[[#This Row],[BALANCE INICIAL]]*Tabla32391118[[#This Row],[PRECIO]]</f>
        <v>294</v>
      </c>
      <c r="O180" s="2">
        <f>+Tabla32391118[[#This Row],[ENTRADAS]]*Tabla32391118[[#This Row],[PRECIO]]</f>
        <v>0</v>
      </c>
      <c r="P180" s="2">
        <f>+Tabla32391118[[#This Row],[SALIDAS]]*Tabla32391118[[#This Row],[PRECIO]]</f>
        <v>0</v>
      </c>
      <c r="Q180" s="2">
        <f>+Tabla32391118[[#This Row],[BALANCE INICIAL2]]+Tabla32391118[[#This Row],[ENTRADAS3]]-Tabla32391118[[#This Row],[SALIDAS4]]</f>
        <v>294</v>
      </c>
    </row>
    <row r="181" spans="1:17">
      <c r="A181" s="39" t="s">
        <v>28</v>
      </c>
      <c r="B181" s="40" t="s">
        <v>884</v>
      </c>
      <c r="C181" s="52" t="s">
        <v>74</v>
      </c>
      <c r="D181" t="s">
        <v>1087</v>
      </c>
      <c r="F181" s="55" t="s">
        <v>1345</v>
      </c>
      <c r="G181" s="55"/>
      <c r="H181" s="9" t="s">
        <v>839</v>
      </c>
      <c r="I181">
        <v>26</v>
      </c>
      <c r="J181">
        <v>0</v>
      </c>
      <c r="K181" s="34">
        <v>0</v>
      </c>
      <c r="L181">
        <f>+Tabla32391118[[#This Row],[BALANCE INICIAL]]+Tabla32391118[[#This Row],[ENTRADAS]]-Tabla32391118[[#This Row],[SALIDAS]]</f>
        <v>26</v>
      </c>
      <c r="M181" s="2">
        <v>123.73</v>
      </c>
      <c r="N181" s="2">
        <f>+Tabla32391118[[#This Row],[BALANCE INICIAL]]*Tabla32391118[[#This Row],[PRECIO]]</f>
        <v>3216.98</v>
      </c>
      <c r="O181" s="2">
        <f>+Tabla32391118[[#This Row],[ENTRADAS]]*Tabla32391118[[#This Row],[PRECIO]]</f>
        <v>0</v>
      </c>
      <c r="P181" s="2">
        <f>+Tabla32391118[[#This Row],[SALIDAS]]*Tabla32391118[[#This Row],[PRECIO]]</f>
        <v>0</v>
      </c>
      <c r="Q181" s="2">
        <f>+Tabla32391118[[#This Row],[BALANCE INICIAL2]]+Tabla32391118[[#This Row],[ENTRADAS3]]-Tabla32391118[[#This Row],[SALIDAS4]]</f>
        <v>3216.98</v>
      </c>
    </row>
    <row r="182" spans="1:17">
      <c r="A182" s="39" t="s">
        <v>28</v>
      </c>
      <c r="B182" s="40" t="s">
        <v>884</v>
      </c>
      <c r="C182" s="52" t="s">
        <v>74</v>
      </c>
      <c r="D182" t="s">
        <v>1090</v>
      </c>
      <c r="F182" s="55" t="s">
        <v>1345</v>
      </c>
      <c r="G182" s="55"/>
      <c r="H182" s="9" t="s">
        <v>839</v>
      </c>
      <c r="I182">
        <v>0</v>
      </c>
      <c r="J182">
        <v>0</v>
      </c>
      <c r="K182" s="34">
        <v>0</v>
      </c>
      <c r="L182">
        <f>+Tabla32391118[[#This Row],[BALANCE INICIAL]]+Tabla32391118[[#This Row],[ENTRADAS]]-Tabla32391118[[#This Row],[SALIDAS]]</f>
        <v>0</v>
      </c>
      <c r="M182" s="2">
        <v>8.4700000000000006</v>
      </c>
      <c r="N182" s="2">
        <f>+Tabla32391118[[#This Row],[BALANCE INICIAL]]*Tabla32391118[[#This Row],[PRECIO]]</f>
        <v>0</v>
      </c>
      <c r="O182" s="2">
        <f>+Tabla32391118[[#This Row],[ENTRADAS]]*Tabla32391118[[#This Row],[PRECIO]]</f>
        <v>0</v>
      </c>
      <c r="P182" s="2">
        <f>+Tabla32391118[[#This Row],[SALIDAS]]*Tabla32391118[[#This Row],[PRECIO]]</f>
        <v>0</v>
      </c>
      <c r="Q182" s="2">
        <f>+Tabla32391118[[#This Row],[BALANCE INICIAL2]]+Tabla32391118[[#This Row],[ENTRADAS3]]-Tabla32391118[[#This Row],[SALIDAS4]]</f>
        <v>0</v>
      </c>
    </row>
    <row r="183" spans="1:17">
      <c r="A183" s="39" t="s">
        <v>28</v>
      </c>
      <c r="B183" s="40" t="s">
        <v>884</v>
      </c>
      <c r="C183" s="52" t="s">
        <v>74</v>
      </c>
      <c r="D183" t="s">
        <v>1419</v>
      </c>
      <c r="F183" s="55" t="s">
        <v>1345</v>
      </c>
      <c r="G183" s="55"/>
      <c r="H183" s="9" t="s">
        <v>820</v>
      </c>
      <c r="I183">
        <v>30</v>
      </c>
      <c r="J183">
        <v>1</v>
      </c>
      <c r="K183" s="34">
        <v>0</v>
      </c>
      <c r="L183">
        <f>+Tabla32391118[[#This Row],[BALANCE INICIAL]]+Tabla32391118[[#This Row],[ENTRADAS]]-Tabla32391118[[#This Row],[SALIDAS]]</f>
        <v>31</v>
      </c>
      <c r="M183" s="2">
        <v>65.260000000000005</v>
      </c>
      <c r="N183" s="2">
        <f>+Tabla32391118[[#This Row],[BALANCE INICIAL]]*Tabla32391118[[#This Row],[PRECIO]]</f>
        <v>1957.8000000000002</v>
      </c>
      <c r="O183" s="2">
        <f>+Tabla32391118[[#This Row],[ENTRADAS]]*Tabla32391118[[#This Row],[PRECIO]]</f>
        <v>65.260000000000005</v>
      </c>
      <c r="P183" s="2">
        <f>+Tabla32391118[[#This Row],[SALIDAS]]*Tabla32391118[[#This Row],[PRECIO]]</f>
        <v>0</v>
      </c>
      <c r="Q183" s="2">
        <f>+Tabla32391118[[#This Row],[BALANCE INICIAL2]]+Tabla32391118[[#This Row],[ENTRADAS3]]-Tabla32391118[[#This Row],[SALIDAS4]]</f>
        <v>2023.0600000000002</v>
      </c>
    </row>
    <row r="184" spans="1:17">
      <c r="A184" s="9" t="s">
        <v>33</v>
      </c>
      <c r="B184" s="47" t="s">
        <v>879</v>
      </c>
      <c r="C184" s="50" t="s">
        <v>106</v>
      </c>
      <c r="D184" t="s">
        <v>1367</v>
      </c>
      <c r="F184" s="55" t="s">
        <v>1345</v>
      </c>
      <c r="G184" s="55"/>
      <c r="H184" s="9" t="s">
        <v>825</v>
      </c>
      <c r="I184">
        <v>3</v>
      </c>
      <c r="J184">
        <v>0</v>
      </c>
      <c r="K184" s="34">
        <v>2</v>
      </c>
      <c r="L184">
        <f>+Tabla32391118[[#This Row],[BALANCE INICIAL]]+Tabla32391118[[#This Row],[ENTRADAS]]-Tabla32391118[[#This Row],[SALIDAS]]</f>
        <v>1</v>
      </c>
      <c r="M184" s="2">
        <v>52</v>
      </c>
      <c r="N184" s="2">
        <f>+Tabla32391118[[#This Row],[BALANCE INICIAL]]*Tabla32391118[[#This Row],[PRECIO]]</f>
        <v>156</v>
      </c>
      <c r="O184" s="2">
        <f>+Tabla32391118[[#This Row],[ENTRADAS]]*Tabla32391118[[#This Row],[PRECIO]]</f>
        <v>0</v>
      </c>
      <c r="P184" s="2">
        <f>+Tabla32391118[[#This Row],[SALIDAS]]*Tabla32391118[[#This Row],[PRECIO]]</f>
        <v>104</v>
      </c>
      <c r="Q184" s="2">
        <f>+Tabla32391118[[#This Row],[BALANCE INICIAL2]]+Tabla32391118[[#This Row],[ENTRADAS3]]-Tabla32391118[[#This Row],[SALIDAS4]]</f>
        <v>52</v>
      </c>
    </row>
    <row r="185" spans="1:17" ht="16.5" customHeight="1">
      <c r="A185" s="63" t="s">
        <v>29</v>
      </c>
      <c r="B185" s="40" t="s">
        <v>878</v>
      </c>
      <c r="C185" s="52" t="s">
        <v>102</v>
      </c>
      <c r="D185" t="s">
        <v>1672</v>
      </c>
      <c r="E185" t="s">
        <v>1659</v>
      </c>
      <c r="F185" s="55">
        <v>45551</v>
      </c>
      <c r="G185" s="62" t="s">
        <v>1719</v>
      </c>
      <c r="H185" s="9" t="s">
        <v>820</v>
      </c>
      <c r="I185">
        <v>0</v>
      </c>
      <c r="J185">
        <v>5</v>
      </c>
      <c r="K185" s="34">
        <v>0</v>
      </c>
      <c r="L185">
        <f>+Tabla32391118[[#This Row],[BALANCE INICIAL]]+Tabla32391118[[#This Row],[ENTRADAS]]-Tabla32391118[[#This Row],[SALIDAS]]</f>
        <v>5</v>
      </c>
      <c r="M185" s="2">
        <v>404</v>
      </c>
      <c r="N185" s="2">
        <f>+Tabla32391118[[#This Row],[BALANCE INICIAL]]*Tabla32391118[[#This Row],[PRECIO]]</f>
        <v>0</v>
      </c>
      <c r="O185" s="2">
        <f>+Tabla32391118[[#This Row],[ENTRADAS]]*Tabla32391118[[#This Row],[PRECIO]]</f>
        <v>2020</v>
      </c>
      <c r="P185" s="2">
        <f>+Tabla32391118[[#This Row],[SALIDAS]]*Tabla32391118[[#This Row],[PRECIO]]</f>
        <v>0</v>
      </c>
      <c r="Q185" s="2">
        <f>+Tabla32391118[[#This Row],[BALANCE INICIAL2]]+Tabla32391118[[#This Row],[ENTRADAS3]]-Tabla32391118[[#This Row],[SALIDAS4]]</f>
        <v>2020</v>
      </c>
    </row>
    <row r="186" spans="1:17" ht="16.5" customHeight="1">
      <c r="A186" s="9" t="s">
        <v>34</v>
      </c>
      <c r="B186" s="47" t="s">
        <v>877</v>
      </c>
      <c r="C186" s="50" t="s">
        <v>80</v>
      </c>
      <c r="D186" t="s">
        <v>1479</v>
      </c>
      <c r="F186" s="55" t="s">
        <v>1345</v>
      </c>
      <c r="G186" s="55"/>
      <c r="H186" s="9" t="s">
        <v>820</v>
      </c>
      <c r="I186">
        <v>9</v>
      </c>
      <c r="J186">
        <v>0</v>
      </c>
      <c r="K186" s="34">
        <v>0</v>
      </c>
      <c r="L186">
        <f>+Tabla32391118[[#This Row],[BALANCE INICIAL]]+Tabla32391118[[#This Row],[ENTRADAS]]-Tabla32391118[[#This Row],[SALIDAS]]</f>
        <v>9</v>
      </c>
      <c r="M186" s="2">
        <v>132.41999999999999</v>
      </c>
      <c r="N186" s="2">
        <f>+Tabla32391118[[#This Row],[BALANCE INICIAL]]*Tabla32391118[[#This Row],[PRECIO]]</f>
        <v>1191.78</v>
      </c>
      <c r="O186" s="2">
        <f>+Tabla32391118[[#This Row],[ENTRADAS]]*Tabla32391118[[#This Row],[PRECIO]]</f>
        <v>0</v>
      </c>
      <c r="P186" s="2">
        <f>+Tabla32391118[[#This Row],[SALIDAS]]*Tabla32391118[[#This Row],[PRECIO]]</f>
        <v>0</v>
      </c>
      <c r="Q186" s="2">
        <f>+Tabla32391118[[#This Row],[BALANCE INICIAL2]]+Tabla32391118[[#This Row],[ENTRADAS3]]-Tabla32391118[[#This Row],[SALIDAS4]]</f>
        <v>1191.78</v>
      </c>
    </row>
    <row r="187" spans="1:17">
      <c r="A187" s="9" t="s">
        <v>34</v>
      </c>
      <c r="B187" s="47" t="s">
        <v>877</v>
      </c>
      <c r="C187" s="50" t="s">
        <v>80</v>
      </c>
      <c r="D187" t="s">
        <v>1445</v>
      </c>
      <c r="F187" s="55" t="s">
        <v>1345</v>
      </c>
      <c r="G187" s="55"/>
      <c r="H187" s="9" t="s">
        <v>820</v>
      </c>
      <c r="I187">
        <v>30</v>
      </c>
      <c r="J187">
        <v>0</v>
      </c>
      <c r="K187" s="34">
        <v>4</v>
      </c>
      <c r="L187">
        <f>+Tabla32391118[[#This Row],[BALANCE INICIAL]]+Tabla32391118[[#This Row],[ENTRADAS]]-Tabla32391118[[#This Row],[SALIDAS]]</f>
        <v>26</v>
      </c>
      <c r="M187" s="2">
        <v>215.04</v>
      </c>
      <c r="N187" s="2">
        <f>+Tabla32391118[[#This Row],[BALANCE INICIAL]]*Tabla32391118[[#This Row],[PRECIO]]</f>
        <v>6451.2</v>
      </c>
      <c r="O187" s="2">
        <f>+Tabla32391118[[#This Row],[ENTRADAS]]*Tabla32391118[[#This Row],[PRECIO]]</f>
        <v>0</v>
      </c>
      <c r="P187" s="2">
        <f>+Tabla32391118[[#This Row],[SALIDAS]]*Tabla32391118[[#This Row],[PRECIO]]</f>
        <v>860.16</v>
      </c>
      <c r="Q187" s="2">
        <f>+Tabla32391118[[#This Row],[BALANCE INICIAL2]]+Tabla32391118[[#This Row],[ENTRADAS3]]-Tabla32391118[[#This Row],[SALIDAS4]]</f>
        <v>5591.04</v>
      </c>
    </row>
    <row r="188" spans="1:17">
      <c r="A188" s="9" t="s">
        <v>34</v>
      </c>
      <c r="B188" s="17" t="s">
        <v>877</v>
      </c>
      <c r="C188" s="50" t="s">
        <v>80</v>
      </c>
      <c r="D188" t="s">
        <v>1585</v>
      </c>
      <c r="F188" s="55" t="s">
        <v>1345</v>
      </c>
      <c r="G188" s="55"/>
      <c r="H188" s="9" t="s">
        <v>820</v>
      </c>
      <c r="I188">
        <v>26</v>
      </c>
      <c r="J188">
        <v>0</v>
      </c>
      <c r="K188" s="34">
        <v>0</v>
      </c>
      <c r="L188">
        <f>+Tabla32391118[[#This Row],[BALANCE INICIAL]]+Tabla32391118[[#This Row],[ENTRADAS]]-Tabla32391118[[#This Row],[SALIDAS]]</f>
        <v>26</v>
      </c>
      <c r="M188" s="2">
        <v>14.1</v>
      </c>
      <c r="N188" s="2">
        <f>+Tabla32391118[[#This Row],[BALANCE INICIAL]]*Tabla32391118[[#This Row],[PRECIO]]</f>
        <v>366.59999999999997</v>
      </c>
      <c r="O188" s="2">
        <f>+Tabla32391118[[#This Row],[ENTRADAS]]*Tabla32391118[[#This Row],[PRECIO]]</f>
        <v>0</v>
      </c>
      <c r="P188" s="2">
        <f>+Tabla32391118[[#This Row],[SALIDAS]]*Tabla32391118[[#This Row],[PRECIO]]</f>
        <v>0</v>
      </c>
      <c r="Q188" s="2">
        <f>+Tabla32391118[[#This Row],[BALANCE INICIAL2]]+Tabla32391118[[#This Row],[ENTRADAS3]]-Tabla32391118[[#This Row],[SALIDAS4]]</f>
        <v>366.59999999999997</v>
      </c>
    </row>
    <row r="189" spans="1:17">
      <c r="A189" s="9" t="s">
        <v>34</v>
      </c>
      <c r="B189" s="17" t="s">
        <v>877</v>
      </c>
      <c r="C189" s="50" t="s">
        <v>80</v>
      </c>
      <c r="D189" t="s">
        <v>453</v>
      </c>
      <c r="F189" s="55" t="s">
        <v>1345</v>
      </c>
      <c r="G189" s="55"/>
      <c r="H189" s="9" t="s">
        <v>820</v>
      </c>
      <c r="I189">
        <v>15</v>
      </c>
      <c r="J189">
        <v>0</v>
      </c>
      <c r="K189" s="34">
        <v>0</v>
      </c>
      <c r="L189">
        <f>+Tabla32391118[[#This Row],[BALANCE INICIAL]]+Tabla32391118[[#This Row],[ENTRADAS]]-Tabla32391118[[#This Row],[SALIDAS]]</f>
        <v>15</v>
      </c>
      <c r="M189" s="2">
        <v>15</v>
      </c>
      <c r="N189" s="2">
        <f>+Tabla32391118[[#This Row],[BALANCE INICIAL]]*Tabla32391118[[#This Row],[PRECIO]]</f>
        <v>225</v>
      </c>
      <c r="O189" s="2">
        <f>+Tabla32391118[[#This Row],[ENTRADAS]]*Tabla32391118[[#This Row],[PRECIO]]</f>
        <v>0</v>
      </c>
      <c r="P189" s="2">
        <f>+Tabla32391118[[#This Row],[SALIDAS]]*Tabla32391118[[#This Row],[PRECIO]]</f>
        <v>0</v>
      </c>
      <c r="Q189" s="2">
        <f>+Tabla32391118[[#This Row],[BALANCE INICIAL2]]+Tabla32391118[[#This Row],[ENTRADAS3]]-Tabla32391118[[#This Row],[SALIDAS4]]</f>
        <v>225</v>
      </c>
    </row>
    <row r="190" spans="1:17" ht="13.5" customHeight="1">
      <c r="A190" s="9" t="s">
        <v>59</v>
      </c>
      <c r="B190" s="17" t="s">
        <v>880</v>
      </c>
      <c r="C190" s="50" t="s">
        <v>107</v>
      </c>
      <c r="D190" t="s">
        <v>669</v>
      </c>
      <c r="F190" s="55" t="s">
        <v>1345</v>
      </c>
      <c r="G190" s="55"/>
      <c r="H190" s="9" t="s">
        <v>820</v>
      </c>
      <c r="I190">
        <v>1</v>
      </c>
      <c r="J190">
        <v>0</v>
      </c>
      <c r="K190" s="34">
        <v>0</v>
      </c>
      <c r="L190">
        <f>+Tabla32391118[[#This Row],[BALANCE INICIAL]]+Tabla32391118[[#This Row],[ENTRADAS]]-Tabla32391118[[#This Row],[SALIDAS]]</f>
        <v>1</v>
      </c>
      <c r="M190" s="2">
        <v>450</v>
      </c>
      <c r="N190" s="2">
        <f>+Tabla32391118[[#This Row],[BALANCE INICIAL]]*Tabla32391118[[#This Row],[PRECIO]]</f>
        <v>450</v>
      </c>
      <c r="O190" s="2">
        <f>+Tabla32391118[[#This Row],[ENTRADAS]]*Tabla32391118[[#This Row],[PRECIO]]</f>
        <v>0</v>
      </c>
      <c r="P190" s="2">
        <f>+Tabla32391118[[#This Row],[SALIDAS]]*Tabla32391118[[#This Row],[PRECIO]]</f>
        <v>0</v>
      </c>
      <c r="Q190" s="2">
        <f>+Tabla32391118[[#This Row],[BALANCE INICIAL2]]+Tabla32391118[[#This Row],[ENTRADAS3]]-Tabla32391118[[#This Row],[SALIDAS4]]</f>
        <v>450</v>
      </c>
    </row>
    <row r="191" spans="1:17" ht="15" customHeight="1">
      <c r="A191" s="9" t="s">
        <v>59</v>
      </c>
      <c r="B191" s="17" t="s">
        <v>880</v>
      </c>
      <c r="C191" s="50" t="s">
        <v>107</v>
      </c>
      <c r="D191" t="s">
        <v>670</v>
      </c>
      <c r="F191" s="55" t="s">
        <v>1345</v>
      </c>
      <c r="G191" s="55"/>
      <c r="H191" s="9" t="s">
        <v>820</v>
      </c>
      <c r="I191">
        <v>1</v>
      </c>
      <c r="J191">
        <v>0</v>
      </c>
      <c r="K191" s="34">
        <v>0</v>
      </c>
      <c r="L191">
        <f>+Tabla32391118[[#This Row],[BALANCE INICIAL]]+Tabla32391118[[#This Row],[ENTRADAS]]-Tabla32391118[[#This Row],[SALIDAS]]</f>
        <v>1</v>
      </c>
      <c r="M191" s="2">
        <v>550</v>
      </c>
      <c r="N191" s="2">
        <f>+Tabla32391118[[#This Row],[BALANCE INICIAL]]*Tabla32391118[[#This Row],[PRECIO]]</f>
        <v>550</v>
      </c>
      <c r="O191" s="2">
        <f>+Tabla32391118[[#This Row],[ENTRADAS]]*Tabla32391118[[#This Row],[PRECIO]]</f>
        <v>0</v>
      </c>
      <c r="P191" s="2">
        <f>+Tabla32391118[[#This Row],[SALIDAS]]*Tabla32391118[[#This Row],[PRECIO]]</f>
        <v>0</v>
      </c>
      <c r="Q191" s="2">
        <f>+Tabla32391118[[#This Row],[BALANCE INICIAL2]]+Tabla32391118[[#This Row],[ENTRADAS3]]-Tabla32391118[[#This Row],[SALIDAS4]]</f>
        <v>550</v>
      </c>
    </row>
    <row r="192" spans="1:17">
      <c r="A192" s="9" t="s">
        <v>59</v>
      </c>
      <c r="B192" s="17" t="s">
        <v>880</v>
      </c>
      <c r="C192" s="50" t="s">
        <v>107</v>
      </c>
      <c r="D192" t="s">
        <v>671</v>
      </c>
      <c r="F192" s="55" t="s">
        <v>1345</v>
      </c>
      <c r="G192" s="55"/>
      <c r="H192" s="9" t="s">
        <v>820</v>
      </c>
      <c r="I192">
        <v>7</v>
      </c>
      <c r="J192">
        <v>0</v>
      </c>
      <c r="K192" s="34">
        <v>0</v>
      </c>
      <c r="L192">
        <f>+Tabla32391118[[#This Row],[BALANCE INICIAL]]+Tabla32391118[[#This Row],[ENTRADAS]]-Tabla32391118[[#This Row],[SALIDAS]]</f>
        <v>7</v>
      </c>
      <c r="M192" s="2">
        <v>250</v>
      </c>
      <c r="N192" s="2">
        <f>+Tabla32391118[[#This Row],[BALANCE INICIAL]]*Tabla32391118[[#This Row],[PRECIO]]</f>
        <v>1750</v>
      </c>
      <c r="O192" s="2">
        <f>+Tabla32391118[[#This Row],[ENTRADAS]]*Tabla32391118[[#This Row],[PRECIO]]</f>
        <v>0</v>
      </c>
      <c r="P192" s="2">
        <f>+Tabla32391118[[#This Row],[SALIDAS]]*Tabla32391118[[#This Row],[PRECIO]]</f>
        <v>0</v>
      </c>
      <c r="Q192" s="2">
        <f>+Tabla32391118[[#This Row],[BALANCE INICIAL2]]+Tabla32391118[[#This Row],[ENTRADAS3]]-Tabla32391118[[#This Row],[SALIDAS4]]</f>
        <v>1750</v>
      </c>
    </row>
    <row r="193" spans="1:17">
      <c r="A193" s="9" t="s">
        <v>59</v>
      </c>
      <c r="B193" s="17" t="s">
        <v>880</v>
      </c>
      <c r="C193" s="50" t="s">
        <v>107</v>
      </c>
      <c r="D193" t="s">
        <v>672</v>
      </c>
      <c r="F193" s="55" t="s">
        <v>1345</v>
      </c>
      <c r="G193" s="55"/>
      <c r="H193" s="9" t="s">
        <v>820</v>
      </c>
      <c r="I193">
        <v>5</v>
      </c>
      <c r="J193">
        <v>0</v>
      </c>
      <c r="K193" s="34">
        <v>0</v>
      </c>
      <c r="L193">
        <f>+Tabla32391118[[#This Row],[BALANCE INICIAL]]+Tabla32391118[[#This Row],[ENTRADAS]]-Tabla32391118[[#This Row],[SALIDAS]]</f>
        <v>5</v>
      </c>
      <c r="M193" s="2">
        <v>499</v>
      </c>
      <c r="N193" s="2">
        <f>+Tabla32391118[[#This Row],[BALANCE INICIAL]]*Tabla32391118[[#This Row],[PRECIO]]</f>
        <v>2495</v>
      </c>
      <c r="O193" s="2">
        <f>+Tabla32391118[[#This Row],[ENTRADAS]]*Tabla32391118[[#This Row],[PRECIO]]</f>
        <v>0</v>
      </c>
      <c r="P193" s="2">
        <f>+Tabla32391118[[#This Row],[SALIDAS]]*Tabla32391118[[#This Row],[PRECIO]]</f>
        <v>0</v>
      </c>
      <c r="Q193" s="2">
        <f>+Tabla32391118[[#This Row],[BALANCE INICIAL2]]+Tabla32391118[[#This Row],[ENTRADAS3]]-Tabla32391118[[#This Row],[SALIDAS4]]</f>
        <v>2495</v>
      </c>
    </row>
    <row r="194" spans="1:17">
      <c r="A194" s="9" t="s">
        <v>42</v>
      </c>
      <c r="B194" s="48">
        <v>1206010001</v>
      </c>
      <c r="C194" s="50" t="s">
        <v>88</v>
      </c>
      <c r="D194" t="s">
        <v>378</v>
      </c>
      <c r="F194" s="55" t="s">
        <v>1345</v>
      </c>
      <c r="G194" s="55"/>
      <c r="H194" s="9" t="s">
        <v>820</v>
      </c>
      <c r="I194">
        <v>1</v>
      </c>
      <c r="J194">
        <v>0</v>
      </c>
      <c r="K194" s="34">
        <v>0</v>
      </c>
      <c r="L194">
        <f>+Tabla32391118[[#This Row],[BALANCE INICIAL]]+Tabla32391118[[#This Row],[ENTRADAS]]-Tabla32391118[[#This Row],[SALIDAS]]</f>
        <v>1</v>
      </c>
      <c r="M194" s="2">
        <v>26500</v>
      </c>
      <c r="N194" s="2">
        <f>+Tabla32391118[[#This Row],[BALANCE INICIAL]]*Tabla32391118[[#This Row],[PRECIO]]</f>
        <v>26500</v>
      </c>
      <c r="O194" s="2">
        <f>+Tabla32391118[[#This Row],[ENTRADAS]]*Tabla32391118[[#This Row],[PRECIO]]</f>
        <v>0</v>
      </c>
      <c r="P194" s="2">
        <f>+Tabla32391118[[#This Row],[SALIDAS]]*Tabla32391118[[#This Row],[PRECIO]]</f>
        <v>0</v>
      </c>
      <c r="Q194" s="2">
        <f>+Tabla32391118[[#This Row],[BALANCE INICIAL2]]+Tabla32391118[[#This Row],[ENTRADAS3]]-Tabla32391118[[#This Row],[SALIDAS4]]</f>
        <v>26500</v>
      </c>
    </row>
    <row r="195" spans="1:17">
      <c r="A195" s="9" t="s">
        <v>42</v>
      </c>
      <c r="B195" s="48">
        <v>1206010001</v>
      </c>
      <c r="C195" s="50" t="s">
        <v>88</v>
      </c>
      <c r="D195" t="s">
        <v>377</v>
      </c>
      <c r="F195" s="55" t="s">
        <v>1345</v>
      </c>
      <c r="G195" s="55"/>
      <c r="H195" s="9" t="s">
        <v>820</v>
      </c>
      <c r="I195">
        <v>3</v>
      </c>
      <c r="J195">
        <v>0</v>
      </c>
      <c r="K195" s="34">
        <v>0</v>
      </c>
      <c r="L195">
        <f>+Tabla32391118[[#This Row],[BALANCE INICIAL]]+Tabla32391118[[#This Row],[ENTRADAS]]-Tabla32391118[[#This Row],[SALIDAS]]</f>
        <v>3</v>
      </c>
      <c r="M195" s="2">
        <v>8500</v>
      </c>
      <c r="N195" s="2">
        <f>+Tabla32391118[[#This Row],[BALANCE INICIAL]]*Tabla32391118[[#This Row],[PRECIO]]</f>
        <v>25500</v>
      </c>
      <c r="O195" s="2">
        <f>+Tabla32391118[[#This Row],[ENTRADAS]]*Tabla32391118[[#This Row],[PRECIO]]</f>
        <v>0</v>
      </c>
      <c r="P195" s="2">
        <f>+Tabla32391118[[#This Row],[SALIDAS]]*Tabla32391118[[#This Row],[PRECIO]]</f>
        <v>0</v>
      </c>
      <c r="Q195" s="2">
        <f>+Tabla32391118[[#This Row],[BALANCE INICIAL2]]+Tabla32391118[[#This Row],[ENTRADAS3]]-Tabla32391118[[#This Row],[SALIDAS4]]</f>
        <v>25500</v>
      </c>
    </row>
    <row r="196" spans="1:17">
      <c r="A196" s="9" t="s">
        <v>59</v>
      </c>
      <c r="B196" s="17" t="s">
        <v>887</v>
      </c>
      <c r="C196" s="50" t="s">
        <v>70</v>
      </c>
      <c r="D196" t="s">
        <v>1740</v>
      </c>
      <c r="F196" s="55"/>
      <c r="G196" s="55"/>
      <c r="H196" s="9" t="s">
        <v>820</v>
      </c>
      <c r="I196">
        <v>1</v>
      </c>
      <c r="K196" s="34">
        <v>0</v>
      </c>
      <c r="L196">
        <f>+Tabla32391118[[#This Row],[BALANCE INICIAL]]+Tabla32391118[[#This Row],[ENTRADAS]]-Tabla32391118[[#This Row],[SALIDAS]]</f>
        <v>1</v>
      </c>
      <c r="M196" s="2">
        <v>45000</v>
      </c>
      <c r="N196" s="2">
        <f>+Tabla32391118[[#This Row],[BALANCE INICIAL]]*Tabla32391118[[#This Row],[PRECIO]]</f>
        <v>45000</v>
      </c>
      <c r="O196" s="2">
        <f>+Tabla32391118[[#This Row],[ENTRADAS]]*Tabla32391118[[#This Row],[PRECIO]]</f>
        <v>0</v>
      </c>
      <c r="P196" s="2">
        <f>+Tabla32391118[[#This Row],[SALIDAS]]*Tabla32391118[[#This Row],[PRECIO]]</f>
        <v>0</v>
      </c>
      <c r="Q196" s="2">
        <f>+Tabla32391118[[#This Row],[BALANCE INICIAL2]]+Tabla32391118[[#This Row],[ENTRADAS3]]-Tabla32391118[[#This Row],[SALIDAS4]]</f>
        <v>45000</v>
      </c>
    </row>
    <row r="197" spans="1:17" ht="15.6">
      <c r="A197" s="9" t="s">
        <v>34</v>
      </c>
      <c r="B197" s="17" t="s">
        <v>877</v>
      </c>
      <c r="C197" s="50" t="s">
        <v>80</v>
      </c>
      <c r="D197" t="s">
        <v>1437</v>
      </c>
      <c r="F197" s="55" t="s">
        <v>1345</v>
      </c>
      <c r="G197" s="55"/>
      <c r="H197" s="9" t="s">
        <v>820</v>
      </c>
      <c r="I197">
        <v>4</v>
      </c>
      <c r="J197">
        <v>0</v>
      </c>
      <c r="K197" s="34">
        <v>0</v>
      </c>
      <c r="L197">
        <f>+Tabla32391118[[#This Row],[BALANCE INICIAL]]+Tabla32391118[[#This Row],[ENTRADAS]]-Tabla32391118[[#This Row],[SALIDAS]]</f>
        <v>4</v>
      </c>
      <c r="M197" s="2">
        <v>126</v>
      </c>
      <c r="N197" s="2">
        <f>+Tabla32391118[[#This Row],[BALANCE INICIAL]]*Tabla32391118[[#This Row],[PRECIO]]</f>
        <v>504</v>
      </c>
      <c r="O197" s="2">
        <f>+Tabla32391118[[#This Row],[ENTRADAS]]*Tabla32391118[[#This Row],[PRECIO]]</f>
        <v>0</v>
      </c>
      <c r="P197" s="2">
        <f>+Tabla32391118[[#This Row],[SALIDAS]]*Tabla32391118[[#This Row],[PRECIO]]</f>
        <v>0</v>
      </c>
      <c r="Q197" s="2">
        <f>+Tabla32391118[[#This Row],[BALANCE INICIAL2]]+Tabla32391118[[#This Row],[ENTRADAS3]]-Tabla32391118[[#This Row],[SALIDAS4]]</f>
        <v>504</v>
      </c>
    </row>
    <row r="198" spans="1:17" ht="15.6">
      <c r="A198" s="9" t="s">
        <v>34</v>
      </c>
      <c r="B198" s="17" t="s">
        <v>877</v>
      </c>
      <c r="C198" s="50" t="s">
        <v>80</v>
      </c>
      <c r="D198" t="s">
        <v>1438</v>
      </c>
      <c r="F198" s="55" t="s">
        <v>1345</v>
      </c>
      <c r="G198" s="55"/>
      <c r="H198" s="9" t="s">
        <v>820</v>
      </c>
      <c r="I198">
        <v>50</v>
      </c>
      <c r="J198">
        <v>0</v>
      </c>
      <c r="K198" s="34">
        <v>0</v>
      </c>
      <c r="L198">
        <f>+Tabla32391118[[#This Row],[BALANCE INICIAL]]+Tabla32391118[[#This Row],[ENTRADAS]]-Tabla32391118[[#This Row],[SALIDAS]]</f>
        <v>50</v>
      </c>
      <c r="M198" s="2">
        <v>6.2</v>
      </c>
      <c r="N198" s="2">
        <f>+Tabla32391118[[#This Row],[BALANCE INICIAL]]*Tabla32391118[[#This Row],[PRECIO]]</f>
        <v>310</v>
      </c>
      <c r="O198" s="2">
        <f>+Tabla32391118[[#This Row],[ENTRADAS]]*Tabla32391118[[#This Row],[PRECIO]]</f>
        <v>0</v>
      </c>
      <c r="P198" s="2">
        <f>+Tabla32391118[[#This Row],[SALIDAS]]*Tabla32391118[[#This Row],[PRECIO]]</f>
        <v>0</v>
      </c>
      <c r="Q198" s="2">
        <f>+Tabla32391118[[#This Row],[BALANCE INICIAL2]]+Tabla32391118[[#This Row],[ENTRADAS3]]-Tabla32391118[[#This Row],[SALIDAS4]]</f>
        <v>310</v>
      </c>
    </row>
    <row r="199" spans="1:17">
      <c r="A199" s="9" t="s">
        <v>24</v>
      </c>
      <c r="B199" s="17" t="s">
        <v>875</v>
      </c>
      <c r="C199" s="50" t="s">
        <v>64</v>
      </c>
      <c r="D199" t="s">
        <v>1287</v>
      </c>
      <c r="F199" s="55" t="s">
        <v>1345</v>
      </c>
      <c r="G199" s="55"/>
      <c r="H199" s="9" t="s">
        <v>820</v>
      </c>
      <c r="I199">
        <v>10</v>
      </c>
      <c r="J199">
        <v>0</v>
      </c>
      <c r="K199" s="34">
        <v>0</v>
      </c>
      <c r="L199">
        <f>+Tabla32391118[[#This Row],[BALANCE INICIAL]]+Tabla32391118[[#This Row],[ENTRADAS]]-Tabla32391118[[#This Row],[SALIDAS]]</f>
        <v>10</v>
      </c>
      <c r="M199" s="2">
        <v>35</v>
      </c>
      <c r="N199" s="2">
        <f>+Tabla32391118[[#This Row],[BALANCE INICIAL]]*Tabla32391118[[#This Row],[PRECIO]]</f>
        <v>350</v>
      </c>
      <c r="O199" s="2">
        <f>+Tabla32391118[[#This Row],[ENTRADAS]]*Tabla32391118[[#This Row],[PRECIO]]</f>
        <v>0</v>
      </c>
      <c r="P199" s="2">
        <f>+Tabla32391118[[#This Row],[SALIDAS]]*Tabla32391118[[#This Row],[PRECIO]]</f>
        <v>0</v>
      </c>
      <c r="Q199" s="2">
        <f>+Tabla32391118[[#This Row],[BALANCE INICIAL2]]+Tabla32391118[[#This Row],[ENTRADAS3]]-Tabla32391118[[#This Row],[SALIDAS4]]</f>
        <v>350</v>
      </c>
    </row>
    <row r="200" spans="1:17" ht="15.6">
      <c r="A200" s="9" t="s">
        <v>24</v>
      </c>
      <c r="B200" s="17" t="s">
        <v>875</v>
      </c>
      <c r="C200" s="50" t="s">
        <v>64</v>
      </c>
      <c r="D200" t="s">
        <v>1436</v>
      </c>
      <c r="F200" s="55" t="s">
        <v>1345</v>
      </c>
      <c r="G200" s="55"/>
      <c r="H200" s="9" t="s">
        <v>820</v>
      </c>
      <c r="I200">
        <v>4</v>
      </c>
      <c r="J200">
        <v>0</v>
      </c>
      <c r="K200" s="34">
        <v>0</v>
      </c>
      <c r="L200">
        <f>+Tabla32391118[[#This Row],[BALANCE INICIAL]]+Tabla32391118[[#This Row],[ENTRADAS]]-Tabla32391118[[#This Row],[SALIDAS]]</f>
        <v>4</v>
      </c>
      <c r="M200" s="2">
        <v>18.7</v>
      </c>
      <c r="N200" s="2">
        <f>+Tabla32391118[[#This Row],[BALANCE INICIAL]]*Tabla32391118[[#This Row],[PRECIO]]</f>
        <v>74.8</v>
      </c>
      <c r="O200" s="2">
        <f>+Tabla32391118[[#This Row],[ENTRADAS]]*Tabla32391118[[#This Row],[PRECIO]]</f>
        <v>0</v>
      </c>
      <c r="P200" s="2">
        <f>+Tabla32391118[[#This Row],[SALIDAS]]*Tabla32391118[[#This Row],[PRECIO]]</f>
        <v>0</v>
      </c>
      <c r="Q200" s="2">
        <f>+Tabla32391118[[#This Row],[BALANCE INICIAL2]]+Tabla32391118[[#This Row],[ENTRADAS3]]-Tabla32391118[[#This Row],[SALIDAS4]]</f>
        <v>74.8</v>
      </c>
    </row>
    <row r="201" spans="1:17">
      <c r="A201" s="39" t="s">
        <v>1381</v>
      </c>
      <c r="B201" s="40" t="s">
        <v>1382</v>
      </c>
      <c r="C201" s="52" t="s">
        <v>1383</v>
      </c>
      <c r="D201" t="s">
        <v>1467</v>
      </c>
      <c r="F201" s="55" t="s">
        <v>1345</v>
      </c>
      <c r="G201" s="55"/>
      <c r="H201" s="9" t="s">
        <v>820</v>
      </c>
      <c r="I201">
        <v>200</v>
      </c>
      <c r="J201">
        <v>0</v>
      </c>
      <c r="K201" s="34">
        <v>0</v>
      </c>
      <c r="L201">
        <f>+Tabla32391118[[#This Row],[BALANCE INICIAL]]+Tabla32391118[[#This Row],[ENTRADAS]]-Tabla32391118[[#This Row],[SALIDAS]]</f>
        <v>200</v>
      </c>
      <c r="M201" s="2">
        <v>5.28</v>
      </c>
      <c r="N201" s="2">
        <f>+Tabla32391118[[#This Row],[BALANCE INICIAL]]*Tabla32391118[[#This Row],[PRECIO]]</f>
        <v>1056</v>
      </c>
      <c r="O201" s="2">
        <f>+Tabla32391118[[#This Row],[ENTRADAS]]*Tabla32391118[[#This Row],[PRECIO]]</f>
        <v>0</v>
      </c>
      <c r="P201" s="2">
        <f>+Tabla32391118[[#This Row],[SALIDAS]]*Tabla32391118[[#This Row],[PRECIO]]</f>
        <v>0</v>
      </c>
      <c r="Q201" s="2">
        <f>+Tabla32391118[[#This Row],[BALANCE INICIAL2]]+Tabla32391118[[#This Row],[ENTRADAS3]]-Tabla32391118[[#This Row],[SALIDAS4]]</f>
        <v>1056</v>
      </c>
    </row>
    <row r="202" spans="1:17">
      <c r="A202" s="9" t="s">
        <v>24</v>
      </c>
      <c r="B202" s="17" t="s">
        <v>875</v>
      </c>
      <c r="C202" s="50" t="s">
        <v>64</v>
      </c>
      <c r="D202" t="s">
        <v>1286</v>
      </c>
      <c r="F202" s="55" t="s">
        <v>1345</v>
      </c>
      <c r="G202" s="55"/>
      <c r="H202" s="9" t="s">
        <v>820</v>
      </c>
      <c r="I202">
        <v>10</v>
      </c>
      <c r="J202">
        <v>0</v>
      </c>
      <c r="K202" s="34">
        <v>0</v>
      </c>
      <c r="L202">
        <f>+Tabla32391118[[#This Row],[BALANCE INICIAL]]+Tabla32391118[[#This Row],[ENTRADAS]]-Tabla32391118[[#This Row],[SALIDAS]]</f>
        <v>10</v>
      </c>
      <c r="M202" s="2">
        <v>132.41999999999999</v>
      </c>
      <c r="N202" s="2">
        <f>+Tabla32391118[[#This Row],[BALANCE INICIAL]]*Tabla32391118[[#This Row],[PRECIO]]</f>
        <v>1324.1999999999998</v>
      </c>
      <c r="O202" s="2">
        <f>+Tabla32391118[[#This Row],[ENTRADAS]]*Tabla32391118[[#This Row],[PRECIO]]</f>
        <v>0</v>
      </c>
      <c r="P202" s="2">
        <f>+Tabla32391118[[#This Row],[SALIDAS]]*Tabla32391118[[#This Row],[PRECIO]]</f>
        <v>0</v>
      </c>
      <c r="Q202" s="2">
        <f>+Tabla32391118[[#This Row],[BALANCE INICIAL2]]+Tabla32391118[[#This Row],[ENTRADAS3]]-Tabla32391118[[#This Row],[SALIDAS4]]</f>
        <v>1324.1999999999998</v>
      </c>
    </row>
    <row r="203" spans="1:17">
      <c r="A203" s="9" t="s">
        <v>24</v>
      </c>
      <c r="B203" s="17" t="s">
        <v>875</v>
      </c>
      <c r="C203" s="50" t="s">
        <v>64</v>
      </c>
      <c r="D203" t="s">
        <v>1031</v>
      </c>
      <c r="E203" t="s">
        <v>1029</v>
      </c>
      <c r="F203" s="55" t="s">
        <v>1345</v>
      </c>
      <c r="G203" s="55"/>
      <c r="H203" s="9" t="s">
        <v>820</v>
      </c>
      <c r="I203">
        <v>0</v>
      </c>
      <c r="J203">
        <v>0</v>
      </c>
      <c r="K203" s="34">
        <v>0</v>
      </c>
      <c r="L203">
        <f>+Tabla32391118[[#This Row],[BALANCE INICIAL]]+Tabla32391118[[#This Row],[ENTRADAS]]-Tabla32391118[[#This Row],[SALIDAS]]</f>
        <v>0</v>
      </c>
      <c r="M203" s="2">
        <v>330</v>
      </c>
      <c r="N203" s="2">
        <f>+Tabla32391118[[#This Row],[BALANCE INICIAL]]*Tabla32391118[[#This Row],[PRECIO]]</f>
        <v>0</v>
      </c>
      <c r="O203" s="2">
        <f>+Tabla32391118[[#This Row],[ENTRADAS]]*Tabla32391118[[#This Row],[PRECIO]]</f>
        <v>0</v>
      </c>
      <c r="P203" s="2">
        <f>+Tabla32391118[[#This Row],[SALIDAS]]*Tabla32391118[[#This Row],[PRECIO]]</f>
        <v>0</v>
      </c>
      <c r="Q203" s="2">
        <f>+Tabla32391118[[#This Row],[BALANCE INICIAL2]]+Tabla32391118[[#This Row],[ENTRADAS3]]-Tabla32391118[[#This Row],[SALIDAS4]]</f>
        <v>0</v>
      </c>
    </row>
    <row r="204" spans="1:17">
      <c r="A204" s="9" t="s">
        <v>24</v>
      </c>
      <c r="B204" s="17" t="s">
        <v>875</v>
      </c>
      <c r="C204" s="50" t="s">
        <v>64</v>
      </c>
      <c r="D204" t="s">
        <v>1030</v>
      </c>
      <c r="E204" t="s">
        <v>1029</v>
      </c>
      <c r="F204" s="55" t="s">
        <v>1345</v>
      </c>
      <c r="G204" s="55"/>
      <c r="H204" s="9" t="s">
        <v>820</v>
      </c>
      <c r="I204">
        <v>4</v>
      </c>
      <c r="J204">
        <v>0</v>
      </c>
      <c r="K204" s="34">
        <v>0</v>
      </c>
      <c r="L204">
        <f>+Tabla32391118[[#This Row],[BALANCE INICIAL]]+Tabla32391118[[#This Row],[ENTRADAS]]-Tabla32391118[[#This Row],[SALIDAS]]</f>
        <v>4</v>
      </c>
      <c r="M204" s="2">
        <v>244</v>
      </c>
      <c r="N204" s="2">
        <f>+Tabla32391118[[#This Row],[BALANCE INICIAL]]*Tabla32391118[[#This Row],[PRECIO]]</f>
        <v>976</v>
      </c>
      <c r="O204" s="2">
        <f>+Tabla32391118[[#This Row],[ENTRADAS]]*Tabla32391118[[#This Row],[PRECIO]]</f>
        <v>0</v>
      </c>
      <c r="P204" s="2">
        <f>+Tabla32391118[[#This Row],[SALIDAS]]*Tabla32391118[[#This Row],[PRECIO]]</f>
        <v>0</v>
      </c>
      <c r="Q204" s="2">
        <f>+Tabla32391118[[#This Row],[BALANCE INICIAL2]]+Tabla32391118[[#This Row],[ENTRADAS3]]-Tabla32391118[[#This Row],[SALIDAS4]]</f>
        <v>976</v>
      </c>
    </row>
    <row r="205" spans="1:17">
      <c r="A205" s="9" t="s">
        <v>24</v>
      </c>
      <c r="B205" s="17" t="s">
        <v>875</v>
      </c>
      <c r="C205" s="50" t="s">
        <v>64</v>
      </c>
      <c r="D205" t="s">
        <v>458</v>
      </c>
      <c r="F205" s="55" t="s">
        <v>1345</v>
      </c>
      <c r="G205" s="55"/>
      <c r="H205" s="9" t="s">
        <v>820</v>
      </c>
      <c r="I205">
        <v>20</v>
      </c>
      <c r="J205">
        <v>0</v>
      </c>
      <c r="K205" s="34">
        <v>0</v>
      </c>
      <c r="L205">
        <f>+Tabla32391118[[#This Row],[BALANCE INICIAL]]+Tabla32391118[[#This Row],[ENTRADAS]]-Tabla32391118[[#This Row],[SALIDAS]]</f>
        <v>20</v>
      </c>
      <c r="M205" s="2">
        <v>428</v>
      </c>
      <c r="N205" s="2">
        <f>+Tabla32391118[[#This Row],[BALANCE INICIAL]]*Tabla32391118[[#This Row],[PRECIO]]</f>
        <v>8560</v>
      </c>
      <c r="O205" s="2">
        <f>+Tabla32391118[[#This Row],[ENTRADAS]]*Tabla32391118[[#This Row],[PRECIO]]</f>
        <v>0</v>
      </c>
      <c r="P205" s="2">
        <f>+Tabla32391118[[#This Row],[SALIDAS]]*Tabla32391118[[#This Row],[PRECIO]]</f>
        <v>0</v>
      </c>
      <c r="Q205" s="2">
        <f>+Tabla32391118[[#This Row],[BALANCE INICIAL2]]+Tabla32391118[[#This Row],[ENTRADAS3]]-Tabla32391118[[#This Row],[SALIDAS4]]</f>
        <v>8560</v>
      </c>
    </row>
    <row r="206" spans="1:17">
      <c r="A206" s="9" t="s">
        <v>24</v>
      </c>
      <c r="B206" s="17" t="s">
        <v>875</v>
      </c>
      <c r="C206" s="50" t="s">
        <v>64</v>
      </c>
      <c r="D206" t="s">
        <v>1586</v>
      </c>
      <c r="F206" s="55" t="s">
        <v>1345</v>
      </c>
      <c r="G206" s="55"/>
      <c r="H206" s="9" t="s">
        <v>820</v>
      </c>
      <c r="I206">
        <v>10</v>
      </c>
      <c r="J206">
        <v>0</v>
      </c>
      <c r="K206" s="34">
        <v>0</v>
      </c>
      <c r="L206">
        <f>+Tabla32391118[[#This Row],[BALANCE INICIAL]]+Tabla32391118[[#This Row],[ENTRADAS]]-Tabla32391118[[#This Row],[SALIDAS]]</f>
        <v>10</v>
      </c>
      <c r="M206" s="2">
        <v>105.93</v>
      </c>
      <c r="N206" s="2">
        <f>+Tabla32391118[[#This Row],[BALANCE INICIAL]]*Tabla32391118[[#This Row],[PRECIO]]</f>
        <v>1059.3000000000002</v>
      </c>
      <c r="O206" s="2">
        <f>+Tabla32391118[[#This Row],[ENTRADAS]]*Tabla32391118[[#This Row],[PRECIO]]</f>
        <v>0</v>
      </c>
      <c r="P206" s="2">
        <f>+Tabla32391118[[#This Row],[SALIDAS]]*Tabla32391118[[#This Row],[PRECIO]]</f>
        <v>0</v>
      </c>
      <c r="Q206" s="2">
        <f>+Tabla32391118[[#This Row],[BALANCE INICIAL2]]+Tabla32391118[[#This Row],[ENTRADAS3]]-Tabla32391118[[#This Row],[SALIDAS4]]</f>
        <v>1059.3000000000002</v>
      </c>
    </row>
    <row r="207" spans="1:17">
      <c r="A207" s="9" t="s">
        <v>26</v>
      </c>
      <c r="B207" s="47" t="s">
        <v>887</v>
      </c>
      <c r="C207" s="50" t="s">
        <v>70</v>
      </c>
      <c r="D207" t="s">
        <v>1283</v>
      </c>
      <c r="F207" s="55" t="s">
        <v>1345</v>
      </c>
      <c r="G207" s="55"/>
      <c r="H207" s="9" t="s">
        <v>820</v>
      </c>
      <c r="I207">
        <v>2</v>
      </c>
      <c r="J207">
        <v>0</v>
      </c>
      <c r="K207" s="34">
        <v>0</v>
      </c>
      <c r="L207">
        <f>+Tabla32391118[[#This Row],[BALANCE INICIAL]]+Tabla32391118[[#This Row],[ENTRADAS]]-Tabla32391118[[#This Row],[SALIDAS]]</f>
        <v>2</v>
      </c>
      <c r="M207" s="2">
        <v>6000</v>
      </c>
      <c r="N207" s="2">
        <f>+Tabla32391118[[#This Row],[BALANCE INICIAL]]*Tabla32391118[[#This Row],[PRECIO]]</f>
        <v>12000</v>
      </c>
      <c r="O207" s="2">
        <f>+Tabla32391118[[#This Row],[ENTRADAS]]*Tabla32391118[[#This Row],[PRECIO]]</f>
        <v>0</v>
      </c>
      <c r="P207" s="2">
        <f>+Tabla32391118[[#This Row],[SALIDAS]]*Tabla32391118[[#This Row],[PRECIO]]</f>
        <v>0</v>
      </c>
      <c r="Q207" s="2">
        <f>+Tabla32391118[[#This Row],[BALANCE INICIAL2]]+Tabla32391118[[#This Row],[ENTRADAS3]]-Tabla32391118[[#This Row],[SALIDAS4]]</f>
        <v>12000</v>
      </c>
    </row>
    <row r="208" spans="1:17">
      <c r="A208" s="9" t="s">
        <v>55</v>
      </c>
      <c r="B208" s="17" t="s">
        <v>905</v>
      </c>
      <c r="C208" s="50" t="s">
        <v>103</v>
      </c>
      <c r="D208" t="s">
        <v>1140</v>
      </c>
      <c r="F208" s="55" t="s">
        <v>1345</v>
      </c>
      <c r="G208" s="55"/>
      <c r="H208" s="9" t="s">
        <v>820</v>
      </c>
      <c r="I208">
        <v>0</v>
      </c>
      <c r="J208">
        <v>0</v>
      </c>
      <c r="K208" s="34">
        <v>0</v>
      </c>
      <c r="L208">
        <f>+Tabla32391118[[#This Row],[BALANCE INICIAL]]+Tabla32391118[[#This Row],[ENTRADAS]]-Tabla32391118[[#This Row],[SALIDAS]]</f>
        <v>0</v>
      </c>
      <c r="M208" s="2">
        <v>140</v>
      </c>
      <c r="N208" s="2">
        <f>+Tabla32391118[[#This Row],[BALANCE INICIAL]]*Tabla32391118[[#This Row],[PRECIO]]</f>
        <v>0</v>
      </c>
      <c r="O208" s="2">
        <f>+Tabla32391118[[#This Row],[ENTRADAS]]*Tabla32391118[[#This Row],[PRECIO]]</f>
        <v>0</v>
      </c>
      <c r="P208" s="2">
        <f>+Tabla32391118[[#This Row],[SALIDAS]]*Tabla32391118[[#This Row],[PRECIO]]</f>
        <v>0</v>
      </c>
      <c r="Q208" s="2">
        <f>+Tabla32391118[[#This Row],[BALANCE INICIAL2]]+Tabla32391118[[#This Row],[ENTRADAS3]]-Tabla32391118[[#This Row],[SALIDAS4]]</f>
        <v>0</v>
      </c>
    </row>
    <row r="209" spans="1:17">
      <c r="A209" s="9" t="s">
        <v>55</v>
      </c>
      <c r="B209" s="17" t="s">
        <v>905</v>
      </c>
      <c r="C209" s="50" t="s">
        <v>103</v>
      </c>
      <c r="D209" t="s">
        <v>142</v>
      </c>
      <c r="F209" s="55" t="s">
        <v>1345</v>
      </c>
      <c r="G209" s="55"/>
      <c r="H209" s="9" t="s">
        <v>820</v>
      </c>
      <c r="I209">
        <v>0</v>
      </c>
      <c r="J209">
        <v>0</v>
      </c>
      <c r="K209" s="34">
        <v>0</v>
      </c>
      <c r="L209">
        <f>+Tabla32391118[[#This Row],[BALANCE INICIAL]]+Tabla32391118[[#This Row],[ENTRADAS]]-Tabla32391118[[#This Row],[SALIDAS]]</f>
        <v>0</v>
      </c>
      <c r="M209" s="2">
        <v>140</v>
      </c>
      <c r="N209" s="2">
        <f>+Tabla32391118[[#This Row],[BALANCE INICIAL]]*Tabla32391118[[#This Row],[PRECIO]]</f>
        <v>0</v>
      </c>
      <c r="O209" s="2">
        <f>+Tabla32391118[[#This Row],[ENTRADAS]]*Tabla32391118[[#This Row],[PRECIO]]</f>
        <v>0</v>
      </c>
      <c r="P209" s="2">
        <f>+Tabla32391118[[#This Row],[SALIDAS]]*Tabla32391118[[#This Row],[PRECIO]]</f>
        <v>0</v>
      </c>
      <c r="Q209" s="2">
        <f>+Tabla32391118[[#This Row],[BALANCE INICIAL2]]+Tabla32391118[[#This Row],[ENTRADAS3]]-Tabla32391118[[#This Row],[SALIDAS4]]</f>
        <v>0</v>
      </c>
    </row>
    <row r="210" spans="1:17">
      <c r="A210" s="9" t="s">
        <v>24</v>
      </c>
      <c r="B210" s="17" t="s">
        <v>875</v>
      </c>
      <c r="C210" s="50" t="s">
        <v>64</v>
      </c>
      <c r="D210" t="s">
        <v>1284</v>
      </c>
      <c r="F210" s="55" t="s">
        <v>1345</v>
      </c>
      <c r="G210" s="55"/>
      <c r="H210" s="9" t="s">
        <v>820</v>
      </c>
      <c r="I210">
        <v>0</v>
      </c>
      <c r="J210">
        <v>0</v>
      </c>
      <c r="K210" s="34">
        <v>0</v>
      </c>
      <c r="L210">
        <f>+Tabla32391118[[#This Row],[BALANCE INICIAL]]+Tabla32391118[[#This Row],[ENTRADAS]]-Tabla32391118[[#This Row],[SALIDAS]]</f>
        <v>0</v>
      </c>
      <c r="M210" s="2">
        <v>1000</v>
      </c>
      <c r="N210" s="2">
        <f>+Tabla32391118[[#This Row],[BALANCE INICIAL]]*Tabla32391118[[#This Row],[PRECIO]]</f>
        <v>0</v>
      </c>
      <c r="O210" s="2">
        <f>+Tabla32391118[[#This Row],[ENTRADAS]]*Tabla32391118[[#This Row],[PRECIO]]</f>
        <v>0</v>
      </c>
      <c r="P210" s="2">
        <f>+Tabla32391118[[#This Row],[SALIDAS]]*Tabla32391118[[#This Row],[PRECIO]]</f>
        <v>0</v>
      </c>
      <c r="Q210" s="2">
        <f>+Tabla32391118[[#This Row],[BALANCE INICIAL2]]+Tabla32391118[[#This Row],[ENTRADAS3]]-Tabla32391118[[#This Row],[SALIDAS4]]</f>
        <v>0</v>
      </c>
    </row>
    <row r="211" spans="1:17">
      <c r="A211" s="13" t="s">
        <v>33</v>
      </c>
      <c r="B211" s="17" t="s">
        <v>879</v>
      </c>
      <c r="C211" s="50" t="s">
        <v>106</v>
      </c>
      <c r="D211" t="s">
        <v>1285</v>
      </c>
      <c r="F211" s="55" t="s">
        <v>1345</v>
      </c>
      <c r="G211" s="55"/>
      <c r="H211" s="9" t="s">
        <v>825</v>
      </c>
      <c r="I211">
        <v>15</v>
      </c>
      <c r="J211">
        <v>0</v>
      </c>
      <c r="K211" s="34">
        <v>2</v>
      </c>
      <c r="L211">
        <f>+Tabla32391118[[#This Row],[BALANCE INICIAL]]+Tabla32391118[[#This Row],[ENTRADAS]]-Tabla32391118[[#This Row],[SALIDAS]]</f>
        <v>13</v>
      </c>
      <c r="M211" s="2">
        <v>1600</v>
      </c>
      <c r="N211" s="2">
        <f>+Tabla32391118[[#This Row],[BALANCE INICIAL]]*Tabla32391118[[#This Row],[PRECIO]]</f>
        <v>24000</v>
      </c>
      <c r="O211" s="2">
        <f>+Tabla32391118[[#This Row],[ENTRADAS]]*Tabla32391118[[#This Row],[PRECIO]]</f>
        <v>0</v>
      </c>
      <c r="P211" s="2">
        <f>+Tabla32391118[[#This Row],[SALIDAS]]*Tabla32391118[[#This Row],[PRECIO]]</f>
        <v>3200</v>
      </c>
      <c r="Q211" s="2">
        <f>+Tabla32391118[[#This Row],[BALANCE INICIAL2]]+Tabla32391118[[#This Row],[ENTRADAS3]]-Tabla32391118[[#This Row],[SALIDAS4]]</f>
        <v>20800</v>
      </c>
    </row>
    <row r="212" spans="1:17">
      <c r="A212" s="9" t="s">
        <v>62</v>
      </c>
      <c r="B212" s="17" t="s">
        <v>891</v>
      </c>
      <c r="C212" s="50" t="s">
        <v>100</v>
      </c>
      <c r="D212" t="s">
        <v>673</v>
      </c>
      <c r="F212" s="55" t="s">
        <v>1345</v>
      </c>
      <c r="G212" s="55"/>
      <c r="H212" s="9" t="s">
        <v>820</v>
      </c>
      <c r="I212">
        <v>0</v>
      </c>
      <c r="J212">
        <v>0</v>
      </c>
      <c r="K212" s="34">
        <v>0</v>
      </c>
      <c r="L212">
        <f>+Tabla32391118[[#This Row],[BALANCE INICIAL]]+Tabla32391118[[#This Row],[ENTRADAS]]-Tabla32391118[[#This Row],[SALIDAS]]</f>
        <v>0</v>
      </c>
      <c r="M212" s="2">
        <v>250</v>
      </c>
      <c r="N212" s="2">
        <f>+Tabla32391118[[#This Row],[BALANCE INICIAL]]*Tabla32391118[[#This Row],[PRECIO]]</f>
        <v>0</v>
      </c>
      <c r="O212" s="2">
        <f>+Tabla32391118[[#This Row],[ENTRADAS]]*Tabla32391118[[#This Row],[PRECIO]]</f>
        <v>0</v>
      </c>
      <c r="P212" s="2">
        <f>+Tabla32391118[[#This Row],[SALIDAS]]*Tabla32391118[[#This Row],[PRECIO]]</f>
        <v>0</v>
      </c>
      <c r="Q212" s="2">
        <f>+Tabla32391118[[#This Row],[BALANCE INICIAL2]]+Tabla32391118[[#This Row],[ENTRADAS3]]-Tabla32391118[[#This Row],[SALIDAS4]]</f>
        <v>0</v>
      </c>
    </row>
    <row r="213" spans="1:17">
      <c r="A213" s="9" t="s">
        <v>62</v>
      </c>
      <c r="B213" s="17" t="s">
        <v>891</v>
      </c>
      <c r="C213" s="50" t="s">
        <v>100</v>
      </c>
      <c r="D213" t="s">
        <v>674</v>
      </c>
      <c r="F213" s="55" t="s">
        <v>1345</v>
      </c>
      <c r="G213" s="55"/>
      <c r="H213" s="9" t="s">
        <v>820</v>
      </c>
      <c r="I213">
        <v>13</v>
      </c>
      <c r="J213">
        <v>0</v>
      </c>
      <c r="K213" s="34">
        <v>0</v>
      </c>
      <c r="L213">
        <f>+Tabla32391118[[#This Row],[BALANCE INICIAL]]+Tabla32391118[[#This Row],[ENTRADAS]]-Tabla32391118[[#This Row],[SALIDAS]]</f>
        <v>13</v>
      </c>
      <c r="M213" s="2">
        <v>350</v>
      </c>
      <c r="N213" s="2">
        <f>+Tabla32391118[[#This Row],[BALANCE INICIAL]]*Tabla32391118[[#This Row],[PRECIO]]</f>
        <v>4550</v>
      </c>
      <c r="O213" s="2">
        <f>+Tabla32391118[[#This Row],[ENTRADAS]]*Tabla32391118[[#This Row],[PRECIO]]</f>
        <v>0</v>
      </c>
      <c r="P213" s="2">
        <f>+Tabla32391118[[#This Row],[SALIDAS]]*Tabla32391118[[#This Row],[PRECIO]]</f>
        <v>0</v>
      </c>
      <c r="Q213" s="2">
        <f>+Tabla32391118[[#This Row],[BALANCE INICIAL2]]+Tabla32391118[[#This Row],[ENTRADAS3]]-Tabla32391118[[#This Row],[SALIDAS4]]</f>
        <v>4550</v>
      </c>
    </row>
    <row r="214" spans="1:17">
      <c r="A214" s="9" t="s">
        <v>62</v>
      </c>
      <c r="B214" s="17" t="s">
        <v>891</v>
      </c>
      <c r="C214" s="50" t="s">
        <v>100</v>
      </c>
      <c r="D214" t="s">
        <v>675</v>
      </c>
      <c r="F214" s="55" t="s">
        <v>1345</v>
      </c>
      <c r="G214" s="55"/>
      <c r="H214" s="9" t="s">
        <v>820</v>
      </c>
      <c r="I214">
        <v>3</v>
      </c>
      <c r="J214">
        <v>0</v>
      </c>
      <c r="K214" s="34">
        <v>0</v>
      </c>
      <c r="L214">
        <f>+Tabla32391118[[#This Row],[BALANCE INICIAL]]+Tabla32391118[[#This Row],[ENTRADAS]]-Tabla32391118[[#This Row],[SALIDAS]]</f>
        <v>3</v>
      </c>
      <c r="M214" s="2">
        <v>265</v>
      </c>
      <c r="N214" s="2">
        <f>+Tabla32391118[[#This Row],[BALANCE INICIAL]]*Tabla32391118[[#This Row],[PRECIO]]</f>
        <v>795</v>
      </c>
      <c r="O214" s="2">
        <f>+Tabla32391118[[#This Row],[ENTRADAS]]*Tabla32391118[[#This Row],[PRECIO]]</f>
        <v>0</v>
      </c>
      <c r="P214" s="2">
        <f>+Tabla32391118[[#This Row],[SALIDAS]]*Tabla32391118[[#This Row],[PRECIO]]</f>
        <v>0</v>
      </c>
      <c r="Q214" s="2">
        <f>+Tabla32391118[[#This Row],[BALANCE INICIAL2]]+Tabla32391118[[#This Row],[ENTRADAS3]]-Tabla32391118[[#This Row],[SALIDAS4]]</f>
        <v>795</v>
      </c>
    </row>
    <row r="215" spans="1:17">
      <c r="A215" s="9" t="s">
        <v>62</v>
      </c>
      <c r="B215" s="17" t="s">
        <v>891</v>
      </c>
      <c r="C215" s="50" t="s">
        <v>100</v>
      </c>
      <c r="D215" t="s">
        <v>676</v>
      </c>
      <c r="F215" s="55" t="s">
        <v>1345</v>
      </c>
      <c r="G215" s="55"/>
      <c r="H215" s="9" t="s">
        <v>820</v>
      </c>
      <c r="I215">
        <v>18</v>
      </c>
      <c r="J215">
        <v>0</v>
      </c>
      <c r="K215" s="34">
        <v>12</v>
      </c>
      <c r="L215">
        <f>+Tabla32391118[[#This Row],[BALANCE INICIAL]]+Tabla32391118[[#This Row],[ENTRADAS]]-Tabla32391118[[#This Row],[SALIDAS]]</f>
        <v>6</v>
      </c>
      <c r="M215" s="2">
        <v>165</v>
      </c>
      <c r="N215" s="2">
        <f>+Tabla32391118[[#This Row],[BALANCE INICIAL]]*Tabla32391118[[#This Row],[PRECIO]]</f>
        <v>2970</v>
      </c>
      <c r="O215" s="2">
        <f>+Tabla32391118[[#This Row],[ENTRADAS]]*Tabla32391118[[#This Row],[PRECIO]]</f>
        <v>0</v>
      </c>
      <c r="P215" s="2">
        <f>+Tabla32391118[[#This Row],[SALIDAS]]*Tabla32391118[[#This Row],[PRECIO]]</f>
        <v>1980</v>
      </c>
      <c r="Q215" s="2">
        <f>+Tabla32391118[[#This Row],[BALANCE INICIAL2]]+Tabla32391118[[#This Row],[ENTRADAS3]]-Tabla32391118[[#This Row],[SALIDAS4]]</f>
        <v>990</v>
      </c>
    </row>
    <row r="216" spans="1:17">
      <c r="A216" s="9" t="s">
        <v>62</v>
      </c>
      <c r="B216" s="17" t="s">
        <v>891</v>
      </c>
      <c r="C216" s="50" t="s">
        <v>100</v>
      </c>
      <c r="D216" t="s">
        <v>1444</v>
      </c>
      <c r="F216" s="55" t="s">
        <v>1345</v>
      </c>
      <c r="G216" s="55"/>
      <c r="H216" s="9" t="s">
        <v>820</v>
      </c>
      <c r="I216">
        <v>0</v>
      </c>
      <c r="J216">
        <v>0</v>
      </c>
      <c r="K216" s="34">
        <v>0</v>
      </c>
      <c r="L216">
        <f>+Tabla32391118[[#This Row],[BALANCE INICIAL]]+Tabla32391118[[#This Row],[ENTRADAS]]-Tabla32391118[[#This Row],[SALIDAS]]</f>
        <v>0</v>
      </c>
      <c r="M216" s="2">
        <v>190</v>
      </c>
      <c r="N216" s="2">
        <f>+Tabla32391118[[#This Row],[BALANCE INICIAL]]*Tabla32391118[[#This Row],[PRECIO]]</f>
        <v>0</v>
      </c>
      <c r="O216" s="2">
        <f>+Tabla32391118[[#This Row],[ENTRADAS]]*Tabla32391118[[#This Row],[PRECIO]]</f>
        <v>0</v>
      </c>
      <c r="P216" s="2">
        <f>+Tabla32391118[[#This Row],[SALIDAS]]*Tabla32391118[[#This Row],[PRECIO]]</f>
        <v>0</v>
      </c>
      <c r="Q216" s="2">
        <f>+Tabla32391118[[#This Row],[BALANCE INICIAL2]]+Tabla32391118[[#This Row],[ENTRADAS3]]-Tabla32391118[[#This Row],[SALIDAS4]]</f>
        <v>0</v>
      </c>
    </row>
    <row r="217" spans="1:17" ht="15" customHeight="1">
      <c r="A217" s="9" t="s">
        <v>62</v>
      </c>
      <c r="B217" s="17" t="s">
        <v>891</v>
      </c>
      <c r="C217" s="50" t="s">
        <v>100</v>
      </c>
      <c r="D217" t="s">
        <v>678</v>
      </c>
      <c r="F217" s="55" t="s">
        <v>1345</v>
      </c>
      <c r="G217" s="55"/>
      <c r="H217" s="9" t="s">
        <v>820</v>
      </c>
      <c r="I217">
        <v>12</v>
      </c>
      <c r="J217">
        <v>0</v>
      </c>
      <c r="K217" s="34">
        <v>0</v>
      </c>
      <c r="L217">
        <f>+Tabla32391118[[#This Row],[BALANCE INICIAL]]+Tabla32391118[[#This Row],[ENTRADAS]]-Tabla32391118[[#This Row],[SALIDAS]]</f>
        <v>12</v>
      </c>
      <c r="M217" s="2">
        <v>200</v>
      </c>
      <c r="N217" s="2">
        <f>+Tabla32391118[[#This Row],[BALANCE INICIAL]]*Tabla32391118[[#This Row],[PRECIO]]</f>
        <v>2400</v>
      </c>
      <c r="O217" s="2">
        <f>+Tabla32391118[[#This Row],[ENTRADAS]]*Tabla32391118[[#This Row],[PRECIO]]</f>
        <v>0</v>
      </c>
      <c r="P217" s="2">
        <f>+Tabla32391118[[#This Row],[SALIDAS]]*Tabla32391118[[#This Row],[PRECIO]]</f>
        <v>0</v>
      </c>
      <c r="Q217" s="2">
        <f>+Tabla32391118[[#This Row],[BALANCE INICIAL2]]+Tabla32391118[[#This Row],[ENTRADAS3]]-Tabla32391118[[#This Row],[SALIDAS4]]</f>
        <v>2400</v>
      </c>
    </row>
    <row r="218" spans="1:17" ht="15" customHeight="1">
      <c r="A218" s="13" t="s">
        <v>55</v>
      </c>
      <c r="B218" s="17" t="s">
        <v>905</v>
      </c>
      <c r="C218" s="49" t="s">
        <v>103</v>
      </c>
      <c r="D218" t="s">
        <v>1068</v>
      </c>
      <c r="E218" t="s">
        <v>1060</v>
      </c>
      <c r="F218" s="55" t="s">
        <v>1345</v>
      </c>
      <c r="G218" s="55"/>
      <c r="H218" s="9" t="s">
        <v>829</v>
      </c>
      <c r="I218">
        <v>0</v>
      </c>
      <c r="J218">
        <v>0</v>
      </c>
      <c r="K218" s="34">
        <v>0</v>
      </c>
      <c r="L218">
        <f>+Tabla32391118[[#This Row],[BALANCE INICIAL]]+Tabla32391118[[#This Row],[ENTRADAS]]-Tabla32391118[[#This Row],[SALIDAS]]</f>
        <v>0</v>
      </c>
      <c r="M218" s="2">
        <v>225</v>
      </c>
      <c r="N218" s="2">
        <f>+Tabla32391118[[#This Row],[BALANCE INICIAL]]*Tabla32391118[[#This Row],[PRECIO]]</f>
        <v>0</v>
      </c>
      <c r="O218" s="2">
        <f>+Tabla32391118[[#This Row],[ENTRADAS]]*Tabla32391118[[#This Row],[PRECIO]]</f>
        <v>0</v>
      </c>
      <c r="P218" s="2">
        <f>+Tabla32391118[[#This Row],[SALIDAS]]*Tabla32391118[[#This Row],[PRECIO]]</f>
        <v>0</v>
      </c>
      <c r="Q218" s="2">
        <f>+Tabla32391118[[#This Row],[BALANCE INICIAL2]]+Tabla32391118[[#This Row],[ENTRADAS3]]-Tabla32391118[[#This Row],[SALIDAS4]]</f>
        <v>0</v>
      </c>
    </row>
    <row r="219" spans="1:17" ht="15" customHeight="1">
      <c r="A219" s="9" t="s">
        <v>34</v>
      </c>
      <c r="B219" s="17" t="s">
        <v>877</v>
      </c>
      <c r="C219" s="50" t="s">
        <v>80</v>
      </c>
      <c r="D219" t="s">
        <v>1575</v>
      </c>
      <c r="F219" s="55" t="s">
        <v>1345</v>
      </c>
      <c r="G219" s="55"/>
      <c r="H219" s="9" t="s">
        <v>820</v>
      </c>
      <c r="I219">
        <v>7</v>
      </c>
      <c r="J219">
        <v>0</v>
      </c>
      <c r="K219" s="34">
        <v>0</v>
      </c>
      <c r="L219">
        <f>+Tabla32391118[[#This Row],[BALANCE INICIAL]]+Tabla32391118[[#This Row],[ENTRADAS]]-Tabla32391118[[#This Row],[SALIDAS]]</f>
        <v>7</v>
      </c>
      <c r="M219" s="2">
        <v>188</v>
      </c>
      <c r="N219" s="2">
        <f>+Tabla32391118[[#This Row],[BALANCE INICIAL]]*Tabla32391118[[#This Row],[PRECIO]]</f>
        <v>1316</v>
      </c>
      <c r="O219" s="2">
        <f>+Tabla32391118[[#This Row],[ENTRADAS]]*Tabla32391118[[#This Row],[PRECIO]]</f>
        <v>0</v>
      </c>
      <c r="P219" s="2">
        <f>+Tabla32391118[[#This Row],[SALIDAS]]*Tabla32391118[[#This Row],[PRECIO]]</f>
        <v>0</v>
      </c>
      <c r="Q219" s="2">
        <f>+Tabla32391118[[#This Row],[BALANCE INICIAL2]]+Tabla32391118[[#This Row],[ENTRADAS3]]-Tabla32391118[[#This Row],[SALIDAS4]]</f>
        <v>1316</v>
      </c>
    </row>
    <row r="220" spans="1:17" ht="15" customHeight="1">
      <c r="A220" s="9" t="s">
        <v>34</v>
      </c>
      <c r="B220" s="65" t="s">
        <v>877</v>
      </c>
      <c r="C220" s="50" t="s">
        <v>80</v>
      </c>
      <c r="D220" t="s">
        <v>446</v>
      </c>
      <c r="F220" s="55"/>
      <c r="G220" s="55"/>
      <c r="H220" s="9" t="s">
        <v>820</v>
      </c>
      <c r="I220">
        <v>4</v>
      </c>
      <c r="K220" s="34">
        <v>0</v>
      </c>
      <c r="L220">
        <f>+Tabla32391118[[#This Row],[BALANCE INICIAL]]+Tabla32391118[[#This Row],[ENTRADAS]]-Tabla32391118[[#This Row],[SALIDAS]]</f>
        <v>4</v>
      </c>
      <c r="M220" s="2">
        <v>392</v>
      </c>
      <c r="N220" s="2">
        <f>+Tabla32391118[[#This Row],[BALANCE INICIAL]]*Tabla32391118[[#This Row],[PRECIO]]</f>
        <v>1568</v>
      </c>
      <c r="O220" s="2">
        <f>+Tabla32391118[[#This Row],[ENTRADAS]]*Tabla32391118[[#This Row],[PRECIO]]</f>
        <v>0</v>
      </c>
      <c r="P220" s="2">
        <f>+Tabla32391118[[#This Row],[SALIDAS]]*Tabla32391118[[#This Row],[PRECIO]]</f>
        <v>0</v>
      </c>
      <c r="Q220" s="2">
        <f>+Tabla32391118[[#This Row],[BALANCE INICIAL2]]+Tabla32391118[[#This Row],[ENTRADAS3]]-Tabla32391118[[#This Row],[SALIDAS4]]</f>
        <v>1568</v>
      </c>
    </row>
    <row r="221" spans="1:17">
      <c r="A221" s="9" t="s">
        <v>34</v>
      </c>
      <c r="B221" s="17" t="s">
        <v>877</v>
      </c>
      <c r="C221" s="50" t="s">
        <v>80</v>
      </c>
      <c r="D221" t="s">
        <v>1578</v>
      </c>
      <c r="F221" s="55" t="s">
        <v>1345</v>
      </c>
      <c r="G221" s="55"/>
      <c r="H221" s="9" t="s">
        <v>820</v>
      </c>
      <c r="I221">
        <v>8</v>
      </c>
      <c r="J221">
        <v>0</v>
      </c>
      <c r="K221" s="34">
        <v>0</v>
      </c>
      <c r="L221">
        <f>+Tabla32391118[[#This Row],[BALANCE INICIAL]]+Tabla32391118[[#This Row],[ENTRADAS]]-Tabla32391118[[#This Row],[SALIDAS]]</f>
        <v>8</v>
      </c>
      <c r="M221" s="2">
        <v>600</v>
      </c>
      <c r="N221" s="2">
        <f>+Tabla32391118[[#This Row],[BALANCE INICIAL]]*Tabla32391118[[#This Row],[PRECIO]]</f>
        <v>4800</v>
      </c>
      <c r="O221" s="2">
        <f>+Tabla32391118[[#This Row],[ENTRADAS]]*Tabla32391118[[#This Row],[PRECIO]]</f>
        <v>0</v>
      </c>
      <c r="P221" s="2">
        <f>+Tabla32391118[[#This Row],[SALIDAS]]*Tabla32391118[[#This Row],[PRECIO]]</f>
        <v>0</v>
      </c>
      <c r="Q221" s="2">
        <f>+Tabla32391118[[#This Row],[BALANCE INICIAL2]]+Tabla32391118[[#This Row],[ENTRADAS3]]-Tabla32391118[[#This Row],[SALIDAS4]]</f>
        <v>4800</v>
      </c>
    </row>
    <row r="222" spans="1:17">
      <c r="A222" s="9" t="s">
        <v>1576</v>
      </c>
      <c r="B222" s="17" t="s">
        <v>877</v>
      </c>
      <c r="C222" s="50" t="s">
        <v>80</v>
      </c>
      <c r="D222" t="s">
        <v>1577</v>
      </c>
      <c r="F222" s="55" t="s">
        <v>1345</v>
      </c>
      <c r="G222" s="55"/>
      <c r="H222" s="9" t="s">
        <v>820</v>
      </c>
      <c r="I222">
        <v>8</v>
      </c>
      <c r="J222">
        <v>0</v>
      </c>
      <c r="K222" s="34">
        <v>0</v>
      </c>
      <c r="L222">
        <f>+Tabla32391118[[#This Row],[BALANCE INICIAL]]+Tabla32391118[[#This Row],[ENTRADAS]]-Tabla32391118[[#This Row],[SALIDAS]]</f>
        <v>8</v>
      </c>
      <c r="M222" s="2">
        <v>600</v>
      </c>
      <c r="N222" s="2">
        <f>+Tabla32391118[[#This Row],[BALANCE INICIAL]]*Tabla32391118[[#This Row],[PRECIO]]</f>
        <v>4800</v>
      </c>
      <c r="O222" s="2">
        <f>+Tabla32391118[[#This Row],[ENTRADAS]]*Tabla32391118[[#This Row],[PRECIO]]</f>
        <v>0</v>
      </c>
      <c r="P222" s="2">
        <f>+Tabla32391118[[#This Row],[SALIDAS]]*Tabla32391118[[#This Row],[PRECIO]]</f>
        <v>0</v>
      </c>
      <c r="Q222" s="2">
        <f>+Tabla32391118[[#This Row],[BALANCE INICIAL2]]+Tabla32391118[[#This Row],[ENTRADAS3]]-Tabla32391118[[#This Row],[SALIDAS4]]</f>
        <v>4800</v>
      </c>
    </row>
    <row r="223" spans="1:17">
      <c r="A223" s="39" t="s">
        <v>28</v>
      </c>
      <c r="B223" s="40" t="s">
        <v>884</v>
      </c>
      <c r="C223" s="52" t="s">
        <v>74</v>
      </c>
      <c r="D223" t="s">
        <v>1035</v>
      </c>
      <c r="F223" s="55" t="s">
        <v>1345</v>
      </c>
      <c r="G223" s="55"/>
      <c r="H223" s="9" t="s">
        <v>820</v>
      </c>
      <c r="I223">
        <v>34</v>
      </c>
      <c r="J223">
        <v>0</v>
      </c>
      <c r="K223" s="34">
        <v>0</v>
      </c>
      <c r="L223">
        <f>+Tabla32391118[[#This Row],[BALANCE INICIAL]]+Tabla32391118[[#This Row],[ENTRADAS]]-Tabla32391118[[#This Row],[SALIDAS]]</f>
        <v>34</v>
      </c>
      <c r="M223" s="2">
        <v>17.11</v>
      </c>
      <c r="N223" s="2">
        <f>+Tabla32391118[[#This Row],[BALANCE INICIAL]]*Tabla32391118[[#This Row],[PRECIO]]</f>
        <v>581.74</v>
      </c>
      <c r="O223" s="2">
        <f>+Tabla32391118[[#This Row],[ENTRADAS]]*Tabla32391118[[#This Row],[PRECIO]]</f>
        <v>0</v>
      </c>
      <c r="P223" s="2">
        <f>+Tabla32391118[[#This Row],[SALIDAS]]*Tabla32391118[[#This Row],[PRECIO]]</f>
        <v>0</v>
      </c>
      <c r="Q223" s="2">
        <f>+Tabla32391118[[#This Row],[BALANCE INICIAL2]]+Tabla32391118[[#This Row],[ENTRADAS3]]-Tabla32391118[[#This Row],[SALIDAS4]]</f>
        <v>581.74</v>
      </c>
    </row>
    <row r="224" spans="1:17" ht="28.8">
      <c r="A224" s="13" t="s">
        <v>1141</v>
      </c>
      <c r="B224" s="17" t="s">
        <v>1142</v>
      </c>
      <c r="C224" s="49" t="s">
        <v>1143</v>
      </c>
      <c r="D224" t="s">
        <v>1071</v>
      </c>
      <c r="E224" t="s">
        <v>1060</v>
      </c>
      <c r="F224" s="55" t="s">
        <v>1345</v>
      </c>
      <c r="G224" s="55"/>
      <c r="H224" s="9" t="s">
        <v>820</v>
      </c>
      <c r="I224">
        <v>0</v>
      </c>
      <c r="J224">
        <v>0</v>
      </c>
      <c r="K224" s="34">
        <v>0</v>
      </c>
      <c r="L224">
        <f>+Tabla32391118[[#This Row],[BALANCE INICIAL]]+Tabla32391118[[#This Row],[ENTRADAS]]-Tabla32391118[[#This Row],[SALIDAS]]</f>
        <v>0</v>
      </c>
      <c r="M224" s="2">
        <v>300</v>
      </c>
      <c r="N224" s="2">
        <f>+Tabla32391118[[#This Row],[BALANCE INICIAL]]*Tabla32391118[[#This Row],[PRECIO]]</f>
        <v>0</v>
      </c>
      <c r="O224" s="2">
        <f>+Tabla32391118[[#This Row],[ENTRADAS]]*Tabla32391118[[#This Row],[PRECIO]]</f>
        <v>0</v>
      </c>
      <c r="P224" s="2">
        <f>+Tabla32391118[[#This Row],[SALIDAS]]*Tabla32391118[[#This Row],[PRECIO]]</f>
        <v>0</v>
      </c>
      <c r="Q224" s="2">
        <f>+Tabla32391118[[#This Row],[BALANCE INICIAL2]]+Tabla32391118[[#This Row],[ENTRADAS3]]-Tabla32391118[[#This Row],[SALIDAS4]]</f>
        <v>0</v>
      </c>
    </row>
    <row r="225" spans="1:17" ht="17.25" customHeight="1">
      <c r="A225" s="9" t="s">
        <v>59</v>
      </c>
      <c r="B225" s="17" t="s">
        <v>880</v>
      </c>
      <c r="C225" s="50" t="s">
        <v>107</v>
      </c>
      <c r="D225" t="s">
        <v>679</v>
      </c>
      <c r="F225" s="55" t="s">
        <v>1345</v>
      </c>
      <c r="G225" s="55"/>
      <c r="H225" s="9" t="s">
        <v>820</v>
      </c>
      <c r="I225">
        <v>6</v>
      </c>
      <c r="J225">
        <v>0</v>
      </c>
      <c r="K225" s="34">
        <v>0</v>
      </c>
      <c r="L225">
        <f>+Tabla32391118[[#This Row],[BALANCE INICIAL]]+Tabla32391118[[#This Row],[ENTRADAS]]-Tabla32391118[[#This Row],[SALIDAS]]</f>
        <v>6</v>
      </c>
      <c r="M225" s="2">
        <v>500</v>
      </c>
      <c r="N225" s="2">
        <f>+Tabla32391118[[#This Row],[BALANCE INICIAL]]*Tabla32391118[[#This Row],[PRECIO]]</f>
        <v>3000</v>
      </c>
      <c r="O225" s="2">
        <f>+Tabla32391118[[#This Row],[ENTRADAS]]*Tabla32391118[[#This Row],[PRECIO]]</f>
        <v>0</v>
      </c>
      <c r="P225" s="2">
        <f>+Tabla32391118[[#This Row],[SALIDAS]]*Tabla32391118[[#This Row],[PRECIO]]</f>
        <v>0</v>
      </c>
      <c r="Q225" s="2">
        <f>+Tabla32391118[[#This Row],[BALANCE INICIAL2]]+Tabla32391118[[#This Row],[ENTRADAS3]]-Tabla32391118[[#This Row],[SALIDAS4]]</f>
        <v>3000</v>
      </c>
    </row>
    <row r="226" spans="1:17" ht="16.5" customHeight="1">
      <c r="A226" s="9" t="s">
        <v>1159</v>
      </c>
      <c r="B226" s="17" t="s">
        <v>1160</v>
      </c>
      <c r="C226" s="50" t="s">
        <v>1161</v>
      </c>
      <c r="D226" t="s">
        <v>1584</v>
      </c>
      <c r="F226" s="55" t="s">
        <v>1345</v>
      </c>
      <c r="G226" s="55"/>
      <c r="H226" s="9" t="s">
        <v>820</v>
      </c>
      <c r="I226">
        <v>13</v>
      </c>
      <c r="J226">
        <v>0</v>
      </c>
      <c r="K226" s="34">
        <v>0</v>
      </c>
      <c r="L226">
        <f>+Tabla32391118[[#This Row],[BALANCE INICIAL]]+Tabla32391118[[#This Row],[ENTRADAS]]-Tabla32391118[[#This Row],[SALIDAS]]</f>
        <v>13</v>
      </c>
      <c r="M226" s="2">
        <v>5.42</v>
      </c>
      <c r="N226" s="2">
        <f>+Tabla32391118[[#This Row],[BALANCE INICIAL]]*Tabla32391118[[#This Row],[PRECIO]]</f>
        <v>70.459999999999994</v>
      </c>
      <c r="O226" s="2">
        <f>+Tabla32391118[[#This Row],[ENTRADAS]]*Tabla32391118[[#This Row],[PRECIO]]</f>
        <v>0</v>
      </c>
      <c r="P226" s="2">
        <f>+Tabla32391118[[#This Row],[SALIDAS]]*Tabla32391118[[#This Row],[PRECIO]]</f>
        <v>0</v>
      </c>
      <c r="Q226" s="2">
        <f>+Tabla32391118[[#This Row],[BALANCE INICIAL2]]+Tabla32391118[[#This Row],[ENTRADAS3]]-Tabla32391118[[#This Row],[SALIDAS4]]</f>
        <v>70.459999999999994</v>
      </c>
    </row>
    <row r="227" spans="1:17" ht="16.5" customHeight="1">
      <c r="A227" s="9" t="s">
        <v>34</v>
      </c>
      <c r="B227" s="17" t="s">
        <v>877</v>
      </c>
      <c r="C227" s="50" t="s">
        <v>80</v>
      </c>
      <c r="D227" t="s">
        <v>463</v>
      </c>
      <c r="F227" s="55" t="s">
        <v>1345</v>
      </c>
      <c r="G227" s="55"/>
      <c r="H227" s="9" t="s">
        <v>820</v>
      </c>
      <c r="I227">
        <v>10</v>
      </c>
      <c r="J227">
        <v>0</v>
      </c>
      <c r="K227" s="34">
        <v>0</v>
      </c>
      <c r="L227">
        <f>+Tabla32391118[[#This Row],[BALANCE INICIAL]]+Tabla32391118[[#This Row],[ENTRADAS]]-Tabla32391118[[#This Row],[SALIDAS]]</f>
        <v>10</v>
      </c>
      <c r="M227" s="2">
        <v>416</v>
      </c>
      <c r="N227" s="2">
        <f>+Tabla32391118[[#This Row],[BALANCE INICIAL]]*Tabla32391118[[#This Row],[PRECIO]]</f>
        <v>4160</v>
      </c>
      <c r="O227" s="2">
        <f>+Tabla32391118[[#This Row],[ENTRADAS]]*Tabla32391118[[#This Row],[PRECIO]]</f>
        <v>0</v>
      </c>
      <c r="P227" s="2">
        <f>+Tabla32391118[[#This Row],[SALIDAS]]*Tabla32391118[[#This Row],[PRECIO]]</f>
        <v>0</v>
      </c>
      <c r="Q227" s="2">
        <f>+Tabla32391118[[#This Row],[BALANCE INICIAL2]]+Tabla32391118[[#This Row],[ENTRADAS3]]-Tabla32391118[[#This Row],[SALIDAS4]]</f>
        <v>4160</v>
      </c>
    </row>
    <row r="228" spans="1:17" ht="16.5" customHeight="1">
      <c r="A228" s="63" t="s">
        <v>29</v>
      </c>
      <c r="B228" s="40" t="s">
        <v>878</v>
      </c>
      <c r="C228" s="52" t="s">
        <v>102</v>
      </c>
      <c r="D228" t="s">
        <v>1708</v>
      </c>
      <c r="E228" t="s">
        <v>1659</v>
      </c>
      <c r="F228" s="55">
        <v>45551</v>
      </c>
      <c r="G228" s="62" t="s">
        <v>1719</v>
      </c>
      <c r="H228" s="9" t="s">
        <v>820</v>
      </c>
      <c r="I228">
        <v>0</v>
      </c>
      <c r="J228">
        <v>5</v>
      </c>
      <c r="K228" s="34">
        <v>0</v>
      </c>
      <c r="L228">
        <f>+Tabla32391118[[#This Row],[BALANCE INICIAL]]+Tabla32391118[[#This Row],[ENTRADAS]]-Tabla32391118[[#This Row],[SALIDAS]]</f>
        <v>5</v>
      </c>
      <c r="M228" s="2">
        <v>128</v>
      </c>
      <c r="N228" s="2">
        <f>+Tabla32391118[[#This Row],[BALANCE INICIAL]]*Tabla32391118[[#This Row],[PRECIO]]</f>
        <v>0</v>
      </c>
      <c r="O228" s="2">
        <f>+Tabla32391118[[#This Row],[ENTRADAS]]*Tabla32391118[[#This Row],[PRECIO]]</f>
        <v>640</v>
      </c>
      <c r="P228" s="2">
        <f>+Tabla32391118[[#This Row],[SALIDAS]]*Tabla32391118[[#This Row],[PRECIO]]</f>
        <v>0</v>
      </c>
      <c r="Q228" s="2">
        <f>+Tabla32391118[[#This Row],[BALANCE INICIAL2]]+Tabla32391118[[#This Row],[ENTRADAS3]]-Tabla32391118[[#This Row],[SALIDAS4]]</f>
        <v>640</v>
      </c>
    </row>
    <row r="229" spans="1:17" ht="16.5" customHeight="1">
      <c r="A229" s="9" t="s">
        <v>34</v>
      </c>
      <c r="B229" s="47" t="s">
        <v>877</v>
      </c>
      <c r="C229" s="50" t="s">
        <v>80</v>
      </c>
      <c r="D229" t="s">
        <v>987</v>
      </c>
      <c r="F229" s="55" t="s">
        <v>1345</v>
      </c>
      <c r="G229" s="55"/>
      <c r="H229" s="9" t="s">
        <v>820</v>
      </c>
      <c r="I229">
        <v>8</v>
      </c>
      <c r="J229">
        <v>0</v>
      </c>
      <c r="K229" s="34">
        <v>0</v>
      </c>
      <c r="L229">
        <f>+Tabla32391118[[#This Row],[BALANCE INICIAL]]+Tabla32391118[[#This Row],[ENTRADAS]]-Tabla32391118[[#This Row],[SALIDAS]]</f>
        <v>8</v>
      </c>
      <c r="M229" s="2">
        <v>2261.25</v>
      </c>
      <c r="N229" s="2">
        <f>+Tabla32391118[[#This Row],[BALANCE INICIAL]]*Tabla32391118[[#This Row],[PRECIO]]</f>
        <v>18090</v>
      </c>
      <c r="O229" s="2">
        <f>+Tabla32391118[[#This Row],[ENTRADAS]]*Tabla32391118[[#This Row],[PRECIO]]</f>
        <v>0</v>
      </c>
      <c r="P229" s="2">
        <f>+Tabla32391118[[#This Row],[SALIDAS]]*Tabla32391118[[#This Row],[PRECIO]]</f>
        <v>0</v>
      </c>
      <c r="Q229" s="2">
        <f>+Tabla32391118[[#This Row],[BALANCE INICIAL2]]+Tabla32391118[[#This Row],[ENTRADAS3]]-Tabla32391118[[#This Row],[SALIDAS4]]</f>
        <v>18090</v>
      </c>
    </row>
    <row r="230" spans="1:17" ht="16.5" customHeight="1">
      <c r="A230" s="9" t="s">
        <v>34</v>
      </c>
      <c r="B230" s="47" t="s">
        <v>877</v>
      </c>
      <c r="C230" s="50" t="s">
        <v>80</v>
      </c>
      <c r="D230" t="s">
        <v>1281</v>
      </c>
      <c r="F230" s="55" t="s">
        <v>1345</v>
      </c>
      <c r="G230" s="55"/>
      <c r="H230" s="9" t="s">
        <v>820</v>
      </c>
      <c r="I230">
        <v>500</v>
      </c>
      <c r="J230">
        <v>0</v>
      </c>
      <c r="K230" s="34">
        <v>0</v>
      </c>
      <c r="L230">
        <f>+Tabla32391118[[#This Row],[BALANCE INICIAL]]+Tabla32391118[[#This Row],[ENTRADAS]]-Tabla32391118[[#This Row],[SALIDAS]]</f>
        <v>500</v>
      </c>
      <c r="M230" s="2">
        <v>12.672000000000001</v>
      </c>
      <c r="N230" s="2">
        <f>+Tabla32391118[[#This Row],[BALANCE INICIAL]]*Tabla32391118[[#This Row],[PRECIO]]</f>
        <v>6336</v>
      </c>
      <c r="O230" s="2">
        <f>+Tabla32391118[[#This Row],[ENTRADAS]]*Tabla32391118[[#This Row],[PRECIO]]</f>
        <v>0</v>
      </c>
      <c r="P230" s="2">
        <f>+Tabla32391118[[#This Row],[SALIDAS]]*Tabla32391118[[#This Row],[PRECIO]]</f>
        <v>0</v>
      </c>
      <c r="Q230" s="2">
        <f>+Tabla32391118[[#This Row],[BALANCE INICIAL2]]+Tabla32391118[[#This Row],[ENTRADAS3]]-Tabla32391118[[#This Row],[SALIDAS4]]</f>
        <v>6336</v>
      </c>
    </row>
    <row r="231" spans="1:17" ht="16.5" customHeight="1">
      <c r="A231" s="9" t="s">
        <v>34</v>
      </c>
      <c r="B231" s="17" t="s">
        <v>877</v>
      </c>
      <c r="C231" s="50" t="s">
        <v>80</v>
      </c>
      <c r="D231" t="s">
        <v>447</v>
      </c>
      <c r="F231" s="55" t="s">
        <v>1345</v>
      </c>
      <c r="G231" s="55"/>
      <c r="H231" s="9" t="s">
        <v>820</v>
      </c>
      <c r="I231">
        <v>0</v>
      </c>
      <c r="J231">
        <v>0</v>
      </c>
      <c r="K231" s="34">
        <v>0</v>
      </c>
      <c r="L231">
        <f>+Tabla32391118[[#This Row],[BALANCE INICIAL]]+Tabla32391118[[#This Row],[ENTRADAS]]-Tabla32391118[[#This Row],[SALIDAS]]</f>
        <v>0</v>
      </c>
      <c r="M231" s="2">
        <v>1348</v>
      </c>
      <c r="N231" s="2">
        <f>+Tabla32391118[[#This Row],[BALANCE INICIAL]]*Tabla32391118[[#This Row],[PRECIO]]</f>
        <v>0</v>
      </c>
      <c r="O231" s="2">
        <f>+Tabla32391118[[#This Row],[ENTRADAS]]*Tabla32391118[[#This Row],[PRECIO]]</f>
        <v>0</v>
      </c>
      <c r="P231" s="2">
        <f>+Tabla32391118[[#This Row],[SALIDAS]]*Tabla32391118[[#This Row],[PRECIO]]</f>
        <v>0</v>
      </c>
      <c r="Q231" s="2">
        <f>+Tabla32391118[[#This Row],[BALANCE INICIAL2]]+Tabla32391118[[#This Row],[ENTRADAS3]]-Tabla32391118[[#This Row],[SALIDAS4]]</f>
        <v>0</v>
      </c>
    </row>
    <row r="232" spans="1:17" ht="16.5" customHeight="1">
      <c r="A232" s="9" t="s">
        <v>34</v>
      </c>
      <c r="B232" s="17" t="s">
        <v>877</v>
      </c>
      <c r="C232" s="50" t="s">
        <v>80</v>
      </c>
      <c r="D232" t="s">
        <v>448</v>
      </c>
      <c r="F232" s="55" t="s">
        <v>1345</v>
      </c>
      <c r="G232" s="55"/>
      <c r="H232" s="9" t="s">
        <v>820</v>
      </c>
      <c r="I232">
        <v>9</v>
      </c>
      <c r="J232">
        <v>0</v>
      </c>
      <c r="K232" s="34">
        <v>0</v>
      </c>
      <c r="L232">
        <f>+Tabla32391118[[#This Row],[BALANCE INICIAL]]+Tabla32391118[[#This Row],[ENTRADAS]]-Tabla32391118[[#This Row],[SALIDAS]]</f>
        <v>9</v>
      </c>
      <c r="M232" s="2">
        <v>3655</v>
      </c>
      <c r="N232" s="2">
        <f>+Tabla32391118[[#This Row],[BALANCE INICIAL]]*Tabla32391118[[#This Row],[PRECIO]]</f>
        <v>32895</v>
      </c>
      <c r="O232" s="2">
        <f>+Tabla32391118[[#This Row],[ENTRADAS]]*Tabla32391118[[#This Row],[PRECIO]]</f>
        <v>0</v>
      </c>
      <c r="P232" s="2">
        <f>+Tabla32391118[[#This Row],[SALIDAS]]*Tabla32391118[[#This Row],[PRECIO]]</f>
        <v>0</v>
      </c>
      <c r="Q232" s="2">
        <f>+Tabla32391118[[#This Row],[BALANCE INICIAL2]]+Tabla32391118[[#This Row],[ENTRADAS3]]-Tabla32391118[[#This Row],[SALIDAS4]]</f>
        <v>32895</v>
      </c>
    </row>
    <row r="233" spans="1:17">
      <c r="A233" s="9" t="s">
        <v>59</v>
      </c>
      <c r="B233" s="17" t="s">
        <v>880</v>
      </c>
      <c r="C233" s="50" t="s">
        <v>107</v>
      </c>
      <c r="D233" t="s">
        <v>680</v>
      </c>
      <c r="F233" s="55" t="s">
        <v>1345</v>
      </c>
      <c r="G233" s="55"/>
      <c r="H233" s="9" t="s">
        <v>820</v>
      </c>
      <c r="I233">
        <v>2</v>
      </c>
      <c r="J233">
        <v>0</v>
      </c>
      <c r="K233" s="34">
        <v>0</v>
      </c>
      <c r="L233">
        <f>+Tabla32391118[[#This Row],[BALANCE INICIAL]]+Tabla32391118[[#This Row],[ENTRADAS]]-Tabla32391118[[#This Row],[SALIDAS]]</f>
        <v>2</v>
      </c>
      <c r="M233" s="2">
        <v>265</v>
      </c>
      <c r="N233" s="2">
        <f>+Tabla32391118[[#This Row],[BALANCE INICIAL]]*Tabla32391118[[#This Row],[PRECIO]]</f>
        <v>530</v>
      </c>
      <c r="O233" s="2">
        <f>+Tabla32391118[[#This Row],[ENTRADAS]]*Tabla32391118[[#This Row],[PRECIO]]</f>
        <v>0</v>
      </c>
      <c r="P233" s="2">
        <f>+Tabla32391118[[#This Row],[SALIDAS]]*Tabla32391118[[#This Row],[PRECIO]]</f>
        <v>0</v>
      </c>
      <c r="Q233" s="2">
        <f>+Tabla32391118[[#This Row],[BALANCE INICIAL2]]+Tabla32391118[[#This Row],[ENTRADAS3]]-Tabla32391118[[#This Row],[SALIDAS4]]</f>
        <v>530</v>
      </c>
    </row>
    <row r="234" spans="1:17" ht="15" customHeight="1">
      <c r="A234" s="9" t="s">
        <v>59</v>
      </c>
      <c r="B234" s="17" t="s">
        <v>880</v>
      </c>
      <c r="C234" s="50" t="s">
        <v>107</v>
      </c>
      <c r="D234" t="s">
        <v>681</v>
      </c>
      <c r="F234" s="55" t="s">
        <v>1345</v>
      </c>
      <c r="G234" s="55"/>
      <c r="H234" s="9" t="s">
        <v>820</v>
      </c>
      <c r="I234">
        <v>5</v>
      </c>
      <c r="J234">
        <v>0</v>
      </c>
      <c r="K234" s="34">
        <v>0</v>
      </c>
      <c r="L234">
        <f>+Tabla32391118[[#This Row],[BALANCE INICIAL]]+Tabla32391118[[#This Row],[ENTRADAS]]-Tabla32391118[[#This Row],[SALIDAS]]</f>
        <v>5</v>
      </c>
      <c r="M234" s="2">
        <v>390</v>
      </c>
      <c r="N234" s="2">
        <f>+Tabla32391118[[#This Row],[BALANCE INICIAL]]*Tabla32391118[[#This Row],[PRECIO]]</f>
        <v>1950</v>
      </c>
      <c r="O234" s="2">
        <f>+Tabla32391118[[#This Row],[ENTRADAS]]*Tabla32391118[[#This Row],[PRECIO]]</f>
        <v>0</v>
      </c>
      <c r="P234" s="2">
        <f>+Tabla32391118[[#This Row],[SALIDAS]]*Tabla32391118[[#This Row],[PRECIO]]</f>
        <v>0</v>
      </c>
      <c r="Q234" s="2">
        <f>+Tabla32391118[[#This Row],[BALANCE INICIAL2]]+Tabla32391118[[#This Row],[ENTRADAS3]]-Tabla32391118[[#This Row],[SALIDAS4]]</f>
        <v>1950</v>
      </c>
    </row>
    <row r="235" spans="1:17">
      <c r="A235" s="9" t="s">
        <v>59</v>
      </c>
      <c r="B235" s="17" t="s">
        <v>880</v>
      </c>
      <c r="C235" s="50" t="s">
        <v>107</v>
      </c>
      <c r="D235" t="s">
        <v>682</v>
      </c>
      <c r="F235" s="55" t="s">
        <v>1345</v>
      </c>
      <c r="G235" s="55"/>
      <c r="H235" s="9" t="s">
        <v>820</v>
      </c>
      <c r="I235">
        <v>1</v>
      </c>
      <c r="J235">
        <v>0</v>
      </c>
      <c r="K235" s="34">
        <v>0</v>
      </c>
      <c r="L235">
        <f>+Tabla32391118[[#This Row],[BALANCE INICIAL]]+Tabla32391118[[#This Row],[ENTRADAS]]-Tabla32391118[[#This Row],[SALIDAS]]</f>
        <v>1</v>
      </c>
      <c r="M235" s="2">
        <v>333.98</v>
      </c>
      <c r="N235" s="2">
        <f>+Tabla32391118[[#This Row],[BALANCE INICIAL]]*Tabla32391118[[#This Row],[PRECIO]]</f>
        <v>333.98</v>
      </c>
      <c r="O235" s="2">
        <f>+Tabla32391118[[#This Row],[ENTRADAS]]*Tabla32391118[[#This Row],[PRECIO]]</f>
        <v>0</v>
      </c>
      <c r="P235" s="2">
        <f>+Tabla32391118[[#This Row],[SALIDAS]]*Tabla32391118[[#This Row],[PRECIO]]</f>
        <v>0</v>
      </c>
      <c r="Q235" s="2">
        <f>+Tabla32391118[[#This Row],[BALANCE INICIAL2]]+Tabla32391118[[#This Row],[ENTRADAS3]]-Tabla32391118[[#This Row],[SALIDAS4]]</f>
        <v>333.98</v>
      </c>
    </row>
    <row r="236" spans="1:17">
      <c r="A236" s="9" t="s">
        <v>59</v>
      </c>
      <c r="B236" s="17" t="s">
        <v>880</v>
      </c>
      <c r="C236" s="50" t="s">
        <v>107</v>
      </c>
      <c r="D236" t="s">
        <v>683</v>
      </c>
      <c r="F236" s="55" t="s">
        <v>1345</v>
      </c>
      <c r="G236" s="55"/>
      <c r="H236" s="9" t="s">
        <v>820</v>
      </c>
      <c r="I236">
        <v>9</v>
      </c>
      <c r="J236">
        <v>0</v>
      </c>
      <c r="K236" s="34">
        <v>0</v>
      </c>
      <c r="L236">
        <f>+Tabla32391118[[#This Row],[BALANCE INICIAL]]+Tabla32391118[[#This Row],[ENTRADAS]]-Tabla32391118[[#This Row],[SALIDAS]]</f>
        <v>9</v>
      </c>
      <c r="M236" s="2">
        <v>295</v>
      </c>
      <c r="N236" s="2">
        <f>+Tabla32391118[[#This Row],[BALANCE INICIAL]]*Tabla32391118[[#This Row],[PRECIO]]</f>
        <v>2655</v>
      </c>
      <c r="O236" s="2">
        <f>+Tabla32391118[[#This Row],[ENTRADAS]]*Tabla32391118[[#This Row],[PRECIO]]</f>
        <v>0</v>
      </c>
      <c r="P236" s="2">
        <f>+Tabla32391118[[#This Row],[SALIDAS]]*Tabla32391118[[#This Row],[PRECIO]]</f>
        <v>0</v>
      </c>
      <c r="Q236" s="2">
        <f>+Tabla32391118[[#This Row],[BALANCE INICIAL2]]+Tabla32391118[[#This Row],[ENTRADAS3]]-Tabla32391118[[#This Row],[SALIDAS4]]</f>
        <v>2655</v>
      </c>
    </row>
    <row r="237" spans="1:17" ht="17.25" customHeight="1">
      <c r="A237" s="9" t="s">
        <v>59</v>
      </c>
      <c r="B237" s="17" t="s">
        <v>880</v>
      </c>
      <c r="C237" s="50" t="s">
        <v>107</v>
      </c>
      <c r="D237" t="s">
        <v>684</v>
      </c>
      <c r="F237" s="55" t="s">
        <v>1345</v>
      </c>
      <c r="G237" s="55"/>
      <c r="H237" s="9" t="s">
        <v>820</v>
      </c>
      <c r="I237">
        <v>11</v>
      </c>
      <c r="J237">
        <v>0</v>
      </c>
      <c r="K237" s="34">
        <v>0</v>
      </c>
      <c r="L237">
        <f>+Tabla32391118[[#This Row],[BALANCE INICIAL]]+Tabla32391118[[#This Row],[ENTRADAS]]-Tabla32391118[[#This Row],[SALIDAS]]</f>
        <v>11</v>
      </c>
      <c r="M237" s="2">
        <v>750.5</v>
      </c>
      <c r="N237" s="2">
        <f>+Tabla32391118[[#This Row],[BALANCE INICIAL]]*Tabla32391118[[#This Row],[PRECIO]]</f>
        <v>8255.5</v>
      </c>
      <c r="O237" s="2">
        <f>+Tabla32391118[[#This Row],[ENTRADAS]]*Tabla32391118[[#This Row],[PRECIO]]</f>
        <v>0</v>
      </c>
      <c r="P237" s="2">
        <f>+Tabla32391118[[#This Row],[SALIDAS]]*Tabla32391118[[#This Row],[PRECIO]]</f>
        <v>0</v>
      </c>
      <c r="Q237" s="2">
        <f>+Tabla32391118[[#This Row],[BALANCE INICIAL2]]+Tabla32391118[[#This Row],[ENTRADAS3]]-Tabla32391118[[#This Row],[SALIDAS4]]</f>
        <v>8255.5</v>
      </c>
    </row>
    <row r="238" spans="1:17">
      <c r="A238" s="9" t="s">
        <v>59</v>
      </c>
      <c r="B238" s="17" t="s">
        <v>880</v>
      </c>
      <c r="C238" s="50" t="s">
        <v>107</v>
      </c>
      <c r="D238" t="s">
        <v>685</v>
      </c>
      <c r="F238" s="55" t="s">
        <v>1345</v>
      </c>
      <c r="G238" s="55"/>
      <c r="H238" s="9" t="s">
        <v>820</v>
      </c>
      <c r="I238">
        <v>907</v>
      </c>
      <c r="J238">
        <v>0</v>
      </c>
      <c r="K238" s="34">
        <v>0</v>
      </c>
      <c r="L238">
        <f>+Tabla32391118[[#This Row],[BALANCE INICIAL]]+Tabla32391118[[#This Row],[ENTRADAS]]-Tabla32391118[[#This Row],[SALIDAS]]</f>
        <v>907</v>
      </c>
      <c r="M238" s="2">
        <v>50</v>
      </c>
      <c r="N238" s="2">
        <f>+Tabla32391118[[#This Row],[BALANCE INICIAL]]*Tabla32391118[[#This Row],[PRECIO]]</f>
        <v>45350</v>
      </c>
      <c r="O238" s="2">
        <f>+Tabla32391118[[#This Row],[ENTRADAS]]*Tabla32391118[[#This Row],[PRECIO]]</f>
        <v>0</v>
      </c>
      <c r="P238" s="2">
        <f>+Tabla32391118[[#This Row],[SALIDAS]]*Tabla32391118[[#This Row],[PRECIO]]</f>
        <v>0</v>
      </c>
      <c r="Q238" s="2">
        <f>+Tabla32391118[[#This Row],[BALANCE INICIAL2]]+Tabla32391118[[#This Row],[ENTRADAS3]]-Tabla32391118[[#This Row],[SALIDAS4]]</f>
        <v>45350</v>
      </c>
    </row>
    <row r="239" spans="1:17" ht="14.25" customHeight="1">
      <c r="A239" s="9" t="s">
        <v>59</v>
      </c>
      <c r="B239" s="17" t="s">
        <v>880</v>
      </c>
      <c r="C239" s="50" t="s">
        <v>107</v>
      </c>
      <c r="D239" t="s">
        <v>686</v>
      </c>
      <c r="F239" s="55" t="s">
        <v>1345</v>
      </c>
      <c r="G239" s="55"/>
      <c r="H239" s="9" t="s">
        <v>820</v>
      </c>
      <c r="I239">
        <v>31</v>
      </c>
      <c r="J239">
        <v>0</v>
      </c>
      <c r="K239" s="34">
        <v>1</v>
      </c>
      <c r="L239">
        <f>+Tabla32391118[[#This Row],[BALANCE INICIAL]]+Tabla32391118[[#This Row],[ENTRADAS]]-Tabla32391118[[#This Row],[SALIDAS]]</f>
        <v>30</v>
      </c>
      <c r="M239" s="2">
        <v>600</v>
      </c>
      <c r="N239" s="2">
        <f>+Tabla32391118[[#This Row],[BALANCE INICIAL]]*Tabla32391118[[#This Row],[PRECIO]]</f>
        <v>18600</v>
      </c>
      <c r="O239" s="2">
        <f>+Tabla32391118[[#This Row],[ENTRADAS]]*Tabla32391118[[#This Row],[PRECIO]]</f>
        <v>0</v>
      </c>
      <c r="P239" s="2">
        <f>+Tabla32391118[[#This Row],[SALIDAS]]*Tabla32391118[[#This Row],[PRECIO]]</f>
        <v>600</v>
      </c>
      <c r="Q239" s="2">
        <f>+Tabla32391118[[#This Row],[BALANCE INICIAL2]]+Tabla32391118[[#This Row],[ENTRADAS3]]-Tabla32391118[[#This Row],[SALIDAS4]]</f>
        <v>18000</v>
      </c>
    </row>
    <row r="240" spans="1:17">
      <c r="A240" s="9" t="s">
        <v>59</v>
      </c>
      <c r="B240" s="17" t="s">
        <v>880</v>
      </c>
      <c r="C240" s="50" t="s">
        <v>107</v>
      </c>
      <c r="D240" t="s">
        <v>687</v>
      </c>
      <c r="F240" s="55" t="s">
        <v>1345</v>
      </c>
      <c r="G240" s="55"/>
      <c r="H240" s="9" t="s">
        <v>820</v>
      </c>
      <c r="I240">
        <v>9</v>
      </c>
      <c r="J240">
        <v>0</v>
      </c>
      <c r="K240" s="34">
        <v>1</v>
      </c>
      <c r="L240">
        <f>+Tabla32391118[[#This Row],[BALANCE INICIAL]]+Tabla32391118[[#This Row],[ENTRADAS]]-Tabla32391118[[#This Row],[SALIDAS]]</f>
        <v>8</v>
      </c>
      <c r="M240" s="2">
        <v>949.99</v>
      </c>
      <c r="N240" s="2">
        <f>+Tabla32391118[[#This Row],[BALANCE INICIAL]]*Tabla32391118[[#This Row],[PRECIO]]</f>
        <v>8549.91</v>
      </c>
      <c r="O240" s="2">
        <f>+Tabla32391118[[#This Row],[ENTRADAS]]*Tabla32391118[[#This Row],[PRECIO]]</f>
        <v>0</v>
      </c>
      <c r="P240" s="2">
        <f>+Tabla32391118[[#This Row],[SALIDAS]]*Tabla32391118[[#This Row],[PRECIO]]</f>
        <v>949.99</v>
      </c>
      <c r="Q240" s="2">
        <f>+Tabla32391118[[#This Row],[BALANCE INICIAL2]]+Tabla32391118[[#This Row],[ENTRADAS3]]-Tabla32391118[[#This Row],[SALIDAS4]]</f>
        <v>7599.92</v>
      </c>
    </row>
    <row r="241" spans="1:17">
      <c r="A241" s="9" t="s">
        <v>59</v>
      </c>
      <c r="B241" s="17" t="s">
        <v>880</v>
      </c>
      <c r="C241" s="50" t="s">
        <v>107</v>
      </c>
      <c r="D241" t="s">
        <v>688</v>
      </c>
      <c r="F241" s="55" t="s">
        <v>1345</v>
      </c>
      <c r="G241" s="55"/>
      <c r="H241" s="9" t="s">
        <v>820</v>
      </c>
      <c r="I241">
        <v>59</v>
      </c>
      <c r="J241">
        <v>0</v>
      </c>
      <c r="K241" s="34">
        <v>0</v>
      </c>
      <c r="L241">
        <f>+Tabla32391118[[#This Row],[BALANCE INICIAL]]+Tabla32391118[[#This Row],[ENTRADAS]]-Tabla32391118[[#This Row],[SALIDAS]]</f>
        <v>59</v>
      </c>
      <c r="M241" s="2">
        <v>850</v>
      </c>
      <c r="N241" s="2">
        <f>+Tabla32391118[[#This Row],[BALANCE INICIAL]]*Tabla32391118[[#This Row],[PRECIO]]</f>
        <v>50150</v>
      </c>
      <c r="O241" s="2">
        <f>+Tabla32391118[[#This Row],[ENTRADAS]]*Tabla32391118[[#This Row],[PRECIO]]</f>
        <v>0</v>
      </c>
      <c r="P241" s="2">
        <f>+Tabla32391118[[#This Row],[SALIDAS]]*Tabla32391118[[#This Row],[PRECIO]]</f>
        <v>0</v>
      </c>
      <c r="Q241" s="2">
        <f>+Tabla32391118[[#This Row],[BALANCE INICIAL2]]+Tabla32391118[[#This Row],[ENTRADAS3]]-Tabla32391118[[#This Row],[SALIDAS4]]</f>
        <v>50150</v>
      </c>
    </row>
    <row r="242" spans="1:17" ht="15.75" customHeight="1">
      <c r="A242" s="9" t="s">
        <v>59</v>
      </c>
      <c r="B242" s="47" t="s">
        <v>880</v>
      </c>
      <c r="C242" s="50" t="s">
        <v>107</v>
      </c>
      <c r="D242" t="s">
        <v>760</v>
      </c>
      <c r="F242" s="55" t="s">
        <v>1345</v>
      </c>
      <c r="G242" s="55"/>
      <c r="H242" s="9" t="s">
        <v>820</v>
      </c>
      <c r="I242">
        <v>13</v>
      </c>
      <c r="J242">
        <v>0</v>
      </c>
      <c r="K242" s="34">
        <v>0</v>
      </c>
      <c r="L242">
        <f>+Tabla32391118[[#This Row],[BALANCE INICIAL]]+Tabla32391118[[#This Row],[ENTRADAS]]-Tabla32391118[[#This Row],[SALIDAS]]</f>
        <v>13</v>
      </c>
      <c r="M242" s="2">
        <v>190</v>
      </c>
      <c r="N242" s="2">
        <f>+Tabla32391118[[#This Row],[BALANCE INICIAL]]*Tabla32391118[[#This Row],[PRECIO]]</f>
        <v>2470</v>
      </c>
      <c r="O242" s="2">
        <f>+Tabla32391118[[#This Row],[ENTRADAS]]*Tabla32391118[[#This Row],[PRECIO]]</f>
        <v>0</v>
      </c>
      <c r="P242" s="2">
        <f>+Tabla32391118[[#This Row],[SALIDAS]]*Tabla32391118[[#This Row],[PRECIO]]</f>
        <v>0</v>
      </c>
      <c r="Q242" s="2">
        <f>+Tabla32391118[[#This Row],[BALANCE INICIAL2]]+Tabla32391118[[#This Row],[ENTRADAS3]]-Tabla32391118[[#This Row],[SALIDAS4]]</f>
        <v>2470</v>
      </c>
    </row>
    <row r="243" spans="1:17">
      <c r="A243" s="9" t="s">
        <v>59</v>
      </c>
      <c r="B243" s="17" t="s">
        <v>880</v>
      </c>
      <c r="C243" s="50" t="s">
        <v>107</v>
      </c>
      <c r="D243" t="s">
        <v>1406</v>
      </c>
      <c r="F243" s="55" t="s">
        <v>1345</v>
      </c>
      <c r="G243" s="55"/>
      <c r="H243" s="9" t="s">
        <v>820</v>
      </c>
      <c r="I243">
        <v>26</v>
      </c>
      <c r="J243">
        <v>0</v>
      </c>
      <c r="K243" s="34">
        <v>2</v>
      </c>
      <c r="L243">
        <f>+Tabla32391118[[#This Row],[BALANCE INICIAL]]+Tabla32391118[[#This Row],[ENTRADAS]]-Tabla32391118[[#This Row],[SALIDAS]]</f>
        <v>24</v>
      </c>
      <c r="M243" s="2">
        <v>90</v>
      </c>
      <c r="N243" s="2">
        <f>+Tabla32391118[[#This Row],[BALANCE INICIAL]]*Tabla32391118[[#This Row],[PRECIO]]</f>
        <v>2340</v>
      </c>
      <c r="O243" s="2">
        <f>+Tabla32391118[[#This Row],[ENTRADAS]]*Tabla32391118[[#This Row],[PRECIO]]</f>
        <v>0</v>
      </c>
      <c r="P243" s="2">
        <f>+Tabla32391118[[#This Row],[SALIDAS]]*Tabla32391118[[#This Row],[PRECIO]]</f>
        <v>180</v>
      </c>
      <c r="Q243" s="2">
        <f>+Tabla32391118[[#This Row],[BALANCE INICIAL2]]+Tabla32391118[[#This Row],[ENTRADAS3]]-Tabla32391118[[#This Row],[SALIDAS4]]</f>
        <v>2160</v>
      </c>
    </row>
    <row r="244" spans="1:17">
      <c r="A244" s="9" t="s">
        <v>26</v>
      </c>
      <c r="B244" s="47" t="s">
        <v>887</v>
      </c>
      <c r="C244" s="50" t="s">
        <v>70</v>
      </c>
      <c r="D244" t="s">
        <v>1277</v>
      </c>
      <c r="F244" s="55" t="s">
        <v>1345</v>
      </c>
      <c r="G244" s="55"/>
      <c r="H244" s="9" t="s">
        <v>820</v>
      </c>
      <c r="I244">
        <v>1</v>
      </c>
      <c r="J244">
        <v>0</v>
      </c>
      <c r="K244" s="34">
        <v>1</v>
      </c>
      <c r="L244">
        <f>+Tabla32391118[[#This Row],[BALANCE INICIAL]]+Tabla32391118[[#This Row],[ENTRADAS]]-Tabla32391118[[#This Row],[SALIDAS]]</f>
        <v>0</v>
      </c>
      <c r="M244" s="2">
        <v>39000</v>
      </c>
      <c r="N244" s="2">
        <f>+Tabla32391118[[#This Row],[BALANCE INICIAL]]*Tabla32391118[[#This Row],[PRECIO]]</f>
        <v>39000</v>
      </c>
      <c r="O244" s="2">
        <f>+Tabla32391118[[#This Row],[ENTRADAS]]*Tabla32391118[[#This Row],[PRECIO]]</f>
        <v>0</v>
      </c>
      <c r="P244" s="2">
        <f>+Tabla32391118[[#This Row],[SALIDAS]]*Tabla32391118[[#This Row],[PRECIO]]</f>
        <v>39000</v>
      </c>
      <c r="Q244" s="2">
        <f>+Tabla32391118[[#This Row],[BALANCE INICIAL2]]+Tabla32391118[[#This Row],[ENTRADAS3]]-Tabla32391118[[#This Row],[SALIDAS4]]</f>
        <v>0</v>
      </c>
    </row>
    <row r="245" spans="1:17" ht="28.8">
      <c r="A245" s="66" t="s">
        <v>27</v>
      </c>
      <c r="B245" s="17" t="s">
        <v>889</v>
      </c>
      <c r="C245" s="51" t="s">
        <v>1139</v>
      </c>
      <c r="D245" t="s">
        <v>1278</v>
      </c>
      <c r="F245" s="55" t="s">
        <v>1345</v>
      </c>
      <c r="G245" s="55"/>
      <c r="H245" s="9" t="s">
        <v>820</v>
      </c>
      <c r="I245">
        <v>800</v>
      </c>
      <c r="J245">
        <v>0</v>
      </c>
      <c r="K245" s="34">
        <v>800</v>
      </c>
      <c r="L245">
        <f>+Tabla32391118[[#This Row],[BALANCE INICIAL]]+Tabla32391118[[#This Row],[ENTRADAS]]-Tabla32391118[[#This Row],[SALIDAS]]</f>
        <v>0</v>
      </c>
      <c r="M245" s="2">
        <v>107.25</v>
      </c>
      <c r="N245" s="2">
        <f>+Tabla32391118[[#This Row],[BALANCE INICIAL]]*Tabla32391118[[#This Row],[PRECIO]]</f>
        <v>85800</v>
      </c>
      <c r="O245" s="2">
        <f>+Tabla32391118[[#This Row],[ENTRADAS]]*Tabla32391118[[#This Row],[PRECIO]]</f>
        <v>0</v>
      </c>
      <c r="P245" s="2">
        <f>+Tabla32391118[[#This Row],[SALIDAS]]*Tabla32391118[[#This Row],[PRECIO]]</f>
        <v>85800</v>
      </c>
      <c r="Q245" s="2">
        <f>+Tabla32391118[[#This Row],[BALANCE INICIAL2]]+Tabla32391118[[#This Row],[ENTRADAS3]]-Tabla32391118[[#This Row],[SALIDAS4]]</f>
        <v>0</v>
      </c>
    </row>
    <row r="246" spans="1:17" ht="15" customHeight="1">
      <c r="A246" s="39" t="s">
        <v>27</v>
      </c>
      <c r="B246" s="40" t="s">
        <v>889</v>
      </c>
      <c r="C246" s="52" t="s">
        <v>1139</v>
      </c>
      <c r="D246" t="s">
        <v>1362</v>
      </c>
      <c r="F246" s="55" t="s">
        <v>1345</v>
      </c>
      <c r="G246" s="55"/>
      <c r="H246" s="9" t="s">
        <v>820</v>
      </c>
      <c r="I246">
        <v>500</v>
      </c>
      <c r="J246">
        <v>0</v>
      </c>
      <c r="K246" s="34">
        <v>0</v>
      </c>
      <c r="L246">
        <f>+Tabla32391118[[#This Row],[BALANCE INICIAL]]+Tabla32391118[[#This Row],[ENTRADAS]]-Tabla32391118[[#This Row],[SALIDAS]]</f>
        <v>500</v>
      </c>
      <c r="M246" s="2">
        <v>58</v>
      </c>
      <c r="N246" s="2">
        <f>+Tabla32391118[[#This Row],[BALANCE INICIAL]]*Tabla32391118[[#This Row],[PRECIO]]</f>
        <v>29000</v>
      </c>
      <c r="O246" s="2">
        <f>+Tabla32391118[[#This Row],[ENTRADAS]]*Tabla32391118[[#This Row],[PRECIO]]</f>
        <v>0</v>
      </c>
      <c r="P246" s="2">
        <f>+Tabla32391118[[#This Row],[SALIDAS]]*Tabla32391118[[#This Row],[PRECIO]]</f>
        <v>0</v>
      </c>
      <c r="Q246" s="2">
        <f>+Tabla32391118[[#This Row],[BALANCE INICIAL2]]+Tabla32391118[[#This Row],[ENTRADAS3]]-Tabla32391118[[#This Row],[SALIDAS4]]</f>
        <v>29000</v>
      </c>
    </row>
    <row r="247" spans="1:17" ht="12.75" customHeight="1">
      <c r="A247" s="9" t="s">
        <v>33</v>
      </c>
      <c r="B247" s="47" t="s">
        <v>879</v>
      </c>
      <c r="C247" s="50" t="s">
        <v>106</v>
      </c>
      <c r="D247" t="s">
        <v>1610</v>
      </c>
      <c r="F247" s="55" t="s">
        <v>1345</v>
      </c>
      <c r="G247" s="55"/>
      <c r="H247" s="9" t="s">
        <v>825</v>
      </c>
      <c r="I247">
        <v>61</v>
      </c>
      <c r="J247">
        <v>0</v>
      </c>
      <c r="K247" s="34">
        <v>8</v>
      </c>
      <c r="L247">
        <f>+Tabla32391118[[#This Row],[BALANCE INICIAL]]+Tabla32391118[[#This Row],[ENTRADAS]]-Tabla32391118[[#This Row],[SALIDAS]]</f>
        <v>53</v>
      </c>
      <c r="M247" s="2">
        <v>80</v>
      </c>
      <c r="N247" s="2">
        <f>+Tabla32391118[[#This Row],[BALANCE INICIAL]]*Tabla32391118[[#This Row],[PRECIO]]</f>
        <v>4880</v>
      </c>
      <c r="O247" s="2">
        <f>+Tabla32391118[[#This Row],[ENTRADAS]]*Tabla32391118[[#This Row],[PRECIO]]</f>
        <v>0</v>
      </c>
      <c r="P247" s="2">
        <f>+Tabla32391118[[#This Row],[SALIDAS]]*Tabla32391118[[#This Row],[PRECIO]]</f>
        <v>640</v>
      </c>
      <c r="Q247" s="2">
        <f>+Tabla32391118[[#This Row],[BALANCE INICIAL2]]+Tabla32391118[[#This Row],[ENTRADAS3]]-Tabla32391118[[#This Row],[SALIDAS4]]</f>
        <v>4240</v>
      </c>
    </row>
    <row r="248" spans="1:17" ht="15.75" customHeight="1">
      <c r="A248" s="9" t="s">
        <v>1130</v>
      </c>
      <c r="B248" s="17" t="s">
        <v>894</v>
      </c>
      <c r="C248" s="50" t="s">
        <v>1131</v>
      </c>
      <c r="D248" t="s">
        <v>690</v>
      </c>
      <c r="F248" s="55" t="s">
        <v>1345</v>
      </c>
      <c r="G248" s="55"/>
      <c r="H248" s="9" t="s">
        <v>820</v>
      </c>
      <c r="I248">
        <v>16</v>
      </c>
      <c r="J248">
        <v>0</v>
      </c>
      <c r="K248" s="34">
        <v>0</v>
      </c>
      <c r="L248">
        <f>+Tabla32391118[[#This Row],[BALANCE INICIAL]]+Tabla32391118[[#This Row],[ENTRADAS]]-Tabla32391118[[#This Row],[SALIDAS]]</f>
        <v>16</v>
      </c>
      <c r="M248" s="2">
        <v>400</v>
      </c>
      <c r="N248" s="2">
        <f>+Tabla32391118[[#This Row],[BALANCE INICIAL]]*Tabla32391118[[#This Row],[PRECIO]]</f>
        <v>6400</v>
      </c>
      <c r="O248" s="2">
        <f>+Tabla32391118[[#This Row],[ENTRADAS]]*Tabla32391118[[#This Row],[PRECIO]]</f>
        <v>0</v>
      </c>
      <c r="P248" s="2">
        <f>+Tabla32391118[[#This Row],[SALIDAS]]*Tabla32391118[[#This Row],[PRECIO]]</f>
        <v>0</v>
      </c>
      <c r="Q248" s="2">
        <f>+Tabla32391118[[#This Row],[BALANCE INICIAL2]]+Tabla32391118[[#This Row],[ENTRADAS3]]-Tabla32391118[[#This Row],[SALIDAS4]]</f>
        <v>6400</v>
      </c>
    </row>
    <row r="249" spans="1:17" ht="13.5" customHeight="1">
      <c r="A249" s="13" t="s">
        <v>1141</v>
      </c>
      <c r="B249" s="17" t="s">
        <v>1142</v>
      </c>
      <c r="C249" s="49" t="s">
        <v>1143</v>
      </c>
      <c r="D249" t="s">
        <v>1072</v>
      </c>
      <c r="E249" t="s">
        <v>1060</v>
      </c>
      <c r="F249" s="55" t="s">
        <v>1345</v>
      </c>
      <c r="G249" s="55"/>
      <c r="H249" s="9" t="s">
        <v>820</v>
      </c>
      <c r="I249">
        <v>0</v>
      </c>
      <c r="J249">
        <v>0</v>
      </c>
      <c r="K249" s="34">
        <v>0</v>
      </c>
      <c r="L249">
        <f>+Tabla32391118[[#This Row],[BALANCE INICIAL]]+Tabla32391118[[#This Row],[ENTRADAS]]-Tabla32391118[[#This Row],[SALIDAS]]</f>
        <v>0</v>
      </c>
      <c r="M249" s="2">
        <v>140</v>
      </c>
      <c r="N249" s="2">
        <f>+Tabla32391118[[#This Row],[BALANCE INICIAL]]*Tabla32391118[[#This Row],[PRECIO]]</f>
        <v>0</v>
      </c>
      <c r="O249" s="2">
        <f>+Tabla32391118[[#This Row],[ENTRADAS]]*Tabla32391118[[#This Row],[PRECIO]]</f>
        <v>0</v>
      </c>
      <c r="P249" s="2">
        <f>+Tabla32391118[[#This Row],[SALIDAS]]*Tabla32391118[[#This Row],[PRECIO]]</f>
        <v>0</v>
      </c>
      <c r="Q249" s="2">
        <f>+Tabla32391118[[#This Row],[BALANCE INICIAL2]]+Tabla32391118[[#This Row],[ENTRADAS3]]-Tabla32391118[[#This Row],[SALIDAS4]]</f>
        <v>0</v>
      </c>
    </row>
    <row r="250" spans="1:17" ht="15.75" customHeight="1">
      <c r="A250" s="13" t="s">
        <v>33</v>
      </c>
      <c r="B250" s="17" t="s">
        <v>879</v>
      </c>
      <c r="C250" s="50" t="s">
        <v>106</v>
      </c>
      <c r="D250" t="s">
        <v>1070</v>
      </c>
      <c r="E250" t="s">
        <v>1060</v>
      </c>
      <c r="F250" s="55" t="s">
        <v>1345</v>
      </c>
      <c r="G250" s="55"/>
      <c r="H250" s="9" t="s">
        <v>825</v>
      </c>
      <c r="I250">
        <v>0</v>
      </c>
      <c r="J250">
        <v>0</v>
      </c>
      <c r="K250" s="34">
        <v>0</v>
      </c>
      <c r="L250">
        <f>+Tabla32391118[[#This Row],[BALANCE INICIAL]]+Tabla32391118[[#This Row],[ENTRADAS]]-Tabla32391118[[#This Row],[SALIDAS]]</f>
        <v>0</v>
      </c>
      <c r="M250" s="2">
        <v>350</v>
      </c>
      <c r="N250" s="2">
        <f>+Tabla32391118[[#This Row],[BALANCE INICIAL]]*Tabla32391118[[#This Row],[PRECIO]]</f>
        <v>0</v>
      </c>
      <c r="O250" s="2">
        <f>+Tabla32391118[[#This Row],[ENTRADAS]]*Tabla32391118[[#This Row],[PRECIO]]</f>
        <v>0</v>
      </c>
      <c r="P250" s="2">
        <f>+Tabla32391118[[#This Row],[SALIDAS]]*Tabla32391118[[#This Row],[PRECIO]]</f>
        <v>0</v>
      </c>
      <c r="Q250" s="2">
        <f>+Tabla32391118[[#This Row],[BALANCE INICIAL2]]+Tabla32391118[[#This Row],[ENTRADAS3]]-Tabla32391118[[#This Row],[SALIDAS4]]</f>
        <v>0</v>
      </c>
    </row>
    <row r="251" spans="1:17" ht="14.25" customHeight="1">
      <c r="A251" s="13" t="s">
        <v>33</v>
      </c>
      <c r="B251" s="17" t="s">
        <v>879</v>
      </c>
      <c r="C251" s="50" t="s">
        <v>106</v>
      </c>
      <c r="D251" t="s">
        <v>1280</v>
      </c>
      <c r="F251" s="55" t="s">
        <v>1345</v>
      </c>
      <c r="G251" s="55"/>
      <c r="H251" s="9" t="s">
        <v>825</v>
      </c>
      <c r="I251">
        <v>1</v>
      </c>
      <c r="J251">
        <v>0</v>
      </c>
      <c r="K251" s="34">
        <v>0</v>
      </c>
      <c r="L251">
        <f>+Tabla32391118[[#This Row],[BALANCE INICIAL]]+Tabla32391118[[#This Row],[ENTRADAS]]-Tabla32391118[[#This Row],[SALIDAS]]</f>
        <v>1</v>
      </c>
      <c r="M251" s="2">
        <v>270</v>
      </c>
      <c r="N251" s="2">
        <f>+Tabla32391118[[#This Row],[BALANCE INICIAL]]*Tabla32391118[[#This Row],[PRECIO]]</f>
        <v>270</v>
      </c>
      <c r="O251" s="2">
        <f>+Tabla32391118[[#This Row],[ENTRADAS]]*Tabla32391118[[#This Row],[PRECIO]]</f>
        <v>0</v>
      </c>
      <c r="P251" s="2">
        <f>+Tabla32391118[[#This Row],[SALIDAS]]*Tabla32391118[[#This Row],[PRECIO]]</f>
        <v>0</v>
      </c>
      <c r="Q251" s="2">
        <f>+Tabla32391118[[#This Row],[BALANCE INICIAL2]]+Tabla32391118[[#This Row],[ENTRADAS3]]-Tabla32391118[[#This Row],[SALIDAS4]]</f>
        <v>270</v>
      </c>
    </row>
    <row r="252" spans="1:17" ht="15.75" customHeight="1">
      <c r="A252" s="13" t="s">
        <v>33</v>
      </c>
      <c r="B252" s="17" t="s">
        <v>879</v>
      </c>
      <c r="C252" s="50" t="s">
        <v>106</v>
      </c>
      <c r="D252" t="s">
        <v>691</v>
      </c>
      <c r="F252" s="55" t="s">
        <v>1345</v>
      </c>
      <c r="G252" s="55"/>
      <c r="H252" s="9" t="s">
        <v>825</v>
      </c>
      <c r="I252">
        <v>196</v>
      </c>
      <c r="J252">
        <v>0</v>
      </c>
      <c r="K252" s="34">
        <v>0</v>
      </c>
      <c r="L252">
        <f>+Tabla32391118[[#This Row],[BALANCE INICIAL]]+Tabla32391118[[#This Row],[ENTRADAS]]-Tabla32391118[[#This Row],[SALIDAS]]</f>
        <v>196</v>
      </c>
      <c r="M252" s="2">
        <v>275</v>
      </c>
      <c r="N252" s="2">
        <f>+Tabla32391118[[#This Row],[BALANCE INICIAL]]*Tabla32391118[[#This Row],[PRECIO]]</f>
        <v>53900</v>
      </c>
      <c r="O252" s="2">
        <f>+Tabla32391118[[#This Row],[ENTRADAS]]*Tabla32391118[[#This Row],[PRECIO]]</f>
        <v>0</v>
      </c>
      <c r="P252" s="2">
        <f>+Tabla32391118[[#This Row],[SALIDAS]]*Tabla32391118[[#This Row],[PRECIO]]</f>
        <v>0</v>
      </c>
      <c r="Q252" s="2">
        <f>+Tabla32391118[[#This Row],[BALANCE INICIAL2]]+Tabla32391118[[#This Row],[ENTRADAS3]]-Tabla32391118[[#This Row],[SALIDAS4]]</f>
        <v>53900</v>
      </c>
    </row>
    <row r="253" spans="1:17" ht="15.75" customHeight="1">
      <c r="A253" s="13" t="s">
        <v>33</v>
      </c>
      <c r="B253" s="17" t="s">
        <v>879</v>
      </c>
      <c r="C253" s="50" t="s">
        <v>106</v>
      </c>
      <c r="D253" t="s">
        <v>692</v>
      </c>
      <c r="F253" s="55" t="s">
        <v>1345</v>
      </c>
      <c r="G253" s="55"/>
      <c r="H253" s="9" t="s">
        <v>820</v>
      </c>
      <c r="I253">
        <v>1</v>
      </c>
      <c r="J253">
        <v>0</v>
      </c>
      <c r="K253" s="34">
        <v>0</v>
      </c>
      <c r="L253">
        <f>+Tabla32391118[[#This Row],[BALANCE INICIAL]]+Tabla32391118[[#This Row],[ENTRADAS]]-Tabla32391118[[#This Row],[SALIDAS]]</f>
        <v>1</v>
      </c>
      <c r="M253" s="2">
        <v>1850</v>
      </c>
      <c r="N253" s="2">
        <f>+Tabla32391118[[#This Row],[BALANCE INICIAL]]*Tabla32391118[[#This Row],[PRECIO]]</f>
        <v>1850</v>
      </c>
      <c r="O253" s="2">
        <f>+Tabla32391118[[#This Row],[ENTRADAS]]*Tabla32391118[[#This Row],[PRECIO]]</f>
        <v>0</v>
      </c>
      <c r="P253" s="2">
        <f>+Tabla32391118[[#This Row],[SALIDAS]]*Tabla32391118[[#This Row],[PRECIO]]</f>
        <v>0</v>
      </c>
      <c r="Q253" s="2">
        <f>+Tabla32391118[[#This Row],[BALANCE INICIAL2]]+Tabla32391118[[#This Row],[ENTRADAS3]]-Tabla32391118[[#This Row],[SALIDAS4]]</f>
        <v>1850</v>
      </c>
    </row>
    <row r="254" spans="1:17" ht="16.5" customHeight="1">
      <c r="A254" s="13" t="s">
        <v>33</v>
      </c>
      <c r="B254" s="17" t="s">
        <v>879</v>
      </c>
      <c r="C254" s="50" t="s">
        <v>106</v>
      </c>
      <c r="D254" t="s">
        <v>693</v>
      </c>
      <c r="F254" s="55" t="s">
        <v>1345</v>
      </c>
      <c r="G254" s="55"/>
      <c r="H254" s="9" t="s">
        <v>820</v>
      </c>
      <c r="I254">
        <v>8</v>
      </c>
      <c r="J254">
        <v>0</v>
      </c>
      <c r="K254" s="34">
        <v>0</v>
      </c>
      <c r="L254">
        <f>+Tabla32391118[[#This Row],[BALANCE INICIAL]]+Tabla32391118[[#This Row],[ENTRADAS]]-Tabla32391118[[#This Row],[SALIDAS]]</f>
        <v>8</v>
      </c>
      <c r="M254" s="2">
        <v>900</v>
      </c>
      <c r="N254" s="2">
        <f>+Tabla32391118[[#This Row],[BALANCE INICIAL]]*Tabla32391118[[#This Row],[PRECIO]]</f>
        <v>7200</v>
      </c>
      <c r="O254" s="2">
        <f>+Tabla32391118[[#This Row],[ENTRADAS]]*Tabla32391118[[#This Row],[PRECIO]]</f>
        <v>0</v>
      </c>
      <c r="P254" s="2">
        <f>+Tabla32391118[[#This Row],[SALIDAS]]*Tabla32391118[[#This Row],[PRECIO]]</f>
        <v>0</v>
      </c>
      <c r="Q254" s="2">
        <f>+Tabla32391118[[#This Row],[BALANCE INICIAL2]]+Tabla32391118[[#This Row],[ENTRADAS3]]-Tabla32391118[[#This Row],[SALIDAS4]]</f>
        <v>7200</v>
      </c>
    </row>
    <row r="255" spans="1:17" ht="16.5" customHeight="1">
      <c r="A255" s="13" t="s">
        <v>33</v>
      </c>
      <c r="B255" s="17" t="s">
        <v>879</v>
      </c>
      <c r="C255" s="50" t="s">
        <v>106</v>
      </c>
      <c r="D255" t="s">
        <v>1084</v>
      </c>
      <c r="F255" s="55" t="s">
        <v>1345</v>
      </c>
      <c r="G255" s="55"/>
      <c r="H255" s="9" t="s">
        <v>825</v>
      </c>
      <c r="I255">
        <v>32</v>
      </c>
      <c r="J255">
        <v>0</v>
      </c>
      <c r="K255" s="34">
        <v>24</v>
      </c>
      <c r="L255">
        <f>+Tabla32391118[[#This Row],[BALANCE INICIAL]]+Tabla32391118[[#This Row],[ENTRADAS]]-Tabla32391118[[#This Row],[SALIDAS]]</f>
        <v>8</v>
      </c>
      <c r="M255" s="2">
        <v>74</v>
      </c>
      <c r="N255" s="2">
        <f>+Tabla32391118[[#This Row],[BALANCE INICIAL]]*Tabla32391118[[#This Row],[PRECIO]]</f>
        <v>2368</v>
      </c>
      <c r="O255" s="2">
        <f>+Tabla32391118[[#This Row],[ENTRADAS]]*Tabla32391118[[#This Row],[PRECIO]]</f>
        <v>0</v>
      </c>
      <c r="P255" s="2">
        <f>+Tabla32391118[[#This Row],[SALIDAS]]*Tabla32391118[[#This Row],[PRECIO]]</f>
        <v>1776</v>
      </c>
      <c r="Q255" s="2">
        <f>+Tabla32391118[[#This Row],[BALANCE INICIAL2]]+Tabla32391118[[#This Row],[ENTRADAS3]]-Tabla32391118[[#This Row],[SALIDAS4]]</f>
        <v>592</v>
      </c>
    </row>
    <row r="256" spans="1:17">
      <c r="A256" s="13" t="s">
        <v>33</v>
      </c>
      <c r="B256" s="17" t="s">
        <v>879</v>
      </c>
      <c r="C256" s="50" t="s">
        <v>106</v>
      </c>
      <c r="D256" t="s">
        <v>694</v>
      </c>
      <c r="F256" s="55" t="s">
        <v>1345</v>
      </c>
      <c r="G256" s="55"/>
      <c r="H256" s="9" t="s">
        <v>820</v>
      </c>
      <c r="I256">
        <v>2</v>
      </c>
      <c r="J256">
        <v>0</v>
      </c>
      <c r="K256" s="34">
        <v>0</v>
      </c>
      <c r="L256">
        <f>+Tabla32391118[[#This Row],[BALANCE INICIAL]]+Tabla32391118[[#This Row],[ENTRADAS]]-Tabla32391118[[#This Row],[SALIDAS]]</f>
        <v>2</v>
      </c>
      <c r="M256" s="2">
        <v>290</v>
      </c>
      <c r="N256" s="2">
        <f>+Tabla32391118[[#This Row],[BALANCE INICIAL]]*Tabla32391118[[#This Row],[PRECIO]]</f>
        <v>580</v>
      </c>
      <c r="O256" s="2">
        <f>+Tabla32391118[[#This Row],[ENTRADAS]]*Tabla32391118[[#This Row],[PRECIO]]</f>
        <v>0</v>
      </c>
      <c r="P256" s="2">
        <f>+Tabla32391118[[#This Row],[SALIDAS]]*Tabla32391118[[#This Row],[PRECIO]]</f>
        <v>0</v>
      </c>
      <c r="Q256" s="2">
        <f>+Tabla32391118[[#This Row],[BALANCE INICIAL2]]+Tabla32391118[[#This Row],[ENTRADAS3]]-Tabla32391118[[#This Row],[SALIDAS4]]</f>
        <v>580</v>
      </c>
    </row>
    <row r="257" spans="1:17">
      <c r="A257" s="9" t="s">
        <v>59</v>
      </c>
      <c r="B257" s="17" t="s">
        <v>880</v>
      </c>
      <c r="C257" s="50" t="s">
        <v>107</v>
      </c>
      <c r="D257" t="s">
        <v>696</v>
      </c>
      <c r="F257" s="55" t="s">
        <v>1345</v>
      </c>
      <c r="G257" s="55"/>
      <c r="H257" s="9" t="s">
        <v>820</v>
      </c>
      <c r="I257">
        <v>1</v>
      </c>
      <c r="J257">
        <v>0</v>
      </c>
      <c r="K257" s="34">
        <v>0</v>
      </c>
      <c r="L257">
        <f>+Tabla32391118[[#This Row],[BALANCE INICIAL]]+Tabla32391118[[#This Row],[ENTRADAS]]-Tabla32391118[[#This Row],[SALIDAS]]</f>
        <v>1</v>
      </c>
      <c r="M257" s="2">
        <v>395</v>
      </c>
      <c r="N257" s="2">
        <f>+Tabla32391118[[#This Row],[BALANCE INICIAL]]*Tabla32391118[[#This Row],[PRECIO]]</f>
        <v>395</v>
      </c>
      <c r="O257" s="2">
        <f>+Tabla32391118[[#This Row],[ENTRADAS]]*Tabla32391118[[#This Row],[PRECIO]]</f>
        <v>0</v>
      </c>
      <c r="P257" s="2">
        <f>+Tabla32391118[[#This Row],[SALIDAS]]*Tabla32391118[[#This Row],[PRECIO]]</f>
        <v>0</v>
      </c>
      <c r="Q257" s="2">
        <f>+Tabla32391118[[#This Row],[BALANCE INICIAL2]]+Tabla32391118[[#This Row],[ENTRADAS3]]-Tabla32391118[[#This Row],[SALIDAS4]]</f>
        <v>395</v>
      </c>
    </row>
    <row r="258" spans="1:17">
      <c r="A258" s="9" t="s">
        <v>31</v>
      </c>
      <c r="B258" s="47" t="s">
        <v>897</v>
      </c>
      <c r="C258" s="50" t="s">
        <v>69</v>
      </c>
      <c r="D258" t="s">
        <v>1138</v>
      </c>
      <c r="F258" s="55" t="s">
        <v>1345</v>
      </c>
      <c r="G258" s="55"/>
      <c r="H258" s="9" t="s">
        <v>1276</v>
      </c>
      <c r="I258">
        <v>5</v>
      </c>
      <c r="J258">
        <v>0</v>
      </c>
      <c r="K258" s="34">
        <v>0</v>
      </c>
      <c r="L258">
        <f>+Tabla32391118[[#This Row],[BALANCE INICIAL]]+Tabla32391118[[#This Row],[ENTRADAS]]-Tabla32391118[[#This Row],[SALIDAS]]</f>
        <v>5</v>
      </c>
      <c r="M258" s="2">
        <v>810</v>
      </c>
      <c r="N258" s="2">
        <f>+Tabla32391118[[#This Row],[BALANCE INICIAL]]*Tabla32391118[[#This Row],[PRECIO]]</f>
        <v>4050</v>
      </c>
      <c r="O258" s="2">
        <f>+Tabla32391118[[#This Row],[ENTRADAS]]*Tabla32391118[[#This Row],[PRECIO]]</f>
        <v>0</v>
      </c>
      <c r="P258" s="2">
        <f>+Tabla32391118[[#This Row],[SALIDAS]]*Tabla32391118[[#This Row],[PRECIO]]</f>
        <v>0</v>
      </c>
      <c r="Q258" s="2">
        <f>+Tabla32391118[[#This Row],[BALANCE INICIAL2]]+Tabla32391118[[#This Row],[ENTRADAS3]]-Tabla32391118[[#This Row],[SALIDAS4]]</f>
        <v>4050</v>
      </c>
    </row>
    <row r="259" spans="1:17" ht="28.8">
      <c r="A259" s="35" t="s">
        <v>27</v>
      </c>
      <c r="B259" s="17" t="s">
        <v>889</v>
      </c>
      <c r="C259" s="51" t="s">
        <v>1139</v>
      </c>
      <c r="D259" t="s">
        <v>1273</v>
      </c>
      <c r="F259" s="55" t="s">
        <v>1345</v>
      </c>
      <c r="G259" s="55"/>
      <c r="H259" s="9" t="s">
        <v>820</v>
      </c>
      <c r="I259">
        <v>0</v>
      </c>
      <c r="J259">
        <v>0</v>
      </c>
      <c r="K259" s="34">
        <v>0</v>
      </c>
      <c r="L259">
        <f>+Tabla32391118[[#This Row],[BALANCE INICIAL]]+Tabla32391118[[#This Row],[ENTRADAS]]-Tabla32391118[[#This Row],[SALIDAS]]</f>
        <v>0</v>
      </c>
      <c r="M259" s="2">
        <v>5.5</v>
      </c>
      <c r="N259" s="2">
        <f>+Tabla32391118[[#This Row],[BALANCE INICIAL]]*Tabla32391118[[#This Row],[PRECIO]]</f>
        <v>0</v>
      </c>
      <c r="O259" s="2">
        <f>+Tabla32391118[[#This Row],[ENTRADAS]]*Tabla32391118[[#This Row],[PRECIO]]</f>
        <v>0</v>
      </c>
      <c r="P259" s="2">
        <f>+Tabla32391118[[#This Row],[SALIDAS]]*Tabla32391118[[#This Row],[PRECIO]]</f>
        <v>0</v>
      </c>
      <c r="Q259" s="2">
        <f>+Tabla32391118[[#This Row],[BALANCE INICIAL2]]+Tabla32391118[[#This Row],[ENTRADAS3]]-Tabla32391118[[#This Row],[SALIDAS4]]</f>
        <v>0</v>
      </c>
    </row>
    <row r="260" spans="1:17" ht="28.8">
      <c r="A260" s="35" t="s">
        <v>27</v>
      </c>
      <c r="B260" s="17" t="s">
        <v>889</v>
      </c>
      <c r="C260" s="51" t="s">
        <v>1139</v>
      </c>
      <c r="D260" t="s">
        <v>1396</v>
      </c>
      <c r="F260" s="55" t="s">
        <v>1345</v>
      </c>
      <c r="G260" s="55"/>
      <c r="H260" s="9" t="s">
        <v>820</v>
      </c>
      <c r="I260">
        <v>1000</v>
      </c>
      <c r="J260">
        <v>0</v>
      </c>
      <c r="K260" s="34">
        <v>1000</v>
      </c>
      <c r="L260">
        <f>+Tabla32391118[[#This Row],[BALANCE INICIAL]]+Tabla32391118[[#This Row],[ENTRADAS]]-Tabla32391118[[#This Row],[SALIDAS]]</f>
        <v>0</v>
      </c>
      <c r="M260" s="2">
        <v>7.28</v>
      </c>
      <c r="N260" s="2">
        <f>+Tabla32391118[[#This Row],[BALANCE INICIAL]]*Tabla32391118[[#This Row],[PRECIO]]</f>
        <v>7280</v>
      </c>
      <c r="O260" s="2">
        <f>+Tabla32391118[[#This Row],[ENTRADAS]]*Tabla32391118[[#This Row],[PRECIO]]</f>
        <v>0</v>
      </c>
      <c r="P260" s="2">
        <f>+Tabla32391118[[#This Row],[SALIDAS]]*Tabla32391118[[#This Row],[PRECIO]]</f>
        <v>7280</v>
      </c>
      <c r="Q260" s="2">
        <f>+Tabla32391118[[#This Row],[BALANCE INICIAL2]]+Tabla32391118[[#This Row],[ENTRADAS3]]-Tabla32391118[[#This Row],[SALIDAS4]]</f>
        <v>0</v>
      </c>
    </row>
    <row r="261" spans="1:17" ht="28.8">
      <c r="A261" s="35" t="s">
        <v>27</v>
      </c>
      <c r="B261" s="17" t="s">
        <v>889</v>
      </c>
      <c r="C261" s="51" t="s">
        <v>1139</v>
      </c>
      <c r="D261" t="s">
        <v>1439</v>
      </c>
      <c r="F261" s="55" t="s">
        <v>1345</v>
      </c>
      <c r="G261" s="55"/>
      <c r="H261" s="9" t="s">
        <v>820</v>
      </c>
      <c r="I261">
        <v>0</v>
      </c>
      <c r="J261">
        <v>0</v>
      </c>
      <c r="K261" s="34">
        <v>0</v>
      </c>
      <c r="L261">
        <f>+Tabla32391118[[#This Row],[BALANCE INICIAL]]+Tabla32391118[[#This Row],[ENTRADAS]]-Tabla32391118[[#This Row],[SALIDAS]]</f>
        <v>0</v>
      </c>
      <c r="M261" s="2">
        <v>5.7</v>
      </c>
      <c r="N261" s="2">
        <f>+Tabla32391118[[#This Row],[BALANCE INICIAL]]*Tabla32391118[[#This Row],[PRECIO]]</f>
        <v>0</v>
      </c>
      <c r="O261" s="2">
        <f>+Tabla32391118[[#This Row],[ENTRADAS]]*Tabla32391118[[#This Row],[PRECIO]]</f>
        <v>0</v>
      </c>
      <c r="P261" s="2">
        <f>+Tabla32391118[[#This Row],[SALIDAS]]*Tabla32391118[[#This Row],[PRECIO]]</f>
        <v>0</v>
      </c>
      <c r="Q261" s="2">
        <f>+Tabla32391118[[#This Row],[BALANCE INICIAL2]]+Tabla32391118[[#This Row],[ENTRADAS3]]-Tabla32391118[[#This Row],[SALIDAS4]]</f>
        <v>0</v>
      </c>
    </row>
    <row r="262" spans="1:17" ht="28.8">
      <c r="A262" s="35" t="s">
        <v>27</v>
      </c>
      <c r="B262" s="17" t="s">
        <v>889</v>
      </c>
      <c r="C262" s="51" t="s">
        <v>1139</v>
      </c>
      <c r="D262" t="s">
        <v>1450</v>
      </c>
      <c r="F262" s="55" t="s">
        <v>1345</v>
      </c>
      <c r="G262" s="55"/>
      <c r="H262" s="9" t="s">
        <v>820</v>
      </c>
      <c r="I262">
        <v>200</v>
      </c>
      <c r="J262">
        <v>0</v>
      </c>
      <c r="K262" s="34">
        <v>200</v>
      </c>
      <c r="L262">
        <f>+Tabla32391118[[#This Row],[BALANCE INICIAL]]+Tabla32391118[[#This Row],[ENTRADAS]]-Tabla32391118[[#This Row],[SALIDAS]]</f>
        <v>0</v>
      </c>
      <c r="M262" s="2">
        <v>40</v>
      </c>
      <c r="N262" s="2">
        <f>+Tabla32391118[[#This Row],[BALANCE INICIAL]]*Tabla32391118[[#This Row],[PRECIO]]</f>
        <v>8000</v>
      </c>
      <c r="O262" s="2">
        <f>+Tabla32391118[[#This Row],[ENTRADAS]]*Tabla32391118[[#This Row],[PRECIO]]</f>
        <v>0</v>
      </c>
      <c r="P262" s="2">
        <f>+Tabla32391118[[#This Row],[SALIDAS]]*Tabla32391118[[#This Row],[PRECIO]]</f>
        <v>8000</v>
      </c>
      <c r="Q262" s="2">
        <f>+Tabla32391118[[#This Row],[BALANCE INICIAL2]]+Tabla32391118[[#This Row],[ENTRADAS3]]-Tabla32391118[[#This Row],[SALIDAS4]]</f>
        <v>0</v>
      </c>
    </row>
    <row r="263" spans="1:17" ht="28.8">
      <c r="A263" s="13" t="s">
        <v>27</v>
      </c>
      <c r="B263" s="53" t="s">
        <v>889</v>
      </c>
      <c r="C263" s="51" t="s">
        <v>1139</v>
      </c>
      <c r="D263" t="s">
        <v>1442</v>
      </c>
      <c r="F263" s="55" t="s">
        <v>1345</v>
      </c>
      <c r="G263" s="55"/>
      <c r="H263" s="9" t="s">
        <v>820</v>
      </c>
      <c r="I263">
        <v>3</v>
      </c>
      <c r="J263">
        <v>0</v>
      </c>
      <c r="K263" s="34">
        <v>3</v>
      </c>
      <c r="L263">
        <f>+Tabla32391118[[#This Row],[BALANCE INICIAL]]+Tabla32391118[[#This Row],[ENTRADAS]]-Tabla32391118[[#This Row],[SALIDAS]]</f>
        <v>0</v>
      </c>
      <c r="M263" s="2">
        <v>87</v>
      </c>
      <c r="N263" s="2">
        <f>+Tabla32391118[[#This Row],[BALANCE INICIAL]]*Tabla32391118[[#This Row],[PRECIO]]</f>
        <v>261</v>
      </c>
      <c r="O263" s="2">
        <f>+Tabla32391118[[#This Row],[ENTRADAS]]*Tabla32391118[[#This Row],[PRECIO]]</f>
        <v>0</v>
      </c>
      <c r="P263" s="2">
        <f>+Tabla32391118[[#This Row],[SALIDAS]]*Tabla32391118[[#This Row],[PRECIO]]</f>
        <v>261</v>
      </c>
      <c r="Q263" s="2">
        <f>+Tabla32391118[[#This Row],[BALANCE INICIAL2]]+Tabla32391118[[#This Row],[ENTRADAS3]]-Tabla32391118[[#This Row],[SALIDAS4]]</f>
        <v>0</v>
      </c>
    </row>
    <row r="264" spans="1:17">
      <c r="A264" s="9" t="s">
        <v>1381</v>
      </c>
      <c r="B264" s="47" t="s">
        <v>1382</v>
      </c>
      <c r="C264" s="50" t="s">
        <v>1383</v>
      </c>
      <c r="D264" t="s">
        <v>1776</v>
      </c>
      <c r="E264" t="s">
        <v>1641</v>
      </c>
      <c r="F264" s="55">
        <v>45546</v>
      </c>
      <c r="G264" s="62" t="s">
        <v>1643</v>
      </c>
      <c r="H264" s="9" t="s">
        <v>820</v>
      </c>
      <c r="I264">
        <v>0</v>
      </c>
      <c r="J264">
        <v>50</v>
      </c>
      <c r="K264" s="34">
        <v>0</v>
      </c>
      <c r="L264">
        <f>+Tabla32391118[[#This Row],[BALANCE INICIAL]]+Tabla32391118[[#This Row],[ENTRADAS]]-Tabla32391118[[#This Row],[SALIDAS]]</f>
        <v>50</v>
      </c>
      <c r="M264" s="2">
        <v>775</v>
      </c>
      <c r="N264" s="2">
        <f>+Tabla32391118[[#This Row],[BALANCE INICIAL]]*Tabla32391118[[#This Row],[PRECIO]]</f>
        <v>0</v>
      </c>
      <c r="O264" s="2">
        <f>+Tabla32391118[[#This Row],[ENTRADAS]]*Tabla32391118[[#This Row],[PRECIO]]</f>
        <v>38750</v>
      </c>
      <c r="P264" s="2">
        <f>+Tabla32391118[[#This Row],[SALIDAS]]*Tabla32391118[[#This Row],[PRECIO]]</f>
        <v>0</v>
      </c>
      <c r="Q264" s="2">
        <f>+Tabla32391118[[#This Row],[BALANCE INICIAL2]]+Tabla32391118[[#This Row],[ENTRADAS3]]-Tabla32391118[[#This Row],[SALIDAS4]]</f>
        <v>38750</v>
      </c>
    </row>
    <row r="265" spans="1:17" ht="15" customHeight="1">
      <c r="A265" s="39" t="s">
        <v>28</v>
      </c>
      <c r="B265" s="40" t="s">
        <v>884</v>
      </c>
      <c r="C265" s="52" t="s">
        <v>74</v>
      </c>
      <c r="D265" t="s">
        <v>1274</v>
      </c>
      <c r="F265" s="55" t="s">
        <v>1345</v>
      </c>
      <c r="G265" s="55"/>
      <c r="H265" s="9" t="s">
        <v>820</v>
      </c>
      <c r="I265">
        <v>3</v>
      </c>
      <c r="J265">
        <v>0</v>
      </c>
      <c r="K265" s="34">
        <v>1</v>
      </c>
      <c r="L265">
        <f>+Tabla32391118[[#This Row],[BALANCE INICIAL]]+Tabla32391118[[#This Row],[ENTRADAS]]-Tabla32391118[[#This Row],[SALIDAS]]</f>
        <v>2</v>
      </c>
      <c r="M265" s="2">
        <v>83.19</v>
      </c>
      <c r="N265" s="2">
        <f>+Tabla32391118[[#This Row],[BALANCE INICIAL]]*Tabla32391118[[#This Row],[PRECIO]]</f>
        <v>249.57</v>
      </c>
      <c r="O265" s="2">
        <f>+Tabla32391118[[#This Row],[ENTRADAS]]*Tabla32391118[[#This Row],[PRECIO]]</f>
        <v>0</v>
      </c>
      <c r="P265" s="2">
        <f>+Tabla32391118[[#This Row],[SALIDAS]]*Tabla32391118[[#This Row],[PRECIO]]</f>
        <v>83.19</v>
      </c>
      <c r="Q265" s="2">
        <f>+Tabla32391118[[#This Row],[BALANCE INICIAL2]]+Tabla32391118[[#This Row],[ENTRADAS3]]-Tabla32391118[[#This Row],[SALIDAS4]]</f>
        <v>166.38</v>
      </c>
    </row>
    <row r="266" spans="1:17">
      <c r="A266" s="9" t="s">
        <v>34</v>
      </c>
      <c r="B266" s="47" t="s">
        <v>877</v>
      </c>
      <c r="C266" s="50" t="s">
        <v>80</v>
      </c>
      <c r="D266" t="s">
        <v>197</v>
      </c>
      <c r="F266" s="55" t="s">
        <v>1345</v>
      </c>
      <c r="G266" s="55"/>
      <c r="H266" s="9" t="s">
        <v>820</v>
      </c>
      <c r="I266">
        <v>83</v>
      </c>
      <c r="J266">
        <v>0</v>
      </c>
      <c r="K266" s="34">
        <v>0</v>
      </c>
      <c r="L266">
        <f>+Tabla32391118[[#This Row],[BALANCE INICIAL]]+Tabla32391118[[#This Row],[ENTRADAS]]-Tabla32391118[[#This Row],[SALIDAS]]</f>
        <v>83</v>
      </c>
      <c r="M266" s="2">
        <v>170</v>
      </c>
      <c r="N266" s="2">
        <f>+Tabla32391118[[#This Row],[BALANCE INICIAL]]*Tabla32391118[[#This Row],[PRECIO]]</f>
        <v>14110</v>
      </c>
      <c r="O266" s="2">
        <f>+Tabla32391118[[#This Row],[ENTRADAS]]*Tabla32391118[[#This Row],[PRECIO]]</f>
        <v>0</v>
      </c>
      <c r="P266" s="2">
        <f>+Tabla32391118[[#This Row],[SALIDAS]]*Tabla32391118[[#This Row],[PRECIO]]</f>
        <v>0</v>
      </c>
      <c r="Q266" s="2">
        <f>+Tabla32391118[[#This Row],[BALANCE INICIAL2]]+Tabla32391118[[#This Row],[ENTRADAS3]]-Tabla32391118[[#This Row],[SALIDAS4]]</f>
        <v>14110</v>
      </c>
    </row>
    <row r="267" spans="1:17" ht="15" customHeight="1">
      <c r="A267" s="39" t="s">
        <v>28</v>
      </c>
      <c r="B267" s="40" t="s">
        <v>884</v>
      </c>
      <c r="C267" s="52" t="s">
        <v>74</v>
      </c>
      <c r="D267" t="s">
        <v>198</v>
      </c>
      <c r="F267" s="55" t="s">
        <v>1345</v>
      </c>
      <c r="G267" s="55"/>
      <c r="H267" s="9" t="s">
        <v>820</v>
      </c>
      <c r="I267">
        <v>73</v>
      </c>
      <c r="J267">
        <v>0</v>
      </c>
      <c r="K267" s="34">
        <v>0</v>
      </c>
      <c r="L267">
        <f>+Tabla32391118[[#This Row],[BALANCE INICIAL]]+Tabla32391118[[#This Row],[ENTRADAS]]-Tabla32391118[[#This Row],[SALIDAS]]</f>
        <v>73</v>
      </c>
      <c r="M267" s="2">
        <v>189.61</v>
      </c>
      <c r="N267" s="2">
        <f>+Tabla32391118[[#This Row],[BALANCE INICIAL]]*Tabla32391118[[#This Row],[PRECIO]]</f>
        <v>13841.53</v>
      </c>
      <c r="O267" s="2">
        <f>+Tabla32391118[[#This Row],[ENTRADAS]]*Tabla32391118[[#This Row],[PRECIO]]</f>
        <v>0</v>
      </c>
      <c r="P267" s="2">
        <f>+Tabla32391118[[#This Row],[SALIDAS]]*Tabla32391118[[#This Row],[PRECIO]]</f>
        <v>0</v>
      </c>
      <c r="Q267" s="2">
        <f>+Tabla32391118[[#This Row],[BALANCE INICIAL2]]+Tabla32391118[[#This Row],[ENTRADAS3]]-Tabla32391118[[#This Row],[SALIDAS4]]</f>
        <v>13841.53</v>
      </c>
    </row>
    <row r="268" spans="1:17">
      <c r="A268" s="9" t="s">
        <v>34</v>
      </c>
      <c r="B268" s="47" t="s">
        <v>877</v>
      </c>
      <c r="C268" s="50" t="s">
        <v>80</v>
      </c>
      <c r="D268" t="s">
        <v>199</v>
      </c>
      <c r="F268" s="55" t="s">
        <v>1345</v>
      </c>
      <c r="G268" s="55"/>
      <c r="H268" s="9" t="s">
        <v>820</v>
      </c>
      <c r="I268">
        <v>51</v>
      </c>
      <c r="J268">
        <v>0</v>
      </c>
      <c r="K268" s="34">
        <v>0</v>
      </c>
      <c r="L268">
        <f>+Tabla32391118[[#This Row],[BALANCE INICIAL]]+Tabla32391118[[#This Row],[ENTRADAS]]-Tabla32391118[[#This Row],[SALIDAS]]</f>
        <v>51</v>
      </c>
      <c r="M268" s="2">
        <v>850</v>
      </c>
      <c r="N268" s="2">
        <f>+Tabla32391118[[#This Row],[BALANCE INICIAL]]*Tabla32391118[[#This Row],[PRECIO]]</f>
        <v>43350</v>
      </c>
      <c r="O268" s="2">
        <f>+Tabla32391118[[#This Row],[ENTRADAS]]*Tabla32391118[[#This Row],[PRECIO]]</f>
        <v>0</v>
      </c>
      <c r="P268" s="2">
        <f>+Tabla32391118[[#This Row],[SALIDAS]]*Tabla32391118[[#This Row],[PRECIO]]</f>
        <v>0</v>
      </c>
      <c r="Q268" s="2">
        <f>+Tabla32391118[[#This Row],[BALANCE INICIAL2]]+Tabla32391118[[#This Row],[ENTRADAS3]]-Tabla32391118[[#This Row],[SALIDAS4]]</f>
        <v>43350</v>
      </c>
    </row>
    <row r="269" spans="1:17">
      <c r="A269" s="39" t="s">
        <v>28</v>
      </c>
      <c r="B269" s="40" t="s">
        <v>884</v>
      </c>
      <c r="C269" s="52" t="s">
        <v>74</v>
      </c>
      <c r="D269" t="s">
        <v>1440</v>
      </c>
      <c r="F269" s="55" t="s">
        <v>1345</v>
      </c>
      <c r="G269" s="55"/>
      <c r="H269" s="9" t="s">
        <v>820</v>
      </c>
      <c r="I269">
        <v>13</v>
      </c>
      <c r="J269">
        <v>0</v>
      </c>
      <c r="K269" s="34">
        <v>1</v>
      </c>
      <c r="L269">
        <f>+Tabla32391118[[#This Row],[BALANCE INICIAL]]+Tabla32391118[[#This Row],[ENTRADAS]]-Tabla32391118[[#This Row],[SALIDAS]]</f>
        <v>12</v>
      </c>
      <c r="M269" s="2">
        <v>76.599999999999994</v>
      </c>
      <c r="N269" s="2">
        <f>+Tabla32391118[[#This Row],[BALANCE INICIAL]]*Tabla32391118[[#This Row],[PRECIO]]</f>
        <v>995.8</v>
      </c>
      <c r="O269" s="2">
        <f>+Tabla32391118[[#This Row],[ENTRADAS]]*Tabla32391118[[#This Row],[PRECIO]]</f>
        <v>0</v>
      </c>
      <c r="P269" s="2">
        <f>+Tabla32391118[[#This Row],[SALIDAS]]*Tabla32391118[[#This Row],[PRECIO]]</f>
        <v>76.599999999999994</v>
      </c>
      <c r="Q269" s="2">
        <f>+Tabla32391118[[#This Row],[BALANCE INICIAL2]]+Tabla32391118[[#This Row],[ENTRADAS3]]-Tabla32391118[[#This Row],[SALIDAS4]]</f>
        <v>919.19999999999993</v>
      </c>
    </row>
    <row r="270" spans="1:17">
      <c r="A270" s="39" t="s">
        <v>28</v>
      </c>
      <c r="B270" s="40" t="s">
        <v>884</v>
      </c>
      <c r="C270" s="52" t="s">
        <v>74</v>
      </c>
      <c r="D270" t="s">
        <v>1441</v>
      </c>
      <c r="F270" s="55" t="s">
        <v>1345</v>
      </c>
      <c r="G270" s="55"/>
      <c r="H270" s="9" t="s">
        <v>820</v>
      </c>
      <c r="I270">
        <v>20</v>
      </c>
      <c r="J270">
        <v>0</v>
      </c>
      <c r="K270" s="34">
        <v>0</v>
      </c>
      <c r="L270">
        <f>+Tabla32391118[[#This Row],[BALANCE INICIAL]]+Tabla32391118[[#This Row],[ENTRADAS]]-Tabla32391118[[#This Row],[SALIDAS]]</f>
        <v>20</v>
      </c>
      <c r="M270" s="2">
        <v>22.89</v>
      </c>
      <c r="N270" s="2">
        <f>+Tabla32391118[[#This Row],[BALANCE INICIAL]]*Tabla32391118[[#This Row],[PRECIO]]</f>
        <v>457.8</v>
      </c>
      <c r="O270" s="2">
        <f>+Tabla32391118[[#This Row],[ENTRADAS]]*Tabla32391118[[#This Row],[PRECIO]]</f>
        <v>0</v>
      </c>
      <c r="P270" s="2">
        <f>+Tabla32391118[[#This Row],[SALIDAS]]*Tabla32391118[[#This Row],[PRECIO]]</f>
        <v>0</v>
      </c>
      <c r="Q270" s="2">
        <f>+Tabla32391118[[#This Row],[BALANCE INICIAL2]]+Tabla32391118[[#This Row],[ENTRADAS3]]-Tabla32391118[[#This Row],[SALIDAS4]]</f>
        <v>457.8</v>
      </c>
    </row>
    <row r="271" spans="1:17">
      <c r="A271" s="9" t="s">
        <v>24</v>
      </c>
      <c r="B271" s="17" t="s">
        <v>875</v>
      </c>
      <c r="C271" s="50" t="s">
        <v>64</v>
      </c>
      <c r="D271" t="s">
        <v>1275</v>
      </c>
      <c r="F271" s="55" t="s">
        <v>1345</v>
      </c>
      <c r="G271" s="55"/>
      <c r="H271" s="9" t="s">
        <v>866</v>
      </c>
      <c r="I271">
        <v>8</v>
      </c>
      <c r="J271">
        <v>0</v>
      </c>
      <c r="K271" s="34">
        <v>0</v>
      </c>
      <c r="L271">
        <f>+Tabla32391118[[#This Row],[BALANCE INICIAL]]+Tabla32391118[[#This Row],[ENTRADAS]]-Tabla32391118[[#This Row],[SALIDAS]]</f>
        <v>8</v>
      </c>
      <c r="M271" s="2">
        <v>553.22</v>
      </c>
      <c r="N271" s="2">
        <f>+Tabla32391118[[#This Row],[BALANCE INICIAL]]*Tabla32391118[[#This Row],[PRECIO]]</f>
        <v>4425.76</v>
      </c>
      <c r="O271" s="2">
        <f>+Tabla32391118[[#This Row],[ENTRADAS]]*Tabla32391118[[#This Row],[PRECIO]]</f>
        <v>0</v>
      </c>
      <c r="P271" s="2">
        <f>+Tabla32391118[[#This Row],[SALIDAS]]*Tabla32391118[[#This Row],[PRECIO]]</f>
        <v>0</v>
      </c>
      <c r="Q271" s="2">
        <f>+Tabla32391118[[#This Row],[BALANCE INICIAL2]]+Tabla32391118[[#This Row],[ENTRADAS3]]-Tabla32391118[[#This Row],[SALIDAS4]]</f>
        <v>4425.76</v>
      </c>
    </row>
    <row r="272" spans="1:17">
      <c r="A272" s="9" t="s">
        <v>29</v>
      </c>
      <c r="B272" s="47" t="s">
        <v>878</v>
      </c>
      <c r="C272" s="50" t="s">
        <v>102</v>
      </c>
      <c r="D272" t="s">
        <v>555</v>
      </c>
      <c r="F272" s="55" t="s">
        <v>1345</v>
      </c>
      <c r="G272" s="55"/>
      <c r="H272" s="9" t="s">
        <v>865</v>
      </c>
      <c r="I272">
        <v>0</v>
      </c>
      <c r="J272">
        <v>0</v>
      </c>
      <c r="K272" s="34">
        <v>0</v>
      </c>
      <c r="L272">
        <f>+Tabla32391118[[#This Row],[BALANCE INICIAL]]+Tabla32391118[[#This Row],[ENTRADAS]]-Tabla32391118[[#This Row],[SALIDAS]]</f>
        <v>0</v>
      </c>
      <c r="M272" s="2">
        <v>790.77</v>
      </c>
      <c r="N272" s="2">
        <f>+Tabla32391118[[#This Row],[BALANCE INICIAL]]*Tabla32391118[[#This Row],[PRECIO]]</f>
        <v>0</v>
      </c>
      <c r="O272" s="2">
        <f>+Tabla32391118[[#This Row],[ENTRADAS]]*Tabla32391118[[#This Row],[PRECIO]]</f>
        <v>0</v>
      </c>
      <c r="P272" s="2">
        <f>+Tabla32391118[[#This Row],[SALIDAS]]*Tabla32391118[[#This Row],[PRECIO]]</f>
        <v>0</v>
      </c>
      <c r="Q272" s="2">
        <f>+Tabla32391118[[#This Row],[BALANCE INICIAL2]]+Tabla32391118[[#This Row],[ENTRADAS3]]-Tabla32391118[[#This Row],[SALIDAS4]]</f>
        <v>0</v>
      </c>
    </row>
    <row r="273" spans="1:17">
      <c r="A273" s="9" t="s">
        <v>31</v>
      </c>
      <c r="B273" s="47" t="s">
        <v>897</v>
      </c>
      <c r="C273" s="50" t="s">
        <v>69</v>
      </c>
      <c r="D273" t="s">
        <v>1018</v>
      </c>
      <c r="E273" t="s">
        <v>1020</v>
      </c>
      <c r="F273" s="55" t="s">
        <v>1345</v>
      </c>
      <c r="G273" s="55"/>
      <c r="H273" s="9" t="s">
        <v>820</v>
      </c>
      <c r="I273">
        <v>96</v>
      </c>
      <c r="J273">
        <v>0</v>
      </c>
      <c r="K273" s="34">
        <v>0</v>
      </c>
      <c r="L273">
        <f>+Tabla32391118[[#This Row],[BALANCE INICIAL]]+Tabla32391118[[#This Row],[ENTRADAS]]-Tabla32391118[[#This Row],[SALIDAS]]</f>
        <v>96</v>
      </c>
      <c r="M273" s="2">
        <v>110</v>
      </c>
      <c r="N273" s="2">
        <f>+Tabla32391118[[#This Row],[BALANCE INICIAL]]*Tabla32391118[[#This Row],[PRECIO]]</f>
        <v>10560</v>
      </c>
      <c r="O273" s="2">
        <f>+Tabla32391118[[#This Row],[ENTRADAS]]*Tabla32391118[[#This Row],[PRECIO]]</f>
        <v>0</v>
      </c>
      <c r="P273" s="2">
        <f>+Tabla32391118[[#This Row],[SALIDAS]]*Tabla32391118[[#This Row],[PRECIO]]</f>
        <v>0</v>
      </c>
      <c r="Q273" s="2">
        <f>+Tabla32391118[[#This Row],[BALANCE INICIAL2]]+Tabla32391118[[#This Row],[ENTRADAS3]]-Tabla32391118[[#This Row],[SALIDAS4]]</f>
        <v>10560</v>
      </c>
    </row>
    <row r="274" spans="1:17">
      <c r="A274" s="9" t="s">
        <v>31</v>
      </c>
      <c r="B274" s="47" t="s">
        <v>897</v>
      </c>
      <c r="C274" s="50" t="s">
        <v>69</v>
      </c>
      <c r="D274" t="s">
        <v>202</v>
      </c>
      <c r="F274" s="55" t="s">
        <v>1345</v>
      </c>
      <c r="G274" s="55"/>
      <c r="H274" s="9" t="s">
        <v>820</v>
      </c>
      <c r="I274">
        <v>38</v>
      </c>
      <c r="J274">
        <v>0</v>
      </c>
      <c r="K274" s="34">
        <v>5</v>
      </c>
      <c r="L274">
        <f>+Tabla32391118[[#This Row],[BALANCE INICIAL]]+Tabla32391118[[#This Row],[ENTRADAS]]-Tabla32391118[[#This Row],[SALIDAS]]</f>
        <v>33</v>
      </c>
      <c r="M274" s="2">
        <v>129.80000000000001</v>
      </c>
      <c r="N274" s="2">
        <f>+Tabla32391118[[#This Row],[BALANCE INICIAL]]*Tabla32391118[[#This Row],[PRECIO]]</f>
        <v>4932.4000000000005</v>
      </c>
      <c r="O274" s="2">
        <f>+Tabla32391118[[#This Row],[ENTRADAS]]*Tabla32391118[[#This Row],[PRECIO]]</f>
        <v>0</v>
      </c>
      <c r="P274" s="2">
        <f>+Tabla32391118[[#This Row],[SALIDAS]]*Tabla32391118[[#This Row],[PRECIO]]</f>
        <v>649</v>
      </c>
      <c r="Q274" s="2">
        <f>+Tabla32391118[[#This Row],[BALANCE INICIAL2]]+Tabla32391118[[#This Row],[ENTRADAS3]]-Tabla32391118[[#This Row],[SALIDAS4]]</f>
        <v>4283.4000000000005</v>
      </c>
    </row>
    <row r="275" spans="1:17">
      <c r="A275" s="9" t="s">
        <v>31</v>
      </c>
      <c r="B275" s="47" t="s">
        <v>897</v>
      </c>
      <c r="C275" s="50" t="s">
        <v>69</v>
      </c>
      <c r="D275" t="s">
        <v>203</v>
      </c>
      <c r="F275" s="55" t="s">
        <v>1345</v>
      </c>
      <c r="G275" s="55"/>
      <c r="H275" s="9" t="s">
        <v>842</v>
      </c>
      <c r="I275">
        <v>110</v>
      </c>
      <c r="J275">
        <v>0</v>
      </c>
      <c r="K275" s="34">
        <v>0</v>
      </c>
      <c r="L275">
        <f>+Tabla32391118[[#This Row],[BALANCE INICIAL]]+Tabla32391118[[#This Row],[ENTRADAS]]-Tabla32391118[[#This Row],[SALIDAS]]</f>
        <v>110</v>
      </c>
      <c r="M275" s="2">
        <v>71.5</v>
      </c>
      <c r="N275" s="2">
        <f>+Tabla32391118[[#This Row],[BALANCE INICIAL]]*Tabla32391118[[#This Row],[PRECIO]]</f>
        <v>7865</v>
      </c>
      <c r="O275" s="2">
        <f>+Tabla32391118[[#This Row],[ENTRADAS]]*Tabla32391118[[#This Row],[PRECIO]]</f>
        <v>0</v>
      </c>
      <c r="P275" s="2">
        <f>+Tabla32391118[[#This Row],[SALIDAS]]*Tabla32391118[[#This Row],[PRECIO]]</f>
        <v>0</v>
      </c>
      <c r="Q275" s="2">
        <f>+Tabla32391118[[#This Row],[BALANCE INICIAL2]]+Tabla32391118[[#This Row],[ENTRADAS3]]-Tabla32391118[[#This Row],[SALIDAS4]]</f>
        <v>7865</v>
      </c>
    </row>
    <row r="276" spans="1:17">
      <c r="A276" s="9" t="s">
        <v>31</v>
      </c>
      <c r="B276" s="47" t="s">
        <v>897</v>
      </c>
      <c r="C276" s="50" t="s">
        <v>69</v>
      </c>
      <c r="D276" t="s">
        <v>1269</v>
      </c>
      <c r="F276" s="55" t="s">
        <v>1345</v>
      </c>
      <c r="G276" s="55"/>
      <c r="H276" s="9" t="s">
        <v>820</v>
      </c>
      <c r="I276">
        <v>6</v>
      </c>
      <c r="J276">
        <v>0</v>
      </c>
      <c r="K276" s="34">
        <v>0</v>
      </c>
      <c r="L276">
        <f>+Tabla32391118[[#This Row],[BALANCE INICIAL]]+Tabla32391118[[#This Row],[ENTRADAS]]-Tabla32391118[[#This Row],[SALIDAS]]</f>
        <v>6</v>
      </c>
      <c r="M276" s="2">
        <v>500</v>
      </c>
      <c r="N276" s="2">
        <f>+Tabla32391118[[#This Row],[BALANCE INICIAL]]*Tabla32391118[[#This Row],[PRECIO]]</f>
        <v>3000</v>
      </c>
      <c r="O276" s="2">
        <f>+Tabla32391118[[#This Row],[ENTRADAS]]*Tabla32391118[[#This Row],[PRECIO]]</f>
        <v>0</v>
      </c>
      <c r="P276" s="2">
        <f>+Tabla32391118[[#This Row],[SALIDAS]]*Tabla32391118[[#This Row],[PRECIO]]</f>
        <v>0</v>
      </c>
      <c r="Q276" s="2">
        <f>+Tabla32391118[[#This Row],[BALANCE INICIAL2]]+Tabla32391118[[#This Row],[ENTRADAS3]]-Tabla32391118[[#This Row],[SALIDAS4]]</f>
        <v>3000</v>
      </c>
    </row>
    <row r="277" spans="1:17">
      <c r="A277" s="9" t="s">
        <v>1145</v>
      </c>
      <c r="B277" s="47" t="s">
        <v>885</v>
      </c>
      <c r="C277" s="50" t="s">
        <v>1146</v>
      </c>
      <c r="D277" t="s">
        <v>1270</v>
      </c>
      <c r="F277" s="55" t="s">
        <v>1345</v>
      </c>
      <c r="G277" s="55"/>
      <c r="H277" s="9" t="s">
        <v>820</v>
      </c>
      <c r="I277">
        <v>0</v>
      </c>
      <c r="J277">
        <v>0</v>
      </c>
      <c r="K277" s="34">
        <v>0</v>
      </c>
      <c r="L277">
        <f>+Tabla32391118[[#This Row],[BALANCE INICIAL]]+Tabla32391118[[#This Row],[ENTRADAS]]-Tabla32391118[[#This Row],[SALIDAS]]</f>
        <v>0</v>
      </c>
      <c r="M277" s="2">
        <v>5000</v>
      </c>
      <c r="N277" s="2">
        <f>+Tabla32391118[[#This Row],[BALANCE INICIAL]]*Tabla32391118[[#This Row],[PRECIO]]</f>
        <v>0</v>
      </c>
      <c r="O277" s="2">
        <f>+Tabla32391118[[#This Row],[ENTRADAS]]*Tabla32391118[[#This Row],[PRECIO]]</f>
        <v>0</v>
      </c>
      <c r="P277" s="2">
        <f>+Tabla32391118[[#This Row],[SALIDAS]]*Tabla32391118[[#This Row],[PRECIO]]</f>
        <v>0</v>
      </c>
      <c r="Q277" s="2">
        <f>+Tabla32391118[[#This Row],[BALANCE INICIAL2]]+Tabla32391118[[#This Row],[ENTRADAS3]]-Tabla32391118[[#This Row],[SALIDAS4]]</f>
        <v>0</v>
      </c>
    </row>
    <row r="278" spans="1:17">
      <c r="A278" s="9" t="s">
        <v>47</v>
      </c>
      <c r="B278" s="47" t="s">
        <v>893</v>
      </c>
      <c r="C278" s="50" t="s">
        <v>94</v>
      </c>
      <c r="D278" t="s">
        <v>380</v>
      </c>
      <c r="F278" s="55" t="s">
        <v>1345</v>
      </c>
      <c r="G278" s="55"/>
      <c r="H278" s="9" t="s">
        <v>825</v>
      </c>
      <c r="I278">
        <v>2</v>
      </c>
      <c r="J278">
        <v>0</v>
      </c>
      <c r="K278" s="34">
        <v>0</v>
      </c>
      <c r="L278">
        <f>+Tabla32391118[[#This Row],[BALANCE INICIAL]]+Tabla32391118[[#This Row],[ENTRADAS]]-Tabla32391118[[#This Row],[SALIDAS]]</f>
        <v>2</v>
      </c>
      <c r="M278" s="2">
        <v>1089</v>
      </c>
      <c r="N278" s="2">
        <f>+Tabla32391118[[#This Row],[BALANCE INICIAL]]*Tabla32391118[[#This Row],[PRECIO]]</f>
        <v>2178</v>
      </c>
      <c r="O278" s="2">
        <f>+Tabla32391118[[#This Row],[ENTRADAS]]*Tabla32391118[[#This Row],[PRECIO]]</f>
        <v>0</v>
      </c>
      <c r="P278" s="2">
        <f>+Tabla32391118[[#This Row],[SALIDAS]]*Tabla32391118[[#This Row],[PRECIO]]</f>
        <v>0</v>
      </c>
      <c r="Q278" s="2">
        <f>+Tabla32391118[[#This Row],[BALANCE INICIAL2]]+Tabla32391118[[#This Row],[ENTRADAS3]]-Tabla32391118[[#This Row],[SALIDAS4]]</f>
        <v>2178</v>
      </c>
    </row>
    <row r="279" spans="1:17" ht="14.25" customHeight="1">
      <c r="A279" s="9" t="s">
        <v>1159</v>
      </c>
      <c r="B279" s="17" t="s">
        <v>1160</v>
      </c>
      <c r="C279" s="50" t="s">
        <v>1161</v>
      </c>
      <c r="D279" t="s">
        <v>1271</v>
      </c>
      <c r="F279" s="55" t="s">
        <v>1345</v>
      </c>
      <c r="G279" s="55"/>
      <c r="H279" s="9" t="s">
        <v>820</v>
      </c>
      <c r="I279">
        <v>10</v>
      </c>
      <c r="J279">
        <v>0</v>
      </c>
      <c r="K279" s="34">
        <v>0</v>
      </c>
      <c r="L279">
        <f>+Tabla32391118[[#This Row],[BALANCE INICIAL]]+Tabla32391118[[#This Row],[ENTRADAS]]-Tabla32391118[[#This Row],[SALIDAS]]</f>
        <v>10</v>
      </c>
      <c r="M279" s="2">
        <v>91.12</v>
      </c>
      <c r="N279" s="2">
        <f>+Tabla32391118[[#This Row],[BALANCE INICIAL]]*Tabla32391118[[#This Row],[PRECIO]]</f>
        <v>911.2</v>
      </c>
      <c r="O279" s="2">
        <f>+Tabla32391118[[#This Row],[ENTRADAS]]*Tabla32391118[[#This Row],[PRECIO]]</f>
        <v>0</v>
      </c>
      <c r="P279" s="2">
        <f>+Tabla32391118[[#This Row],[SALIDAS]]*Tabla32391118[[#This Row],[PRECIO]]</f>
        <v>0</v>
      </c>
      <c r="Q279" s="2">
        <f>+Tabla32391118[[#This Row],[BALANCE INICIAL2]]+Tabla32391118[[#This Row],[ENTRADAS3]]-Tabla32391118[[#This Row],[SALIDAS4]]</f>
        <v>911.2</v>
      </c>
    </row>
    <row r="280" spans="1:17">
      <c r="A280" s="9" t="s">
        <v>59</v>
      </c>
      <c r="B280" s="17" t="s">
        <v>880</v>
      </c>
      <c r="C280" s="50" t="s">
        <v>107</v>
      </c>
      <c r="D280" t="s">
        <v>699</v>
      </c>
      <c r="F280" s="55" t="s">
        <v>1345</v>
      </c>
      <c r="G280" s="55"/>
      <c r="H280" s="9" t="s">
        <v>820</v>
      </c>
      <c r="I280">
        <v>26</v>
      </c>
      <c r="J280">
        <v>0</v>
      </c>
      <c r="K280" s="34">
        <v>0</v>
      </c>
      <c r="L280">
        <f>+Tabla32391118[[#This Row],[BALANCE INICIAL]]+Tabla32391118[[#This Row],[ENTRADAS]]-Tabla32391118[[#This Row],[SALIDAS]]</f>
        <v>26</v>
      </c>
      <c r="M280" s="2">
        <v>284</v>
      </c>
      <c r="N280" s="2">
        <f>+Tabla32391118[[#This Row],[BALANCE INICIAL]]*Tabla32391118[[#This Row],[PRECIO]]</f>
        <v>7384</v>
      </c>
      <c r="O280" s="2">
        <f>+Tabla32391118[[#This Row],[ENTRADAS]]*Tabla32391118[[#This Row],[PRECIO]]</f>
        <v>0</v>
      </c>
      <c r="P280" s="2">
        <f>+Tabla32391118[[#This Row],[SALIDAS]]*Tabla32391118[[#This Row],[PRECIO]]</f>
        <v>0</v>
      </c>
      <c r="Q280" s="2">
        <f>+Tabla32391118[[#This Row],[BALANCE INICIAL2]]+Tabla32391118[[#This Row],[ENTRADAS3]]-Tabla32391118[[#This Row],[SALIDAS4]]</f>
        <v>7384</v>
      </c>
    </row>
    <row r="281" spans="1:17">
      <c r="A281" s="9" t="s">
        <v>1159</v>
      </c>
      <c r="B281" s="17" t="s">
        <v>1160</v>
      </c>
      <c r="C281" s="50" t="s">
        <v>1161</v>
      </c>
      <c r="D281" t="s">
        <v>700</v>
      </c>
      <c r="F281" s="55" t="s">
        <v>1345</v>
      </c>
      <c r="G281" s="55"/>
      <c r="H281" s="9" t="s">
        <v>820</v>
      </c>
      <c r="I281">
        <v>8</v>
      </c>
      <c r="J281">
        <v>0</v>
      </c>
      <c r="K281" s="34">
        <v>0</v>
      </c>
      <c r="L281">
        <f>+Tabla32391118[[#This Row],[BALANCE INICIAL]]+Tabla32391118[[#This Row],[ENTRADAS]]-Tabla32391118[[#This Row],[SALIDAS]]</f>
        <v>8</v>
      </c>
      <c r="M281" s="2">
        <v>650</v>
      </c>
      <c r="N281" s="2">
        <f>+Tabla32391118[[#This Row],[BALANCE INICIAL]]*Tabla32391118[[#This Row],[PRECIO]]</f>
        <v>5200</v>
      </c>
      <c r="O281" s="2">
        <f>+Tabla32391118[[#This Row],[ENTRADAS]]*Tabla32391118[[#This Row],[PRECIO]]</f>
        <v>0</v>
      </c>
      <c r="P281" s="2">
        <f>+Tabla32391118[[#This Row],[SALIDAS]]*Tabla32391118[[#This Row],[PRECIO]]</f>
        <v>0</v>
      </c>
      <c r="Q281" s="2">
        <f>+Tabla32391118[[#This Row],[BALANCE INICIAL2]]+Tabla32391118[[#This Row],[ENTRADAS3]]-Tabla32391118[[#This Row],[SALIDAS4]]</f>
        <v>5200</v>
      </c>
    </row>
    <row r="282" spans="1:17">
      <c r="A282" s="9" t="s">
        <v>62</v>
      </c>
      <c r="B282" s="17" t="s">
        <v>891</v>
      </c>
      <c r="C282" s="50" t="s">
        <v>100</v>
      </c>
      <c r="D282" t="s">
        <v>701</v>
      </c>
      <c r="F282" s="55" t="s">
        <v>1345</v>
      </c>
      <c r="G282" s="55"/>
      <c r="H282" s="9" t="s">
        <v>820</v>
      </c>
      <c r="I282">
        <v>0</v>
      </c>
      <c r="J282">
        <v>0</v>
      </c>
      <c r="K282" s="34">
        <v>0</v>
      </c>
      <c r="L282">
        <f>+Tabla32391118[[#This Row],[BALANCE INICIAL]]+Tabla32391118[[#This Row],[ENTRADAS]]-Tabla32391118[[#This Row],[SALIDAS]]</f>
        <v>0</v>
      </c>
      <c r="M282" s="2">
        <v>1450</v>
      </c>
      <c r="N282" s="2">
        <f>+Tabla32391118[[#This Row],[BALANCE INICIAL]]*Tabla32391118[[#This Row],[PRECIO]]</f>
        <v>0</v>
      </c>
      <c r="O282" s="2">
        <f>+Tabla32391118[[#This Row],[ENTRADAS]]*Tabla32391118[[#This Row],[PRECIO]]</f>
        <v>0</v>
      </c>
      <c r="P282" s="2">
        <f>+Tabla32391118[[#This Row],[SALIDAS]]*Tabla32391118[[#This Row],[PRECIO]]</f>
        <v>0</v>
      </c>
      <c r="Q282" s="2">
        <f>+Tabla32391118[[#This Row],[BALANCE INICIAL2]]+Tabla32391118[[#This Row],[ENTRADAS3]]-Tabla32391118[[#This Row],[SALIDAS4]]</f>
        <v>0</v>
      </c>
    </row>
    <row r="283" spans="1:17">
      <c r="A283" s="9" t="s">
        <v>62</v>
      </c>
      <c r="B283" s="17" t="s">
        <v>891</v>
      </c>
      <c r="C283" s="50" t="s">
        <v>100</v>
      </c>
      <c r="D283" t="s">
        <v>702</v>
      </c>
      <c r="F283" s="55" t="s">
        <v>1345</v>
      </c>
      <c r="G283" s="55"/>
      <c r="H283" s="9" t="s">
        <v>820</v>
      </c>
      <c r="I283">
        <v>0</v>
      </c>
      <c r="J283">
        <v>0</v>
      </c>
      <c r="K283" s="34">
        <v>0</v>
      </c>
      <c r="L283">
        <f>+Tabla32391118[[#This Row],[BALANCE INICIAL]]+Tabla32391118[[#This Row],[ENTRADAS]]-Tabla32391118[[#This Row],[SALIDAS]]</f>
        <v>0</v>
      </c>
      <c r="M283" s="2">
        <v>1350</v>
      </c>
      <c r="N283" s="2">
        <f>+Tabla32391118[[#This Row],[BALANCE INICIAL]]*Tabla32391118[[#This Row],[PRECIO]]</f>
        <v>0</v>
      </c>
      <c r="O283" s="2">
        <f>+Tabla32391118[[#This Row],[ENTRADAS]]*Tabla32391118[[#This Row],[PRECIO]]</f>
        <v>0</v>
      </c>
      <c r="P283" s="2">
        <f>+Tabla32391118[[#This Row],[SALIDAS]]*Tabla32391118[[#This Row],[PRECIO]]</f>
        <v>0</v>
      </c>
      <c r="Q283" s="2">
        <f>+Tabla32391118[[#This Row],[BALANCE INICIAL2]]+Tabla32391118[[#This Row],[ENTRADAS3]]-Tabla32391118[[#This Row],[SALIDAS4]]</f>
        <v>0</v>
      </c>
    </row>
    <row r="284" spans="1:17">
      <c r="A284" s="9" t="s">
        <v>26</v>
      </c>
      <c r="B284" s="47" t="s">
        <v>887</v>
      </c>
      <c r="C284" s="50" t="s">
        <v>70</v>
      </c>
      <c r="D284" t="s">
        <v>1272</v>
      </c>
      <c r="F284" s="55" t="s">
        <v>1345</v>
      </c>
      <c r="G284" s="55"/>
      <c r="H284" s="9" t="s">
        <v>820</v>
      </c>
      <c r="I284">
        <v>3</v>
      </c>
      <c r="J284">
        <v>0</v>
      </c>
      <c r="K284" s="34">
        <v>0</v>
      </c>
      <c r="L284">
        <f>+Tabla32391118[[#This Row],[BALANCE INICIAL]]+Tabla32391118[[#This Row],[ENTRADAS]]-Tabla32391118[[#This Row],[SALIDAS]]</f>
        <v>3</v>
      </c>
      <c r="M284" s="2">
        <v>900</v>
      </c>
      <c r="N284" s="2">
        <f>+Tabla32391118[[#This Row],[BALANCE INICIAL]]*Tabla32391118[[#This Row],[PRECIO]]</f>
        <v>2700</v>
      </c>
      <c r="O284" s="2">
        <f>+Tabla32391118[[#This Row],[ENTRADAS]]*Tabla32391118[[#This Row],[PRECIO]]</f>
        <v>0</v>
      </c>
      <c r="P284" s="2">
        <f>+Tabla32391118[[#This Row],[SALIDAS]]*Tabla32391118[[#This Row],[PRECIO]]</f>
        <v>0</v>
      </c>
      <c r="Q284" s="2">
        <f>+Tabla32391118[[#This Row],[BALANCE INICIAL2]]+Tabla32391118[[#This Row],[ENTRADAS3]]-Tabla32391118[[#This Row],[SALIDAS4]]</f>
        <v>2700</v>
      </c>
    </row>
    <row r="285" spans="1:17">
      <c r="A285" s="39" t="s">
        <v>28</v>
      </c>
      <c r="B285" s="40" t="s">
        <v>884</v>
      </c>
      <c r="C285" s="52" t="s">
        <v>74</v>
      </c>
      <c r="D285" t="s">
        <v>205</v>
      </c>
      <c r="F285" s="55" t="s">
        <v>1345</v>
      </c>
      <c r="G285" s="55"/>
      <c r="H285" s="9" t="s">
        <v>849</v>
      </c>
      <c r="I285">
        <v>43</v>
      </c>
      <c r="J285">
        <v>0</v>
      </c>
      <c r="K285" s="34">
        <v>0</v>
      </c>
      <c r="L285">
        <f>+Tabla32391118[[#This Row],[BALANCE INICIAL]]+Tabla32391118[[#This Row],[ENTRADAS]]-Tabla32391118[[#This Row],[SALIDAS]]</f>
        <v>43</v>
      </c>
      <c r="M285" s="2">
        <v>240</v>
      </c>
      <c r="N285" s="2">
        <f>+Tabla32391118[[#This Row],[BALANCE INICIAL]]*Tabla32391118[[#This Row],[PRECIO]]</f>
        <v>10320</v>
      </c>
      <c r="O285" s="2">
        <f>+Tabla32391118[[#This Row],[ENTRADAS]]*Tabla32391118[[#This Row],[PRECIO]]</f>
        <v>0</v>
      </c>
      <c r="P285" s="2">
        <f>+Tabla32391118[[#This Row],[SALIDAS]]*Tabla32391118[[#This Row],[PRECIO]]</f>
        <v>0</v>
      </c>
      <c r="Q285" s="2">
        <f>+Tabla32391118[[#This Row],[BALANCE INICIAL2]]+Tabla32391118[[#This Row],[ENTRADAS3]]-Tabla32391118[[#This Row],[SALIDAS4]]</f>
        <v>10320</v>
      </c>
    </row>
    <row r="286" spans="1:17">
      <c r="A286" s="39" t="s">
        <v>28</v>
      </c>
      <c r="B286" s="40" t="s">
        <v>884</v>
      </c>
      <c r="C286" s="52" t="s">
        <v>74</v>
      </c>
      <c r="D286" t="s">
        <v>206</v>
      </c>
      <c r="F286" s="55" t="s">
        <v>1345</v>
      </c>
      <c r="G286" s="55"/>
      <c r="H286" s="9" t="s">
        <v>849</v>
      </c>
      <c r="I286">
        <v>44</v>
      </c>
      <c r="J286">
        <v>0</v>
      </c>
      <c r="K286" s="34">
        <v>0</v>
      </c>
      <c r="L286">
        <f>+Tabla32391118[[#This Row],[BALANCE INICIAL]]+Tabla32391118[[#This Row],[ENTRADAS]]-Tabla32391118[[#This Row],[SALIDAS]]</f>
        <v>44</v>
      </c>
      <c r="M286" s="2">
        <v>292.5</v>
      </c>
      <c r="N286" s="2">
        <f>+Tabla32391118[[#This Row],[BALANCE INICIAL]]*Tabla32391118[[#This Row],[PRECIO]]</f>
        <v>12870</v>
      </c>
      <c r="O286" s="2">
        <f>+Tabla32391118[[#This Row],[ENTRADAS]]*Tabla32391118[[#This Row],[PRECIO]]</f>
        <v>0</v>
      </c>
      <c r="P286" s="2">
        <f>+Tabla32391118[[#This Row],[SALIDAS]]*Tabla32391118[[#This Row],[PRECIO]]</f>
        <v>0</v>
      </c>
      <c r="Q286" s="2">
        <f>+Tabla32391118[[#This Row],[BALANCE INICIAL2]]+Tabla32391118[[#This Row],[ENTRADAS3]]-Tabla32391118[[#This Row],[SALIDAS4]]</f>
        <v>12870</v>
      </c>
    </row>
    <row r="287" spans="1:17">
      <c r="A287" s="39" t="s">
        <v>28</v>
      </c>
      <c r="B287" s="40" t="s">
        <v>884</v>
      </c>
      <c r="C287" s="52" t="s">
        <v>74</v>
      </c>
      <c r="D287" t="s">
        <v>207</v>
      </c>
      <c r="F287" s="55" t="s">
        <v>1345</v>
      </c>
      <c r="G287" s="55"/>
      <c r="H287" s="9" t="s">
        <v>849</v>
      </c>
      <c r="I287">
        <v>39</v>
      </c>
      <c r="J287">
        <v>0</v>
      </c>
      <c r="K287" s="34">
        <v>0</v>
      </c>
      <c r="L287">
        <f>+Tabla32391118[[#This Row],[BALANCE INICIAL]]+Tabla32391118[[#This Row],[ENTRADAS]]-Tabla32391118[[#This Row],[SALIDAS]]</f>
        <v>39</v>
      </c>
      <c r="M287" s="2">
        <v>295</v>
      </c>
      <c r="N287" s="2">
        <f>+Tabla32391118[[#This Row],[BALANCE INICIAL]]*Tabla32391118[[#This Row],[PRECIO]]</f>
        <v>11505</v>
      </c>
      <c r="O287" s="2">
        <f>+Tabla32391118[[#This Row],[ENTRADAS]]*Tabla32391118[[#This Row],[PRECIO]]</f>
        <v>0</v>
      </c>
      <c r="P287" s="2">
        <f>+Tabla32391118[[#This Row],[SALIDAS]]*Tabla32391118[[#This Row],[PRECIO]]</f>
        <v>0</v>
      </c>
      <c r="Q287" s="2">
        <f>+Tabla32391118[[#This Row],[BALANCE INICIAL2]]+Tabla32391118[[#This Row],[ENTRADAS3]]-Tabla32391118[[#This Row],[SALIDAS4]]</f>
        <v>11505</v>
      </c>
    </row>
    <row r="288" spans="1:17">
      <c r="A288" s="39" t="s">
        <v>28</v>
      </c>
      <c r="B288" s="40" t="s">
        <v>884</v>
      </c>
      <c r="C288" s="52" t="s">
        <v>74</v>
      </c>
      <c r="D288" t="s">
        <v>208</v>
      </c>
      <c r="F288" s="55" t="s">
        <v>1345</v>
      </c>
      <c r="G288" s="55"/>
      <c r="H288" s="9" t="s">
        <v>849</v>
      </c>
      <c r="I288">
        <v>49</v>
      </c>
      <c r="J288">
        <v>0</v>
      </c>
      <c r="K288" s="34">
        <v>0</v>
      </c>
      <c r="L288">
        <f>+Tabla32391118[[#This Row],[BALANCE INICIAL]]+Tabla32391118[[#This Row],[ENTRADAS]]-Tabla32391118[[#This Row],[SALIDAS]]</f>
        <v>49</v>
      </c>
      <c r="M288" s="2">
        <v>301</v>
      </c>
      <c r="N288" s="2">
        <f>+Tabla32391118[[#This Row],[BALANCE INICIAL]]*Tabla32391118[[#This Row],[PRECIO]]</f>
        <v>14749</v>
      </c>
      <c r="O288" s="2">
        <f>+Tabla32391118[[#This Row],[ENTRADAS]]*Tabla32391118[[#This Row],[PRECIO]]</f>
        <v>0</v>
      </c>
      <c r="P288" s="2">
        <f>+Tabla32391118[[#This Row],[SALIDAS]]*Tabla32391118[[#This Row],[PRECIO]]</f>
        <v>0</v>
      </c>
      <c r="Q288" s="2">
        <f>+Tabla32391118[[#This Row],[BALANCE INICIAL2]]+Tabla32391118[[#This Row],[ENTRADAS3]]-Tabla32391118[[#This Row],[SALIDAS4]]</f>
        <v>14749</v>
      </c>
    </row>
    <row r="289" spans="1:17">
      <c r="A289" s="39" t="s">
        <v>28</v>
      </c>
      <c r="B289" s="40" t="s">
        <v>884</v>
      </c>
      <c r="C289" s="52" t="s">
        <v>74</v>
      </c>
      <c r="D289" t="s">
        <v>209</v>
      </c>
      <c r="F289" s="55" t="s">
        <v>1345</v>
      </c>
      <c r="G289" s="55"/>
      <c r="H289" s="9" t="s">
        <v>849</v>
      </c>
      <c r="I289">
        <v>48</v>
      </c>
      <c r="J289">
        <v>0</v>
      </c>
      <c r="K289" s="34">
        <v>0</v>
      </c>
      <c r="L289">
        <f>+Tabla32391118[[#This Row],[BALANCE INICIAL]]+Tabla32391118[[#This Row],[ENTRADAS]]-Tabla32391118[[#This Row],[SALIDAS]]</f>
        <v>48</v>
      </c>
      <c r="M289" s="2">
        <v>426.4</v>
      </c>
      <c r="N289" s="2">
        <f>+Tabla32391118[[#This Row],[BALANCE INICIAL]]*Tabla32391118[[#This Row],[PRECIO]]</f>
        <v>20467.199999999997</v>
      </c>
      <c r="O289" s="2">
        <f>+Tabla32391118[[#This Row],[ENTRADAS]]*Tabla32391118[[#This Row],[PRECIO]]</f>
        <v>0</v>
      </c>
      <c r="P289" s="2">
        <f>+Tabla32391118[[#This Row],[SALIDAS]]*Tabla32391118[[#This Row],[PRECIO]]</f>
        <v>0</v>
      </c>
      <c r="Q289" s="2">
        <f>+Tabla32391118[[#This Row],[BALANCE INICIAL2]]+Tabla32391118[[#This Row],[ENTRADAS3]]-Tabla32391118[[#This Row],[SALIDAS4]]</f>
        <v>20467.199999999997</v>
      </c>
    </row>
    <row r="290" spans="1:17" ht="12" customHeight="1">
      <c r="A290" s="39" t="s">
        <v>28</v>
      </c>
      <c r="B290" s="40" t="s">
        <v>884</v>
      </c>
      <c r="C290" s="52" t="s">
        <v>74</v>
      </c>
      <c r="D290" t="s">
        <v>210</v>
      </c>
      <c r="F290" s="55" t="s">
        <v>1345</v>
      </c>
      <c r="G290" s="55"/>
      <c r="H290" s="9" t="s">
        <v>849</v>
      </c>
      <c r="I290">
        <v>49</v>
      </c>
      <c r="J290">
        <v>0</v>
      </c>
      <c r="K290" s="34">
        <v>0</v>
      </c>
      <c r="L290">
        <f>+Tabla32391118[[#This Row],[BALANCE INICIAL]]+Tabla32391118[[#This Row],[ENTRADAS]]-Tabla32391118[[#This Row],[SALIDAS]]</f>
        <v>49</v>
      </c>
      <c r="M290" s="2">
        <v>435</v>
      </c>
      <c r="N290" s="2">
        <f>+Tabla32391118[[#This Row],[BALANCE INICIAL]]*Tabla32391118[[#This Row],[PRECIO]]</f>
        <v>21315</v>
      </c>
      <c r="O290" s="2">
        <f>+Tabla32391118[[#This Row],[ENTRADAS]]*Tabla32391118[[#This Row],[PRECIO]]</f>
        <v>0</v>
      </c>
      <c r="P290" s="2">
        <f>+Tabla32391118[[#This Row],[SALIDAS]]*Tabla32391118[[#This Row],[PRECIO]]</f>
        <v>0</v>
      </c>
      <c r="Q290" s="2">
        <f>+Tabla32391118[[#This Row],[BALANCE INICIAL2]]+Tabla32391118[[#This Row],[ENTRADAS3]]-Tabla32391118[[#This Row],[SALIDAS4]]</f>
        <v>21315</v>
      </c>
    </row>
    <row r="291" spans="1:17" ht="14.25" customHeight="1">
      <c r="A291" s="39" t="s">
        <v>28</v>
      </c>
      <c r="B291" s="40" t="s">
        <v>884</v>
      </c>
      <c r="C291" s="52" t="s">
        <v>74</v>
      </c>
      <c r="D291" t="s">
        <v>211</v>
      </c>
      <c r="F291" s="55" t="s">
        <v>1345</v>
      </c>
      <c r="G291" s="55"/>
      <c r="H291" s="9" t="s">
        <v>849</v>
      </c>
      <c r="I291">
        <v>40</v>
      </c>
      <c r="J291">
        <v>0</v>
      </c>
      <c r="K291" s="34">
        <v>0</v>
      </c>
      <c r="L291">
        <f>+Tabla32391118[[#This Row],[BALANCE INICIAL]]+Tabla32391118[[#This Row],[ENTRADAS]]-Tabla32391118[[#This Row],[SALIDAS]]</f>
        <v>40</v>
      </c>
      <c r="M291" s="2">
        <v>520</v>
      </c>
      <c r="N291" s="2">
        <f>+Tabla32391118[[#This Row],[BALANCE INICIAL]]*Tabla32391118[[#This Row],[PRECIO]]</f>
        <v>20800</v>
      </c>
      <c r="O291" s="2">
        <f>+Tabla32391118[[#This Row],[ENTRADAS]]*Tabla32391118[[#This Row],[PRECIO]]</f>
        <v>0</v>
      </c>
      <c r="P291" s="2">
        <f>+Tabla32391118[[#This Row],[SALIDAS]]*Tabla32391118[[#This Row],[PRECIO]]</f>
        <v>0</v>
      </c>
      <c r="Q291" s="2">
        <f>+Tabla32391118[[#This Row],[BALANCE INICIAL2]]+Tabla32391118[[#This Row],[ENTRADAS3]]-Tabla32391118[[#This Row],[SALIDAS4]]</f>
        <v>20800</v>
      </c>
    </row>
    <row r="292" spans="1:17">
      <c r="A292" s="39" t="s">
        <v>28</v>
      </c>
      <c r="B292" s="40" t="s">
        <v>884</v>
      </c>
      <c r="C292" s="52" t="s">
        <v>74</v>
      </c>
      <c r="D292" t="s">
        <v>212</v>
      </c>
      <c r="F292" s="55" t="s">
        <v>1345</v>
      </c>
      <c r="G292" s="55"/>
      <c r="H292" s="9" t="s">
        <v>820</v>
      </c>
      <c r="I292">
        <v>10</v>
      </c>
      <c r="J292">
        <v>0</v>
      </c>
      <c r="K292" s="34">
        <v>0</v>
      </c>
      <c r="L292">
        <f>+Tabla32391118[[#This Row],[BALANCE INICIAL]]+Tabla32391118[[#This Row],[ENTRADAS]]-Tabla32391118[[#This Row],[SALIDAS]]</f>
        <v>10</v>
      </c>
      <c r="M292" s="2">
        <v>862.36</v>
      </c>
      <c r="N292" s="2">
        <f>+Tabla32391118[[#This Row],[BALANCE INICIAL]]*Tabla32391118[[#This Row],[PRECIO]]</f>
        <v>8623.6</v>
      </c>
      <c r="O292" s="2">
        <f>+Tabla32391118[[#This Row],[ENTRADAS]]*Tabla32391118[[#This Row],[PRECIO]]</f>
        <v>0</v>
      </c>
      <c r="P292" s="2">
        <f>+Tabla32391118[[#This Row],[SALIDAS]]*Tabla32391118[[#This Row],[PRECIO]]</f>
        <v>0</v>
      </c>
      <c r="Q292" s="2">
        <f>+Tabla32391118[[#This Row],[BALANCE INICIAL2]]+Tabla32391118[[#This Row],[ENTRADAS3]]-Tabla32391118[[#This Row],[SALIDAS4]]</f>
        <v>8623.6</v>
      </c>
    </row>
    <row r="293" spans="1:17">
      <c r="A293" s="39" t="s">
        <v>28</v>
      </c>
      <c r="B293" s="40" t="s">
        <v>884</v>
      </c>
      <c r="C293" s="52" t="s">
        <v>74</v>
      </c>
      <c r="D293" t="s">
        <v>213</v>
      </c>
      <c r="F293" s="55" t="s">
        <v>1345</v>
      </c>
      <c r="G293" s="55"/>
      <c r="H293" s="9" t="s">
        <v>849</v>
      </c>
      <c r="I293">
        <v>3</v>
      </c>
      <c r="J293">
        <v>0</v>
      </c>
      <c r="K293" s="34">
        <v>0</v>
      </c>
      <c r="L293">
        <f>+Tabla32391118[[#This Row],[BALANCE INICIAL]]+Tabla32391118[[#This Row],[ENTRADAS]]-Tabla32391118[[#This Row],[SALIDAS]]</f>
        <v>3</v>
      </c>
      <c r="M293" s="2">
        <v>240</v>
      </c>
      <c r="N293" s="2">
        <f>+Tabla32391118[[#This Row],[BALANCE INICIAL]]*Tabla32391118[[#This Row],[PRECIO]]</f>
        <v>720</v>
      </c>
      <c r="O293" s="2">
        <f>+Tabla32391118[[#This Row],[ENTRADAS]]*Tabla32391118[[#This Row],[PRECIO]]</f>
        <v>0</v>
      </c>
      <c r="P293" s="2">
        <f>+Tabla32391118[[#This Row],[SALIDAS]]*Tabla32391118[[#This Row],[PRECIO]]</f>
        <v>0</v>
      </c>
      <c r="Q293" s="2">
        <f>+Tabla32391118[[#This Row],[BALANCE INICIAL2]]+Tabla32391118[[#This Row],[ENTRADAS3]]-Tabla32391118[[#This Row],[SALIDAS4]]</f>
        <v>720</v>
      </c>
    </row>
    <row r="294" spans="1:17" ht="16.5" customHeight="1">
      <c r="A294" s="39" t="s">
        <v>28</v>
      </c>
      <c r="B294" s="40" t="s">
        <v>884</v>
      </c>
      <c r="C294" s="52" t="s">
        <v>74</v>
      </c>
      <c r="D294" t="s">
        <v>214</v>
      </c>
      <c r="F294" s="55" t="s">
        <v>1345</v>
      </c>
      <c r="G294" s="55"/>
      <c r="H294" s="9" t="s">
        <v>849</v>
      </c>
      <c r="I294">
        <v>45</v>
      </c>
      <c r="J294">
        <v>0</v>
      </c>
      <c r="K294" s="34">
        <v>0</v>
      </c>
      <c r="L294">
        <f>+Tabla32391118[[#This Row],[BALANCE INICIAL]]+Tabla32391118[[#This Row],[ENTRADAS]]-Tabla32391118[[#This Row],[SALIDAS]]</f>
        <v>45</v>
      </c>
      <c r="M294" s="2">
        <v>245</v>
      </c>
      <c r="N294" s="2">
        <f>+Tabla32391118[[#This Row],[BALANCE INICIAL]]*Tabla32391118[[#This Row],[PRECIO]]</f>
        <v>11025</v>
      </c>
      <c r="O294" s="2">
        <f>+Tabla32391118[[#This Row],[ENTRADAS]]*Tabla32391118[[#This Row],[PRECIO]]</f>
        <v>0</v>
      </c>
      <c r="P294" s="2">
        <f>+Tabla32391118[[#This Row],[SALIDAS]]*Tabla32391118[[#This Row],[PRECIO]]</f>
        <v>0</v>
      </c>
      <c r="Q294" s="2">
        <f>+Tabla32391118[[#This Row],[BALANCE INICIAL2]]+Tabla32391118[[#This Row],[ENTRADAS3]]-Tabla32391118[[#This Row],[SALIDAS4]]</f>
        <v>11025</v>
      </c>
    </row>
    <row r="295" spans="1:17">
      <c r="A295" s="9" t="s">
        <v>31</v>
      </c>
      <c r="B295" s="47" t="s">
        <v>897</v>
      </c>
      <c r="C295" s="50" t="s">
        <v>69</v>
      </c>
      <c r="D295" t="s">
        <v>215</v>
      </c>
      <c r="F295" s="55" t="s">
        <v>1345</v>
      </c>
      <c r="G295" s="55"/>
      <c r="H295" s="9" t="s">
        <v>844</v>
      </c>
      <c r="I295">
        <v>6</v>
      </c>
      <c r="J295">
        <v>0</v>
      </c>
      <c r="K295" s="34">
        <v>0</v>
      </c>
      <c r="L295">
        <f>+Tabla32391118[[#This Row],[BALANCE INICIAL]]+Tabla32391118[[#This Row],[ENTRADAS]]-Tabla32391118[[#This Row],[SALIDAS]]</f>
        <v>6</v>
      </c>
      <c r="M295" s="2">
        <v>345</v>
      </c>
      <c r="N295" s="2">
        <f>+Tabla32391118[[#This Row],[BALANCE INICIAL]]*Tabla32391118[[#This Row],[PRECIO]]</f>
        <v>2070</v>
      </c>
      <c r="O295" s="2">
        <f>+Tabla32391118[[#This Row],[ENTRADAS]]*Tabla32391118[[#This Row],[PRECIO]]</f>
        <v>0</v>
      </c>
      <c r="P295" s="2">
        <f>+Tabla32391118[[#This Row],[SALIDAS]]*Tabla32391118[[#This Row],[PRECIO]]</f>
        <v>0</v>
      </c>
      <c r="Q295" s="2">
        <f>+Tabla32391118[[#This Row],[BALANCE INICIAL2]]+Tabla32391118[[#This Row],[ENTRADAS3]]-Tabla32391118[[#This Row],[SALIDAS4]]</f>
        <v>2070</v>
      </c>
    </row>
    <row r="296" spans="1:17">
      <c r="A296" s="9" t="s">
        <v>60</v>
      </c>
      <c r="B296" s="47" t="s">
        <v>885</v>
      </c>
      <c r="C296" s="50" t="s">
        <v>108</v>
      </c>
      <c r="D296" t="s">
        <v>557</v>
      </c>
      <c r="F296" s="55" t="s">
        <v>1345</v>
      </c>
      <c r="G296" s="55"/>
      <c r="H296" s="9" t="s">
        <v>820</v>
      </c>
      <c r="I296">
        <v>1</v>
      </c>
      <c r="J296">
        <v>0</v>
      </c>
      <c r="K296" s="34">
        <v>0</v>
      </c>
      <c r="L296">
        <f>+Tabla32391118[[#This Row],[BALANCE INICIAL]]+Tabla32391118[[#This Row],[ENTRADAS]]-Tabla32391118[[#This Row],[SALIDAS]]</f>
        <v>1</v>
      </c>
      <c r="M296" s="2">
        <v>5000</v>
      </c>
      <c r="N296" s="2">
        <f>+Tabla32391118[[#This Row],[BALANCE INICIAL]]*Tabla32391118[[#This Row],[PRECIO]]</f>
        <v>5000</v>
      </c>
      <c r="O296" s="2">
        <f>+Tabla32391118[[#This Row],[ENTRADAS]]*Tabla32391118[[#This Row],[PRECIO]]</f>
        <v>0</v>
      </c>
      <c r="P296" s="2">
        <f>+Tabla32391118[[#This Row],[SALIDAS]]*Tabla32391118[[#This Row],[PRECIO]]</f>
        <v>0</v>
      </c>
      <c r="Q296" s="2">
        <f>+Tabla32391118[[#This Row],[BALANCE INICIAL2]]+Tabla32391118[[#This Row],[ENTRADAS3]]-Tabla32391118[[#This Row],[SALIDAS4]]</f>
        <v>5000</v>
      </c>
    </row>
    <row r="297" spans="1:17">
      <c r="A297" s="39" t="s">
        <v>41</v>
      </c>
      <c r="B297" s="40" t="s">
        <v>890</v>
      </c>
      <c r="C297" s="52" t="s">
        <v>87</v>
      </c>
      <c r="D297" t="s">
        <v>1629</v>
      </c>
      <c r="E297" t="s">
        <v>1630</v>
      </c>
      <c r="F297" s="55">
        <v>45540</v>
      </c>
      <c r="G297" s="62" t="s">
        <v>1616</v>
      </c>
      <c r="H297" s="9" t="s">
        <v>834</v>
      </c>
      <c r="I297">
        <v>0</v>
      </c>
      <c r="J297">
        <v>40</v>
      </c>
      <c r="K297" s="34">
        <v>0</v>
      </c>
      <c r="L297">
        <f>+Tabla32391118[[#This Row],[BALANCE INICIAL]]+Tabla32391118[[#This Row],[ENTRADAS]]-Tabla32391118[[#This Row],[SALIDAS]]</f>
        <v>40</v>
      </c>
      <c r="M297" s="2">
        <v>935</v>
      </c>
      <c r="N297" s="2">
        <f>+Tabla32391118[[#This Row],[BALANCE INICIAL]]*Tabla32391118[[#This Row],[PRECIO]]</f>
        <v>0</v>
      </c>
      <c r="O297" s="2">
        <f>+Tabla32391118[[#This Row],[ENTRADAS]]*Tabla32391118[[#This Row],[PRECIO]]</f>
        <v>37400</v>
      </c>
      <c r="P297" s="2">
        <f>+Tabla32391118[[#This Row],[SALIDAS]]*Tabla32391118[[#This Row],[PRECIO]]</f>
        <v>0</v>
      </c>
      <c r="Q297" s="2">
        <f>+Tabla32391118[[#This Row],[BALANCE INICIAL2]]+Tabla32391118[[#This Row],[ENTRADAS3]]-Tabla32391118[[#This Row],[SALIDAS4]]</f>
        <v>37400</v>
      </c>
    </row>
    <row r="298" spans="1:17">
      <c r="A298" s="39" t="s">
        <v>28</v>
      </c>
      <c r="B298" s="40" t="s">
        <v>884</v>
      </c>
      <c r="C298" s="52" t="s">
        <v>74</v>
      </c>
      <c r="D298" t="s">
        <v>216</v>
      </c>
      <c r="F298" s="55" t="s">
        <v>1345</v>
      </c>
      <c r="G298" s="55"/>
      <c r="H298" s="9" t="s">
        <v>845</v>
      </c>
      <c r="I298">
        <v>3</v>
      </c>
      <c r="J298">
        <v>0</v>
      </c>
      <c r="K298" s="34">
        <v>0</v>
      </c>
      <c r="L298">
        <f>+Tabla32391118[[#This Row],[BALANCE INICIAL]]+Tabla32391118[[#This Row],[ENTRADAS]]-Tabla32391118[[#This Row],[SALIDAS]]</f>
        <v>3</v>
      </c>
      <c r="M298" s="2">
        <v>95.9</v>
      </c>
      <c r="N298" s="2">
        <f>+Tabla32391118[[#This Row],[BALANCE INICIAL]]*Tabla32391118[[#This Row],[PRECIO]]</f>
        <v>287.70000000000005</v>
      </c>
      <c r="O298" s="2">
        <f>+Tabla32391118[[#This Row],[ENTRADAS]]*Tabla32391118[[#This Row],[PRECIO]]</f>
        <v>0</v>
      </c>
      <c r="P298" s="2">
        <f>+Tabla32391118[[#This Row],[SALIDAS]]*Tabla32391118[[#This Row],[PRECIO]]</f>
        <v>0</v>
      </c>
      <c r="Q298" s="2">
        <f>+Tabla32391118[[#This Row],[BALANCE INICIAL2]]+Tabla32391118[[#This Row],[ENTRADAS3]]-Tabla32391118[[#This Row],[SALIDAS4]]</f>
        <v>287.70000000000005</v>
      </c>
    </row>
    <row r="299" spans="1:17">
      <c r="A299" s="9" t="s">
        <v>60</v>
      </c>
      <c r="B299" s="17" t="s">
        <v>885</v>
      </c>
      <c r="C299" s="50" t="s">
        <v>108</v>
      </c>
      <c r="D299" t="s">
        <v>703</v>
      </c>
      <c r="F299" s="55" t="s">
        <v>1345</v>
      </c>
      <c r="G299" s="55"/>
      <c r="H299" s="9" t="s">
        <v>820</v>
      </c>
      <c r="I299">
        <v>1</v>
      </c>
      <c r="J299">
        <v>0</v>
      </c>
      <c r="K299" s="34">
        <v>0</v>
      </c>
      <c r="L299">
        <f>+Tabla32391118[[#This Row],[BALANCE INICIAL]]+Tabla32391118[[#This Row],[ENTRADAS]]-Tabla32391118[[#This Row],[SALIDAS]]</f>
        <v>1</v>
      </c>
      <c r="M299" s="2">
        <v>3499.99</v>
      </c>
      <c r="N299" s="2">
        <f>+Tabla32391118[[#This Row],[BALANCE INICIAL]]*Tabla32391118[[#This Row],[PRECIO]]</f>
        <v>3499.99</v>
      </c>
      <c r="O299" s="2">
        <f>+Tabla32391118[[#This Row],[ENTRADAS]]*Tabla32391118[[#This Row],[PRECIO]]</f>
        <v>0</v>
      </c>
      <c r="P299" s="2">
        <f>+Tabla32391118[[#This Row],[SALIDAS]]*Tabla32391118[[#This Row],[PRECIO]]</f>
        <v>0</v>
      </c>
      <c r="Q299" s="2">
        <f>+Tabla32391118[[#This Row],[BALANCE INICIAL2]]+Tabla32391118[[#This Row],[ENTRADAS3]]-Tabla32391118[[#This Row],[SALIDAS4]]</f>
        <v>3499.99</v>
      </c>
    </row>
    <row r="300" spans="1:17">
      <c r="A300" s="9" t="s">
        <v>26</v>
      </c>
      <c r="B300" s="47" t="s">
        <v>887</v>
      </c>
      <c r="C300" s="50" t="s">
        <v>70</v>
      </c>
      <c r="D300" t="s">
        <v>1587</v>
      </c>
      <c r="F300" s="55" t="s">
        <v>1345</v>
      </c>
      <c r="G300" s="55"/>
      <c r="H300" s="9" t="s">
        <v>820</v>
      </c>
      <c r="I300">
        <v>1</v>
      </c>
      <c r="J300">
        <v>0</v>
      </c>
      <c r="K300" s="34">
        <v>0</v>
      </c>
      <c r="L300">
        <f>+Tabla32391118[[#This Row],[BALANCE INICIAL]]+Tabla32391118[[#This Row],[ENTRADAS]]-Tabla32391118[[#This Row],[SALIDAS]]</f>
        <v>1</v>
      </c>
      <c r="M300" s="2">
        <v>4300</v>
      </c>
      <c r="N300" s="2">
        <f>+Tabla32391118[[#This Row],[BALANCE INICIAL]]*Tabla32391118[[#This Row],[PRECIO]]</f>
        <v>4300</v>
      </c>
      <c r="O300" s="2">
        <f>+Tabla32391118[[#This Row],[ENTRADAS]]*Tabla32391118[[#This Row],[PRECIO]]</f>
        <v>0</v>
      </c>
      <c r="P300" s="2">
        <f>+Tabla32391118[[#This Row],[SALIDAS]]*Tabla32391118[[#This Row],[PRECIO]]</f>
        <v>0</v>
      </c>
      <c r="Q300" s="2">
        <f>+Tabla32391118[[#This Row],[BALANCE INICIAL2]]+Tabla32391118[[#This Row],[ENTRADAS3]]-Tabla32391118[[#This Row],[SALIDAS4]]</f>
        <v>4300</v>
      </c>
    </row>
    <row r="301" spans="1:17">
      <c r="A301" s="39" t="s">
        <v>28</v>
      </c>
      <c r="B301" s="40" t="s">
        <v>884</v>
      </c>
      <c r="C301" s="52" t="s">
        <v>74</v>
      </c>
      <c r="D301" t="s">
        <v>1267</v>
      </c>
      <c r="F301" s="55" t="s">
        <v>1345</v>
      </c>
      <c r="G301" s="55"/>
      <c r="H301" s="9" t="s">
        <v>839</v>
      </c>
      <c r="I301">
        <v>28</v>
      </c>
      <c r="J301">
        <v>0</v>
      </c>
      <c r="K301" s="34">
        <v>0</v>
      </c>
      <c r="L301">
        <f>+Tabla32391118[[#This Row],[BALANCE INICIAL]]+Tabla32391118[[#This Row],[ENTRADAS]]-Tabla32391118[[#This Row],[SALIDAS]]</f>
        <v>28</v>
      </c>
      <c r="M301" s="2">
        <v>45</v>
      </c>
      <c r="N301" s="2">
        <f>+Tabla32391118[[#This Row],[BALANCE INICIAL]]*Tabla32391118[[#This Row],[PRECIO]]</f>
        <v>1260</v>
      </c>
      <c r="O301" s="2">
        <f>+Tabla32391118[[#This Row],[ENTRADAS]]*Tabla32391118[[#This Row],[PRECIO]]</f>
        <v>0</v>
      </c>
      <c r="P301" s="2">
        <f>+Tabla32391118[[#This Row],[SALIDAS]]*Tabla32391118[[#This Row],[PRECIO]]</f>
        <v>0</v>
      </c>
      <c r="Q301" s="2">
        <f>+Tabla32391118[[#This Row],[BALANCE INICIAL2]]+Tabla32391118[[#This Row],[ENTRADAS3]]-Tabla32391118[[#This Row],[SALIDAS4]]</f>
        <v>1260</v>
      </c>
    </row>
    <row r="302" spans="1:17" ht="15" customHeight="1">
      <c r="A302" s="39" t="s">
        <v>28</v>
      </c>
      <c r="B302" s="40" t="s">
        <v>884</v>
      </c>
      <c r="C302" s="52" t="s">
        <v>74</v>
      </c>
      <c r="D302" t="s">
        <v>1588</v>
      </c>
      <c r="F302" s="55"/>
      <c r="G302" s="55"/>
      <c r="H302" s="9" t="s">
        <v>834</v>
      </c>
      <c r="I302">
        <v>148</v>
      </c>
      <c r="J302">
        <v>0</v>
      </c>
      <c r="K302" s="34">
        <v>0</v>
      </c>
      <c r="L302">
        <f>+Tabla32391118[[#This Row],[BALANCE INICIAL]]+Tabla32391118[[#This Row],[ENTRADAS]]-Tabla32391118[[#This Row],[SALIDAS]]</f>
        <v>148</v>
      </c>
      <c r="M302" s="2">
        <v>35</v>
      </c>
      <c r="N302" s="2">
        <f>+Tabla32391118[[#This Row],[BALANCE INICIAL]]*Tabla32391118[[#This Row],[PRECIO]]</f>
        <v>5180</v>
      </c>
      <c r="O302" s="2">
        <f>+Tabla32391118[[#This Row],[ENTRADAS]]*Tabla32391118[[#This Row],[PRECIO]]</f>
        <v>0</v>
      </c>
      <c r="P302" s="2">
        <f>+Tabla32391118[[#This Row],[SALIDAS]]*Tabla32391118[[#This Row],[PRECIO]]</f>
        <v>0</v>
      </c>
      <c r="Q302" s="2">
        <f>+Tabla32391118[[#This Row],[BALANCE INICIAL2]]+Tabla32391118[[#This Row],[ENTRADAS3]]-Tabla32391118[[#This Row],[SALIDAS4]]</f>
        <v>5180</v>
      </c>
    </row>
    <row r="303" spans="1:17">
      <c r="A303" s="39" t="s">
        <v>28</v>
      </c>
      <c r="B303" s="40" t="s">
        <v>884</v>
      </c>
      <c r="C303" s="52" t="s">
        <v>74</v>
      </c>
      <c r="D303" t="s">
        <v>1443</v>
      </c>
      <c r="F303" s="55" t="s">
        <v>1345</v>
      </c>
      <c r="G303" s="55"/>
      <c r="H303" s="9" t="s">
        <v>834</v>
      </c>
      <c r="I303">
        <v>115</v>
      </c>
      <c r="J303">
        <v>0</v>
      </c>
      <c r="K303" s="34">
        <v>0</v>
      </c>
      <c r="L303">
        <f>+Tabla32391118[[#This Row],[BALANCE INICIAL]]+Tabla32391118[[#This Row],[ENTRADAS]]-Tabla32391118[[#This Row],[SALIDAS]]</f>
        <v>115</v>
      </c>
      <c r="M303" s="2">
        <v>38</v>
      </c>
      <c r="N303" s="2">
        <f>+Tabla32391118[[#This Row],[BALANCE INICIAL]]*Tabla32391118[[#This Row],[PRECIO]]</f>
        <v>4370</v>
      </c>
      <c r="O303" s="2">
        <f>+Tabla32391118[[#This Row],[ENTRADAS]]*Tabla32391118[[#This Row],[PRECIO]]</f>
        <v>0</v>
      </c>
      <c r="P303" s="2">
        <f>+Tabla32391118[[#This Row],[SALIDAS]]*Tabla32391118[[#This Row],[PRECIO]]</f>
        <v>0</v>
      </c>
      <c r="Q303" s="2">
        <f>+Tabla32391118[[#This Row],[BALANCE INICIAL2]]+Tabla32391118[[#This Row],[ENTRADAS3]]-Tabla32391118[[#This Row],[SALIDAS4]]</f>
        <v>4370</v>
      </c>
    </row>
    <row r="304" spans="1:17">
      <c r="A304" s="9" t="s">
        <v>26</v>
      </c>
      <c r="B304" s="47" t="s">
        <v>887</v>
      </c>
      <c r="C304" s="50" t="s">
        <v>70</v>
      </c>
      <c r="D304" t="s">
        <v>1013</v>
      </c>
      <c r="E304" t="s">
        <v>1012</v>
      </c>
      <c r="F304" s="55" t="s">
        <v>1345</v>
      </c>
      <c r="G304" s="55"/>
      <c r="H304" s="9" t="s">
        <v>820</v>
      </c>
      <c r="I304">
        <v>0</v>
      </c>
      <c r="J304">
        <v>0</v>
      </c>
      <c r="K304" s="34">
        <v>0</v>
      </c>
      <c r="L304">
        <f>+Tabla32391118[[#This Row],[BALANCE INICIAL]]+Tabla32391118[[#This Row],[ENTRADAS]]-Tabla32391118[[#This Row],[SALIDAS]]</f>
        <v>0</v>
      </c>
      <c r="M304" s="2">
        <v>212</v>
      </c>
      <c r="N304" s="2">
        <f>+Tabla32391118[[#This Row],[BALANCE INICIAL]]*Tabla32391118[[#This Row],[PRECIO]]</f>
        <v>0</v>
      </c>
      <c r="O304" s="2">
        <f>+Tabla32391118[[#This Row],[ENTRADAS]]*Tabla32391118[[#This Row],[PRECIO]]</f>
        <v>0</v>
      </c>
      <c r="P304" s="2">
        <f>+Tabla32391118[[#This Row],[SALIDAS]]*Tabla32391118[[#This Row],[PRECIO]]</f>
        <v>0</v>
      </c>
      <c r="Q304" s="2">
        <f>+Tabla32391118[[#This Row],[BALANCE INICIAL2]]+Tabla32391118[[#This Row],[ENTRADAS3]]-Tabla32391118[[#This Row],[SALIDAS4]]</f>
        <v>0</v>
      </c>
    </row>
    <row r="305" spans="1:17">
      <c r="A305" s="9" t="s">
        <v>26</v>
      </c>
      <c r="B305" s="47" t="s">
        <v>887</v>
      </c>
      <c r="C305" s="50" t="s">
        <v>70</v>
      </c>
      <c r="D305" t="s">
        <v>1261</v>
      </c>
      <c r="F305" s="55" t="s">
        <v>1345</v>
      </c>
      <c r="G305" s="55"/>
      <c r="H305" s="9" t="s">
        <v>820</v>
      </c>
      <c r="I305">
        <v>16</v>
      </c>
      <c r="J305">
        <v>0</v>
      </c>
      <c r="K305" s="34">
        <v>2</v>
      </c>
      <c r="L305">
        <f>+Tabla32391118[[#This Row],[BALANCE INICIAL]]+Tabla32391118[[#This Row],[ENTRADAS]]-Tabla32391118[[#This Row],[SALIDAS]]</f>
        <v>14</v>
      </c>
      <c r="M305" s="2">
        <v>380</v>
      </c>
      <c r="N305" s="2">
        <f>+Tabla32391118[[#This Row],[BALANCE INICIAL]]*Tabla32391118[[#This Row],[PRECIO]]</f>
        <v>6080</v>
      </c>
      <c r="O305" s="2">
        <f>+Tabla32391118[[#This Row],[ENTRADAS]]*Tabla32391118[[#This Row],[PRECIO]]</f>
        <v>0</v>
      </c>
      <c r="P305" s="2">
        <f>+Tabla32391118[[#This Row],[SALIDAS]]*Tabla32391118[[#This Row],[PRECIO]]</f>
        <v>760</v>
      </c>
      <c r="Q305" s="2">
        <f>+Tabla32391118[[#This Row],[BALANCE INICIAL2]]+Tabla32391118[[#This Row],[ENTRADAS3]]-Tabla32391118[[#This Row],[SALIDAS4]]</f>
        <v>5320</v>
      </c>
    </row>
    <row r="306" spans="1:17" ht="14.25" customHeight="1">
      <c r="A306" s="9" t="s">
        <v>26</v>
      </c>
      <c r="B306" s="47" t="s">
        <v>887</v>
      </c>
      <c r="C306" s="50" t="s">
        <v>70</v>
      </c>
      <c r="D306" t="s">
        <v>1262</v>
      </c>
      <c r="F306" s="55" t="s">
        <v>1345</v>
      </c>
      <c r="G306" s="55"/>
      <c r="H306" s="9" t="s">
        <v>820</v>
      </c>
      <c r="I306">
        <v>0</v>
      </c>
      <c r="J306">
        <v>0</v>
      </c>
      <c r="K306" s="34">
        <v>0</v>
      </c>
      <c r="L306">
        <f>+Tabla32391118[[#This Row],[BALANCE INICIAL]]+Tabla32391118[[#This Row],[ENTRADAS]]-Tabla32391118[[#This Row],[SALIDAS]]</f>
        <v>0</v>
      </c>
      <c r="M306" s="2">
        <v>350</v>
      </c>
      <c r="N306" s="2">
        <f>+Tabla32391118[[#This Row],[BALANCE INICIAL]]*Tabla32391118[[#This Row],[PRECIO]]</f>
        <v>0</v>
      </c>
      <c r="O306" s="2">
        <f>+Tabla32391118[[#This Row],[ENTRADAS]]*Tabla32391118[[#This Row],[PRECIO]]</f>
        <v>0</v>
      </c>
      <c r="P306" s="2">
        <f>+Tabla32391118[[#This Row],[SALIDAS]]*Tabla32391118[[#This Row],[PRECIO]]</f>
        <v>0</v>
      </c>
      <c r="Q306" s="2">
        <f>+Tabla32391118[[#This Row],[BALANCE INICIAL2]]+Tabla32391118[[#This Row],[ENTRADAS3]]-Tabla32391118[[#This Row],[SALIDAS4]]</f>
        <v>0</v>
      </c>
    </row>
    <row r="307" spans="1:17">
      <c r="A307" s="9" t="s">
        <v>59</v>
      </c>
      <c r="B307" s="17" t="s">
        <v>887</v>
      </c>
      <c r="C307" s="50" t="s">
        <v>70</v>
      </c>
      <c r="D307" t="s">
        <v>1739</v>
      </c>
      <c r="F307" s="55"/>
      <c r="G307" s="55"/>
      <c r="H307" s="9" t="s">
        <v>820</v>
      </c>
      <c r="I307">
        <v>1</v>
      </c>
      <c r="K307" s="34">
        <v>0</v>
      </c>
      <c r="L307">
        <f>+Tabla32391118[[#This Row],[BALANCE INICIAL]]+Tabla32391118[[#This Row],[ENTRADAS]]-Tabla32391118[[#This Row],[SALIDAS]]</f>
        <v>1</v>
      </c>
      <c r="M307" s="2">
        <v>1200</v>
      </c>
      <c r="N307" s="2">
        <f>+Tabla32391118[[#This Row],[BALANCE INICIAL]]*Tabla32391118[[#This Row],[PRECIO]]</f>
        <v>1200</v>
      </c>
      <c r="O307" s="2">
        <f>+Tabla32391118[[#This Row],[ENTRADAS]]*Tabla32391118[[#This Row],[PRECIO]]</f>
        <v>0</v>
      </c>
      <c r="P307" s="2">
        <f>+Tabla32391118[[#This Row],[SALIDAS]]*Tabla32391118[[#This Row],[PRECIO]]</f>
        <v>0</v>
      </c>
      <c r="Q307" s="2">
        <f>+Tabla32391118[[#This Row],[BALANCE INICIAL2]]+Tabla32391118[[#This Row],[ENTRADAS3]]-Tabla32391118[[#This Row],[SALIDAS4]]</f>
        <v>1200</v>
      </c>
    </row>
    <row r="308" spans="1:17" ht="15" customHeight="1">
      <c r="A308" s="9" t="s">
        <v>29</v>
      </c>
      <c r="B308" s="47" t="s">
        <v>878</v>
      </c>
      <c r="C308" s="50" t="s">
        <v>102</v>
      </c>
      <c r="D308" t="s">
        <v>560</v>
      </c>
      <c r="F308" s="55" t="s">
        <v>1345</v>
      </c>
      <c r="G308" s="55"/>
      <c r="H308" s="9" t="s">
        <v>865</v>
      </c>
      <c r="I308">
        <v>8</v>
      </c>
      <c r="J308">
        <v>0</v>
      </c>
      <c r="K308" s="34">
        <v>0</v>
      </c>
      <c r="L308">
        <f>+Tabla32391118[[#This Row],[BALANCE INICIAL]]+Tabla32391118[[#This Row],[ENTRADAS]]-Tabla32391118[[#This Row],[SALIDAS]]</f>
        <v>8</v>
      </c>
      <c r="M308" s="2">
        <v>928</v>
      </c>
      <c r="N308" s="2">
        <f>+Tabla32391118[[#This Row],[BALANCE INICIAL]]*Tabla32391118[[#This Row],[PRECIO]]</f>
        <v>7424</v>
      </c>
      <c r="O308" s="2">
        <f>+Tabla32391118[[#This Row],[ENTRADAS]]*Tabla32391118[[#This Row],[PRECIO]]</f>
        <v>0</v>
      </c>
      <c r="P308" s="2">
        <f>+Tabla32391118[[#This Row],[SALIDAS]]*Tabla32391118[[#This Row],[PRECIO]]</f>
        <v>0</v>
      </c>
      <c r="Q308" s="2">
        <f>+Tabla32391118[[#This Row],[BALANCE INICIAL2]]+Tabla32391118[[#This Row],[ENTRADAS3]]-Tabla32391118[[#This Row],[SALIDAS4]]</f>
        <v>7424</v>
      </c>
    </row>
    <row r="309" spans="1:17">
      <c r="A309" s="9" t="s">
        <v>41</v>
      </c>
      <c r="B309" s="47" t="s">
        <v>890</v>
      </c>
      <c r="C309" s="50" t="s">
        <v>87</v>
      </c>
      <c r="D309" t="s">
        <v>1356</v>
      </c>
      <c r="F309" s="55" t="s">
        <v>1345</v>
      </c>
      <c r="G309" s="55"/>
      <c r="H309" s="9" t="s">
        <v>839</v>
      </c>
      <c r="I309">
        <v>18</v>
      </c>
      <c r="J309">
        <v>0</v>
      </c>
      <c r="K309" s="34">
        <v>3</v>
      </c>
      <c r="L309">
        <f>+Tabla32391118[[#This Row],[BALANCE INICIAL]]+Tabla32391118[[#This Row],[ENTRADAS]]-Tabla32391118[[#This Row],[SALIDAS]]</f>
        <v>15</v>
      </c>
      <c r="M309" s="2">
        <v>488.14</v>
      </c>
      <c r="N309" s="2">
        <f>+Tabla32391118[[#This Row],[BALANCE INICIAL]]*Tabla32391118[[#This Row],[PRECIO]]</f>
        <v>8786.52</v>
      </c>
      <c r="O309" s="2">
        <f>+Tabla32391118[[#This Row],[ENTRADAS]]*Tabla32391118[[#This Row],[PRECIO]]</f>
        <v>0</v>
      </c>
      <c r="P309" s="2">
        <f>+Tabla32391118[[#This Row],[SALIDAS]]*Tabla32391118[[#This Row],[PRECIO]]</f>
        <v>1464.42</v>
      </c>
      <c r="Q309" s="2">
        <f>+Tabla32391118[[#This Row],[BALANCE INICIAL2]]+Tabla32391118[[#This Row],[ENTRADAS3]]-Tabla32391118[[#This Row],[SALIDAS4]]</f>
        <v>7322.1</v>
      </c>
    </row>
    <row r="310" spans="1:17">
      <c r="A310" s="9" t="s">
        <v>41</v>
      </c>
      <c r="B310" s="47" t="s">
        <v>890</v>
      </c>
      <c r="C310" s="50" t="s">
        <v>87</v>
      </c>
      <c r="D310" t="s">
        <v>1355</v>
      </c>
      <c r="F310" s="55" t="s">
        <v>1345</v>
      </c>
      <c r="G310" s="55"/>
      <c r="H310" s="9" t="s">
        <v>839</v>
      </c>
      <c r="I310">
        <v>5</v>
      </c>
      <c r="J310">
        <v>0</v>
      </c>
      <c r="K310" s="34">
        <v>0</v>
      </c>
      <c r="L310">
        <f>+Tabla32391118[[#This Row],[BALANCE INICIAL]]+Tabla32391118[[#This Row],[ENTRADAS]]-Tabla32391118[[#This Row],[SALIDAS]]</f>
        <v>5</v>
      </c>
      <c r="M310" s="2">
        <v>400</v>
      </c>
      <c r="N310" s="2">
        <f>+Tabla32391118[[#This Row],[BALANCE INICIAL]]*Tabla32391118[[#This Row],[PRECIO]]</f>
        <v>2000</v>
      </c>
      <c r="O310" s="2">
        <f>+Tabla32391118[[#This Row],[ENTRADAS]]*Tabla32391118[[#This Row],[PRECIO]]</f>
        <v>0</v>
      </c>
      <c r="P310" s="2">
        <f>+Tabla32391118[[#This Row],[SALIDAS]]*Tabla32391118[[#This Row],[PRECIO]]</f>
        <v>0</v>
      </c>
      <c r="Q310" s="2">
        <f>+Tabla32391118[[#This Row],[BALANCE INICIAL2]]+Tabla32391118[[#This Row],[ENTRADAS3]]-Tabla32391118[[#This Row],[SALIDAS4]]</f>
        <v>2000</v>
      </c>
    </row>
    <row r="311" spans="1:17">
      <c r="A311" s="9" t="s">
        <v>41</v>
      </c>
      <c r="B311" s="47" t="s">
        <v>890</v>
      </c>
      <c r="C311" s="50" t="s">
        <v>87</v>
      </c>
      <c r="D311" t="s">
        <v>1263</v>
      </c>
      <c r="F311" s="55" t="s">
        <v>1345</v>
      </c>
      <c r="G311" s="55"/>
      <c r="H311" s="9" t="s">
        <v>820</v>
      </c>
      <c r="I311">
        <v>0</v>
      </c>
      <c r="J311">
        <v>0</v>
      </c>
      <c r="K311" s="34">
        <v>0</v>
      </c>
      <c r="L311">
        <f>+Tabla32391118[[#This Row],[BALANCE INICIAL]]+Tabla32391118[[#This Row],[ENTRADAS]]-Tabla32391118[[#This Row],[SALIDAS]]</f>
        <v>0</v>
      </c>
      <c r="M311" s="2">
        <v>34.22</v>
      </c>
      <c r="N311" s="2">
        <f>+Tabla32391118[[#This Row],[BALANCE INICIAL]]*Tabla32391118[[#This Row],[PRECIO]]</f>
        <v>0</v>
      </c>
      <c r="O311" s="2">
        <f>+Tabla32391118[[#This Row],[ENTRADAS]]*Tabla32391118[[#This Row],[PRECIO]]</f>
        <v>0</v>
      </c>
      <c r="P311" s="2">
        <f>+Tabla32391118[[#This Row],[SALIDAS]]*Tabla32391118[[#This Row],[PRECIO]]</f>
        <v>0</v>
      </c>
      <c r="Q311" s="2">
        <f>+Tabla32391118[[#This Row],[BALANCE INICIAL2]]+Tabla32391118[[#This Row],[ENTRADAS3]]-Tabla32391118[[#This Row],[SALIDAS4]]</f>
        <v>0</v>
      </c>
    </row>
    <row r="312" spans="1:17">
      <c r="A312" s="9" t="s">
        <v>41</v>
      </c>
      <c r="B312" s="47" t="s">
        <v>890</v>
      </c>
      <c r="C312" s="50" t="s">
        <v>87</v>
      </c>
      <c r="D312" t="s">
        <v>1357</v>
      </c>
      <c r="F312" s="55" t="s">
        <v>1345</v>
      </c>
      <c r="G312" s="55"/>
      <c r="H312" s="9" t="s">
        <v>839</v>
      </c>
      <c r="I312">
        <v>6</v>
      </c>
      <c r="J312">
        <v>0</v>
      </c>
      <c r="K312" s="34">
        <v>0</v>
      </c>
      <c r="L312">
        <f>+Tabla32391118[[#This Row],[BALANCE INICIAL]]+Tabla32391118[[#This Row],[ENTRADAS]]-Tabla32391118[[#This Row],[SALIDAS]]</f>
        <v>6</v>
      </c>
      <c r="M312" s="2">
        <v>640.15</v>
      </c>
      <c r="N312" s="2">
        <f>+Tabla32391118[[#This Row],[BALANCE INICIAL]]*Tabla32391118[[#This Row],[PRECIO]]</f>
        <v>3840.8999999999996</v>
      </c>
      <c r="O312" s="2">
        <f>+Tabla32391118[[#This Row],[ENTRADAS]]*Tabla32391118[[#This Row],[PRECIO]]</f>
        <v>0</v>
      </c>
      <c r="P312" s="2">
        <f>+Tabla32391118[[#This Row],[SALIDAS]]*Tabla32391118[[#This Row],[PRECIO]]</f>
        <v>0</v>
      </c>
      <c r="Q312" s="2">
        <f>+Tabla32391118[[#This Row],[BALANCE INICIAL2]]+Tabla32391118[[#This Row],[ENTRADAS3]]-Tabla32391118[[#This Row],[SALIDAS4]]</f>
        <v>3840.8999999999996</v>
      </c>
    </row>
    <row r="313" spans="1:17">
      <c r="A313" s="9" t="s">
        <v>41</v>
      </c>
      <c r="B313" s="47" t="s">
        <v>890</v>
      </c>
      <c r="C313" s="50" t="s">
        <v>87</v>
      </c>
      <c r="D313" t="s">
        <v>1358</v>
      </c>
      <c r="F313" s="55" t="s">
        <v>1345</v>
      </c>
      <c r="G313" s="55"/>
      <c r="H313" s="9" t="s">
        <v>820</v>
      </c>
      <c r="I313">
        <v>0</v>
      </c>
      <c r="J313">
        <v>0</v>
      </c>
      <c r="K313" s="34">
        <v>0</v>
      </c>
      <c r="L313">
        <f>+Tabla32391118[[#This Row],[BALANCE INICIAL]]+Tabla32391118[[#This Row],[ENTRADAS]]-Tabla32391118[[#This Row],[SALIDAS]]</f>
        <v>0</v>
      </c>
      <c r="M313" s="2">
        <v>195</v>
      </c>
      <c r="N313" s="2">
        <f>+Tabla32391118[[#This Row],[BALANCE INICIAL]]*Tabla32391118[[#This Row],[PRECIO]]</f>
        <v>0</v>
      </c>
      <c r="O313" s="2">
        <f>+Tabla32391118[[#This Row],[ENTRADAS]]*Tabla32391118[[#This Row],[PRECIO]]</f>
        <v>0</v>
      </c>
      <c r="P313" s="2">
        <f>+Tabla32391118[[#This Row],[SALIDAS]]*Tabla32391118[[#This Row],[PRECIO]]</f>
        <v>0</v>
      </c>
      <c r="Q313" s="2">
        <f>+Tabla32391118[[#This Row],[BALANCE INICIAL2]]+Tabla32391118[[#This Row],[ENTRADAS3]]-Tabla32391118[[#This Row],[SALIDAS4]]</f>
        <v>0</v>
      </c>
    </row>
    <row r="314" spans="1:17">
      <c r="A314" s="9" t="s">
        <v>41</v>
      </c>
      <c r="B314" s="47" t="s">
        <v>890</v>
      </c>
      <c r="C314" s="50" t="s">
        <v>87</v>
      </c>
      <c r="D314" t="s">
        <v>1264</v>
      </c>
      <c r="F314" s="55" t="s">
        <v>1345</v>
      </c>
      <c r="G314" s="55"/>
      <c r="H314" s="9" t="s">
        <v>834</v>
      </c>
      <c r="I314">
        <v>5</v>
      </c>
      <c r="J314">
        <v>0</v>
      </c>
      <c r="K314" s="34">
        <v>0</v>
      </c>
      <c r="L314">
        <f>+Tabla32391118[[#This Row],[BALANCE INICIAL]]+Tabla32391118[[#This Row],[ENTRADAS]]-Tabla32391118[[#This Row],[SALIDAS]]</f>
        <v>5</v>
      </c>
      <c r="M314" s="2">
        <v>233.8</v>
      </c>
      <c r="N314" s="2">
        <f>+Tabla32391118[[#This Row],[BALANCE INICIAL]]*Tabla32391118[[#This Row],[PRECIO]]</f>
        <v>1169</v>
      </c>
      <c r="O314" s="2">
        <f>+Tabla32391118[[#This Row],[ENTRADAS]]*Tabla32391118[[#This Row],[PRECIO]]</f>
        <v>0</v>
      </c>
      <c r="P314" s="2">
        <f>+Tabla32391118[[#This Row],[SALIDAS]]*Tabla32391118[[#This Row],[PRECIO]]</f>
        <v>0</v>
      </c>
      <c r="Q314" s="2">
        <f>+Tabla32391118[[#This Row],[BALANCE INICIAL2]]+Tabla32391118[[#This Row],[ENTRADAS3]]-Tabla32391118[[#This Row],[SALIDAS4]]</f>
        <v>1169</v>
      </c>
    </row>
    <row r="315" spans="1:17">
      <c r="A315" s="9" t="s">
        <v>41</v>
      </c>
      <c r="B315" s="47" t="s">
        <v>890</v>
      </c>
      <c r="C315" s="50" t="s">
        <v>87</v>
      </c>
      <c r="D315" t="s">
        <v>1359</v>
      </c>
      <c r="F315" s="55" t="s">
        <v>1345</v>
      </c>
      <c r="G315" s="55"/>
      <c r="H315" s="9" t="s">
        <v>834</v>
      </c>
      <c r="I315">
        <v>2</v>
      </c>
      <c r="J315">
        <v>0</v>
      </c>
      <c r="K315" s="34">
        <v>0</v>
      </c>
      <c r="L315">
        <f>+Tabla32391118[[#This Row],[BALANCE INICIAL]]+Tabla32391118[[#This Row],[ENTRADAS]]-Tabla32391118[[#This Row],[SALIDAS]]</f>
        <v>2</v>
      </c>
      <c r="M315" s="2">
        <v>490</v>
      </c>
      <c r="N315" s="2">
        <f>+Tabla32391118[[#This Row],[BALANCE INICIAL]]*Tabla32391118[[#This Row],[PRECIO]]</f>
        <v>980</v>
      </c>
      <c r="O315" s="2">
        <f>+Tabla32391118[[#This Row],[ENTRADAS]]*Tabla32391118[[#This Row],[PRECIO]]</f>
        <v>0</v>
      </c>
      <c r="P315" s="2">
        <f>+Tabla32391118[[#This Row],[SALIDAS]]*Tabla32391118[[#This Row],[PRECIO]]</f>
        <v>0</v>
      </c>
      <c r="Q315" s="2">
        <f>+Tabla32391118[[#This Row],[BALANCE INICIAL2]]+Tabla32391118[[#This Row],[ENTRADAS3]]-Tabla32391118[[#This Row],[SALIDAS4]]</f>
        <v>980</v>
      </c>
    </row>
    <row r="316" spans="1:17">
      <c r="A316" s="39" t="s">
        <v>24</v>
      </c>
      <c r="B316" s="40" t="s">
        <v>875</v>
      </c>
      <c r="C316" s="52" t="s">
        <v>64</v>
      </c>
      <c r="D316" t="s">
        <v>991</v>
      </c>
      <c r="E316" t="s">
        <v>993</v>
      </c>
      <c r="F316" s="55" t="s">
        <v>1345</v>
      </c>
      <c r="G316" s="55"/>
      <c r="H316" s="9" t="s">
        <v>820</v>
      </c>
      <c r="I316">
        <v>16</v>
      </c>
      <c r="J316">
        <v>0</v>
      </c>
      <c r="K316" s="34">
        <v>0</v>
      </c>
      <c r="L316">
        <f>+Tabla32391118[[#This Row],[BALANCE INICIAL]]+Tabla32391118[[#This Row],[ENTRADAS]]-Tabla32391118[[#This Row],[SALIDAS]]</f>
        <v>16</v>
      </c>
      <c r="M316" s="2">
        <v>281.36</v>
      </c>
      <c r="N316" s="2">
        <f>+Tabla32391118[[#This Row],[BALANCE INICIAL]]*Tabla32391118[[#This Row],[PRECIO]]</f>
        <v>4501.76</v>
      </c>
      <c r="O316" s="2">
        <f>+Tabla32391118[[#This Row],[ENTRADAS]]*Tabla32391118[[#This Row],[PRECIO]]</f>
        <v>0</v>
      </c>
      <c r="P316" s="2">
        <f>+Tabla32391118[[#This Row],[SALIDAS]]*Tabla32391118[[#This Row],[PRECIO]]</f>
        <v>0</v>
      </c>
      <c r="Q316" s="2">
        <f>+Tabla32391118[[#This Row],[BALANCE INICIAL2]]+Tabla32391118[[#This Row],[ENTRADAS3]]-Tabla32391118[[#This Row],[SALIDAS4]]</f>
        <v>4501.76</v>
      </c>
    </row>
    <row r="317" spans="1:17">
      <c r="A317" s="63" t="s">
        <v>29</v>
      </c>
      <c r="B317" s="40" t="s">
        <v>878</v>
      </c>
      <c r="C317" s="52" t="s">
        <v>102</v>
      </c>
      <c r="D317" t="s">
        <v>1709</v>
      </c>
      <c r="E317" t="s">
        <v>1659</v>
      </c>
      <c r="F317" s="55">
        <v>45551</v>
      </c>
      <c r="G317" s="62" t="s">
        <v>1719</v>
      </c>
      <c r="H317" s="9" t="s">
        <v>870</v>
      </c>
      <c r="I317">
        <v>0</v>
      </c>
      <c r="J317">
        <v>2</v>
      </c>
      <c r="K317" s="34">
        <v>0</v>
      </c>
      <c r="L317">
        <f>+Tabla32391118[[#This Row],[BALANCE INICIAL]]+Tabla32391118[[#This Row],[ENTRADAS]]-Tabla32391118[[#This Row],[SALIDAS]]</f>
        <v>2</v>
      </c>
      <c r="M317" s="2">
        <v>1642</v>
      </c>
      <c r="N317" s="2">
        <f>+Tabla32391118[[#This Row],[BALANCE INICIAL]]*Tabla32391118[[#This Row],[PRECIO]]</f>
        <v>0</v>
      </c>
      <c r="O317" s="2">
        <f>+Tabla32391118[[#This Row],[ENTRADAS]]*Tabla32391118[[#This Row],[PRECIO]]</f>
        <v>3284</v>
      </c>
      <c r="P317" s="2">
        <f>+Tabla32391118[[#This Row],[SALIDAS]]*Tabla32391118[[#This Row],[PRECIO]]</f>
        <v>0</v>
      </c>
      <c r="Q317" s="2">
        <f>+Tabla32391118[[#This Row],[BALANCE INICIAL2]]+Tabla32391118[[#This Row],[ENTRADAS3]]-Tabla32391118[[#This Row],[SALIDAS4]]</f>
        <v>3284</v>
      </c>
    </row>
    <row r="318" spans="1:17">
      <c r="A318" s="39" t="s">
        <v>1376</v>
      </c>
      <c r="B318" s="40" t="s">
        <v>875</v>
      </c>
      <c r="C318" s="52" t="s">
        <v>64</v>
      </c>
      <c r="D318" t="s">
        <v>1265</v>
      </c>
      <c r="F318" s="55" t="s">
        <v>1345</v>
      </c>
      <c r="G318" s="55"/>
      <c r="H318" s="9" t="s">
        <v>820</v>
      </c>
      <c r="I318">
        <v>200</v>
      </c>
      <c r="J318">
        <v>0</v>
      </c>
      <c r="K318" s="34">
        <v>0</v>
      </c>
      <c r="L318">
        <f>+Tabla32391118[[#This Row],[BALANCE INICIAL]]+Tabla32391118[[#This Row],[ENTRADAS]]-Tabla32391118[[#This Row],[SALIDAS]]</f>
        <v>200</v>
      </c>
      <c r="M318" s="2">
        <v>60</v>
      </c>
      <c r="N318" s="2">
        <f>+Tabla32391118[[#This Row],[BALANCE INICIAL]]*Tabla32391118[[#This Row],[PRECIO]]</f>
        <v>12000</v>
      </c>
      <c r="O318" s="2">
        <f>+Tabla32391118[[#This Row],[ENTRADAS]]*Tabla32391118[[#This Row],[PRECIO]]</f>
        <v>0</v>
      </c>
      <c r="P318" s="2">
        <f>+Tabla32391118[[#This Row],[SALIDAS]]*Tabla32391118[[#This Row],[PRECIO]]</f>
        <v>0</v>
      </c>
      <c r="Q318" s="2">
        <f>+Tabla32391118[[#This Row],[BALANCE INICIAL2]]+Tabla32391118[[#This Row],[ENTRADAS3]]-Tabla32391118[[#This Row],[SALIDAS4]]</f>
        <v>12000</v>
      </c>
    </row>
    <row r="319" spans="1:17">
      <c r="A319" s="9" t="s">
        <v>59</v>
      </c>
      <c r="B319" s="17" t="s">
        <v>880</v>
      </c>
      <c r="C319" s="50" t="s">
        <v>107</v>
      </c>
      <c r="D319" t="s">
        <v>1496</v>
      </c>
      <c r="F319" s="55" t="s">
        <v>1345</v>
      </c>
      <c r="G319" s="55"/>
      <c r="H319" s="9" t="s">
        <v>820</v>
      </c>
      <c r="I319">
        <v>1</v>
      </c>
      <c r="J319">
        <v>0</v>
      </c>
      <c r="K319" s="34">
        <v>0</v>
      </c>
      <c r="L319">
        <f>+Tabla32391118[[#This Row],[BALANCE INICIAL]]+Tabla32391118[[#This Row],[ENTRADAS]]-Tabla32391118[[#This Row],[SALIDAS]]</f>
        <v>1</v>
      </c>
      <c r="M319" s="2">
        <v>100</v>
      </c>
      <c r="N319" s="2">
        <f>+Tabla32391118[[#This Row],[BALANCE INICIAL]]*Tabla32391118[[#This Row],[PRECIO]]</f>
        <v>100</v>
      </c>
      <c r="O319" s="2">
        <f>+Tabla32391118[[#This Row],[ENTRADAS]]*Tabla32391118[[#This Row],[PRECIO]]</f>
        <v>0</v>
      </c>
      <c r="P319" s="2">
        <f>+Tabla32391118[[#This Row],[SALIDAS]]*Tabla32391118[[#This Row],[PRECIO]]</f>
        <v>0</v>
      </c>
      <c r="Q319" s="2">
        <f>+Tabla32391118[[#This Row],[BALANCE INICIAL2]]+Tabla32391118[[#This Row],[ENTRADAS3]]-Tabla32391118[[#This Row],[SALIDAS4]]</f>
        <v>100</v>
      </c>
    </row>
    <row r="320" spans="1:17">
      <c r="A320" s="39" t="s">
        <v>1141</v>
      </c>
      <c r="B320" s="40" t="s">
        <v>1142</v>
      </c>
      <c r="C320" s="52" t="s">
        <v>1143</v>
      </c>
      <c r="D320" t="s">
        <v>1266</v>
      </c>
      <c r="F320" s="55" t="s">
        <v>1345</v>
      </c>
      <c r="G320" s="55"/>
      <c r="H320" s="9" t="s">
        <v>839</v>
      </c>
      <c r="I320">
        <v>4</v>
      </c>
      <c r="J320">
        <v>0</v>
      </c>
      <c r="K320" s="34">
        <v>0</v>
      </c>
      <c r="L320">
        <f>+Tabla32391118[[#This Row],[BALANCE INICIAL]]+Tabla32391118[[#This Row],[ENTRADAS]]-Tabla32391118[[#This Row],[SALIDAS]]</f>
        <v>4</v>
      </c>
      <c r="M320" s="2">
        <v>12500</v>
      </c>
      <c r="N320" s="2">
        <f>+Tabla32391118[[#This Row],[BALANCE INICIAL]]*Tabla32391118[[#This Row],[PRECIO]]</f>
        <v>50000</v>
      </c>
      <c r="O320" s="2">
        <f>+Tabla32391118[[#This Row],[ENTRADAS]]*Tabla32391118[[#This Row],[PRECIO]]</f>
        <v>0</v>
      </c>
      <c r="P320" s="2">
        <f>+Tabla32391118[[#This Row],[SALIDAS]]*Tabla32391118[[#This Row],[PRECIO]]</f>
        <v>0</v>
      </c>
      <c r="Q320" s="2">
        <f>+Tabla32391118[[#This Row],[BALANCE INICIAL2]]+Tabla32391118[[#This Row],[ENTRADAS3]]-Tabla32391118[[#This Row],[SALIDAS4]]</f>
        <v>50000</v>
      </c>
    </row>
    <row r="321" spans="1:17">
      <c r="A321" s="39" t="s">
        <v>34</v>
      </c>
      <c r="B321" s="40" t="s">
        <v>877</v>
      </c>
      <c r="C321" s="52" t="s">
        <v>80</v>
      </c>
      <c r="D321" t="s">
        <v>1451</v>
      </c>
      <c r="F321" s="55" t="s">
        <v>1345</v>
      </c>
      <c r="G321" s="55"/>
      <c r="H321" s="9" t="s">
        <v>834</v>
      </c>
      <c r="I321">
        <v>54</v>
      </c>
      <c r="J321">
        <v>0</v>
      </c>
      <c r="K321" s="34">
        <v>5</v>
      </c>
      <c r="L321">
        <f>+Tabla32391118[[#This Row],[BALANCE INICIAL]]+Tabla32391118[[#This Row],[ENTRADAS]]-Tabla32391118[[#This Row],[SALIDAS]]</f>
        <v>49</v>
      </c>
      <c r="M321" s="2">
        <v>290</v>
      </c>
      <c r="N321" s="2">
        <f>+Tabla32391118[[#This Row],[BALANCE INICIAL]]*Tabla32391118[[#This Row],[PRECIO]]</f>
        <v>15660</v>
      </c>
      <c r="O321" s="2">
        <f>+Tabla32391118[[#This Row],[ENTRADAS]]*Tabla32391118[[#This Row],[PRECIO]]</f>
        <v>0</v>
      </c>
      <c r="P321" s="2">
        <f>+Tabla32391118[[#This Row],[SALIDAS]]*Tabla32391118[[#This Row],[PRECIO]]</f>
        <v>1450</v>
      </c>
      <c r="Q321" s="2">
        <f>+Tabla32391118[[#This Row],[BALANCE INICIAL2]]+Tabla32391118[[#This Row],[ENTRADAS3]]-Tabla32391118[[#This Row],[SALIDAS4]]</f>
        <v>14210</v>
      </c>
    </row>
    <row r="322" spans="1:17">
      <c r="A322" s="39" t="s">
        <v>34</v>
      </c>
      <c r="B322" s="40" t="s">
        <v>877</v>
      </c>
      <c r="C322" s="52" t="s">
        <v>80</v>
      </c>
      <c r="D322" t="s">
        <v>1025</v>
      </c>
      <c r="F322" s="55" t="s">
        <v>1345</v>
      </c>
      <c r="G322" s="55"/>
      <c r="H322" s="9" t="s">
        <v>834</v>
      </c>
      <c r="I322">
        <v>60</v>
      </c>
      <c r="J322">
        <v>0</v>
      </c>
      <c r="K322" s="34">
        <v>5</v>
      </c>
      <c r="L322">
        <f>+Tabla32391118[[#This Row],[BALANCE INICIAL]]+Tabla32391118[[#This Row],[ENTRADAS]]-Tabla32391118[[#This Row],[SALIDAS]]</f>
        <v>55</v>
      </c>
      <c r="M322" s="2">
        <v>420</v>
      </c>
      <c r="N322" s="2">
        <f>+Tabla32391118[[#This Row],[BALANCE INICIAL]]*Tabla32391118[[#This Row],[PRECIO]]</f>
        <v>25200</v>
      </c>
      <c r="O322" s="2">
        <f>+Tabla32391118[[#This Row],[ENTRADAS]]*Tabla32391118[[#This Row],[PRECIO]]</f>
        <v>0</v>
      </c>
      <c r="P322" s="2">
        <f>+Tabla32391118[[#This Row],[SALIDAS]]*Tabla32391118[[#This Row],[PRECIO]]</f>
        <v>2100</v>
      </c>
      <c r="Q322" s="2">
        <f>+Tabla32391118[[#This Row],[BALANCE INICIAL2]]+Tabla32391118[[#This Row],[ENTRADAS3]]-Tabla32391118[[#This Row],[SALIDAS4]]</f>
        <v>23100</v>
      </c>
    </row>
    <row r="323" spans="1:17">
      <c r="A323" s="9" t="s">
        <v>1159</v>
      </c>
      <c r="B323" s="17" t="s">
        <v>1160</v>
      </c>
      <c r="C323" s="50" t="s">
        <v>1161</v>
      </c>
      <c r="D323" t="s">
        <v>1477</v>
      </c>
      <c r="F323" s="55" t="s">
        <v>1345</v>
      </c>
      <c r="G323" s="55"/>
      <c r="H323" s="9" t="s">
        <v>820</v>
      </c>
      <c r="I323">
        <v>1</v>
      </c>
      <c r="J323">
        <v>0</v>
      </c>
      <c r="K323" s="34">
        <v>0</v>
      </c>
      <c r="L323">
        <f>+Tabla32391118[[#This Row],[BALANCE INICIAL]]+Tabla32391118[[#This Row],[ENTRADAS]]-Tabla32391118[[#This Row],[SALIDAS]]</f>
        <v>1</v>
      </c>
      <c r="M323" s="2">
        <v>3390</v>
      </c>
      <c r="N323" s="2">
        <f>+Tabla32391118[[#This Row],[BALANCE INICIAL]]*Tabla32391118[[#This Row],[PRECIO]]</f>
        <v>3390</v>
      </c>
      <c r="O323" s="2">
        <f>+Tabla32391118[[#This Row],[ENTRADAS]]*Tabla32391118[[#This Row],[PRECIO]]</f>
        <v>0</v>
      </c>
      <c r="P323" s="2">
        <f>+Tabla32391118[[#This Row],[SALIDAS]]*Tabla32391118[[#This Row],[PRECIO]]</f>
        <v>0</v>
      </c>
      <c r="Q323" s="2">
        <f>+Tabla32391118[[#This Row],[BALANCE INICIAL2]]+Tabla32391118[[#This Row],[ENTRADAS3]]-Tabla32391118[[#This Row],[SALIDAS4]]</f>
        <v>3390</v>
      </c>
    </row>
    <row r="324" spans="1:17">
      <c r="A324" s="63" t="s">
        <v>29</v>
      </c>
      <c r="B324" s="40" t="s">
        <v>878</v>
      </c>
      <c r="C324" s="52" t="s">
        <v>102</v>
      </c>
      <c r="D324" t="s">
        <v>1721</v>
      </c>
      <c r="E324" t="s">
        <v>1659</v>
      </c>
      <c r="F324" s="55">
        <v>45551</v>
      </c>
      <c r="G324" s="62" t="s">
        <v>1719</v>
      </c>
      <c r="H324" s="9"/>
      <c r="I324">
        <v>0</v>
      </c>
      <c r="J324">
        <v>5</v>
      </c>
      <c r="K324" s="34">
        <v>0</v>
      </c>
      <c r="L324">
        <f>+Tabla32391118[[#This Row],[BALANCE INICIAL]]+Tabla32391118[[#This Row],[ENTRADAS]]-Tabla32391118[[#This Row],[SALIDAS]]</f>
        <v>5</v>
      </c>
      <c r="M324" s="2">
        <v>59</v>
      </c>
      <c r="N324" s="2">
        <f>+Tabla32391118[[#This Row],[BALANCE INICIAL]]*Tabla32391118[[#This Row],[PRECIO]]</f>
        <v>0</v>
      </c>
      <c r="O324" s="2">
        <f>+Tabla32391118[[#This Row],[ENTRADAS]]*Tabla32391118[[#This Row],[PRECIO]]</f>
        <v>295</v>
      </c>
      <c r="P324" s="2">
        <f>+Tabla32391118[[#This Row],[SALIDAS]]*Tabla32391118[[#This Row],[PRECIO]]</f>
        <v>0</v>
      </c>
      <c r="Q324" s="2">
        <f>+Tabla32391118[[#This Row],[BALANCE INICIAL2]]+Tabla32391118[[#This Row],[ENTRADAS3]]-Tabla32391118[[#This Row],[SALIDAS4]]</f>
        <v>295</v>
      </c>
    </row>
    <row r="325" spans="1:17">
      <c r="A325" s="63" t="s">
        <v>29</v>
      </c>
      <c r="B325" s="40" t="s">
        <v>878</v>
      </c>
      <c r="C325" s="52" t="s">
        <v>102</v>
      </c>
      <c r="D325" t="s">
        <v>1673</v>
      </c>
      <c r="E325" t="s">
        <v>1659</v>
      </c>
      <c r="F325" s="55">
        <v>45551</v>
      </c>
      <c r="G325" s="62" t="s">
        <v>1719</v>
      </c>
      <c r="H325" s="9"/>
      <c r="I325">
        <v>0</v>
      </c>
      <c r="J325">
        <v>10</v>
      </c>
      <c r="K325" s="34">
        <v>0</v>
      </c>
      <c r="L325">
        <f>+Tabla32391118[[#This Row],[BALANCE INICIAL]]+Tabla32391118[[#This Row],[ENTRADAS]]-Tabla32391118[[#This Row],[SALIDAS]]</f>
        <v>10</v>
      </c>
      <c r="M325" s="2">
        <v>149</v>
      </c>
      <c r="N325" s="2">
        <f>+Tabla32391118[[#This Row],[BALANCE INICIAL]]*Tabla32391118[[#This Row],[PRECIO]]</f>
        <v>0</v>
      </c>
      <c r="O325" s="2">
        <f>+Tabla32391118[[#This Row],[ENTRADAS]]*Tabla32391118[[#This Row],[PRECIO]]</f>
        <v>1490</v>
      </c>
      <c r="P325" s="2">
        <f>+Tabla32391118[[#This Row],[SALIDAS]]*Tabla32391118[[#This Row],[PRECIO]]</f>
        <v>0</v>
      </c>
      <c r="Q325" s="2">
        <f>+Tabla32391118[[#This Row],[BALANCE INICIAL2]]+Tabla32391118[[#This Row],[ENTRADAS3]]-Tabla32391118[[#This Row],[SALIDAS4]]</f>
        <v>1490</v>
      </c>
    </row>
    <row r="326" spans="1:17">
      <c r="A326" s="39" t="s">
        <v>31</v>
      </c>
      <c r="B326" s="40" t="s">
        <v>897</v>
      </c>
      <c r="C326" s="50" t="s">
        <v>69</v>
      </c>
      <c r="D326" t="s">
        <v>228</v>
      </c>
      <c r="F326" s="55" t="s">
        <v>1345</v>
      </c>
      <c r="G326" s="55"/>
      <c r="H326" s="9" t="s">
        <v>820</v>
      </c>
      <c r="I326">
        <v>44</v>
      </c>
      <c r="J326">
        <v>0</v>
      </c>
      <c r="K326" s="34">
        <v>0</v>
      </c>
      <c r="L326">
        <f>+Tabla32391118[[#This Row],[BALANCE INICIAL]]+Tabla32391118[[#This Row],[ENTRADAS]]-Tabla32391118[[#This Row],[SALIDAS]]</f>
        <v>44</v>
      </c>
      <c r="M326" s="2">
        <v>170</v>
      </c>
      <c r="N326" s="2">
        <f>+Tabla32391118[[#This Row],[BALANCE INICIAL]]*Tabla32391118[[#This Row],[PRECIO]]</f>
        <v>7480</v>
      </c>
      <c r="O326" s="2">
        <f>+Tabla32391118[[#This Row],[ENTRADAS]]*Tabla32391118[[#This Row],[PRECIO]]</f>
        <v>0</v>
      </c>
      <c r="P326" s="2">
        <f>+Tabla32391118[[#This Row],[SALIDAS]]*Tabla32391118[[#This Row],[PRECIO]]</f>
        <v>0</v>
      </c>
      <c r="Q326" s="2">
        <f>+Tabla32391118[[#This Row],[BALANCE INICIAL2]]+Tabla32391118[[#This Row],[ENTRADAS3]]-Tabla32391118[[#This Row],[SALIDAS4]]</f>
        <v>7480</v>
      </c>
    </row>
    <row r="327" spans="1:17" ht="17.25" customHeight="1">
      <c r="A327" s="39" t="s">
        <v>28</v>
      </c>
      <c r="B327" s="40" t="s">
        <v>884</v>
      </c>
      <c r="C327" s="52" t="s">
        <v>74</v>
      </c>
      <c r="D327" t="s">
        <v>1402</v>
      </c>
      <c r="F327" s="55" t="s">
        <v>1345</v>
      </c>
      <c r="G327" s="55"/>
      <c r="H327" s="9" t="s">
        <v>839</v>
      </c>
      <c r="I327">
        <v>75</v>
      </c>
      <c r="J327">
        <v>0</v>
      </c>
      <c r="K327" s="34">
        <v>0</v>
      </c>
      <c r="L327">
        <f>+Tabla32391118[[#This Row],[BALANCE INICIAL]]+Tabla32391118[[#This Row],[ENTRADAS]]-Tabla32391118[[#This Row],[SALIDAS]]</f>
        <v>75</v>
      </c>
      <c r="M327" s="2">
        <v>39</v>
      </c>
      <c r="N327" s="2">
        <f>+Tabla32391118[[#This Row],[BALANCE INICIAL]]*Tabla32391118[[#This Row],[PRECIO]]</f>
        <v>2925</v>
      </c>
      <c r="O327" s="2">
        <f>+Tabla32391118[[#This Row],[ENTRADAS]]*Tabla32391118[[#This Row],[PRECIO]]</f>
        <v>0</v>
      </c>
      <c r="P327" s="2">
        <f>+Tabla32391118[[#This Row],[SALIDAS]]*Tabla32391118[[#This Row],[PRECIO]]</f>
        <v>0</v>
      </c>
      <c r="Q327" s="2">
        <f>+Tabla32391118[[#This Row],[BALANCE INICIAL2]]+Tabla32391118[[#This Row],[ENTRADAS3]]-Tabla32391118[[#This Row],[SALIDAS4]]</f>
        <v>2925</v>
      </c>
    </row>
    <row r="328" spans="1:17" ht="16.5" customHeight="1">
      <c r="A328" s="63" t="s">
        <v>29</v>
      </c>
      <c r="B328" s="40" t="s">
        <v>878</v>
      </c>
      <c r="C328" s="52" t="s">
        <v>102</v>
      </c>
      <c r="D328" t="s">
        <v>1674</v>
      </c>
      <c r="E328" t="s">
        <v>1659</v>
      </c>
      <c r="F328" s="55">
        <v>45551</v>
      </c>
      <c r="G328" s="62" t="s">
        <v>1719</v>
      </c>
      <c r="H328" s="9"/>
      <c r="I328">
        <v>0</v>
      </c>
      <c r="J328">
        <v>15</v>
      </c>
      <c r="K328" s="34">
        <v>0</v>
      </c>
      <c r="L328">
        <f>+Tabla32391118[[#This Row],[BALANCE INICIAL]]+Tabla32391118[[#This Row],[ENTRADAS]]-Tabla32391118[[#This Row],[SALIDAS]]</f>
        <v>15</v>
      </c>
      <c r="M328" s="2">
        <v>79</v>
      </c>
      <c r="N328" s="2">
        <f>+Tabla32391118[[#This Row],[BALANCE INICIAL]]*Tabla32391118[[#This Row],[PRECIO]]</f>
        <v>0</v>
      </c>
      <c r="O328" s="2">
        <f>+Tabla32391118[[#This Row],[ENTRADAS]]*Tabla32391118[[#This Row],[PRECIO]]</f>
        <v>1185</v>
      </c>
      <c r="P328" s="2">
        <f>+Tabla32391118[[#This Row],[SALIDAS]]*Tabla32391118[[#This Row],[PRECIO]]</f>
        <v>0</v>
      </c>
      <c r="Q328" s="2">
        <f>+Tabla32391118[[#This Row],[BALANCE INICIAL2]]+Tabla32391118[[#This Row],[ENTRADAS3]]-Tabla32391118[[#This Row],[SALIDAS4]]</f>
        <v>1185</v>
      </c>
    </row>
    <row r="329" spans="1:17">
      <c r="A329" s="9" t="s">
        <v>29</v>
      </c>
      <c r="B329" s="47" t="s">
        <v>878</v>
      </c>
      <c r="C329" s="50" t="s">
        <v>102</v>
      </c>
      <c r="D329" t="s">
        <v>563</v>
      </c>
      <c r="F329" s="55" t="s">
        <v>1345</v>
      </c>
      <c r="G329" s="55"/>
      <c r="H329" s="9" t="s">
        <v>834</v>
      </c>
      <c r="I329">
        <v>3</v>
      </c>
      <c r="J329">
        <v>0</v>
      </c>
      <c r="K329" s="34">
        <v>0</v>
      </c>
      <c r="L329">
        <f>+Tabla32391118[[#This Row],[BALANCE INICIAL]]+Tabla32391118[[#This Row],[ENTRADAS]]-Tabla32391118[[#This Row],[SALIDAS]]</f>
        <v>3</v>
      </c>
      <c r="M329" s="2">
        <v>205</v>
      </c>
      <c r="N329" s="2">
        <f>+Tabla32391118[[#This Row],[BALANCE INICIAL]]*Tabla32391118[[#This Row],[PRECIO]]</f>
        <v>615</v>
      </c>
      <c r="O329" s="2">
        <f>+Tabla32391118[[#This Row],[ENTRADAS]]*Tabla32391118[[#This Row],[PRECIO]]</f>
        <v>0</v>
      </c>
      <c r="P329" s="2">
        <f>+Tabla32391118[[#This Row],[SALIDAS]]*Tabla32391118[[#This Row],[PRECIO]]</f>
        <v>0</v>
      </c>
      <c r="Q329" s="2">
        <f>+Tabla32391118[[#This Row],[BALANCE INICIAL2]]+Tabla32391118[[#This Row],[ENTRADAS3]]-Tabla32391118[[#This Row],[SALIDAS4]]</f>
        <v>615</v>
      </c>
    </row>
    <row r="330" spans="1:17">
      <c r="A330" s="39" t="s">
        <v>39</v>
      </c>
      <c r="B330" s="40" t="s">
        <v>896</v>
      </c>
      <c r="C330" s="52" t="s">
        <v>85</v>
      </c>
      <c r="D330" t="s">
        <v>230</v>
      </c>
      <c r="F330" s="55" t="s">
        <v>1345</v>
      </c>
      <c r="G330" s="55"/>
      <c r="H330" s="9" t="s">
        <v>820</v>
      </c>
      <c r="I330">
        <v>4</v>
      </c>
      <c r="J330">
        <v>0</v>
      </c>
      <c r="K330" s="34">
        <v>1</v>
      </c>
      <c r="L330">
        <f>+Tabla32391118[[#This Row],[BALANCE INICIAL]]+Tabla32391118[[#This Row],[ENTRADAS]]-Tabla32391118[[#This Row],[SALIDAS]]</f>
        <v>3</v>
      </c>
      <c r="M330" s="2">
        <v>512</v>
      </c>
      <c r="N330" s="2">
        <f>+Tabla32391118[[#This Row],[BALANCE INICIAL]]*Tabla32391118[[#This Row],[PRECIO]]</f>
        <v>2048</v>
      </c>
      <c r="O330" s="2">
        <f>+Tabla32391118[[#This Row],[ENTRADAS]]*Tabla32391118[[#This Row],[PRECIO]]</f>
        <v>0</v>
      </c>
      <c r="P330" s="2">
        <f>+Tabla32391118[[#This Row],[SALIDAS]]*Tabla32391118[[#This Row],[PRECIO]]</f>
        <v>512</v>
      </c>
      <c r="Q330" s="2">
        <f>+Tabla32391118[[#This Row],[BALANCE INICIAL2]]+Tabla32391118[[#This Row],[ENTRADAS3]]-Tabla32391118[[#This Row],[SALIDAS4]]</f>
        <v>1536</v>
      </c>
    </row>
    <row r="331" spans="1:17">
      <c r="A331" s="63" t="s">
        <v>29</v>
      </c>
      <c r="B331" s="40" t="s">
        <v>878</v>
      </c>
      <c r="C331" s="52" t="s">
        <v>102</v>
      </c>
      <c r="D331" t="s">
        <v>1718</v>
      </c>
      <c r="E331" t="s">
        <v>1659</v>
      </c>
      <c r="F331" s="55">
        <v>45551</v>
      </c>
      <c r="G331" s="62" t="s">
        <v>1719</v>
      </c>
      <c r="H331" s="9" t="s">
        <v>870</v>
      </c>
      <c r="I331">
        <v>0</v>
      </c>
      <c r="J331">
        <v>2</v>
      </c>
      <c r="K331" s="34">
        <v>0</v>
      </c>
      <c r="L331">
        <f>+Tabla32391118[[#This Row],[BALANCE INICIAL]]+Tabla32391118[[#This Row],[ENTRADAS]]-Tabla32391118[[#This Row],[SALIDAS]]</f>
        <v>2</v>
      </c>
      <c r="M331" s="2">
        <v>954</v>
      </c>
      <c r="N331" s="2">
        <f>+Tabla32391118[[#This Row],[BALANCE INICIAL]]*Tabla32391118[[#This Row],[PRECIO]]</f>
        <v>0</v>
      </c>
      <c r="O331" s="2">
        <f>+Tabla32391118[[#This Row],[ENTRADAS]]*Tabla32391118[[#This Row],[PRECIO]]</f>
        <v>1908</v>
      </c>
      <c r="P331" s="2">
        <f>+Tabla32391118[[#This Row],[SALIDAS]]*Tabla32391118[[#This Row],[PRECIO]]</f>
        <v>0</v>
      </c>
      <c r="Q331" s="2">
        <f>+Tabla32391118[[#This Row],[BALANCE INICIAL2]]+Tabla32391118[[#This Row],[ENTRADAS3]]-Tabla32391118[[#This Row],[SALIDAS4]]</f>
        <v>1908</v>
      </c>
    </row>
    <row r="332" spans="1:17">
      <c r="A332" s="39" t="s">
        <v>28</v>
      </c>
      <c r="B332" s="40" t="s">
        <v>884</v>
      </c>
      <c r="C332" s="52" t="s">
        <v>74</v>
      </c>
      <c r="D332" t="s">
        <v>1574</v>
      </c>
      <c r="F332" s="55" t="s">
        <v>1345</v>
      </c>
      <c r="G332" s="55"/>
      <c r="H332" s="9" t="s">
        <v>820</v>
      </c>
      <c r="I332">
        <v>156</v>
      </c>
      <c r="J332">
        <v>0</v>
      </c>
      <c r="K332" s="34">
        <v>0</v>
      </c>
      <c r="L332">
        <f>+Tabla32391118[[#This Row],[BALANCE INICIAL]]+Tabla32391118[[#This Row],[ENTRADAS]]-Tabla32391118[[#This Row],[SALIDAS]]</f>
        <v>156</v>
      </c>
      <c r="M332" s="2">
        <v>11.5</v>
      </c>
      <c r="N332" s="2">
        <f>+Tabla32391118[[#This Row],[BALANCE INICIAL]]*Tabla32391118[[#This Row],[PRECIO]]</f>
        <v>1794</v>
      </c>
      <c r="O332" s="2">
        <f>+Tabla32391118[[#This Row],[ENTRADAS]]*Tabla32391118[[#This Row],[PRECIO]]</f>
        <v>0</v>
      </c>
      <c r="P332" s="2">
        <f>+Tabla32391118[[#This Row],[SALIDAS]]*Tabla32391118[[#This Row],[PRECIO]]</f>
        <v>0</v>
      </c>
      <c r="Q332" s="2">
        <f>+Tabla32391118[[#This Row],[BALANCE INICIAL2]]+Tabla32391118[[#This Row],[ENTRADAS3]]-Tabla32391118[[#This Row],[SALIDAS4]]</f>
        <v>1794</v>
      </c>
    </row>
    <row r="333" spans="1:17">
      <c r="A333" s="39" t="s">
        <v>28</v>
      </c>
      <c r="B333" s="40" t="s">
        <v>884</v>
      </c>
      <c r="C333" s="52" t="s">
        <v>74</v>
      </c>
      <c r="D333" t="s">
        <v>232</v>
      </c>
      <c r="F333" s="55" t="s">
        <v>1345</v>
      </c>
      <c r="G333" s="55"/>
      <c r="H333" s="9" t="s">
        <v>820</v>
      </c>
      <c r="I333">
        <v>286</v>
      </c>
      <c r="J333">
        <v>0</v>
      </c>
      <c r="K333" s="34">
        <v>0</v>
      </c>
      <c r="L333">
        <f>+Tabla32391118[[#This Row],[BALANCE INICIAL]]+Tabla32391118[[#This Row],[ENTRADAS]]-Tabla32391118[[#This Row],[SALIDAS]]</f>
        <v>286</v>
      </c>
      <c r="M333" s="2">
        <v>125.5</v>
      </c>
      <c r="N333" s="2">
        <f>+Tabla32391118[[#This Row],[BALANCE INICIAL]]*Tabla32391118[[#This Row],[PRECIO]]</f>
        <v>35893</v>
      </c>
      <c r="O333" s="2">
        <f>+Tabla32391118[[#This Row],[ENTRADAS]]*Tabla32391118[[#This Row],[PRECIO]]</f>
        <v>0</v>
      </c>
      <c r="P333" s="2">
        <f>+Tabla32391118[[#This Row],[SALIDAS]]*Tabla32391118[[#This Row],[PRECIO]]</f>
        <v>0</v>
      </c>
      <c r="Q333" s="2">
        <f>+Tabla32391118[[#This Row],[BALANCE INICIAL2]]+Tabla32391118[[#This Row],[ENTRADAS3]]-Tabla32391118[[#This Row],[SALIDAS4]]</f>
        <v>35893</v>
      </c>
    </row>
    <row r="334" spans="1:17">
      <c r="A334" s="9" t="s">
        <v>1130</v>
      </c>
      <c r="B334" s="40" t="s">
        <v>894</v>
      </c>
      <c r="C334" s="52" t="s">
        <v>1131</v>
      </c>
      <c r="D334" t="s">
        <v>1485</v>
      </c>
      <c r="E334" t="s">
        <v>1486</v>
      </c>
      <c r="F334" s="55">
        <v>45506</v>
      </c>
      <c r="G334" s="62" t="s">
        <v>1487</v>
      </c>
      <c r="H334" s="9" t="s">
        <v>820</v>
      </c>
      <c r="I334">
        <v>25</v>
      </c>
      <c r="J334">
        <v>0</v>
      </c>
      <c r="K334" s="34">
        <v>25</v>
      </c>
      <c r="L334">
        <f>+Tabla32391118[[#This Row],[BALANCE INICIAL]]+Tabla32391118[[#This Row],[ENTRADAS]]-Tabla32391118[[#This Row],[SALIDAS]]</f>
        <v>0</v>
      </c>
      <c r="M334" s="2">
        <v>375</v>
      </c>
      <c r="N334" s="2">
        <f>+Tabla32391118[[#This Row],[BALANCE INICIAL]]*Tabla32391118[[#This Row],[PRECIO]]</f>
        <v>9375</v>
      </c>
      <c r="O334" s="2">
        <f>+Tabla32391118[[#This Row],[ENTRADAS]]*Tabla32391118[[#This Row],[PRECIO]]</f>
        <v>0</v>
      </c>
      <c r="P334" s="2">
        <f>+Tabla32391118[[#This Row],[SALIDAS]]*Tabla32391118[[#This Row],[PRECIO]]</f>
        <v>9375</v>
      </c>
      <c r="Q334" s="2">
        <f>+Tabla32391118[[#This Row],[BALANCE INICIAL2]]+Tabla32391118[[#This Row],[ENTRADAS3]]-Tabla32391118[[#This Row],[SALIDAS4]]</f>
        <v>0</v>
      </c>
    </row>
    <row r="335" spans="1:17">
      <c r="A335" s="39" t="s">
        <v>1159</v>
      </c>
      <c r="B335" s="40" t="s">
        <v>1160</v>
      </c>
      <c r="C335" s="52" t="s">
        <v>1546</v>
      </c>
      <c r="D335" t="s">
        <v>1545</v>
      </c>
      <c r="F335" s="55" t="s">
        <v>1345</v>
      </c>
      <c r="G335" s="55"/>
      <c r="H335" s="9" t="s">
        <v>820</v>
      </c>
      <c r="I335">
        <v>14</v>
      </c>
      <c r="J335">
        <v>0</v>
      </c>
      <c r="K335" s="34">
        <v>0</v>
      </c>
      <c r="L335">
        <f>+Tabla32391118[[#This Row],[BALANCE INICIAL]]+Tabla32391118[[#This Row],[ENTRADAS]]-Tabla32391118[[#This Row],[SALIDAS]]</f>
        <v>14</v>
      </c>
      <c r="M335" s="2">
        <v>36</v>
      </c>
      <c r="N335" s="2">
        <f>+Tabla32391118[[#This Row],[BALANCE INICIAL]]*Tabla32391118[[#This Row],[PRECIO]]</f>
        <v>504</v>
      </c>
      <c r="O335" s="2">
        <f>+Tabla32391118[[#This Row],[ENTRADAS]]*Tabla32391118[[#This Row],[PRECIO]]</f>
        <v>0</v>
      </c>
      <c r="P335" s="2">
        <f>+Tabla32391118[[#This Row],[SALIDAS]]*Tabla32391118[[#This Row],[PRECIO]]</f>
        <v>0</v>
      </c>
      <c r="Q335" s="2">
        <f>+Tabla32391118[[#This Row],[BALANCE INICIAL2]]+Tabla32391118[[#This Row],[ENTRADAS3]]-Tabla32391118[[#This Row],[SALIDAS4]]</f>
        <v>504</v>
      </c>
    </row>
    <row r="336" spans="1:17">
      <c r="A336" s="39" t="s">
        <v>28</v>
      </c>
      <c r="B336" s="40" t="s">
        <v>884</v>
      </c>
      <c r="C336" s="52" t="s">
        <v>74</v>
      </c>
      <c r="D336" t="s">
        <v>1006</v>
      </c>
      <c r="F336" s="55" t="s">
        <v>1345</v>
      </c>
      <c r="G336" s="55"/>
      <c r="H336" s="9" t="s">
        <v>820</v>
      </c>
      <c r="I336">
        <v>0</v>
      </c>
      <c r="J336">
        <v>0</v>
      </c>
      <c r="K336" s="34">
        <v>0</v>
      </c>
      <c r="L336">
        <f>+Tabla32391118[[#This Row],[BALANCE INICIAL]]+Tabla32391118[[#This Row],[ENTRADAS]]-Tabla32391118[[#This Row],[SALIDAS]]</f>
        <v>0</v>
      </c>
      <c r="M336" s="2">
        <v>90</v>
      </c>
      <c r="N336" s="2">
        <f>+Tabla32391118[[#This Row],[BALANCE INICIAL]]*Tabla32391118[[#This Row],[PRECIO]]</f>
        <v>0</v>
      </c>
      <c r="O336" s="2">
        <f>+Tabla32391118[[#This Row],[ENTRADAS]]*Tabla32391118[[#This Row],[PRECIO]]</f>
        <v>0</v>
      </c>
      <c r="P336" s="2">
        <f>+Tabla32391118[[#This Row],[SALIDAS]]*Tabla32391118[[#This Row],[PRECIO]]</f>
        <v>0</v>
      </c>
      <c r="Q336" s="2">
        <f>+Tabla32391118[[#This Row],[BALANCE INICIAL2]]+Tabla32391118[[#This Row],[ENTRADAS3]]-Tabla32391118[[#This Row],[SALIDAS4]]</f>
        <v>0</v>
      </c>
    </row>
    <row r="337" spans="1:17">
      <c r="A337" s="39" t="s">
        <v>28</v>
      </c>
      <c r="B337" s="40" t="s">
        <v>884</v>
      </c>
      <c r="C337" s="52" t="s">
        <v>74</v>
      </c>
      <c r="D337" t="s">
        <v>233</v>
      </c>
      <c r="F337" s="55" t="s">
        <v>1345</v>
      </c>
      <c r="G337" s="55"/>
      <c r="H337" s="9" t="s">
        <v>839</v>
      </c>
      <c r="I337">
        <v>755</v>
      </c>
      <c r="J337">
        <v>0</v>
      </c>
      <c r="K337" s="34">
        <v>0</v>
      </c>
      <c r="L337">
        <f>+Tabla32391118[[#This Row],[BALANCE INICIAL]]+Tabla32391118[[#This Row],[ENTRADAS]]-Tabla32391118[[#This Row],[SALIDAS]]</f>
        <v>755</v>
      </c>
      <c r="M337" s="2">
        <v>21</v>
      </c>
      <c r="N337" s="2">
        <f>+Tabla32391118[[#This Row],[BALANCE INICIAL]]*Tabla32391118[[#This Row],[PRECIO]]</f>
        <v>15855</v>
      </c>
      <c r="O337" s="2">
        <f>+Tabla32391118[[#This Row],[ENTRADAS]]*Tabla32391118[[#This Row],[PRECIO]]</f>
        <v>0</v>
      </c>
      <c r="P337" s="2">
        <f>+Tabla32391118[[#This Row],[SALIDAS]]*Tabla32391118[[#This Row],[PRECIO]]</f>
        <v>0</v>
      </c>
      <c r="Q337" s="2">
        <f>+Tabla32391118[[#This Row],[BALANCE INICIAL2]]+Tabla32391118[[#This Row],[ENTRADAS3]]-Tabla32391118[[#This Row],[SALIDAS4]]</f>
        <v>15855</v>
      </c>
    </row>
    <row r="338" spans="1:17">
      <c r="A338" s="9" t="s">
        <v>26</v>
      </c>
      <c r="B338" s="40" t="s">
        <v>887</v>
      </c>
      <c r="C338" s="52" t="s">
        <v>70</v>
      </c>
      <c r="D338" t="s">
        <v>138</v>
      </c>
      <c r="F338" s="55" t="s">
        <v>1345</v>
      </c>
      <c r="G338" s="55"/>
      <c r="H338" s="9" t="s">
        <v>820</v>
      </c>
      <c r="I338">
        <v>0</v>
      </c>
      <c r="J338">
        <v>0</v>
      </c>
      <c r="K338" s="34">
        <v>0</v>
      </c>
      <c r="L338">
        <f>+Tabla32391118[[#This Row],[BALANCE INICIAL]]+Tabla32391118[[#This Row],[ENTRADAS]]-Tabla32391118[[#This Row],[SALIDAS]]</f>
        <v>0</v>
      </c>
      <c r="M338" s="2">
        <v>350</v>
      </c>
      <c r="N338" s="2">
        <f>+Tabla32391118[[#This Row],[BALANCE INICIAL]]*Tabla32391118[[#This Row],[PRECIO]]</f>
        <v>0</v>
      </c>
      <c r="O338" s="2">
        <f>+Tabla32391118[[#This Row],[ENTRADAS]]*Tabla32391118[[#This Row],[PRECIO]]</f>
        <v>0</v>
      </c>
      <c r="P338" s="2">
        <f>+Tabla32391118[[#This Row],[SALIDAS]]*Tabla32391118[[#This Row],[PRECIO]]</f>
        <v>0</v>
      </c>
      <c r="Q338" s="2">
        <f>+Tabla32391118[[#This Row],[BALANCE INICIAL2]]+Tabla32391118[[#This Row],[ENTRADAS3]]-Tabla32391118[[#This Row],[SALIDAS4]]</f>
        <v>0</v>
      </c>
    </row>
    <row r="339" spans="1:17">
      <c r="A339" s="9" t="s">
        <v>26</v>
      </c>
      <c r="B339" s="40" t="s">
        <v>887</v>
      </c>
      <c r="C339" s="52" t="s">
        <v>70</v>
      </c>
      <c r="D339" t="s">
        <v>139</v>
      </c>
      <c r="F339" s="55" t="s">
        <v>1345</v>
      </c>
      <c r="G339" s="55"/>
      <c r="H339" s="9" t="s">
        <v>820</v>
      </c>
      <c r="I339">
        <v>0</v>
      </c>
      <c r="J339">
        <v>0</v>
      </c>
      <c r="K339" s="34">
        <v>0</v>
      </c>
      <c r="L339">
        <f>+Tabla32391118[[#This Row],[BALANCE INICIAL]]+Tabla32391118[[#This Row],[ENTRADAS]]-Tabla32391118[[#This Row],[SALIDAS]]</f>
        <v>0</v>
      </c>
      <c r="M339" s="2">
        <v>350</v>
      </c>
      <c r="N339" s="2">
        <f>+Tabla32391118[[#This Row],[BALANCE INICIAL]]*Tabla32391118[[#This Row],[PRECIO]]</f>
        <v>0</v>
      </c>
      <c r="O339" s="2">
        <f>+Tabla32391118[[#This Row],[ENTRADAS]]*Tabla32391118[[#This Row],[PRECIO]]</f>
        <v>0</v>
      </c>
      <c r="P339" s="2">
        <f>+Tabla32391118[[#This Row],[SALIDAS]]*Tabla32391118[[#This Row],[PRECIO]]</f>
        <v>0</v>
      </c>
      <c r="Q339" s="2">
        <f>+Tabla32391118[[#This Row],[BALANCE INICIAL2]]+Tabla32391118[[#This Row],[ENTRADAS3]]-Tabla32391118[[#This Row],[SALIDAS4]]</f>
        <v>0</v>
      </c>
    </row>
    <row r="340" spans="1:17">
      <c r="A340" s="39" t="s">
        <v>31</v>
      </c>
      <c r="B340" s="40" t="s">
        <v>897</v>
      </c>
      <c r="C340" s="50" t="s">
        <v>69</v>
      </c>
      <c r="D340" t="s">
        <v>1612</v>
      </c>
      <c r="F340" s="55" t="s">
        <v>1345</v>
      </c>
      <c r="G340" s="55"/>
      <c r="H340" s="9" t="s">
        <v>848</v>
      </c>
      <c r="I340">
        <v>125</v>
      </c>
      <c r="J340">
        <v>0</v>
      </c>
      <c r="K340" s="34">
        <v>12</v>
      </c>
      <c r="L340">
        <f>+Tabla32391118[[#This Row],[BALANCE INICIAL]]+Tabla32391118[[#This Row],[ENTRADAS]]-Tabla32391118[[#This Row],[SALIDAS]]</f>
        <v>113</v>
      </c>
      <c r="M340" s="2">
        <v>546</v>
      </c>
      <c r="N340" s="2">
        <f>+Tabla32391118[[#This Row],[BALANCE INICIAL]]*Tabla32391118[[#This Row],[PRECIO]]</f>
        <v>68250</v>
      </c>
      <c r="O340" s="2">
        <f>+Tabla32391118[[#This Row],[ENTRADAS]]*Tabla32391118[[#This Row],[PRECIO]]</f>
        <v>0</v>
      </c>
      <c r="P340" s="2">
        <f>+Tabla32391118[[#This Row],[SALIDAS]]*Tabla32391118[[#This Row],[PRECIO]]</f>
        <v>6552</v>
      </c>
      <c r="Q340" s="2">
        <f>+Tabla32391118[[#This Row],[BALANCE INICIAL2]]+Tabla32391118[[#This Row],[ENTRADAS3]]-Tabla32391118[[#This Row],[SALIDAS4]]</f>
        <v>61698</v>
      </c>
    </row>
    <row r="341" spans="1:17">
      <c r="A341" s="39" t="s">
        <v>31</v>
      </c>
      <c r="B341" s="40" t="s">
        <v>897</v>
      </c>
      <c r="C341" s="50" t="s">
        <v>69</v>
      </c>
      <c r="D341" t="s">
        <v>1502</v>
      </c>
      <c r="F341" s="55" t="s">
        <v>1345</v>
      </c>
      <c r="G341" s="55"/>
      <c r="H341" s="9" t="s">
        <v>848</v>
      </c>
      <c r="I341">
        <v>99</v>
      </c>
      <c r="J341">
        <v>0</v>
      </c>
      <c r="K341" s="34">
        <v>1</v>
      </c>
      <c r="L341">
        <f>+Tabla32391118[[#This Row],[BALANCE INICIAL]]+Tabla32391118[[#This Row],[ENTRADAS]]-Tabla32391118[[#This Row],[SALIDAS]]</f>
        <v>98</v>
      </c>
      <c r="M341" s="2">
        <v>175</v>
      </c>
      <c r="N341" s="2">
        <f>+Tabla32391118[[#This Row],[BALANCE INICIAL]]*Tabla32391118[[#This Row],[PRECIO]]</f>
        <v>17325</v>
      </c>
      <c r="O341" s="2">
        <f>+Tabla32391118[[#This Row],[ENTRADAS]]*Tabla32391118[[#This Row],[PRECIO]]</f>
        <v>0</v>
      </c>
      <c r="P341" s="2">
        <f>+Tabla32391118[[#This Row],[SALIDAS]]*Tabla32391118[[#This Row],[PRECIO]]</f>
        <v>175</v>
      </c>
      <c r="Q341" s="2">
        <f>+Tabla32391118[[#This Row],[BALANCE INICIAL2]]+Tabla32391118[[#This Row],[ENTRADAS3]]-Tabla32391118[[#This Row],[SALIDAS4]]</f>
        <v>17150</v>
      </c>
    </row>
    <row r="342" spans="1:17">
      <c r="A342" s="39" t="s">
        <v>31</v>
      </c>
      <c r="B342" s="40" t="s">
        <v>897</v>
      </c>
      <c r="C342" s="50" t="s">
        <v>69</v>
      </c>
      <c r="D342" t="s">
        <v>1260</v>
      </c>
      <c r="F342" s="55" t="s">
        <v>1345</v>
      </c>
      <c r="G342" s="55"/>
      <c r="H342" s="9" t="s">
        <v>849</v>
      </c>
      <c r="I342">
        <v>0</v>
      </c>
      <c r="J342">
        <v>0</v>
      </c>
      <c r="K342" s="34">
        <v>0</v>
      </c>
      <c r="L342">
        <f>+Tabla32391118[[#This Row],[BALANCE INICIAL]]+Tabla32391118[[#This Row],[ENTRADAS]]-Tabla32391118[[#This Row],[SALIDAS]]</f>
        <v>0</v>
      </c>
      <c r="M342" s="2">
        <v>400</v>
      </c>
      <c r="N342" s="2">
        <f>+Tabla32391118[[#This Row],[BALANCE INICIAL]]*Tabla32391118[[#This Row],[PRECIO]]</f>
        <v>0</v>
      </c>
      <c r="O342" s="2">
        <f>+Tabla32391118[[#This Row],[ENTRADAS]]*Tabla32391118[[#This Row],[PRECIO]]</f>
        <v>0</v>
      </c>
      <c r="P342" s="2">
        <f>+Tabla32391118[[#This Row],[SALIDAS]]*Tabla32391118[[#This Row],[PRECIO]]</f>
        <v>0</v>
      </c>
      <c r="Q342" s="2">
        <f>+Tabla32391118[[#This Row],[BALANCE INICIAL2]]+Tabla32391118[[#This Row],[ENTRADAS3]]-Tabla32391118[[#This Row],[SALIDAS4]]</f>
        <v>0</v>
      </c>
    </row>
    <row r="343" spans="1:17">
      <c r="A343" s="39" t="s">
        <v>35</v>
      </c>
      <c r="B343" s="40" t="s">
        <v>883</v>
      </c>
      <c r="C343" s="52" t="s">
        <v>81</v>
      </c>
      <c r="D343" t="s">
        <v>1259</v>
      </c>
      <c r="F343" s="55" t="s">
        <v>1345</v>
      </c>
      <c r="G343" s="55"/>
      <c r="H343" s="9" t="s">
        <v>820</v>
      </c>
      <c r="I343">
        <v>4</v>
      </c>
      <c r="J343">
        <v>0</v>
      </c>
      <c r="K343" s="34">
        <v>0</v>
      </c>
      <c r="L343">
        <f>+Tabla32391118[[#This Row],[BALANCE INICIAL]]+Tabla32391118[[#This Row],[ENTRADAS]]-Tabla32391118[[#This Row],[SALIDAS]]</f>
        <v>4</v>
      </c>
      <c r="M343" s="2">
        <v>151.86000000000001</v>
      </c>
      <c r="N343" s="2">
        <f>+Tabla32391118[[#This Row],[BALANCE INICIAL]]*Tabla32391118[[#This Row],[PRECIO]]</f>
        <v>607.44000000000005</v>
      </c>
      <c r="O343" s="2">
        <f>+Tabla32391118[[#This Row],[ENTRADAS]]*Tabla32391118[[#This Row],[PRECIO]]</f>
        <v>0</v>
      </c>
      <c r="P343" s="2">
        <f>+Tabla32391118[[#This Row],[SALIDAS]]*Tabla32391118[[#This Row],[PRECIO]]</f>
        <v>0</v>
      </c>
      <c r="Q343" s="2">
        <f>+Tabla32391118[[#This Row],[BALANCE INICIAL2]]+Tabla32391118[[#This Row],[ENTRADAS3]]-Tabla32391118[[#This Row],[SALIDAS4]]</f>
        <v>607.44000000000005</v>
      </c>
    </row>
    <row r="344" spans="1:17">
      <c r="A344" s="39" t="s">
        <v>30</v>
      </c>
      <c r="B344" s="40" t="s">
        <v>876</v>
      </c>
      <c r="C344" s="52" t="s">
        <v>73</v>
      </c>
      <c r="D344" t="s">
        <v>1611</v>
      </c>
      <c r="F344" s="55" t="s">
        <v>1345</v>
      </c>
      <c r="G344" s="55"/>
      <c r="H344" s="9" t="s">
        <v>834</v>
      </c>
      <c r="I344">
        <v>98</v>
      </c>
      <c r="J344">
        <v>0</v>
      </c>
      <c r="K344" s="34">
        <v>0</v>
      </c>
      <c r="L344">
        <f>+Tabla32391118[[#This Row],[BALANCE INICIAL]]+Tabla32391118[[#This Row],[ENTRADAS]]-Tabla32391118[[#This Row],[SALIDAS]]</f>
        <v>98</v>
      </c>
      <c r="M344" s="2">
        <v>1095</v>
      </c>
      <c r="N344" s="2">
        <f>+Tabla32391118[[#This Row],[BALANCE INICIAL]]*Tabla32391118[[#This Row],[PRECIO]]</f>
        <v>107310</v>
      </c>
      <c r="O344" s="2">
        <f>+Tabla32391118[[#This Row],[ENTRADAS]]*Tabla32391118[[#This Row],[PRECIO]]</f>
        <v>0</v>
      </c>
      <c r="P344" s="2">
        <f>+Tabla32391118[[#This Row],[SALIDAS]]*Tabla32391118[[#This Row],[PRECIO]]</f>
        <v>0</v>
      </c>
      <c r="Q344" s="2">
        <f>+Tabla32391118[[#This Row],[BALANCE INICIAL2]]+Tabla32391118[[#This Row],[ENTRADAS3]]-Tabla32391118[[#This Row],[SALIDAS4]]</f>
        <v>107310</v>
      </c>
    </row>
    <row r="345" spans="1:17">
      <c r="A345" s="39" t="s">
        <v>28</v>
      </c>
      <c r="B345" s="40" t="s">
        <v>884</v>
      </c>
      <c r="C345" s="52" t="s">
        <v>74</v>
      </c>
      <c r="D345" t="s">
        <v>1360</v>
      </c>
      <c r="F345" s="55" t="s">
        <v>1345</v>
      </c>
      <c r="G345" s="55"/>
      <c r="H345" s="9" t="s">
        <v>820</v>
      </c>
      <c r="I345">
        <v>1</v>
      </c>
      <c r="J345">
        <v>0</v>
      </c>
      <c r="K345" s="34">
        <v>0</v>
      </c>
      <c r="L345">
        <f>+Tabla32391118[[#This Row],[BALANCE INICIAL]]+Tabla32391118[[#This Row],[ENTRADAS]]-Tabla32391118[[#This Row],[SALIDAS]]</f>
        <v>1</v>
      </c>
      <c r="M345" s="2">
        <v>1200</v>
      </c>
      <c r="N345" s="2">
        <f>+Tabla32391118[[#This Row],[BALANCE INICIAL]]*Tabla32391118[[#This Row],[PRECIO]]</f>
        <v>1200</v>
      </c>
      <c r="O345" s="2">
        <f>+Tabla32391118[[#This Row],[ENTRADAS]]*Tabla32391118[[#This Row],[PRECIO]]</f>
        <v>0</v>
      </c>
      <c r="P345" s="2">
        <f>+Tabla32391118[[#This Row],[SALIDAS]]*Tabla32391118[[#This Row],[PRECIO]]</f>
        <v>0</v>
      </c>
      <c r="Q345" s="2">
        <f>+Tabla32391118[[#This Row],[BALANCE INICIAL2]]+Tabla32391118[[#This Row],[ENTRADAS3]]-Tabla32391118[[#This Row],[SALIDAS4]]</f>
        <v>1200</v>
      </c>
    </row>
    <row r="346" spans="1:17">
      <c r="A346" s="9" t="s">
        <v>29</v>
      </c>
      <c r="B346" s="47" t="s">
        <v>878</v>
      </c>
      <c r="C346" s="50" t="s">
        <v>102</v>
      </c>
      <c r="D346" t="s">
        <v>572</v>
      </c>
      <c r="F346" s="55" t="s">
        <v>1345</v>
      </c>
      <c r="G346" s="55"/>
      <c r="H346" s="9" t="s">
        <v>834</v>
      </c>
      <c r="I346">
        <v>1</v>
      </c>
      <c r="J346">
        <v>0</v>
      </c>
      <c r="K346" s="34">
        <v>0</v>
      </c>
      <c r="L346">
        <f>+Tabla32391118[[#This Row],[BALANCE INICIAL]]+Tabla32391118[[#This Row],[ENTRADAS]]-Tabla32391118[[#This Row],[SALIDAS]]</f>
        <v>1</v>
      </c>
      <c r="M346" s="2">
        <v>159</v>
      </c>
      <c r="N346" s="2">
        <f>+Tabla32391118[[#This Row],[BALANCE INICIAL]]*Tabla32391118[[#This Row],[PRECIO]]</f>
        <v>159</v>
      </c>
      <c r="O346" s="2">
        <f>+Tabla32391118[[#This Row],[ENTRADAS]]*Tabla32391118[[#This Row],[PRECIO]]</f>
        <v>0</v>
      </c>
      <c r="P346" s="2">
        <f>+Tabla32391118[[#This Row],[SALIDAS]]*Tabla32391118[[#This Row],[PRECIO]]</f>
        <v>0</v>
      </c>
      <c r="Q346" s="2">
        <f>+Tabla32391118[[#This Row],[BALANCE INICIAL2]]+Tabla32391118[[#This Row],[ENTRADAS3]]-Tabla32391118[[#This Row],[SALIDAS4]]</f>
        <v>159</v>
      </c>
    </row>
    <row r="347" spans="1:17">
      <c r="A347" s="63" t="s">
        <v>29</v>
      </c>
      <c r="B347" s="40" t="s">
        <v>878</v>
      </c>
      <c r="C347" s="52" t="s">
        <v>102</v>
      </c>
      <c r="D347" t="s">
        <v>1675</v>
      </c>
      <c r="E347" t="s">
        <v>1659</v>
      </c>
      <c r="F347" s="55">
        <v>45551</v>
      </c>
      <c r="G347" s="62" t="s">
        <v>1719</v>
      </c>
      <c r="H347" s="9" t="s">
        <v>820</v>
      </c>
      <c r="I347">
        <v>0</v>
      </c>
      <c r="J347">
        <v>5</v>
      </c>
      <c r="K347" s="34">
        <v>0</v>
      </c>
      <c r="L347">
        <f>+Tabla32391118[[#This Row],[BALANCE INICIAL]]+Tabla32391118[[#This Row],[ENTRADAS]]-Tabla32391118[[#This Row],[SALIDAS]]</f>
        <v>5</v>
      </c>
      <c r="M347" s="2">
        <v>173</v>
      </c>
      <c r="N347" s="2">
        <f>+Tabla32391118[[#This Row],[BALANCE INICIAL]]*Tabla32391118[[#This Row],[PRECIO]]</f>
        <v>0</v>
      </c>
      <c r="O347" s="2">
        <f>+Tabla32391118[[#This Row],[ENTRADAS]]*Tabla32391118[[#This Row],[PRECIO]]</f>
        <v>865</v>
      </c>
      <c r="P347" s="2">
        <f>+Tabla32391118[[#This Row],[SALIDAS]]*Tabla32391118[[#This Row],[PRECIO]]</f>
        <v>0</v>
      </c>
      <c r="Q347" s="2">
        <f>+Tabla32391118[[#This Row],[BALANCE INICIAL2]]+Tabla32391118[[#This Row],[ENTRADAS3]]-Tabla32391118[[#This Row],[SALIDAS4]]</f>
        <v>865</v>
      </c>
    </row>
    <row r="348" spans="1:17">
      <c r="A348" s="63" t="s">
        <v>29</v>
      </c>
      <c r="B348" s="40" t="s">
        <v>878</v>
      </c>
      <c r="C348" s="52" t="s">
        <v>102</v>
      </c>
      <c r="D348" t="s">
        <v>1676</v>
      </c>
      <c r="E348" t="s">
        <v>1659</v>
      </c>
      <c r="F348" s="55">
        <v>45551</v>
      </c>
      <c r="G348" s="62" t="s">
        <v>1719</v>
      </c>
      <c r="H348" s="9" t="s">
        <v>820</v>
      </c>
      <c r="I348">
        <v>0</v>
      </c>
      <c r="J348">
        <v>6</v>
      </c>
      <c r="K348" s="34">
        <v>0</v>
      </c>
      <c r="L348">
        <f>+Tabla32391118[[#This Row],[BALANCE INICIAL]]+Tabla32391118[[#This Row],[ENTRADAS]]-Tabla32391118[[#This Row],[SALIDAS]]</f>
        <v>6</v>
      </c>
      <c r="M348" s="2">
        <v>107</v>
      </c>
      <c r="N348" s="2">
        <f>+Tabla32391118[[#This Row],[BALANCE INICIAL]]*Tabla32391118[[#This Row],[PRECIO]]</f>
        <v>0</v>
      </c>
      <c r="O348" s="2">
        <f>+Tabla32391118[[#This Row],[ENTRADAS]]*Tabla32391118[[#This Row],[PRECIO]]</f>
        <v>642</v>
      </c>
      <c r="P348" s="2">
        <f>+Tabla32391118[[#This Row],[SALIDAS]]*Tabla32391118[[#This Row],[PRECIO]]</f>
        <v>0</v>
      </c>
      <c r="Q348" s="2">
        <f>+Tabla32391118[[#This Row],[BALANCE INICIAL2]]+Tabla32391118[[#This Row],[ENTRADAS3]]-Tabla32391118[[#This Row],[SALIDAS4]]</f>
        <v>642</v>
      </c>
    </row>
    <row r="349" spans="1:17" ht="12.75" customHeight="1">
      <c r="A349" s="63" t="s">
        <v>29</v>
      </c>
      <c r="B349" s="40" t="s">
        <v>878</v>
      </c>
      <c r="C349" s="52" t="s">
        <v>102</v>
      </c>
      <c r="D349" t="s">
        <v>1677</v>
      </c>
      <c r="E349" t="s">
        <v>1659</v>
      </c>
      <c r="F349" s="55">
        <v>45551</v>
      </c>
      <c r="G349" s="62" t="s">
        <v>1719</v>
      </c>
      <c r="H349" s="9" t="s">
        <v>820</v>
      </c>
      <c r="I349">
        <v>0</v>
      </c>
      <c r="J349">
        <v>10</v>
      </c>
      <c r="K349" s="34">
        <v>0</v>
      </c>
      <c r="L349">
        <f>+Tabla32391118[[#This Row],[BALANCE INICIAL]]+Tabla32391118[[#This Row],[ENTRADAS]]-Tabla32391118[[#This Row],[SALIDAS]]</f>
        <v>10</v>
      </c>
      <c r="M349" s="2">
        <v>89</v>
      </c>
      <c r="N349" s="2">
        <f>+Tabla32391118[[#This Row],[BALANCE INICIAL]]*Tabla32391118[[#This Row],[PRECIO]]</f>
        <v>0</v>
      </c>
      <c r="O349" s="2">
        <f>+Tabla32391118[[#This Row],[ENTRADAS]]*Tabla32391118[[#This Row],[PRECIO]]</f>
        <v>890</v>
      </c>
      <c r="P349" s="2">
        <f>+Tabla32391118[[#This Row],[SALIDAS]]*Tabla32391118[[#This Row],[PRECIO]]</f>
        <v>0</v>
      </c>
      <c r="Q349" s="2">
        <f>+Tabla32391118[[#This Row],[BALANCE INICIAL2]]+Tabla32391118[[#This Row],[ENTRADAS3]]-Tabla32391118[[#This Row],[SALIDAS4]]</f>
        <v>890</v>
      </c>
    </row>
    <row r="350" spans="1:17">
      <c r="A350" s="63" t="s">
        <v>29</v>
      </c>
      <c r="B350" s="40" t="s">
        <v>878</v>
      </c>
      <c r="C350" s="52" t="s">
        <v>102</v>
      </c>
      <c r="D350" t="s">
        <v>1678</v>
      </c>
      <c r="E350" t="s">
        <v>1659</v>
      </c>
      <c r="F350" s="55">
        <v>45551</v>
      </c>
      <c r="G350" s="62" t="s">
        <v>1719</v>
      </c>
      <c r="H350" s="9" t="s">
        <v>820</v>
      </c>
      <c r="I350">
        <v>0</v>
      </c>
      <c r="J350">
        <v>10</v>
      </c>
      <c r="K350" s="34">
        <v>0</v>
      </c>
      <c r="L350">
        <f>+Tabla32391118[[#This Row],[BALANCE INICIAL]]+Tabla32391118[[#This Row],[ENTRADAS]]-Tabla32391118[[#This Row],[SALIDAS]]</f>
        <v>10</v>
      </c>
      <c r="M350" s="2">
        <v>188</v>
      </c>
      <c r="N350" s="2">
        <f>+Tabla32391118[[#This Row],[BALANCE INICIAL]]*Tabla32391118[[#This Row],[PRECIO]]</f>
        <v>0</v>
      </c>
      <c r="O350" s="2">
        <f>+Tabla32391118[[#This Row],[ENTRADAS]]*Tabla32391118[[#This Row],[PRECIO]]</f>
        <v>1880</v>
      </c>
      <c r="P350" s="2">
        <f>+Tabla32391118[[#This Row],[SALIDAS]]*Tabla32391118[[#This Row],[PRECIO]]</f>
        <v>0</v>
      </c>
      <c r="Q350" s="2">
        <f>+Tabla32391118[[#This Row],[BALANCE INICIAL2]]+Tabla32391118[[#This Row],[ENTRADAS3]]-Tabla32391118[[#This Row],[SALIDAS4]]</f>
        <v>1880</v>
      </c>
    </row>
    <row r="351" spans="1:17">
      <c r="A351" s="63" t="s">
        <v>29</v>
      </c>
      <c r="B351" s="40" t="s">
        <v>878</v>
      </c>
      <c r="C351" s="52" t="s">
        <v>102</v>
      </c>
      <c r="D351" t="s">
        <v>1679</v>
      </c>
      <c r="E351" t="s">
        <v>1659</v>
      </c>
      <c r="F351" s="55">
        <v>45551</v>
      </c>
      <c r="G351" s="62" t="s">
        <v>1719</v>
      </c>
      <c r="H351" s="9" t="s">
        <v>820</v>
      </c>
      <c r="I351">
        <v>0</v>
      </c>
      <c r="J351">
        <v>10</v>
      </c>
      <c r="K351" s="34">
        <v>0</v>
      </c>
      <c r="L351">
        <f>+Tabla32391118[[#This Row],[BALANCE INICIAL]]+Tabla32391118[[#This Row],[ENTRADAS]]-Tabla32391118[[#This Row],[SALIDAS]]</f>
        <v>10</v>
      </c>
      <c r="M351" s="2">
        <v>89</v>
      </c>
      <c r="N351" s="2">
        <f>+Tabla32391118[[#This Row],[BALANCE INICIAL]]*Tabla32391118[[#This Row],[PRECIO]]</f>
        <v>0</v>
      </c>
      <c r="O351" s="2">
        <f>+Tabla32391118[[#This Row],[ENTRADAS]]*Tabla32391118[[#This Row],[PRECIO]]</f>
        <v>890</v>
      </c>
      <c r="P351" s="2">
        <f>+Tabla32391118[[#This Row],[SALIDAS]]*Tabla32391118[[#This Row],[PRECIO]]</f>
        <v>0</v>
      </c>
      <c r="Q351" s="2">
        <f>+Tabla32391118[[#This Row],[BALANCE INICIAL2]]+Tabla32391118[[#This Row],[ENTRADAS3]]-Tabla32391118[[#This Row],[SALIDAS4]]</f>
        <v>890</v>
      </c>
    </row>
    <row r="352" spans="1:17">
      <c r="A352" s="63" t="s">
        <v>29</v>
      </c>
      <c r="B352" s="40" t="s">
        <v>878</v>
      </c>
      <c r="C352" s="52" t="s">
        <v>102</v>
      </c>
      <c r="D352" t="s">
        <v>1680</v>
      </c>
      <c r="E352" t="s">
        <v>1659</v>
      </c>
      <c r="F352" s="55">
        <v>45551</v>
      </c>
      <c r="G352" s="62" t="s">
        <v>1719</v>
      </c>
      <c r="H352" s="9" t="s">
        <v>820</v>
      </c>
      <c r="I352">
        <v>0</v>
      </c>
      <c r="J352">
        <v>3</v>
      </c>
      <c r="K352" s="34">
        <v>0</v>
      </c>
      <c r="L352">
        <f>+Tabla32391118[[#This Row],[BALANCE INICIAL]]+Tabla32391118[[#This Row],[ENTRADAS]]-Tabla32391118[[#This Row],[SALIDAS]]</f>
        <v>3</v>
      </c>
      <c r="M352" s="2">
        <v>232</v>
      </c>
      <c r="N352" s="2">
        <f>+Tabla32391118[[#This Row],[BALANCE INICIAL]]*Tabla32391118[[#This Row],[PRECIO]]</f>
        <v>0</v>
      </c>
      <c r="O352" s="2">
        <f>+Tabla32391118[[#This Row],[ENTRADAS]]*Tabla32391118[[#This Row],[PRECIO]]</f>
        <v>696</v>
      </c>
      <c r="P352" s="2">
        <f>+Tabla32391118[[#This Row],[SALIDAS]]*Tabla32391118[[#This Row],[PRECIO]]</f>
        <v>0</v>
      </c>
      <c r="Q352" s="2">
        <f>+Tabla32391118[[#This Row],[BALANCE INICIAL2]]+Tabla32391118[[#This Row],[ENTRADAS3]]-Tabla32391118[[#This Row],[SALIDAS4]]</f>
        <v>696</v>
      </c>
    </row>
    <row r="353" spans="1:17">
      <c r="A353" s="9" t="s">
        <v>29</v>
      </c>
      <c r="B353" s="47" t="s">
        <v>878</v>
      </c>
      <c r="C353" s="50" t="s">
        <v>102</v>
      </c>
      <c r="D353" t="s">
        <v>575</v>
      </c>
      <c r="F353" s="55" t="s">
        <v>1345</v>
      </c>
      <c r="G353" s="55"/>
      <c r="H353" s="9" t="s">
        <v>869</v>
      </c>
      <c r="I353">
        <v>1</v>
      </c>
      <c r="J353">
        <v>0</v>
      </c>
      <c r="K353" s="34">
        <v>0</v>
      </c>
      <c r="L353">
        <f>+Tabla32391118[[#This Row],[BALANCE INICIAL]]+Tabla32391118[[#This Row],[ENTRADAS]]-Tabla32391118[[#This Row],[SALIDAS]]</f>
        <v>1</v>
      </c>
      <c r="M353" s="2">
        <v>85</v>
      </c>
      <c r="N353" s="2">
        <f>+Tabla32391118[[#This Row],[BALANCE INICIAL]]*Tabla32391118[[#This Row],[PRECIO]]</f>
        <v>85</v>
      </c>
      <c r="O353" s="2">
        <f>+Tabla32391118[[#This Row],[ENTRADAS]]*Tabla32391118[[#This Row],[PRECIO]]</f>
        <v>0</v>
      </c>
      <c r="P353" s="2">
        <f>+Tabla32391118[[#This Row],[SALIDAS]]*Tabla32391118[[#This Row],[PRECIO]]</f>
        <v>0</v>
      </c>
      <c r="Q353" s="2">
        <f>+Tabla32391118[[#This Row],[BALANCE INICIAL2]]+Tabla32391118[[#This Row],[ENTRADAS3]]-Tabla32391118[[#This Row],[SALIDAS4]]</f>
        <v>85</v>
      </c>
    </row>
    <row r="354" spans="1:17">
      <c r="A354" s="9" t="s">
        <v>29</v>
      </c>
      <c r="B354" s="47" t="s">
        <v>878</v>
      </c>
      <c r="C354" s="50" t="s">
        <v>102</v>
      </c>
      <c r="D354" t="s">
        <v>577</v>
      </c>
      <c r="F354" s="55" t="s">
        <v>1345</v>
      </c>
      <c r="G354" s="55"/>
      <c r="H354" s="9" t="s">
        <v>834</v>
      </c>
      <c r="I354">
        <v>1</v>
      </c>
      <c r="J354">
        <v>0</v>
      </c>
      <c r="K354" s="34">
        <v>0</v>
      </c>
      <c r="L354">
        <f>+Tabla32391118[[#This Row],[BALANCE INICIAL]]+Tabla32391118[[#This Row],[ENTRADAS]]-Tabla32391118[[#This Row],[SALIDAS]]</f>
        <v>1</v>
      </c>
      <c r="M354" s="2">
        <v>150</v>
      </c>
      <c r="N354" s="2">
        <f>+Tabla32391118[[#This Row],[BALANCE INICIAL]]*Tabla32391118[[#This Row],[PRECIO]]</f>
        <v>150</v>
      </c>
      <c r="O354" s="2">
        <f>+Tabla32391118[[#This Row],[ENTRADAS]]*Tabla32391118[[#This Row],[PRECIO]]</f>
        <v>0</v>
      </c>
      <c r="P354" s="2">
        <f>+Tabla32391118[[#This Row],[SALIDAS]]*Tabla32391118[[#This Row],[PRECIO]]</f>
        <v>0</v>
      </c>
      <c r="Q354" s="2">
        <f>+Tabla32391118[[#This Row],[BALANCE INICIAL2]]+Tabla32391118[[#This Row],[ENTRADAS3]]-Tabla32391118[[#This Row],[SALIDAS4]]</f>
        <v>150</v>
      </c>
    </row>
    <row r="355" spans="1:17">
      <c r="A355" s="39" t="s">
        <v>33</v>
      </c>
      <c r="B355" s="40" t="s">
        <v>879</v>
      </c>
      <c r="C355" s="50" t="s">
        <v>106</v>
      </c>
      <c r="D355" t="s">
        <v>705</v>
      </c>
      <c r="F355" s="55" t="s">
        <v>1345</v>
      </c>
      <c r="G355" s="55"/>
      <c r="H355" s="9" t="s">
        <v>825</v>
      </c>
      <c r="I355">
        <v>2</v>
      </c>
      <c r="J355">
        <v>0</v>
      </c>
      <c r="K355" s="34">
        <v>0</v>
      </c>
      <c r="L355">
        <f>+Tabla32391118[[#This Row],[BALANCE INICIAL]]+Tabla32391118[[#This Row],[ENTRADAS]]-Tabla32391118[[#This Row],[SALIDAS]]</f>
        <v>2</v>
      </c>
      <c r="M355" s="2">
        <v>290</v>
      </c>
      <c r="N355" s="2">
        <f>+Tabla32391118[[#This Row],[BALANCE INICIAL]]*Tabla32391118[[#This Row],[PRECIO]]</f>
        <v>580</v>
      </c>
      <c r="O355" s="2">
        <f>+Tabla32391118[[#This Row],[ENTRADAS]]*Tabla32391118[[#This Row],[PRECIO]]</f>
        <v>0</v>
      </c>
      <c r="P355" s="2">
        <f>+Tabla32391118[[#This Row],[SALIDAS]]*Tabla32391118[[#This Row],[PRECIO]]</f>
        <v>0</v>
      </c>
      <c r="Q355" s="2">
        <f>+Tabla32391118[[#This Row],[BALANCE INICIAL2]]+Tabla32391118[[#This Row],[ENTRADAS3]]-Tabla32391118[[#This Row],[SALIDAS4]]</f>
        <v>580</v>
      </c>
    </row>
    <row r="356" spans="1:17">
      <c r="A356" s="63" t="s">
        <v>29</v>
      </c>
      <c r="B356" s="40" t="s">
        <v>878</v>
      </c>
      <c r="C356" s="52" t="s">
        <v>102</v>
      </c>
      <c r="D356" t="s">
        <v>1683</v>
      </c>
      <c r="E356" t="s">
        <v>1659</v>
      </c>
      <c r="F356" s="55">
        <v>45551</v>
      </c>
      <c r="G356" s="62" t="s">
        <v>1719</v>
      </c>
      <c r="H356" s="9" t="s">
        <v>820</v>
      </c>
      <c r="I356">
        <v>0</v>
      </c>
      <c r="J356">
        <v>9</v>
      </c>
      <c r="K356" s="34">
        <v>0</v>
      </c>
      <c r="L356">
        <f>+Tabla32391118[[#This Row],[BALANCE INICIAL]]+Tabla32391118[[#This Row],[ENTRADAS]]-Tabla32391118[[#This Row],[SALIDAS]]</f>
        <v>9</v>
      </c>
      <c r="M356" s="2">
        <v>174</v>
      </c>
      <c r="N356" s="2">
        <f>+Tabla32391118[[#This Row],[BALANCE INICIAL]]*Tabla32391118[[#This Row],[PRECIO]]</f>
        <v>0</v>
      </c>
      <c r="O356" s="2">
        <f>+Tabla32391118[[#This Row],[ENTRADAS]]*Tabla32391118[[#This Row],[PRECIO]]</f>
        <v>1566</v>
      </c>
      <c r="P356" s="2">
        <f>+Tabla32391118[[#This Row],[SALIDAS]]*Tabla32391118[[#This Row],[PRECIO]]</f>
        <v>0</v>
      </c>
      <c r="Q356" s="2">
        <f>+Tabla32391118[[#This Row],[BALANCE INICIAL2]]+Tabla32391118[[#This Row],[ENTRADAS3]]-Tabla32391118[[#This Row],[SALIDAS4]]</f>
        <v>1566</v>
      </c>
    </row>
    <row r="357" spans="1:17">
      <c r="A357" s="63" t="s">
        <v>29</v>
      </c>
      <c r="B357" s="40" t="s">
        <v>878</v>
      </c>
      <c r="C357" s="52" t="s">
        <v>102</v>
      </c>
      <c r="D357" t="s">
        <v>1466</v>
      </c>
      <c r="E357" t="s">
        <v>1659</v>
      </c>
      <c r="F357" s="55">
        <v>45551</v>
      </c>
      <c r="G357" s="62" t="s">
        <v>1719</v>
      </c>
      <c r="H357" s="9" t="s">
        <v>820</v>
      </c>
      <c r="I357">
        <v>0</v>
      </c>
      <c r="J357">
        <v>7</v>
      </c>
      <c r="K357" s="34">
        <v>0</v>
      </c>
      <c r="L357">
        <f>+Tabla32391118[[#This Row],[BALANCE INICIAL]]+Tabla32391118[[#This Row],[ENTRADAS]]-Tabla32391118[[#This Row],[SALIDAS]]</f>
        <v>7</v>
      </c>
      <c r="M357" s="2">
        <v>29</v>
      </c>
      <c r="N357" s="2">
        <f>+Tabla32391118[[#This Row],[BALANCE INICIAL]]*Tabla32391118[[#This Row],[PRECIO]]</f>
        <v>0</v>
      </c>
      <c r="O357" s="2">
        <f>+Tabla32391118[[#This Row],[ENTRADAS]]*Tabla32391118[[#This Row],[PRECIO]]</f>
        <v>203</v>
      </c>
      <c r="P357" s="2">
        <f>+Tabla32391118[[#This Row],[SALIDAS]]*Tabla32391118[[#This Row],[PRECIO]]</f>
        <v>0</v>
      </c>
      <c r="Q357" s="2">
        <f>+Tabla32391118[[#This Row],[BALANCE INICIAL2]]+Tabla32391118[[#This Row],[ENTRADAS3]]-Tabla32391118[[#This Row],[SALIDAS4]]</f>
        <v>203</v>
      </c>
    </row>
    <row r="358" spans="1:17">
      <c r="A358" s="63" t="s">
        <v>29</v>
      </c>
      <c r="B358" s="40" t="s">
        <v>878</v>
      </c>
      <c r="C358" s="52" t="s">
        <v>102</v>
      </c>
      <c r="D358" t="s">
        <v>1681</v>
      </c>
      <c r="E358" t="s">
        <v>1659</v>
      </c>
      <c r="F358" s="55">
        <v>45551</v>
      </c>
      <c r="G358" s="62" t="s">
        <v>1719</v>
      </c>
      <c r="H358" s="9" t="s">
        <v>820</v>
      </c>
      <c r="I358">
        <v>0</v>
      </c>
      <c r="J358">
        <v>8</v>
      </c>
      <c r="K358" s="34">
        <v>0</v>
      </c>
      <c r="L358">
        <f>+Tabla32391118[[#This Row],[BALANCE INICIAL]]+Tabla32391118[[#This Row],[ENTRADAS]]-Tabla32391118[[#This Row],[SALIDAS]]</f>
        <v>8</v>
      </c>
      <c r="M358" s="2">
        <v>2825</v>
      </c>
      <c r="N358" s="2">
        <f>+Tabla32391118[[#This Row],[BALANCE INICIAL]]*Tabla32391118[[#This Row],[PRECIO]]</f>
        <v>0</v>
      </c>
      <c r="O358" s="2">
        <f>+Tabla32391118[[#This Row],[ENTRADAS]]*Tabla32391118[[#This Row],[PRECIO]]</f>
        <v>22600</v>
      </c>
      <c r="P358" s="2">
        <f>+Tabla32391118[[#This Row],[SALIDAS]]*Tabla32391118[[#This Row],[PRECIO]]</f>
        <v>0</v>
      </c>
      <c r="Q358" s="2">
        <f>+Tabla32391118[[#This Row],[BALANCE INICIAL2]]+Tabla32391118[[#This Row],[ENTRADAS3]]-Tabla32391118[[#This Row],[SALIDAS4]]</f>
        <v>22600</v>
      </c>
    </row>
    <row r="359" spans="1:17">
      <c r="A359" s="63" t="s">
        <v>29</v>
      </c>
      <c r="B359" s="40" t="s">
        <v>878</v>
      </c>
      <c r="C359" s="52" t="s">
        <v>102</v>
      </c>
      <c r="D359" t="s">
        <v>1682</v>
      </c>
      <c r="E359" t="s">
        <v>1659</v>
      </c>
      <c r="F359" s="55">
        <v>45551</v>
      </c>
      <c r="G359" s="62" t="s">
        <v>1719</v>
      </c>
      <c r="H359" s="9" t="s">
        <v>820</v>
      </c>
      <c r="I359">
        <v>0</v>
      </c>
      <c r="J359">
        <v>2</v>
      </c>
      <c r="K359" s="34">
        <v>0</v>
      </c>
      <c r="L359">
        <f>+Tabla32391118[[#This Row],[BALANCE INICIAL]]+Tabla32391118[[#This Row],[ENTRADAS]]-Tabla32391118[[#This Row],[SALIDAS]]</f>
        <v>2</v>
      </c>
      <c r="M359" s="2">
        <v>119</v>
      </c>
      <c r="N359" s="2">
        <f>+Tabla32391118[[#This Row],[BALANCE INICIAL]]*Tabla32391118[[#This Row],[PRECIO]]</f>
        <v>0</v>
      </c>
      <c r="O359" s="2">
        <f>+Tabla32391118[[#This Row],[ENTRADAS]]*Tabla32391118[[#This Row],[PRECIO]]</f>
        <v>238</v>
      </c>
      <c r="P359" s="2">
        <f>+Tabla32391118[[#This Row],[SALIDAS]]*Tabla32391118[[#This Row],[PRECIO]]</f>
        <v>0</v>
      </c>
      <c r="Q359" s="2">
        <f>+Tabla32391118[[#This Row],[BALANCE INICIAL2]]+Tabla32391118[[#This Row],[ENTRADAS3]]-Tabla32391118[[#This Row],[SALIDAS4]]</f>
        <v>238</v>
      </c>
    </row>
    <row r="360" spans="1:17" ht="14.25" customHeight="1">
      <c r="A360" s="9" t="s">
        <v>29</v>
      </c>
      <c r="B360" s="47" t="s">
        <v>878</v>
      </c>
      <c r="C360" s="50" t="s">
        <v>102</v>
      </c>
      <c r="D360" t="s">
        <v>582</v>
      </c>
      <c r="F360" s="55" t="s">
        <v>1345</v>
      </c>
      <c r="G360" s="55"/>
      <c r="H360" s="9" t="s">
        <v>834</v>
      </c>
      <c r="I360">
        <v>1</v>
      </c>
      <c r="J360">
        <v>0</v>
      </c>
      <c r="K360" s="34">
        <v>0</v>
      </c>
      <c r="L360">
        <f>+Tabla32391118[[#This Row],[BALANCE INICIAL]]+Tabla32391118[[#This Row],[ENTRADAS]]-Tabla32391118[[#This Row],[SALIDAS]]</f>
        <v>1</v>
      </c>
      <c r="M360" s="2">
        <v>88.98</v>
      </c>
      <c r="N360" s="2">
        <f>+Tabla32391118[[#This Row],[BALANCE INICIAL]]*Tabla32391118[[#This Row],[PRECIO]]</f>
        <v>88.98</v>
      </c>
      <c r="O360" s="2">
        <f>+Tabla32391118[[#This Row],[ENTRADAS]]*Tabla32391118[[#This Row],[PRECIO]]</f>
        <v>0</v>
      </c>
      <c r="P360" s="2">
        <f>+Tabla32391118[[#This Row],[SALIDAS]]*Tabla32391118[[#This Row],[PRECIO]]</f>
        <v>0</v>
      </c>
      <c r="Q360" s="2">
        <f>+Tabla32391118[[#This Row],[BALANCE INICIAL2]]+Tabla32391118[[#This Row],[ENTRADAS3]]-Tabla32391118[[#This Row],[SALIDAS4]]</f>
        <v>88.98</v>
      </c>
    </row>
    <row r="361" spans="1:17">
      <c r="A361" s="9" t="s">
        <v>24</v>
      </c>
      <c r="B361" s="47" t="s">
        <v>875</v>
      </c>
      <c r="C361" s="50" t="s">
        <v>64</v>
      </c>
      <c r="D361" t="s">
        <v>1598</v>
      </c>
      <c r="F361" s="55">
        <v>45489</v>
      </c>
      <c r="G361" s="55"/>
      <c r="H361" s="9" t="s">
        <v>820</v>
      </c>
      <c r="I361">
        <v>0</v>
      </c>
      <c r="J361">
        <v>0</v>
      </c>
      <c r="K361" s="34">
        <v>0</v>
      </c>
      <c r="L361">
        <f>+Tabla32391118[[#This Row],[BALANCE INICIAL]]+Tabla32391118[[#This Row],[ENTRADAS]]-Tabla32391118[[#This Row],[SALIDAS]]</f>
        <v>0</v>
      </c>
      <c r="M361" s="2">
        <v>5700</v>
      </c>
      <c r="N361" s="2">
        <f>+Tabla32391118[[#This Row],[BALANCE INICIAL]]*Tabla32391118[[#This Row],[PRECIO]]</f>
        <v>0</v>
      </c>
      <c r="O361" s="2">
        <f>+Tabla32391118[[#This Row],[ENTRADAS]]*Tabla32391118[[#This Row],[PRECIO]]</f>
        <v>0</v>
      </c>
      <c r="P361" s="2">
        <f>+Tabla32391118[[#This Row],[SALIDAS]]*Tabla32391118[[#This Row],[PRECIO]]</f>
        <v>0</v>
      </c>
      <c r="Q361" s="2">
        <f>+Tabla32391118[[#This Row],[BALANCE INICIAL2]]+Tabla32391118[[#This Row],[ENTRADAS3]]-Tabla32391118[[#This Row],[SALIDAS4]]</f>
        <v>0</v>
      </c>
    </row>
    <row r="362" spans="1:17" ht="14.25" customHeight="1">
      <c r="A362" s="9" t="s">
        <v>29</v>
      </c>
      <c r="B362" s="47" t="s">
        <v>878</v>
      </c>
      <c r="C362" s="50" t="s">
        <v>102</v>
      </c>
      <c r="D362" t="s">
        <v>584</v>
      </c>
      <c r="F362" s="55" t="s">
        <v>1345</v>
      </c>
      <c r="G362" s="55"/>
      <c r="H362" s="9" t="s">
        <v>865</v>
      </c>
      <c r="I362">
        <v>1</v>
      </c>
      <c r="J362">
        <v>0</v>
      </c>
      <c r="K362" s="34">
        <v>0</v>
      </c>
      <c r="L362">
        <f>+Tabla32391118[[#This Row],[BALANCE INICIAL]]+Tabla32391118[[#This Row],[ENTRADAS]]-Tabla32391118[[#This Row],[SALIDAS]]</f>
        <v>1</v>
      </c>
      <c r="M362" s="2">
        <v>650</v>
      </c>
      <c r="N362" s="2">
        <f>+Tabla32391118[[#This Row],[BALANCE INICIAL]]*Tabla32391118[[#This Row],[PRECIO]]</f>
        <v>650</v>
      </c>
      <c r="O362" s="2">
        <f>+Tabla32391118[[#This Row],[ENTRADAS]]*Tabla32391118[[#This Row],[PRECIO]]</f>
        <v>0</v>
      </c>
      <c r="P362" s="2">
        <f>+Tabla32391118[[#This Row],[SALIDAS]]*Tabla32391118[[#This Row],[PRECIO]]</f>
        <v>0</v>
      </c>
      <c r="Q362" s="2">
        <f>+Tabla32391118[[#This Row],[BALANCE INICIAL2]]+Tabla32391118[[#This Row],[ENTRADAS3]]-Tabla32391118[[#This Row],[SALIDAS4]]</f>
        <v>650</v>
      </c>
    </row>
    <row r="363" spans="1:17" ht="14.25" customHeight="1">
      <c r="A363" s="39" t="s">
        <v>55</v>
      </c>
      <c r="B363" s="40" t="s">
        <v>905</v>
      </c>
      <c r="C363" s="52" t="s">
        <v>103</v>
      </c>
      <c r="D363" t="s">
        <v>1066</v>
      </c>
      <c r="E363" t="s">
        <v>1060</v>
      </c>
      <c r="F363" s="55" t="s">
        <v>1345</v>
      </c>
      <c r="G363" s="55"/>
      <c r="H363" s="9" t="s">
        <v>1403</v>
      </c>
      <c r="I363">
        <v>0</v>
      </c>
      <c r="J363">
        <v>0</v>
      </c>
      <c r="K363" s="34">
        <v>0</v>
      </c>
      <c r="L363">
        <f>+Tabla32391118[[#This Row],[BALANCE INICIAL]]+Tabla32391118[[#This Row],[ENTRADAS]]-Tabla32391118[[#This Row],[SALIDAS]]</f>
        <v>0</v>
      </c>
      <c r="M363" s="2">
        <v>230</v>
      </c>
      <c r="N363" s="2">
        <f>+Tabla32391118[[#This Row],[BALANCE INICIAL]]*Tabla32391118[[#This Row],[PRECIO]]</f>
        <v>0</v>
      </c>
      <c r="O363" s="2">
        <f>+Tabla32391118[[#This Row],[ENTRADAS]]*Tabla32391118[[#This Row],[PRECIO]]</f>
        <v>0</v>
      </c>
      <c r="P363" s="2">
        <f>+Tabla32391118[[#This Row],[SALIDAS]]*Tabla32391118[[#This Row],[PRECIO]]</f>
        <v>0</v>
      </c>
      <c r="Q363" s="2">
        <f>+Tabla32391118[[#This Row],[BALANCE INICIAL2]]+Tabla32391118[[#This Row],[ENTRADAS3]]-Tabla32391118[[#This Row],[SALIDAS4]]</f>
        <v>0</v>
      </c>
    </row>
    <row r="364" spans="1:17" ht="15.75" customHeight="1">
      <c r="A364" s="39" t="s">
        <v>55</v>
      </c>
      <c r="B364" s="40" t="s">
        <v>905</v>
      </c>
      <c r="C364" s="52" t="s">
        <v>103</v>
      </c>
      <c r="D364" t="s">
        <v>1064</v>
      </c>
      <c r="E364" t="s">
        <v>1060</v>
      </c>
      <c r="F364" s="55" t="s">
        <v>1345</v>
      </c>
      <c r="G364" s="55"/>
      <c r="H364" s="9" t="s">
        <v>1403</v>
      </c>
      <c r="I364">
        <v>0</v>
      </c>
      <c r="J364">
        <v>0</v>
      </c>
      <c r="K364" s="34">
        <v>0</v>
      </c>
      <c r="L364">
        <f>+Tabla32391118[[#This Row],[BALANCE INICIAL]]+Tabla32391118[[#This Row],[ENTRADAS]]-Tabla32391118[[#This Row],[SALIDAS]]</f>
        <v>0</v>
      </c>
      <c r="M364" s="2">
        <v>230</v>
      </c>
      <c r="N364" s="2">
        <f>+Tabla32391118[[#This Row],[BALANCE INICIAL]]*Tabla32391118[[#This Row],[PRECIO]]</f>
        <v>0</v>
      </c>
      <c r="O364" s="2">
        <f>+Tabla32391118[[#This Row],[ENTRADAS]]*Tabla32391118[[#This Row],[PRECIO]]</f>
        <v>0</v>
      </c>
      <c r="P364" s="2">
        <f>+Tabla32391118[[#This Row],[SALIDAS]]*Tabla32391118[[#This Row],[PRECIO]]</f>
        <v>0</v>
      </c>
      <c r="Q364" s="2">
        <f>+Tabla32391118[[#This Row],[BALANCE INICIAL2]]+Tabla32391118[[#This Row],[ENTRADAS3]]-Tabla32391118[[#This Row],[SALIDAS4]]</f>
        <v>0</v>
      </c>
    </row>
    <row r="365" spans="1:17">
      <c r="A365" s="39" t="s">
        <v>55</v>
      </c>
      <c r="B365" s="40" t="s">
        <v>905</v>
      </c>
      <c r="C365" s="52" t="s">
        <v>103</v>
      </c>
      <c r="D365" t="s">
        <v>1078</v>
      </c>
      <c r="E365" t="s">
        <v>1060</v>
      </c>
      <c r="F365" s="55" t="s">
        <v>1345</v>
      </c>
      <c r="G365" s="55"/>
      <c r="H365" s="9" t="s">
        <v>1403</v>
      </c>
      <c r="I365">
        <v>0</v>
      </c>
      <c r="J365">
        <v>0</v>
      </c>
      <c r="K365" s="34">
        <v>0</v>
      </c>
      <c r="L365">
        <f>+Tabla32391118[[#This Row],[BALANCE INICIAL]]+Tabla32391118[[#This Row],[ENTRADAS]]-Tabla32391118[[#This Row],[SALIDAS]]</f>
        <v>0</v>
      </c>
      <c r="M365" s="2">
        <v>300</v>
      </c>
      <c r="N365" s="2">
        <f>+Tabla32391118[[#This Row],[BALANCE INICIAL]]*Tabla32391118[[#This Row],[PRECIO]]</f>
        <v>0</v>
      </c>
      <c r="O365" s="2">
        <f>+Tabla32391118[[#This Row],[ENTRADAS]]*Tabla32391118[[#This Row],[PRECIO]]</f>
        <v>0</v>
      </c>
      <c r="P365" s="2">
        <f>+Tabla32391118[[#This Row],[SALIDAS]]*Tabla32391118[[#This Row],[PRECIO]]</f>
        <v>0</v>
      </c>
      <c r="Q365" s="2">
        <f>+Tabla32391118[[#This Row],[BALANCE INICIAL2]]+Tabla32391118[[#This Row],[ENTRADAS3]]-Tabla32391118[[#This Row],[SALIDAS4]]</f>
        <v>0</v>
      </c>
    </row>
    <row r="366" spans="1:17">
      <c r="A366" s="39" t="s">
        <v>55</v>
      </c>
      <c r="B366" s="40" t="s">
        <v>905</v>
      </c>
      <c r="C366" s="52" t="s">
        <v>103</v>
      </c>
      <c r="D366" t="s">
        <v>1065</v>
      </c>
      <c r="E366" t="s">
        <v>1060</v>
      </c>
      <c r="F366" s="55" t="s">
        <v>1345</v>
      </c>
      <c r="G366" s="55"/>
      <c r="H366" s="9" t="s">
        <v>1403</v>
      </c>
      <c r="I366">
        <v>0</v>
      </c>
      <c r="J366">
        <v>0</v>
      </c>
      <c r="K366" s="34">
        <v>0</v>
      </c>
      <c r="L366">
        <f>+Tabla32391118[[#This Row],[BALANCE INICIAL]]+Tabla32391118[[#This Row],[ENTRADAS]]-Tabla32391118[[#This Row],[SALIDAS]]</f>
        <v>0</v>
      </c>
      <c r="M366" s="2">
        <v>230</v>
      </c>
      <c r="N366" s="2">
        <f>+Tabla32391118[[#This Row],[BALANCE INICIAL]]*Tabla32391118[[#This Row],[PRECIO]]</f>
        <v>0</v>
      </c>
      <c r="O366" s="2">
        <f>+Tabla32391118[[#This Row],[ENTRADAS]]*Tabla32391118[[#This Row],[PRECIO]]</f>
        <v>0</v>
      </c>
      <c r="P366" s="2">
        <f>+Tabla32391118[[#This Row],[SALIDAS]]*Tabla32391118[[#This Row],[PRECIO]]</f>
        <v>0</v>
      </c>
      <c r="Q366" s="2">
        <f>+Tabla32391118[[#This Row],[BALANCE INICIAL2]]+Tabla32391118[[#This Row],[ENTRADAS3]]-Tabla32391118[[#This Row],[SALIDAS4]]</f>
        <v>0</v>
      </c>
    </row>
    <row r="367" spans="1:17" ht="15" customHeight="1">
      <c r="A367" s="39" t="s">
        <v>55</v>
      </c>
      <c r="B367" s="40" t="s">
        <v>905</v>
      </c>
      <c r="C367" s="52" t="s">
        <v>103</v>
      </c>
      <c r="D367" t="s">
        <v>1067</v>
      </c>
      <c r="E367" t="s">
        <v>1060</v>
      </c>
      <c r="F367" s="55" t="s">
        <v>1345</v>
      </c>
      <c r="G367" s="55"/>
      <c r="H367" s="9" t="s">
        <v>1403</v>
      </c>
      <c r="I367">
        <v>0</v>
      </c>
      <c r="J367">
        <v>0</v>
      </c>
      <c r="K367" s="34">
        <v>0</v>
      </c>
      <c r="L367">
        <f>+Tabla32391118[[#This Row],[BALANCE INICIAL]]+Tabla32391118[[#This Row],[ENTRADAS]]-Tabla32391118[[#This Row],[SALIDAS]]</f>
        <v>0</v>
      </c>
      <c r="M367" s="2">
        <v>230</v>
      </c>
      <c r="N367" s="2">
        <f>+Tabla32391118[[#This Row],[BALANCE INICIAL]]*Tabla32391118[[#This Row],[PRECIO]]</f>
        <v>0</v>
      </c>
      <c r="O367" s="2">
        <f>+Tabla32391118[[#This Row],[ENTRADAS]]*Tabla32391118[[#This Row],[PRECIO]]</f>
        <v>0</v>
      </c>
      <c r="P367" s="2">
        <f>+Tabla32391118[[#This Row],[SALIDAS]]*Tabla32391118[[#This Row],[PRECIO]]</f>
        <v>0</v>
      </c>
      <c r="Q367" s="2">
        <f>+Tabla32391118[[#This Row],[BALANCE INICIAL2]]+Tabla32391118[[#This Row],[ENTRADAS3]]-Tabla32391118[[#This Row],[SALIDAS4]]</f>
        <v>0</v>
      </c>
    </row>
    <row r="368" spans="1:17" ht="15.75" customHeight="1">
      <c r="A368" s="39" t="s">
        <v>59</v>
      </c>
      <c r="B368" s="40" t="s">
        <v>880</v>
      </c>
      <c r="C368" s="52" t="s">
        <v>107</v>
      </c>
      <c r="D368" t="s">
        <v>1361</v>
      </c>
      <c r="F368" s="55" t="s">
        <v>1345</v>
      </c>
      <c r="G368" s="55"/>
      <c r="H368" s="9" t="s">
        <v>820</v>
      </c>
      <c r="I368">
        <v>6</v>
      </c>
      <c r="J368">
        <v>0</v>
      </c>
      <c r="K368" s="34">
        <v>0</v>
      </c>
      <c r="L368">
        <f>+Tabla32391118[[#This Row],[BALANCE INICIAL]]+Tabla32391118[[#This Row],[ENTRADAS]]-Tabla32391118[[#This Row],[SALIDAS]]</f>
        <v>6</v>
      </c>
      <c r="M368" s="2">
        <v>90</v>
      </c>
      <c r="N368" s="2">
        <f>+Tabla32391118[[#This Row],[BALANCE INICIAL]]*Tabla32391118[[#This Row],[PRECIO]]</f>
        <v>540</v>
      </c>
      <c r="O368" s="2">
        <f>+Tabla32391118[[#This Row],[ENTRADAS]]*Tabla32391118[[#This Row],[PRECIO]]</f>
        <v>0</v>
      </c>
      <c r="P368" s="2">
        <f>+Tabla32391118[[#This Row],[SALIDAS]]*Tabla32391118[[#This Row],[PRECIO]]</f>
        <v>0</v>
      </c>
      <c r="Q368" s="2">
        <f>+Tabla32391118[[#This Row],[BALANCE INICIAL2]]+Tabla32391118[[#This Row],[ENTRADAS3]]-Tabla32391118[[#This Row],[SALIDAS4]]</f>
        <v>540</v>
      </c>
    </row>
    <row r="369" spans="1:17">
      <c r="A369" s="39" t="s">
        <v>34</v>
      </c>
      <c r="B369" s="40" t="s">
        <v>877</v>
      </c>
      <c r="C369" s="52" t="s">
        <v>80</v>
      </c>
      <c r="D369" t="s">
        <v>1391</v>
      </c>
      <c r="F369" s="55" t="s">
        <v>1345</v>
      </c>
      <c r="G369" s="55"/>
      <c r="H369" s="9" t="s">
        <v>1410</v>
      </c>
      <c r="I369">
        <v>0</v>
      </c>
      <c r="J369">
        <v>0</v>
      </c>
      <c r="K369" s="34">
        <v>0</v>
      </c>
      <c r="L369">
        <f>+Tabla32391118[[#This Row],[BALANCE INICIAL]]+Tabla32391118[[#This Row],[ENTRADAS]]-Tabla32391118[[#This Row],[SALIDAS]]</f>
        <v>0</v>
      </c>
      <c r="M369" s="2">
        <v>949</v>
      </c>
      <c r="N369" s="2">
        <f>+Tabla32391118[[#This Row],[BALANCE INICIAL]]*Tabla32391118[[#This Row],[PRECIO]]</f>
        <v>0</v>
      </c>
      <c r="O369" s="2">
        <f>+Tabla32391118[[#This Row],[ENTRADAS]]*Tabla32391118[[#This Row],[PRECIO]]</f>
        <v>0</v>
      </c>
      <c r="P369" s="2">
        <f>+Tabla32391118[[#This Row],[SALIDAS]]*Tabla32391118[[#This Row],[PRECIO]]</f>
        <v>0</v>
      </c>
      <c r="Q369" s="2">
        <f>+Tabla32391118[[#This Row],[BALANCE INICIAL2]]+Tabla32391118[[#This Row],[ENTRADAS3]]-Tabla32391118[[#This Row],[SALIDAS4]]</f>
        <v>0</v>
      </c>
    </row>
    <row r="370" spans="1:17">
      <c r="A370" s="39" t="s">
        <v>28</v>
      </c>
      <c r="B370" s="40" t="s">
        <v>884</v>
      </c>
      <c r="C370" s="52" t="s">
        <v>74</v>
      </c>
      <c r="D370" t="s">
        <v>1252</v>
      </c>
      <c r="F370" s="55" t="s">
        <v>1345</v>
      </c>
      <c r="G370" s="55"/>
      <c r="H370" s="9" t="s">
        <v>820</v>
      </c>
      <c r="I370">
        <v>100</v>
      </c>
      <c r="J370">
        <v>0</v>
      </c>
      <c r="K370" s="34">
        <v>0</v>
      </c>
      <c r="L370">
        <f>+Tabla32391118[[#This Row],[BALANCE INICIAL]]+Tabla32391118[[#This Row],[ENTRADAS]]-Tabla32391118[[#This Row],[SALIDAS]]</f>
        <v>100</v>
      </c>
      <c r="M370" s="2">
        <v>10.25</v>
      </c>
      <c r="N370" s="2">
        <f>+Tabla32391118[[#This Row],[BALANCE INICIAL]]*Tabla32391118[[#This Row],[PRECIO]]</f>
        <v>1025</v>
      </c>
      <c r="O370" s="2">
        <f>+Tabla32391118[[#This Row],[ENTRADAS]]*Tabla32391118[[#This Row],[PRECIO]]</f>
        <v>0</v>
      </c>
      <c r="P370" s="2">
        <f>+Tabla32391118[[#This Row],[SALIDAS]]*Tabla32391118[[#This Row],[PRECIO]]</f>
        <v>0</v>
      </c>
      <c r="Q370" s="2">
        <f>+Tabla32391118[[#This Row],[BALANCE INICIAL2]]+Tabla32391118[[#This Row],[ENTRADAS3]]-Tabla32391118[[#This Row],[SALIDAS4]]</f>
        <v>1025</v>
      </c>
    </row>
    <row r="371" spans="1:17">
      <c r="A371" s="39" t="s">
        <v>28</v>
      </c>
      <c r="B371" s="40" t="s">
        <v>884</v>
      </c>
      <c r="C371" s="52" t="s">
        <v>74</v>
      </c>
      <c r="D371" t="s">
        <v>240</v>
      </c>
      <c r="F371" s="55" t="s">
        <v>1345</v>
      </c>
      <c r="G371" s="55"/>
      <c r="H371" s="9" t="s">
        <v>834</v>
      </c>
      <c r="I371">
        <v>9</v>
      </c>
      <c r="J371">
        <v>0</v>
      </c>
      <c r="K371" s="34">
        <v>0</v>
      </c>
      <c r="L371">
        <f>+Tabla32391118[[#This Row],[BALANCE INICIAL]]+Tabla32391118[[#This Row],[ENTRADAS]]-Tabla32391118[[#This Row],[SALIDAS]]</f>
        <v>9</v>
      </c>
      <c r="M371" s="2">
        <v>170.9</v>
      </c>
      <c r="N371" s="2">
        <f>+Tabla32391118[[#This Row],[BALANCE INICIAL]]*Tabla32391118[[#This Row],[PRECIO]]</f>
        <v>1538.1000000000001</v>
      </c>
      <c r="O371" s="2">
        <f>+Tabla32391118[[#This Row],[ENTRADAS]]*Tabla32391118[[#This Row],[PRECIO]]</f>
        <v>0</v>
      </c>
      <c r="P371" s="2">
        <f>+Tabla32391118[[#This Row],[SALIDAS]]*Tabla32391118[[#This Row],[PRECIO]]</f>
        <v>0</v>
      </c>
      <c r="Q371" s="2">
        <f>+Tabla32391118[[#This Row],[BALANCE INICIAL2]]+Tabla32391118[[#This Row],[ENTRADAS3]]-Tabla32391118[[#This Row],[SALIDAS4]]</f>
        <v>1538.1000000000001</v>
      </c>
    </row>
    <row r="372" spans="1:17">
      <c r="A372" s="9" t="s">
        <v>29</v>
      </c>
      <c r="B372" s="47" t="s">
        <v>878</v>
      </c>
      <c r="C372" s="50" t="s">
        <v>102</v>
      </c>
      <c r="D372" t="s">
        <v>586</v>
      </c>
      <c r="F372" s="55" t="s">
        <v>1345</v>
      </c>
      <c r="G372" s="55"/>
      <c r="H372" s="9" t="s">
        <v>865</v>
      </c>
      <c r="I372">
        <v>2</v>
      </c>
      <c r="J372">
        <v>0</v>
      </c>
      <c r="K372" s="34">
        <v>0</v>
      </c>
      <c r="L372">
        <f>+Tabla32391118[[#This Row],[BALANCE INICIAL]]+Tabla32391118[[#This Row],[ENTRADAS]]-Tabla32391118[[#This Row],[SALIDAS]]</f>
        <v>2</v>
      </c>
      <c r="M372" s="2">
        <v>45</v>
      </c>
      <c r="N372" s="2">
        <f>+Tabla32391118[[#This Row],[BALANCE INICIAL]]*Tabla32391118[[#This Row],[PRECIO]]</f>
        <v>90</v>
      </c>
      <c r="O372" s="2">
        <f>+Tabla32391118[[#This Row],[ENTRADAS]]*Tabla32391118[[#This Row],[PRECIO]]</f>
        <v>0</v>
      </c>
      <c r="P372" s="2">
        <f>+Tabla32391118[[#This Row],[SALIDAS]]*Tabla32391118[[#This Row],[PRECIO]]</f>
        <v>0</v>
      </c>
      <c r="Q372" s="2">
        <f>+Tabla32391118[[#This Row],[BALANCE INICIAL2]]+Tabla32391118[[#This Row],[ENTRADAS3]]-Tabla32391118[[#This Row],[SALIDAS4]]</f>
        <v>90</v>
      </c>
    </row>
    <row r="373" spans="1:17">
      <c r="A373" s="39" t="s">
        <v>60</v>
      </c>
      <c r="B373" s="40" t="s">
        <v>885</v>
      </c>
      <c r="C373" s="52" t="s">
        <v>108</v>
      </c>
      <c r="D373" t="s">
        <v>706</v>
      </c>
      <c r="F373" s="55" t="s">
        <v>1345</v>
      </c>
      <c r="G373" s="55"/>
      <c r="H373" s="9" t="s">
        <v>820</v>
      </c>
      <c r="I373">
        <v>1</v>
      </c>
      <c r="J373">
        <v>0</v>
      </c>
      <c r="K373" s="34">
        <v>0</v>
      </c>
      <c r="L373">
        <f>+Tabla32391118[[#This Row],[BALANCE INICIAL]]+Tabla32391118[[#This Row],[ENTRADAS]]-Tabla32391118[[#This Row],[SALIDAS]]</f>
        <v>1</v>
      </c>
      <c r="M373" s="2">
        <v>8544</v>
      </c>
      <c r="N373" s="2">
        <f>+Tabla32391118[[#This Row],[BALANCE INICIAL]]*Tabla32391118[[#This Row],[PRECIO]]</f>
        <v>8544</v>
      </c>
      <c r="O373" s="2">
        <f>+Tabla32391118[[#This Row],[ENTRADAS]]*Tabla32391118[[#This Row],[PRECIO]]</f>
        <v>0</v>
      </c>
      <c r="P373" s="2">
        <f>+Tabla32391118[[#This Row],[SALIDAS]]*Tabla32391118[[#This Row],[PRECIO]]</f>
        <v>0</v>
      </c>
      <c r="Q373" s="2">
        <f>+Tabla32391118[[#This Row],[BALANCE INICIAL2]]+Tabla32391118[[#This Row],[ENTRADAS3]]-Tabla32391118[[#This Row],[SALIDAS4]]</f>
        <v>8544</v>
      </c>
    </row>
    <row r="374" spans="1:17">
      <c r="A374" s="63" t="s">
        <v>29</v>
      </c>
      <c r="B374" s="40" t="s">
        <v>878</v>
      </c>
      <c r="C374" s="52" t="s">
        <v>102</v>
      </c>
      <c r="D374" t="s">
        <v>1684</v>
      </c>
      <c r="E374" t="s">
        <v>1659</v>
      </c>
      <c r="F374" s="55">
        <v>45551</v>
      </c>
      <c r="G374" s="62" t="s">
        <v>1719</v>
      </c>
      <c r="H374" s="9" t="s">
        <v>1805</v>
      </c>
      <c r="I374">
        <v>0</v>
      </c>
      <c r="J374">
        <v>30</v>
      </c>
      <c r="K374" s="34">
        <v>0</v>
      </c>
      <c r="L374">
        <f>+Tabla32391118[[#This Row],[BALANCE INICIAL]]+Tabla32391118[[#This Row],[ENTRADAS]]-Tabla32391118[[#This Row],[SALIDAS]]</f>
        <v>30</v>
      </c>
      <c r="M374" s="2">
        <v>232</v>
      </c>
      <c r="N374" s="2">
        <f>+Tabla32391118[[#This Row],[BALANCE INICIAL]]*Tabla32391118[[#This Row],[PRECIO]]</f>
        <v>0</v>
      </c>
      <c r="O374" s="2">
        <f>+Tabla32391118[[#This Row],[ENTRADAS]]*Tabla32391118[[#This Row],[PRECIO]]</f>
        <v>6960</v>
      </c>
      <c r="P374" s="2">
        <f>+Tabla32391118[[#This Row],[SALIDAS]]*Tabla32391118[[#This Row],[PRECIO]]</f>
        <v>0</v>
      </c>
      <c r="Q374" s="2">
        <f>+Tabla32391118[[#This Row],[BALANCE INICIAL2]]+Tabla32391118[[#This Row],[ENTRADAS3]]-Tabla32391118[[#This Row],[SALIDAS4]]</f>
        <v>6960</v>
      </c>
    </row>
    <row r="375" spans="1:17">
      <c r="A375" s="39" t="s">
        <v>24</v>
      </c>
      <c r="B375" s="40" t="s">
        <v>875</v>
      </c>
      <c r="C375" s="52" t="s">
        <v>64</v>
      </c>
      <c r="D375" t="s">
        <v>1258</v>
      </c>
      <c r="F375" s="55" t="s">
        <v>1345</v>
      </c>
      <c r="G375" s="55"/>
      <c r="H375" s="9" t="s">
        <v>820</v>
      </c>
      <c r="I375">
        <v>10</v>
      </c>
      <c r="J375">
        <v>0</v>
      </c>
      <c r="K375" s="34">
        <v>0</v>
      </c>
      <c r="L375">
        <f>+Tabla32391118[[#This Row],[BALANCE INICIAL]]+Tabla32391118[[#This Row],[ENTRADAS]]-Tabla32391118[[#This Row],[SALIDAS]]</f>
        <v>10</v>
      </c>
      <c r="M375" s="2">
        <v>116</v>
      </c>
      <c r="N375" s="2">
        <f>+Tabla32391118[[#This Row],[BALANCE INICIAL]]*Tabla32391118[[#This Row],[PRECIO]]</f>
        <v>1160</v>
      </c>
      <c r="O375" s="2">
        <f>+Tabla32391118[[#This Row],[ENTRADAS]]*Tabla32391118[[#This Row],[PRECIO]]</f>
        <v>0</v>
      </c>
      <c r="P375" s="2">
        <f>+Tabla32391118[[#This Row],[SALIDAS]]*Tabla32391118[[#This Row],[PRECIO]]</f>
        <v>0</v>
      </c>
      <c r="Q375" s="2">
        <f>+Tabla32391118[[#This Row],[BALANCE INICIAL2]]+Tabla32391118[[#This Row],[ENTRADAS3]]-Tabla32391118[[#This Row],[SALIDAS4]]</f>
        <v>1160</v>
      </c>
    </row>
    <row r="376" spans="1:17">
      <c r="A376" s="39" t="s">
        <v>24</v>
      </c>
      <c r="B376" s="40" t="s">
        <v>875</v>
      </c>
      <c r="C376" s="52" t="s">
        <v>64</v>
      </c>
      <c r="D376" t="s">
        <v>1253</v>
      </c>
      <c r="F376" s="55" t="s">
        <v>1345</v>
      </c>
      <c r="G376" s="55"/>
      <c r="H376" s="9" t="s">
        <v>820</v>
      </c>
      <c r="I376">
        <v>10</v>
      </c>
      <c r="J376">
        <v>0</v>
      </c>
      <c r="K376" s="34">
        <v>0</v>
      </c>
      <c r="L376">
        <f>+Tabla32391118[[#This Row],[BALANCE INICIAL]]+Tabla32391118[[#This Row],[ENTRADAS]]-Tabla32391118[[#This Row],[SALIDAS]]</f>
        <v>10</v>
      </c>
      <c r="M376" s="2">
        <v>84</v>
      </c>
      <c r="N376" s="2">
        <f>+Tabla32391118[[#This Row],[BALANCE INICIAL]]*Tabla32391118[[#This Row],[PRECIO]]</f>
        <v>840</v>
      </c>
      <c r="O376" s="2">
        <f>+Tabla32391118[[#This Row],[ENTRADAS]]*Tabla32391118[[#This Row],[PRECIO]]</f>
        <v>0</v>
      </c>
      <c r="P376" s="2">
        <f>+Tabla32391118[[#This Row],[SALIDAS]]*Tabla32391118[[#This Row],[PRECIO]]</f>
        <v>0</v>
      </c>
      <c r="Q376" s="2">
        <f>+Tabla32391118[[#This Row],[BALANCE INICIAL2]]+Tabla32391118[[#This Row],[ENTRADAS3]]-Tabla32391118[[#This Row],[SALIDAS4]]</f>
        <v>840</v>
      </c>
    </row>
    <row r="377" spans="1:17">
      <c r="A377" s="39" t="s">
        <v>24</v>
      </c>
      <c r="B377" s="40" t="s">
        <v>875</v>
      </c>
      <c r="C377" s="52" t="s">
        <v>64</v>
      </c>
      <c r="D377" t="s">
        <v>1254</v>
      </c>
      <c r="F377" s="55" t="s">
        <v>1345</v>
      </c>
      <c r="G377" s="55"/>
      <c r="H377" s="9" t="s">
        <v>820</v>
      </c>
      <c r="I377">
        <v>5</v>
      </c>
      <c r="J377">
        <v>0</v>
      </c>
      <c r="K377" s="34">
        <v>0</v>
      </c>
      <c r="L377">
        <f>+Tabla32391118[[#This Row],[BALANCE INICIAL]]+Tabla32391118[[#This Row],[ENTRADAS]]-Tabla32391118[[#This Row],[SALIDAS]]</f>
        <v>5</v>
      </c>
      <c r="M377" s="2">
        <v>154</v>
      </c>
      <c r="N377" s="2">
        <f>+Tabla32391118[[#This Row],[BALANCE INICIAL]]*Tabla32391118[[#This Row],[PRECIO]]</f>
        <v>770</v>
      </c>
      <c r="O377" s="2">
        <f>+Tabla32391118[[#This Row],[ENTRADAS]]*Tabla32391118[[#This Row],[PRECIO]]</f>
        <v>0</v>
      </c>
      <c r="P377" s="2">
        <f>+Tabla32391118[[#This Row],[SALIDAS]]*Tabla32391118[[#This Row],[PRECIO]]</f>
        <v>0</v>
      </c>
      <c r="Q377" s="2">
        <f>+Tabla32391118[[#This Row],[BALANCE INICIAL2]]+Tabla32391118[[#This Row],[ENTRADAS3]]-Tabla32391118[[#This Row],[SALIDAS4]]</f>
        <v>770</v>
      </c>
    </row>
    <row r="378" spans="1:17">
      <c r="A378" s="39" t="s">
        <v>59</v>
      </c>
      <c r="B378" s="40" t="s">
        <v>880</v>
      </c>
      <c r="C378" s="52" t="s">
        <v>107</v>
      </c>
      <c r="D378" t="s">
        <v>707</v>
      </c>
      <c r="F378" s="55" t="s">
        <v>1345</v>
      </c>
      <c r="G378" s="55"/>
      <c r="H378" s="9" t="s">
        <v>820</v>
      </c>
      <c r="I378">
        <v>1</v>
      </c>
      <c r="J378">
        <v>0</v>
      </c>
      <c r="K378" s="34">
        <v>0</v>
      </c>
      <c r="L378">
        <f>+Tabla32391118[[#This Row],[BALANCE INICIAL]]+Tabla32391118[[#This Row],[ENTRADAS]]-Tabla32391118[[#This Row],[SALIDAS]]</f>
        <v>1</v>
      </c>
      <c r="M378" s="2">
        <v>1000</v>
      </c>
      <c r="N378" s="2">
        <f>+Tabla32391118[[#This Row],[BALANCE INICIAL]]*Tabla32391118[[#This Row],[PRECIO]]</f>
        <v>1000</v>
      </c>
      <c r="O378" s="2">
        <f>+Tabla32391118[[#This Row],[ENTRADAS]]*Tabla32391118[[#This Row],[PRECIO]]</f>
        <v>0</v>
      </c>
      <c r="P378" s="2">
        <f>+Tabla32391118[[#This Row],[SALIDAS]]*Tabla32391118[[#This Row],[PRECIO]]</f>
        <v>0</v>
      </c>
      <c r="Q378" s="2">
        <f>+Tabla32391118[[#This Row],[BALANCE INICIAL2]]+Tabla32391118[[#This Row],[ENTRADAS3]]-Tabla32391118[[#This Row],[SALIDAS4]]</f>
        <v>1000</v>
      </c>
    </row>
    <row r="379" spans="1:17">
      <c r="A379" s="9" t="s">
        <v>29</v>
      </c>
      <c r="B379" s="47" t="s">
        <v>878</v>
      </c>
      <c r="C379" s="50" t="s">
        <v>102</v>
      </c>
      <c r="D379" t="s">
        <v>1255</v>
      </c>
      <c r="F379" s="55" t="s">
        <v>1345</v>
      </c>
      <c r="G379" s="55"/>
      <c r="H379" s="9" t="s">
        <v>865</v>
      </c>
      <c r="I379">
        <v>1</v>
      </c>
      <c r="J379">
        <v>0</v>
      </c>
      <c r="K379" s="34">
        <v>0</v>
      </c>
      <c r="L379">
        <f>+Tabla32391118[[#This Row],[BALANCE INICIAL]]+Tabla32391118[[#This Row],[ENTRADAS]]-Tabla32391118[[#This Row],[SALIDAS]]</f>
        <v>1</v>
      </c>
      <c r="M379" s="2">
        <v>400</v>
      </c>
      <c r="N379" s="2">
        <f>+Tabla32391118[[#This Row],[BALANCE INICIAL]]*Tabla32391118[[#This Row],[PRECIO]]</f>
        <v>400</v>
      </c>
      <c r="O379" s="2">
        <f>+Tabla32391118[[#This Row],[ENTRADAS]]*Tabla32391118[[#This Row],[PRECIO]]</f>
        <v>0</v>
      </c>
      <c r="P379" s="2">
        <f>+Tabla32391118[[#This Row],[SALIDAS]]*Tabla32391118[[#This Row],[PRECIO]]</f>
        <v>0</v>
      </c>
      <c r="Q379" s="2">
        <f>+Tabla32391118[[#This Row],[BALANCE INICIAL2]]+Tabla32391118[[#This Row],[ENTRADAS3]]-Tabla32391118[[#This Row],[SALIDAS4]]</f>
        <v>400</v>
      </c>
    </row>
    <row r="380" spans="1:17">
      <c r="A380" s="39" t="s">
        <v>43</v>
      </c>
      <c r="B380" s="40" t="s">
        <v>954</v>
      </c>
      <c r="C380" s="52" t="s">
        <v>89</v>
      </c>
      <c r="D380" t="s">
        <v>1256</v>
      </c>
      <c r="F380" s="55" t="s">
        <v>1345</v>
      </c>
      <c r="G380" s="55"/>
      <c r="H380" s="9" t="s">
        <v>820</v>
      </c>
      <c r="I380">
        <v>200</v>
      </c>
      <c r="J380">
        <v>0</v>
      </c>
      <c r="K380" s="34">
        <v>0</v>
      </c>
      <c r="L380">
        <f>+Tabla32391118[[#This Row],[BALANCE INICIAL]]+Tabla32391118[[#This Row],[ENTRADAS]]-Tabla32391118[[#This Row],[SALIDAS]]</f>
        <v>200</v>
      </c>
      <c r="M380" s="2">
        <v>119</v>
      </c>
      <c r="N380" s="2">
        <f>+Tabla32391118[[#This Row],[BALANCE INICIAL]]*Tabla32391118[[#This Row],[PRECIO]]</f>
        <v>23800</v>
      </c>
      <c r="O380" s="2">
        <f>+Tabla32391118[[#This Row],[ENTRADAS]]*Tabla32391118[[#This Row],[PRECIO]]</f>
        <v>0</v>
      </c>
      <c r="P380" s="2">
        <f>+Tabla32391118[[#This Row],[SALIDAS]]*Tabla32391118[[#This Row],[PRECIO]]</f>
        <v>0</v>
      </c>
      <c r="Q380" s="2">
        <f>+Tabla32391118[[#This Row],[BALANCE INICIAL2]]+Tabla32391118[[#This Row],[ENTRADAS3]]-Tabla32391118[[#This Row],[SALIDAS4]]</f>
        <v>23800</v>
      </c>
    </row>
    <row r="381" spans="1:17">
      <c r="A381" s="39" t="s">
        <v>31</v>
      </c>
      <c r="B381" s="40" t="s">
        <v>897</v>
      </c>
      <c r="C381" s="50" t="s">
        <v>69</v>
      </c>
      <c r="D381" t="s">
        <v>1728</v>
      </c>
      <c r="F381" s="55" t="s">
        <v>1345</v>
      </c>
      <c r="G381" s="55"/>
      <c r="H381" s="9" t="s">
        <v>825</v>
      </c>
      <c r="I381">
        <v>114</v>
      </c>
      <c r="J381">
        <v>0</v>
      </c>
      <c r="K381" s="34">
        <v>10</v>
      </c>
      <c r="L381">
        <f>+Tabla32391118[[#This Row],[BALANCE INICIAL]]+Tabla32391118[[#This Row],[ENTRADAS]]-Tabla32391118[[#This Row],[SALIDAS]]</f>
        <v>104</v>
      </c>
      <c r="M381" s="2">
        <v>93</v>
      </c>
      <c r="N381" s="2">
        <f>+Tabla32391118[[#This Row],[BALANCE INICIAL]]*Tabla32391118[[#This Row],[PRECIO]]</f>
        <v>10602</v>
      </c>
      <c r="O381" s="2">
        <f>+Tabla32391118[[#This Row],[ENTRADAS]]*Tabla32391118[[#This Row],[PRECIO]]</f>
        <v>0</v>
      </c>
      <c r="P381" s="2">
        <f>+Tabla32391118[[#This Row],[SALIDAS]]*Tabla32391118[[#This Row],[PRECIO]]</f>
        <v>930</v>
      </c>
      <c r="Q381" s="2">
        <f>+Tabla32391118[[#This Row],[BALANCE INICIAL2]]+Tabla32391118[[#This Row],[ENTRADAS3]]-Tabla32391118[[#This Row],[SALIDAS4]]</f>
        <v>9672</v>
      </c>
    </row>
    <row r="382" spans="1:17">
      <c r="A382" s="39" t="s">
        <v>33</v>
      </c>
      <c r="B382" s="40" t="s">
        <v>879</v>
      </c>
      <c r="C382" s="50" t="s">
        <v>106</v>
      </c>
      <c r="D382" t="s">
        <v>708</v>
      </c>
      <c r="F382" s="55" t="s">
        <v>1345</v>
      </c>
      <c r="G382" s="55"/>
      <c r="H382" s="9" t="s">
        <v>825</v>
      </c>
      <c r="I382">
        <v>9</v>
      </c>
      <c r="J382">
        <v>0</v>
      </c>
      <c r="K382" s="34">
        <v>0</v>
      </c>
      <c r="L382">
        <f>+Tabla32391118[[#This Row],[BALANCE INICIAL]]+Tabla32391118[[#This Row],[ENTRADAS]]-Tabla32391118[[#This Row],[SALIDAS]]</f>
        <v>9</v>
      </c>
      <c r="M382" s="2">
        <v>633.62</v>
      </c>
      <c r="N382" s="2">
        <f>+Tabla32391118[[#This Row],[BALANCE INICIAL]]*Tabla32391118[[#This Row],[PRECIO]]</f>
        <v>5702.58</v>
      </c>
      <c r="O382" s="2">
        <f>+Tabla32391118[[#This Row],[ENTRADAS]]*Tabla32391118[[#This Row],[PRECIO]]</f>
        <v>0</v>
      </c>
      <c r="P382" s="2">
        <f>+Tabla32391118[[#This Row],[SALIDAS]]*Tabla32391118[[#This Row],[PRECIO]]</f>
        <v>0</v>
      </c>
      <c r="Q382" s="2">
        <f>+Tabla32391118[[#This Row],[BALANCE INICIAL2]]+Tabla32391118[[#This Row],[ENTRADAS3]]-Tabla32391118[[#This Row],[SALIDAS4]]</f>
        <v>5702.58</v>
      </c>
    </row>
    <row r="383" spans="1:17">
      <c r="A383" s="39" t="s">
        <v>31</v>
      </c>
      <c r="B383" s="40" t="s">
        <v>897</v>
      </c>
      <c r="C383" s="50" t="s">
        <v>69</v>
      </c>
      <c r="D383" t="s">
        <v>242</v>
      </c>
      <c r="F383" s="55" t="s">
        <v>1345</v>
      </c>
      <c r="G383" s="55"/>
      <c r="H383" s="9" t="s">
        <v>825</v>
      </c>
      <c r="I383">
        <v>32</v>
      </c>
      <c r="J383">
        <v>0</v>
      </c>
      <c r="K383" s="34">
        <v>24</v>
      </c>
      <c r="L383">
        <f>+Tabla32391118[[#This Row],[BALANCE INICIAL]]+Tabla32391118[[#This Row],[ENTRADAS]]-Tabla32391118[[#This Row],[SALIDAS]]</f>
        <v>8</v>
      </c>
      <c r="M383" s="2">
        <v>93</v>
      </c>
      <c r="N383" s="2">
        <f>+Tabla32391118[[#This Row],[BALANCE INICIAL]]*Tabla32391118[[#This Row],[PRECIO]]</f>
        <v>2976</v>
      </c>
      <c r="O383" s="2">
        <f>+Tabla32391118[[#This Row],[ENTRADAS]]*Tabla32391118[[#This Row],[PRECIO]]</f>
        <v>0</v>
      </c>
      <c r="P383" s="2">
        <f>+Tabla32391118[[#This Row],[SALIDAS]]*Tabla32391118[[#This Row],[PRECIO]]</f>
        <v>2232</v>
      </c>
      <c r="Q383" s="2">
        <f>+Tabla32391118[[#This Row],[BALANCE INICIAL2]]+Tabla32391118[[#This Row],[ENTRADAS3]]-Tabla32391118[[#This Row],[SALIDAS4]]</f>
        <v>744</v>
      </c>
    </row>
    <row r="384" spans="1:17">
      <c r="A384" s="39" t="s">
        <v>43</v>
      </c>
      <c r="B384" s="40" t="s">
        <v>954</v>
      </c>
      <c r="C384" s="50" t="s">
        <v>89</v>
      </c>
      <c r="D384" t="s">
        <v>709</v>
      </c>
      <c r="F384" s="55" t="s">
        <v>1345</v>
      </c>
      <c r="G384" s="55"/>
      <c r="H384" s="9" t="s">
        <v>825</v>
      </c>
      <c r="I384">
        <v>13</v>
      </c>
      <c r="J384">
        <v>0</v>
      </c>
      <c r="K384" s="34">
        <v>0</v>
      </c>
      <c r="L384">
        <f>+Tabla32391118[[#This Row],[BALANCE INICIAL]]+Tabla32391118[[#This Row],[ENTRADAS]]-Tabla32391118[[#This Row],[SALIDAS]]</f>
        <v>13</v>
      </c>
      <c r="M384" s="2">
        <v>615</v>
      </c>
      <c r="N384" s="2">
        <f>+Tabla32391118[[#This Row],[BALANCE INICIAL]]*Tabla32391118[[#This Row],[PRECIO]]</f>
        <v>7995</v>
      </c>
      <c r="O384" s="2">
        <f>+Tabla32391118[[#This Row],[ENTRADAS]]*Tabla32391118[[#This Row],[PRECIO]]</f>
        <v>0</v>
      </c>
      <c r="P384" s="2">
        <f>+Tabla32391118[[#This Row],[SALIDAS]]*Tabla32391118[[#This Row],[PRECIO]]</f>
        <v>0</v>
      </c>
      <c r="Q384" s="2">
        <f>+Tabla32391118[[#This Row],[BALANCE INICIAL2]]+Tabla32391118[[#This Row],[ENTRADAS3]]-Tabla32391118[[#This Row],[SALIDAS4]]</f>
        <v>7995</v>
      </c>
    </row>
    <row r="385" spans="1:17">
      <c r="A385" s="39" t="s">
        <v>1424</v>
      </c>
      <c r="B385" s="40" t="s">
        <v>1425</v>
      </c>
      <c r="C385" s="52" t="s">
        <v>1426</v>
      </c>
      <c r="D385" t="s">
        <v>1257</v>
      </c>
      <c r="F385" s="55" t="s">
        <v>1345</v>
      </c>
      <c r="G385" s="55"/>
      <c r="H385" s="9" t="s">
        <v>820</v>
      </c>
      <c r="I385">
        <v>70</v>
      </c>
      <c r="J385">
        <v>0</v>
      </c>
      <c r="K385" s="34">
        <v>0</v>
      </c>
      <c r="L385">
        <f>+Tabla32391118[[#This Row],[BALANCE INICIAL]]+Tabla32391118[[#This Row],[ENTRADAS]]-Tabla32391118[[#This Row],[SALIDAS]]</f>
        <v>70</v>
      </c>
      <c r="M385" s="2">
        <v>298</v>
      </c>
      <c r="N385" s="2">
        <f>+Tabla32391118[[#This Row],[BALANCE INICIAL]]*Tabla32391118[[#This Row],[PRECIO]]</f>
        <v>20860</v>
      </c>
      <c r="O385" s="2">
        <f>+Tabla32391118[[#This Row],[ENTRADAS]]*Tabla32391118[[#This Row],[PRECIO]]</f>
        <v>0</v>
      </c>
      <c r="P385" s="2">
        <f>+Tabla32391118[[#This Row],[SALIDAS]]*Tabla32391118[[#This Row],[PRECIO]]</f>
        <v>0</v>
      </c>
      <c r="Q385" s="2">
        <f>+Tabla32391118[[#This Row],[BALANCE INICIAL2]]+Tabla32391118[[#This Row],[ENTRADAS3]]-Tabla32391118[[#This Row],[SALIDAS4]]</f>
        <v>20860</v>
      </c>
    </row>
    <row r="386" spans="1:17">
      <c r="A386" s="39" t="s">
        <v>59</v>
      </c>
      <c r="B386" s="40" t="s">
        <v>880</v>
      </c>
      <c r="C386" s="52" t="s">
        <v>107</v>
      </c>
      <c r="D386" t="s">
        <v>710</v>
      </c>
      <c r="F386" s="55" t="s">
        <v>1345</v>
      </c>
      <c r="G386" s="55"/>
      <c r="H386" s="9" t="s">
        <v>820</v>
      </c>
      <c r="I386">
        <v>7</v>
      </c>
      <c r="J386">
        <v>0</v>
      </c>
      <c r="K386" s="34">
        <v>0</v>
      </c>
      <c r="L386">
        <f>+Tabla32391118[[#This Row],[BALANCE INICIAL]]+Tabla32391118[[#This Row],[ENTRADAS]]-Tabla32391118[[#This Row],[SALIDAS]]</f>
        <v>7</v>
      </c>
      <c r="M386" s="2">
        <v>545</v>
      </c>
      <c r="N386" s="2">
        <f>+Tabla32391118[[#This Row],[BALANCE INICIAL]]*Tabla32391118[[#This Row],[PRECIO]]</f>
        <v>3815</v>
      </c>
      <c r="O386" s="2">
        <f>+Tabla32391118[[#This Row],[ENTRADAS]]*Tabla32391118[[#This Row],[PRECIO]]</f>
        <v>0</v>
      </c>
      <c r="P386" s="2">
        <f>+Tabla32391118[[#This Row],[SALIDAS]]*Tabla32391118[[#This Row],[PRECIO]]</f>
        <v>0</v>
      </c>
      <c r="Q386" s="2">
        <f>+Tabla32391118[[#This Row],[BALANCE INICIAL2]]+Tabla32391118[[#This Row],[ENTRADAS3]]-Tabla32391118[[#This Row],[SALIDAS4]]</f>
        <v>3815</v>
      </c>
    </row>
    <row r="387" spans="1:17">
      <c r="A387" s="39" t="s">
        <v>59</v>
      </c>
      <c r="B387" s="40" t="s">
        <v>880</v>
      </c>
      <c r="C387" s="52" t="s">
        <v>107</v>
      </c>
      <c r="D387" t="s">
        <v>711</v>
      </c>
      <c r="F387" s="55" t="s">
        <v>1345</v>
      </c>
      <c r="G387" s="55"/>
      <c r="H387" s="9" t="s">
        <v>820</v>
      </c>
      <c r="I387">
        <v>1</v>
      </c>
      <c r="J387">
        <v>0</v>
      </c>
      <c r="K387" s="34">
        <v>0</v>
      </c>
      <c r="L387">
        <f>+Tabla32391118[[#This Row],[BALANCE INICIAL]]+Tabla32391118[[#This Row],[ENTRADAS]]-Tabla32391118[[#This Row],[SALIDAS]]</f>
        <v>1</v>
      </c>
      <c r="M387" s="2">
        <v>775</v>
      </c>
      <c r="N387" s="2">
        <f>+Tabla32391118[[#This Row],[BALANCE INICIAL]]*Tabla32391118[[#This Row],[PRECIO]]</f>
        <v>775</v>
      </c>
      <c r="O387" s="2">
        <f>+Tabla32391118[[#This Row],[ENTRADAS]]*Tabla32391118[[#This Row],[PRECIO]]</f>
        <v>0</v>
      </c>
      <c r="P387" s="2">
        <f>+Tabla32391118[[#This Row],[SALIDAS]]*Tabla32391118[[#This Row],[PRECIO]]</f>
        <v>0</v>
      </c>
      <c r="Q387" s="2">
        <f>+Tabla32391118[[#This Row],[BALANCE INICIAL2]]+Tabla32391118[[#This Row],[ENTRADAS3]]-Tabla32391118[[#This Row],[SALIDAS4]]</f>
        <v>775</v>
      </c>
    </row>
    <row r="388" spans="1:17">
      <c r="A388" s="63" t="s">
        <v>29</v>
      </c>
      <c r="B388" s="40" t="s">
        <v>878</v>
      </c>
      <c r="C388" s="52" t="s">
        <v>102</v>
      </c>
      <c r="D388" t="s">
        <v>1685</v>
      </c>
      <c r="E388" t="s">
        <v>1659</v>
      </c>
      <c r="F388" s="55">
        <v>45551</v>
      </c>
      <c r="G388" s="62" t="s">
        <v>1719</v>
      </c>
      <c r="H388" s="9" t="s">
        <v>820</v>
      </c>
      <c r="I388">
        <v>0</v>
      </c>
      <c r="J388">
        <v>1</v>
      </c>
      <c r="K388" s="34">
        <v>0</v>
      </c>
      <c r="L388">
        <f>+Tabla32391118[[#This Row],[BALANCE INICIAL]]+Tabla32391118[[#This Row],[ENTRADAS]]-Tabla32391118[[#This Row],[SALIDAS]]</f>
        <v>1</v>
      </c>
      <c r="M388" s="2">
        <v>181</v>
      </c>
      <c r="N388" s="2">
        <f>+Tabla32391118[[#This Row],[BALANCE INICIAL]]*Tabla32391118[[#This Row],[PRECIO]]</f>
        <v>0</v>
      </c>
      <c r="O388" s="2">
        <f>+Tabla32391118[[#This Row],[ENTRADAS]]*Tabla32391118[[#This Row],[PRECIO]]</f>
        <v>181</v>
      </c>
      <c r="P388" s="2">
        <f>+Tabla32391118[[#This Row],[SALIDAS]]*Tabla32391118[[#This Row],[PRECIO]]</f>
        <v>0</v>
      </c>
      <c r="Q388" s="2">
        <f>+Tabla32391118[[#This Row],[BALANCE INICIAL2]]+Tabla32391118[[#This Row],[ENTRADAS3]]-Tabla32391118[[#This Row],[SALIDAS4]]</f>
        <v>181</v>
      </c>
    </row>
    <row r="389" spans="1:17">
      <c r="A389" s="39" t="s">
        <v>26</v>
      </c>
      <c r="B389" s="40" t="s">
        <v>887</v>
      </c>
      <c r="C389" s="52" t="s">
        <v>70</v>
      </c>
      <c r="D389" t="s">
        <v>1247</v>
      </c>
      <c r="F389" s="55" t="s">
        <v>1345</v>
      </c>
      <c r="G389" s="55"/>
      <c r="H389" s="9" t="s">
        <v>820</v>
      </c>
      <c r="I389">
        <v>1</v>
      </c>
      <c r="J389">
        <v>0</v>
      </c>
      <c r="K389" s="34">
        <v>1</v>
      </c>
      <c r="L389">
        <f>+Tabla32391118[[#This Row],[BALANCE INICIAL]]+Tabla32391118[[#This Row],[ENTRADAS]]-Tabla32391118[[#This Row],[SALIDAS]]</f>
        <v>0</v>
      </c>
      <c r="M389" s="2">
        <v>5800</v>
      </c>
      <c r="N389" s="2">
        <f>+Tabla32391118[[#This Row],[BALANCE INICIAL]]*Tabla32391118[[#This Row],[PRECIO]]</f>
        <v>5800</v>
      </c>
      <c r="O389" s="2">
        <f>+Tabla32391118[[#This Row],[ENTRADAS]]*Tabla32391118[[#This Row],[PRECIO]]</f>
        <v>0</v>
      </c>
      <c r="P389" s="2">
        <f>+Tabla32391118[[#This Row],[SALIDAS]]*Tabla32391118[[#This Row],[PRECIO]]</f>
        <v>5800</v>
      </c>
      <c r="Q389" s="2">
        <f>+Tabla32391118[[#This Row],[BALANCE INICIAL2]]+Tabla32391118[[#This Row],[ENTRADAS3]]-Tabla32391118[[#This Row],[SALIDAS4]]</f>
        <v>0</v>
      </c>
    </row>
    <row r="390" spans="1:17">
      <c r="A390" s="39" t="s">
        <v>26</v>
      </c>
      <c r="B390" s="40" t="s">
        <v>887</v>
      </c>
      <c r="C390" s="52" t="s">
        <v>70</v>
      </c>
      <c r="D390" t="s">
        <v>1248</v>
      </c>
      <c r="F390" s="55" t="s">
        <v>1345</v>
      </c>
      <c r="G390" s="55"/>
      <c r="H390" s="9" t="s">
        <v>820</v>
      </c>
      <c r="I390">
        <v>2</v>
      </c>
      <c r="J390">
        <v>0</v>
      </c>
      <c r="K390" s="34">
        <v>1</v>
      </c>
      <c r="L390">
        <f>+Tabla32391118[[#This Row],[BALANCE INICIAL]]+Tabla32391118[[#This Row],[ENTRADAS]]-Tabla32391118[[#This Row],[SALIDAS]]</f>
        <v>1</v>
      </c>
      <c r="M390" s="2">
        <v>1885</v>
      </c>
      <c r="N390" s="2">
        <f>+Tabla32391118[[#This Row],[BALANCE INICIAL]]*Tabla32391118[[#This Row],[PRECIO]]</f>
        <v>3770</v>
      </c>
      <c r="O390" s="2">
        <f>+Tabla32391118[[#This Row],[ENTRADAS]]*Tabla32391118[[#This Row],[PRECIO]]</f>
        <v>0</v>
      </c>
      <c r="P390" s="2">
        <f>+Tabla32391118[[#This Row],[SALIDAS]]*Tabla32391118[[#This Row],[PRECIO]]</f>
        <v>1885</v>
      </c>
      <c r="Q390" s="2">
        <f>+Tabla32391118[[#This Row],[BALANCE INICIAL2]]+Tabla32391118[[#This Row],[ENTRADAS3]]-Tabla32391118[[#This Row],[SALIDAS4]]</f>
        <v>1885</v>
      </c>
    </row>
    <row r="391" spans="1:17">
      <c r="A391" s="39" t="s">
        <v>26</v>
      </c>
      <c r="B391" s="40" t="s">
        <v>887</v>
      </c>
      <c r="C391" s="52" t="s">
        <v>70</v>
      </c>
      <c r="D391" t="s">
        <v>1249</v>
      </c>
      <c r="F391" s="55" t="s">
        <v>1345</v>
      </c>
      <c r="G391" s="55"/>
      <c r="H391" s="9" t="s">
        <v>820</v>
      </c>
      <c r="I391">
        <v>0</v>
      </c>
      <c r="J391">
        <v>0</v>
      </c>
      <c r="K391" s="34">
        <v>0</v>
      </c>
      <c r="L391">
        <f>+Tabla32391118[[#This Row],[BALANCE INICIAL]]+Tabla32391118[[#This Row],[ENTRADAS]]-Tabla32391118[[#This Row],[SALIDAS]]</f>
        <v>0</v>
      </c>
      <c r="M391" s="2">
        <v>2150</v>
      </c>
      <c r="N391" s="2">
        <f>+Tabla32391118[[#This Row],[BALANCE INICIAL]]*Tabla32391118[[#This Row],[PRECIO]]</f>
        <v>0</v>
      </c>
      <c r="O391" s="2">
        <f>+Tabla32391118[[#This Row],[ENTRADAS]]*Tabla32391118[[#This Row],[PRECIO]]</f>
        <v>0</v>
      </c>
      <c r="P391" s="2">
        <f>+Tabla32391118[[#This Row],[SALIDAS]]*Tabla32391118[[#This Row],[PRECIO]]</f>
        <v>0</v>
      </c>
      <c r="Q391" s="2">
        <f>+Tabla32391118[[#This Row],[BALANCE INICIAL2]]+Tabla32391118[[#This Row],[ENTRADAS3]]-Tabla32391118[[#This Row],[SALIDAS4]]</f>
        <v>0</v>
      </c>
    </row>
    <row r="392" spans="1:17">
      <c r="A392" s="39" t="s">
        <v>26</v>
      </c>
      <c r="B392" s="40" t="s">
        <v>887</v>
      </c>
      <c r="C392" s="52" t="s">
        <v>70</v>
      </c>
      <c r="D392" t="s">
        <v>1250</v>
      </c>
      <c r="F392" s="55" t="s">
        <v>1345</v>
      </c>
      <c r="G392" s="55"/>
      <c r="H392" s="9" t="s">
        <v>820</v>
      </c>
      <c r="I392">
        <v>4</v>
      </c>
      <c r="J392">
        <v>0</v>
      </c>
      <c r="K392" s="34">
        <v>0</v>
      </c>
      <c r="L392">
        <f>+Tabla32391118[[#This Row],[BALANCE INICIAL]]+Tabla32391118[[#This Row],[ENTRADAS]]-Tabla32391118[[#This Row],[SALIDAS]]</f>
        <v>4</v>
      </c>
      <c r="M392" s="2">
        <v>1350</v>
      </c>
      <c r="N392" s="2">
        <f>+Tabla32391118[[#This Row],[BALANCE INICIAL]]*Tabla32391118[[#This Row],[PRECIO]]</f>
        <v>5400</v>
      </c>
      <c r="O392" s="2">
        <f>+Tabla32391118[[#This Row],[ENTRADAS]]*Tabla32391118[[#This Row],[PRECIO]]</f>
        <v>0</v>
      </c>
      <c r="P392" s="2">
        <f>+Tabla32391118[[#This Row],[SALIDAS]]*Tabla32391118[[#This Row],[PRECIO]]</f>
        <v>0</v>
      </c>
      <c r="Q392" s="2">
        <f>+Tabla32391118[[#This Row],[BALANCE INICIAL2]]+Tabla32391118[[#This Row],[ENTRADAS3]]-Tabla32391118[[#This Row],[SALIDAS4]]</f>
        <v>5400</v>
      </c>
    </row>
    <row r="393" spans="1:17">
      <c r="A393" s="39" t="s">
        <v>26</v>
      </c>
      <c r="B393" s="40" t="s">
        <v>887</v>
      </c>
      <c r="C393" s="52" t="s">
        <v>70</v>
      </c>
      <c r="D393" t="s">
        <v>1251</v>
      </c>
      <c r="F393" s="55" t="s">
        <v>1345</v>
      </c>
      <c r="G393" s="55"/>
      <c r="H393" s="9" t="s">
        <v>820</v>
      </c>
      <c r="I393">
        <v>0</v>
      </c>
      <c r="J393">
        <v>0</v>
      </c>
      <c r="K393" s="34">
        <v>0</v>
      </c>
      <c r="L393">
        <f>+Tabla32391118[[#This Row],[BALANCE INICIAL]]+Tabla32391118[[#This Row],[ENTRADAS]]-Tabla32391118[[#This Row],[SALIDAS]]</f>
        <v>0</v>
      </c>
      <c r="M393" s="2">
        <v>2750</v>
      </c>
      <c r="N393" s="2">
        <f>+Tabla32391118[[#This Row],[BALANCE INICIAL]]*Tabla32391118[[#This Row],[PRECIO]]</f>
        <v>0</v>
      </c>
      <c r="O393" s="2">
        <f>+Tabla32391118[[#This Row],[ENTRADAS]]*Tabla32391118[[#This Row],[PRECIO]]</f>
        <v>0</v>
      </c>
      <c r="P393" s="2">
        <f>+Tabla32391118[[#This Row],[SALIDAS]]*Tabla32391118[[#This Row],[PRECIO]]</f>
        <v>0</v>
      </c>
      <c r="Q393" s="2">
        <f>+Tabla32391118[[#This Row],[BALANCE INICIAL2]]+Tabla32391118[[#This Row],[ENTRADAS3]]-Tabla32391118[[#This Row],[SALIDAS4]]</f>
        <v>0</v>
      </c>
    </row>
    <row r="394" spans="1:17">
      <c r="A394" s="39" t="s">
        <v>26</v>
      </c>
      <c r="B394" s="40" t="s">
        <v>887</v>
      </c>
      <c r="C394" s="52" t="s">
        <v>70</v>
      </c>
      <c r="D394" t="s">
        <v>1040</v>
      </c>
      <c r="E394" t="s">
        <v>1048</v>
      </c>
      <c r="F394" s="55" t="s">
        <v>1345</v>
      </c>
      <c r="G394" s="55"/>
      <c r="H394" s="9" t="s">
        <v>873</v>
      </c>
      <c r="I394">
        <v>1</v>
      </c>
      <c r="J394">
        <v>0</v>
      </c>
      <c r="K394" s="34">
        <v>0</v>
      </c>
      <c r="L394">
        <f>+Tabla32391118[[#This Row],[BALANCE INICIAL]]+Tabla32391118[[#This Row],[ENTRADAS]]-Tabla32391118[[#This Row],[SALIDAS]]</f>
        <v>1</v>
      </c>
      <c r="M394" s="2">
        <v>1700</v>
      </c>
      <c r="N394" s="2">
        <f>+Tabla32391118[[#This Row],[BALANCE INICIAL]]*Tabla32391118[[#This Row],[PRECIO]]</f>
        <v>1700</v>
      </c>
      <c r="O394" s="2">
        <f>+Tabla32391118[[#This Row],[ENTRADAS]]*Tabla32391118[[#This Row],[PRECIO]]</f>
        <v>0</v>
      </c>
      <c r="P394" s="2">
        <f>+Tabla32391118[[#This Row],[SALIDAS]]*Tabla32391118[[#This Row],[PRECIO]]</f>
        <v>0</v>
      </c>
      <c r="Q394" s="2">
        <f>+Tabla32391118[[#This Row],[BALANCE INICIAL2]]+Tabla32391118[[#This Row],[ENTRADAS3]]-Tabla32391118[[#This Row],[SALIDAS4]]</f>
        <v>1700</v>
      </c>
    </row>
    <row r="395" spans="1:17">
      <c r="A395" s="39" t="s">
        <v>59</v>
      </c>
      <c r="B395" s="40" t="s">
        <v>880</v>
      </c>
      <c r="C395" s="52" t="s">
        <v>107</v>
      </c>
      <c r="D395" t="s">
        <v>713</v>
      </c>
      <c r="F395" s="55" t="s">
        <v>1345</v>
      </c>
      <c r="G395" s="55"/>
      <c r="H395" s="9" t="s">
        <v>873</v>
      </c>
      <c r="I395">
        <v>4</v>
      </c>
      <c r="J395">
        <v>0</v>
      </c>
      <c r="K395" s="34">
        <v>0</v>
      </c>
      <c r="L395">
        <f>+Tabla32391118[[#This Row],[BALANCE INICIAL]]+Tabla32391118[[#This Row],[ENTRADAS]]-Tabla32391118[[#This Row],[SALIDAS]]</f>
        <v>4</v>
      </c>
      <c r="M395" s="2">
        <v>539</v>
      </c>
      <c r="N395" s="2">
        <f>+Tabla32391118[[#This Row],[BALANCE INICIAL]]*Tabla32391118[[#This Row],[PRECIO]]</f>
        <v>2156</v>
      </c>
      <c r="O395" s="2">
        <f>+Tabla32391118[[#This Row],[ENTRADAS]]*Tabla32391118[[#This Row],[PRECIO]]</f>
        <v>0</v>
      </c>
      <c r="P395" s="2">
        <f>+Tabla32391118[[#This Row],[SALIDAS]]*Tabla32391118[[#This Row],[PRECIO]]</f>
        <v>0</v>
      </c>
      <c r="Q395" s="2">
        <f>+Tabla32391118[[#This Row],[BALANCE INICIAL2]]+Tabla32391118[[#This Row],[ENTRADAS3]]-Tabla32391118[[#This Row],[SALIDAS4]]</f>
        <v>2156</v>
      </c>
    </row>
    <row r="396" spans="1:17">
      <c r="A396" s="39" t="s">
        <v>1424</v>
      </c>
      <c r="B396" s="40" t="s">
        <v>1425</v>
      </c>
      <c r="C396" s="52" t="s">
        <v>1426</v>
      </c>
      <c r="D396" t="s">
        <v>1246</v>
      </c>
      <c r="F396" s="55" t="s">
        <v>1345</v>
      </c>
      <c r="G396" s="55"/>
      <c r="H396" s="9" t="s">
        <v>820</v>
      </c>
      <c r="I396">
        <v>1</v>
      </c>
      <c r="J396">
        <v>0</v>
      </c>
      <c r="K396" s="34">
        <v>0</v>
      </c>
      <c r="L396">
        <f>+Tabla32391118[[#This Row],[BALANCE INICIAL]]+Tabla32391118[[#This Row],[ENTRADAS]]-Tabla32391118[[#This Row],[SALIDAS]]</f>
        <v>1</v>
      </c>
      <c r="M396" s="2">
        <v>466.44</v>
      </c>
      <c r="N396" s="2">
        <f>+Tabla32391118[[#This Row],[BALANCE INICIAL]]*Tabla32391118[[#This Row],[PRECIO]]</f>
        <v>466.44</v>
      </c>
      <c r="O396" s="2">
        <f>+Tabla32391118[[#This Row],[ENTRADAS]]*Tabla32391118[[#This Row],[PRECIO]]</f>
        <v>0</v>
      </c>
      <c r="P396" s="2">
        <f>+Tabla32391118[[#This Row],[SALIDAS]]*Tabla32391118[[#This Row],[PRECIO]]</f>
        <v>0</v>
      </c>
      <c r="Q396" s="2">
        <f>+Tabla32391118[[#This Row],[BALANCE INICIAL2]]+Tabla32391118[[#This Row],[ENTRADAS3]]-Tabla32391118[[#This Row],[SALIDAS4]]</f>
        <v>466.44</v>
      </c>
    </row>
    <row r="397" spans="1:17">
      <c r="A397" s="39" t="s">
        <v>26</v>
      </c>
      <c r="B397" s="40" t="s">
        <v>887</v>
      </c>
      <c r="C397" s="52" t="s">
        <v>70</v>
      </c>
      <c r="D397" t="s">
        <v>1036</v>
      </c>
      <c r="E397" t="s">
        <v>1048</v>
      </c>
      <c r="F397" s="55" t="s">
        <v>1345</v>
      </c>
      <c r="G397" s="55"/>
      <c r="H397" s="9" t="s">
        <v>873</v>
      </c>
      <c r="I397">
        <v>4</v>
      </c>
      <c r="J397">
        <v>0</v>
      </c>
      <c r="K397" s="34">
        <v>0</v>
      </c>
      <c r="L397">
        <f>+Tabla32391118[[#This Row],[BALANCE INICIAL]]+Tabla32391118[[#This Row],[ENTRADAS]]-Tabla32391118[[#This Row],[SALIDAS]]</f>
        <v>4</v>
      </c>
      <c r="M397" s="2">
        <v>750</v>
      </c>
      <c r="N397" s="2">
        <f>+Tabla32391118[[#This Row],[BALANCE INICIAL]]*Tabla32391118[[#This Row],[PRECIO]]</f>
        <v>3000</v>
      </c>
      <c r="O397" s="2">
        <f>+Tabla32391118[[#This Row],[ENTRADAS]]*Tabla32391118[[#This Row],[PRECIO]]</f>
        <v>0</v>
      </c>
      <c r="P397" s="2">
        <f>+Tabla32391118[[#This Row],[SALIDAS]]*Tabla32391118[[#This Row],[PRECIO]]</f>
        <v>0</v>
      </c>
      <c r="Q397" s="2">
        <f>+Tabla32391118[[#This Row],[BALANCE INICIAL2]]+Tabla32391118[[#This Row],[ENTRADAS3]]-Tabla32391118[[#This Row],[SALIDAS4]]</f>
        <v>3000</v>
      </c>
    </row>
    <row r="398" spans="1:17">
      <c r="A398" s="39" t="s">
        <v>26</v>
      </c>
      <c r="B398" s="40" t="s">
        <v>887</v>
      </c>
      <c r="C398" s="52" t="s">
        <v>70</v>
      </c>
      <c r="D398" t="s">
        <v>1037</v>
      </c>
      <c r="E398" t="s">
        <v>1048</v>
      </c>
      <c r="F398" s="55" t="s">
        <v>1345</v>
      </c>
      <c r="G398" s="55"/>
      <c r="H398" s="9" t="s">
        <v>873</v>
      </c>
      <c r="I398">
        <v>2</v>
      </c>
      <c r="J398">
        <v>0</v>
      </c>
      <c r="K398" s="34">
        <v>0</v>
      </c>
      <c r="L398">
        <f>+Tabla32391118[[#This Row],[BALANCE INICIAL]]+Tabla32391118[[#This Row],[ENTRADAS]]-Tabla32391118[[#This Row],[SALIDAS]]</f>
        <v>2</v>
      </c>
      <c r="M398" s="2">
        <v>750</v>
      </c>
      <c r="N398" s="2">
        <f>+Tabla32391118[[#This Row],[BALANCE INICIAL]]*Tabla32391118[[#This Row],[PRECIO]]</f>
        <v>1500</v>
      </c>
      <c r="O398" s="2">
        <f>+Tabla32391118[[#This Row],[ENTRADAS]]*Tabla32391118[[#This Row],[PRECIO]]</f>
        <v>0</v>
      </c>
      <c r="P398" s="2">
        <f>+Tabla32391118[[#This Row],[SALIDAS]]*Tabla32391118[[#This Row],[PRECIO]]</f>
        <v>0</v>
      </c>
      <c r="Q398" s="2">
        <f>+Tabla32391118[[#This Row],[BALANCE INICIAL2]]+Tabla32391118[[#This Row],[ENTRADAS3]]-Tabla32391118[[#This Row],[SALIDAS4]]</f>
        <v>1500</v>
      </c>
    </row>
    <row r="399" spans="1:17">
      <c r="A399" s="39" t="s">
        <v>26</v>
      </c>
      <c r="B399" s="40" t="s">
        <v>887</v>
      </c>
      <c r="C399" s="52" t="s">
        <v>70</v>
      </c>
      <c r="D399" t="s">
        <v>1236</v>
      </c>
      <c r="F399" s="55" t="s">
        <v>1345</v>
      </c>
      <c r="G399" s="55"/>
      <c r="H399" s="9" t="s">
        <v>820</v>
      </c>
      <c r="I399">
        <v>1</v>
      </c>
      <c r="J399">
        <v>0</v>
      </c>
      <c r="K399" s="34">
        <v>1</v>
      </c>
      <c r="L399">
        <f>+Tabla32391118[[#This Row],[BALANCE INICIAL]]+Tabla32391118[[#This Row],[ENTRADAS]]-Tabla32391118[[#This Row],[SALIDAS]]</f>
        <v>0</v>
      </c>
      <c r="M399" s="2">
        <v>20300</v>
      </c>
      <c r="N399" s="2">
        <f>+Tabla32391118[[#This Row],[BALANCE INICIAL]]*Tabla32391118[[#This Row],[PRECIO]]</f>
        <v>20300</v>
      </c>
      <c r="O399" s="2">
        <f>+Tabla32391118[[#This Row],[ENTRADAS]]*Tabla32391118[[#This Row],[PRECIO]]</f>
        <v>0</v>
      </c>
      <c r="P399" s="2">
        <f>+Tabla32391118[[#This Row],[SALIDAS]]*Tabla32391118[[#This Row],[PRECIO]]</f>
        <v>20300</v>
      </c>
      <c r="Q399" s="2">
        <f>+Tabla32391118[[#This Row],[BALANCE INICIAL2]]+Tabla32391118[[#This Row],[ENTRADAS3]]-Tabla32391118[[#This Row],[SALIDAS4]]</f>
        <v>0</v>
      </c>
    </row>
    <row r="400" spans="1:17">
      <c r="A400" s="39" t="s">
        <v>52</v>
      </c>
      <c r="B400" s="40" t="s">
        <v>891</v>
      </c>
      <c r="C400" s="52" t="s">
        <v>100</v>
      </c>
      <c r="D400" t="s">
        <v>1237</v>
      </c>
      <c r="F400" s="55" t="s">
        <v>1345</v>
      </c>
      <c r="G400" s="55"/>
      <c r="H400" s="9" t="s">
        <v>820</v>
      </c>
      <c r="I400">
        <v>1</v>
      </c>
      <c r="J400">
        <v>0</v>
      </c>
      <c r="K400" s="34">
        <v>0</v>
      </c>
      <c r="L400">
        <f>+Tabla32391118[[#This Row],[BALANCE INICIAL]]+Tabla32391118[[#This Row],[ENTRADAS]]-Tabla32391118[[#This Row],[SALIDAS]]</f>
        <v>1</v>
      </c>
      <c r="M400" s="2">
        <v>3000</v>
      </c>
      <c r="N400" s="2">
        <f>+Tabla32391118[[#This Row],[BALANCE INICIAL]]*Tabla32391118[[#This Row],[PRECIO]]</f>
        <v>3000</v>
      </c>
      <c r="O400" s="2">
        <f>+Tabla32391118[[#This Row],[ENTRADAS]]*Tabla32391118[[#This Row],[PRECIO]]</f>
        <v>0</v>
      </c>
      <c r="P400" s="2">
        <f>+Tabla32391118[[#This Row],[SALIDAS]]*Tabla32391118[[#This Row],[PRECIO]]</f>
        <v>0</v>
      </c>
      <c r="Q400" s="2">
        <f>+Tabla32391118[[#This Row],[BALANCE INICIAL2]]+Tabla32391118[[#This Row],[ENTRADAS3]]-Tabla32391118[[#This Row],[SALIDAS4]]</f>
        <v>3000</v>
      </c>
    </row>
    <row r="401" spans="1:17">
      <c r="A401" s="39" t="s">
        <v>28</v>
      </c>
      <c r="B401" s="40" t="s">
        <v>884</v>
      </c>
      <c r="C401" s="52" t="s">
        <v>74</v>
      </c>
      <c r="D401" t="s">
        <v>1730</v>
      </c>
      <c r="F401" s="55" t="s">
        <v>1345</v>
      </c>
      <c r="G401" s="55"/>
      <c r="H401" s="9" t="s">
        <v>873</v>
      </c>
      <c r="I401">
        <v>24</v>
      </c>
      <c r="J401">
        <v>0</v>
      </c>
      <c r="K401" s="34">
        <v>1</v>
      </c>
      <c r="L401">
        <f>+Tabla32391118[[#This Row],[BALANCE INICIAL]]+Tabla32391118[[#This Row],[ENTRADAS]]-Tabla32391118[[#This Row],[SALIDAS]]</f>
        <v>23</v>
      </c>
      <c r="M401" s="2">
        <v>38</v>
      </c>
      <c r="N401" s="2">
        <f>+Tabla32391118[[#This Row],[BALANCE INICIAL]]*Tabla32391118[[#This Row],[PRECIO]]</f>
        <v>912</v>
      </c>
      <c r="O401" s="2">
        <f>+Tabla32391118[[#This Row],[ENTRADAS]]*Tabla32391118[[#This Row],[PRECIO]]</f>
        <v>0</v>
      </c>
      <c r="P401" s="2">
        <f>+Tabla32391118[[#This Row],[SALIDAS]]*Tabla32391118[[#This Row],[PRECIO]]</f>
        <v>38</v>
      </c>
      <c r="Q401" s="2">
        <f>+Tabla32391118[[#This Row],[BALANCE INICIAL2]]+Tabla32391118[[#This Row],[ENTRADAS3]]-Tabla32391118[[#This Row],[SALIDAS4]]</f>
        <v>874</v>
      </c>
    </row>
    <row r="402" spans="1:17">
      <c r="A402" s="39" t="s">
        <v>34</v>
      </c>
      <c r="B402" s="40" t="s">
        <v>877</v>
      </c>
      <c r="C402" s="52" t="s">
        <v>80</v>
      </c>
      <c r="D402" t="s">
        <v>1238</v>
      </c>
      <c r="F402" s="55" t="s">
        <v>1345</v>
      </c>
      <c r="G402" s="55"/>
      <c r="H402" s="9" t="s">
        <v>820</v>
      </c>
      <c r="I402">
        <v>30</v>
      </c>
      <c r="J402">
        <v>0</v>
      </c>
      <c r="K402" s="34">
        <v>0</v>
      </c>
      <c r="L402">
        <f>+Tabla32391118[[#This Row],[BALANCE INICIAL]]+Tabla32391118[[#This Row],[ENTRADAS]]-Tabla32391118[[#This Row],[SALIDAS]]</f>
        <v>30</v>
      </c>
      <c r="M402" s="2">
        <v>80.930000000000007</v>
      </c>
      <c r="N402" s="2">
        <f>+Tabla32391118[[#This Row],[BALANCE INICIAL]]*Tabla32391118[[#This Row],[PRECIO]]</f>
        <v>2427.9</v>
      </c>
      <c r="O402" s="2">
        <f>+Tabla32391118[[#This Row],[ENTRADAS]]*Tabla32391118[[#This Row],[PRECIO]]</f>
        <v>0</v>
      </c>
      <c r="P402" s="2">
        <f>+Tabla32391118[[#This Row],[SALIDAS]]*Tabla32391118[[#This Row],[PRECIO]]</f>
        <v>0</v>
      </c>
      <c r="Q402" s="2">
        <f>+Tabla32391118[[#This Row],[BALANCE INICIAL2]]+Tabla32391118[[#This Row],[ENTRADAS3]]-Tabla32391118[[#This Row],[SALIDAS4]]</f>
        <v>2427.9</v>
      </c>
    </row>
    <row r="403" spans="1:17">
      <c r="A403" s="39" t="s">
        <v>26</v>
      </c>
      <c r="B403" s="40" t="s">
        <v>887</v>
      </c>
      <c r="C403" s="52" t="s">
        <v>70</v>
      </c>
      <c r="D403" t="s">
        <v>1239</v>
      </c>
      <c r="F403" s="55" t="s">
        <v>1345</v>
      </c>
      <c r="G403" s="55"/>
      <c r="H403" s="9" t="s">
        <v>820</v>
      </c>
      <c r="I403">
        <v>1</v>
      </c>
      <c r="J403">
        <v>0</v>
      </c>
      <c r="K403" s="34">
        <v>1</v>
      </c>
      <c r="L403">
        <f>+Tabla32391118[[#This Row],[BALANCE INICIAL]]+Tabla32391118[[#This Row],[ENTRADAS]]-Tabla32391118[[#This Row],[SALIDAS]]</f>
        <v>0</v>
      </c>
      <c r="M403" s="2">
        <v>1400</v>
      </c>
      <c r="N403" s="2">
        <f>+Tabla32391118[[#This Row],[BALANCE INICIAL]]*Tabla32391118[[#This Row],[PRECIO]]</f>
        <v>1400</v>
      </c>
      <c r="O403" s="2">
        <f>+Tabla32391118[[#This Row],[ENTRADAS]]*Tabla32391118[[#This Row],[PRECIO]]</f>
        <v>0</v>
      </c>
      <c r="P403" s="2">
        <f>+Tabla32391118[[#This Row],[SALIDAS]]*Tabla32391118[[#This Row],[PRECIO]]</f>
        <v>1400</v>
      </c>
      <c r="Q403" s="2">
        <f>+Tabla32391118[[#This Row],[BALANCE INICIAL2]]+Tabla32391118[[#This Row],[ENTRADAS3]]-Tabla32391118[[#This Row],[SALIDAS4]]</f>
        <v>0</v>
      </c>
    </row>
    <row r="404" spans="1:17">
      <c r="A404" s="39" t="s">
        <v>34</v>
      </c>
      <c r="B404" s="40" t="s">
        <v>877</v>
      </c>
      <c r="C404" s="52" t="s">
        <v>80</v>
      </c>
      <c r="D404" t="s">
        <v>1240</v>
      </c>
      <c r="F404" s="55" t="s">
        <v>1345</v>
      </c>
      <c r="G404" s="55"/>
      <c r="H404" s="9" t="s">
        <v>820</v>
      </c>
      <c r="I404">
        <v>23</v>
      </c>
      <c r="J404">
        <v>0</v>
      </c>
      <c r="K404" s="34">
        <v>0</v>
      </c>
      <c r="L404">
        <f>+Tabla32391118[[#This Row],[BALANCE INICIAL]]+Tabla32391118[[#This Row],[ENTRADAS]]-Tabla32391118[[#This Row],[SALIDAS]]</f>
        <v>23</v>
      </c>
      <c r="M404" s="2">
        <v>142.38</v>
      </c>
      <c r="N404" s="2">
        <f>+Tabla32391118[[#This Row],[BALANCE INICIAL]]*Tabla32391118[[#This Row],[PRECIO]]</f>
        <v>3274.74</v>
      </c>
      <c r="O404" s="2">
        <f>+Tabla32391118[[#This Row],[ENTRADAS]]*Tabla32391118[[#This Row],[PRECIO]]</f>
        <v>0</v>
      </c>
      <c r="P404" s="2">
        <f>+Tabla32391118[[#This Row],[SALIDAS]]*Tabla32391118[[#This Row],[PRECIO]]</f>
        <v>0</v>
      </c>
      <c r="Q404" s="2">
        <f>+Tabla32391118[[#This Row],[BALANCE INICIAL2]]+Tabla32391118[[#This Row],[ENTRADAS3]]-Tabla32391118[[#This Row],[SALIDAS4]]</f>
        <v>3274.74</v>
      </c>
    </row>
    <row r="405" spans="1:17">
      <c r="A405" s="63" t="s">
        <v>29</v>
      </c>
      <c r="B405" s="40" t="s">
        <v>878</v>
      </c>
      <c r="C405" s="52" t="s">
        <v>102</v>
      </c>
      <c r="D405" t="s">
        <v>1686</v>
      </c>
      <c r="E405" t="s">
        <v>1659</v>
      </c>
      <c r="F405" s="55">
        <v>45551</v>
      </c>
      <c r="G405" s="62" t="s">
        <v>1719</v>
      </c>
      <c r="H405" s="9" t="s">
        <v>820</v>
      </c>
      <c r="I405">
        <v>0</v>
      </c>
      <c r="J405">
        <v>2</v>
      </c>
      <c r="K405" s="34">
        <v>0</v>
      </c>
      <c r="L405">
        <f>+Tabla32391118[[#This Row],[BALANCE INICIAL]]+Tabla32391118[[#This Row],[ENTRADAS]]-Tabla32391118[[#This Row],[SALIDAS]]</f>
        <v>2</v>
      </c>
      <c r="M405" s="2">
        <v>368</v>
      </c>
      <c r="N405" s="2">
        <f>+Tabla32391118[[#This Row],[BALANCE INICIAL]]*Tabla32391118[[#This Row],[PRECIO]]</f>
        <v>0</v>
      </c>
      <c r="O405" s="2">
        <f>+Tabla32391118[[#This Row],[ENTRADAS]]*Tabla32391118[[#This Row],[PRECIO]]</f>
        <v>736</v>
      </c>
      <c r="P405" s="2">
        <f>+Tabla32391118[[#This Row],[SALIDAS]]*Tabla32391118[[#This Row],[PRECIO]]</f>
        <v>0</v>
      </c>
      <c r="Q405" s="2">
        <f>+Tabla32391118[[#This Row],[BALANCE INICIAL2]]+Tabla32391118[[#This Row],[ENTRADAS3]]-Tabla32391118[[#This Row],[SALIDAS4]]</f>
        <v>736</v>
      </c>
    </row>
    <row r="406" spans="1:17">
      <c r="A406" s="39" t="s">
        <v>33</v>
      </c>
      <c r="B406" s="40" t="s">
        <v>879</v>
      </c>
      <c r="C406" s="50" t="s">
        <v>106</v>
      </c>
      <c r="D406" t="s">
        <v>716</v>
      </c>
      <c r="F406" s="55" t="s">
        <v>1345</v>
      </c>
      <c r="G406" s="55"/>
      <c r="H406" s="9" t="s">
        <v>825</v>
      </c>
      <c r="I406">
        <v>7</v>
      </c>
      <c r="J406">
        <v>0</v>
      </c>
      <c r="K406" s="34">
        <v>0</v>
      </c>
      <c r="L406">
        <f>+Tabla32391118[[#This Row],[BALANCE INICIAL]]+Tabla32391118[[#This Row],[ENTRADAS]]-Tabla32391118[[#This Row],[SALIDAS]]</f>
        <v>7</v>
      </c>
      <c r="M406" s="2">
        <v>1650</v>
      </c>
      <c r="N406" s="2">
        <f>+Tabla32391118[[#This Row],[BALANCE INICIAL]]*Tabla32391118[[#This Row],[PRECIO]]</f>
        <v>11550</v>
      </c>
      <c r="O406" s="2">
        <f>+Tabla32391118[[#This Row],[ENTRADAS]]*Tabla32391118[[#This Row],[PRECIO]]</f>
        <v>0</v>
      </c>
      <c r="P406" s="2">
        <f>+Tabla32391118[[#This Row],[SALIDAS]]*Tabla32391118[[#This Row],[PRECIO]]</f>
        <v>0</v>
      </c>
      <c r="Q406" s="2">
        <f>+Tabla32391118[[#This Row],[BALANCE INICIAL2]]+Tabla32391118[[#This Row],[ENTRADAS3]]-Tabla32391118[[#This Row],[SALIDAS4]]</f>
        <v>11550</v>
      </c>
    </row>
    <row r="407" spans="1:17">
      <c r="A407" s="39" t="s">
        <v>33</v>
      </c>
      <c r="B407" s="40" t="s">
        <v>879</v>
      </c>
      <c r="C407" s="50" t="s">
        <v>106</v>
      </c>
      <c r="D407" t="s">
        <v>717</v>
      </c>
      <c r="F407" s="55" t="s">
        <v>1345</v>
      </c>
      <c r="G407" s="55"/>
      <c r="H407" s="9" t="s">
        <v>825</v>
      </c>
      <c r="I407">
        <v>12</v>
      </c>
      <c r="J407">
        <v>0</v>
      </c>
      <c r="K407" s="34">
        <v>0</v>
      </c>
      <c r="L407">
        <f>+Tabla32391118[[#This Row],[BALANCE INICIAL]]+Tabla32391118[[#This Row],[ENTRADAS]]-Tabla32391118[[#This Row],[SALIDAS]]</f>
        <v>12</v>
      </c>
      <c r="M407" s="2">
        <v>600</v>
      </c>
      <c r="N407" s="2">
        <f>+Tabla32391118[[#This Row],[BALANCE INICIAL]]*Tabla32391118[[#This Row],[PRECIO]]</f>
        <v>7200</v>
      </c>
      <c r="O407" s="2">
        <f>+Tabla32391118[[#This Row],[ENTRADAS]]*Tabla32391118[[#This Row],[PRECIO]]</f>
        <v>0</v>
      </c>
      <c r="P407" s="2">
        <f>+Tabla32391118[[#This Row],[SALIDAS]]*Tabla32391118[[#This Row],[PRECIO]]</f>
        <v>0</v>
      </c>
      <c r="Q407" s="2">
        <f>+Tabla32391118[[#This Row],[BALANCE INICIAL2]]+Tabla32391118[[#This Row],[ENTRADAS3]]-Tabla32391118[[#This Row],[SALIDAS4]]</f>
        <v>7200</v>
      </c>
    </row>
    <row r="408" spans="1:17">
      <c r="A408" s="39" t="s">
        <v>24</v>
      </c>
      <c r="B408" s="40" t="s">
        <v>875</v>
      </c>
      <c r="C408" s="52" t="s">
        <v>64</v>
      </c>
      <c r="D408" t="s">
        <v>1241</v>
      </c>
      <c r="F408" s="55" t="s">
        <v>1345</v>
      </c>
      <c r="G408" s="55"/>
      <c r="H408" s="9" t="s">
        <v>820</v>
      </c>
      <c r="I408">
        <v>19</v>
      </c>
      <c r="J408">
        <v>0</v>
      </c>
      <c r="K408" s="34">
        <v>0</v>
      </c>
      <c r="L408">
        <f>+Tabla32391118[[#This Row],[BALANCE INICIAL]]+Tabla32391118[[#This Row],[ENTRADAS]]-Tabla32391118[[#This Row],[SALIDAS]]</f>
        <v>19</v>
      </c>
      <c r="M408" s="2">
        <v>1400</v>
      </c>
      <c r="N408" s="2">
        <f>+Tabla32391118[[#This Row],[BALANCE INICIAL]]*Tabla32391118[[#This Row],[PRECIO]]</f>
        <v>26600</v>
      </c>
      <c r="O408" s="2">
        <f>+Tabla32391118[[#This Row],[ENTRADAS]]*Tabla32391118[[#This Row],[PRECIO]]</f>
        <v>0</v>
      </c>
      <c r="P408" s="2">
        <f>+Tabla32391118[[#This Row],[SALIDAS]]*Tabla32391118[[#This Row],[PRECIO]]</f>
        <v>0</v>
      </c>
      <c r="Q408" s="2">
        <f>+Tabla32391118[[#This Row],[BALANCE INICIAL2]]+Tabla32391118[[#This Row],[ENTRADAS3]]-Tabla32391118[[#This Row],[SALIDAS4]]</f>
        <v>26600</v>
      </c>
    </row>
    <row r="409" spans="1:17">
      <c r="A409" s="39" t="s">
        <v>24</v>
      </c>
      <c r="B409" s="40" t="s">
        <v>875</v>
      </c>
      <c r="C409" s="52" t="s">
        <v>64</v>
      </c>
      <c r="D409" t="s">
        <v>1242</v>
      </c>
      <c r="E409" t="s">
        <v>1416</v>
      </c>
      <c r="F409" s="55" t="s">
        <v>1345</v>
      </c>
      <c r="G409" s="55"/>
      <c r="H409" s="9" t="s">
        <v>820</v>
      </c>
      <c r="I409">
        <v>0</v>
      </c>
      <c r="J409">
        <v>0</v>
      </c>
      <c r="K409" s="34">
        <v>0</v>
      </c>
      <c r="L409">
        <f>+Tabla32391118[[#This Row],[BALANCE INICIAL]]+Tabla32391118[[#This Row],[ENTRADAS]]-Tabla32391118[[#This Row],[SALIDAS]]</f>
        <v>0</v>
      </c>
      <c r="M409" s="2">
        <v>4139</v>
      </c>
      <c r="N409" s="2">
        <f>+Tabla32391118[[#This Row],[BALANCE INICIAL]]*Tabla32391118[[#This Row],[PRECIO]]</f>
        <v>0</v>
      </c>
      <c r="O409" s="2">
        <f>+Tabla32391118[[#This Row],[ENTRADAS]]*Tabla32391118[[#This Row],[PRECIO]]</f>
        <v>0</v>
      </c>
      <c r="P409" s="2">
        <f>+Tabla32391118[[#This Row],[SALIDAS]]*Tabla32391118[[#This Row],[PRECIO]]</f>
        <v>0</v>
      </c>
      <c r="Q409" s="2">
        <f>+Tabla32391118[[#This Row],[BALANCE INICIAL2]]+Tabla32391118[[#This Row],[ENTRADAS3]]-Tabla32391118[[#This Row],[SALIDAS4]]</f>
        <v>0</v>
      </c>
    </row>
    <row r="410" spans="1:17">
      <c r="A410" s="39" t="s">
        <v>55</v>
      </c>
      <c r="B410" s="40" t="s">
        <v>905</v>
      </c>
      <c r="C410" s="52" t="s">
        <v>103</v>
      </c>
      <c r="D410" t="s">
        <v>1366</v>
      </c>
      <c r="F410" s="55" t="s">
        <v>1345</v>
      </c>
      <c r="G410" s="55"/>
      <c r="H410" s="9" t="s">
        <v>834</v>
      </c>
      <c r="I410">
        <v>0</v>
      </c>
      <c r="J410">
        <v>0</v>
      </c>
      <c r="K410" s="34">
        <v>0</v>
      </c>
      <c r="L410">
        <f>+Tabla32391118[[#This Row],[BALANCE INICIAL]]+Tabla32391118[[#This Row],[ENTRADAS]]-Tabla32391118[[#This Row],[SALIDAS]]</f>
        <v>0</v>
      </c>
      <c r="M410" s="2">
        <v>1575</v>
      </c>
      <c r="N410" s="2">
        <f>+Tabla32391118[[#This Row],[BALANCE INICIAL]]*Tabla32391118[[#This Row],[PRECIO]]</f>
        <v>0</v>
      </c>
      <c r="O410" s="2">
        <f>+Tabla32391118[[#This Row],[ENTRADAS]]*Tabla32391118[[#This Row],[PRECIO]]</f>
        <v>0</v>
      </c>
      <c r="P410" s="2">
        <f>+Tabla32391118[[#This Row],[SALIDAS]]*Tabla32391118[[#This Row],[PRECIO]]</f>
        <v>0</v>
      </c>
      <c r="Q410" s="2">
        <f>+Tabla32391118[[#This Row],[BALANCE INICIAL2]]+Tabla32391118[[#This Row],[ENTRADAS3]]-Tabla32391118[[#This Row],[SALIDAS4]]</f>
        <v>0</v>
      </c>
    </row>
    <row r="411" spans="1:17">
      <c r="A411" s="63" t="s">
        <v>28</v>
      </c>
      <c r="B411" s="40" t="s">
        <v>884</v>
      </c>
      <c r="C411" s="52" t="s">
        <v>74</v>
      </c>
      <c r="D411" t="s">
        <v>1735</v>
      </c>
      <c r="E411" t="s">
        <v>1644</v>
      </c>
      <c r="F411" s="55">
        <v>45555</v>
      </c>
      <c r="G411" s="62" t="s">
        <v>1607</v>
      </c>
      <c r="H411" s="9" t="s">
        <v>820</v>
      </c>
      <c r="I411">
        <v>0</v>
      </c>
      <c r="J411">
        <v>30</v>
      </c>
      <c r="K411" s="34">
        <v>30</v>
      </c>
      <c r="L411">
        <f>+Tabla32391118[[#This Row],[BALANCE INICIAL]]+Tabla32391118[[#This Row],[ENTRADAS]]-Tabla32391118[[#This Row],[SALIDAS]]</f>
        <v>0</v>
      </c>
      <c r="M411" s="2">
        <v>186</v>
      </c>
      <c r="N411" s="2">
        <f>+Tabla32391118[[#This Row],[BALANCE INICIAL]]*Tabla32391118[[#This Row],[PRECIO]]</f>
        <v>0</v>
      </c>
      <c r="O411" s="2">
        <f>+Tabla32391118[[#This Row],[ENTRADAS]]*Tabla32391118[[#This Row],[PRECIO]]</f>
        <v>5580</v>
      </c>
      <c r="P411" s="2">
        <f>+Tabla32391118[[#This Row],[SALIDAS]]*Tabla32391118[[#This Row],[PRECIO]]</f>
        <v>5580</v>
      </c>
      <c r="Q411" s="2">
        <f>+Tabla32391118[[#This Row],[BALANCE INICIAL2]]+Tabla32391118[[#This Row],[ENTRADAS3]]-Tabla32391118[[#This Row],[SALIDAS4]]</f>
        <v>0</v>
      </c>
    </row>
    <row r="412" spans="1:17">
      <c r="A412" s="39" t="s">
        <v>28</v>
      </c>
      <c r="B412" s="40" t="s">
        <v>884</v>
      </c>
      <c r="C412" s="52" t="s">
        <v>74</v>
      </c>
      <c r="D412" t="s">
        <v>1365</v>
      </c>
      <c r="F412" s="55" t="s">
        <v>1345</v>
      </c>
      <c r="G412" s="55"/>
      <c r="H412" s="9" t="s">
        <v>839</v>
      </c>
      <c r="I412">
        <v>66</v>
      </c>
      <c r="J412">
        <v>0</v>
      </c>
      <c r="K412" s="34">
        <v>15</v>
      </c>
      <c r="L412">
        <f>+Tabla32391118[[#This Row],[BALANCE INICIAL]]+Tabla32391118[[#This Row],[ENTRADAS]]-Tabla32391118[[#This Row],[SALIDAS]]</f>
        <v>51</v>
      </c>
      <c r="M412" s="2">
        <v>40</v>
      </c>
      <c r="N412" s="2">
        <f>+Tabla32391118[[#This Row],[BALANCE INICIAL]]*Tabla32391118[[#This Row],[PRECIO]]</f>
        <v>2640</v>
      </c>
      <c r="O412" s="2">
        <f>+Tabla32391118[[#This Row],[ENTRADAS]]*Tabla32391118[[#This Row],[PRECIO]]</f>
        <v>0</v>
      </c>
      <c r="P412" s="2">
        <f>+Tabla32391118[[#This Row],[SALIDAS]]*Tabla32391118[[#This Row],[PRECIO]]</f>
        <v>600</v>
      </c>
      <c r="Q412" s="2">
        <f>+Tabla32391118[[#This Row],[BALANCE INICIAL2]]+Tabla32391118[[#This Row],[ENTRADAS3]]-Tabla32391118[[#This Row],[SALIDAS4]]</f>
        <v>2040</v>
      </c>
    </row>
    <row r="413" spans="1:17">
      <c r="A413" s="39" t="s">
        <v>1381</v>
      </c>
      <c r="B413" s="40" t="s">
        <v>1382</v>
      </c>
      <c r="C413" s="52" t="s">
        <v>1383</v>
      </c>
      <c r="D413" t="s">
        <v>1243</v>
      </c>
      <c r="F413" s="55" t="s">
        <v>1345</v>
      </c>
      <c r="G413" s="55"/>
      <c r="H413" s="9" t="s">
        <v>820</v>
      </c>
      <c r="I413">
        <v>20</v>
      </c>
      <c r="J413">
        <v>2</v>
      </c>
      <c r="K413" s="34">
        <v>13</v>
      </c>
      <c r="L413">
        <f>+Tabla32391118[[#This Row],[BALANCE INICIAL]]+Tabla32391118[[#This Row],[ENTRADAS]]-Tabla32391118[[#This Row],[SALIDAS]]</f>
        <v>9</v>
      </c>
      <c r="M413" s="2">
        <v>23729.33</v>
      </c>
      <c r="N413" s="2">
        <f>+Tabla32391118[[#This Row],[BALANCE INICIAL]]*Tabla32391118[[#This Row],[PRECIO]]</f>
        <v>474586.60000000003</v>
      </c>
      <c r="O413" s="2">
        <f>+Tabla32391118[[#This Row],[ENTRADAS]]*Tabla32391118[[#This Row],[PRECIO]]</f>
        <v>47458.66</v>
      </c>
      <c r="P413" s="2">
        <f>+Tabla32391118[[#This Row],[SALIDAS]]*Tabla32391118[[#This Row],[PRECIO]]</f>
        <v>308481.29000000004</v>
      </c>
      <c r="Q413" s="2">
        <f>+Tabla32391118[[#This Row],[BALANCE INICIAL2]]+Tabla32391118[[#This Row],[ENTRADAS3]]-Tabla32391118[[#This Row],[SALIDAS4]]</f>
        <v>213563.96999999997</v>
      </c>
    </row>
    <row r="414" spans="1:17">
      <c r="A414" s="39" t="s">
        <v>1381</v>
      </c>
      <c r="B414" s="40" t="s">
        <v>1382</v>
      </c>
      <c r="C414" s="52" t="s">
        <v>1383</v>
      </c>
      <c r="D414" t="s">
        <v>1244</v>
      </c>
      <c r="F414" s="55" t="s">
        <v>1345</v>
      </c>
      <c r="G414" s="55"/>
      <c r="H414" s="9" t="s">
        <v>820</v>
      </c>
      <c r="I414">
        <v>0</v>
      </c>
      <c r="J414">
        <v>0</v>
      </c>
      <c r="K414" s="34">
        <v>0</v>
      </c>
      <c r="L414">
        <f>+Tabla32391118[[#This Row],[BALANCE INICIAL]]+Tabla32391118[[#This Row],[ENTRADAS]]-Tabla32391118[[#This Row],[SALIDAS]]</f>
        <v>0</v>
      </c>
      <c r="M414" s="2">
        <v>18271.189999999999</v>
      </c>
      <c r="N414" s="2">
        <f>+Tabla32391118[[#This Row],[BALANCE INICIAL]]*Tabla32391118[[#This Row],[PRECIO]]</f>
        <v>0</v>
      </c>
      <c r="O414" s="2">
        <f>+Tabla32391118[[#This Row],[ENTRADAS]]*Tabla32391118[[#This Row],[PRECIO]]</f>
        <v>0</v>
      </c>
      <c r="P414" s="2">
        <f>+Tabla32391118[[#This Row],[SALIDAS]]*Tabla32391118[[#This Row],[PRECIO]]</f>
        <v>0</v>
      </c>
      <c r="Q414" s="2">
        <f>+Tabla32391118[[#This Row],[BALANCE INICIAL2]]+Tabla32391118[[#This Row],[ENTRADAS3]]-Tabla32391118[[#This Row],[SALIDAS4]]</f>
        <v>0</v>
      </c>
    </row>
    <row r="415" spans="1:17">
      <c r="A415" s="63" t="s">
        <v>29</v>
      </c>
      <c r="B415" s="40" t="s">
        <v>878</v>
      </c>
      <c r="C415" s="52" t="s">
        <v>102</v>
      </c>
      <c r="D415" t="s">
        <v>1687</v>
      </c>
      <c r="E415" t="s">
        <v>1659</v>
      </c>
      <c r="F415" s="55">
        <v>45551</v>
      </c>
      <c r="G415" s="62" t="s">
        <v>1719</v>
      </c>
      <c r="H415" s="9"/>
      <c r="I415">
        <v>0</v>
      </c>
      <c r="J415">
        <v>48</v>
      </c>
      <c r="K415" s="34">
        <v>0</v>
      </c>
      <c r="L415">
        <f>+Tabla32391118[[#This Row],[BALANCE INICIAL]]+Tabla32391118[[#This Row],[ENTRADAS]]-Tabla32391118[[#This Row],[SALIDAS]]</f>
        <v>48</v>
      </c>
      <c r="M415" s="2">
        <v>98</v>
      </c>
      <c r="N415" s="2">
        <f>+Tabla32391118[[#This Row],[BALANCE INICIAL]]*Tabla32391118[[#This Row],[PRECIO]]</f>
        <v>0</v>
      </c>
      <c r="O415" s="2">
        <f>+Tabla32391118[[#This Row],[ENTRADAS]]*Tabla32391118[[#This Row],[PRECIO]]</f>
        <v>4704</v>
      </c>
      <c r="P415" s="2">
        <f>+Tabla32391118[[#This Row],[SALIDAS]]*Tabla32391118[[#This Row],[PRECIO]]</f>
        <v>0</v>
      </c>
      <c r="Q415" s="2">
        <f>+Tabla32391118[[#This Row],[BALANCE INICIAL2]]+Tabla32391118[[#This Row],[ENTRADAS3]]-Tabla32391118[[#This Row],[SALIDAS4]]</f>
        <v>4704</v>
      </c>
    </row>
    <row r="416" spans="1:17">
      <c r="A416" s="63" t="s">
        <v>29</v>
      </c>
      <c r="B416" s="40" t="s">
        <v>878</v>
      </c>
      <c r="C416" s="52" t="s">
        <v>102</v>
      </c>
      <c r="D416" t="s">
        <v>1688</v>
      </c>
      <c r="E416" t="s">
        <v>1659</v>
      </c>
      <c r="F416" s="55">
        <v>45551</v>
      </c>
      <c r="G416" s="62" t="s">
        <v>1719</v>
      </c>
      <c r="H416" s="9" t="s">
        <v>820</v>
      </c>
      <c r="I416">
        <v>0</v>
      </c>
      <c r="J416">
        <v>48</v>
      </c>
      <c r="K416" s="34">
        <v>0</v>
      </c>
      <c r="L416">
        <f>+Tabla32391118[[#This Row],[BALANCE INICIAL]]+Tabla32391118[[#This Row],[ENTRADAS]]-Tabla32391118[[#This Row],[SALIDAS]]</f>
        <v>48</v>
      </c>
      <c r="M416" s="2">
        <v>95</v>
      </c>
      <c r="N416" s="2">
        <f>+Tabla32391118[[#This Row],[BALANCE INICIAL]]*Tabla32391118[[#This Row],[PRECIO]]</f>
        <v>0</v>
      </c>
      <c r="O416" s="2">
        <f>+Tabla32391118[[#This Row],[ENTRADAS]]*Tabla32391118[[#This Row],[PRECIO]]</f>
        <v>4560</v>
      </c>
      <c r="P416" s="2">
        <f>+Tabla32391118[[#This Row],[SALIDAS]]*Tabla32391118[[#This Row],[PRECIO]]</f>
        <v>0</v>
      </c>
      <c r="Q416" s="2">
        <f>+Tabla32391118[[#This Row],[BALANCE INICIAL2]]+Tabla32391118[[#This Row],[ENTRADAS3]]-Tabla32391118[[#This Row],[SALIDAS4]]</f>
        <v>4560</v>
      </c>
    </row>
    <row r="417" spans="1:17">
      <c r="A417" s="63" t="s">
        <v>29</v>
      </c>
      <c r="B417" s="40" t="s">
        <v>878</v>
      </c>
      <c r="C417" s="52" t="s">
        <v>102</v>
      </c>
      <c r="D417" t="s">
        <v>1654</v>
      </c>
      <c r="E417" t="s">
        <v>1658</v>
      </c>
      <c r="F417" s="55">
        <v>45538</v>
      </c>
      <c r="G417" s="62" t="s">
        <v>1660</v>
      </c>
      <c r="H417" s="9" t="s">
        <v>820</v>
      </c>
      <c r="I417">
        <v>0</v>
      </c>
      <c r="J417">
        <v>6</v>
      </c>
      <c r="K417" s="34">
        <v>0</v>
      </c>
      <c r="L417">
        <f>+Tabla32391118[[#This Row],[BALANCE INICIAL]]+Tabla32391118[[#This Row],[ENTRADAS]]-Tabla32391118[[#This Row],[SALIDAS]]</f>
        <v>6</v>
      </c>
      <c r="M417" s="2">
        <v>1020</v>
      </c>
      <c r="N417" s="2">
        <f>+Tabla32391118[[#This Row],[BALANCE INICIAL]]*Tabla32391118[[#This Row],[PRECIO]]</f>
        <v>0</v>
      </c>
      <c r="O417" s="2">
        <f>+Tabla32391118[[#This Row],[ENTRADAS]]*Tabla32391118[[#This Row],[PRECIO]]</f>
        <v>6120</v>
      </c>
      <c r="P417" s="2">
        <f>+Tabla32391118[[#This Row],[SALIDAS]]*Tabla32391118[[#This Row],[PRECIO]]</f>
        <v>0</v>
      </c>
      <c r="Q417" s="2">
        <f>+Tabla32391118[[#This Row],[BALANCE INICIAL2]]+Tabla32391118[[#This Row],[ENTRADAS3]]-Tabla32391118[[#This Row],[SALIDAS4]]</f>
        <v>6120</v>
      </c>
    </row>
    <row r="418" spans="1:17">
      <c r="A418" s="63" t="s">
        <v>29</v>
      </c>
      <c r="B418" s="40" t="s">
        <v>878</v>
      </c>
      <c r="C418" s="52" t="s">
        <v>102</v>
      </c>
      <c r="D418" t="s">
        <v>1655</v>
      </c>
      <c r="E418" t="s">
        <v>1658</v>
      </c>
      <c r="F418" s="55">
        <v>45538</v>
      </c>
      <c r="G418" s="62" t="s">
        <v>1660</v>
      </c>
      <c r="H418" s="9" t="s">
        <v>820</v>
      </c>
      <c r="I418">
        <v>0</v>
      </c>
      <c r="J418">
        <v>60</v>
      </c>
      <c r="K418" s="34">
        <v>0</v>
      </c>
      <c r="L418">
        <f>+Tabla32391118[[#This Row],[BALANCE INICIAL]]+Tabla32391118[[#This Row],[ENTRADAS]]-Tabla32391118[[#This Row],[SALIDAS]]</f>
        <v>60</v>
      </c>
      <c r="M418" s="2">
        <v>70</v>
      </c>
      <c r="N418" s="2">
        <f>+Tabla32391118[[#This Row],[BALANCE INICIAL]]*Tabla32391118[[#This Row],[PRECIO]]</f>
        <v>0</v>
      </c>
      <c r="O418" s="2">
        <f>+Tabla32391118[[#This Row],[ENTRADAS]]*Tabla32391118[[#This Row],[PRECIO]]</f>
        <v>4200</v>
      </c>
      <c r="P418" s="2">
        <f>+Tabla32391118[[#This Row],[SALIDAS]]*Tabla32391118[[#This Row],[PRECIO]]</f>
        <v>0</v>
      </c>
      <c r="Q418" s="2">
        <f>+Tabla32391118[[#This Row],[BALANCE INICIAL2]]+Tabla32391118[[#This Row],[ENTRADAS3]]-Tabla32391118[[#This Row],[SALIDAS4]]</f>
        <v>4200</v>
      </c>
    </row>
    <row r="419" spans="1:17">
      <c r="A419" s="63" t="s">
        <v>29</v>
      </c>
      <c r="B419" s="40" t="s">
        <v>878</v>
      </c>
      <c r="C419" s="52" t="s">
        <v>102</v>
      </c>
      <c r="D419" t="s">
        <v>1656</v>
      </c>
      <c r="E419" t="s">
        <v>1658</v>
      </c>
      <c r="F419" s="55">
        <v>45538</v>
      </c>
      <c r="G419" s="62" t="s">
        <v>1660</v>
      </c>
      <c r="H419" s="9" t="s">
        <v>820</v>
      </c>
      <c r="I419">
        <v>0</v>
      </c>
      <c r="J419">
        <v>75</v>
      </c>
      <c r="K419" s="34">
        <v>0</v>
      </c>
      <c r="L419">
        <f>+Tabla32391118[[#This Row],[BALANCE INICIAL]]+Tabla32391118[[#This Row],[ENTRADAS]]-Tabla32391118[[#This Row],[SALIDAS]]</f>
        <v>75</v>
      </c>
      <c r="M419" s="2">
        <v>56</v>
      </c>
      <c r="N419" s="2">
        <f>+Tabla32391118[[#This Row],[BALANCE INICIAL]]*Tabla32391118[[#This Row],[PRECIO]]</f>
        <v>0</v>
      </c>
      <c r="O419" s="2">
        <f>+Tabla32391118[[#This Row],[ENTRADAS]]*Tabla32391118[[#This Row],[PRECIO]]</f>
        <v>4200</v>
      </c>
      <c r="P419" s="2">
        <f>+Tabla32391118[[#This Row],[SALIDAS]]*Tabla32391118[[#This Row],[PRECIO]]</f>
        <v>0</v>
      </c>
      <c r="Q419" s="2">
        <f>+Tabla32391118[[#This Row],[BALANCE INICIAL2]]+Tabla32391118[[#This Row],[ENTRADAS3]]-Tabla32391118[[#This Row],[SALIDAS4]]</f>
        <v>4200</v>
      </c>
    </row>
    <row r="420" spans="1:17">
      <c r="A420" s="39" t="s">
        <v>24</v>
      </c>
      <c r="B420" s="40" t="s">
        <v>875</v>
      </c>
      <c r="C420" s="52" t="s">
        <v>64</v>
      </c>
      <c r="D420" t="s">
        <v>1245</v>
      </c>
      <c r="F420" s="55" t="s">
        <v>1345</v>
      </c>
      <c r="G420" s="55"/>
      <c r="H420" s="9" t="s">
        <v>820</v>
      </c>
      <c r="I420">
        <v>2</v>
      </c>
      <c r="J420">
        <v>0</v>
      </c>
      <c r="K420" s="34">
        <v>0</v>
      </c>
      <c r="L420">
        <f>+Tabla32391118[[#This Row],[BALANCE INICIAL]]+Tabla32391118[[#This Row],[ENTRADAS]]-Tabla32391118[[#This Row],[SALIDAS]]</f>
        <v>2</v>
      </c>
      <c r="M420" s="2">
        <v>3676.5</v>
      </c>
      <c r="N420" s="2">
        <f>+Tabla32391118[[#This Row],[BALANCE INICIAL]]*Tabla32391118[[#This Row],[PRECIO]]</f>
        <v>7353</v>
      </c>
      <c r="O420" s="2">
        <f>+Tabla32391118[[#This Row],[ENTRADAS]]*Tabla32391118[[#This Row],[PRECIO]]</f>
        <v>0</v>
      </c>
      <c r="P420" s="2">
        <f>+Tabla32391118[[#This Row],[SALIDAS]]*Tabla32391118[[#This Row],[PRECIO]]</f>
        <v>0</v>
      </c>
      <c r="Q420" s="2">
        <f>+Tabla32391118[[#This Row],[BALANCE INICIAL2]]+Tabla32391118[[#This Row],[ENTRADAS3]]-Tabla32391118[[#This Row],[SALIDAS4]]</f>
        <v>7353</v>
      </c>
    </row>
    <row r="421" spans="1:17">
      <c r="A421" s="63" t="s">
        <v>29</v>
      </c>
      <c r="B421" s="40" t="s">
        <v>878</v>
      </c>
      <c r="C421" s="52" t="s">
        <v>102</v>
      </c>
      <c r="D421" t="s">
        <v>1689</v>
      </c>
      <c r="E421" t="s">
        <v>1659</v>
      </c>
      <c r="F421" s="55">
        <v>45551</v>
      </c>
      <c r="G421" s="62" t="s">
        <v>1719</v>
      </c>
      <c r="H421" s="9" t="s">
        <v>820</v>
      </c>
      <c r="I421">
        <v>0</v>
      </c>
      <c r="J421">
        <v>30</v>
      </c>
      <c r="K421" s="34">
        <v>0</v>
      </c>
      <c r="L421">
        <f>+Tabla32391118[[#This Row],[BALANCE INICIAL]]+Tabla32391118[[#This Row],[ENTRADAS]]-Tabla32391118[[#This Row],[SALIDAS]]</f>
        <v>30</v>
      </c>
      <c r="M421" s="2">
        <v>200</v>
      </c>
      <c r="N421" s="2">
        <f>+Tabla32391118[[#This Row],[BALANCE INICIAL]]*Tabla32391118[[#This Row],[PRECIO]]</f>
        <v>0</v>
      </c>
      <c r="O421" s="2">
        <f>+Tabla32391118[[#This Row],[ENTRADAS]]*Tabla32391118[[#This Row],[PRECIO]]</f>
        <v>6000</v>
      </c>
      <c r="P421" s="2">
        <f>+Tabla32391118[[#This Row],[SALIDAS]]*Tabla32391118[[#This Row],[PRECIO]]</f>
        <v>0</v>
      </c>
      <c r="Q421" s="2">
        <f>+Tabla32391118[[#This Row],[BALANCE INICIAL2]]+Tabla32391118[[#This Row],[ENTRADAS3]]-Tabla32391118[[#This Row],[SALIDAS4]]</f>
        <v>6000</v>
      </c>
    </row>
    <row r="422" spans="1:17">
      <c r="A422" s="9" t="s">
        <v>29</v>
      </c>
      <c r="B422" s="47" t="s">
        <v>878</v>
      </c>
      <c r="C422" s="50" t="s">
        <v>102</v>
      </c>
      <c r="D422" t="s">
        <v>1777</v>
      </c>
      <c r="F422" s="55" t="s">
        <v>1345</v>
      </c>
      <c r="G422" s="55"/>
      <c r="H422" s="9" t="s">
        <v>834</v>
      </c>
      <c r="I422">
        <v>26</v>
      </c>
      <c r="J422">
        <v>0</v>
      </c>
      <c r="K422" s="34">
        <v>2</v>
      </c>
      <c r="L422">
        <f>+Tabla32391118[[#This Row],[BALANCE INICIAL]]+Tabla32391118[[#This Row],[ENTRADAS]]-Tabla32391118[[#This Row],[SALIDAS]]</f>
        <v>24</v>
      </c>
      <c r="M422" s="2">
        <v>290.5</v>
      </c>
      <c r="N422" s="2">
        <f>+Tabla32391118[[#This Row],[BALANCE INICIAL]]*Tabla32391118[[#This Row],[PRECIO]]</f>
        <v>7553</v>
      </c>
      <c r="O422" s="2">
        <f>+Tabla32391118[[#This Row],[ENTRADAS]]*Tabla32391118[[#This Row],[PRECIO]]</f>
        <v>0</v>
      </c>
      <c r="P422" s="2">
        <f>+Tabla32391118[[#This Row],[SALIDAS]]*Tabla32391118[[#This Row],[PRECIO]]</f>
        <v>581</v>
      </c>
      <c r="Q422" s="2">
        <f>+Tabla32391118[[#This Row],[BALANCE INICIAL2]]+Tabla32391118[[#This Row],[ENTRADAS3]]-Tabla32391118[[#This Row],[SALIDAS4]]</f>
        <v>6972</v>
      </c>
    </row>
    <row r="423" spans="1:17">
      <c r="A423" s="39" t="s">
        <v>41</v>
      </c>
      <c r="B423" s="40" t="s">
        <v>890</v>
      </c>
      <c r="C423" s="52" t="s">
        <v>87</v>
      </c>
      <c r="D423" t="s">
        <v>252</v>
      </c>
      <c r="F423" s="55" t="s">
        <v>1345</v>
      </c>
      <c r="G423" s="55"/>
      <c r="H423" s="9" t="s">
        <v>820</v>
      </c>
      <c r="I423">
        <v>27</v>
      </c>
      <c r="J423">
        <v>0</v>
      </c>
      <c r="K423" s="34">
        <v>0</v>
      </c>
      <c r="L423">
        <f>+Tabla32391118[[#This Row],[BALANCE INICIAL]]+Tabla32391118[[#This Row],[ENTRADAS]]-Tabla32391118[[#This Row],[SALIDAS]]</f>
        <v>27</v>
      </c>
      <c r="M423" s="2">
        <v>220</v>
      </c>
      <c r="N423" s="2">
        <f>+Tabla32391118[[#This Row],[BALANCE INICIAL]]*Tabla32391118[[#This Row],[PRECIO]]</f>
        <v>5940</v>
      </c>
      <c r="O423" s="2">
        <f>+Tabla32391118[[#This Row],[ENTRADAS]]*Tabla32391118[[#This Row],[PRECIO]]</f>
        <v>0</v>
      </c>
      <c r="P423" s="2">
        <f>+Tabla32391118[[#This Row],[SALIDAS]]*Tabla32391118[[#This Row],[PRECIO]]</f>
        <v>0</v>
      </c>
      <c r="Q423" s="2">
        <f>+Tabla32391118[[#This Row],[BALANCE INICIAL2]]+Tabla32391118[[#This Row],[ENTRADAS3]]-Tabla32391118[[#This Row],[SALIDAS4]]</f>
        <v>5940</v>
      </c>
    </row>
    <row r="424" spans="1:17">
      <c r="A424" s="63" t="s">
        <v>41</v>
      </c>
      <c r="B424" s="40" t="s">
        <v>890</v>
      </c>
      <c r="C424" s="52" t="s">
        <v>87</v>
      </c>
      <c r="D424" t="s">
        <v>1734</v>
      </c>
      <c r="E424" t="s">
        <v>1644</v>
      </c>
      <c r="F424" s="55">
        <v>45555</v>
      </c>
      <c r="G424" s="62" t="s">
        <v>1607</v>
      </c>
      <c r="H424" s="9" t="s">
        <v>820</v>
      </c>
      <c r="I424">
        <v>0</v>
      </c>
      <c r="J424">
        <v>30</v>
      </c>
      <c r="K424" s="34">
        <v>30</v>
      </c>
      <c r="L424">
        <f>+Tabla32391118[[#This Row],[BALANCE INICIAL]]+Tabla32391118[[#This Row],[ENTRADAS]]-Tabla32391118[[#This Row],[SALIDAS]]</f>
        <v>0</v>
      </c>
      <c r="M424" s="2">
        <v>423</v>
      </c>
      <c r="N424" s="2">
        <f>+Tabla32391118[[#This Row],[BALANCE INICIAL]]*Tabla32391118[[#This Row],[PRECIO]]</f>
        <v>0</v>
      </c>
      <c r="O424" s="2">
        <f>+Tabla32391118[[#This Row],[ENTRADAS]]*Tabla32391118[[#This Row],[PRECIO]]</f>
        <v>12690</v>
      </c>
      <c r="P424" s="2">
        <f>+Tabla32391118[[#This Row],[SALIDAS]]*Tabla32391118[[#This Row],[PRECIO]]</f>
        <v>12690</v>
      </c>
      <c r="Q424" s="2">
        <f>+Tabla32391118[[#This Row],[BALANCE INICIAL2]]+Tabla32391118[[#This Row],[ENTRADAS3]]-Tabla32391118[[#This Row],[SALIDAS4]]</f>
        <v>0</v>
      </c>
    </row>
    <row r="425" spans="1:17">
      <c r="A425" s="39" t="s">
        <v>41</v>
      </c>
      <c r="B425" s="40" t="s">
        <v>890</v>
      </c>
      <c r="C425" s="52" t="s">
        <v>87</v>
      </c>
      <c r="D425" t="s">
        <v>1097</v>
      </c>
      <c r="F425" s="55" t="s">
        <v>1345</v>
      </c>
      <c r="G425" s="55"/>
      <c r="H425" s="9" t="s">
        <v>820</v>
      </c>
      <c r="I425">
        <v>111</v>
      </c>
      <c r="J425">
        <v>0</v>
      </c>
      <c r="K425" s="34">
        <v>2</v>
      </c>
      <c r="L425">
        <f>+Tabla32391118[[#This Row],[BALANCE INICIAL]]+Tabla32391118[[#This Row],[ENTRADAS]]-Tabla32391118[[#This Row],[SALIDAS]]</f>
        <v>109</v>
      </c>
      <c r="M425" s="2">
        <v>32.119999999999997</v>
      </c>
      <c r="N425" s="2">
        <f>+Tabla32391118[[#This Row],[BALANCE INICIAL]]*Tabla32391118[[#This Row],[PRECIO]]</f>
        <v>3565.3199999999997</v>
      </c>
      <c r="O425" s="2">
        <f>+Tabla32391118[[#This Row],[ENTRADAS]]*Tabla32391118[[#This Row],[PRECIO]]</f>
        <v>0</v>
      </c>
      <c r="P425" s="2">
        <f>+Tabla32391118[[#This Row],[SALIDAS]]*Tabla32391118[[#This Row],[PRECIO]]</f>
        <v>64.239999999999995</v>
      </c>
      <c r="Q425" s="2">
        <f>+Tabla32391118[[#This Row],[BALANCE INICIAL2]]+Tabla32391118[[#This Row],[ENTRADAS3]]-Tabla32391118[[#This Row],[SALIDAS4]]</f>
        <v>3501.08</v>
      </c>
    </row>
    <row r="426" spans="1:17">
      <c r="A426" s="39" t="s">
        <v>41</v>
      </c>
      <c r="B426" s="40" t="s">
        <v>890</v>
      </c>
      <c r="C426" s="52" t="s">
        <v>87</v>
      </c>
      <c r="D426" t="s">
        <v>1098</v>
      </c>
      <c r="F426" s="55" t="s">
        <v>1345</v>
      </c>
      <c r="G426" s="55"/>
      <c r="H426" s="9" t="s">
        <v>820</v>
      </c>
      <c r="I426">
        <v>70</v>
      </c>
      <c r="J426">
        <v>0</v>
      </c>
      <c r="K426" s="34">
        <v>7</v>
      </c>
      <c r="L426">
        <f>+Tabla32391118[[#This Row],[BALANCE INICIAL]]+Tabla32391118[[#This Row],[ENTRADAS]]-Tabla32391118[[#This Row],[SALIDAS]]</f>
        <v>63</v>
      </c>
      <c r="M426" s="2">
        <v>19</v>
      </c>
      <c r="N426" s="2">
        <f>+Tabla32391118[[#This Row],[BALANCE INICIAL]]*Tabla32391118[[#This Row],[PRECIO]]</f>
        <v>1330</v>
      </c>
      <c r="O426" s="2">
        <f>+Tabla32391118[[#This Row],[ENTRADAS]]*Tabla32391118[[#This Row],[PRECIO]]</f>
        <v>0</v>
      </c>
      <c r="P426" s="2">
        <f>+Tabla32391118[[#This Row],[SALIDAS]]*Tabla32391118[[#This Row],[PRECIO]]</f>
        <v>133</v>
      </c>
      <c r="Q426" s="2">
        <f>+Tabla32391118[[#This Row],[BALANCE INICIAL2]]+Tabla32391118[[#This Row],[ENTRADAS3]]-Tabla32391118[[#This Row],[SALIDAS4]]</f>
        <v>1197</v>
      </c>
    </row>
    <row r="427" spans="1:17">
      <c r="A427" s="39" t="s">
        <v>41</v>
      </c>
      <c r="B427" s="40" t="s">
        <v>890</v>
      </c>
      <c r="C427" s="52" t="s">
        <v>87</v>
      </c>
      <c r="D427" t="s">
        <v>255</v>
      </c>
      <c r="F427" s="55" t="s">
        <v>1345</v>
      </c>
      <c r="G427" s="55"/>
      <c r="H427" s="9" t="s">
        <v>820</v>
      </c>
      <c r="I427">
        <v>83</v>
      </c>
      <c r="J427">
        <v>0</v>
      </c>
      <c r="K427" s="34">
        <v>0</v>
      </c>
      <c r="L427">
        <f>+Tabla32391118[[#This Row],[BALANCE INICIAL]]+Tabla32391118[[#This Row],[ENTRADAS]]-Tabla32391118[[#This Row],[SALIDAS]]</f>
        <v>83</v>
      </c>
      <c r="M427" s="2">
        <v>245</v>
      </c>
      <c r="N427" s="2">
        <f>+Tabla32391118[[#This Row],[BALANCE INICIAL]]*Tabla32391118[[#This Row],[PRECIO]]</f>
        <v>20335</v>
      </c>
      <c r="O427" s="2">
        <f>+Tabla32391118[[#This Row],[ENTRADAS]]*Tabla32391118[[#This Row],[PRECIO]]</f>
        <v>0</v>
      </c>
      <c r="P427" s="2">
        <f>+Tabla32391118[[#This Row],[SALIDAS]]*Tabla32391118[[#This Row],[PRECIO]]</f>
        <v>0</v>
      </c>
      <c r="Q427" s="2">
        <f>+Tabla32391118[[#This Row],[BALANCE INICIAL2]]+Tabla32391118[[#This Row],[ENTRADAS3]]-Tabla32391118[[#This Row],[SALIDAS4]]</f>
        <v>20335</v>
      </c>
    </row>
    <row r="428" spans="1:17">
      <c r="A428" s="9" t="s">
        <v>29</v>
      </c>
      <c r="B428" s="47" t="s">
        <v>878</v>
      </c>
      <c r="C428" s="50" t="s">
        <v>102</v>
      </c>
      <c r="D428" t="s">
        <v>589</v>
      </c>
      <c r="F428" s="55" t="s">
        <v>1345</v>
      </c>
      <c r="G428" s="55"/>
      <c r="H428" s="9" t="s">
        <v>870</v>
      </c>
      <c r="I428">
        <v>1</v>
      </c>
      <c r="J428">
        <v>0</v>
      </c>
      <c r="K428" s="34">
        <v>0</v>
      </c>
      <c r="L428">
        <f>+Tabla32391118[[#This Row],[BALANCE INICIAL]]+Tabla32391118[[#This Row],[ENTRADAS]]-Tabla32391118[[#This Row],[SALIDAS]]</f>
        <v>1</v>
      </c>
      <c r="M428" s="2">
        <v>455</v>
      </c>
      <c r="N428" s="2">
        <f>+Tabla32391118[[#This Row],[BALANCE INICIAL]]*Tabla32391118[[#This Row],[PRECIO]]</f>
        <v>455</v>
      </c>
      <c r="O428" s="2">
        <f>+Tabla32391118[[#This Row],[ENTRADAS]]*Tabla32391118[[#This Row],[PRECIO]]</f>
        <v>0</v>
      </c>
      <c r="P428" s="2">
        <f>+Tabla32391118[[#This Row],[SALIDAS]]*Tabla32391118[[#This Row],[PRECIO]]</f>
        <v>0</v>
      </c>
      <c r="Q428" s="2">
        <f>+Tabla32391118[[#This Row],[BALANCE INICIAL2]]+Tabla32391118[[#This Row],[ENTRADAS3]]-Tabla32391118[[#This Row],[SALIDAS4]]</f>
        <v>455</v>
      </c>
    </row>
    <row r="429" spans="1:17">
      <c r="A429" s="63" t="s">
        <v>29</v>
      </c>
      <c r="B429" s="40" t="s">
        <v>878</v>
      </c>
      <c r="C429" s="52" t="s">
        <v>102</v>
      </c>
      <c r="D429" t="s">
        <v>1690</v>
      </c>
      <c r="E429" t="s">
        <v>1659</v>
      </c>
      <c r="F429" s="55">
        <v>45551</v>
      </c>
      <c r="G429" s="62" t="s">
        <v>1719</v>
      </c>
      <c r="H429" s="9" t="s">
        <v>870</v>
      </c>
      <c r="I429">
        <v>0</v>
      </c>
      <c r="J429">
        <v>1</v>
      </c>
      <c r="K429" s="34">
        <v>0</v>
      </c>
      <c r="L429">
        <f>+Tabla32391118[[#This Row],[BALANCE INICIAL]]+Tabla32391118[[#This Row],[ENTRADAS]]-Tabla32391118[[#This Row],[SALIDAS]]</f>
        <v>1</v>
      </c>
      <c r="M429" s="2">
        <v>694</v>
      </c>
      <c r="N429" s="2">
        <f>+Tabla32391118[[#This Row],[BALANCE INICIAL]]*Tabla32391118[[#This Row],[PRECIO]]</f>
        <v>0</v>
      </c>
      <c r="O429" s="2">
        <f>+Tabla32391118[[#This Row],[ENTRADAS]]*Tabla32391118[[#This Row],[PRECIO]]</f>
        <v>694</v>
      </c>
      <c r="P429" s="2">
        <f>+Tabla32391118[[#This Row],[SALIDAS]]*Tabla32391118[[#This Row],[PRECIO]]</f>
        <v>0</v>
      </c>
      <c r="Q429" s="2">
        <f>+Tabla32391118[[#This Row],[BALANCE INICIAL2]]+Tabla32391118[[#This Row],[ENTRADAS3]]-Tabla32391118[[#This Row],[SALIDAS4]]</f>
        <v>694</v>
      </c>
    </row>
    <row r="430" spans="1:17">
      <c r="A430" s="9" t="s">
        <v>29</v>
      </c>
      <c r="B430" s="47" t="s">
        <v>878</v>
      </c>
      <c r="C430" s="50" t="s">
        <v>102</v>
      </c>
      <c r="D430" t="s">
        <v>590</v>
      </c>
      <c r="F430" s="55" t="s">
        <v>1345</v>
      </c>
      <c r="G430" s="55"/>
      <c r="H430" s="9" t="s">
        <v>870</v>
      </c>
      <c r="I430">
        <v>1</v>
      </c>
      <c r="J430">
        <v>0</v>
      </c>
      <c r="K430" s="34">
        <v>1</v>
      </c>
      <c r="L430">
        <f>+Tabla32391118[[#This Row],[BALANCE INICIAL]]+Tabla32391118[[#This Row],[ENTRADAS]]-Tabla32391118[[#This Row],[SALIDAS]]</f>
        <v>0</v>
      </c>
      <c r="M430" s="2">
        <v>1299</v>
      </c>
      <c r="N430" s="2">
        <f>+Tabla32391118[[#This Row],[BALANCE INICIAL]]*Tabla32391118[[#This Row],[PRECIO]]</f>
        <v>1299</v>
      </c>
      <c r="O430" s="2">
        <f>+Tabla32391118[[#This Row],[ENTRADAS]]*Tabla32391118[[#This Row],[PRECIO]]</f>
        <v>0</v>
      </c>
      <c r="P430" s="2">
        <f>+Tabla32391118[[#This Row],[SALIDAS]]*Tabla32391118[[#This Row],[PRECIO]]</f>
        <v>1299</v>
      </c>
      <c r="Q430" s="2">
        <f>+Tabla32391118[[#This Row],[BALANCE INICIAL2]]+Tabla32391118[[#This Row],[ENTRADAS3]]-Tabla32391118[[#This Row],[SALIDAS4]]</f>
        <v>0</v>
      </c>
    </row>
    <row r="431" spans="1:17">
      <c r="A431" s="63" t="s">
        <v>29</v>
      </c>
      <c r="B431" s="40" t="s">
        <v>878</v>
      </c>
      <c r="C431" s="52" t="s">
        <v>102</v>
      </c>
      <c r="D431" t="s">
        <v>1717</v>
      </c>
      <c r="E431" t="s">
        <v>1659</v>
      </c>
      <c r="F431" s="55">
        <v>45551</v>
      </c>
      <c r="G431" s="62" t="s">
        <v>1719</v>
      </c>
      <c r="H431" s="9" t="s">
        <v>870</v>
      </c>
      <c r="I431">
        <v>0</v>
      </c>
      <c r="J431">
        <v>3</v>
      </c>
      <c r="K431" s="34">
        <v>0</v>
      </c>
      <c r="L431">
        <f>+Tabla32391118[[#This Row],[BALANCE INICIAL]]+Tabla32391118[[#This Row],[ENTRADAS]]-Tabla32391118[[#This Row],[SALIDAS]]</f>
        <v>3</v>
      </c>
      <c r="M431" s="2">
        <v>900</v>
      </c>
      <c r="N431" s="2">
        <f>+Tabla32391118[[#This Row],[BALANCE INICIAL]]*Tabla32391118[[#This Row],[PRECIO]]</f>
        <v>0</v>
      </c>
      <c r="O431" s="2">
        <f>+Tabla32391118[[#This Row],[ENTRADAS]]*Tabla32391118[[#This Row],[PRECIO]]</f>
        <v>2700</v>
      </c>
      <c r="P431" s="2">
        <f>+Tabla32391118[[#This Row],[SALIDAS]]*Tabla32391118[[#This Row],[PRECIO]]</f>
        <v>0</v>
      </c>
      <c r="Q431" s="2">
        <f>+Tabla32391118[[#This Row],[BALANCE INICIAL2]]+Tabla32391118[[#This Row],[ENTRADAS3]]-Tabla32391118[[#This Row],[SALIDAS4]]</f>
        <v>2700</v>
      </c>
    </row>
    <row r="432" spans="1:17">
      <c r="A432" s="39" t="s">
        <v>33</v>
      </c>
      <c r="B432" s="40" t="s">
        <v>879</v>
      </c>
      <c r="C432" s="50" t="s">
        <v>106</v>
      </c>
      <c r="D432" t="s">
        <v>1538</v>
      </c>
      <c r="F432" s="55" t="s">
        <v>1345</v>
      </c>
      <c r="G432" s="55"/>
      <c r="H432" s="9" t="s">
        <v>825</v>
      </c>
      <c r="I432">
        <v>81</v>
      </c>
      <c r="J432">
        <v>0</v>
      </c>
      <c r="K432" s="34">
        <v>0</v>
      </c>
      <c r="L432">
        <f>+Tabla32391118[[#This Row],[BALANCE INICIAL]]+Tabla32391118[[#This Row],[ENTRADAS]]-Tabla32391118[[#This Row],[SALIDAS]]</f>
        <v>81</v>
      </c>
      <c r="M432" s="2">
        <v>188.24</v>
      </c>
      <c r="N432" s="2">
        <f>+Tabla32391118[[#This Row],[BALANCE INICIAL]]*Tabla32391118[[#This Row],[PRECIO]]</f>
        <v>15247.44</v>
      </c>
      <c r="O432" s="2">
        <f>+Tabla32391118[[#This Row],[ENTRADAS]]*Tabla32391118[[#This Row],[PRECIO]]</f>
        <v>0</v>
      </c>
      <c r="P432" s="2">
        <f>+Tabla32391118[[#This Row],[SALIDAS]]*Tabla32391118[[#This Row],[PRECIO]]</f>
        <v>0</v>
      </c>
      <c r="Q432" s="2">
        <f>+Tabla32391118[[#This Row],[BALANCE INICIAL2]]+Tabla32391118[[#This Row],[ENTRADAS3]]-Tabla32391118[[#This Row],[SALIDAS4]]</f>
        <v>15247.44</v>
      </c>
    </row>
    <row r="433" spans="1:17">
      <c r="A433" s="39" t="s">
        <v>33</v>
      </c>
      <c r="B433" s="40" t="s">
        <v>879</v>
      </c>
      <c r="C433" s="50" t="s">
        <v>106</v>
      </c>
      <c r="D433" t="s">
        <v>257</v>
      </c>
      <c r="F433" s="55" t="s">
        <v>1345</v>
      </c>
      <c r="G433" s="55"/>
      <c r="H433" s="9" t="s">
        <v>820</v>
      </c>
      <c r="I433">
        <v>60</v>
      </c>
      <c r="J433">
        <v>0</v>
      </c>
      <c r="K433" s="34">
        <v>0</v>
      </c>
      <c r="L433">
        <f>+Tabla32391118[[#This Row],[BALANCE INICIAL]]+Tabla32391118[[#This Row],[ENTRADAS]]-Tabla32391118[[#This Row],[SALIDAS]]</f>
        <v>60</v>
      </c>
      <c r="M433" s="2">
        <v>95.8</v>
      </c>
      <c r="N433" s="2">
        <f>+Tabla32391118[[#This Row],[BALANCE INICIAL]]*Tabla32391118[[#This Row],[PRECIO]]</f>
        <v>5748</v>
      </c>
      <c r="O433" s="2">
        <f>+Tabla32391118[[#This Row],[ENTRADAS]]*Tabla32391118[[#This Row],[PRECIO]]</f>
        <v>0</v>
      </c>
      <c r="P433" s="2">
        <f>+Tabla32391118[[#This Row],[SALIDAS]]*Tabla32391118[[#This Row],[PRECIO]]</f>
        <v>0</v>
      </c>
      <c r="Q433" s="2">
        <f>+Tabla32391118[[#This Row],[BALANCE INICIAL2]]+Tabla32391118[[#This Row],[ENTRADAS3]]-Tabla32391118[[#This Row],[SALIDAS4]]</f>
        <v>5748</v>
      </c>
    </row>
    <row r="434" spans="1:17">
      <c r="A434" s="39" t="s">
        <v>33</v>
      </c>
      <c r="B434" s="40" t="s">
        <v>879</v>
      </c>
      <c r="C434" s="50" t="s">
        <v>106</v>
      </c>
      <c r="D434" t="s">
        <v>1044</v>
      </c>
      <c r="E434" t="s">
        <v>1048</v>
      </c>
      <c r="F434" s="55" t="s">
        <v>1345</v>
      </c>
      <c r="G434" s="55"/>
      <c r="H434" s="9" t="s">
        <v>820</v>
      </c>
      <c r="I434">
        <v>2</v>
      </c>
      <c r="J434">
        <v>0</v>
      </c>
      <c r="K434" s="34">
        <v>0</v>
      </c>
      <c r="L434">
        <f>+Tabla32391118[[#This Row],[BALANCE INICIAL]]+Tabla32391118[[#This Row],[ENTRADAS]]-Tabla32391118[[#This Row],[SALIDAS]]</f>
        <v>2</v>
      </c>
      <c r="M434" s="2">
        <v>300</v>
      </c>
      <c r="N434" s="2">
        <f>+Tabla32391118[[#This Row],[BALANCE INICIAL]]*Tabla32391118[[#This Row],[PRECIO]]</f>
        <v>600</v>
      </c>
      <c r="O434" s="2">
        <f>+Tabla32391118[[#This Row],[ENTRADAS]]*Tabla32391118[[#This Row],[PRECIO]]</f>
        <v>0</v>
      </c>
      <c r="P434" s="2">
        <f>+Tabla32391118[[#This Row],[SALIDAS]]*Tabla32391118[[#This Row],[PRECIO]]</f>
        <v>0</v>
      </c>
      <c r="Q434" s="2">
        <f>+Tabla32391118[[#This Row],[BALANCE INICIAL2]]+Tabla32391118[[#This Row],[ENTRADAS3]]-Tabla32391118[[#This Row],[SALIDAS4]]</f>
        <v>600</v>
      </c>
    </row>
    <row r="435" spans="1:17">
      <c r="A435" s="39" t="s">
        <v>53</v>
      </c>
      <c r="B435" s="40" t="s">
        <v>898</v>
      </c>
      <c r="C435" s="52" t="s">
        <v>101</v>
      </c>
      <c r="D435" t="s">
        <v>1209</v>
      </c>
      <c r="F435" s="55" t="s">
        <v>1345</v>
      </c>
      <c r="G435" s="55"/>
      <c r="H435" s="9" t="s">
        <v>820</v>
      </c>
      <c r="I435">
        <v>3</v>
      </c>
      <c r="J435">
        <v>0</v>
      </c>
      <c r="K435" s="34">
        <v>0</v>
      </c>
      <c r="L435">
        <f>+Tabla32391118[[#This Row],[BALANCE INICIAL]]+Tabla32391118[[#This Row],[ENTRADAS]]-Tabla32391118[[#This Row],[SALIDAS]]</f>
        <v>3</v>
      </c>
      <c r="M435" s="2">
        <v>380</v>
      </c>
      <c r="N435" s="2">
        <f>+Tabla32391118[[#This Row],[BALANCE INICIAL]]*Tabla32391118[[#This Row],[PRECIO]]</f>
        <v>1140</v>
      </c>
      <c r="O435" s="2">
        <f>+Tabla32391118[[#This Row],[ENTRADAS]]*Tabla32391118[[#This Row],[PRECIO]]</f>
        <v>0</v>
      </c>
      <c r="P435" s="2">
        <f>+Tabla32391118[[#This Row],[SALIDAS]]*Tabla32391118[[#This Row],[PRECIO]]</f>
        <v>0</v>
      </c>
      <c r="Q435" s="2">
        <f>+Tabla32391118[[#This Row],[BALANCE INICIAL2]]+Tabla32391118[[#This Row],[ENTRADAS3]]-Tabla32391118[[#This Row],[SALIDAS4]]</f>
        <v>1140</v>
      </c>
    </row>
    <row r="436" spans="1:17" ht="15" customHeight="1">
      <c r="A436" s="39" t="s">
        <v>1424</v>
      </c>
      <c r="B436" s="40" t="s">
        <v>1425</v>
      </c>
      <c r="C436" s="52" t="s">
        <v>1426</v>
      </c>
      <c r="D436" t="s">
        <v>1473</v>
      </c>
      <c r="F436" s="55" t="s">
        <v>1345</v>
      </c>
      <c r="G436" s="55"/>
      <c r="H436" s="9" t="s">
        <v>820</v>
      </c>
      <c r="I436">
        <v>11</v>
      </c>
      <c r="J436">
        <v>0</v>
      </c>
      <c r="K436" s="34">
        <v>0</v>
      </c>
      <c r="L436">
        <f>+Tabla32391118[[#This Row],[BALANCE INICIAL]]+Tabla32391118[[#This Row],[ENTRADAS]]-Tabla32391118[[#This Row],[SALIDAS]]</f>
        <v>11</v>
      </c>
      <c r="M436" s="2">
        <v>487.05</v>
      </c>
      <c r="N436" s="2">
        <f>+Tabla32391118[[#This Row],[BALANCE INICIAL]]*Tabla32391118[[#This Row],[PRECIO]]</f>
        <v>5357.55</v>
      </c>
      <c r="O436" s="2">
        <f>+Tabla32391118[[#This Row],[ENTRADAS]]*Tabla32391118[[#This Row],[PRECIO]]</f>
        <v>0</v>
      </c>
      <c r="P436" s="2">
        <f>+Tabla32391118[[#This Row],[SALIDAS]]*Tabla32391118[[#This Row],[PRECIO]]</f>
        <v>0</v>
      </c>
      <c r="Q436" s="2">
        <f>+Tabla32391118[[#This Row],[BALANCE INICIAL2]]+Tabla32391118[[#This Row],[ENTRADAS3]]-Tabla32391118[[#This Row],[SALIDAS4]]</f>
        <v>5357.55</v>
      </c>
    </row>
    <row r="437" spans="1:17">
      <c r="A437" s="39" t="s">
        <v>1424</v>
      </c>
      <c r="B437" s="40" t="s">
        <v>1425</v>
      </c>
      <c r="C437" s="52" t="s">
        <v>1426</v>
      </c>
      <c r="D437" t="s">
        <v>1623</v>
      </c>
      <c r="F437" s="55" t="s">
        <v>1345</v>
      </c>
      <c r="G437" s="55"/>
      <c r="H437" s="9" t="s">
        <v>820</v>
      </c>
      <c r="I437">
        <v>2</v>
      </c>
      <c r="J437">
        <v>0</v>
      </c>
      <c r="K437" s="34">
        <v>0</v>
      </c>
      <c r="L437">
        <f>+Tabla32391118[[#This Row],[BALANCE INICIAL]]+Tabla32391118[[#This Row],[ENTRADAS]]-Tabla32391118[[#This Row],[SALIDAS]]</f>
        <v>2</v>
      </c>
      <c r="M437" s="2">
        <v>953.39</v>
      </c>
      <c r="N437" s="2">
        <f>+Tabla32391118[[#This Row],[BALANCE INICIAL]]*Tabla32391118[[#This Row],[PRECIO]]</f>
        <v>1906.78</v>
      </c>
      <c r="O437" s="2">
        <f>+Tabla32391118[[#This Row],[ENTRADAS]]*Tabla32391118[[#This Row],[PRECIO]]</f>
        <v>0</v>
      </c>
      <c r="P437" s="2">
        <f>+Tabla32391118[[#This Row],[SALIDAS]]*Tabla32391118[[#This Row],[PRECIO]]</f>
        <v>0</v>
      </c>
      <c r="Q437" s="2">
        <f>+Tabla32391118[[#This Row],[BALANCE INICIAL2]]+Tabla32391118[[#This Row],[ENTRADAS3]]-Tabla32391118[[#This Row],[SALIDAS4]]</f>
        <v>1906.78</v>
      </c>
    </row>
    <row r="438" spans="1:17" ht="15" customHeight="1">
      <c r="A438" s="39" t="s">
        <v>1424</v>
      </c>
      <c r="B438" s="40" t="s">
        <v>1425</v>
      </c>
      <c r="C438" s="52" t="s">
        <v>1426</v>
      </c>
      <c r="D438" t="s">
        <v>1475</v>
      </c>
      <c r="F438" s="55" t="s">
        <v>1345</v>
      </c>
      <c r="G438" s="55"/>
      <c r="H438" s="9" t="s">
        <v>820</v>
      </c>
      <c r="I438">
        <v>7</v>
      </c>
      <c r="J438">
        <v>0</v>
      </c>
      <c r="K438" s="34">
        <v>0</v>
      </c>
      <c r="L438">
        <f>+Tabla32391118[[#This Row],[BALANCE INICIAL]]+Tabla32391118[[#This Row],[ENTRADAS]]-Tabla32391118[[#This Row],[SALIDAS]]</f>
        <v>7</v>
      </c>
      <c r="M438" s="2">
        <v>569.91999999999996</v>
      </c>
      <c r="N438" s="2">
        <f>+Tabla32391118[[#This Row],[BALANCE INICIAL]]*Tabla32391118[[#This Row],[PRECIO]]</f>
        <v>3989.4399999999996</v>
      </c>
      <c r="O438" s="2">
        <f>+Tabla32391118[[#This Row],[ENTRADAS]]*Tabla32391118[[#This Row],[PRECIO]]</f>
        <v>0</v>
      </c>
      <c r="P438" s="2">
        <f>+Tabla32391118[[#This Row],[SALIDAS]]*Tabla32391118[[#This Row],[PRECIO]]</f>
        <v>0</v>
      </c>
      <c r="Q438" s="2">
        <f>+Tabla32391118[[#This Row],[BALANCE INICIAL2]]+Tabla32391118[[#This Row],[ENTRADAS3]]-Tabla32391118[[#This Row],[SALIDAS4]]</f>
        <v>3989.4399999999996</v>
      </c>
    </row>
    <row r="439" spans="1:17" ht="15" customHeight="1">
      <c r="A439" s="39" t="s">
        <v>1424</v>
      </c>
      <c r="B439" s="40" t="s">
        <v>1425</v>
      </c>
      <c r="C439" s="52" t="s">
        <v>1426</v>
      </c>
      <c r="D439" t="s">
        <v>1476</v>
      </c>
      <c r="F439" s="55" t="s">
        <v>1345</v>
      </c>
      <c r="G439" s="55"/>
      <c r="H439" s="9" t="s">
        <v>820</v>
      </c>
      <c r="I439">
        <v>10</v>
      </c>
      <c r="J439">
        <v>0</v>
      </c>
      <c r="K439" s="34">
        <v>0</v>
      </c>
      <c r="L439">
        <f>+Tabla32391118[[#This Row],[BALANCE INICIAL]]+Tabla32391118[[#This Row],[ENTRADAS]]-Tabla32391118[[#This Row],[SALIDAS]]</f>
        <v>10</v>
      </c>
      <c r="M439" s="2">
        <v>324.33999999999997</v>
      </c>
      <c r="N439" s="2">
        <f>+Tabla32391118[[#This Row],[BALANCE INICIAL]]*Tabla32391118[[#This Row],[PRECIO]]</f>
        <v>3243.3999999999996</v>
      </c>
      <c r="O439" s="2">
        <f>+Tabla32391118[[#This Row],[ENTRADAS]]*Tabla32391118[[#This Row],[PRECIO]]</f>
        <v>0</v>
      </c>
      <c r="P439" s="2">
        <f>+Tabla32391118[[#This Row],[SALIDAS]]*Tabla32391118[[#This Row],[PRECIO]]</f>
        <v>0</v>
      </c>
      <c r="Q439" s="2">
        <f>+Tabla32391118[[#This Row],[BALANCE INICIAL2]]+Tabla32391118[[#This Row],[ENTRADAS3]]-Tabla32391118[[#This Row],[SALIDAS4]]</f>
        <v>3243.3999999999996</v>
      </c>
    </row>
    <row r="440" spans="1:17">
      <c r="A440" s="63" t="s">
        <v>1424</v>
      </c>
      <c r="B440" s="40" t="s">
        <v>1425</v>
      </c>
      <c r="C440" s="52" t="s">
        <v>1426</v>
      </c>
      <c r="D440" t="s">
        <v>1622</v>
      </c>
      <c r="F440" s="55"/>
      <c r="G440" s="55"/>
      <c r="H440" s="9" t="s">
        <v>820</v>
      </c>
      <c r="I440">
        <v>4</v>
      </c>
      <c r="J440">
        <v>0</v>
      </c>
      <c r="K440" s="34"/>
      <c r="L440">
        <f>+Tabla32391118[[#This Row],[BALANCE INICIAL]]+Tabla32391118[[#This Row],[ENTRADAS]]-Tabla32391118[[#This Row],[SALIDAS]]</f>
        <v>4</v>
      </c>
      <c r="M440" s="2">
        <v>778.25</v>
      </c>
      <c r="N440" s="2">
        <f>+Tabla32391118[[#This Row],[BALANCE INICIAL]]*Tabla32391118[[#This Row],[PRECIO]]</f>
        <v>3113</v>
      </c>
      <c r="O440" s="2">
        <f>+Tabla32391118[[#This Row],[ENTRADAS]]*Tabla32391118[[#This Row],[PRECIO]]</f>
        <v>0</v>
      </c>
      <c r="P440" s="2">
        <f>+Tabla32391118[[#This Row],[SALIDAS]]*Tabla32391118[[#This Row],[PRECIO]]</f>
        <v>0</v>
      </c>
      <c r="Q440" s="2">
        <f>+Tabla32391118[[#This Row],[BALANCE INICIAL2]]+Tabla32391118[[#This Row],[ENTRADAS3]]-Tabla32391118[[#This Row],[SALIDAS4]]</f>
        <v>3113</v>
      </c>
    </row>
    <row r="441" spans="1:17">
      <c r="A441" s="63" t="s">
        <v>1424</v>
      </c>
      <c r="B441" s="40" t="s">
        <v>1425</v>
      </c>
      <c r="C441" s="52" t="s">
        <v>1426</v>
      </c>
      <c r="D441" t="s">
        <v>1620</v>
      </c>
      <c r="F441" s="55"/>
      <c r="G441" s="55"/>
      <c r="H441" s="9" t="s">
        <v>820</v>
      </c>
      <c r="I441">
        <v>3</v>
      </c>
      <c r="J441">
        <v>0</v>
      </c>
      <c r="K441" s="34"/>
      <c r="L441">
        <f>+Tabla32391118[[#This Row],[BALANCE INICIAL]]+Tabla32391118[[#This Row],[ENTRADAS]]-Tabla32391118[[#This Row],[SALIDAS]]</f>
        <v>3</v>
      </c>
      <c r="M441" s="2">
        <v>882.93</v>
      </c>
      <c r="N441" s="2">
        <f>+Tabla32391118[[#This Row],[BALANCE INICIAL]]*Tabla32391118[[#This Row],[PRECIO]]</f>
        <v>2648.79</v>
      </c>
      <c r="O441" s="2">
        <f>+Tabla32391118[[#This Row],[ENTRADAS]]*Tabla32391118[[#This Row],[PRECIO]]</f>
        <v>0</v>
      </c>
      <c r="P441" s="2">
        <f>+Tabla32391118[[#This Row],[SALIDAS]]*Tabla32391118[[#This Row],[PRECIO]]</f>
        <v>0</v>
      </c>
      <c r="Q441" s="2">
        <f>+Tabla32391118[[#This Row],[BALANCE INICIAL2]]+Tabla32391118[[#This Row],[ENTRADAS3]]-Tabla32391118[[#This Row],[SALIDAS4]]</f>
        <v>2648.79</v>
      </c>
    </row>
    <row r="442" spans="1:17">
      <c r="A442" s="63" t="s">
        <v>1424</v>
      </c>
      <c r="B442" s="40" t="s">
        <v>1425</v>
      </c>
      <c r="C442" s="52" t="s">
        <v>1426</v>
      </c>
      <c r="D442" t="s">
        <v>1621</v>
      </c>
      <c r="F442" s="55"/>
      <c r="G442" s="55"/>
      <c r="H442" s="9" t="s">
        <v>820</v>
      </c>
      <c r="I442">
        <v>1</v>
      </c>
      <c r="J442">
        <v>0</v>
      </c>
      <c r="K442" s="34"/>
      <c r="L442">
        <f>+Tabla32391118[[#This Row],[BALANCE INICIAL]]+Tabla32391118[[#This Row],[ENTRADAS]]-Tabla32391118[[#This Row],[SALIDAS]]</f>
        <v>1</v>
      </c>
      <c r="M442" s="2">
        <v>412</v>
      </c>
      <c r="N442" s="2">
        <f>+Tabla32391118[[#This Row],[BALANCE INICIAL]]*Tabla32391118[[#This Row],[PRECIO]]</f>
        <v>412</v>
      </c>
      <c r="O442" s="2">
        <f>+Tabla32391118[[#This Row],[ENTRADAS]]*Tabla32391118[[#This Row],[PRECIO]]</f>
        <v>0</v>
      </c>
      <c r="P442" s="2">
        <f>+Tabla32391118[[#This Row],[SALIDAS]]*Tabla32391118[[#This Row],[PRECIO]]</f>
        <v>0</v>
      </c>
      <c r="Q442" s="2">
        <f>+Tabla32391118[[#This Row],[BALANCE INICIAL2]]+Tabla32391118[[#This Row],[ENTRADAS3]]-Tabla32391118[[#This Row],[SALIDAS4]]</f>
        <v>412</v>
      </c>
    </row>
    <row r="443" spans="1:17">
      <c r="A443" s="39" t="s">
        <v>1424</v>
      </c>
      <c r="B443" s="40" t="s">
        <v>1425</v>
      </c>
      <c r="C443" s="52" t="s">
        <v>1426</v>
      </c>
      <c r="D443" t="s">
        <v>1234</v>
      </c>
      <c r="F443" s="55" t="s">
        <v>1345</v>
      </c>
      <c r="G443" s="55"/>
      <c r="H443" s="9" t="s">
        <v>820</v>
      </c>
      <c r="I443">
        <v>1</v>
      </c>
      <c r="J443">
        <v>0</v>
      </c>
      <c r="K443" s="34">
        <v>0</v>
      </c>
      <c r="L443">
        <f>+Tabla32391118[[#This Row],[BALANCE INICIAL]]+Tabla32391118[[#This Row],[ENTRADAS]]-Tabla32391118[[#This Row],[SALIDAS]]</f>
        <v>1</v>
      </c>
      <c r="M443" s="2">
        <v>466.44</v>
      </c>
      <c r="N443" s="2">
        <f>+Tabla32391118[[#This Row],[BALANCE INICIAL]]*Tabla32391118[[#This Row],[PRECIO]]</f>
        <v>466.44</v>
      </c>
      <c r="O443" s="2">
        <f>+Tabla32391118[[#This Row],[ENTRADAS]]*Tabla32391118[[#This Row],[PRECIO]]</f>
        <v>0</v>
      </c>
      <c r="P443" s="2">
        <f>+Tabla32391118[[#This Row],[SALIDAS]]*Tabla32391118[[#This Row],[PRECIO]]</f>
        <v>0</v>
      </c>
      <c r="Q443" s="2">
        <f>+Tabla32391118[[#This Row],[BALANCE INICIAL2]]+Tabla32391118[[#This Row],[ENTRADAS3]]-Tabla32391118[[#This Row],[SALIDAS4]]</f>
        <v>466.44</v>
      </c>
    </row>
    <row r="444" spans="1:17">
      <c r="A444" s="39" t="s">
        <v>1424</v>
      </c>
      <c r="B444" s="40" t="s">
        <v>1425</v>
      </c>
      <c r="C444" s="52" t="s">
        <v>1426</v>
      </c>
      <c r="D444" t="s">
        <v>1086</v>
      </c>
      <c r="F444" s="55" t="s">
        <v>1345</v>
      </c>
      <c r="G444" s="55"/>
      <c r="H444" s="9" t="s">
        <v>820</v>
      </c>
      <c r="I444">
        <v>17</v>
      </c>
      <c r="J444">
        <v>0</v>
      </c>
      <c r="K444" s="34">
        <v>6</v>
      </c>
      <c r="L444">
        <f>+Tabla32391118[[#This Row],[BALANCE INICIAL]]+Tabla32391118[[#This Row],[ENTRADAS]]-Tabla32391118[[#This Row],[SALIDAS]]</f>
        <v>11</v>
      </c>
      <c r="M444" s="2">
        <v>2576.27</v>
      </c>
      <c r="N444" s="2">
        <f>+Tabla32391118[[#This Row],[BALANCE INICIAL]]*Tabla32391118[[#This Row],[PRECIO]]</f>
        <v>43796.59</v>
      </c>
      <c r="O444" s="2">
        <f>+Tabla32391118[[#This Row],[ENTRADAS]]*Tabla32391118[[#This Row],[PRECIO]]</f>
        <v>0</v>
      </c>
      <c r="P444" s="2">
        <f>+Tabla32391118[[#This Row],[SALIDAS]]*Tabla32391118[[#This Row],[PRECIO]]</f>
        <v>15457.619999999999</v>
      </c>
      <c r="Q444" s="2">
        <f>+Tabla32391118[[#This Row],[BALANCE INICIAL2]]+Tabla32391118[[#This Row],[ENTRADAS3]]-Tabla32391118[[#This Row],[SALIDAS4]]</f>
        <v>28338.969999999998</v>
      </c>
    </row>
    <row r="445" spans="1:17">
      <c r="A445" s="39" t="s">
        <v>1424</v>
      </c>
      <c r="B445" s="40" t="s">
        <v>1425</v>
      </c>
      <c r="C445" s="52" t="s">
        <v>1426</v>
      </c>
      <c r="D445" t="s">
        <v>1498</v>
      </c>
      <c r="F445" s="55" t="s">
        <v>1345</v>
      </c>
      <c r="G445" s="55"/>
      <c r="H445" s="9" t="s">
        <v>820</v>
      </c>
      <c r="I445">
        <v>3</v>
      </c>
      <c r="J445">
        <v>0</v>
      </c>
      <c r="K445" s="34">
        <v>0</v>
      </c>
      <c r="L445">
        <f>+Tabla32391118[[#This Row],[BALANCE INICIAL]]+Tabla32391118[[#This Row],[ENTRADAS]]-Tabla32391118[[#This Row],[SALIDAS]]</f>
        <v>3</v>
      </c>
      <c r="M445" s="2">
        <v>791.86</v>
      </c>
      <c r="N445" s="2">
        <f>+Tabla32391118[[#This Row],[BALANCE INICIAL]]*Tabla32391118[[#This Row],[PRECIO]]</f>
        <v>2375.58</v>
      </c>
      <c r="O445" s="2">
        <f>+Tabla32391118[[#This Row],[ENTRADAS]]*Tabla32391118[[#This Row],[PRECIO]]</f>
        <v>0</v>
      </c>
      <c r="P445" s="2">
        <f>+Tabla32391118[[#This Row],[SALIDAS]]*Tabla32391118[[#This Row],[PRECIO]]</f>
        <v>0</v>
      </c>
      <c r="Q445" s="2">
        <f>+Tabla32391118[[#This Row],[BALANCE INICIAL2]]+Tabla32391118[[#This Row],[ENTRADAS3]]-Tabla32391118[[#This Row],[SALIDAS4]]</f>
        <v>2375.58</v>
      </c>
    </row>
    <row r="446" spans="1:17" ht="12.75" customHeight="1">
      <c r="A446" s="63" t="s">
        <v>29</v>
      </c>
      <c r="B446" s="40" t="s">
        <v>878</v>
      </c>
      <c r="C446" s="52" t="s">
        <v>102</v>
      </c>
      <c r="D446" t="s">
        <v>1692</v>
      </c>
      <c r="E446" t="s">
        <v>1659</v>
      </c>
      <c r="F446" s="55">
        <v>45551</v>
      </c>
      <c r="G446" s="62" t="s">
        <v>1719</v>
      </c>
      <c r="H446" s="9" t="s">
        <v>820</v>
      </c>
      <c r="I446">
        <v>0</v>
      </c>
      <c r="J446">
        <v>10</v>
      </c>
      <c r="K446" s="34">
        <v>0</v>
      </c>
      <c r="L446">
        <f>+Tabla32391118[[#This Row],[BALANCE INICIAL]]+Tabla32391118[[#This Row],[ENTRADAS]]-Tabla32391118[[#This Row],[SALIDAS]]</f>
        <v>10</v>
      </c>
      <c r="M446" s="2">
        <v>244</v>
      </c>
      <c r="N446" s="2">
        <f>+Tabla32391118[[#This Row],[BALANCE INICIAL]]*Tabla32391118[[#This Row],[PRECIO]]</f>
        <v>0</v>
      </c>
      <c r="O446" s="2">
        <f>+Tabla32391118[[#This Row],[ENTRADAS]]*Tabla32391118[[#This Row],[PRECIO]]</f>
        <v>2440</v>
      </c>
      <c r="P446" s="2">
        <f>+Tabla32391118[[#This Row],[SALIDAS]]*Tabla32391118[[#This Row],[PRECIO]]</f>
        <v>0</v>
      </c>
      <c r="Q446" s="2">
        <f>+Tabla32391118[[#This Row],[BALANCE INICIAL2]]+Tabla32391118[[#This Row],[ENTRADAS3]]-Tabla32391118[[#This Row],[SALIDAS4]]</f>
        <v>2440</v>
      </c>
    </row>
    <row r="447" spans="1:17" ht="12.75" customHeight="1">
      <c r="A447" s="39" t="s">
        <v>23</v>
      </c>
      <c r="B447" s="40" t="s">
        <v>881</v>
      </c>
      <c r="C447" s="52" t="s">
        <v>1603</v>
      </c>
      <c r="D447" t="s">
        <v>1602</v>
      </c>
      <c r="E447" t="s">
        <v>1345</v>
      </c>
      <c r="F447" s="55" t="s">
        <v>1345</v>
      </c>
      <c r="G447" s="55"/>
      <c r="H447" s="9" t="s">
        <v>820</v>
      </c>
      <c r="I447">
        <v>1</v>
      </c>
      <c r="J447">
        <v>0</v>
      </c>
      <c r="K447" s="34">
        <v>0</v>
      </c>
      <c r="L447">
        <f>+Tabla32391118[[#This Row],[BALANCE INICIAL]]+Tabla32391118[[#This Row],[ENTRADAS]]-Tabla32391118[[#This Row],[SALIDAS]]</f>
        <v>1</v>
      </c>
      <c r="M447" s="2">
        <v>705</v>
      </c>
      <c r="N447" s="2">
        <f>+Tabla32391118[[#This Row],[BALANCE INICIAL]]*Tabla32391118[[#This Row],[PRECIO]]</f>
        <v>705</v>
      </c>
      <c r="O447" s="2">
        <f>+Tabla32391118[[#This Row],[ENTRADAS]]*Tabla32391118[[#This Row],[PRECIO]]</f>
        <v>0</v>
      </c>
      <c r="P447" s="2">
        <f>+Tabla32391118[[#This Row],[SALIDAS]]*Tabla32391118[[#This Row],[PRECIO]]</f>
        <v>0</v>
      </c>
      <c r="Q447" s="2">
        <f>+Tabla32391118[[#This Row],[BALANCE INICIAL2]]+Tabla32391118[[#This Row],[ENTRADAS3]]-Tabla32391118[[#This Row],[SALIDAS4]]</f>
        <v>705</v>
      </c>
    </row>
    <row r="448" spans="1:17" ht="12.75" customHeight="1">
      <c r="A448" s="39" t="s">
        <v>31</v>
      </c>
      <c r="B448" s="40" t="s">
        <v>897</v>
      </c>
      <c r="C448" s="50" t="s">
        <v>69</v>
      </c>
      <c r="D448" t="s">
        <v>718</v>
      </c>
      <c r="F448" s="55" t="s">
        <v>1345</v>
      </c>
      <c r="G448" s="55"/>
      <c r="H448" s="9" t="s">
        <v>820</v>
      </c>
      <c r="I448">
        <v>4</v>
      </c>
      <c r="J448">
        <v>0</v>
      </c>
      <c r="K448" s="34">
        <v>0</v>
      </c>
      <c r="L448">
        <f>+Tabla32391118[[#This Row],[BALANCE INICIAL]]+Tabla32391118[[#This Row],[ENTRADAS]]-Tabla32391118[[#This Row],[SALIDAS]]</f>
        <v>4</v>
      </c>
      <c r="M448" s="2">
        <v>85</v>
      </c>
      <c r="N448" s="2">
        <f>+Tabla32391118[[#This Row],[BALANCE INICIAL]]*Tabla32391118[[#This Row],[PRECIO]]</f>
        <v>340</v>
      </c>
      <c r="O448" s="2">
        <f>+Tabla32391118[[#This Row],[ENTRADAS]]*Tabla32391118[[#This Row],[PRECIO]]</f>
        <v>0</v>
      </c>
      <c r="P448" s="2">
        <f>+Tabla32391118[[#This Row],[SALIDAS]]*Tabla32391118[[#This Row],[PRECIO]]</f>
        <v>0</v>
      </c>
      <c r="Q448" s="2">
        <f>+Tabla32391118[[#This Row],[BALANCE INICIAL2]]+Tabla32391118[[#This Row],[ENTRADAS3]]-Tabla32391118[[#This Row],[SALIDAS4]]</f>
        <v>340</v>
      </c>
    </row>
    <row r="449" spans="1:17" ht="16.5" customHeight="1">
      <c r="A449" s="39" t="s">
        <v>912</v>
      </c>
      <c r="B449" s="40" t="s">
        <v>913</v>
      </c>
      <c r="C449" s="52" t="s">
        <v>914</v>
      </c>
      <c r="D449" t="s">
        <v>1014</v>
      </c>
      <c r="E449" t="s">
        <v>1015</v>
      </c>
      <c r="F449" s="55" t="s">
        <v>1345</v>
      </c>
      <c r="G449" s="55"/>
      <c r="H449" s="9" t="s">
        <v>820</v>
      </c>
      <c r="I449">
        <v>0</v>
      </c>
      <c r="J449">
        <v>0</v>
      </c>
      <c r="K449" s="34">
        <v>0</v>
      </c>
      <c r="L449">
        <f>+Tabla32391118[[#This Row],[BALANCE INICIAL]]+Tabla32391118[[#This Row],[ENTRADAS]]-Tabla32391118[[#This Row],[SALIDAS]]</f>
        <v>0</v>
      </c>
      <c r="M449" s="2">
        <v>9193</v>
      </c>
      <c r="N449" s="2">
        <f>+Tabla32391118[[#This Row],[BALANCE INICIAL]]*Tabla32391118[[#This Row],[PRECIO]]</f>
        <v>0</v>
      </c>
      <c r="O449" s="2">
        <f>+Tabla32391118[[#This Row],[ENTRADAS]]*Tabla32391118[[#This Row],[PRECIO]]</f>
        <v>0</v>
      </c>
      <c r="P449" s="2">
        <f>+Tabla32391118[[#This Row],[SALIDAS]]*Tabla32391118[[#This Row],[PRECIO]]</f>
        <v>0</v>
      </c>
      <c r="Q449" s="2">
        <f>+Tabla32391118[[#This Row],[BALANCE INICIAL2]]+Tabla32391118[[#This Row],[ENTRADAS3]]-Tabla32391118[[#This Row],[SALIDAS4]]</f>
        <v>0</v>
      </c>
    </row>
    <row r="450" spans="1:17" ht="15.75" customHeight="1">
      <c r="A450" s="39" t="s">
        <v>1433</v>
      </c>
      <c r="B450" s="40" t="s">
        <v>913</v>
      </c>
      <c r="C450" s="52" t="s">
        <v>914</v>
      </c>
      <c r="D450" t="s">
        <v>1434</v>
      </c>
      <c r="E450">
        <v>0</v>
      </c>
      <c r="F450" s="55" t="s">
        <v>1345</v>
      </c>
      <c r="G450" s="55"/>
      <c r="H450" s="9" t="s">
        <v>820</v>
      </c>
      <c r="I450">
        <v>0</v>
      </c>
      <c r="J450">
        <v>0</v>
      </c>
      <c r="K450" s="34">
        <v>0</v>
      </c>
      <c r="L450">
        <f>+Tabla32391118[[#This Row],[BALANCE INICIAL]]+Tabla32391118[[#This Row],[ENTRADAS]]-Tabla32391118[[#This Row],[SALIDAS]]</f>
        <v>0</v>
      </c>
      <c r="M450" s="2">
        <v>150</v>
      </c>
      <c r="N450" s="2">
        <f>+Tabla32391118[[#This Row],[BALANCE INICIAL]]*Tabla32391118[[#This Row],[PRECIO]]</f>
        <v>0</v>
      </c>
      <c r="O450" s="2">
        <f>+Tabla32391118[[#This Row],[ENTRADAS]]*Tabla32391118[[#This Row],[PRECIO]]</f>
        <v>0</v>
      </c>
      <c r="P450" s="2">
        <f>+Tabla32391118[[#This Row],[SALIDAS]]*Tabla32391118[[#This Row],[PRECIO]]</f>
        <v>0</v>
      </c>
      <c r="Q450" s="2">
        <f>+Tabla32391118[[#This Row],[BALANCE INICIAL2]]+Tabla32391118[[#This Row],[ENTRADAS3]]-Tabla32391118[[#This Row],[SALIDAS4]]</f>
        <v>0</v>
      </c>
    </row>
    <row r="451" spans="1:17" ht="16.5" customHeight="1">
      <c r="A451" s="63" t="s">
        <v>29</v>
      </c>
      <c r="B451" s="40" t="s">
        <v>878</v>
      </c>
      <c r="C451" s="52" t="s">
        <v>102</v>
      </c>
      <c r="D451" t="s">
        <v>1714</v>
      </c>
      <c r="E451" t="s">
        <v>1659</v>
      </c>
      <c r="F451" s="55">
        <v>45551</v>
      </c>
      <c r="G451" s="62" t="s">
        <v>1719</v>
      </c>
      <c r="H451" s="9" t="s">
        <v>820</v>
      </c>
      <c r="I451">
        <v>0</v>
      </c>
      <c r="J451">
        <v>22</v>
      </c>
      <c r="K451" s="34">
        <v>0</v>
      </c>
      <c r="L451">
        <f>+Tabla32391118[[#This Row],[BALANCE INICIAL]]+Tabla32391118[[#This Row],[ENTRADAS]]-Tabla32391118[[#This Row],[SALIDAS]]</f>
        <v>22</v>
      </c>
      <c r="M451" s="2">
        <v>318</v>
      </c>
      <c r="N451" s="2">
        <f>+Tabla32391118[[#This Row],[BALANCE INICIAL]]*Tabla32391118[[#This Row],[PRECIO]]</f>
        <v>0</v>
      </c>
      <c r="O451" s="2">
        <f>+Tabla32391118[[#This Row],[ENTRADAS]]*Tabla32391118[[#This Row],[PRECIO]]</f>
        <v>6996</v>
      </c>
      <c r="P451" s="2">
        <f>+Tabla32391118[[#This Row],[SALIDAS]]*Tabla32391118[[#This Row],[PRECIO]]</f>
        <v>0</v>
      </c>
      <c r="Q451" s="2">
        <f>+Tabla32391118[[#This Row],[BALANCE INICIAL2]]+Tabla32391118[[#This Row],[ENTRADAS3]]-Tabla32391118[[#This Row],[SALIDAS4]]</f>
        <v>6996</v>
      </c>
    </row>
    <row r="452" spans="1:17" ht="18.75" customHeight="1">
      <c r="A452" s="39" t="s">
        <v>43</v>
      </c>
      <c r="B452" s="40" t="s">
        <v>954</v>
      </c>
      <c r="C452" s="52" t="s">
        <v>89</v>
      </c>
      <c r="D452" t="s">
        <v>379</v>
      </c>
      <c r="F452" s="55" t="s">
        <v>1345</v>
      </c>
      <c r="G452" s="55"/>
      <c r="H452" s="9" t="s">
        <v>825</v>
      </c>
      <c r="I452">
        <v>155</v>
      </c>
      <c r="J452">
        <v>0</v>
      </c>
      <c r="K452" s="34">
        <v>4</v>
      </c>
      <c r="L452">
        <f>+Tabla32391118[[#This Row],[BALANCE INICIAL]]+Tabla32391118[[#This Row],[ENTRADAS]]-Tabla32391118[[#This Row],[SALIDAS]]</f>
        <v>151</v>
      </c>
      <c r="M452" s="2">
        <v>370</v>
      </c>
      <c r="N452" s="2">
        <f>+Tabla32391118[[#This Row],[BALANCE INICIAL]]*Tabla32391118[[#This Row],[PRECIO]]</f>
        <v>57350</v>
      </c>
      <c r="O452" s="2">
        <f>+Tabla32391118[[#This Row],[ENTRADAS]]*Tabla32391118[[#This Row],[PRECIO]]</f>
        <v>0</v>
      </c>
      <c r="P452" s="2">
        <f>+Tabla32391118[[#This Row],[SALIDAS]]*Tabla32391118[[#This Row],[PRECIO]]</f>
        <v>1480</v>
      </c>
      <c r="Q452" s="2">
        <f>+Tabla32391118[[#This Row],[BALANCE INICIAL2]]+Tabla32391118[[#This Row],[ENTRADAS3]]-Tabla32391118[[#This Row],[SALIDAS4]]</f>
        <v>55870</v>
      </c>
    </row>
    <row r="453" spans="1:17" ht="15" customHeight="1">
      <c r="A453" s="9" t="s">
        <v>42</v>
      </c>
      <c r="B453" s="48">
        <v>1206010001</v>
      </c>
      <c r="C453" s="50" t="s">
        <v>88</v>
      </c>
      <c r="D453" t="s">
        <v>1624</v>
      </c>
      <c r="F453" s="55" t="s">
        <v>1345</v>
      </c>
      <c r="G453" s="55"/>
      <c r="H453" s="9" t="s">
        <v>820</v>
      </c>
      <c r="I453">
        <v>1</v>
      </c>
      <c r="J453">
        <v>0</v>
      </c>
      <c r="K453" s="34">
        <v>0</v>
      </c>
      <c r="L453">
        <f>+Tabla32391118[[#This Row],[BALANCE INICIAL]]+Tabla32391118[[#This Row],[ENTRADAS]]-Tabla32391118[[#This Row],[SALIDAS]]</f>
        <v>1</v>
      </c>
      <c r="M453" s="2">
        <v>495</v>
      </c>
      <c r="N453" s="2">
        <f>+Tabla32391118[[#This Row],[BALANCE INICIAL]]*Tabla32391118[[#This Row],[PRECIO]]</f>
        <v>495</v>
      </c>
      <c r="O453" s="2">
        <f>+Tabla32391118[[#This Row],[ENTRADAS]]*Tabla32391118[[#This Row],[PRECIO]]</f>
        <v>0</v>
      </c>
      <c r="P453" s="2">
        <f>+Tabla32391118[[#This Row],[SALIDAS]]*Tabla32391118[[#This Row],[PRECIO]]</f>
        <v>0</v>
      </c>
      <c r="Q453" s="2">
        <f>+Tabla32391118[[#This Row],[BALANCE INICIAL2]]+Tabla32391118[[#This Row],[ENTRADAS3]]-Tabla32391118[[#This Row],[SALIDAS4]]</f>
        <v>495</v>
      </c>
    </row>
    <row r="454" spans="1:17" ht="15.75" customHeight="1">
      <c r="A454" s="63" t="s">
        <v>29</v>
      </c>
      <c r="B454" s="40" t="s">
        <v>878</v>
      </c>
      <c r="C454" s="52" t="s">
        <v>102</v>
      </c>
      <c r="D454" t="s">
        <v>1694</v>
      </c>
      <c r="E454" t="s">
        <v>1659</v>
      </c>
      <c r="F454" s="55">
        <v>45551</v>
      </c>
      <c r="G454" s="62" t="s">
        <v>1719</v>
      </c>
      <c r="H454" s="9"/>
      <c r="I454">
        <v>0</v>
      </c>
      <c r="J454">
        <v>280</v>
      </c>
      <c r="K454" s="34">
        <v>3</v>
      </c>
      <c r="L454">
        <f>+Tabla32391118[[#This Row],[BALANCE INICIAL]]+Tabla32391118[[#This Row],[ENTRADAS]]-Tabla32391118[[#This Row],[SALIDAS]]</f>
        <v>277</v>
      </c>
      <c r="M454" s="2">
        <v>73.45</v>
      </c>
      <c r="N454" s="2">
        <f>+Tabla32391118[[#This Row],[BALANCE INICIAL]]*Tabla32391118[[#This Row],[PRECIO]]</f>
        <v>0</v>
      </c>
      <c r="O454" s="2">
        <f>+Tabla32391118[[#This Row],[ENTRADAS]]*Tabla32391118[[#This Row],[PRECIO]]</f>
        <v>20566</v>
      </c>
      <c r="P454" s="2">
        <f>+Tabla32391118[[#This Row],[SALIDAS]]*Tabla32391118[[#This Row],[PRECIO]]</f>
        <v>220.35000000000002</v>
      </c>
      <c r="Q454" s="2">
        <f>+Tabla32391118[[#This Row],[BALANCE INICIAL2]]+Tabla32391118[[#This Row],[ENTRADAS3]]-Tabla32391118[[#This Row],[SALIDAS4]]</f>
        <v>20345.650000000001</v>
      </c>
    </row>
    <row r="455" spans="1:17" ht="15" customHeight="1">
      <c r="A455" s="63" t="s">
        <v>29</v>
      </c>
      <c r="B455" s="40" t="s">
        <v>878</v>
      </c>
      <c r="C455" s="52" t="s">
        <v>102</v>
      </c>
      <c r="D455" t="s">
        <v>1693</v>
      </c>
      <c r="E455" t="s">
        <v>1659</v>
      </c>
      <c r="F455" s="55">
        <v>45551</v>
      </c>
      <c r="G455" s="62" t="s">
        <v>1719</v>
      </c>
      <c r="H455" s="9"/>
      <c r="I455">
        <v>0</v>
      </c>
      <c r="J455">
        <v>120</v>
      </c>
      <c r="K455" s="34">
        <v>0</v>
      </c>
      <c r="L455">
        <f>+Tabla32391118[[#This Row],[BALANCE INICIAL]]+Tabla32391118[[#This Row],[ENTRADAS]]-Tabla32391118[[#This Row],[SALIDAS]]</f>
        <v>120</v>
      </c>
      <c r="M455" s="2">
        <v>73.45</v>
      </c>
      <c r="N455" s="2">
        <f>+Tabla32391118[[#This Row],[BALANCE INICIAL]]*Tabla32391118[[#This Row],[PRECIO]]</f>
        <v>0</v>
      </c>
      <c r="O455" s="2">
        <f>+Tabla32391118[[#This Row],[ENTRADAS]]*Tabla32391118[[#This Row],[PRECIO]]</f>
        <v>8814</v>
      </c>
      <c r="P455" s="2">
        <f>+Tabla32391118[[#This Row],[SALIDAS]]*Tabla32391118[[#This Row],[PRECIO]]</f>
        <v>0</v>
      </c>
      <c r="Q455" s="2">
        <f>+Tabla32391118[[#This Row],[BALANCE INICIAL2]]+Tabla32391118[[#This Row],[ENTRADAS3]]-Tabla32391118[[#This Row],[SALIDAS4]]</f>
        <v>8814</v>
      </c>
    </row>
    <row r="456" spans="1:17" ht="15" customHeight="1">
      <c r="A456" s="39" t="s">
        <v>48</v>
      </c>
      <c r="B456" s="40" t="s">
        <v>886</v>
      </c>
      <c r="C456" s="52" t="s">
        <v>95</v>
      </c>
      <c r="D456" t="s">
        <v>719</v>
      </c>
      <c r="F456" s="55" t="s">
        <v>1345</v>
      </c>
      <c r="G456" s="55"/>
      <c r="H456" s="9" t="s">
        <v>842</v>
      </c>
      <c r="I456">
        <v>2</v>
      </c>
      <c r="J456">
        <v>0</v>
      </c>
      <c r="K456" s="34">
        <v>0</v>
      </c>
      <c r="L456">
        <f>+Tabla32391118[[#This Row],[BALANCE INICIAL]]+Tabla32391118[[#This Row],[ENTRADAS]]-Tabla32391118[[#This Row],[SALIDAS]]</f>
        <v>2</v>
      </c>
      <c r="M456" s="2">
        <v>3399</v>
      </c>
      <c r="N456" s="2">
        <f>+Tabla32391118[[#This Row],[BALANCE INICIAL]]*Tabla32391118[[#This Row],[PRECIO]]</f>
        <v>6798</v>
      </c>
      <c r="O456" s="2">
        <f>+Tabla32391118[[#This Row],[ENTRADAS]]*Tabla32391118[[#This Row],[PRECIO]]</f>
        <v>0</v>
      </c>
      <c r="P456" s="2">
        <f>+Tabla32391118[[#This Row],[SALIDAS]]*Tabla32391118[[#This Row],[PRECIO]]</f>
        <v>0</v>
      </c>
      <c r="Q456" s="2">
        <f>+Tabla32391118[[#This Row],[BALANCE INICIAL2]]+Tabla32391118[[#This Row],[ENTRADAS3]]-Tabla32391118[[#This Row],[SALIDAS4]]</f>
        <v>6798</v>
      </c>
    </row>
    <row r="457" spans="1:17" ht="15" customHeight="1">
      <c r="A457" s="39" t="s">
        <v>28</v>
      </c>
      <c r="B457" s="40" t="s">
        <v>884</v>
      </c>
      <c r="C457" s="52" t="s">
        <v>74</v>
      </c>
      <c r="D457" t="s">
        <v>1370</v>
      </c>
      <c r="F457" s="55" t="s">
        <v>1345</v>
      </c>
      <c r="G457" s="55"/>
      <c r="H457" s="9" t="s">
        <v>842</v>
      </c>
      <c r="I457">
        <v>1423</v>
      </c>
      <c r="J457">
        <v>0</v>
      </c>
      <c r="K457" s="34">
        <v>526</v>
      </c>
      <c r="L457">
        <f>+Tabla32391118[[#This Row],[BALANCE INICIAL]]+Tabla32391118[[#This Row],[ENTRADAS]]-Tabla32391118[[#This Row],[SALIDAS]]</f>
        <v>897</v>
      </c>
      <c r="M457" s="2">
        <v>20.92</v>
      </c>
      <c r="N457" s="2">
        <f>+Tabla32391118[[#This Row],[BALANCE INICIAL]]*Tabla32391118[[#This Row],[PRECIO]]</f>
        <v>29769.160000000003</v>
      </c>
      <c r="O457" s="2">
        <f>+Tabla32391118[[#This Row],[ENTRADAS]]*Tabla32391118[[#This Row],[PRECIO]]</f>
        <v>0</v>
      </c>
      <c r="P457" s="2">
        <f>+Tabla32391118[[#This Row],[SALIDAS]]*Tabla32391118[[#This Row],[PRECIO]]</f>
        <v>11003.92</v>
      </c>
      <c r="Q457" s="2">
        <f>+Tabla32391118[[#This Row],[BALANCE INICIAL2]]+Tabla32391118[[#This Row],[ENTRADAS3]]-Tabla32391118[[#This Row],[SALIDAS4]]</f>
        <v>18765.240000000005</v>
      </c>
    </row>
    <row r="458" spans="1:17" ht="15" customHeight="1">
      <c r="A458" s="39" t="s">
        <v>28</v>
      </c>
      <c r="B458" s="40" t="s">
        <v>884</v>
      </c>
      <c r="C458" s="52" t="s">
        <v>74</v>
      </c>
      <c r="D458" t="s">
        <v>1369</v>
      </c>
      <c r="F458" s="55" t="s">
        <v>1345</v>
      </c>
      <c r="G458" s="55"/>
      <c r="H458" s="9" t="s">
        <v>842</v>
      </c>
      <c r="I458">
        <v>323</v>
      </c>
      <c r="J458">
        <v>0</v>
      </c>
      <c r="K458" s="34">
        <v>19</v>
      </c>
      <c r="L458">
        <f>+Tabla32391118[[#This Row],[BALANCE INICIAL]]+Tabla32391118[[#This Row],[ENTRADAS]]-Tabla32391118[[#This Row],[SALIDAS]]</f>
        <v>304</v>
      </c>
      <c r="M458" s="2">
        <v>134.4</v>
      </c>
      <c r="N458" s="2">
        <f>+Tabla32391118[[#This Row],[BALANCE INICIAL]]*Tabla32391118[[#This Row],[PRECIO]]</f>
        <v>43411.200000000004</v>
      </c>
      <c r="O458" s="2">
        <f>+Tabla32391118[[#This Row],[ENTRADAS]]*Tabla32391118[[#This Row],[PRECIO]]</f>
        <v>0</v>
      </c>
      <c r="P458" s="2">
        <f>+Tabla32391118[[#This Row],[SALIDAS]]*Tabla32391118[[#This Row],[PRECIO]]</f>
        <v>2553.6</v>
      </c>
      <c r="Q458" s="2">
        <f>+Tabla32391118[[#This Row],[BALANCE INICIAL2]]+Tabla32391118[[#This Row],[ENTRADAS3]]-Tabla32391118[[#This Row],[SALIDAS4]]</f>
        <v>40857.600000000006</v>
      </c>
    </row>
    <row r="459" spans="1:17" ht="16.5" customHeight="1">
      <c r="A459" s="63" t="s">
        <v>29</v>
      </c>
      <c r="B459" s="40" t="s">
        <v>878</v>
      </c>
      <c r="C459" s="52" t="s">
        <v>102</v>
      </c>
      <c r="D459" t="s">
        <v>1695</v>
      </c>
      <c r="E459" t="s">
        <v>1659</v>
      </c>
      <c r="F459" s="55">
        <v>45551</v>
      </c>
      <c r="G459" s="62" t="s">
        <v>1719</v>
      </c>
      <c r="H459" s="9" t="s">
        <v>842</v>
      </c>
      <c r="I459">
        <v>0</v>
      </c>
      <c r="J459">
        <v>15</v>
      </c>
      <c r="K459" s="34">
        <v>0</v>
      </c>
      <c r="L459">
        <f>+Tabla32391118[[#This Row],[BALANCE INICIAL]]+Tabla32391118[[#This Row],[ENTRADAS]]-Tabla32391118[[#This Row],[SALIDAS]]</f>
        <v>15</v>
      </c>
      <c r="M459" s="2">
        <v>111</v>
      </c>
      <c r="N459" s="2">
        <f>+Tabla32391118[[#This Row],[BALANCE INICIAL]]*Tabla32391118[[#This Row],[PRECIO]]</f>
        <v>0</v>
      </c>
      <c r="O459" s="2">
        <f>+Tabla32391118[[#This Row],[ENTRADAS]]*Tabla32391118[[#This Row],[PRECIO]]</f>
        <v>1665</v>
      </c>
      <c r="P459" s="2">
        <f>+Tabla32391118[[#This Row],[SALIDAS]]*Tabla32391118[[#This Row],[PRECIO]]</f>
        <v>0</v>
      </c>
      <c r="Q459" s="2">
        <f>+Tabla32391118[[#This Row],[BALANCE INICIAL2]]+Tabla32391118[[#This Row],[ENTRADAS3]]-Tabla32391118[[#This Row],[SALIDAS4]]</f>
        <v>1665</v>
      </c>
    </row>
    <row r="460" spans="1:17" ht="16.5" customHeight="1">
      <c r="A460" s="39" t="s">
        <v>59</v>
      </c>
      <c r="B460" s="40" t="s">
        <v>880</v>
      </c>
      <c r="C460" s="52" t="s">
        <v>107</v>
      </c>
      <c r="D460" t="s">
        <v>721</v>
      </c>
      <c r="F460" s="55" t="s">
        <v>1345</v>
      </c>
      <c r="G460" s="55"/>
      <c r="H460" s="9" t="s">
        <v>820</v>
      </c>
      <c r="I460">
        <v>2</v>
      </c>
      <c r="J460">
        <v>0</v>
      </c>
      <c r="K460" s="34">
        <v>0</v>
      </c>
      <c r="L460">
        <f>+Tabla32391118[[#This Row],[BALANCE INICIAL]]+Tabla32391118[[#This Row],[ENTRADAS]]-Tabla32391118[[#This Row],[SALIDAS]]</f>
        <v>2</v>
      </c>
      <c r="M460" s="2">
        <v>1398</v>
      </c>
      <c r="N460" s="2">
        <f>+Tabla32391118[[#This Row],[BALANCE INICIAL]]*Tabla32391118[[#This Row],[PRECIO]]</f>
        <v>2796</v>
      </c>
      <c r="O460" s="2">
        <f>+Tabla32391118[[#This Row],[ENTRADAS]]*Tabla32391118[[#This Row],[PRECIO]]</f>
        <v>0</v>
      </c>
      <c r="P460" s="2">
        <f>+Tabla32391118[[#This Row],[SALIDAS]]*Tabla32391118[[#This Row],[PRECIO]]</f>
        <v>0</v>
      </c>
      <c r="Q460" s="2">
        <f>+Tabla32391118[[#This Row],[BALANCE INICIAL2]]+Tabla32391118[[#This Row],[ENTRADAS3]]-Tabla32391118[[#This Row],[SALIDAS4]]</f>
        <v>2796</v>
      </c>
    </row>
    <row r="461" spans="1:17" ht="14.25" customHeight="1">
      <c r="A461" s="39" t="s">
        <v>30</v>
      </c>
      <c r="B461" s="40" t="s">
        <v>876</v>
      </c>
      <c r="C461" s="52" t="s">
        <v>73</v>
      </c>
      <c r="D461" t="s">
        <v>722</v>
      </c>
      <c r="F461" s="55" t="s">
        <v>1345</v>
      </c>
      <c r="G461" s="55"/>
      <c r="H461" s="9" t="s">
        <v>820</v>
      </c>
      <c r="I461">
        <v>4</v>
      </c>
      <c r="J461">
        <v>0</v>
      </c>
      <c r="K461" s="34">
        <v>0</v>
      </c>
      <c r="L461">
        <f>+Tabla32391118[[#This Row],[BALANCE INICIAL]]+Tabla32391118[[#This Row],[ENTRADAS]]-Tabla32391118[[#This Row],[SALIDAS]]</f>
        <v>4</v>
      </c>
      <c r="M461" s="2">
        <v>699</v>
      </c>
      <c r="N461" s="2">
        <f>+Tabla32391118[[#This Row],[BALANCE INICIAL]]*Tabla32391118[[#This Row],[PRECIO]]</f>
        <v>2796</v>
      </c>
      <c r="O461" s="2">
        <f>+Tabla32391118[[#This Row],[ENTRADAS]]*Tabla32391118[[#This Row],[PRECIO]]</f>
        <v>0</v>
      </c>
      <c r="P461" s="2">
        <f>+Tabla32391118[[#This Row],[SALIDAS]]*Tabla32391118[[#This Row],[PRECIO]]</f>
        <v>0</v>
      </c>
      <c r="Q461" s="2">
        <f>+Tabla32391118[[#This Row],[BALANCE INICIAL2]]+Tabla32391118[[#This Row],[ENTRADAS3]]-Tabla32391118[[#This Row],[SALIDAS4]]</f>
        <v>2796</v>
      </c>
    </row>
    <row r="462" spans="1:17" ht="16.5" customHeight="1">
      <c r="A462" s="39" t="s">
        <v>30</v>
      </c>
      <c r="B462" s="40" t="s">
        <v>876</v>
      </c>
      <c r="C462" s="52" t="s">
        <v>73</v>
      </c>
      <c r="D462" t="s">
        <v>723</v>
      </c>
      <c r="F462" s="55" t="s">
        <v>1345</v>
      </c>
      <c r="G462" s="55"/>
      <c r="H462" s="9" t="s">
        <v>820</v>
      </c>
      <c r="I462">
        <v>1</v>
      </c>
      <c r="J462">
        <v>0</v>
      </c>
      <c r="K462" s="34">
        <v>0</v>
      </c>
      <c r="L462">
        <f>+Tabla32391118[[#This Row],[BALANCE INICIAL]]+Tabla32391118[[#This Row],[ENTRADAS]]-Tabla32391118[[#This Row],[SALIDAS]]</f>
        <v>1</v>
      </c>
      <c r="M462" s="2">
        <v>450</v>
      </c>
      <c r="N462" s="2">
        <f>+Tabla32391118[[#This Row],[BALANCE INICIAL]]*Tabla32391118[[#This Row],[PRECIO]]</f>
        <v>450</v>
      </c>
      <c r="O462" s="2">
        <f>+Tabla32391118[[#This Row],[ENTRADAS]]*Tabla32391118[[#This Row],[PRECIO]]</f>
        <v>0</v>
      </c>
      <c r="P462" s="2">
        <f>+Tabla32391118[[#This Row],[SALIDAS]]*Tabla32391118[[#This Row],[PRECIO]]</f>
        <v>0</v>
      </c>
      <c r="Q462" s="2">
        <f>+Tabla32391118[[#This Row],[BALANCE INICIAL2]]+Tabla32391118[[#This Row],[ENTRADAS3]]-Tabla32391118[[#This Row],[SALIDAS4]]</f>
        <v>450</v>
      </c>
    </row>
    <row r="463" spans="1:17" ht="14.25" customHeight="1">
      <c r="A463" s="39" t="s">
        <v>33</v>
      </c>
      <c r="B463" s="40" t="s">
        <v>879</v>
      </c>
      <c r="C463" s="50" t="s">
        <v>106</v>
      </c>
      <c r="D463" t="s">
        <v>1233</v>
      </c>
      <c r="F463" s="55" t="s">
        <v>1345</v>
      </c>
      <c r="G463" s="55"/>
      <c r="H463" s="9" t="s">
        <v>820</v>
      </c>
      <c r="I463">
        <v>2</v>
      </c>
      <c r="J463">
        <v>0</v>
      </c>
      <c r="K463" s="34">
        <v>0</v>
      </c>
      <c r="L463">
        <f>+Tabla32391118[[#This Row],[BALANCE INICIAL]]+Tabla32391118[[#This Row],[ENTRADAS]]-Tabla32391118[[#This Row],[SALIDAS]]</f>
        <v>2</v>
      </c>
      <c r="M463" s="2">
        <v>1383.05</v>
      </c>
      <c r="N463" s="2">
        <f>+Tabla32391118[[#This Row],[BALANCE INICIAL]]*Tabla32391118[[#This Row],[PRECIO]]</f>
        <v>2766.1</v>
      </c>
      <c r="O463" s="2">
        <f>+Tabla32391118[[#This Row],[ENTRADAS]]*Tabla32391118[[#This Row],[PRECIO]]</f>
        <v>0</v>
      </c>
      <c r="P463" s="2">
        <f>+Tabla32391118[[#This Row],[SALIDAS]]*Tabla32391118[[#This Row],[PRECIO]]</f>
        <v>0</v>
      </c>
      <c r="Q463" s="2">
        <f>+Tabla32391118[[#This Row],[BALANCE INICIAL2]]+Tabla32391118[[#This Row],[ENTRADAS3]]-Tabla32391118[[#This Row],[SALIDAS4]]</f>
        <v>2766.1</v>
      </c>
    </row>
    <row r="464" spans="1:17" ht="14.25" customHeight="1">
      <c r="A464" s="63" t="s">
        <v>29</v>
      </c>
      <c r="B464" s="40" t="s">
        <v>878</v>
      </c>
      <c r="C464" s="52" t="s">
        <v>102</v>
      </c>
      <c r="D464" t="s">
        <v>1783</v>
      </c>
      <c r="F464" s="55"/>
      <c r="G464" s="55"/>
      <c r="H464" s="9" t="s">
        <v>825</v>
      </c>
      <c r="I464">
        <v>3</v>
      </c>
      <c r="K464" s="34"/>
      <c r="L464">
        <f>+Tabla32391118[[#This Row],[BALANCE INICIAL]]+Tabla32391118[[#This Row],[ENTRADAS]]-Tabla32391118[[#This Row],[SALIDAS]]</f>
        <v>3</v>
      </c>
      <c r="M464" s="2">
        <v>1290</v>
      </c>
      <c r="N464" s="2">
        <f>+Tabla32391118[[#This Row],[BALANCE INICIAL]]*Tabla32391118[[#This Row],[PRECIO]]</f>
        <v>3870</v>
      </c>
      <c r="O464" s="2">
        <f>+Tabla32391118[[#This Row],[ENTRADAS]]*Tabla32391118[[#This Row],[PRECIO]]</f>
        <v>0</v>
      </c>
      <c r="P464" s="2">
        <f>+Tabla32391118[[#This Row],[SALIDAS]]*Tabla32391118[[#This Row],[PRECIO]]</f>
        <v>0</v>
      </c>
      <c r="Q464" s="2">
        <f>+Tabla32391118[[#This Row],[BALANCE INICIAL2]]+Tabla32391118[[#This Row],[ENTRADAS3]]-Tabla32391118[[#This Row],[SALIDAS4]]</f>
        <v>3870</v>
      </c>
    </row>
    <row r="465" spans="1:17" ht="15.75" customHeight="1">
      <c r="A465" s="63" t="s">
        <v>29</v>
      </c>
      <c r="B465" s="40" t="s">
        <v>878</v>
      </c>
      <c r="C465" s="52" t="s">
        <v>102</v>
      </c>
      <c r="D465" t="s">
        <v>1715</v>
      </c>
      <c r="E465" t="s">
        <v>1659</v>
      </c>
      <c r="F465" s="55">
        <v>45551</v>
      </c>
      <c r="G465" s="62" t="s">
        <v>1719</v>
      </c>
      <c r="H465" s="9" t="s">
        <v>865</v>
      </c>
      <c r="I465">
        <v>0</v>
      </c>
      <c r="J465">
        <v>6</v>
      </c>
      <c r="K465" s="34">
        <v>0</v>
      </c>
      <c r="L465">
        <f>+Tabla32391118[[#This Row],[BALANCE INICIAL]]+Tabla32391118[[#This Row],[ENTRADAS]]-Tabla32391118[[#This Row],[SALIDAS]]</f>
        <v>6</v>
      </c>
      <c r="M465" s="2">
        <v>155</v>
      </c>
      <c r="N465" s="2">
        <f>+Tabla32391118[[#This Row],[BALANCE INICIAL]]*Tabla32391118[[#This Row],[PRECIO]]</f>
        <v>0</v>
      </c>
      <c r="O465" s="2">
        <f>+Tabla32391118[[#This Row],[ENTRADAS]]*Tabla32391118[[#This Row],[PRECIO]]</f>
        <v>930</v>
      </c>
      <c r="P465" s="2">
        <f>+Tabla32391118[[#This Row],[SALIDAS]]*Tabla32391118[[#This Row],[PRECIO]]</f>
        <v>0</v>
      </c>
      <c r="Q465" s="2">
        <f>+Tabla32391118[[#This Row],[BALANCE INICIAL2]]+Tabla32391118[[#This Row],[ENTRADAS3]]-Tabla32391118[[#This Row],[SALIDAS4]]</f>
        <v>930</v>
      </c>
    </row>
    <row r="466" spans="1:17" ht="13.5" customHeight="1">
      <c r="A466" s="9" t="s">
        <v>1381</v>
      </c>
      <c r="B466" s="47" t="s">
        <v>1382</v>
      </c>
      <c r="C466" s="50" t="s">
        <v>1383</v>
      </c>
      <c r="D466" t="s">
        <v>1635</v>
      </c>
      <c r="E466" t="s">
        <v>1641</v>
      </c>
      <c r="F466" s="55">
        <v>45546</v>
      </c>
      <c r="G466" s="62" t="s">
        <v>1643</v>
      </c>
      <c r="H466" s="9" t="s">
        <v>820</v>
      </c>
      <c r="I466">
        <v>0</v>
      </c>
      <c r="J466">
        <v>20</v>
      </c>
      <c r="K466" s="34">
        <v>0</v>
      </c>
      <c r="L466">
        <f>+Tabla32391118[[#This Row],[BALANCE INICIAL]]+Tabla32391118[[#This Row],[ENTRADAS]]-Tabla32391118[[#This Row],[SALIDAS]]</f>
        <v>20</v>
      </c>
      <c r="M466" s="2">
        <v>260</v>
      </c>
      <c r="N466" s="2">
        <f>+Tabla32391118[[#This Row],[BALANCE INICIAL]]*Tabla32391118[[#This Row],[PRECIO]]</f>
        <v>0</v>
      </c>
      <c r="O466" s="2">
        <f>+Tabla32391118[[#This Row],[ENTRADAS]]*Tabla32391118[[#This Row],[PRECIO]]</f>
        <v>5200</v>
      </c>
      <c r="P466" s="2">
        <f>+Tabla32391118[[#This Row],[SALIDAS]]*Tabla32391118[[#This Row],[PRECIO]]</f>
        <v>0</v>
      </c>
      <c r="Q466" s="2">
        <f>+Tabla32391118[[#This Row],[BALANCE INICIAL2]]+Tabla32391118[[#This Row],[ENTRADAS3]]-Tabla32391118[[#This Row],[SALIDAS4]]</f>
        <v>5200</v>
      </c>
    </row>
    <row r="467" spans="1:17" ht="15.75" customHeight="1">
      <c r="A467" s="9" t="s">
        <v>1381</v>
      </c>
      <c r="B467" s="47" t="s">
        <v>1382</v>
      </c>
      <c r="C467" s="50" t="s">
        <v>1383</v>
      </c>
      <c r="D467" t="s">
        <v>1636</v>
      </c>
      <c r="E467" t="s">
        <v>1641</v>
      </c>
      <c r="F467" s="55">
        <v>45546</v>
      </c>
      <c r="G467" s="62" t="s">
        <v>1643</v>
      </c>
      <c r="H467" s="9" t="s">
        <v>820</v>
      </c>
      <c r="I467">
        <v>0</v>
      </c>
      <c r="J467">
        <v>15</v>
      </c>
      <c r="K467" s="34">
        <v>0</v>
      </c>
      <c r="L467">
        <f>+Tabla32391118[[#This Row],[BALANCE INICIAL]]+Tabla32391118[[#This Row],[ENTRADAS]]-Tabla32391118[[#This Row],[SALIDAS]]</f>
        <v>15</v>
      </c>
      <c r="M467" s="2">
        <v>1068</v>
      </c>
      <c r="N467" s="2">
        <f>+Tabla32391118[[#This Row],[BALANCE INICIAL]]*Tabla32391118[[#This Row],[PRECIO]]</f>
        <v>0</v>
      </c>
      <c r="O467" s="2">
        <f>+Tabla32391118[[#This Row],[ENTRADAS]]*Tabla32391118[[#This Row],[PRECIO]]</f>
        <v>16020</v>
      </c>
      <c r="P467" s="2">
        <f>+Tabla32391118[[#This Row],[SALIDAS]]*Tabla32391118[[#This Row],[PRECIO]]</f>
        <v>0</v>
      </c>
      <c r="Q467" s="2">
        <f>+Tabla32391118[[#This Row],[BALANCE INICIAL2]]+Tabla32391118[[#This Row],[ENTRADAS3]]-Tabla32391118[[#This Row],[SALIDAS4]]</f>
        <v>16020</v>
      </c>
    </row>
    <row r="468" spans="1:17">
      <c r="A468" s="9" t="s">
        <v>29</v>
      </c>
      <c r="B468" s="47" t="s">
        <v>878</v>
      </c>
      <c r="C468" s="50" t="s">
        <v>102</v>
      </c>
      <c r="D468" t="s">
        <v>1782</v>
      </c>
      <c r="F468" s="55" t="s">
        <v>1345</v>
      </c>
      <c r="G468" s="55"/>
      <c r="H468" s="9" t="s">
        <v>863</v>
      </c>
      <c r="I468">
        <v>1</v>
      </c>
      <c r="J468">
        <v>0</v>
      </c>
      <c r="K468" s="34">
        <v>0</v>
      </c>
      <c r="L468">
        <f>+Tabla32391118[[#This Row],[BALANCE INICIAL]]+Tabla32391118[[#This Row],[ENTRADAS]]-Tabla32391118[[#This Row],[SALIDAS]]</f>
        <v>1</v>
      </c>
      <c r="M468" s="2">
        <v>870</v>
      </c>
      <c r="N468" s="2">
        <f>+Tabla32391118[[#This Row],[BALANCE INICIAL]]*Tabla32391118[[#This Row],[PRECIO]]</f>
        <v>870</v>
      </c>
      <c r="O468" s="2">
        <f>+Tabla32391118[[#This Row],[ENTRADAS]]*Tabla32391118[[#This Row],[PRECIO]]</f>
        <v>0</v>
      </c>
      <c r="P468" s="2">
        <f>+Tabla32391118[[#This Row],[SALIDAS]]*Tabla32391118[[#This Row],[PRECIO]]</f>
        <v>0</v>
      </c>
      <c r="Q468" s="2">
        <f>+Tabla32391118[[#This Row],[BALANCE INICIAL2]]+Tabla32391118[[#This Row],[ENTRADAS3]]-Tabla32391118[[#This Row],[SALIDAS4]]</f>
        <v>870</v>
      </c>
    </row>
    <row r="469" spans="1:17">
      <c r="A469" s="39" t="s">
        <v>59</v>
      </c>
      <c r="B469" s="40" t="s">
        <v>880</v>
      </c>
      <c r="C469" s="52" t="s">
        <v>107</v>
      </c>
      <c r="D469" t="s">
        <v>724</v>
      </c>
      <c r="F469" s="55" t="s">
        <v>1345</v>
      </c>
      <c r="G469" s="55"/>
      <c r="H469" s="9" t="s">
        <v>820</v>
      </c>
      <c r="I469">
        <v>7</v>
      </c>
      <c r="J469">
        <v>0</v>
      </c>
      <c r="K469" s="34">
        <v>0</v>
      </c>
      <c r="L469">
        <f>+Tabla32391118[[#This Row],[BALANCE INICIAL]]+Tabla32391118[[#This Row],[ENTRADAS]]-Tabla32391118[[#This Row],[SALIDAS]]</f>
        <v>7</v>
      </c>
      <c r="M469" s="2">
        <v>1906.78</v>
      </c>
      <c r="N469" s="2">
        <f>+Tabla32391118[[#This Row],[BALANCE INICIAL]]*Tabla32391118[[#This Row],[PRECIO]]</f>
        <v>13347.46</v>
      </c>
      <c r="O469" s="2">
        <f>+Tabla32391118[[#This Row],[ENTRADAS]]*Tabla32391118[[#This Row],[PRECIO]]</f>
        <v>0</v>
      </c>
      <c r="P469" s="2">
        <f>+Tabla32391118[[#This Row],[SALIDAS]]*Tabla32391118[[#This Row],[PRECIO]]</f>
        <v>0</v>
      </c>
      <c r="Q469" s="2">
        <f>+Tabla32391118[[#This Row],[BALANCE INICIAL2]]+Tabla32391118[[#This Row],[ENTRADAS3]]-Tabla32391118[[#This Row],[SALIDAS4]]</f>
        <v>13347.46</v>
      </c>
    </row>
    <row r="470" spans="1:17">
      <c r="A470" s="39" t="s">
        <v>59</v>
      </c>
      <c r="B470" s="40" t="s">
        <v>880</v>
      </c>
      <c r="C470" s="52" t="s">
        <v>107</v>
      </c>
      <c r="D470" t="s">
        <v>725</v>
      </c>
      <c r="F470" s="55" t="s">
        <v>1345</v>
      </c>
      <c r="G470" s="55"/>
      <c r="H470" s="9" t="s">
        <v>820</v>
      </c>
      <c r="I470">
        <v>1</v>
      </c>
      <c r="J470">
        <v>0</v>
      </c>
      <c r="K470" s="34">
        <v>0</v>
      </c>
      <c r="L470">
        <f>+Tabla32391118[[#This Row],[BALANCE INICIAL]]+Tabla32391118[[#This Row],[ENTRADAS]]-Tabla32391118[[#This Row],[SALIDAS]]</f>
        <v>1</v>
      </c>
      <c r="M470" s="2">
        <v>949</v>
      </c>
      <c r="N470" s="2">
        <f>+Tabla32391118[[#This Row],[BALANCE INICIAL]]*Tabla32391118[[#This Row],[PRECIO]]</f>
        <v>949</v>
      </c>
      <c r="O470" s="2">
        <f>+Tabla32391118[[#This Row],[ENTRADAS]]*Tabla32391118[[#This Row],[PRECIO]]</f>
        <v>0</v>
      </c>
      <c r="P470" s="2">
        <f>+Tabla32391118[[#This Row],[SALIDAS]]*Tabla32391118[[#This Row],[PRECIO]]</f>
        <v>0</v>
      </c>
      <c r="Q470" s="2">
        <f>+Tabla32391118[[#This Row],[BALANCE INICIAL2]]+Tabla32391118[[#This Row],[ENTRADAS3]]-Tabla32391118[[#This Row],[SALIDAS4]]</f>
        <v>949</v>
      </c>
    </row>
    <row r="471" spans="1:17">
      <c r="A471" s="39" t="s">
        <v>28</v>
      </c>
      <c r="B471" s="40" t="s">
        <v>884</v>
      </c>
      <c r="C471" s="52" t="s">
        <v>74</v>
      </c>
      <c r="D471" t="s">
        <v>1599</v>
      </c>
      <c r="F471" s="55" t="s">
        <v>1345</v>
      </c>
      <c r="G471" s="55"/>
      <c r="H471" s="9" t="s">
        <v>820</v>
      </c>
      <c r="I471">
        <v>360</v>
      </c>
      <c r="J471">
        <v>0</v>
      </c>
      <c r="K471" s="34">
        <v>0</v>
      </c>
      <c r="L471">
        <f>+Tabla32391118[[#This Row],[BALANCE INICIAL]]+Tabla32391118[[#This Row],[ENTRADAS]]-Tabla32391118[[#This Row],[SALIDAS]]</f>
        <v>360</v>
      </c>
      <c r="M471" s="2">
        <v>26</v>
      </c>
      <c r="N471" s="2">
        <f>+Tabla32391118[[#This Row],[BALANCE INICIAL]]*Tabla32391118[[#This Row],[PRECIO]]</f>
        <v>9360</v>
      </c>
      <c r="O471" s="2">
        <f>+Tabla32391118[[#This Row],[ENTRADAS]]*Tabla32391118[[#This Row],[PRECIO]]</f>
        <v>0</v>
      </c>
      <c r="P471" s="2">
        <f>+Tabla32391118[[#This Row],[SALIDAS]]*Tabla32391118[[#This Row],[PRECIO]]</f>
        <v>0</v>
      </c>
      <c r="Q471" s="2">
        <f>+Tabla32391118[[#This Row],[BALANCE INICIAL2]]+Tabla32391118[[#This Row],[ENTRADAS3]]-Tabla32391118[[#This Row],[SALIDAS4]]</f>
        <v>9360</v>
      </c>
    </row>
    <row r="472" spans="1:17">
      <c r="A472" s="39" t="s">
        <v>1141</v>
      </c>
      <c r="B472" s="40" t="s">
        <v>1142</v>
      </c>
      <c r="C472" s="52" t="s">
        <v>1143</v>
      </c>
      <c r="D472" t="s">
        <v>1232</v>
      </c>
      <c r="F472" s="55" t="s">
        <v>1345</v>
      </c>
      <c r="G472" s="55"/>
      <c r="H472" s="9" t="s">
        <v>820</v>
      </c>
      <c r="I472">
        <v>8</v>
      </c>
      <c r="J472">
        <v>0</v>
      </c>
      <c r="K472" s="34">
        <v>2</v>
      </c>
      <c r="L472">
        <f>+Tabla32391118[[#This Row],[BALANCE INICIAL]]+Tabla32391118[[#This Row],[ENTRADAS]]-Tabla32391118[[#This Row],[SALIDAS]]</f>
        <v>6</v>
      </c>
      <c r="M472" s="2">
        <v>86.78</v>
      </c>
      <c r="N472" s="2">
        <f>+Tabla32391118[[#This Row],[BALANCE INICIAL]]*Tabla32391118[[#This Row],[PRECIO]]</f>
        <v>694.24</v>
      </c>
      <c r="O472" s="2">
        <f>+Tabla32391118[[#This Row],[ENTRADAS]]*Tabla32391118[[#This Row],[PRECIO]]</f>
        <v>0</v>
      </c>
      <c r="P472" s="2">
        <f>+Tabla32391118[[#This Row],[SALIDAS]]*Tabla32391118[[#This Row],[PRECIO]]</f>
        <v>173.56</v>
      </c>
      <c r="Q472" s="2">
        <f>+Tabla32391118[[#This Row],[BALANCE INICIAL2]]+Tabla32391118[[#This Row],[ENTRADAS3]]-Tabla32391118[[#This Row],[SALIDAS4]]</f>
        <v>520.68000000000006</v>
      </c>
    </row>
    <row r="473" spans="1:17">
      <c r="A473" s="39" t="s">
        <v>59</v>
      </c>
      <c r="B473" s="40" t="s">
        <v>880</v>
      </c>
      <c r="C473" s="52" t="s">
        <v>107</v>
      </c>
      <c r="D473" t="s">
        <v>726</v>
      </c>
      <c r="F473" s="55" t="s">
        <v>1345</v>
      </c>
      <c r="G473" s="55"/>
      <c r="H473" s="9" t="s">
        <v>820</v>
      </c>
      <c r="I473">
        <v>3</v>
      </c>
      <c r="J473">
        <v>0</v>
      </c>
      <c r="K473" s="34">
        <v>0</v>
      </c>
      <c r="L473">
        <f>+Tabla32391118[[#This Row],[BALANCE INICIAL]]+Tabla32391118[[#This Row],[ENTRADAS]]-Tabla32391118[[#This Row],[SALIDAS]]</f>
        <v>3</v>
      </c>
      <c r="M473" s="2">
        <v>2000</v>
      </c>
      <c r="N473" s="2">
        <f>+Tabla32391118[[#This Row],[BALANCE INICIAL]]*Tabla32391118[[#This Row],[PRECIO]]</f>
        <v>6000</v>
      </c>
      <c r="O473" s="2">
        <f>+Tabla32391118[[#This Row],[ENTRADAS]]*Tabla32391118[[#This Row],[PRECIO]]</f>
        <v>0</v>
      </c>
      <c r="P473" s="2">
        <f>+Tabla32391118[[#This Row],[SALIDAS]]*Tabla32391118[[#This Row],[PRECIO]]</f>
        <v>0</v>
      </c>
      <c r="Q473" s="2">
        <f>+Tabla32391118[[#This Row],[BALANCE INICIAL2]]+Tabla32391118[[#This Row],[ENTRADAS3]]-Tabla32391118[[#This Row],[SALIDAS4]]</f>
        <v>6000</v>
      </c>
    </row>
    <row r="474" spans="1:17">
      <c r="A474" s="39" t="s">
        <v>59</v>
      </c>
      <c r="B474" s="40" t="s">
        <v>880</v>
      </c>
      <c r="C474" s="52" t="s">
        <v>107</v>
      </c>
      <c r="D474" t="s">
        <v>727</v>
      </c>
      <c r="F474" s="55" t="s">
        <v>1345</v>
      </c>
      <c r="G474" s="55"/>
      <c r="H474" s="9" t="s">
        <v>820</v>
      </c>
      <c r="I474">
        <v>4</v>
      </c>
      <c r="J474">
        <v>0</v>
      </c>
      <c r="K474" s="34">
        <v>0</v>
      </c>
      <c r="L474">
        <f>+Tabla32391118[[#This Row],[BALANCE INICIAL]]+Tabla32391118[[#This Row],[ENTRADAS]]-Tabla32391118[[#This Row],[SALIDAS]]</f>
        <v>4</v>
      </c>
      <c r="M474" s="2">
        <v>275</v>
      </c>
      <c r="N474" s="2">
        <f>+Tabla32391118[[#This Row],[BALANCE INICIAL]]*Tabla32391118[[#This Row],[PRECIO]]</f>
        <v>1100</v>
      </c>
      <c r="O474" s="2">
        <f>+Tabla32391118[[#This Row],[ENTRADAS]]*Tabla32391118[[#This Row],[PRECIO]]</f>
        <v>0</v>
      </c>
      <c r="P474" s="2">
        <f>+Tabla32391118[[#This Row],[SALIDAS]]*Tabla32391118[[#This Row],[PRECIO]]</f>
        <v>0</v>
      </c>
      <c r="Q474" s="2">
        <f>+Tabla32391118[[#This Row],[BALANCE INICIAL2]]+Tabla32391118[[#This Row],[ENTRADAS3]]-Tabla32391118[[#This Row],[SALIDAS4]]</f>
        <v>1100</v>
      </c>
    </row>
    <row r="475" spans="1:17">
      <c r="A475" s="39" t="s">
        <v>59</v>
      </c>
      <c r="B475" s="40" t="s">
        <v>880</v>
      </c>
      <c r="C475" s="52" t="s">
        <v>107</v>
      </c>
      <c r="D475" t="s">
        <v>728</v>
      </c>
      <c r="F475" s="55" t="s">
        <v>1345</v>
      </c>
      <c r="G475" s="55"/>
      <c r="H475" s="9" t="s">
        <v>820</v>
      </c>
      <c r="I475">
        <v>3</v>
      </c>
      <c r="J475">
        <v>0</v>
      </c>
      <c r="K475" s="34">
        <v>0</v>
      </c>
      <c r="L475">
        <f>+Tabla32391118[[#This Row],[BALANCE INICIAL]]+Tabla32391118[[#This Row],[ENTRADAS]]-Tabla32391118[[#This Row],[SALIDAS]]</f>
        <v>3</v>
      </c>
      <c r="M475" s="2">
        <v>850</v>
      </c>
      <c r="N475" s="2">
        <f>+Tabla32391118[[#This Row],[BALANCE INICIAL]]*Tabla32391118[[#This Row],[PRECIO]]</f>
        <v>2550</v>
      </c>
      <c r="O475" s="2">
        <f>+Tabla32391118[[#This Row],[ENTRADAS]]*Tabla32391118[[#This Row],[PRECIO]]</f>
        <v>0</v>
      </c>
      <c r="P475" s="2">
        <f>+Tabla32391118[[#This Row],[SALIDAS]]*Tabla32391118[[#This Row],[PRECIO]]</f>
        <v>0</v>
      </c>
      <c r="Q475" s="2">
        <f>+Tabla32391118[[#This Row],[BALANCE INICIAL2]]+Tabla32391118[[#This Row],[ENTRADAS3]]-Tabla32391118[[#This Row],[SALIDAS4]]</f>
        <v>2550</v>
      </c>
    </row>
    <row r="476" spans="1:17">
      <c r="A476" s="39" t="s">
        <v>59</v>
      </c>
      <c r="B476" s="40" t="s">
        <v>880</v>
      </c>
      <c r="C476" s="52" t="s">
        <v>107</v>
      </c>
      <c r="D476" t="s">
        <v>729</v>
      </c>
      <c r="F476" s="55" t="s">
        <v>1345</v>
      </c>
      <c r="G476" s="55"/>
      <c r="H476" s="9" t="s">
        <v>820</v>
      </c>
      <c r="I476">
        <v>1</v>
      </c>
      <c r="J476">
        <v>0</v>
      </c>
      <c r="K476" s="34">
        <v>0</v>
      </c>
      <c r="L476">
        <f>+Tabla32391118[[#This Row],[BALANCE INICIAL]]+Tabla32391118[[#This Row],[ENTRADAS]]-Tabla32391118[[#This Row],[SALIDAS]]</f>
        <v>1</v>
      </c>
      <c r="M476" s="2">
        <v>700</v>
      </c>
      <c r="N476" s="2">
        <f>+Tabla32391118[[#This Row],[BALANCE INICIAL]]*Tabla32391118[[#This Row],[PRECIO]]</f>
        <v>700</v>
      </c>
      <c r="O476" s="2">
        <f>+Tabla32391118[[#This Row],[ENTRADAS]]*Tabla32391118[[#This Row],[PRECIO]]</f>
        <v>0</v>
      </c>
      <c r="P476" s="2">
        <f>+Tabla32391118[[#This Row],[SALIDAS]]*Tabla32391118[[#This Row],[PRECIO]]</f>
        <v>0</v>
      </c>
      <c r="Q476" s="2">
        <f>+Tabla32391118[[#This Row],[BALANCE INICIAL2]]+Tabla32391118[[#This Row],[ENTRADAS3]]-Tabla32391118[[#This Row],[SALIDAS4]]</f>
        <v>700</v>
      </c>
    </row>
    <row r="477" spans="1:17">
      <c r="A477" s="39" t="s">
        <v>59</v>
      </c>
      <c r="B477" s="40" t="s">
        <v>880</v>
      </c>
      <c r="C477" s="52" t="s">
        <v>107</v>
      </c>
      <c r="D477" t="s">
        <v>730</v>
      </c>
      <c r="F477" s="55" t="s">
        <v>1345</v>
      </c>
      <c r="G477" s="55"/>
      <c r="H477" s="9" t="s">
        <v>820</v>
      </c>
      <c r="I477">
        <v>6</v>
      </c>
      <c r="J477">
        <v>0</v>
      </c>
      <c r="K477" s="34">
        <v>0</v>
      </c>
      <c r="L477">
        <f>+Tabla32391118[[#This Row],[BALANCE INICIAL]]+Tabla32391118[[#This Row],[ENTRADAS]]-Tabla32391118[[#This Row],[SALIDAS]]</f>
        <v>6</v>
      </c>
      <c r="M477" s="2">
        <v>450</v>
      </c>
      <c r="N477" s="2">
        <f>+Tabla32391118[[#This Row],[BALANCE INICIAL]]*Tabla32391118[[#This Row],[PRECIO]]</f>
        <v>2700</v>
      </c>
      <c r="O477" s="2">
        <f>+Tabla32391118[[#This Row],[ENTRADAS]]*Tabla32391118[[#This Row],[PRECIO]]</f>
        <v>0</v>
      </c>
      <c r="P477" s="2">
        <f>+Tabla32391118[[#This Row],[SALIDAS]]*Tabla32391118[[#This Row],[PRECIO]]</f>
        <v>0</v>
      </c>
      <c r="Q477" s="2">
        <f>+Tabla32391118[[#This Row],[BALANCE INICIAL2]]+Tabla32391118[[#This Row],[ENTRADAS3]]-Tabla32391118[[#This Row],[SALIDAS4]]</f>
        <v>2700</v>
      </c>
    </row>
    <row r="478" spans="1:17">
      <c r="A478" s="39" t="s">
        <v>59</v>
      </c>
      <c r="B478" s="40" t="s">
        <v>880</v>
      </c>
      <c r="C478" s="52" t="s">
        <v>107</v>
      </c>
      <c r="D478" t="s">
        <v>731</v>
      </c>
      <c r="F478" s="55" t="s">
        <v>1345</v>
      </c>
      <c r="G478" s="55"/>
      <c r="H478" s="9" t="s">
        <v>820</v>
      </c>
      <c r="I478">
        <v>9</v>
      </c>
      <c r="J478">
        <v>0</v>
      </c>
      <c r="K478" s="34">
        <v>0</v>
      </c>
      <c r="L478">
        <f>+Tabla32391118[[#This Row],[BALANCE INICIAL]]+Tabla32391118[[#This Row],[ENTRADAS]]-Tabla32391118[[#This Row],[SALIDAS]]</f>
        <v>9</v>
      </c>
      <c r="M478" s="2">
        <v>800</v>
      </c>
      <c r="N478" s="2">
        <f>+Tabla32391118[[#This Row],[BALANCE INICIAL]]*Tabla32391118[[#This Row],[PRECIO]]</f>
        <v>7200</v>
      </c>
      <c r="O478" s="2">
        <f>+Tabla32391118[[#This Row],[ENTRADAS]]*Tabla32391118[[#This Row],[PRECIO]]</f>
        <v>0</v>
      </c>
      <c r="P478" s="2">
        <f>+Tabla32391118[[#This Row],[SALIDAS]]*Tabla32391118[[#This Row],[PRECIO]]</f>
        <v>0</v>
      </c>
      <c r="Q478" s="2">
        <f>+Tabla32391118[[#This Row],[BALANCE INICIAL2]]+Tabla32391118[[#This Row],[ENTRADAS3]]-Tabla32391118[[#This Row],[SALIDAS4]]</f>
        <v>7200</v>
      </c>
    </row>
    <row r="479" spans="1:17">
      <c r="A479" s="39" t="s">
        <v>59</v>
      </c>
      <c r="B479" s="40" t="s">
        <v>880</v>
      </c>
      <c r="C479" s="52" t="s">
        <v>107</v>
      </c>
      <c r="D479" t="s">
        <v>732</v>
      </c>
      <c r="F479" s="55" t="s">
        <v>1345</v>
      </c>
      <c r="G479" s="55"/>
      <c r="H479" s="9" t="s">
        <v>834</v>
      </c>
      <c r="I479">
        <v>2</v>
      </c>
      <c r="J479">
        <v>0</v>
      </c>
      <c r="K479" s="34">
        <v>0</v>
      </c>
      <c r="L479">
        <f>+Tabla32391118[[#This Row],[BALANCE INICIAL]]+Tabla32391118[[#This Row],[ENTRADAS]]-Tabla32391118[[#This Row],[SALIDAS]]</f>
        <v>2</v>
      </c>
      <c r="M479" s="2">
        <v>750</v>
      </c>
      <c r="N479" s="2">
        <f>+Tabla32391118[[#This Row],[BALANCE INICIAL]]*Tabla32391118[[#This Row],[PRECIO]]</f>
        <v>1500</v>
      </c>
      <c r="O479" s="2">
        <f>+Tabla32391118[[#This Row],[ENTRADAS]]*Tabla32391118[[#This Row],[PRECIO]]</f>
        <v>0</v>
      </c>
      <c r="P479" s="2">
        <f>+Tabla32391118[[#This Row],[SALIDAS]]*Tabla32391118[[#This Row],[PRECIO]]</f>
        <v>0</v>
      </c>
      <c r="Q479" s="2">
        <f>+Tabla32391118[[#This Row],[BALANCE INICIAL2]]+Tabla32391118[[#This Row],[ENTRADAS3]]-Tabla32391118[[#This Row],[SALIDAS4]]</f>
        <v>1500</v>
      </c>
    </row>
    <row r="480" spans="1:17">
      <c r="A480" s="39" t="s">
        <v>59</v>
      </c>
      <c r="B480" s="40" t="s">
        <v>880</v>
      </c>
      <c r="C480" s="52" t="s">
        <v>107</v>
      </c>
      <c r="D480" t="s">
        <v>733</v>
      </c>
      <c r="F480" s="55" t="s">
        <v>1345</v>
      </c>
      <c r="G480" s="55"/>
      <c r="H480" s="9" t="s">
        <v>820</v>
      </c>
      <c r="I480">
        <v>11</v>
      </c>
      <c r="J480">
        <v>0</v>
      </c>
      <c r="K480" s="34">
        <v>0</v>
      </c>
      <c r="L480">
        <f>+Tabla32391118[[#This Row],[BALANCE INICIAL]]+Tabla32391118[[#This Row],[ENTRADAS]]-Tabla32391118[[#This Row],[SALIDAS]]</f>
        <v>11</v>
      </c>
      <c r="M480" s="2">
        <v>850</v>
      </c>
      <c r="N480" s="2">
        <f>+Tabla32391118[[#This Row],[BALANCE INICIAL]]*Tabla32391118[[#This Row],[PRECIO]]</f>
        <v>9350</v>
      </c>
      <c r="O480" s="2">
        <f>+Tabla32391118[[#This Row],[ENTRADAS]]*Tabla32391118[[#This Row],[PRECIO]]</f>
        <v>0</v>
      </c>
      <c r="P480" s="2">
        <f>+Tabla32391118[[#This Row],[SALIDAS]]*Tabla32391118[[#This Row],[PRECIO]]</f>
        <v>0</v>
      </c>
      <c r="Q480" s="2">
        <f>+Tabla32391118[[#This Row],[BALANCE INICIAL2]]+Tabla32391118[[#This Row],[ENTRADAS3]]-Tabla32391118[[#This Row],[SALIDAS4]]</f>
        <v>9350</v>
      </c>
    </row>
    <row r="481" spans="1:17">
      <c r="A481" s="39" t="s">
        <v>59</v>
      </c>
      <c r="B481" s="40" t="s">
        <v>880</v>
      </c>
      <c r="C481" s="52" t="s">
        <v>107</v>
      </c>
      <c r="D481" t="s">
        <v>734</v>
      </c>
      <c r="F481" s="55" t="s">
        <v>1345</v>
      </c>
      <c r="G481" s="55"/>
      <c r="H481" s="9" t="s">
        <v>820</v>
      </c>
      <c r="I481">
        <v>2</v>
      </c>
      <c r="J481">
        <v>0</v>
      </c>
      <c r="K481" s="34">
        <v>0</v>
      </c>
      <c r="L481">
        <f>+Tabla32391118[[#This Row],[BALANCE INICIAL]]+Tabla32391118[[#This Row],[ENTRADAS]]-Tabla32391118[[#This Row],[SALIDAS]]</f>
        <v>2</v>
      </c>
      <c r="M481" s="2">
        <v>1050</v>
      </c>
      <c r="N481" s="2">
        <f>+Tabla32391118[[#This Row],[BALANCE INICIAL]]*Tabla32391118[[#This Row],[PRECIO]]</f>
        <v>2100</v>
      </c>
      <c r="O481" s="2">
        <f>+Tabla32391118[[#This Row],[ENTRADAS]]*Tabla32391118[[#This Row],[PRECIO]]</f>
        <v>0</v>
      </c>
      <c r="P481" s="2">
        <f>+Tabla32391118[[#This Row],[SALIDAS]]*Tabla32391118[[#This Row],[PRECIO]]</f>
        <v>0</v>
      </c>
      <c r="Q481" s="2">
        <f>+Tabla32391118[[#This Row],[BALANCE INICIAL2]]+Tabla32391118[[#This Row],[ENTRADAS3]]-Tabla32391118[[#This Row],[SALIDAS4]]</f>
        <v>2100</v>
      </c>
    </row>
    <row r="482" spans="1:17">
      <c r="A482" s="39" t="s">
        <v>59</v>
      </c>
      <c r="B482" s="40" t="s">
        <v>880</v>
      </c>
      <c r="C482" s="52" t="s">
        <v>107</v>
      </c>
      <c r="D482" t="s">
        <v>735</v>
      </c>
      <c r="F482" s="55" t="s">
        <v>1345</v>
      </c>
      <c r="G482" s="55"/>
      <c r="H482" s="9" t="s">
        <v>820</v>
      </c>
      <c r="I482">
        <v>1</v>
      </c>
      <c r="J482">
        <v>0</v>
      </c>
      <c r="K482" s="34">
        <v>0</v>
      </c>
      <c r="L482">
        <f>+Tabla32391118[[#This Row],[BALANCE INICIAL]]+Tabla32391118[[#This Row],[ENTRADAS]]-Tabla32391118[[#This Row],[SALIDAS]]</f>
        <v>1</v>
      </c>
      <c r="M482" s="2">
        <v>1250</v>
      </c>
      <c r="N482" s="2">
        <f>+Tabla32391118[[#This Row],[BALANCE INICIAL]]*Tabla32391118[[#This Row],[PRECIO]]</f>
        <v>1250</v>
      </c>
      <c r="O482" s="2">
        <f>+Tabla32391118[[#This Row],[ENTRADAS]]*Tabla32391118[[#This Row],[PRECIO]]</f>
        <v>0</v>
      </c>
      <c r="P482" s="2">
        <f>+Tabla32391118[[#This Row],[SALIDAS]]*Tabla32391118[[#This Row],[PRECIO]]</f>
        <v>0</v>
      </c>
      <c r="Q482" s="2">
        <f>+Tabla32391118[[#This Row],[BALANCE INICIAL2]]+Tabla32391118[[#This Row],[ENTRADAS3]]-Tabla32391118[[#This Row],[SALIDAS4]]</f>
        <v>1250</v>
      </c>
    </row>
    <row r="483" spans="1:17">
      <c r="A483" s="39" t="s">
        <v>59</v>
      </c>
      <c r="B483" s="40" t="s">
        <v>880</v>
      </c>
      <c r="C483" s="52" t="s">
        <v>107</v>
      </c>
      <c r="D483" t="s">
        <v>736</v>
      </c>
      <c r="F483" s="55" t="s">
        <v>1345</v>
      </c>
      <c r="G483" s="55"/>
      <c r="H483" s="9" t="s">
        <v>820</v>
      </c>
      <c r="I483">
        <v>23</v>
      </c>
      <c r="J483">
        <v>0</v>
      </c>
      <c r="K483" s="34">
        <v>0</v>
      </c>
      <c r="L483">
        <f>+Tabla32391118[[#This Row],[BALANCE INICIAL]]+Tabla32391118[[#This Row],[ENTRADAS]]-Tabla32391118[[#This Row],[SALIDAS]]</f>
        <v>23</v>
      </c>
      <c r="M483" s="2">
        <v>950.3</v>
      </c>
      <c r="N483" s="2">
        <f>+Tabla32391118[[#This Row],[BALANCE INICIAL]]*Tabla32391118[[#This Row],[PRECIO]]</f>
        <v>21856.899999999998</v>
      </c>
      <c r="O483" s="2">
        <f>+Tabla32391118[[#This Row],[ENTRADAS]]*Tabla32391118[[#This Row],[PRECIO]]</f>
        <v>0</v>
      </c>
      <c r="P483" s="2">
        <f>+Tabla32391118[[#This Row],[SALIDAS]]*Tabla32391118[[#This Row],[PRECIO]]</f>
        <v>0</v>
      </c>
      <c r="Q483" s="2">
        <f>+Tabla32391118[[#This Row],[BALANCE INICIAL2]]+Tabla32391118[[#This Row],[ENTRADAS3]]-Tabla32391118[[#This Row],[SALIDAS4]]</f>
        <v>21856.899999999998</v>
      </c>
    </row>
    <row r="484" spans="1:17">
      <c r="A484" s="39" t="s">
        <v>59</v>
      </c>
      <c r="B484" s="40" t="s">
        <v>880</v>
      </c>
      <c r="C484" s="52" t="s">
        <v>107</v>
      </c>
      <c r="D484" t="s">
        <v>737</v>
      </c>
      <c r="F484" s="55" t="s">
        <v>1345</v>
      </c>
      <c r="G484" s="55"/>
      <c r="H484" s="9" t="s">
        <v>820</v>
      </c>
      <c r="I484">
        <v>5</v>
      </c>
      <c r="J484">
        <v>0</v>
      </c>
      <c r="K484" s="34">
        <v>0</v>
      </c>
      <c r="L484">
        <f>+Tabla32391118[[#This Row],[BALANCE INICIAL]]+Tabla32391118[[#This Row],[ENTRADAS]]-Tabla32391118[[#This Row],[SALIDAS]]</f>
        <v>5</v>
      </c>
      <c r="M484" s="2">
        <v>650.5</v>
      </c>
      <c r="N484" s="2">
        <f>+Tabla32391118[[#This Row],[BALANCE INICIAL]]*Tabla32391118[[#This Row],[PRECIO]]</f>
        <v>3252.5</v>
      </c>
      <c r="O484" s="2">
        <f>+Tabla32391118[[#This Row],[ENTRADAS]]*Tabla32391118[[#This Row],[PRECIO]]</f>
        <v>0</v>
      </c>
      <c r="P484" s="2">
        <f>+Tabla32391118[[#This Row],[SALIDAS]]*Tabla32391118[[#This Row],[PRECIO]]</f>
        <v>0</v>
      </c>
      <c r="Q484" s="2">
        <f>+Tabla32391118[[#This Row],[BALANCE INICIAL2]]+Tabla32391118[[#This Row],[ENTRADAS3]]-Tabla32391118[[#This Row],[SALIDAS4]]</f>
        <v>3252.5</v>
      </c>
    </row>
    <row r="485" spans="1:17">
      <c r="A485" s="39" t="s">
        <v>59</v>
      </c>
      <c r="B485" s="40" t="s">
        <v>880</v>
      </c>
      <c r="C485" s="52" t="s">
        <v>107</v>
      </c>
      <c r="D485" t="s">
        <v>738</v>
      </c>
      <c r="F485" s="55" t="s">
        <v>1345</v>
      </c>
      <c r="G485" s="55"/>
      <c r="H485" s="9" t="s">
        <v>820</v>
      </c>
      <c r="I485">
        <v>8</v>
      </c>
      <c r="J485">
        <v>0</v>
      </c>
      <c r="K485" s="34">
        <v>0</v>
      </c>
      <c r="L485">
        <f>+Tabla32391118[[#This Row],[BALANCE INICIAL]]+Tabla32391118[[#This Row],[ENTRADAS]]-Tabla32391118[[#This Row],[SALIDAS]]</f>
        <v>8</v>
      </c>
      <c r="M485" s="2">
        <v>1350</v>
      </c>
      <c r="N485" s="2">
        <f>+Tabla32391118[[#This Row],[BALANCE INICIAL]]*Tabla32391118[[#This Row],[PRECIO]]</f>
        <v>10800</v>
      </c>
      <c r="O485" s="2">
        <f>+Tabla32391118[[#This Row],[ENTRADAS]]*Tabla32391118[[#This Row],[PRECIO]]</f>
        <v>0</v>
      </c>
      <c r="P485" s="2">
        <f>+Tabla32391118[[#This Row],[SALIDAS]]*Tabla32391118[[#This Row],[PRECIO]]</f>
        <v>0</v>
      </c>
      <c r="Q485" s="2">
        <f>+Tabla32391118[[#This Row],[BALANCE INICIAL2]]+Tabla32391118[[#This Row],[ENTRADAS3]]-Tabla32391118[[#This Row],[SALIDAS4]]</f>
        <v>10800</v>
      </c>
    </row>
    <row r="486" spans="1:17">
      <c r="A486" s="39" t="s">
        <v>59</v>
      </c>
      <c r="B486" s="40" t="s">
        <v>880</v>
      </c>
      <c r="C486" s="52" t="s">
        <v>107</v>
      </c>
      <c r="D486" t="s">
        <v>739</v>
      </c>
      <c r="F486" s="55" t="s">
        <v>1345</v>
      </c>
      <c r="G486" s="55"/>
      <c r="H486" s="9" t="s">
        <v>820</v>
      </c>
      <c r="I486">
        <v>1</v>
      </c>
      <c r="J486">
        <v>0</v>
      </c>
      <c r="K486" s="34">
        <v>0</v>
      </c>
      <c r="L486">
        <f>+Tabla32391118[[#This Row],[BALANCE INICIAL]]+Tabla32391118[[#This Row],[ENTRADAS]]-Tabla32391118[[#This Row],[SALIDAS]]</f>
        <v>1</v>
      </c>
      <c r="M486" s="2">
        <v>540</v>
      </c>
      <c r="N486" s="2">
        <f>+Tabla32391118[[#This Row],[BALANCE INICIAL]]*Tabla32391118[[#This Row],[PRECIO]]</f>
        <v>540</v>
      </c>
      <c r="O486" s="2">
        <f>+Tabla32391118[[#This Row],[ENTRADAS]]*Tabla32391118[[#This Row],[PRECIO]]</f>
        <v>0</v>
      </c>
      <c r="P486" s="2">
        <f>+Tabla32391118[[#This Row],[SALIDAS]]*Tabla32391118[[#This Row],[PRECIO]]</f>
        <v>0</v>
      </c>
      <c r="Q486" s="2">
        <f>+Tabla32391118[[#This Row],[BALANCE INICIAL2]]+Tabla32391118[[#This Row],[ENTRADAS3]]-Tabla32391118[[#This Row],[SALIDAS4]]</f>
        <v>540</v>
      </c>
    </row>
    <row r="487" spans="1:17">
      <c r="A487" s="39" t="s">
        <v>59</v>
      </c>
      <c r="B487" s="40" t="s">
        <v>880</v>
      </c>
      <c r="C487" s="52" t="s">
        <v>107</v>
      </c>
      <c r="D487" t="s">
        <v>740</v>
      </c>
      <c r="F487" s="55" t="s">
        <v>1345</v>
      </c>
      <c r="G487" s="55"/>
      <c r="H487" s="9" t="s">
        <v>820</v>
      </c>
      <c r="I487">
        <v>4</v>
      </c>
      <c r="J487">
        <v>0</v>
      </c>
      <c r="K487" s="34">
        <v>0</v>
      </c>
      <c r="L487">
        <f>+Tabla32391118[[#This Row],[BALANCE INICIAL]]+Tabla32391118[[#This Row],[ENTRADAS]]-Tabla32391118[[#This Row],[SALIDAS]]</f>
        <v>4</v>
      </c>
      <c r="M487" s="2">
        <v>650</v>
      </c>
      <c r="N487" s="2">
        <f>+Tabla32391118[[#This Row],[BALANCE INICIAL]]*Tabla32391118[[#This Row],[PRECIO]]</f>
        <v>2600</v>
      </c>
      <c r="O487" s="2">
        <f>+Tabla32391118[[#This Row],[ENTRADAS]]*Tabla32391118[[#This Row],[PRECIO]]</f>
        <v>0</v>
      </c>
      <c r="P487" s="2">
        <f>+Tabla32391118[[#This Row],[SALIDAS]]*Tabla32391118[[#This Row],[PRECIO]]</f>
        <v>0</v>
      </c>
      <c r="Q487" s="2">
        <f>+Tabla32391118[[#This Row],[BALANCE INICIAL2]]+Tabla32391118[[#This Row],[ENTRADAS3]]-Tabla32391118[[#This Row],[SALIDAS4]]</f>
        <v>2600</v>
      </c>
    </row>
    <row r="488" spans="1:17">
      <c r="A488" s="39" t="s">
        <v>59</v>
      </c>
      <c r="B488" s="40" t="s">
        <v>880</v>
      </c>
      <c r="C488" s="52" t="s">
        <v>107</v>
      </c>
      <c r="D488" t="s">
        <v>741</v>
      </c>
      <c r="F488" s="55" t="s">
        <v>1345</v>
      </c>
      <c r="G488" s="55"/>
      <c r="H488" s="9" t="s">
        <v>820</v>
      </c>
      <c r="I488">
        <v>1</v>
      </c>
      <c r="J488">
        <v>0</v>
      </c>
      <c r="K488" s="34">
        <v>0</v>
      </c>
      <c r="L488">
        <f>+Tabla32391118[[#This Row],[BALANCE INICIAL]]+Tabla32391118[[#This Row],[ENTRADAS]]-Tabla32391118[[#This Row],[SALIDAS]]</f>
        <v>1</v>
      </c>
      <c r="M488" s="2">
        <v>750</v>
      </c>
      <c r="N488" s="2">
        <f>+Tabla32391118[[#This Row],[BALANCE INICIAL]]*Tabla32391118[[#This Row],[PRECIO]]</f>
        <v>750</v>
      </c>
      <c r="O488" s="2">
        <f>+Tabla32391118[[#This Row],[ENTRADAS]]*Tabla32391118[[#This Row],[PRECIO]]</f>
        <v>0</v>
      </c>
      <c r="P488" s="2">
        <f>+Tabla32391118[[#This Row],[SALIDAS]]*Tabla32391118[[#This Row],[PRECIO]]</f>
        <v>0</v>
      </c>
      <c r="Q488" s="2">
        <f>+Tabla32391118[[#This Row],[BALANCE INICIAL2]]+Tabla32391118[[#This Row],[ENTRADAS3]]-Tabla32391118[[#This Row],[SALIDAS4]]</f>
        <v>750</v>
      </c>
    </row>
    <row r="489" spans="1:17">
      <c r="A489" s="39" t="s">
        <v>59</v>
      </c>
      <c r="B489" s="40" t="s">
        <v>880</v>
      </c>
      <c r="C489" s="52" t="s">
        <v>107</v>
      </c>
      <c r="D489" t="s">
        <v>742</v>
      </c>
      <c r="F489" s="55" t="s">
        <v>1345</v>
      </c>
      <c r="G489" s="55"/>
      <c r="H489" s="9" t="s">
        <v>820</v>
      </c>
      <c r="I489">
        <v>5</v>
      </c>
      <c r="J489">
        <v>0</v>
      </c>
      <c r="K489" s="34">
        <v>0</v>
      </c>
      <c r="L489">
        <f>+Tabla32391118[[#This Row],[BALANCE INICIAL]]+Tabla32391118[[#This Row],[ENTRADAS]]-Tabla32391118[[#This Row],[SALIDAS]]</f>
        <v>5</v>
      </c>
      <c r="M489" s="2">
        <v>600</v>
      </c>
      <c r="N489" s="2">
        <f>+Tabla32391118[[#This Row],[BALANCE INICIAL]]*Tabla32391118[[#This Row],[PRECIO]]</f>
        <v>3000</v>
      </c>
      <c r="O489" s="2">
        <f>+Tabla32391118[[#This Row],[ENTRADAS]]*Tabla32391118[[#This Row],[PRECIO]]</f>
        <v>0</v>
      </c>
      <c r="P489" s="2">
        <f>+Tabla32391118[[#This Row],[SALIDAS]]*Tabla32391118[[#This Row],[PRECIO]]</f>
        <v>0</v>
      </c>
      <c r="Q489" s="2">
        <f>+Tabla32391118[[#This Row],[BALANCE INICIAL2]]+Tabla32391118[[#This Row],[ENTRADAS3]]-Tabla32391118[[#This Row],[SALIDAS4]]</f>
        <v>3000</v>
      </c>
    </row>
    <row r="490" spans="1:17">
      <c r="A490" s="39" t="s">
        <v>59</v>
      </c>
      <c r="B490" s="40" t="s">
        <v>880</v>
      </c>
      <c r="C490" s="52" t="s">
        <v>107</v>
      </c>
      <c r="D490" t="s">
        <v>743</v>
      </c>
      <c r="F490" s="55" t="s">
        <v>1345</v>
      </c>
      <c r="G490" s="55"/>
      <c r="H490" s="9" t="s">
        <v>820</v>
      </c>
      <c r="I490">
        <v>1</v>
      </c>
      <c r="J490">
        <v>0</v>
      </c>
      <c r="K490" s="34">
        <v>0</v>
      </c>
      <c r="L490">
        <f>+Tabla32391118[[#This Row],[BALANCE INICIAL]]+Tabla32391118[[#This Row],[ENTRADAS]]-Tabla32391118[[#This Row],[SALIDAS]]</f>
        <v>1</v>
      </c>
      <c r="M490" s="2">
        <v>450</v>
      </c>
      <c r="N490" s="2">
        <f>+Tabla32391118[[#This Row],[BALANCE INICIAL]]*Tabla32391118[[#This Row],[PRECIO]]</f>
        <v>450</v>
      </c>
      <c r="O490" s="2">
        <f>+Tabla32391118[[#This Row],[ENTRADAS]]*Tabla32391118[[#This Row],[PRECIO]]</f>
        <v>0</v>
      </c>
      <c r="P490" s="2">
        <f>+Tabla32391118[[#This Row],[SALIDAS]]*Tabla32391118[[#This Row],[PRECIO]]</f>
        <v>0</v>
      </c>
      <c r="Q490" s="2">
        <f>+Tabla32391118[[#This Row],[BALANCE INICIAL2]]+Tabla32391118[[#This Row],[ENTRADAS3]]-Tabla32391118[[#This Row],[SALIDAS4]]</f>
        <v>450</v>
      </c>
    </row>
    <row r="491" spans="1:17">
      <c r="A491" s="39" t="s">
        <v>59</v>
      </c>
      <c r="B491" s="40" t="s">
        <v>880</v>
      </c>
      <c r="C491" s="52" t="s">
        <v>107</v>
      </c>
      <c r="D491" t="s">
        <v>744</v>
      </c>
      <c r="F491" s="55" t="s">
        <v>1345</v>
      </c>
      <c r="G491" s="55"/>
      <c r="H491" s="9" t="s">
        <v>820</v>
      </c>
      <c r="I491">
        <v>5</v>
      </c>
      <c r="J491">
        <v>0</v>
      </c>
      <c r="K491" s="34">
        <v>0</v>
      </c>
      <c r="L491">
        <f>+Tabla32391118[[#This Row],[BALANCE INICIAL]]+Tabla32391118[[#This Row],[ENTRADAS]]-Tabla32391118[[#This Row],[SALIDAS]]</f>
        <v>5</v>
      </c>
      <c r="M491" s="2">
        <v>400</v>
      </c>
      <c r="N491" s="2">
        <f>+Tabla32391118[[#This Row],[BALANCE INICIAL]]*Tabla32391118[[#This Row],[PRECIO]]</f>
        <v>2000</v>
      </c>
      <c r="O491" s="2">
        <f>+Tabla32391118[[#This Row],[ENTRADAS]]*Tabla32391118[[#This Row],[PRECIO]]</f>
        <v>0</v>
      </c>
      <c r="P491" s="2">
        <f>+Tabla32391118[[#This Row],[SALIDAS]]*Tabla32391118[[#This Row],[PRECIO]]</f>
        <v>0</v>
      </c>
      <c r="Q491" s="2">
        <f>+Tabla32391118[[#This Row],[BALANCE INICIAL2]]+Tabla32391118[[#This Row],[ENTRADAS3]]-Tabla32391118[[#This Row],[SALIDAS4]]</f>
        <v>2000</v>
      </c>
    </row>
    <row r="492" spans="1:17">
      <c r="A492" s="39" t="s">
        <v>59</v>
      </c>
      <c r="B492" s="40" t="s">
        <v>880</v>
      </c>
      <c r="C492" s="52" t="s">
        <v>107</v>
      </c>
      <c r="D492" t="s">
        <v>745</v>
      </c>
      <c r="F492" s="55" t="s">
        <v>1345</v>
      </c>
      <c r="G492" s="55"/>
      <c r="H492" s="9" t="s">
        <v>820</v>
      </c>
      <c r="I492">
        <v>6</v>
      </c>
      <c r="J492">
        <v>0</v>
      </c>
      <c r="K492" s="34">
        <v>0</v>
      </c>
      <c r="L492">
        <f>+Tabla32391118[[#This Row],[BALANCE INICIAL]]+Tabla32391118[[#This Row],[ENTRADAS]]-Tabla32391118[[#This Row],[SALIDAS]]</f>
        <v>6</v>
      </c>
      <c r="M492" s="2">
        <v>575</v>
      </c>
      <c r="N492" s="2">
        <f>+Tabla32391118[[#This Row],[BALANCE INICIAL]]*Tabla32391118[[#This Row],[PRECIO]]</f>
        <v>3450</v>
      </c>
      <c r="O492" s="2">
        <f>+Tabla32391118[[#This Row],[ENTRADAS]]*Tabla32391118[[#This Row],[PRECIO]]</f>
        <v>0</v>
      </c>
      <c r="P492" s="2">
        <f>+Tabla32391118[[#This Row],[SALIDAS]]*Tabla32391118[[#This Row],[PRECIO]]</f>
        <v>0</v>
      </c>
      <c r="Q492" s="2">
        <f>+Tabla32391118[[#This Row],[BALANCE INICIAL2]]+Tabla32391118[[#This Row],[ENTRADAS3]]-Tabla32391118[[#This Row],[SALIDAS4]]</f>
        <v>3450</v>
      </c>
    </row>
    <row r="493" spans="1:17">
      <c r="A493" s="39" t="s">
        <v>59</v>
      </c>
      <c r="B493" s="40" t="s">
        <v>880</v>
      </c>
      <c r="C493" s="52" t="s">
        <v>107</v>
      </c>
      <c r="D493" t="s">
        <v>746</v>
      </c>
      <c r="F493" s="55" t="s">
        <v>1345</v>
      </c>
      <c r="G493" s="55"/>
      <c r="H493" s="9" t="s">
        <v>820</v>
      </c>
      <c r="I493">
        <v>5</v>
      </c>
      <c r="J493">
        <v>0</v>
      </c>
      <c r="K493" s="34">
        <v>0</v>
      </c>
      <c r="L493">
        <f>+Tabla32391118[[#This Row],[BALANCE INICIAL]]+Tabla32391118[[#This Row],[ENTRADAS]]-Tabla32391118[[#This Row],[SALIDAS]]</f>
        <v>5</v>
      </c>
      <c r="M493" s="2">
        <v>495</v>
      </c>
      <c r="N493" s="2">
        <f>+Tabla32391118[[#This Row],[BALANCE INICIAL]]*Tabla32391118[[#This Row],[PRECIO]]</f>
        <v>2475</v>
      </c>
      <c r="O493" s="2">
        <f>+Tabla32391118[[#This Row],[ENTRADAS]]*Tabla32391118[[#This Row],[PRECIO]]</f>
        <v>0</v>
      </c>
      <c r="P493" s="2">
        <f>+Tabla32391118[[#This Row],[SALIDAS]]*Tabla32391118[[#This Row],[PRECIO]]</f>
        <v>0</v>
      </c>
      <c r="Q493" s="2">
        <f>+Tabla32391118[[#This Row],[BALANCE INICIAL2]]+Tabla32391118[[#This Row],[ENTRADAS3]]-Tabla32391118[[#This Row],[SALIDAS4]]</f>
        <v>2475</v>
      </c>
    </row>
    <row r="494" spans="1:17">
      <c r="A494" s="39" t="s">
        <v>59</v>
      </c>
      <c r="B494" s="40" t="s">
        <v>880</v>
      </c>
      <c r="C494" s="52" t="s">
        <v>107</v>
      </c>
      <c r="D494" t="s">
        <v>747</v>
      </c>
      <c r="F494" s="55" t="s">
        <v>1345</v>
      </c>
      <c r="G494" s="55"/>
      <c r="H494" s="9" t="s">
        <v>820</v>
      </c>
      <c r="I494">
        <v>6</v>
      </c>
      <c r="J494">
        <v>0</v>
      </c>
      <c r="K494" s="34">
        <v>0</v>
      </c>
      <c r="L494">
        <f>+Tabla32391118[[#This Row],[BALANCE INICIAL]]+Tabla32391118[[#This Row],[ENTRADAS]]-Tabla32391118[[#This Row],[SALIDAS]]</f>
        <v>6</v>
      </c>
      <c r="M494" s="2">
        <v>450</v>
      </c>
      <c r="N494" s="2">
        <f>+Tabla32391118[[#This Row],[BALANCE INICIAL]]*Tabla32391118[[#This Row],[PRECIO]]</f>
        <v>2700</v>
      </c>
      <c r="O494" s="2">
        <f>+Tabla32391118[[#This Row],[ENTRADAS]]*Tabla32391118[[#This Row],[PRECIO]]</f>
        <v>0</v>
      </c>
      <c r="P494" s="2">
        <f>+Tabla32391118[[#This Row],[SALIDAS]]*Tabla32391118[[#This Row],[PRECIO]]</f>
        <v>0</v>
      </c>
      <c r="Q494" s="2">
        <f>+Tabla32391118[[#This Row],[BALANCE INICIAL2]]+Tabla32391118[[#This Row],[ENTRADAS3]]-Tabla32391118[[#This Row],[SALIDAS4]]</f>
        <v>2700</v>
      </c>
    </row>
    <row r="495" spans="1:17">
      <c r="A495" s="39" t="s">
        <v>59</v>
      </c>
      <c r="B495" s="40" t="s">
        <v>880</v>
      </c>
      <c r="C495" s="52" t="s">
        <v>107</v>
      </c>
      <c r="D495" t="s">
        <v>748</v>
      </c>
      <c r="F495" s="55" t="s">
        <v>1345</v>
      </c>
      <c r="G495" s="55"/>
      <c r="H495" s="9" t="s">
        <v>820</v>
      </c>
      <c r="I495">
        <v>2</v>
      </c>
      <c r="J495">
        <v>0</v>
      </c>
      <c r="K495" s="34">
        <v>0</v>
      </c>
      <c r="L495">
        <f>+Tabla32391118[[#This Row],[BALANCE INICIAL]]+Tabla32391118[[#This Row],[ENTRADAS]]-Tabla32391118[[#This Row],[SALIDAS]]</f>
        <v>2</v>
      </c>
      <c r="M495" s="2">
        <v>2144</v>
      </c>
      <c r="N495" s="2">
        <f>+Tabla32391118[[#This Row],[BALANCE INICIAL]]*Tabla32391118[[#This Row],[PRECIO]]</f>
        <v>4288</v>
      </c>
      <c r="O495" s="2">
        <f>+Tabla32391118[[#This Row],[ENTRADAS]]*Tabla32391118[[#This Row],[PRECIO]]</f>
        <v>0</v>
      </c>
      <c r="P495" s="2">
        <f>+Tabla32391118[[#This Row],[SALIDAS]]*Tabla32391118[[#This Row],[PRECIO]]</f>
        <v>0</v>
      </c>
      <c r="Q495" s="2">
        <f>+Tabla32391118[[#This Row],[BALANCE INICIAL2]]+Tabla32391118[[#This Row],[ENTRADAS3]]-Tabla32391118[[#This Row],[SALIDAS4]]</f>
        <v>4288</v>
      </c>
    </row>
    <row r="496" spans="1:17">
      <c r="A496" s="39" t="s">
        <v>59</v>
      </c>
      <c r="B496" s="40" t="s">
        <v>880</v>
      </c>
      <c r="C496" s="52" t="s">
        <v>107</v>
      </c>
      <c r="D496" t="s">
        <v>749</v>
      </c>
      <c r="F496" s="55" t="s">
        <v>1345</v>
      </c>
      <c r="G496" s="55"/>
      <c r="H496" s="9" t="s">
        <v>820</v>
      </c>
      <c r="I496">
        <v>21</v>
      </c>
      <c r="J496">
        <v>0</v>
      </c>
      <c r="K496" s="34">
        <v>0</v>
      </c>
      <c r="L496">
        <f>+Tabla32391118[[#This Row],[BALANCE INICIAL]]+Tabla32391118[[#This Row],[ENTRADAS]]-Tabla32391118[[#This Row],[SALIDAS]]</f>
        <v>21</v>
      </c>
      <c r="M496" s="2">
        <v>190</v>
      </c>
      <c r="N496" s="2">
        <f>+Tabla32391118[[#This Row],[BALANCE INICIAL]]*Tabla32391118[[#This Row],[PRECIO]]</f>
        <v>3990</v>
      </c>
      <c r="O496" s="2">
        <f>+Tabla32391118[[#This Row],[ENTRADAS]]*Tabla32391118[[#This Row],[PRECIO]]</f>
        <v>0</v>
      </c>
      <c r="P496" s="2">
        <f>+Tabla32391118[[#This Row],[SALIDAS]]*Tabla32391118[[#This Row],[PRECIO]]</f>
        <v>0</v>
      </c>
      <c r="Q496" s="2">
        <f>+Tabla32391118[[#This Row],[BALANCE INICIAL2]]+Tabla32391118[[#This Row],[ENTRADAS3]]-Tabla32391118[[#This Row],[SALIDAS4]]</f>
        <v>3990</v>
      </c>
    </row>
    <row r="497" spans="1:17">
      <c r="A497" s="39" t="s">
        <v>59</v>
      </c>
      <c r="B497" s="40" t="s">
        <v>880</v>
      </c>
      <c r="C497" s="52" t="s">
        <v>107</v>
      </c>
      <c r="D497" t="s">
        <v>750</v>
      </c>
      <c r="F497" s="55" t="s">
        <v>1345</v>
      </c>
      <c r="G497" s="55"/>
      <c r="H497" s="9" t="s">
        <v>820</v>
      </c>
      <c r="I497">
        <v>3</v>
      </c>
      <c r="J497">
        <v>0</v>
      </c>
      <c r="K497" s="34">
        <v>0</v>
      </c>
      <c r="L497">
        <f>+Tabla32391118[[#This Row],[BALANCE INICIAL]]+Tabla32391118[[#This Row],[ENTRADAS]]-Tabla32391118[[#This Row],[SALIDAS]]</f>
        <v>3</v>
      </c>
      <c r="M497" s="2">
        <v>350</v>
      </c>
      <c r="N497" s="2">
        <f>+Tabla32391118[[#This Row],[BALANCE INICIAL]]*Tabla32391118[[#This Row],[PRECIO]]</f>
        <v>1050</v>
      </c>
      <c r="O497" s="2">
        <f>+Tabla32391118[[#This Row],[ENTRADAS]]*Tabla32391118[[#This Row],[PRECIO]]</f>
        <v>0</v>
      </c>
      <c r="P497" s="2">
        <f>+Tabla32391118[[#This Row],[SALIDAS]]*Tabla32391118[[#This Row],[PRECIO]]</f>
        <v>0</v>
      </c>
      <c r="Q497" s="2">
        <f>+Tabla32391118[[#This Row],[BALANCE INICIAL2]]+Tabla32391118[[#This Row],[ENTRADAS3]]-Tabla32391118[[#This Row],[SALIDAS4]]</f>
        <v>1050</v>
      </c>
    </row>
    <row r="498" spans="1:17">
      <c r="A498" s="39" t="s">
        <v>26</v>
      </c>
      <c r="B498" s="40" t="s">
        <v>887</v>
      </c>
      <c r="C498" s="52" t="s">
        <v>70</v>
      </c>
      <c r="D498" t="s">
        <v>1435</v>
      </c>
      <c r="F498" s="55" t="s">
        <v>1345</v>
      </c>
      <c r="G498" s="55"/>
      <c r="H498" s="9" t="s">
        <v>820</v>
      </c>
      <c r="I498">
        <v>4</v>
      </c>
      <c r="J498">
        <v>0</v>
      </c>
      <c r="K498" s="34">
        <v>0</v>
      </c>
      <c r="L498">
        <f>+Tabla32391118[[#This Row],[BALANCE INICIAL]]+Tabla32391118[[#This Row],[ENTRADAS]]-Tabla32391118[[#This Row],[SALIDAS]]</f>
        <v>4</v>
      </c>
      <c r="M498" s="2">
        <v>1450</v>
      </c>
      <c r="N498" s="2">
        <f>+Tabla32391118[[#This Row],[BALANCE INICIAL]]*Tabla32391118[[#This Row],[PRECIO]]</f>
        <v>5800</v>
      </c>
      <c r="O498" s="2">
        <f>+Tabla32391118[[#This Row],[ENTRADAS]]*Tabla32391118[[#This Row],[PRECIO]]</f>
        <v>0</v>
      </c>
      <c r="P498" s="2">
        <f>+Tabla32391118[[#This Row],[SALIDAS]]*Tabla32391118[[#This Row],[PRECIO]]</f>
        <v>0</v>
      </c>
      <c r="Q498" s="2">
        <f>+Tabla32391118[[#This Row],[BALANCE INICIAL2]]+Tabla32391118[[#This Row],[ENTRADAS3]]-Tabla32391118[[#This Row],[SALIDAS4]]</f>
        <v>5800</v>
      </c>
    </row>
    <row r="499" spans="1:17">
      <c r="A499" s="39" t="s">
        <v>26</v>
      </c>
      <c r="B499" s="40" t="s">
        <v>887</v>
      </c>
      <c r="C499" s="52" t="s">
        <v>70</v>
      </c>
      <c r="D499" t="s">
        <v>1041</v>
      </c>
      <c r="E499" t="s">
        <v>1048</v>
      </c>
      <c r="F499" s="55" t="s">
        <v>1345</v>
      </c>
      <c r="G499" s="55"/>
      <c r="H499" s="9" t="s">
        <v>820</v>
      </c>
      <c r="I499">
        <v>4</v>
      </c>
      <c r="J499">
        <v>0</v>
      </c>
      <c r="K499" s="34">
        <v>0</v>
      </c>
      <c r="L499">
        <f>+Tabla32391118[[#This Row],[BALANCE INICIAL]]+Tabla32391118[[#This Row],[ENTRADAS]]-Tabla32391118[[#This Row],[SALIDAS]]</f>
        <v>4</v>
      </c>
      <c r="M499" s="2">
        <v>1550</v>
      </c>
      <c r="N499" s="2">
        <f>+Tabla32391118[[#This Row],[BALANCE INICIAL]]*Tabla32391118[[#This Row],[PRECIO]]</f>
        <v>6200</v>
      </c>
      <c r="O499" s="2">
        <f>+Tabla32391118[[#This Row],[ENTRADAS]]*Tabla32391118[[#This Row],[PRECIO]]</f>
        <v>0</v>
      </c>
      <c r="P499" s="2">
        <f>+Tabla32391118[[#This Row],[SALIDAS]]*Tabla32391118[[#This Row],[PRECIO]]</f>
        <v>0</v>
      </c>
      <c r="Q499" s="2">
        <f>+Tabla32391118[[#This Row],[BALANCE INICIAL2]]+Tabla32391118[[#This Row],[ENTRADAS3]]-Tabla32391118[[#This Row],[SALIDAS4]]</f>
        <v>6200</v>
      </c>
    </row>
    <row r="500" spans="1:17">
      <c r="A500" s="39" t="s">
        <v>26</v>
      </c>
      <c r="B500" s="40" t="s">
        <v>887</v>
      </c>
      <c r="C500" s="52" t="s">
        <v>70</v>
      </c>
      <c r="D500" t="s">
        <v>1042</v>
      </c>
      <c r="E500" t="s">
        <v>1048</v>
      </c>
      <c r="F500" s="55" t="s">
        <v>1345</v>
      </c>
      <c r="G500" s="55"/>
      <c r="H500" s="9" t="s">
        <v>820</v>
      </c>
      <c r="I500">
        <v>1</v>
      </c>
      <c r="J500">
        <v>0</v>
      </c>
      <c r="K500" s="34">
        <v>0</v>
      </c>
      <c r="L500">
        <f>+Tabla32391118[[#This Row],[BALANCE INICIAL]]+Tabla32391118[[#This Row],[ENTRADAS]]-Tabla32391118[[#This Row],[SALIDAS]]</f>
        <v>1</v>
      </c>
      <c r="M500" s="2">
        <v>1600</v>
      </c>
      <c r="N500" s="2">
        <f>+Tabla32391118[[#This Row],[BALANCE INICIAL]]*Tabla32391118[[#This Row],[PRECIO]]</f>
        <v>1600</v>
      </c>
      <c r="O500" s="2">
        <f>+Tabla32391118[[#This Row],[ENTRADAS]]*Tabla32391118[[#This Row],[PRECIO]]</f>
        <v>0</v>
      </c>
      <c r="P500" s="2">
        <f>+Tabla32391118[[#This Row],[SALIDAS]]*Tabla32391118[[#This Row],[PRECIO]]</f>
        <v>0</v>
      </c>
      <c r="Q500" s="2">
        <f>+Tabla32391118[[#This Row],[BALANCE INICIAL2]]+Tabla32391118[[#This Row],[ENTRADAS3]]-Tabla32391118[[#This Row],[SALIDAS4]]</f>
        <v>1600</v>
      </c>
    </row>
    <row r="501" spans="1:17">
      <c r="A501" s="39" t="s">
        <v>59</v>
      </c>
      <c r="B501" s="40" t="s">
        <v>880</v>
      </c>
      <c r="C501" s="52" t="s">
        <v>107</v>
      </c>
      <c r="D501" t="s">
        <v>751</v>
      </c>
      <c r="F501" s="55" t="s">
        <v>1345</v>
      </c>
      <c r="G501" s="55"/>
      <c r="H501" s="9" t="s">
        <v>820</v>
      </c>
      <c r="I501">
        <v>23</v>
      </c>
      <c r="J501">
        <v>0</v>
      </c>
      <c r="K501" s="34">
        <v>0</v>
      </c>
      <c r="L501">
        <f>+Tabla32391118[[#This Row],[BALANCE INICIAL]]+Tabla32391118[[#This Row],[ENTRADAS]]-Tabla32391118[[#This Row],[SALIDAS]]</f>
        <v>23</v>
      </c>
      <c r="M501" s="2">
        <v>75</v>
      </c>
      <c r="N501" s="2">
        <f>+Tabla32391118[[#This Row],[BALANCE INICIAL]]*Tabla32391118[[#This Row],[PRECIO]]</f>
        <v>1725</v>
      </c>
      <c r="O501" s="2">
        <f>+Tabla32391118[[#This Row],[ENTRADAS]]*Tabla32391118[[#This Row],[PRECIO]]</f>
        <v>0</v>
      </c>
      <c r="P501" s="2">
        <f>+Tabla32391118[[#This Row],[SALIDAS]]*Tabla32391118[[#This Row],[PRECIO]]</f>
        <v>0</v>
      </c>
      <c r="Q501" s="2">
        <f>+Tabla32391118[[#This Row],[BALANCE INICIAL2]]+Tabla32391118[[#This Row],[ENTRADAS3]]-Tabla32391118[[#This Row],[SALIDAS4]]</f>
        <v>1725</v>
      </c>
    </row>
    <row r="502" spans="1:17">
      <c r="A502" s="63" t="s">
        <v>36</v>
      </c>
      <c r="B502" s="40" t="s">
        <v>895</v>
      </c>
      <c r="C502" s="52" t="s">
        <v>82</v>
      </c>
      <c r="D502" t="s">
        <v>1564</v>
      </c>
      <c r="F502" s="55"/>
      <c r="G502" s="55"/>
      <c r="H502" s="9" t="s">
        <v>868</v>
      </c>
      <c r="I502">
        <v>1</v>
      </c>
      <c r="J502">
        <v>0</v>
      </c>
      <c r="K502" s="34">
        <v>1</v>
      </c>
      <c r="L502">
        <f>+Tabla32391118[[#This Row],[BALANCE INICIAL]]+Tabla32391118[[#This Row],[ENTRADAS]]-Tabla32391118[[#This Row],[SALIDAS]]</f>
        <v>0</v>
      </c>
      <c r="M502" s="2">
        <v>325</v>
      </c>
      <c r="N502" s="2">
        <f>+Tabla32391118[[#This Row],[BALANCE INICIAL]]*Tabla32391118[[#This Row],[PRECIO]]</f>
        <v>325</v>
      </c>
      <c r="O502" s="2">
        <f>+Tabla32391118[[#This Row],[ENTRADAS]]*Tabla32391118[[#This Row],[PRECIO]]</f>
        <v>0</v>
      </c>
      <c r="P502" s="2">
        <f>+Tabla32391118[[#This Row],[SALIDAS]]*Tabla32391118[[#This Row],[PRECIO]]</f>
        <v>325</v>
      </c>
      <c r="Q502" s="2">
        <f>+Tabla32391118[[#This Row],[BALANCE INICIAL2]]+Tabla32391118[[#This Row],[ENTRADAS3]]-Tabla32391118[[#This Row],[SALIDAS4]]</f>
        <v>0</v>
      </c>
    </row>
    <row r="503" spans="1:17">
      <c r="A503" s="9" t="s">
        <v>29</v>
      </c>
      <c r="B503" s="47" t="s">
        <v>878</v>
      </c>
      <c r="C503" s="50" t="s">
        <v>102</v>
      </c>
      <c r="D503" t="s">
        <v>600</v>
      </c>
      <c r="F503" s="55" t="s">
        <v>1345</v>
      </c>
      <c r="G503" s="55"/>
      <c r="H503" s="9" t="s">
        <v>834</v>
      </c>
      <c r="I503">
        <v>2</v>
      </c>
      <c r="J503">
        <v>0</v>
      </c>
      <c r="K503" s="34">
        <v>0</v>
      </c>
      <c r="L503">
        <f>+Tabla32391118[[#This Row],[BALANCE INICIAL]]+Tabla32391118[[#This Row],[ENTRADAS]]-Tabla32391118[[#This Row],[SALIDAS]]</f>
        <v>2</v>
      </c>
      <c r="M503" s="2">
        <v>40.5</v>
      </c>
      <c r="N503" s="2">
        <f>+Tabla32391118[[#This Row],[BALANCE INICIAL]]*Tabla32391118[[#This Row],[PRECIO]]</f>
        <v>81</v>
      </c>
      <c r="O503" s="2">
        <f>+Tabla32391118[[#This Row],[ENTRADAS]]*Tabla32391118[[#This Row],[PRECIO]]</f>
        <v>0</v>
      </c>
      <c r="P503" s="2">
        <f>+Tabla32391118[[#This Row],[SALIDAS]]*Tabla32391118[[#This Row],[PRECIO]]</f>
        <v>0</v>
      </c>
      <c r="Q503" s="2">
        <f>+Tabla32391118[[#This Row],[BALANCE INICIAL2]]+Tabla32391118[[#This Row],[ENTRADAS3]]-Tabla32391118[[#This Row],[SALIDAS4]]</f>
        <v>81</v>
      </c>
    </row>
    <row r="504" spans="1:17">
      <c r="A504" s="63" t="s">
        <v>29</v>
      </c>
      <c r="B504" s="40" t="s">
        <v>878</v>
      </c>
      <c r="C504" s="52" t="s">
        <v>102</v>
      </c>
      <c r="D504" t="s">
        <v>1696</v>
      </c>
      <c r="E504" t="s">
        <v>1659</v>
      </c>
      <c r="F504" s="55">
        <v>45551</v>
      </c>
      <c r="G504" s="62" t="s">
        <v>1719</v>
      </c>
      <c r="H504" s="9" t="s">
        <v>820</v>
      </c>
      <c r="I504">
        <v>0</v>
      </c>
      <c r="J504">
        <v>10</v>
      </c>
      <c r="K504" s="34">
        <v>0</v>
      </c>
      <c r="L504">
        <f>+Tabla32391118[[#This Row],[BALANCE INICIAL]]+Tabla32391118[[#This Row],[ENTRADAS]]-Tabla32391118[[#This Row],[SALIDAS]]</f>
        <v>10</v>
      </c>
      <c r="M504" s="2">
        <v>103</v>
      </c>
      <c r="N504" s="2">
        <f>+Tabla32391118[[#This Row],[BALANCE INICIAL]]*Tabla32391118[[#This Row],[PRECIO]]</f>
        <v>0</v>
      </c>
      <c r="O504" s="2">
        <f>+Tabla32391118[[#This Row],[ENTRADAS]]*Tabla32391118[[#This Row],[PRECIO]]</f>
        <v>1030</v>
      </c>
      <c r="P504" s="2">
        <f>+Tabla32391118[[#This Row],[SALIDAS]]*Tabla32391118[[#This Row],[PRECIO]]</f>
        <v>0</v>
      </c>
      <c r="Q504" s="2">
        <f>+Tabla32391118[[#This Row],[BALANCE INICIAL2]]+Tabla32391118[[#This Row],[ENTRADAS3]]-Tabla32391118[[#This Row],[SALIDAS4]]</f>
        <v>1030</v>
      </c>
    </row>
    <row r="505" spans="1:17">
      <c r="A505" s="39" t="s">
        <v>1141</v>
      </c>
      <c r="B505" s="40" t="s">
        <v>1142</v>
      </c>
      <c r="C505" s="52" t="s">
        <v>1143</v>
      </c>
      <c r="D505" t="s">
        <v>1226</v>
      </c>
      <c r="F505" s="55" t="s">
        <v>1345</v>
      </c>
      <c r="G505" s="55"/>
      <c r="H505" s="9" t="s">
        <v>820</v>
      </c>
      <c r="I505">
        <v>12</v>
      </c>
      <c r="J505">
        <v>0</v>
      </c>
      <c r="K505" s="34">
        <v>1</v>
      </c>
      <c r="L505">
        <f>+Tabla32391118[[#This Row],[BALANCE INICIAL]]+Tabla32391118[[#This Row],[ENTRADAS]]-Tabla32391118[[#This Row],[SALIDAS]]</f>
        <v>11</v>
      </c>
      <c r="M505" s="2">
        <v>336.04</v>
      </c>
      <c r="N505" s="2">
        <f>+Tabla32391118[[#This Row],[BALANCE INICIAL]]*Tabla32391118[[#This Row],[PRECIO]]</f>
        <v>4032.4800000000005</v>
      </c>
      <c r="O505" s="2">
        <f>+Tabla32391118[[#This Row],[ENTRADAS]]*Tabla32391118[[#This Row],[PRECIO]]</f>
        <v>0</v>
      </c>
      <c r="P505" s="2">
        <f>+Tabla32391118[[#This Row],[SALIDAS]]*Tabla32391118[[#This Row],[PRECIO]]</f>
        <v>336.04</v>
      </c>
      <c r="Q505" s="2">
        <f>+Tabla32391118[[#This Row],[BALANCE INICIAL2]]+Tabla32391118[[#This Row],[ENTRADAS3]]-Tabla32391118[[#This Row],[SALIDAS4]]</f>
        <v>3696.4400000000005</v>
      </c>
    </row>
    <row r="506" spans="1:17">
      <c r="A506" s="9" t="s">
        <v>26</v>
      </c>
      <c r="B506" s="47" t="s">
        <v>887</v>
      </c>
      <c r="C506" s="50" t="s">
        <v>70</v>
      </c>
      <c r="D506" t="s">
        <v>1738</v>
      </c>
      <c r="F506" s="55"/>
      <c r="G506" s="55"/>
      <c r="H506" s="9" t="s">
        <v>820</v>
      </c>
      <c r="I506">
        <v>1</v>
      </c>
      <c r="K506" s="34">
        <v>0</v>
      </c>
      <c r="L506">
        <f>+Tabla32391118[[#This Row],[BALANCE INICIAL]]+Tabla32391118[[#This Row],[ENTRADAS]]-Tabla32391118[[#This Row],[SALIDAS]]</f>
        <v>1</v>
      </c>
      <c r="M506" s="2">
        <v>6000</v>
      </c>
      <c r="N506" s="2">
        <f>+Tabla32391118[[#This Row],[BALANCE INICIAL]]*Tabla32391118[[#This Row],[PRECIO]]</f>
        <v>6000</v>
      </c>
      <c r="O506" s="2">
        <f>+Tabla32391118[[#This Row],[ENTRADAS]]*Tabla32391118[[#This Row],[PRECIO]]</f>
        <v>0</v>
      </c>
      <c r="P506" s="2">
        <f>+Tabla32391118[[#This Row],[SALIDAS]]*Tabla32391118[[#This Row],[PRECIO]]</f>
        <v>0</v>
      </c>
      <c r="Q506" s="2">
        <f>+Tabla32391118[[#This Row],[BALANCE INICIAL2]]+Tabla32391118[[#This Row],[ENTRADAS3]]-Tabla32391118[[#This Row],[SALIDAS4]]</f>
        <v>6000</v>
      </c>
    </row>
    <row r="507" spans="1:17">
      <c r="A507" s="63" t="s">
        <v>42</v>
      </c>
      <c r="B507" s="56">
        <v>1206010001</v>
      </c>
      <c r="C507" s="52" t="s">
        <v>88</v>
      </c>
      <c r="D507" t="s">
        <v>1743</v>
      </c>
      <c r="E507" t="s">
        <v>1744</v>
      </c>
      <c r="F507" s="55">
        <v>45561</v>
      </c>
      <c r="G507" s="55" t="s">
        <v>1745</v>
      </c>
      <c r="H507" s="9" t="s">
        <v>820</v>
      </c>
      <c r="I507">
        <v>0</v>
      </c>
      <c r="J507">
        <v>6</v>
      </c>
      <c r="K507" s="34">
        <v>0</v>
      </c>
      <c r="L507">
        <f>+Tabla32391118[[#This Row],[BALANCE INICIAL]]+Tabla32391118[[#This Row],[ENTRADAS]]-Tabla32391118[[#This Row],[SALIDAS]]</f>
        <v>6</v>
      </c>
      <c r="M507" s="2">
        <v>4930</v>
      </c>
      <c r="N507" s="2">
        <f>+Tabla32391118[[#This Row],[BALANCE INICIAL]]*Tabla32391118[[#This Row],[PRECIO]]</f>
        <v>0</v>
      </c>
      <c r="O507" s="2">
        <f>+Tabla32391118[[#This Row],[ENTRADAS]]*Tabla32391118[[#This Row],[PRECIO]]</f>
        <v>29580</v>
      </c>
      <c r="P507" s="2">
        <f>+Tabla32391118[[#This Row],[SALIDAS]]*Tabla32391118[[#This Row],[PRECIO]]</f>
        <v>0</v>
      </c>
      <c r="Q507" s="2">
        <f>+Tabla32391118[[#This Row],[BALANCE INICIAL2]]+Tabla32391118[[#This Row],[ENTRADAS3]]-Tabla32391118[[#This Row],[SALIDAS4]]</f>
        <v>29580</v>
      </c>
    </row>
    <row r="508" spans="1:17">
      <c r="A508" s="9" t="s">
        <v>26</v>
      </c>
      <c r="B508" s="47" t="s">
        <v>887</v>
      </c>
      <c r="C508" s="50" t="s">
        <v>70</v>
      </c>
      <c r="D508" t="s">
        <v>1725</v>
      </c>
      <c r="E508" t="s">
        <v>1723</v>
      </c>
      <c r="F508" s="55">
        <v>45553</v>
      </c>
      <c r="G508" s="62" t="s">
        <v>1724</v>
      </c>
      <c r="H508" s="9" t="s">
        <v>820</v>
      </c>
      <c r="I508">
        <v>0</v>
      </c>
      <c r="J508">
        <v>1</v>
      </c>
      <c r="K508" s="34">
        <v>1</v>
      </c>
      <c r="L508">
        <f>+Tabla32391118[[#This Row],[BALANCE INICIAL]]+Tabla32391118[[#This Row],[ENTRADAS]]-Tabla32391118[[#This Row],[SALIDAS]]</f>
        <v>0</v>
      </c>
      <c r="M508" s="2">
        <v>135000</v>
      </c>
      <c r="N508" s="2">
        <f>+Tabla32391118[[#This Row],[BALANCE INICIAL]]*Tabla32391118[[#This Row],[PRECIO]]</f>
        <v>0</v>
      </c>
      <c r="O508" s="2">
        <f>+Tabla32391118[[#This Row],[ENTRADAS]]*Tabla32391118[[#This Row],[PRECIO]]</f>
        <v>135000</v>
      </c>
      <c r="P508" s="2">
        <f>+Tabla32391118[[#This Row],[SALIDAS]]*Tabla32391118[[#This Row],[PRECIO]]</f>
        <v>135000</v>
      </c>
      <c r="Q508" s="2">
        <f>+Tabla32391118[[#This Row],[BALANCE INICIAL2]]+Tabla32391118[[#This Row],[ENTRADAS3]]-Tabla32391118[[#This Row],[SALIDAS4]]</f>
        <v>0</v>
      </c>
    </row>
    <row r="509" spans="1:17">
      <c r="A509" s="63" t="s">
        <v>1381</v>
      </c>
      <c r="B509" s="40" t="s">
        <v>1382</v>
      </c>
      <c r="C509" s="52" t="s">
        <v>1383</v>
      </c>
      <c r="D509" t="s">
        <v>1645</v>
      </c>
      <c r="E509" t="s">
        <v>1648</v>
      </c>
      <c r="F509" s="55">
        <v>45551</v>
      </c>
      <c r="G509" s="62" t="s">
        <v>1649</v>
      </c>
      <c r="H509" s="9" t="s">
        <v>820</v>
      </c>
      <c r="I509">
        <v>0</v>
      </c>
      <c r="J509">
        <v>50</v>
      </c>
      <c r="K509" s="34">
        <v>0</v>
      </c>
      <c r="L509">
        <f>+Tabla32391118[[#This Row],[BALANCE INICIAL]]+Tabla32391118[[#This Row],[ENTRADAS]]-Tabla32391118[[#This Row],[SALIDAS]]</f>
        <v>50</v>
      </c>
      <c r="M509" s="2">
        <v>98.15</v>
      </c>
      <c r="N509" s="2">
        <f>+Tabla32391118[[#This Row],[BALANCE INICIAL]]*Tabla32391118[[#This Row],[PRECIO]]</f>
        <v>0</v>
      </c>
      <c r="O509" s="2">
        <f>+Tabla32391118[[#This Row],[ENTRADAS]]*Tabla32391118[[#This Row],[PRECIO]]</f>
        <v>4907.5</v>
      </c>
      <c r="P509" s="2">
        <f>+Tabla32391118[[#This Row],[SALIDAS]]*Tabla32391118[[#This Row],[PRECIO]]</f>
        <v>0</v>
      </c>
      <c r="Q509" s="2">
        <f>+Tabla32391118[[#This Row],[BALANCE INICIAL2]]+Tabla32391118[[#This Row],[ENTRADAS3]]-Tabla32391118[[#This Row],[SALIDAS4]]</f>
        <v>4907.5</v>
      </c>
    </row>
    <row r="510" spans="1:17">
      <c r="A510" s="39" t="s">
        <v>1145</v>
      </c>
      <c r="B510" s="40" t="s">
        <v>885</v>
      </c>
      <c r="C510" s="52" t="s">
        <v>1146</v>
      </c>
      <c r="D510" t="s">
        <v>1227</v>
      </c>
      <c r="F510" s="55" t="s">
        <v>1345</v>
      </c>
      <c r="G510" s="55"/>
      <c r="H510" s="9" t="s">
        <v>820</v>
      </c>
      <c r="I510">
        <v>0</v>
      </c>
      <c r="J510">
        <v>0</v>
      </c>
      <c r="K510" s="34">
        <v>0</v>
      </c>
      <c r="L510">
        <f>+Tabla32391118[[#This Row],[BALANCE INICIAL]]+Tabla32391118[[#This Row],[ENTRADAS]]-Tabla32391118[[#This Row],[SALIDAS]]</f>
        <v>0</v>
      </c>
      <c r="M510" s="2">
        <v>25000</v>
      </c>
      <c r="N510" s="2">
        <f>+Tabla32391118[[#This Row],[BALANCE INICIAL]]*Tabla32391118[[#This Row],[PRECIO]]</f>
        <v>0</v>
      </c>
      <c r="O510" s="2">
        <f>+Tabla32391118[[#This Row],[ENTRADAS]]*Tabla32391118[[#This Row],[PRECIO]]</f>
        <v>0</v>
      </c>
      <c r="P510" s="2">
        <f>+Tabla32391118[[#This Row],[SALIDAS]]*Tabla32391118[[#This Row],[PRECIO]]</f>
        <v>0</v>
      </c>
      <c r="Q510" s="2">
        <f>+Tabla32391118[[#This Row],[BALANCE INICIAL2]]+Tabla32391118[[#This Row],[ENTRADAS3]]-Tabla32391118[[#This Row],[SALIDAS4]]</f>
        <v>0</v>
      </c>
    </row>
    <row r="511" spans="1:17">
      <c r="A511" s="39" t="s">
        <v>49</v>
      </c>
      <c r="B511" s="40" t="s">
        <v>899</v>
      </c>
      <c r="C511" s="52" t="s">
        <v>1010</v>
      </c>
      <c r="D511" t="s">
        <v>1011</v>
      </c>
      <c r="E511" t="s">
        <v>1012</v>
      </c>
      <c r="F511" s="55" t="s">
        <v>1345</v>
      </c>
      <c r="G511" s="55"/>
      <c r="H511" s="9" t="s">
        <v>820</v>
      </c>
      <c r="I511">
        <v>2</v>
      </c>
      <c r="J511">
        <v>0</v>
      </c>
      <c r="K511" s="34">
        <v>0</v>
      </c>
      <c r="L511">
        <f>+Tabla32391118[[#This Row],[BALANCE INICIAL]]+Tabla32391118[[#This Row],[ENTRADAS]]-Tabla32391118[[#This Row],[SALIDAS]]</f>
        <v>2</v>
      </c>
      <c r="M511" s="2">
        <v>4341</v>
      </c>
      <c r="N511" s="2">
        <f>+Tabla32391118[[#This Row],[BALANCE INICIAL]]*Tabla32391118[[#This Row],[PRECIO]]</f>
        <v>8682</v>
      </c>
      <c r="O511" s="2">
        <f>+Tabla32391118[[#This Row],[ENTRADAS]]*Tabla32391118[[#This Row],[PRECIO]]</f>
        <v>0</v>
      </c>
      <c r="P511" s="2">
        <f>+Tabla32391118[[#This Row],[SALIDAS]]*Tabla32391118[[#This Row],[PRECIO]]</f>
        <v>0</v>
      </c>
      <c r="Q511" s="2">
        <f>+Tabla32391118[[#This Row],[BALANCE INICIAL2]]+Tabla32391118[[#This Row],[ENTRADAS3]]-Tabla32391118[[#This Row],[SALIDAS4]]</f>
        <v>8682</v>
      </c>
    </row>
    <row r="512" spans="1:17">
      <c r="A512" s="39" t="s">
        <v>49</v>
      </c>
      <c r="B512" s="40" t="s">
        <v>899</v>
      </c>
      <c r="C512" s="52" t="s">
        <v>1010</v>
      </c>
      <c r="D512" t="s">
        <v>1228</v>
      </c>
      <c r="F512" s="55" t="s">
        <v>1345</v>
      </c>
      <c r="G512" s="55"/>
      <c r="H512" s="9" t="s">
        <v>820</v>
      </c>
      <c r="I512">
        <v>0</v>
      </c>
      <c r="J512">
        <v>0</v>
      </c>
      <c r="K512" s="34">
        <v>0</v>
      </c>
      <c r="L512">
        <f>+Tabla32391118[[#This Row],[BALANCE INICIAL]]+Tabla32391118[[#This Row],[ENTRADAS]]-Tabla32391118[[#This Row],[SALIDAS]]</f>
        <v>0</v>
      </c>
      <c r="M512" s="2">
        <v>6750</v>
      </c>
      <c r="N512" s="2">
        <f>+Tabla32391118[[#This Row],[BALANCE INICIAL]]*Tabla32391118[[#This Row],[PRECIO]]</f>
        <v>0</v>
      </c>
      <c r="O512" s="2">
        <f>+Tabla32391118[[#This Row],[ENTRADAS]]*Tabla32391118[[#This Row],[PRECIO]]</f>
        <v>0</v>
      </c>
      <c r="P512" s="2">
        <f>+Tabla32391118[[#This Row],[SALIDAS]]*Tabla32391118[[#This Row],[PRECIO]]</f>
        <v>0</v>
      </c>
      <c r="Q512" s="2">
        <f>+Tabla32391118[[#This Row],[BALANCE INICIAL2]]+Tabla32391118[[#This Row],[ENTRADAS3]]-Tabla32391118[[#This Row],[SALIDAS4]]</f>
        <v>0</v>
      </c>
    </row>
    <row r="513" spans="1:17">
      <c r="A513" s="39" t="s">
        <v>49</v>
      </c>
      <c r="B513" s="40" t="s">
        <v>899</v>
      </c>
      <c r="C513" s="52" t="s">
        <v>1010</v>
      </c>
      <c r="D513" t="s">
        <v>1229</v>
      </c>
      <c r="F513" s="55" t="s">
        <v>1345</v>
      </c>
      <c r="G513" s="55"/>
      <c r="H513" s="9" t="s">
        <v>820</v>
      </c>
      <c r="I513">
        <v>6</v>
      </c>
      <c r="J513">
        <v>0</v>
      </c>
      <c r="K513" s="34">
        <v>0</v>
      </c>
      <c r="L513">
        <f>+Tabla32391118[[#This Row],[BALANCE INICIAL]]+Tabla32391118[[#This Row],[ENTRADAS]]-Tabla32391118[[#This Row],[SALIDAS]]</f>
        <v>6</v>
      </c>
      <c r="M513" s="2">
        <v>8430</v>
      </c>
      <c r="N513" s="2">
        <f>+Tabla32391118[[#This Row],[BALANCE INICIAL]]*Tabla32391118[[#This Row],[PRECIO]]</f>
        <v>50580</v>
      </c>
      <c r="O513" s="2">
        <f>+Tabla32391118[[#This Row],[ENTRADAS]]*Tabla32391118[[#This Row],[PRECIO]]</f>
        <v>0</v>
      </c>
      <c r="P513" s="2">
        <f>+Tabla32391118[[#This Row],[SALIDAS]]*Tabla32391118[[#This Row],[PRECIO]]</f>
        <v>0</v>
      </c>
      <c r="Q513" s="2">
        <f>+Tabla32391118[[#This Row],[BALANCE INICIAL2]]+Tabla32391118[[#This Row],[ENTRADAS3]]-Tabla32391118[[#This Row],[SALIDAS4]]</f>
        <v>50580</v>
      </c>
    </row>
    <row r="514" spans="1:17">
      <c r="A514" s="39" t="s">
        <v>49</v>
      </c>
      <c r="B514" s="40" t="s">
        <v>899</v>
      </c>
      <c r="C514" s="52" t="s">
        <v>1010</v>
      </c>
      <c r="D514" t="s">
        <v>1736</v>
      </c>
      <c r="F514" s="55" t="s">
        <v>1345</v>
      </c>
      <c r="G514" s="55"/>
      <c r="H514" s="9" t="s">
        <v>820</v>
      </c>
      <c r="I514">
        <v>2</v>
      </c>
      <c r="J514">
        <v>0</v>
      </c>
      <c r="K514" s="34">
        <v>0</v>
      </c>
      <c r="L514">
        <f>+Tabla32391118[[#This Row],[BALANCE INICIAL]]+Tabla32391118[[#This Row],[ENTRADAS]]-Tabla32391118[[#This Row],[SALIDAS]]</f>
        <v>2</v>
      </c>
      <c r="M514" s="2">
        <v>9157</v>
      </c>
      <c r="N514" s="2">
        <f>+Tabla32391118[[#This Row],[BALANCE INICIAL]]*Tabla32391118[[#This Row],[PRECIO]]</f>
        <v>18314</v>
      </c>
      <c r="O514" s="2">
        <f>+Tabla32391118[[#This Row],[ENTRADAS]]*Tabla32391118[[#This Row],[PRECIO]]</f>
        <v>0</v>
      </c>
      <c r="P514" s="2">
        <f>+Tabla32391118[[#This Row],[SALIDAS]]*Tabla32391118[[#This Row],[PRECIO]]</f>
        <v>0</v>
      </c>
      <c r="Q514" s="2">
        <f>+Tabla32391118[[#This Row],[BALANCE INICIAL2]]+Tabla32391118[[#This Row],[ENTRADAS3]]-Tabla32391118[[#This Row],[SALIDAS4]]</f>
        <v>18314</v>
      </c>
    </row>
    <row r="515" spans="1:17">
      <c r="A515" s="39" t="s">
        <v>41</v>
      </c>
      <c r="B515" s="40" t="s">
        <v>890</v>
      </c>
      <c r="C515" s="52" t="s">
        <v>87</v>
      </c>
      <c r="D515" t="s">
        <v>1729</v>
      </c>
      <c r="F515" s="55" t="s">
        <v>1345</v>
      </c>
      <c r="G515" s="55"/>
      <c r="H515" s="9" t="s">
        <v>820</v>
      </c>
      <c r="I515">
        <v>88</v>
      </c>
      <c r="J515">
        <v>0</v>
      </c>
      <c r="K515" s="34">
        <v>25</v>
      </c>
      <c r="L515">
        <f>+Tabla32391118[[#This Row],[BALANCE INICIAL]]+Tabla32391118[[#This Row],[ENTRADAS]]-Tabla32391118[[#This Row],[SALIDAS]]</f>
        <v>63</v>
      </c>
      <c r="M515" s="2">
        <v>218</v>
      </c>
      <c r="N515" s="2">
        <f>+Tabla32391118[[#This Row],[BALANCE INICIAL]]*Tabla32391118[[#This Row],[PRECIO]]</f>
        <v>19184</v>
      </c>
      <c r="O515" s="2">
        <f>+Tabla32391118[[#This Row],[ENTRADAS]]*Tabla32391118[[#This Row],[PRECIO]]</f>
        <v>0</v>
      </c>
      <c r="P515" s="2">
        <f>+Tabla32391118[[#This Row],[SALIDAS]]*Tabla32391118[[#This Row],[PRECIO]]</f>
        <v>5450</v>
      </c>
      <c r="Q515" s="2">
        <f>+Tabla32391118[[#This Row],[BALANCE INICIAL2]]+Tabla32391118[[#This Row],[ENTRADAS3]]-Tabla32391118[[#This Row],[SALIDAS4]]</f>
        <v>13734</v>
      </c>
    </row>
    <row r="516" spans="1:17" ht="13.5" customHeight="1">
      <c r="A516" s="63" t="s">
        <v>29</v>
      </c>
      <c r="B516" s="40" t="s">
        <v>878</v>
      </c>
      <c r="C516" s="52" t="s">
        <v>102</v>
      </c>
      <c r="D516" t="s">
        <v>1697</v>
      </c>
      <c r="E516" t="s">
        <v>1659</v>
      </c>
      <c r="F516" s="55">
        <v>45551</v>
      </c>
      <c r="G516" s="62" t="s">
        <v>1719</v>
      </c>
      <c r="H516" s="9" t="s">
        <v>820</v>
      </c>
      <c r="I516">
        <v>0</v>
      </c>
      <c r="J516">
        <v>1</v>
      </c>
      <c r="K516" s="34">
        <v>0</v>
      </c>
      <c r="L516">
        <f>+Tabla32391118[[#This Row],[BALANCE INICIAL]]+Tabla32391118[[#This Row],[ENTRADAS]]-Tabla32391118[[#This Row],[SALIDAS]]</f>
        <v>1</v>
      </c>
      <c r="M516" s="2">
        <v>375</v>
      </c>
      <c r="N516" s="2">
        <f>+Tabla32391118[[#This Row],[BALANCE INICIAL]]*Tabla32391118[[#This Row],[PRECIO]]</f>
        <v>0</v>
      </c>
      <c r="O516" s="2">
        <f>+Tabla32391118[[#This Row],[ENTRADAS]]*Tabla32391118[[#This Row],[PRECIO]]</f>
        <v>375</v>
      </c>
      <c r="P516" s="2">
        <f>+Tabla32391118[[#This Row],[SALIDAS]]*Tabla32391118[[#This Row],[PRECIO]]</f>
        <v>0</v>
      </c>
      <c r="Q516" s="2">
        <f>+Tabla32391118[[#This Row],[BALANCE INICIAL2]]+Tabla32391118[[#This Row],[ENTRADAS3]]-Tabla32391118[[#This Row],[SALIDAS4]]</f>
        <v>375</v>
      </c>
    </row>
    <row r="517" spans="1:17" ht="15.75" customHeight="1">
      <c r="A517" s="9" t="s">
        <v>29</v>
      </c>
      <c r="B517" s="47" t="s">
        <v>878</v>
      </c>
      <c r="C517" s="50" t="s">
        <v>102</v>
      </c>
      <c r="D517" t="s">
        <v>601</v>
      </c>
      <c r="F517" s="55" t="s">
        <v>1345</v>
      </c>
      <c r="G517" s="55"/>
      <c r="H517" s="9" t="s">
        <v>870</v>
      </c>
      <c r="I517">
        <v>2</v>
      </c>
      <c r="J517">
        <v>0</v>
      </c>
      <c r="K517" s="34">
        <v>0</v>
      </c>
      <c r="L517">
        <f>+Tabla32391118[[#This Row],[BALANCE INICIAL]]+Tabla32391118[[#This Row],[ENTRADAS]]-Tabla32391118[[#This Row],[SALIDAS]]</f>
        <v>2</v>
      </c>
      <c r="M517" s="2">
        <v>780</v>
      </c>
      <c r="N517" s="2">
        <f>+Tabla32391118[[#This Row],[BALANCE INICIAL]]*Tabla32391118[[#This Row],[PRECIO]]</f>
        <v>1560</v>
      </c>
      <c r="O517" s="2">
        <f>+Tabla32391118[[#This Row],[ENTRADAS]]*Tabla32391118[[#This Row],[PRECIO]]</f>
        <v>0</v>
      </c>
      <c r="P517" s="2">
        <f>+Tabla32391118[[#This Row],[SALIDAS]]*Tabla32391118[[#This Row],[PRECIO]]</f>
        <v>0</v>
      </c>
      <c r="Q517" s="2">
        <f>+Tabla32391118[[#This Row],[BALANCE INICIAL2]]+Tabla32391118[[#This Row],[ENTRADAS3]]-Tabla32391118[[#This Row],[SALIDAS4]]</f>
        <v>1560</v>
      </c>
    </row>
    <row r="518" spans="1:17">
      <c r="A518" s="39" t="s">
        <v>59</v>
      </c>
      <c r="B518" s="40" t="s">
        <v>880</v>
      </c>
      <c r="C518" s="52" t="s">
        <v>107</v>
      </c>
      <c r="D518" t="s">
        <v>752</v>
      </c>
      <c r="F518" s="55" t="s">
        <v>1345</v>
      </c>
      <c r="G518" s="55"/>
      <c r="H518" s="9" t="s">
        <v>820</v>
      </c>
      <c r="I518">
        <v>7</v>
      </c>
      <c r="J518">
        <v>0</v>
      </c>
      <c r="K518" s="34">
        <v>0</v>
      </c>
      <c r="L518">
        <f>+Tabla32391118[[#This Row],[BALANCE INICIAL]]+Tabla32391118[[#This Row],[ENTRADAS]]-Tabla32391118[[#This Row],[SALIDAS]]</f>
        <v>7</v>
      </c>
      <c r="M518" s="2">
        <v>1350</v>
      </c>
      <c r="N518" s="2">
        <f>+Tabla32391118[[#This Row],[BALANCE INICIAL]]*Tabla32391118[[#This Row],[PRECIO]]</f>
        <v>9450</v>
      </c>
      <c r="O518" s="2">
        <f>+Tabla32391118[[#This Row],[ENTRADAS]]*Tabla32391118[[#This Row],[PRECIO]]</f>
        <v>0</v>
      </c>
      <c r="P518" s="2">
        <f>+Tabla32391118[[#This Row],[SALIDAS]]*Tabla32391118[[#This Row],[PRECIO]]</f>
        <v>0</v>
      </c>
      <c r="Q518" s="2">
        <f>+Tabla32391118[[#This Row],[BALANCE INICIAL2]]+Tabla32391118[[#This Row],[ENTRADAS3]]-Tabla32391118[[#This Row],[SALIDAS4]]</f>
        <v>9450</v>
      </c>
    </row>
    <row r="519" spans="1:17">
      <c r="A519" s="39" t="s">
        <v>59</v>
      </c>
      <c r="B519" s="40" t="s">
        <v>880</v>
      </c>
      <c r="C519" s="52" t="s">
        <v>107</v>
      </c>
      <c r="D519" t="s">
        <v>753</v>
      </c>
      <c r="F519" s="55" t="s">
        <v>1345</v>
      </c>
      <c r="G519" s="55"/>
      <c r="H519" s="9" t="s">
        <v>820</v>
      </c>
      <c r="I519">
        <v>10</v>
      </c>
      <c r="J519">
        <v>0</v>
      </c>
      <c r="K519" s="34">
        <v>0</v>
      </c>
      <c r="L519">
        <f>+Tabla32391118[[#This Row],[BALANCE INICIAL]]+Tabla32391118[[#This Row],[ENTRADAS]]-Tabla32391118[[#This Row],[SALIDAS]]</f>
        <v>10</v>
      </c>
      <c r="M519" s="2">
        <v>1450</v>
      </c>
      <c r="N519" s="2">
        <f>+Tabla32391118[[#This Row],[BALANCE INICIAL]]*Tabla32391118[[#This Row],[PRECIO]]</f>
        <v>14500</v>
      </c>
      <c r="O519" s="2">
        <f>+Tabla32391118[[#This Row],[ENTRADAS]]*Tabla32391118[[#This Row],[PRECIO]]</f>
        <v>0</v>
      </c>
      <c r="P519" s="2">
        <f>+Tabla32391118[[#This Row],[SALIDAS]]*Tabla32391118[[#This Row],[PRECIO]]</f>
        <v>0</v>
      </c>
      <c r="Q519" s="2">
        <f>+Tabla32391118[[#This Row],[BALANCE INICIAL2]]+Tabla32391118[[#This Row],[ENTRADAS3]]-Tabla32391118[[#This Row],[SALIDAS4]]</f>
        <v>14500</v>
      </c>
    </row>
    <row r="520" spans="1:17" ht="15" customHeight="1">
      <c r="A520" s="63" t="s">
        <v>29</v>
      </c>
      <c r="B520" s="40" t="s">
        <v>878</v>
      </c>
      <c r="C520" s="52" t="s">
        <v>102</v>
      </c>
      <c r="D520" t="s">
        <v>1698</v>
      </c>
      <c r="E520" t="s">
        <v>1659</v>
      </c>
      <c r="F520" s="55">
        <v>45551</v>
      </c>
      <c r="G520" s="62" t="s">
        <v>1719</v>
      </c>
      <c r="H520" s="9" t="s">
        <v>820</v>
      </c>
      <c r="I520">
        <v>0</v>
      </c>
      <c r="J520">
        <v>2</v>
      </c>
      <c r="K520" s="34">
        <v>0</v>
      </c>
      <c r="L520">
        <f>+Tabla32391118[[#This Row],[BALANCE INICIAL]]+Tabla32391118[[#This Row],[ENTRADAS]]-Tabla32391118[[#This Row],[SALIDAS]]</f>
        <v>2</v>
      </c>
      <c r="M520" s="2">
        <v>182</v>
      </c>
      <c r="N520" s="2">
        <f>+Tabla32391118[[#This Row],[BALANCE INICIAL]]*Tabla32391118[[#This Row],[PRECIO]]</f>
        <v>0</v>
      </c>
      <c r="O520" s="2">
        <f>+Tabla32391118[[#This Row],[ENTRADAS]]*Tabla32391118[[#This Row],[PRECIO]]</f>
        <v>364</v>
      </c>
      <c r="P520" s="2">
        <f>+Tabla32391118[[#This Row],[SALIDAS]]*Tabla32391118[[#This Row],[PRECIO]]</f>
        <v>0</v>
      </c>
      <c r="Q520" s="2">
        <f>+Tabla32391118[[#This Row],[BALANCE INICIAL2]]+Tabla32391118[[#This Row],[ENTRADAS3]]-Tabla32391118[[#This Row],[SALIDAS4]]</f>
        <v>364</v>
      </c>
    </row>
    <row r="521" spans="1:17" ht="15" customHeight="1">
      <c r="A521" s="39" t="s">
        <v>28</v>
      </c>
      <c r="B521" s="40" t="s">
        <v>884</v>
      </c>
      <c r="C521" s="52" t="s">
        <v>74</v>
      </c>
      <c r="D521" t="s">
        <v>1534</v>
      </c>
      <c r="F521" s="55" t="s">
        <v>1345</v>
      </c>
      <c r="G521" s="55"/>
      <c r="H521" s="9" t="s">
        <v>820</v>
      </c>
      <c r="I521">
        <v>7</v>
      </c>
      <c r="J521">
        <v>0</v>
      </c>
      <c r="K521" s="34">
        <v>1</v>
      </c>
      <c r="L521">
        <f>+Tabla32391118[[#This Row],[BALANCE INICIAL]]+Tabla32391118[[#This Row],[ENTRADAS]]-Tabla32391118[[#This Row],[SALIDAS]]</f>
        <v>6</v>
      </c>
      <c r="M521" s="2">
        <v>466.1</v>
      </c>
      <c r="N521" s="2">
        <f>+Tabla32391118[[#This Row],[BALANCE INICIAL]]*Tabla32391118[[#This Row],[PRECIO]]</f>
        <v>3262.7000000000003</v>
      </c>
      <c r="O521" s="2">
        <f>+Tabla32391118[[#This Row],[ENTRADAS]]*Tabla32391118[[#This Row],[PRECIO]]</f>
        <v>0</v>
      </c>
      <c r="P521" s="2">
        <f>+Tabla32391118[[#This Row],[SALIDAS]]*Tabla32391118[[#This Row],[PRECIO]]</f>
        <v>466.1</v>
      </c>
      <c r="Q521" s="2">
        <f>+Tabla32391118[[#This Row],[BALANCE INICIAL2]]+Tabla32391118[[#This Row],[ENTRADAS3]]-Tabla32391118[[#This Row],[SALIDAS4]]</f>
        <v>2796.6000000000004</v>
      </c>
    </row>
    <row r="522" spans="1:17" ht="15" customHeight="1">
      <c r="A522" s="39" t="s">
        <v>1424</v>
      </c>
      <c r="B522" s="40" t="s">
        <v>1425</v>
      </c>
      <c r="C522" s="52" t="s">
        <v>1426</v>
      </c>
      <c r="D522" t="s">
        <v>1222</v>
      </c>
      <c r="F522" s="55" t="s">
        <v>1345</v>
      </c>
      <c r="G522" s="55"/>
      <c r="H522" s="9" t="s">
        <v>820</v>
      </c>
      <c r="I522">
        <v>3</v>
      </c>
      <c r="J522">
        <v>0</v>
      </c>
      <c r="K522" s="34">
        <v>0</v>
      </c>
      <c r="L522">
        <f>+Tabla32391118[[#This Row],[BALANCE INICIAL]]+Tabla32391118[[#This Row],[ENTRADAS]]-Tabla32391118[[#This Row],[SALIDAS]]</f>
        <v>3</v>
      </c>
      <c r="M522" s="2">
        <v>236</v>
      </c>
      <c r="N522" s="2">
        <f>+Tabla32391118[[#This Row],[BALANCE INICIAL]]*Tabla32391118[[#This Row],[PRECIO]]</f>
        <v>708</v>
      </c>
      <c r="O522" s="2">
        <f>+Tabla32391118[[#This Row],[ENTRADAS]]*Tabla32391118[[#This Row],[PRECIO]]</f>
        <v>0</v>
      </c>
      <c r="P522" s="2">
        <f>+Tabla32391118[[#This Row],[SALIDAS]]*Tabla32391118[[#This Row],[PRECIO]]</f>
        <v>0</v>
      </c>
      <c r="Q522" s="2">
        <f>+Tabla32391118[[#This Row],[BALANCE INICIAL2]]+Tabla32391118[[#This Row],[ENTRADAS3]]-Tabla32391118[[#This Row],[SALIDAS4]]</f>
        <v>708</v>
      </c>
    </row>
    <row r="523" spans="1:17" ht="13.5" customHeight="1">
      <c r="A523" s="39" t="s">
        <v>42</v>
      </c>
      <c r="B523" s="56">
        <v>1206010001</v>
      </c>
      <c r="C523" s="52" t="s">
        <v>88</v>
      </c>
      <c r="D523" t="s">
        <v>1224</v>
      </c>
      <c r="F523" s="55" t="s">
        <v>1345</v>
      </c>
      <c r="G523" s="55"/>
      <c r="H523" s="9" t="s">
        <v>820</v>
      </c>
      <c r="I523">
        <v>4</v>
      </c>
      <c r="J523">
        <v>0</v>
      </c>
      <c r="K523" s="34">
        <v>0</v>
      </c>
      <c r="L523">
        <f>+Tabla32391118[[#This Row],[BALANCE INICIAL]]+Tabla32391118[[#This Row],[ENTRADAS]]-Tabla32391118[[#This Row],[SALIDAS]]</f>
        <v>4</v>
      </c>
      <c r="M523" s="2">
        <v>45</v>
      </c>
      <c r="N523" s="2">
        <f>+Tabla32391118[[#This Row],[BALANCE INICIAL]]*Tabla32391118[[#This Row],[PRECIO]]</f>
        <v>180</v>
      </c>
      <c r="O523" s="2">
        <f>+Tabla32391118[[#This Row],[ENTRADAS]]*Tabla32391118[[#This Row],[PRECIO]]</f>
        <v>0</v>
      </c>
      <c r="P523" s="2">
        <f>+Tabla32391118[[#This Row],[SALIDAS]]*Tabla32391118[[#This Row],[PRECIO]]</f>
        <v>0</v>
      </c>
      <c r="Q523" s="2">
        <f>+Tabla32391118[[#This Row],[BALANCE INICIAL2]]+Tabla32391118[[#This Row],[ENTRADAS3]]-Tabla32391118[[#This Row],[SALIDAS4]]</f>
        <v>180</v>
      </c>
    </row>
    <row r="524" spans="1:17">
      <c r="A524" s="39" t="s">
        <v>42</v>
      </c>
      <c r="B524" s="56">
        <v>1206010001</v>
      </c>
      <c r="C524" s="52" t="s">
        <v>88</v>
      </c>
      <c r="D524" t="s">
        <v>1225</v>
      </c>
      <c r="F524" s="55" t="s">
        <v>1345</v>
      </c>
      <c r="G524" s="55"/>
      <c r="H524" s="9" t="s">
        <v>820</v>
      </c>
      <c r="I524">
        <v>2</v>
      </c>
      <c r="J524">
        <v>0</v>
      </c>
      <c r="K524" s="34">
        <v>0</v>
      </c>
      <c r="L524">
        <f>+Tabla32391118[[#This Row],[BALANCE INICIAL]]+Tabla32391118[[#This Row],[ENTRADAS]]-Tabla32391118[[#This Row],[SALIDAS]]</f>
        <v>2</v>
      </c>
      <c r="M524" s="2">
        <v>45</v>
      </c>
      <c r="N524" s="2">
        <f>+Tabla32391118[[#This Row],[BALANCE INICIAL]]*Tabla32391118[[#This Row],[PRECIO]]</f>
        <v>90</v>
      </c>
      <c r="O524" s="2">
        <f>+Tabla32391118[[#This Row],[ENTRADAS]]*Tabla32391118[[#This Row],[PRECIO]]</f>
        <v>0</v>
      </c>
      <c r="P524" s="2">
        <f>+Tabla32391118[[#This Row],[SALIDAS]]*Tabla32391118[[#This Row],[PRECIO]]</f>
        <v>0</v>
      </c>
      <c r="Q524" s="2">
        <f>+Tabla32391118[[#This Row],[BALANCE INICIAL2]]+Tabla32391118[[#This Row],[ENTRADAS3]]-Tabla32391118[[#This Row],[SALIDAS4]]</f>
        <v>90</v>
      </c>
    </row>
    <row r="525" spans="1:17">
      <c r="A525" s="39" t="s">
        <v>42</v>
      </c>
      <c r="B525" s="56">
        <v>1206010001</v>
      </c>
      <c r="C525" s="52" t="s">
        <v>88</v>
      </c>
      <c r="D525" t="s">
        <v>1223</v>
      </c>
      <c r="F525" s="55" t="s">
        <v>1345</v>
      </c>
      <c r="G525" s="55"/>
      <c r="H525" s="9" t="s">
        <v>820</v>
      </c>
      <c r="I525">
        <v>3</v>
      </c>
      <c r="J525">
        <v>0</v>
      </c>
      <c r="K525" s="34">
        <v>0</v>
      </c>
      <c r="L525">
        <f>+Tabla32391118[[#This Row],[BALANCE INICIAL]]+Tabla32391118[[#This Row],[ENTRADAS]]-Tabla32391118[[#This Row],[SALIDAS]]</f>
        <v>3</v>
      </c>
      <c r="M525" s="2">
        <v>45</v>
      </c>
      <c r="N525" s="2">
        <f>+Tabla32391118[[#This Row],[BALANCE INICIAL]]*Tabla32391118[[#This Row],[PRECIO]]</f>
        <v>135</v>
      </c>
      <c r="O525" s="2">
        <f>+Tabla32391118[[#This Row],[ENTRADAS]]*Tabla32391118[[#This Row],[PRECIO]]</f>
        <v>0</v>
      </c>
      <c r="P525" s="2">
        <f>+Tabla32391118[[#This Row],[SALIDAS]]*Tabla32391118[[#This Row],[PRECIO]]</f>
        <v>0</v>
      </c>
      <c r="Q525" s="2">
        <f>+Tabla32391118[[#This Row],[BALANCE INICIAL2]]+Tabla32391118[[#This Row],[ENTRADAS3]]-Tabla32391118[[#This Row],[SALIDAS4]]</f>
        <v>135</v>
      </c>
    </row>
    <row r="526" spans="1:17">
      <c r="A526" s="39" t="s">
        <v>33</v>
      </c>
      <c r="B526" s="40" t="s">
        <v>879</v>
      </c>
      <c r="C526" s="50" t="s">
        <v>106</v>
      </c>
      <c r="D526" t="s">
        <v>754</v>
      </c>
      <c r="F526" s="55" t="s">
        <v>1345</v>
      </c>
      <c r="G526" s="55"/>
      <c r="H526" s="9" t="s">
        <v>865</v>
      </c>
      <c r="I526">
        <v>5</v>
      </c>
      <c r="J526">
        <v>0</v>
      </c>
      <c r="K526" s="34">
        <v>0</v>
      </c>
      <c r="L526">
        <f>+Tabla32391118[[#This Row],[BALANCE INICIAL]]+Tabla32391118[[#This Row],[ENTRADAS]]-Tabla32391118[[#This Row],[SALIDAS]]</f>
        <v>5</v>
      </c>
      <c r="M526" s="2">
        <v>950</v>
      </c>
      <c r="N526" s="2">
        <f>+Tabla32391118[[#This Row],[BALANCE INICIAL]]*Tabla32391118[[#This Row],[PRECIO]]</f>
        <v>4750</v>
      </c>
      <c r="O526" s="2">
        <f>+Tabla32391118[[#This Row],[ENTRADAS]]*Tabla32391118[[#This Row],[PRECIO]]</f>
        <v>0</v>
      </c>
      <c r="P526" s="2">
        <f>+Tabla32391118[[#This Row],[SALIDAS]]*Tabla32391118[[#This Row],[PRECIO]]</f>
        <v>0</v>
      </c>
      <c r="Q526" s="2">
        <f>+Tabla32391118[[#This Row],[BALANCE INICIAL2]]+Tabla32391118[[#This Row],[ENTRADAS3]]-Tabla32391118[[#This Row],[SALIDAS4]]</f>
        <v>4750</v>
      </c>
    </row>
    <row r="527" spans="1:17">
      <c r="A527" s="39" t="s">
        <v>40</v>
      </c>
      <c r="B527" s="40" t="s">
        <v>900</v>
      </c>
      <c r="C527" s="52" t="s">
        <v>86</v>
      </c>
      <c r="D527" t="s">
        <v>990</v>
      </c>
      <c r="F527" s="55" t="s">
        <v>1345</v>
      </c>
      <c r="G527" s="55"/>
      <c r="H527" s="9" t="s">
        <v>820</v>
      </c>
      <c r="I527">
        <v>45</v>
      </c>
      <c r="J527">
        <v>0</v>
      </c>
      <c r="K527" s="34">
        <v>0</v>
      </c>
      <c r="L527">
        <f>+Tabla32391118[[#This Row],[BALANCE INICIAL]]+Tabla32391118[[#This Row],[ENTRADAS]]-Tabla32391118[[#This Row],[SALIDAS]]</f>
        <v>45</v>
      </c>
      <c r="M527" s="2">
        <v>81.63</v>
      </c>
      <c r="N527" s="2">
        <f>+Tabla32391118[[#This Row],[BALANCE INICIAL]]*Tabla32391118[[#This Row],[PRECIO]]</f>
        <v>3673.35</v>
      </c>
      <c r="O527" s="2">
        <f>+Tabla32391118[[#This Row],[ENTRADAS]]*Tabla32391118[[#This Row],[PRECIO]]</f>
        <v>0</v>
      </c>
      <c r="P527" s="2">
        <f>+Tabla32391118[[#This Row],[SALIDAS]]*Tabla32391118[[#This Row],[PRECIO]]</f>
        <v>0</v>
      </c>
      <c r="Q527" s="2">
        <f>+Tabla32391118[[#This Row],[BALANCE INICIAL2]]+Tabla32391118[[#This Row],[ENTRADAS3]]-Tabla32391118[[#This Row],[SALIDAS4]]</f>
        <v>3673.35</v>
      </c>
    </row>
    <row r="528" spans="1:17">
      <c r="A528" s="39" t="s">
        <v>59</v>
      </c>
      <c r="B528" s="40" t="s">
        <v>880</v>
      </c>
      <c r="C528" s="52" t="s">
        <v>107</v>
      </c>
      <c r="D528" t="s">
        <v>756</v>
      </c>
      <c r="F528" s="55" t="s">
        <v>1345</v>
      </c>
      <c r="G528" s="55"/>
      <c r="H528" s="9" t="s">
        <v>820</v>
      </c>
      <c r="I528">
        <v>4</v>
      </c>
      <c r="J528">
        <v>0</v>
      </c>
      <c r="K528" s="34">
        <v>0</v>
      </c>
      <c r="L528">
        <f>+Tabla32391118[[#This Row],[BALANCE INICIAL]]+Tabla32391118[[#This Row],[ENTRADAS]]-Tabla32391118[[#This Row],[SALIDAS]]</f>
        <v>4</v>
      </c>
      <c r="M528" s="2">
        <v>260</v>
      </c>
      <c r="N528" s="2">
        <f>+Tabla32391118[[#This Row],[BALANCE INICIAL]]*Tabla32391118[[#This Row],[PRECIO]]</f>
        <v>1040</v>
      </c>
      <c r="O528" s="2">
        <f>+Tabla32391118[[#This Row],[ENTRADAS]]*Tabla32391118[[#This Row],[PRECIO]]</f>
        <v>0</v>
      </c>
      <c r="P528" s="2">
        <f>+Tabla32391118[[#This Row],[SALIDAS]]*Tabla32391118[[#This Row],[PRECIO]]</f>
        <v>0</v>
      </c>
      <c r="Q528" s="2">
        <f>+Tabla32391118[[#This Row],[BALANCE INICIAL2]]+Tabla32391118[[#This Row],[ENTRADAS3]]-Tabla32391118[[#This Row],[SALIDAS4]]</f>
        <v>1040</v>
      </c>
    </row>
    <row r="529" spans="1:17">
      <c r="A529" s="39" t="s">
        <v>40</v>
      </c>
      <c r="B529" s="40" t="s">
        <v>900</v>
      </c>
      <c r="C529" s="52" t="s">
        <v>86</v>
      </c>
      <c r="D529" t="s">
        <v>271</v>
      </c>
      <c r="F529" s="55" t="s">
        <v>1345</v>
      </c>
      <c r="G529" s="55"/>
      <c r="H529" s="9" t="s">
        <v>820</v>
      </c>
      <c r="I529">
        <v>3</v>
      </c>
      <c r="J529">
        <v>0</v>
      </c>
      <c r="K529" s="34">
        <v>0</v>
      </c>
      <c r="L529">
        <f>+Tabla32391118[[#This Row],[BALANCE INICIAL]]+Tabla32391118[[#This Row],[ENTRADAS]]-Tabla32391118[[#This Row],[SALIDAS]]</f>
        <v>3</v>
      </c>
      <c r="M529" s="2">
        <v>34.5</v>
      </c>
      <c r="N529" s="2">
        <f>+Tabla32391118[[#This Row],[BALANCE INICIAL]]*Tabla32391118[[#This Row],[PRECIO]]</f>
        <v>103.5</v>
      </c>
      <c r="O529" s="2">
        <f>+Tabla32391118[[#This Row],[ENTRADAS]]*Tabla32391118[[#This Row],[PRECIO]]</f>
        <v>0</v>
      </c>
      <c r="P529" s="2">
        <f>+Tabla32391118[[#This Row],[SALIDAS]]*Tabla32391118[[#This Row],[PRECIO]]</f>
        <v>0</v>
      </c>
      <c r="Q529" s="2">
        <f>+Tabla32391118[[#This Row],[BALANCE INICIAL2]]+Tabla32391118[[#This Row],[ENTRADAS3]]-Tabla32391118[[#This Row],[SALIDAS4]]</f>
        <v>103.5</v>
      </c>
    </row>
    <row r="530" spans="1:17">
      <c r="A530" s="9" t="s">
        <v>41</v>
      </c>
      <c r="B530" s="47" t="s">
        <v>890</v>
      </c>
      <c r="C530" s="50" t="s">
        <v>87</v>
      </c>
      <c r="D530" t="s">
        <v>1604</v>
      </c>
      <c r="E530" t="s">
        <v>1606</v>
      </c>
      <c r="F530" s="55">
        <v>45534</v>
      </c>
      <c r="G530" s="62" t="s">
        <v>1607</v>
      </c>
      <c r="H530" s="9" t="s">
        <v>820</v>
      </c>
      <c r="I530">
        <v>1000</v>
      </c>
      <c r="J530">
        <v>0</v>
      </c>
      <c r="K530" s="34">
        <v>0</v>
      </c>
      <c r="L530">
        <f>+Tabla32391118[[#This Row],[BALANCE INICIAL]]+Tabla32391118[[#This Row],[ENTRADAS]]-Tabla32391118[[#This Row],[SALIDAS]]</f>
        <v>1000</v>
      </c>
      <c r="M530" s="2">
        <v>5.5</v>
      </c>
      <c r="N530" s="2">
        <f>+Tabla32391118[[#This Row],[BALANCE INICIAL]]*Tabla32391118[[#This Row],[PRECIO]]</f>
        <v>5500</v>
      </c>
      <c r="O530" s="2">
        <f>+Tabla32391118[[#This Row],[ENTRADAS]]*Tabla32391118[[#This Row],[PRECIO]]</f>
        <v>0</v>
      </c>
      <c r="P530" s="2">
        <f>+Tabla32391118[[#This Row],[SALIDAS]]*Tabla32391118[[#This Row],[PRECIO]]</f>
        <v>0</v>
      </c>
      <c r="Q530" s="2">
        <f>+Tabla32391118[[#This Row],[BALANCE INICIAL2]]+Tabla32391118[[#This Row],[ENTRADAS3]]-Tabla32391118[[#This Row],[SALIDAS4]]</f>
        <v>5500</v>
      </c>
    </row>
    <row r="531" spans="1:17">
      <c r="A531" s="63" t="s">
        <v>29</v>
      </c>
      <c r="B531" s="40" t="s">
        <v>878</v>
      </c>
      <c r="C531" s="52" t="s">
        <v>102</v>
      </c>
      <c r="D531" t="s">
        <v>602</v>
      </c>
      <c r="E531" t="s">
        <v>1659</v>
      </c>
      <c r="F531" s="55">
        <v>45551</v>
      </c>
      <c r="G531" s="62" t="s">
        <v>1719</v>
      </c>
      <c r="H531" s="9" t="s">
        <v>820</v>
      </c>
      <c r="I531">
        <v>0</v>
      </c>
      <c r="J531">
        <v>8</v>
      </c>
      <c r="K531" s="34">
        <v>0</v>
      </c>
      <c r="L531">
        <f>+Tabla32391118[[#This Row],[BALANCE INICIAL]]+Tabla32391118[[#This Row],[ENTRADAS]]-Tabla32391118[[#This Row],[SALIDAS]]</f>
        <v>8</v>
      </c>
      <c r="M531" s="2">
        <v>223</v>
      </c>
      <c r="N531" s="2">
        <f>+Tabla32391118[[#This Row],[BALANCE INICIAL]]*Tabla32391118[[#This Row],[PRECIO]]</f>
        <v>0</v>
      </c>
      <c r="O531" s="2">
        <f>+Tabla32391118[[#This Row],[ENTRADAS]]*Tabla32391118[[#This Row],[PRECIO]]</f>
        <v>1784</v>
      </c>
      <c r="P531" s="2">
        <f>+Tabla32391118[[#This Row],[SALIDAS]]*Tabla32391118[[#This Row],[PRECIO]]</f>
        <v>0</v>
      </c>
      <c r="Q531" s="2">
        <f>+Tabla32391118[[#This Row],[BALANCE INICIAL2]]+Tabla32391118[[#This Row],[ENTRADAS3]]-Tabla32391118[[#This Row],[SALIDAS4]]</f>
        <v>1784</v>
      </c>
    </row>
    <row r="532" spans="1:17">
      <c r="A532" s="39" t="s">
        <v>1130</v>
      </c>
      <c r="B532" s="40" t="s">
        <v>894</v>
      </c>
      <c r="C532" s="52" t="s">
        <v>1131</v>
      </c>
      <c r="D532" t="s">
        <v>145</v>
      </c>
      <c r="F532" s="55" t="s">
        <v>1345</v>
      </c>
      <c r="G532" s="55"/>
      <c r="H532" s="9" t="s">
        <v>820</v>
      </c>
      <c r="I532">
        <v>0</v>
      </c>
      <c r="J532">
        <v>0</v>
      </c>
      <c r="K532" s="34">
        <v>0</v>
      </c>
      <c r="L532">
        <f>+Tabla32391118[[#This Row],[BALANCE INICIAL]]+Tabla32391118[[#This Row],[ENTRADAS]]-Tabla32391118[[#This Row],[SALIDAS]]</f>
        <v>0</v>
      </c>
      <c r="M532" s="2">
        <v>900</v>
      </c>
      <c r="N532" s="2">
        <f>+Tabla32391118[[#This Row],[BALANCE INICIAL]]*Tabla32391118[[#This Row],[PRECIO]]</f>
        <v>0</v>
      </c>
      <c r="O532" s="2">
        <f>+Tabla32391118[[#This Row],[ENTRADAS]]*Tabla32391118[[#This Row],[PRECIO]]</f>
        <v>0</v>
      </c>
      <c r="P532" s="2">
        <f>+Tabla32391118[[#This Row],[SALIDAS]]*Tabla32391118[[#This Row],[PRECIO]]</f>
        <v>0</v>
      </c>
      <c r="Q532" s="2">
        <f>+Tabla32391118[[#This Row],[BALANCE INICIAL2]]+Tabla32391118[[#This Row],[ENTRADAS3]]-Tabla32391118[[#This Row],[SALIDAS4]]</f>
        <v>0</v>
      </c>
    </row>
    <row r="533" spans="1:17">
      <c r="A533" s="39" t="s">
        <v>1130</v>
      </c>
      <c r="B533" s="40" t="s">
        <v>894</v>
      </c>
      <c r="C533" s="52" t="s">
        <v>1131</v>
      </c>
      <c r="D533" t="s">
        <v>151</v>
      </c>
      <c r="F533" s="55" t="s">
        <v>1345</v>
      </c>
      <c r="G533" s="55"/>
      <c r="H533" s="9" t="s">
        <v>820</v>
      </c>
      <c r="I533">
        <v>0</v>
      </c>
      <c r="J533">
        <v>0</v>
      </c>
      <c r="K533" s="34">
        <v>0</v>
      </c>
      <c r="L533">
        <f>+Tabla32391118[[#This Row],[BALANCE INICIAL]]+Tabla32391118[[#This Row],[ENTRADAS]]-Tabla32391118[[#This Row],[SALIDAS]]</f>
        <v>0</v>
      </c>
      <c r="M533" s="2">
        <v>1500</v>
      </c>
      <c r="N533" s="2">
        <f>+Tabla32391118[[#This Row],[BALANCE INICIAL]]*Tabla32391118[[#This Row],[PRECIO]]</f>
        <v>0</v>
      </c>
      <c r="O533" s="2">
        <f>+Tabla32391118[[#This Row],[ENTRADAS]]*Tabla32391118[[#This Row],[PRECIO]]</f>
        <v>0</v>
      </c>
      <c r="P533" s="2">
        <f>+Tabla32391118[[#This Row],[SALIDAS]]*Tabla32391118[[#This Row],[PRECIO]]</f>
        <v>0</v>
      </c>
      <c r="Q533" s="2">
        <f>+Tabla32391118[[#This Row],[BALANCE INICIAL2]]+Tabla32391118[[#This Row],[ENTRADAS3]]-Tabla32391118[[#This Row],[SALIDAS4]]</f>
        <v>0</v>
      </c>
    </row>
    <row r="534" spans="1:17">
      <c r="A534" s="39" t="s">
        <v>1130</v>
      </c>
      <c r="B534" s="40" t="s">
        <v>894</v>
      </c>
      <c r="C534" s="52" t="s">
        <v>1131</v>
      </c>
      <c r="D534" t="s">
        <v>1778</v>
      </c>
      <c r="F534" s="55" t="s">
        <v>1345</v>
      </c>
      <c r="G534" s="55"/>
      <c r="H534" s="9" t="s">
        <v>820</v>
      </c>
      <c r="I534">
        <v>0</v>
      </c>
      <c r="J534">
        <v>0</v>
      </c>
      <c r="K534" s="34">
        <v>0</v>
      </c>
      <c r="L534">
        <f>+Tabla32391118[[#This Row],[BALANCE INICIAL]]+Tabla32391118[[#This Row],[ENTRADAS]]-Tabla32391118[[#This Row],[SALIDAS]]</f>
        <v>0</v>
      </c>
      <c r="M534" s="2">
        <v>1500</v>
      </c>
      <c r="N534" s="2">
        <f>+Tabla32391118[[#This Row],[BALANCE INICIAL]]*Tabla32391118[[#This Row],[PRECIO]]</f>
        <v>0</v>
      </c>
      <c r="O534" s="2">
        <f>+Tabla32391118[[#This Row],[ENTRADAS]]*Tabla32391118[[#This Row],[PRECIO]]</f>
        <v>0</v>
      </c>
      <c r="P534" s="2">
        <f>+Tabla32391118[[#This Row],[SALIDAS]]*Tabla32391118[[#This Row],[PRECIO]]</f>
        <v>0</v>
      </c>
      <c r="Q534" s="2">
        <f>+Tabla32391118[[#This Row],[BALANCE INICIAL2]]+Tabla32391118[[#This Row],[ENTRADAS3]]-Tabla32391118[[#This Row],[SALIDAS4]]</f>
        <v>0</v>
      </c>
    </row>
    <row r="535" spans="1:17" ht="15" customHeight="1">
      <c r="A535" s="39" t="s">
        <v>59</v>
      </c>
      <c r="B535" s="40" t="s">
        <v>880</v>
      </c>
      <c r="C535" s="52" t="s">
        <v>107</v>
      </c>
      <c r="D535" t="s">
        <v>757</v>
      </c>
      <c r="F535" s="55" t="s">
        <v>1345</v>
      </c>
      <c r="G535" s="55"/>
      <c r="H535" s="9" t="s">
        <v>820</v>
      </c>
      <c r="I535">
        <v>1</v>
      </c>
      <c r="J535">
        <v>0</v>
      </c>
      <c r="K535" s="34">
        <v>0</v>
      </c>
      <c r="L535">
        <f>+Tabla32391118[[#This Row],[BALANCE INICIAL]]+Tabla32391118[[#This Row],[ENTRADAS]]-Tabla32391118[[#This Row],[SALIDAS]]</f>
        <v>1</v>
      </c>
      <c r="M535" s="2">
        <v>1980</v>
      </c>
      <c r="N535" s="2">
        <f>+Tabla32391118[[#This Row],[BALANCE INICIAL]]*Tabla32391118[[#This Row],[PRECIO]]</f>
        <v>1980</v>
      </c>
      <c r="O535" s="2">
        <f>+Tabla32391118[[#This Row],[ENTRADAS]]*Tabla32391118[[#This Row],[PRECIO]]</f>
        <v>0</v>
      </c>
      <c r="P535" s="2">
        <f>+Tabla32391118[[#This Row],[SALIDAS]]*Tabla32391118[[#This Row],[PRECIO]]</f>
        <v>0</v>
      </c>
      <c r="Q535" s="2">
        <f>+Tabla32391118[[#This Row],[BALANCE INICIAL2]]+Tabla32391118[[#This Row],[ENTRADAS3]]-Tabla32391118[[#This Row],[SALIDAS4]]</f>
        <v>1980</v>
      </c>
    </row>
    <row r="536" spans="1:17">
      <c r="A536" s="39" t="s">
        <v>41</v>
      </c>
      <c r="B536" s="40" t="s">
        <v>890</v>
      </c>
      <c r="C536" s="52" t="s">
        <v>87</v>
      </c>
      <c r="D536" t="s">
        <v>1083</v>
      </c>
      <c r="F536" s="55" t="s">
        <v>1345</v>
      </c>
      <c r="G536" s="55"/>
      <c r="H536" s="9" t="s">
        <v>1409</v>
      </c>
      <c r="I536">
        <v>711</v>
      </c>
      <c r="J536">
        <v>0</v>
      </c>
      <c r="K536" s="34">
        <v>46</v>
      </c>
      <c r="L536">
        <f>+Tabla32391118[[#This Row],[BALANCE INICIAL]]+Tabla32391118[[#This Row],[ENTRADAS]]-Tabla32391118[[#This Row],[SALIDAS]]</f>
        <v>665</v>
      </c>
      <c r="M536" s="2">
        <v>593</v>
      </c>
      <c r="N536" s="2">
        <f>+Tabla32391118[[#This Row],[BALANCE INICIAL]]*Tabla32391118[[#This Row],[PRECIO]]</f>
        <v>421623</v>
      </c>
      <c r="O536" s="2">
        <f>+Tabla32391118[[#This Row],[ENTRADAS]]*Tabla32391118[[#This Row],[PRECIO]]</f>
        <v>0</v>
      </c>
      <c r="P536" s="2">
        <f>+Tabla32391118[[#This Row],[SALIDAS]]*Tabla32391118[[#This Row],[PRECIO]]</f>
        <v>27278</v>
      </c>
      <c r="Q536" s="2">
        <f>+Tabla32391118[[#This Row],[BALANCE INICIAL2]]+Tabla32391118[[#This Row],[ENTRADAS3]]-Tabla32391118[[#This Row],[SALIDAS4]]</f>
        <v>394345</v>
      </c>
    </row>
    <row r="537" spans="1:17">
      <c r="A537" s="39" t="s">
        <v>41</v>
      </c>
      <c r="B537" s="40" t="s">
        <v>890</v>
      </c>
      <c r="C537" s="52" t="s">
        <v>87</v>
      </c>
      <c r="D537" t="s">
        <v>1004</v>
      </c>
      <c r="F537" s="55" t="s">
        <v>1345</v>
      </c>
      <c r="G537" s="55"/>
      <c r="H537" s="9" t="s">
        <v>1408</v>
      </c>
      <c r="I537">
        <v>183</v>
      </c>
      <c r="J537">
        <v>0</v>
      </c>
      <c r="K537" s="34">
        <v>90</v>
      </c>
      <c r="L537">
        <f>+Tabla32391118[[#This Row],[BALANCE INICIAL]]+Tabla32391118[[#This Row],[ENTRADAS]]-Tabla32391118[[#This Row],[SALIDAS]]</f>
        <v>93</v>
      </c>
      <c r="M537" s="2">
        <v>174.7</v>
      </c>
      <c r="N537" s="2">
        <f>+Tabla32391118[[#This Row],[BALANCE INICIAL]]*Tabla32391118[[#This Row],[PRECIO]]</f>
        <v>31970.1</v>
      </c>
      <c r="O537" s="2">
        <f>+Tabla32391118[[#This Row],[ENTRADAS]]*Tabla32391118[[#This Row],[PRECIO]]</f>
        <v>0</v>
      </c>
      <c r="P537" s="2">
        <f>+Tabla32391118[[#This Row],[SALIDAS]]*Tabla32391118[[#This Row],[PRECIO]]</f>
        <v>15722.999999999998</v>
      </c>
      <c r="Q537" s="2">
        <f>+Tabla32391118[[#This Row],[BALANCE INICIAL2]]+Tabla32391118[[#This Row],[ENTRADAS3]]-Tabla32391118[[#This Row],[SALIDAS4]]</f>
        <v>16247.1</v>
      </c>
    </row>
    <row r="538" spans="1:17">
      <c r="A538" s="39" t="s">
        <v>41</v>
      </c>
      <c r="B538" s="40" t="s">
        <v>890</v>
      </c>
      <c r="C538" s="52" t="s">
        <v>87</v>
      </c>
      <c r="D538" t="s">
        <v>1005</v>
      </c>
      <c r="F538" s="55" t="s">
        <v>1345</v>
      </c>
      <c r="G538" s="55"/>
      <c r="H538" s="9" t="s">
        <v>1408</v>
      </c>
      <c r="I538">
        <v>186</v>
      </c>
      <c r="J538">
        <v>0</v>
      </c>
      <c r="K538" s="34">
        <v>20</v>
      </c>
      <c r="L538">
        <f>+Tabla32391118[[#This Row],[BALANCE INICIAL]]+Tabla32391118[[#This Row],[ENTRADAS]]-Tabla32391118[[#This Row],[SALIDAS]]</f>
        <v>166</v>
      </c>
      <c r="M538" s="2">
        <v>345</v>
      </c>
      <c r="N538" s="2">
        <f>+Tabla32391118[[#This Row],[BALANCE INICIAL]]*Tabla32391118[[#This Row],[PRECIO]]</f>
        <v>64170</v>
      </c>
      <c r="O538" s="2">
        <f>+Tabla32391118[[#This Row],[ENTRADAS]]*Tabla32391118[[#This Row],[PRECIO]]</f>
        <v>0</v>
      </c>
      <c r="P538" s="2">
        <f>+Tabla32391118[[#This Row],[SALIDAS]]*Tabla32391118[[#This Row],[PRECIO]]</f>
        <v>6900</v>
      </c>
      <c r="Q538" s="2">
        <f>+Tabla32391118[[#This Row],[BALANCE INICIAL2]]+Tabla32391118[[#This Row],[ENTRADAS3]]-Tabla32391118[[#This Row],[SALIDAS4]]</f>
        <v>57270</v>
      </c>
    </row>
    <row r="539" spans="1:17">
      <c r="A539" s="39" t="s">
        <v>41</v>
      </c>
      <c r="B539" s="40" t="s">
        <v>890</v>
      </c>
      <c r="C539" s="52" t="s">
        <v>87</v>
      </c>
      <c r="D539" t="s">
        <v>980</v>
      </c>
      <c r="E539" t="s">
        <v>984</v>
      </c>
      <c r="F539" s="55" t="s">
        <v>1345</v>
      </c>
      <c r="G539" s="55"/>
      <c r="H539" s="9" t="s">
        <v>1408</v>
      </c>
      <c r="I539">
        <v>1944</v>
      </c>
      <c r="J539">
        <v>0</v>
      </c>
      <c r="K539" s="34">
        <v>243</v>
      </c>
      <c r="L539">
        <f>+Tabla32391118[[#This Row],[BALANCE INICIAL]]+Tabla32391118[[#This Row],[ENTRADAS]]-Tabla32391118[[#This Row],[SALIDAS]]</f>
        <v>1701</v>
      </c>
      <c r="M539" s="2">
        <v>160</v>
      </c>
      <c r="N539" s="2">
        <f>+Tabla32391118[[#This Row],[BALANCE INICIAL]]*Tabla32391118[[#This Row],[PRECIO]]</f>
        <v>311040</v>
      </c>
      <c r="O539" s="2">
        <f>+Tabla32391118[[#This Row],[ENTRADAS]]*Tabla32391118[[#This Row],[PRECIO]]</f>
        <v>0</v>
      </c>
      <c r="P539" s="2">
        <f>+Tabla32391118[[#This Row],[SALIDAS]]*Tabla32391118[[#This Row],[PRECIO]]</f>
        <v>38880</v>
      </c>
      <c r="Q539" s="2">
        <f>+Tabla32391118[[#This Row],[BALANCE INICIAL2]]+Tabla32391118[[#This Row],[ENTRADAS3]]-Tabla32391118[[#This Row],[SALIDAS4]]</f>
        <v>272160</v>
      </c>
    </row>
    <row r="540" spans="1:17">
      <c r="A540" s="39" t="s">
        <v>41</v>
      </c>
      <c r="B540" s="40" t="s">
        <v>890</v>
      </c>
      <c r="C540" s="52" t="s">
        <v>87</v>
      </c>
      <c r="D540" t="s">
        <v>275</v>
      </c>
      <c r="F540" s="55" t="s">
        <v>1345</v>
      </c>
      <c r="G540" s="55"/>
      <c r="H540" s="9" t="s">
        <v>850</v>
      </c>
      <c r="I540">
        <v>11</v>
      </c>
      <c r="J540">
        <v>0</v>
      </c>
      <c r="K540" s="34">
        <v>0</v>
      </c>
      <c r="L540">
        <f>+Tabla32391118[[#This Row],[BALANCE INICIAL]]+Tabla32391118[[#This Row],[ENTRADAS]]-Tabla32391118[[#This Row],[SALIDAS]]</f>
        <v>11</v>
      </c>
      <c r="M540" s="2">
        <v>125</v>
      </c>
      <c r="N540" s="2">
        <f>+Tabla32391118[[#This Row],[BALANCE INICIAL]]*Tabla32391118[[#This Row],[PRECIO]]</f>
        <v>1375</v>
      </c>
      <c r="O540" s="2">
        <f>+Tabla32391118[[#This Row],[ENTRADAS]]*Tabla32391118[[#This Row],[PRECIO]]</f>
        <v>0</v>
      </c>
      <c r="P540" s="2">
        <f>+Tabla32391118[[#This Row],[SALIDAS]]*Tabla32391118[[#This Row],[PRECIO]]</f>
        <v>0</v>
      </c>
      <c r="Q540" s="2">
        <f>+Tabla32391118[[#This Row],[BALANCE INICIAL2]]+Tabla32391118[[#This Row],[ENTRADAS3]]-Tabla32391118[[#This Row],[SALIDAS4]]</f>
        <v>1375</v>
      </c>
    </row>
    <row r="541" spans="1:17">
      <c r="A541" s="39" t="s">
        <v>41</v>
      </c>
      <c r="B541" s="40" t="s">
        <v>890</v>
      </c>
      <c r="C541" s="52" t="s">
        <v>87</v>
      </c>
      <c r="D541" t="s">
        <v>758</v>
      </c>
      <c r="F541" s="55" t="s">
        <v>1345</v>
      </c>
      <c r="G541" s="55"/>
      <c r="H541" s="9" t="s">
        <v>820</v>
      </c>
      <c r="I541">
        <v>37</v>
      </c>
      <c r="J541">
        <v>0</v>
      </c>
      <c r="K541" s="34">
        <v>0</v>
      </c>
      <c r="L541">
        <f>+Tabla32391118[[#This Row],[BALANCE INICIAL]]+Tabla32391118[[#This Row],[ENTRADAS]]-Tabla32391118[[#This Row],[SALIDAS]]</f>
        <v>37</v>
      </c>
      <c r="M541" s="2">
        <v>250</v>
      </c>
      <c r="N541" s="2">
        <f>+Tabla32391118[[#This Row],[BALANCE INICIAL]]*Tabla32391118[[#This Row],[PRECIO]]</f>
        <v>9250</v>
      </c>
      <c r="O541" s="2">
        <f>+Tabla32391118[[#This Row],[ENTRADAS]]*Tabla32391118[[#This Row],[PRECIO]]</f>
        <v>0</v>
      </c>
      <c r="P541" s="2">
        <f>+Tabla32391118[[#This Row],[SALIDAS]]*Tabla32391118[[#This Row],[PRECIO]]</f>
        <v>0</v>
      </c>
      <c r="Q541" s="2">
        <f>+Tabla32391118[[#This Row],[BALANCE INICIAL2]]+Tabla32391118[[#This Row],[ENTRADAS3]]-Tabla32391118[[#This Row],[SALIDAS4]]</f>
        <v>9250</v>
      </c>
    </row>
    <row r="542" spans="1:17">
      <c r="A542" s="39" t="s">
        <v>41</v>
      </c>
      <c r="B542" s="40" t="s">
        <v>890</v>
      </c>
      <c r="C542" s="52" t="s">
        <v>87</v>
      </c>
      <c r="D542" t="s">
        <v>759</v>
      </c>
      <c r="F542" s="55" t="s">
        <v>1345</v>
      </c>
      <c r="G542" s="55"/>
      <c r="H542" s="9" t="s">
        <v>820</v>
      </c>
      <c r="I542">
        <v>2</v>
      </c>
      <c r="J542">
        <v>0</v>
      </c>
      <c r="K542" s="34">
        <v>0</v>
      </c>
      <c r="L542">
        <f>+Tabla32391118[[#This Row],[BALANCE INICIAL]]+Tabla32391118[[#This Row],[ENTRADAS]]-Tabla32391118[[#This Row],[SALIDAS]]</f>
        <v>2</v>
      </c>
      <c r="M542" s="2">
        <v>750</v>
      </c>
      <c r="N542" s="2">
        <f>+Tabla32391118[[#This Row],[BALANCE INICIAL]]*Tabla32391118[[#This Row],[PRECIO]]</f>
        <v>1500</v>
      </c>
      <c r="O542" s="2">
        <f>+Tabla32391118[[#This Row],[ENTRADAS]]*Tabla32391118[[#This Row],[PRECIO]]</f>
        <v>0</v>
      </c>
      <c r="P542" s="2">
        <f>+Tabla32391118[[#This Row],[SALIDAS]]*Tabla32391118[[#This Row],[PRECIO]]</f>
        <v>0</v>
      </c>
      <c r="Q542" s="2">
        <f>+Tabla32391118[[#This Row],[BALANCE INICIAL2]]+Tabla32391118[[#This Row],[ENTRADAS3]]-Tabla32391118[[#This Row],[SALIDAS4]]</f>
        <v>1500</v>
      </c>
    </row>
    <row r="543" spans="1:17">
      <c r="A543" s="39" t="s">
        <v>41</v>
      </c>
      <c r="B543" s="40" t="s">
        <v>890</v>
      </c>
      <c r="C543" s="52" t="s">
        <v>87</v>
      </c>
      <c r="D543" t="s">
        <v>1003</v>
      </c>
      <c r="F543" s="55" t="s">
        <v>1345</v>
      </c>
      <c r="G543" s="55"/>
      <c r="H543" s="9" t="s">
        <v>1409</v>
      </c>
      <c r="I543">
        <v>309</v>
      </c>
      <c r="J543">
        <v>0</v>
      </c>
      <c r="K543" s="34">
        <v>65</v>
      </c>
      <c r="L543">
        <f>+Tabla32391118[[#This Row],[BALANCE INICIAL]]+Tabla32391118[[#This Row],[ENTRADAS]]-Tabla32391118[[#This Row],[SALIDAS]]</f>
        <v>244</v>
      </c>
      <c r="M543" s="2">
        <v>630</v>
      </c>
      <c r="N543" s="2">
        <f>+Tabla32391118[[#This Row],[BALANCE INICIAL]]*Tabla32391118[[#This Row],[PRECIO]]</f>
        <v>194670</v>
      </c>
      <c r="O543" s="2">
        <f>+Tabla32391118[[#This Row],[ENTRADAS]]*Tabla32391118[[#This Row],[PRECIO]]</f>
        <v>0</v>
      </c>
      <c r="P543" s="2">
        <f>+Tabla32391118[[#This Row],[SALIDAS]]*Tabla32391118[[#This Row],[PRECIO]]</f>
        <v>40950</v>
      </c>
      <c r="Q543" s="2">
        <f>+Tabla32391118[[#This Row],[BALANCE INICIAL2]]+Tabla32391118[[#This Row],[ENTRADAS3]]-Tabla32391118[[#This Row],[SALIDAS4]]</f>
        <v>153720</v>
      </c>
    </row>
    <row r="544" spans="1:17">
      <c r="A544" s="9" t="s">
        <v>29</v>
      </c>
      <c r="B544" s="47" t="s">
        <v>878</v>
      </c>
      <c r="C544" s="50" t="s">
        <v>102</v>
      </c>
      <c r="D544" t="s">
        <v>603</v>
      </c>
      <c r="F544" s="55" t="s">
        <v>1345</v>
      </c>
      <c r="G544" s="55"/>
      <c r="H544" s="9" t="s">
        <v>869</v>
      </c>
      <c r="I544">
        <v>1</v>
      </c>
      <c r="J544">
        <v>0</v>
      </c>
      <c r="K544" s="34">
        <v>1</v>
      </c>
      <c r="L544">
        <f>+Tabla32391118[[#This Row],[BALANCE INICIAL]]+Tabla32391118[[#This Row],[ENTRADAS]]-Tabla32391118[[#This Row],[SALIDAS]]</f>
        <v>0</v>
      </c>
      <c r="M544" s="2">
        <v>314</v>
      </c>
      <c r="N544" s="2">
        <f>+Tabla32391118[[#This Row],[BALANCE INICIAL]]*Tabla32391118[[#This Row],[PRECIO]]</f>
        <v>314</v>
      </c>
      <c r="O544" s="2">
        <f>+Tabla32391118[[#This Row],[ENTRADAS]]*Tabla32391118[[#This Row],[PRECIO]]</f>
        <v>0</v>
      </c>
      <c r="P544" s="2">
        <f>+Tabla32391118[[#This Row],[SALIDAS]]*Tabla32391118[[#This Row],[PRECIO]]</f>
        <v>314</v>
      </c>
      <c r="Q544" s="2">
        <f>+Tabla32391118[[#This Row],[BALANCE INICIAL2]]+Tabla32391118[[#This Row],[ENTRADAS3]]-Tabla32391118[[#This Row],[SALIDAS4]]</f>
        <v>0</v>
      </c>
    </row>
    <row r="545" spans="1:17" ht="15" customHeight="1">
      <c r="A545" s="39" t="s">
        <v>27</v>
      </c>
      <c r="B545" s="40" t="s">
        <v>889</v>
      </c>
      <c r="C545" s="52" t="s">
        <v>1139</v>
      </c>
      <c r="D545" t="s">
        <v>1215</v>
      </c>
      <c r="F545" s="55" t="s">
        <v>1345</v>
      </c>
      <c r="G545" s="55"/>
      <c r="H545" s="9" t="s">
        <v>820</v>
      </c>
      <c r="I545">
        <v>10</v>
      </c>
      <c r="J545">
        <v>0</v>
      </c>
      <c r="K545" s="34">
        <v>10</v>
      </c>
      <c r="L545">
        <f>+Tabla32391118[[#This Row],[BALANCE INICIAL]]+Tabla32391118[[#This Row],[ENTRADAS]]-Tabla32391118[[#This Row],[SALIDAS]]</f>
        <v>0</v>
      </c>
      <c r="M545" s="2">
        <v>70</v>
      </c>
      <c r="N545" s="2">
        <f>+Tabla32391118[[#This Row],[BALANCE INICIAL]]*Tabla32391118[[#This Row],[PRECIO]]</f>
        <v>700</v>
      </c>
      <c r="O545" s="2">
        <f>+Tabla32391118[[#This Row],[ENTRADAS]]*Tabla32391118[[#This Row],[PRECIO]]</f>
        <v>0</v>
      </c>
      <c r="P545" s="2">
        <f>+Tabla32391118[[#This Row],[SALIDAS]]*Tabla32391118[[#This Row],[PRECIO]]</f>
        <v>700</v>
      </c>
      <c r="Q545" s="2">
        <f>+Tabla32391118[[#This Row],[BALANCE INICIAL2]]+Tabla32391118[[#This Row],[ENTRADAS3]]-Tabla32391118[[#This Row],[SALIDAS4]]</f>
        <v>0</v>
      </c>
    </row>
    <row r="546" spans="1:17" ht="15" customHeight="1">
      <c r="A546" s="13" t="s">
        <v>1488</v>
      </c>
      <c r="B546" s="17" t="s">
        <v>1489</v>
      </c>
      <c r="C546" s="49" t="s">
        <v>1490</v>
      </c>
      <c r="D546" t="s">
        <v>1491</v>
      </c>
      <c r="E546" t="s">
        <v>1486</v>
      </c>
      <c r="F546" s="55">
        <v>45506</v>
      </c>
      <c r="G546" s="62" t="s">
        <v>1492</v>
      </c>
      <c r="H546" s="9" t="s">
        <v>820</v>
      </c>
      <c r="I546">
        <v>25</v>
      </c>
      <c r="J546">
        <v>0</v>
      </c>
      <c r="K546" s="34">
        <v>25</v>
      </c>
      <c r="L546">
        <f>+Tabla32391118[[#This Row],[BALANCE INICIAL]]+Tabla32391118[[#This Row],[ENTRADAS]]-Tabla32391118[[#This Row],[SALIDAS]]</f>
        <v>0</v>
      </c>
      <c r="M546" s="2">
        <v>800</v>
      </c>
      <c r="N546" s="2">
        <f>+Tabla32391118[[#This Row],[BALANCE INICIAL]]*Tabla32391118[[#This Row],[PRECIO]]</f>
        <v>20000</v>
      </c>
      <c r="O546" s="2">
        <f>+Tabla32391118[[#This Row],[ENTRADAS]]*Tabla32391118[[#This Row],[PRECIO]]</f>
        <v>0</v>
      </c>
      <c r="P546" s="2">
        <f>+Tabla32391118[[#This Row],[SALIDAS]]*Tabla32391118[[#This Row],[PRECIO]]</f>
        <v>20000</v>
      </c>
      <c r="Q546" s="2">
        <f>+Tabla32391118[[#This Row],[BALANCE INICIAL2]]+Tabla32391118[[#This Row],[ENTRADAS3]]-Tabla32391118[[#This Row],[SALIDAS4]]</f>
        <v>0</v>
      </c>
    </row>
    <row r="547" spans="1:17" ht="15" customHeight="1">
      <c r="A547" s="39" t="s">
        <v>1424</v>
      </c>
      <c r="B547" s="40" t="s">
        <v>1425</v>
      </c>
      <c r="C547" s="52" t="s">
        <v>1426</v>
      </c>
      <c r="D547" t="s">
        <v>1216</v>
      </c>
      <c r="F547" s="55" t="s">
        <v>1345</v>
      </c>
      <c r="G547" s="55"/>
      <c r="H547" s="9" t="s">
        <v>820</v>
      </c>
      <c r="I547">
        <v>6</v>
      </c>
      <c r="J547">
        <v>0</v>
      </c>
      <c r="K547" s="34">
        <v>0</v>
      </c>
      <c r="L547">
        <f>+Tabla32391118[[#This Row],[BALANCE INICIAL]]+Tabla32391118[[#This Row],[ENTRADAS]]-Tabla32391118[[#This Row],[SALIDAS]]</f>
        <v>6</v>
      </c>
      <c r="M547" s="2">
        <v>789.19</v>
      </c>
      <c r="N547" s="2">
        <f>+Tabla32391118[[#This Row],[BALANCE INICIAL]]*Tabla32391118[[#This Row],[PRECIO]]</f>
        <v>4735.1400000000003</v>
      </c>
      <c r="O547" s="2">
        <f>+Tabla32391118[[#This Row],[ENTRADAS]]*Tabla32391118[[#This Row],[PRECIO]]</f>
        <v>0</v>
      </c>
      <c r="P547" s="2">
        <f>+Tabla32391118[[#This Row],[SALIDAS]]*Tabla32391118[[#This Row],[PRECIO]]</f>
        <v>0</v>
      </c>
      <c r="Q547" s="2">
        <f>+Tabla32391118[[#This Row],[BALANCE INICIAL2]]+Tabla32391118[[#This Row],[ENTRADAS3]]-Tabla32391118[[#This Row],[SALIDAS4]]</f>
        <v>4735.1400000000003</v>
      </c>
    </row>
    <row r="548" spans="1:17" ht="15" customHeight="1">
      <c r="A548" s="39" t="s">
        <v>1424</v>
      </c>
      <c r="B548" s="40" t="s">
        <v>1425</v>
      </c>
      <c r="C548" s="52" t="s">
        <v>1426</v>
      </c>
      <c r="D548" t="s">
        <v>1464</v>
      </c>
      <c r="F548" s="55" t="s">
        <v>1345</v>
      </c>
      <c r="G548" s="55"/>
      <c r="H548" s="9" t="s">
        <v>820</v>
      </c>
      <c r="I548">
        <v>2</v>
      </c>
      <c r="J548">
        <v>0</v>
      </c>
      <c r="K548" s="34">
        <v>0</v>
      </c>
      <c r="L548">
        <f>+Tabla32391118[[#This Row],[BALANCE INICIAL]]+Tabla32391118[[#This Row],[ENTRADAS]]-Tabla32391118[[#This Row],[SALIDAS]]</f>
        <v>2</v>
      </c>
      <c r="M548" s="2">
        <v>847.46</v>
      </c>
      <c r="N548" s="2">
        <f>+Tabla32391118[[#This Row],[BALANCE INICIAL]]*Tabla32391118[[#This Row],[PRECIO]]</f>
        <v>1694.92</v>
      </c>
      <c r="O548" s="2">
        <f>+Tabla32391118[[#This Row],[ENTRADAS]]*Tabla32391118[[#This Row],[PRECIO]]</f>
        <v>0</v>
      </c>
      <c r="P548" s="2">
        <f>+Tabla32391118[[#This Row],[SALIDAS]]*Tabla32391118[[#This Row],[PRECIO]]</f>
        <v>0</v>
      </c>
      <c r="Q548" s="2">
        <f>+Tabla32391118[[#This Row],[BALANCE INICIAL2]]+Tabla32391118[[#This Row],[ENTRADAS3]]-Tabla32391118[[#This Row],[SALIDAS4]]</f>
        <v>1694.92</v>
      </c>
    </row>
    <row r="549" spans="1:17" ht="15" customHeight="1">
      <c r="A549" s="39" t="s">
        <v>1424</v>
      </c>
      <c r="B549" s="40" t="s">
        <v>1425</v>
      </c>
      <c r="C549" s="52" t="s">
        <v>1426</v>
      </c>
      <c r="D549" t="s">
        <v>1217</v>
      </c>
      <c r="F549" s="55" t="s">
        <v>1345</v>
      </c>
      <c r="G549" s="55"/>
      <c r="H549" s="9" t="s">
        <v>820</v>
      </c>
      <c r="I549">
        <v>12</v>
      </c>
      <c r="J549">
        <v>0</v>
      </c>
      <c r="K549" s="34">
        <v>0</v>
      </c>
      <c r="L549">
        <f>+Tabla32391118[[#This Row],[BALANCE INICIAL]]+Tabla32391118[[#This Row],[ENTRADAS]]-Tabla32391118[[#This Row],[SALIDAS]]</f>
        <v>12</v>
      </c>
      <c r="M549" s="2">
        <v>178.98</v>
      </c>
      <c r="N549" s="2">
        <f>+Tabla32391118[[#This Row],[BALANCE INICIAL]]*Tabla32391118[[#This Row],[PRECIO]]</f>
        <v>2147.7599999999998</v>
      </c>
      <c r="O549" s="2">
        <f>+Tabla32391118[[#This Row],[ENTRADAS]]*Tabla32391118[[#This Row],[PRECIO]]</f>
        <v>0</v>
      </c>
      <c r="P549" s="2">
        <f>+Tabla32391118[[#This Row],[SALIDAS]]*Tabla32391118[[#This Row],[PRECIO]]</f>
        <v>0</v>
      </c>
      <c r="Q549" s="2">
        <f>+Tabla32391118[[#This Row],[BALANCE INICIAL2]]+Tabla32391118[[#This Row],[ENTRADAS3]]-Tabla32391118[[#This Row],[SALIDAS4]]</f>
        <v>2147.7599999999998</v>
      </c>
    </row>
    <row r="550" spans="1:17" ht="15" customHeight="1">
      <c r="A550" s="63" t="s">
        <v>29</v>
      </c>
      <c r="B550" s="40" t="s">
        <v>878</v>
      </c>
      <c r="C550" s="52" t="s">
        <v>102</v>
      </c>
      <c r="D550" t="s">
        <v>1699</v>
      </c>
      <c r="E550" t="s">
        <v>1659</v>
      </c>
      <c r="F550" s="55">
        <v>45551</v>
      </c>
      <c r="G550" s="62" t="s">
        <v>1719</v>
      </c>
      <c r="H550" s="9" t="s">
        <v>820</v>
      </c>
      <c r="I550">
        <v>0</v>
      </c>
      <c r="J550">
        <v>20</v>
      </c>
      <c r="K550" s="34">
        <v>0</v>
      </c>
      <c r="L550">
        <f>+Tabla32391118[[#This Row],[BALANCE INICIAL]]+Tabla32391118[[#This Row],[ENTRADAS]]-Tabla32391118[[#This Row],[SALIDAS]]</f>
        <v>20</v>
      </c>
      <c r="M550" s="2">
        <v>147</v>
      </c>
      <c r="N550" s="2">
        <f>+Tabla32391118[[#This Row],[BALANCE INICIAL]]*Tabla32391118[[#This Row],[PRECIO]]</f>
        <v>0</v>
      </c>
      <c r="O550" s="2">
        <f>+Tabla32391118[[#This Row],[ENTRADAS]]*Tabla32391118[[#This Row],[PRECIO]]</f>
        <v>2940</v>
      </c>
      <c r="P550" s="2">
        <f>+Tabla32391118[[#This Row],[SALIDAS]]*Tabla32391118[[#This Row],[PRECIO]]</f>
        <v>0</v>
      </c>
      <c r="Q550" s="2">
        <f>+Tabla32391118[[#This Row],[BALANCE INICIAL2]]+Tabla32391118[[#This Row],[ENTRADAS3]]-Tabla32391118[[#This Row],[SALIDAS4]]</f>
        <v>2940</v>
      </c>
    </row>
    <row r="551" spans="1:17">
      <c r="A551" s="63" t="s">
        <v>29</v>
      </c>
      <c r="B551" s="40" t="s">
        <v>878</v>
      </c>
      <c r="C551" s="52" t="s">
        <v>102</v>
      </c>
      <c r="D551" t="s">
        <v>1700</v>
      </c>
      <c r="E551" t="s">
        <v>1659</v>
      </c>
      <c r="F551" s="55">
        <v>45551</v>
      </c>
      <c r="G551" s="62" t="s">
        <v>1719</v>
      </c>
      <c r="H551" s="9" t="s">
        <v>820</v>
      </c>
      <c r="I551">
        <v>0</v>
      </c>
      <c r="J551">
        <v>19</v>
      </c>
      <c r="K551" s="34">
        <v>0</v>
      </c>
      <c r="L551">
        <f>+Tabla32391118[[#This Row],[BALANCE INICIAL]]+Tabla32391118[[#This Row],[ENTRADAS]]-Tabla32391118[[#This Row],[SALIDAS]]</f>
        <v>19</v>
      </c>
      <c r="M551" s="2">
        <v>190</v>
      </c>
      <c r="N551" s="2">
        <f>+Tabla32391118[[#This Row],[BALANCE INICIAL]]*Tabla32391118[[#This Row],[PRECIO]]</f>
        <v>0</v>
      </c>
      <c r="O551" s="2">
        <f>+Tabla32391118[[#This Row],[ENTRADAS]]*Tabla32391118[[#This Row],[PRECIO]]</f>
        <v>3610</v>
      </c>
      <c r="P551" s="2">
        <f>+Tabla32391118[[#This Row],[SALIDAS]]*Tabla32391118[[#This Row],[PRECIO]]</f>
        <v>0</v>
      </c>
      <c r="Q551" s="2">
        <f>+Tabla32391118[[#This Row],[BALANCE INICIAL2]]+Tabla32391118[[#This Row],[ENTRADAS3]]-Tabla32391118[[#This Row],[SALIDAS4]]</f>
        <v>3610</v>
      </c>
    </row>
    <row r="552" spans="1:17">
      <c r="A552" s="63" t="s">
        <v>29</v>
      </c>
      <c r="B552" s="40" t="s">
        <v>878</v>
      </c>
      <c r="C552" s="52" t="s">
        <v>102</v>
      </c>
      <c r="D552" t="s">
        <v>1701</v>
      </c>
      <c r="E552" t="s">
        <v>1659</v>
      </c>
      <c r="F552" s="55">
        <v>45551</v>
      </c>
      <c r="G552" s="62" t="s">
        <v>1719</v>
      </c>
      <c r="H552" s="9" t="s">
        <v>820</v>
      </c>
      <c r="I552">
        <v>0</v>
      </c>
      <c r="J552">
        <v>7</v>
      </c>
      <c r="K552" s="34">
        <v>0</v>
      </c>
      <c r="L552">
        <f>+Tabla32391118[[#This Row],[BALANCE INICIAL]]+Tabla32391118[[#This Row],[ENTRADAS]]-Tabla32391118[[#This Row],[SALIDAS]]</f>
        <v>7</v>
      </c>
      <c r="M552" s="2">
        <v>487</v>
      </c>
      <c r="N552" s="2">
        <f>+Tabla32391118[[#This Row],[BALANCE INICIAL]]*Tabla32391118[[#This Row],[PRECIO]]</f>
        <v>0</v>
      </c>
      <c r="O552" s="2">
        <f>+Tabla32391118[[#This Row],[ENTRADAS]]*Tabla32391118[[#This Row],[PRECIO]]</f>
        <v>3409</v>
      </c>
      <c r="P552" s="2">
        <f>+Tabla32391118[[#This Row],[SALIDAS]]*Tabla32391118[[#This Row],[PRECIO]]</f>
        <v>0</v>
      </c>
      <c r="Q552" s="2">
        <f>+Tabla32391118[[#This Row],[BALANCE INICIAL2]]+Tabla32391118[[#This Row],[ENTRADAS3]]-Tabla32391118[[#This Row],[SALIDAS4]]</f>
        <v>3409</v>
      </c>
    </row>
    <row r="553" spans="1:17">
      <c r="A553" s="9" t="s">
        <v>29</v>
      </c>
      <c r="B553" s="47" t="s">
        <v>878</v>
      </c>
      <c r="C553" s="50" t="s">
        <v>102</v>
      </c>
      <c r="D553" t="s">
        <v>608</v>
      </c>
      <c r="F553" s="55" t="s">
        <v>1345</v>
      </c>
      <c r="G553" s="55"/>
      <c r="H553" s="9" t="s">
        <v>869</v>
      </c>
      <c r="I553">
        <v>1</v>
      </c>
      <c r="J553">
        <v>0</v>
      </c>
      <c r="K553" s="34">
        <v>0</v>
      </c>
      <c r="L553">
        <f>+Tabla32391118[[#This Row],[BALANCE INICIAL]]+Tabla32391118[[#This Row],[ENTRADAS]]-Tabla32391118[[#This Row],[SALIDAS]]</f>
        <v>1</v>
      </c>
      <c r="M553" s="2">
        <v>33</v>
      </c>
      <c r="N553" s="2">
        <f>+Tabla32391118[[#This Row],[BALANCE INICIAL]]*Tabla32391118[[#This Row],[PRECIO]]</f>
        <v>33</v>
      </c>
      <c r="O553" s="2">
        <f>+Tabla32391118[[#This Row],[ENTRADAS]]*Tabla32391118[[#This Row],[PRECIO]]</f>
        <v>0</v>
      </c>
      <c r="P553" s="2">
        <f>+Tabla32391118[[#This Row],[SALIDAS]]*Tabla32391118[[#This Row],[PRECIO]]</f>
        <v>0</v>
      </c>
      <c r="Q553" s="2">
        <f>+Tabla32391118[[#This Row],[BALANCE INICIAL2]]+Tabla32391118[[#This Row],[ENTRADAS3]]-Tabla32391118[[#This Row],[SALIDAS4]]</f>
        <v>33</v>
      </c>
    </row>
    <row r="554" spans="1:17">
      <c r="A554" s="63" t="s">
        <v>29</v>
      </c>
      <c r="B554" s="40" t="s">
        <v>878</v>
      </c>
      <c r="C554" s="52" t="s">
        <v>102</v>
      </c>
      <c r="D554" t="s">
        <v>1691</v>
      </c>
      <c r="E554" t="s">
        <v>1659</v>
      </c>
      <c r="F554" s="55">
        <v>45551</v>
      </c>
      <c r="G554" s="62" t="s">
        <v>1719</v>
      </c>
      <c r="H554" s="9" t="s">
        <v>820</v>
      </c>
      <c r="I554">
        <v>0</v>
      </c>
      <c r="J554">
        <v>9</v>
      </c>
      <c r="K554" s="34">
        <v>0</v>
      </c>
      <c r="L554">
        <f>+Tabla32391118[[#This Row],[BALANCE INICIAL]]+Tabla32391118[[#This Row],[ENTRADAS]]-Tabla32391118[[#This Row],[SALIDAS]]</f>
        <v>9</v>
      </c>
      <c r="M554" s="2">
        <v>174</v>
      </c>
      <c r="N554" s="2">
        <f>+Tabla32391118[[#This Row],[BALANCE INICIAL]]*Tabla32391118[[#This Row],[PRECIO]]</f>
        <v>0</v>
      </c>
      <c r="O554" s="2">
        <f>+Tabla32391118[[#This Row],[ENTRADAS]]*Tabla32391118[[#This Row],[PRECIO]]</f>
        <v>1566</v>
      </c>
      <c r="P554" s="2">
        <f>+Tabla32391118[[#This Row],[SALIDAS]]*Tabla32391118[[#This Row],[PRECIO]]</f>
        <v>0</v>
      </c>
      <c r="Q554" s="2">
        <f>+Tabla32391118[[#This Row],[BALANCE INICIAL2]]+Tabla32391118[[#This Row],[ENTRADAS3]]-Tabla32391118[[#This Row],[SALIDAS4]]</f>
        <v>1566</v>
      </c>
    </row>
    <row r="555" spans="1:17">
      <c r="A555" s="9" t="s">
        <v>29</v>
      </c>
      <c r="B555" s="47" t="s">
        <v>878</v>
      </c>
      <c r="C555" s="50" t="s">
        <v>102</v>
      </c>
      <c r="D555" t="s">
        <v>609</v>
      </c>
      <c r="F555" s="55" t="s">
        <v>1345</v>
      </c>
      <c r="G555" s="55"/>
      <c r="H555" s="9" t="s">
        <v>834</v>
      </c>
      <c r="I555">
        <v>1</v>
      </c>
      <c r="J555">
        <v>0</v>
      </c>
      <c r="K555" s="34">
        <v>0</v>
      </c>
      <c r="L555">
        <f>+Tabla32391118[[#This Row],[BALANCE INICIAL]]+Tabla32391118[[#This Row],[ENTRADAS]]-Tabla32391118[[#This Row],[SALIDAS]]</f>
        <v>1</v>
      </c>
      <c r="M555" s="2">
        <v>138.94999999999999</v>
      </c>
      <c r="N555" s="2">
        <f>+Tabla32391118[[#This Row],[BALANCE INICIAL]]*Tabla32391118[[#This Row],[PRECIO]]</f>
        <v>138.94999999999999</v>
      </c>
      <c r="O555" s="2">
        <f>+Tabla32391118[[#This Row],[ENTRADAS]]*Tabla32391118[[#This Row],[PRECIO]]</f>
        <v>0</v>
      </c>
      <c r="P555" s="2">
        <f>+Tabla32391118[[#This Row],[SALIDAS]]*Tabla32391118[[#This Row],[PRECIO]]</f>
        <v>0</v>
      </c>
      <c r="Q555" s="2">
        <f>+Tabla32391118[[#This Row],[BALANCE INICIAL2]]+Tabla32391118[[#This Row],[ENTRADAS3]]-Tabla32391118[[#This Row],[SALIDAS4]]</f>
        <v>138.94999999999999</v>
      </c>
    </row>
    <row r="556" spans="1:17">
      <c r="A556" s="39" t="s">
        <v>43</v>
      </c>
      <c r="B556" s="40" t="s">
        <v>879</v>
      </c>
      <c r="C556" s="52" t="s">
        <v>89</v>
      </c>
      <c r="D556" t="s">
        <v>1210</v>
      </c>
      <c r="F556" s="55" t="s">
        <v>1345</v>
      </c>
      <c r="G556" s="55"/>
      <c r="H556" s="9" t="s">
        <v>820</v>
      </c>
      <c r="I556">
        <v>500</v>
      </c>
      <c r="J556">
        <v>0</v>
      </c>
      <c r="K556" s="34">
        <v>0</v>
      </c>
      <c r="L556">
        <f>+Tabla32391118[[#This Row],[BALANCE INICIAL]]+Tabla32391118[[#This Row],[ENTRADAS]]-Tabla32391118[[#This Row],[SALIDAS]]</f>
        <v>500</v>
      </c>
      <c r="M556" s="2">
        <v>20</v>
      </c>
      <c r="N556" s="2">
        <f>+Tabla32391118[[#This Row],[BALANCE INICIAL]]*Tabla32391118[[#This Row],[PRECIO]]</f>
        <v>10000</v>
      </c>
      <c r="O556" s="2">
        <f>+Tabla32391118[[#This Row],[ENTRADAS]]*Tabla32391118[[#This Row],[PRECIO]]</f>
        <v>0</v>
      </c>
      <c r="P556" s="2">
        <f>+Tabla32391118[[#This Row],[SALIDAS]]*Tabla32391118[[#This Row],[PRECIO]]</f>
        <v>0</v>
      </c>
      <c r="Q556" s="2">
        <f>+Tabla32391118[[#This Row],[BALANCE INICIAL2]]+Tabla32391118[[#This Row],[ENTRADAS3]]-Tabla32391118[[#This Row],[SALIDAS4]]</f>
        <v>10000</v>
      </c>
    </row>
    <row r="557" spans="1:17">
      <c r="A557" s="39" t="s">
        <v>24</v>
      </c>
      <c r="B557" s="40" t="s">
        <v>875</v>
      </c>
      <c r="C557" s="52" t="s">
        <v>64</v>
      </c>
      <c r="D557" t="s">
        <v>1211</v>
      </c>
      <c r="F557" s="55" t="s">
        <v>1345</v>
      </c>
      <c r="G557" s="55"/>
      <c r="H557" s="9" t="s">
        <v>820</v>
      </c>
      <c r="I557">
        <v>60</v>
      </c>
      <c r="J557">
        <v>0</v>
      </c>
      <c r="K557" s="34">
        <v>0</v>
      </c>
      <c r="L557">
        <f>+Tabla32391118[[#This Row],[BALANCE INICIAL]]+Tabla32391118[[#This Row],[ENTRADAS]]-Tabla32391118[[#This Row],[SALIDAS]]</f>
        <v>60</v>
      </c>
      <c r="M557" s="2">
        <v>64</v>
      </c>
      <c r="N557" s="2">
        <f>+Tabla32391118[[#This Row],[BALANCE INICIAL]]*Tabla32391118[[#This Row],[PRECIO]]</f>
        <v>3840</v>
      </c>
      <c r="O557" s="2">
        <f>+Tabla32391118[[#This Row],[ENTRADAS]]*Tabla32391118[[#This Row],[PRECIO]]</f>
        <v>0</v>
      </c>
      <c r="P557" s="2">
        <f>+Tabla32391118[[#This Row],[SALIDAS]]*Tabla32391118[[#This Row],[PRECIO]]</f>
        <v>0</v>
      </c>
      <c r="Q557" s="2">
        <f>+Tabla32391118[[#This Row],[BALANCE INICIAL2]]+Tabla32391118[[#This Row],[ENTRADAS3]]-Tabla32391118[[#This Row],[SALIDAS4]]</f>
        <v>3840</v>
      </c>
    </row>
    <row r="558" spans="1:17">
      <c r="A558" s="39" t="s">
        <v>24</v>
      </c>
      <c r="B558" s="40" t="s">
        <v>875</v>
      </c>
      <c r="C558" s="52" t="s">
        <v>64</v>
      </c>
      <c r="D558" t="s">
        <v>1589</v>
      </c>
      <c r="F558" s="55" t="s">
        <v>1345</v>
      </c>
      <c r="G558" s="55"/>
      <c r="H558" s="9" t="s">
        <v>820</v>
      </c>
      <c r="I558">
        <v>3</v>
      </c>
      <c r="J558">
        <v>0</v>
      </c>
      <c r="K558" s="34">
        <v>0</v>
      </c>
      <c r="L558">
        <f>+Tabla32391118[[#This Row],[BALANCE INICIAL]]+Tabla32391118[[#This Row],[ENTRADAS]]-Tabla32391118[[#This Row],[SALIDAS]]</f>
        <v>3</v>
      </c>
      <c r="M558" s="2">
        <v>755</v>
      </c>
      <c r="N558" s="2">
        <f>+Tabla32391118[[#This Row],[BALANCE INICIAL]]*Tabla32391118[[#This Row],[PRECIO]]</f>
        <v>2265</v>
      </c>
      <c r="O558" s="2">
        <f>+Tabla32391118[[#This Row],[ENTRADAS]]*Tabla32391118[[#This Row],[PRECIO]]</f>
        <v>0</v>
      </c>
      <c r="P558" s="2">
        <f>+Tabla32391118[[#This Row],[SALIDAS]]*Tabla32391118[[#This Row],[PRECIO]]</f>
        <v>0</v>
      </c>
      <c r="Q558" s="2">
        <f>+Tabla32391118[[#This Row],[BALANCE INICIAL2]]+Tabla32391118[[#This Row],[ENTRADAS3]]-Tabla32391118[[#This Row],[SALIDAS4]]</f>
        <v>2265</v>
      </c>
    </row>
    <row r="559" spans="1:17">
      <c r="A559" s="39" t="s">
        <v>28</v>
      </c>
      <c r="B559" s="40" t="s">
        <v>884</v>
      </c>
      <c r="C559" s="52" t="s">
        <v>74</v>
      </c>
      <c r="D559" t="s">
        <v>1463</v>
      </c>
      <c r="F559" s="55" t="s">
        <v>1345</v>
      </c>
      <c r="G559" s="55"/>
      <c r="H559" s="9" t="s">
        <v>839</v>
      </c>
      <c r="I559">
        <v>0</v>
      </c>
      <c r="J559">
        <v>0</v>
      </c>
      <c r="K559" s="34">
        <v>0</v>
      </c>
      <c r="L559">
        <f>+Tabla32391118[[#This Row],[BALANCE INICIAL]]+Tabla32391118[[#This Row],[ENTRADAS]]-Tabla32391118[[#This Row],[SALIDAS]]</f>
        <v>0</v>
      </c>
      <c r="M559" s="2">
        <v>327.12</v>
      </c>
      <c r="N559" s="2">
        <f>+Tabla32391118[[#This Row],[BALANCE INICIAL]]*Tabla32391118[[#This Row],[PRECIO]]</f>
        <v>0</v>
      </c>
      <c r="O559" s="2">
        <f>+Tabla32391118[[#This Row],[ENTRADAS]]*Tabla32391118[[#This Row],[PRECIO]]</f>
        <v>0</v>
      </c>
      <c r="P559" s="2">
        <f>+Tabla32391118[[#This Row],[SALIDAS]]*Tabla32391118[[#This Row],[PRECIO]]</f>
        <v>0</v>
      </c>
      <c r="Q559" s="2">
        <f>+Tabla32391118[[#This Row],[BALANCE INICIAL2]]+Tabla32391118[[#This Row],[ENTRADAS3]]-Tabla32391118[[#This Row],[SALIDAS4]]</f>
        <v>0</v>
      </c>
    </row>
    <row r="560" spans="1:17">
      <c r="A560" s="9" t="s">
        <v>29</v>
      </c>
      <c r="B560" s="47" t="s">
        <v>878</v>
      </c>
      <c r="C560" s="50" t="s">
        <v>102</v>
      </c>
      <c r="D560" t="s">
        <v>1213</v>
      </c>
      <c r="F560" s="55" t="s">
        <v>1345</v>
      </c>
      <c r="G560" s="55"/>
      <c r="H560" s="9" t="s">
        <v>869</v>
      </c>
      <c r="I560">
        <v>2</v>
      </c>
      <c r="J560">
        <v>0</v>
      </c>
      <c r="K560" s="34">
        <v>2</v>
      </c>
      <c r="L560">
        <f>+Tabla32391118[[#This Row],[BALANCE INICIAL]]+Tabla32391118[[#This Row],[ENTRADAS]]-Tabla32391118[[#This Row],[SALIDAS]]</f>
        <v>0</v>
      </c>
      <c r="M560" s="2">
        <v>195.76</v>
      </c>
      <c r="N560" s="2">
        <f>+Tabla32391118[[#This Row],[BALANCE INICIAL]]*Tabla32391118[[#This Row],[PRECIO]]</f>
        <v>391.52</v>
      </c>
      <c r="O560" s="2">
        <f>+Tabla32391118[[#This Row],[ENTRADAS]]*Tabla32391118[[#This Row],[PRECIO]]</f>
        <v>0</v>
      </c>
      <c r="P560" s="2">
        <f>+Tabla32391118[[#This Row],[SALIDAS]]*Tabla32391118[[#This Row],[PRECIO]]</f>
        <v>391.52</v>
      </c>
      <c r="Q560" s="2">
        <f>+Tabla32391118[[#This Row],[BALANCE INICIAL2]]+Tabla32391118[[#This Row],[ENTRADAS3]]-Tabla32391118[[#This Row],[SALIDAS4]]</f>
        <v>0</v>
      </c>
    </row>
    <row r="561" spans="1:17">
      <c r="A561" s="39" t="s">
        <v>45</v>
      </c>
      <c r="B561" s="40" t="s">
        <v>881</v>
      </c>
      <c r="C561" s="52" t="s">
        <v>91</v>
      </c>
      <c r="D561" t="s">
        <v>1214</v>
      </c>
      <c r="F561" s="55" t="s">
        <v>1345</v>
      </c>
      <c r="G561" s="55"/>
      <c r="H561" s="9" t="s">
        <v>820</v>
      </c>
      <c r="I561">
        <v>0</v>
      </c>
      <c r="J561">
        <v>0</v>
      </c>
      <c r="K561" s="34">
        <v>0</v>
      </c>
      <c r="L561">
        <f>+Tabla32391118[[#This Row],[BALANCE INICIAL]]+Tabla32391118[[#This Row],[ENTRADAS]]-Tabla32391118[[#This Row],[SALIDAS]]</f>
        <v>0</v>
      </c>
      <c r="M561" s="2">
        <v>1175</v>
      </c>
      <c r="N561" s="2">
        <f>+Tabla32391118[[#This Row],[BALANCE INICIAL]]*Tabla32391118[[#This Row],[PRECIO]]</f>
        <v>0</v>
      </c>
      <c r="O561" s="2">
        <f>+Tabla32391118[[#This Row],[ENTRADAS]]*Tabla32391118[[#This Row],[PRECIO]]</f>
        <v>0</v>
      </c>
      <c r="P561" s="2">
        <f>+Tabla32391118[[#This Row],[SALIDAS]]*Tabla32391118[[#This Row],[PRECIO]]</f>
        <v>0</v>
      </c>
      <c r="Q561" s="2">
        <f>+Tabla32391118[[#This Row],[BALANCE INICIAL2]]+Tabla32391118[[#This Row],[ENTRADAS3]]-Tabla32391118[[#This Row],[SALIDAS4]]</f>
        <v>0</v>
      </c>
    </row>
    <row r="562" spans="1:17">
      <c r="A562" s="39" t="s">
        <v>28</v>
      </c>
      <c r="B562" s="40" t="s">
        <v>884</v>
      </c>
      <c r="C562" s="52" t="s">
        <v>74</v>
      </c>
      <c r="D562" t="s">
        <v>1050</v>
      </c>
      <c r="F562" s="55" t="s">
        <v>1345</v>
      </c>
      <c r="G562" s="55"/>
      <c r="H562" s="9" t="s">
        <v>820</v>
      </c>
      <c r="I562">
        <v>17</v>
      </c>
      <c r="J562">
        <v>0</v>
      </c>
      <c r="K562" s="34">
        <v>1</v>
      </c>
      <c r="L562">
        <f>+Tabla32391118[[#This Row],[BALANCE INICIAL]]+Tabla32391118[[#This Row],[ENTRADAS]]-Tabla32391118[[#This Row],[SALIDAS]]</f>
        <v>16</v>
      </c>
      <c r="M562" s="2">
        <v>108</v>
      </c>
      <c r="N562" s="2">
        <f>+Tabla32391118[[#This Row],[BALANCE INICIAL]]*Tabla32391118[[#This Row],[PRECIO]]</f>
        <v>1836</v>
      </c>
      <c r="O562" s="2">
        <f>+Tabla32391118[[#This Row],[ENTRADAS]]*Tabla32391118[[#This Row],[PRECIO]]</f>
        <v>0</v>
      </c>
      <c r="P562" s="2">
        <f>+Tabla32391118[[#This Row],[SALIDAS]]*Tabla32391118[[#This Row],[PRECIO]]</f>
        <v>108</v>
      </c>
      <c r="Q562" s="2">
        <f>+Tabla32391118[[#This Row],[BALANCE INICIAL2]]+Tabla32391118[[#This Row],[ENTRADAS3]]-Tabla32391118[[#This Row],[SALIDAS4]]</f>
        <v>1728</v>
      </c>
    </row>
    <row r="563" spans="1:17">
      <c r="A563" s="39" t="s">
        <v>28</v>
      </c>
      <c r="B563" s="40" t="s">
        <v>884</v>
      </c>
      <c r="C563" s="52" t="s">
        <v>74</v>
      </c>
      <c r="D563" t="s">
        <v>1051</v>
      </c>
      <c r="F563" s="55" t="s">
        <v>1345</v>
      </c>
      <c r="G563" s="55"/>
      <c r="H563" s="9" t="s">
        <v>820</v>
      </c>
      <c r="I563">
        <v>4</v>
      </c>
      <c r="J563">
        <v>0</v>
      </c>
      <c r="K563" s="34">
        <v>0</v>
      </c>
      <c r="L563">
        <f>+Tabla32391118[[#This Row],[BALANCE INICIAL]]+Tabla32391118[[#This Row],[ENTRADAS]]-Tabla32391118[[#This Row],[SALIDAS]]</f>
        <v>4</v>
      </c>
      <c r="M563" s="2">
        <v>255.93</v>
      </c>
      <c r="N563" s="2">
        <f>+Tabla32391118[[#This Row],[BALANCE INICIAL]]*Tabla32391118[[#This Row],[PRECIO]]</f>
        <v>1023.72</v>
      </c>
      <c r="O563" s="2">
        <f>+Tabla32391118[[#This Row],[ENTRADAS]]*Tabla32391118[[#This Row],[PRECIO]]</f>
        <v>0</v>
      </c>
      <c r="P563" s="2">
        <f>+Tabla32391118[[#This Row],[SALIDAS]]*Tabla32391118[[#This Row],[PRECIO]]</f>
        <v>0</v>
      </c>
      <c r="Q563" s="2">
        <f>+Tabla32391118[[#This Row],[BALANCE INICIAL2]]+Tabla32391118[[#This Row],[ENTRADAS3]]-Tabla32391118[[#This Row],[SALIDAS4]]</f>
        <v>1023.72</v>
      </c>
    </row>
    <row r="564" spans="1:17" ht="14.25" customHeight="1">
      <c r="A564" s="9" t="s">
        <v>29</v>
      </c>
      <c r="B564" s="47" t="s">
        <v>878</v>
      </c>
      <c r="C564" s="50" t="s">
        <v>102</v>
      </c>
      <c r="D564" t="s">
        <v>611</v>
      </c>
      <c r="F564" s="55" t="s">
        <v>1345</v>
      </c>
      <c r="G564" s="55"/>
      <c r="H564" s="9" t="s">
        <v>865</v>
      </c>
      <c r="I564">
        <v>5</v>
      </c>
      <c r="J564">
        <v>0</v>
      </c>
      <c r="K564" s="34">
        <v>0</v>
      </c>
      <c r="L564">
        <f>+Tabla32391118[[#This Row],[BALANCE INICIAL]]+Tabla32391118[[#This Row],[ENTRADAS]]-Tabla32391118[[#This Row],[SALIDAS]]</f>
        <v>5</v>
      </c>
      <c r="M564" s="2">
        <v>900</v>
      </c>
      <c r="N564" s="2">
        <f>+Tabla32391118[[#This Row],[BALANCE INICIAL]]*Tabla32391118[[#This Row],[PRECIO]]</f>
        <v>4500</v>
      </c>
      <c r="O564" s="2">
        <f>+Tabla32391118[[#This Row],[ENTRADAS]]*Tabla32391118[[#This Row],[PRECIO]]</f>
        <v>0</v>
      </c>
      <c r="P564" s="2">
        <f>+Tabla32391118[[#This Row],[SALIDAS]]*Tabla32391118[[#This Row],[PRECIO]]</f>
        <v>0</v>
      </c>
      <c r="Q564" s="2">
        <f>+Tabla32391118[[#This Row],[BALANCE INICIAL2]]+Tabla32391118[[#This Row],[ENTRADAS3]]-Tabla32391118[[#This Row],[SALIDAS4]]</f>
        <v>4500</v>
      </c>
    </row>
    <row r="565" spans="1:17">
      <c r="A565" s="9" t="s">
        <v>29</v>
      </c>
      <c r="B565" s="47" t="s">
        <v>878</v>
      </c>
      <c r="C565" s="50" t="s">
        <v>102</v>
      </c>
      <c r="D565" t="s">
        <v>612</v>
      </c>
      <c r="F565" s="55" t="s">
        <v>1345</v>
      </c>
      <c r="G565" s="55"/>
      <c r="H565" s="9" t="s">
        <v>865</v>
      </c>
      <c r="I565">
        <v>2</v>
      </c>
      <c r="J565">
        <v>0</v>
      </c>
      <c r="K565" s="34">
        <v>0</v>
      </c>
      <c r="L565">
        <f>+Tabla32391118[[#This Row],[BALANCE INICIAL]]+Tabla32391118[[#This Row],[ENTRADAS]]-Tabla32391118[[#This Row],[SALIDAS]]</f>
        <v>2</v>
      </c>
      <c r="M565" s="2">
        <v>840</v>
      </c>
      <c r="N565" s="2">
        <f>+Tabla32391118[[#This Row],[BALANCE INICIAL]]*Tabla32391118[[#This Row],[PRECIO]]</f>
        <v>1680</v>
      </c>
      <c r="O565" s="2">
        <f>+Tabla32391118[[#This Row],[ENTRADAS]]*Tabla32391118[[#This Row],[PRECIO]]</f>
        <v>0</v>
      </c>
      <c r="P565" s="2">
        <f>+Tabla32391118[[#This Row],[SALIDAS]]*Tabla32391118[[#This Row],[PRECIO]]</f>
        <v>0</v>
      </c>
      <c r="Q565" s="2">
        <f>+Tabla32391118[[#This Row],[BALANCE INICIAL2]]+Tabla32391118[[#This Row],[ENTRADAS3]]-Tabla32391118[[#This Row],[SALIDAS4]]</f>
        <v>1680</v>
      </c>
    </row>
    <row r="566" spans="1:17">
      <c r="A566" s="9" t="s">
        <v>29</v>
      </c>
      <c r="B566" s="47" t="s">
        <v>878</v>
      </c>
      <c r="C566" s="50" t="s">
        <v>102</v>
      </c>
      <c r="D566" t="s">
        <v>613</v>
      </c>
      <c r="F566" s="55" t="s">
        <v>1345</v>
      </c>
      <c r="G566" s="55"/>
      <c r="H566" s="9" t="s">
        <v>865</v>
      </c>
      <c r="I566">
        <v>2</v>
      </c>
      <c r="J566">
        <v>0</v>
      </c>
      <c r="K566" s="34">
        <v>0</v>
      </c>
      <c r="L566">
        <f>+Tabla32391118[[#This Row],[BALANCE INICIAL]]+Tabla32391118[[#This Row],[ENTRADAS]]-Tabla32391118[[#This Row],[SALIDAS]]</f>
        <v>2</v>
      </c>
      <c r="M566" s="2">
        <v>840</v>
      </c>
      <c r="N566" s="2">
        <f>+Tabla32391118[[#This Row],[BALANCE INICIAL]]*Tabla32391118[[#This Row],[PRECIO]]</f>
        <v>1680</v>
      </c>
      <c r="O566" s="2">
        <f>+Tabla32391118[[#This Row],[ENTRADAS]]*Tabla32391118[[#This Row],[PRECIO]]</f>
        <v>0</v>
      </c>
      <c r="P566" s="2">
        <f>+Tabla32391118[[#This Row],[SALIDAS]]*Tabla32391118[[#This Row],[PRECIO]]</f>
        <v>0</v>
      </c>
      <c r="Q566" s="2">
        <f>+Tabla32391118[[#This Row],[BALANCE INICIAL2]]+Tabla32391118[[#This Row],[ENTRADAS3]]-Tabla32391118[[#This Row],[SALIDAS4]]</f>
        <v>1680</v>
      </c>
    </row>
    <row r="567" spans="1:17" ht="14.25" customHeight="1">
      <c r="A567" s="9" t="s">
        <v>29</v>
      </c>
      <c r="B567" s="47" t="s">
        <v>878</v>
      </c>
      <c r="C567" s="50" t="s">
        <v>102</v>
      </c>
      <c r="D567" t="s">
        <v>614</v>
      </c>
      <c r="F567" s="55" t="s">
        <v>1345</v>
      </c>
      <c r="G567" s="55"/>
      <c r="H567" s="9" t="s">
        <v>865</v>
      </c>
      <c r="I567">
        <v>5</v>
      </c>
      <c r="J567">
        <v>0</v>
      </c>
      <c r="K567" s="34">
        <v>0</v>
      </c>
      <c r="L567">
        <f>+Tabla32391118[[#This Row],[BALANCE INICIAL]]+Tabla32391118[[#This Row],[ENTRADAS]]-Tabla32391118[[#This Row],[SALIDAS]]</f>
        <v>5</v>
      </c>
      <c r="M567" s="2">
        <v>855</v>
      </c>
      <c r="N567" s="2">
        <f>+Tabla32391118[[#This Row],[BALANCE INICIAL]]*Tabla32391118[[#This Row],[PRECIO]]</f>
        <v>4275</v>
      </c>
      <c r="O567" s="2">
        <f>+Tabla32391118[[#This Row],[ENTRADAS]]*Tabla32391118[[#This Row],[PRECIO]]</f>
        <v>0</v>
      </c>
      <c r="P567" s="2">
        <f>+Tabla32391118[[#This Row],[SALIDAS]]*Tabla32391118[[#This Row],[PRECIO]]</f>
        <v>0</v>
      </c>
      <c r="Q567" s="2">
        <f>+Tabla32391118[[#This Row],[BALANCE INICIAL2]]+Tabla32391118[[#This Row],[ENTRADAS3]]-Tabla32391118[[#This Row],[SALIDAS4]]</f>
        <v>4275</v>
      </c>
    </row>
    <row r="568" spans="1:17">
      <c r="A568" s="9" t="s">
        <v>29</v>
      </c>
      <c r="B568" s="47" t="s">
        <v>878</v>
      </c>
      <c r="C568" s="50" t="s">
        <v>102</v>
      </c>
      <c r="D568" t="s">
        <v>615</v>
      </c>
      <c r="F568" s="55" t="s">
        <v>1345</v>
      </c>
      <c r="G568" s="55"/>
      <c r="H568" s="9" t="s">
        <v>865</v>
      </c>
      <c r="I568">
        <v>6</v>
      </c>
      <c r="J568">
        <v>0</v>
      </c>
      <c r="K568" s="34">
        <v>0</v>
      </c>
      <c r="L568">
        <f>+Tabla32391118[[#This Row],[BALANCE INICIAL]]+Tabla32391118[[#This Row],[ENTRADAS]]-Tabla32391118[[#This Row],[SALIDAS]]</f>
        <v>6</v>
      </c>
      <c r="M568" s="2">
        <v>840</v>
      </c>
      <c r="N568" s="2">
        <f>+Tabla32391118[[#This Row],[BALANCE INICIAL]]*Tabla32391118[[#This Row],[PRECIO]]</f>
        <v>5040</v>
      </c>
      <c r="O568" s="2">
        <f>+Tabla32391118[[#This Row],[ENTRADAS]]*Tabla32391118[[#This Row],[PRECIO]]</f>
        <v>0</v>
      </c>
      <c r="P568" s="2">
        <f>+Tabla32391118[[#This Row],[SALIDAS]]*Tabla32391118[[#This Row],[PRECIO]]</f>
        <v>0</v>
      </c>
      <c r="Q568" s="2">
        <f>+Tabla32391118[[#This Row],[BALANCE INICIAL2]]+Tabla32391118[[#This Row],[ENTRADAS3]]-Tabla32391118[[#This Row],[SALIDAS4]]</f>
        <v>5040</v>
      </c>
    </row>
    <row r="569" spans="1:17">
      <c r="A569" s="39" t="s">
        <v>27</v>
      </c>
      <c r="B569" s="40" t="s">
        <v>889</v>
      </c>
      <c r="C569" s="52" t="s">
        <v>1139</v>
      </c>
      <c r="D569" t="s">
        <v>1169</v>
      </c>
      <c r="F569" s="55" t="s">
        <v>1345</v>
      </c>
      <c r="G569" s="55"/>
      <c r="H569" s="9" t="s">
        <v>820</v>
      </c>
      <c r="I569">
        <v>25</v>
      </c>
      <c r="J569">
        <v>0</v>
      </c>
      <c r="K569" s="34">
        <v>25</v>
      </c>
      <c r="L569">
        <f>+Tabla32391118[[#This Row],[BALANCE INICIAL]]+Tabla32391118[[#This Row],[ENTRADAS]]-Tabla32391118[[#This Row],[SALIDAS]]</f>
        <v>0</v>
      </c>
      <c r="M569" s="2">
        <v>81.2</v>
      </c>
      <c r="N569" s="2">
        <f>+Tabla32391118[[#This Row],[BALANCE INICIAL]]*Tabla32391118[[#This Row],[PRECIO]]</f>
        <v>2030</v>
      </c>
      <c r="O569" s="2">
        <f>+Tabla32391118[[#This Row],[ENTRADAS]]*Tabla32391118[[#This Row],[PRECIO]]</f>
        <v>0</v>
      </c>
      <c r="P569" s="2">
        <f>+Tabla32391118[[#This Row],[SALIDAS]]*Tabla32391118[[#This Row],[PRECIO]]</f>
        <v>2030</v>
      </c>
      <c r="Q569" s="2">
        <f>+Tabla32391118[[#This Row],[BALANCE INICIAL2]]+Tabla32391118[[#This Row],[ENTRADAS3]]-Tabla32391118[[#This Row],[SALIDAS4]]</f>
        <v>0</v>
      </c>
    </row>
    <row r="570" spans="1:17" ht="15.6">
      <c r="A570" s="39" t="s">
        <v>1424</v>
      </c>
      <c r="B570" s="40" t="s">
        <v>1425</v>
      </c>
      <c r="C570" s="52" t="s">
        <v>1426</v>
      </c>
      <c r="D570" t="s">
        <v>1501</v>
      </c>
      <c r="F570" s="55" t="s">
        <v>1345</v>
      </c>
      <c r="G570" s="55"/>
      <c r="H570" s="9" t="s">
        <v>820</v>
      </c>
      <c r="I570">
        <v>36</v>
      </c>
      <c r="J570">
        <v>0</v>
      </c>
      <c r="K570" s="34">
        <v>0</v>
      </c>
      <c r="L570">
        <f>+Tabla32391118[[#This Row],[BALANCE INICIAL]]+Tabla32391118[[#This Row],[ENTRADAS]]-Tabla32391118[[#This Row],[SALIDAS]]</f>
        <v>36</v>
      </c>
      <c r="M570" s="2">
        <v>392</v>
      </c>
      <c r="N570" s="2">
        <f>+Tabla32391118[[#This Row],[BALANCE INICIAL]]*Tabla32391118[[#This Row],[PRECIO]]</f>
        <v>14112</v>
      </c>
      <c r="O570" s="2">
        <f>+Tabla32391118[[#This Row],[ENTRADAS]]*Tabla32391118[[#This Row],[PRECIO]]</f>
        <v>0</v>
      </c>
      <c r="P570" s="2">
        <f>+Tabla32391118[[#This Row],[SALIDAS]]*Tabla32391118[[#This Row],[PRECIO]]</f>
        <v>0</v>
      </c>
      <c r="Q570" s="2">
        <f>+Tabla32391118[[#This Row],[BALANCE INICIAL2]]+Tabla32391118[[#This Row],[ENTRADAS3]]-Tabla32391118[[#This Row],[SALIDAS4]]</f>
        <v>14112</v>
      </c>
    </row>
    <row r="571" spans="1:17">
      <c r="A571" s="39" t="s">
        <v>1424</v>
      </c>
      <c r="B571" s="40" t="s">
        <v>1425</v>
      </c>
      <c r="C571" s="52" t="s">
        <v>1426</v>
      </c>
      <c r="D571" t="s">
        <v>1590</v>
      </c>
      <c r="F571" s="55" t="s">
        <v>1345</v>
      </c>
      <c r="G571" s="55"/>
      <c r="H571" s="9" t="s">
        <v>820</v>
      </c>
      <c r="I571">
        <v>1</v>
      </c>
      <c r="J571">
        <v>0</v>
      </c>
      <c r="K571" s="34">
        <v>0</v>
      </c>
      <c r="L571">
        <f>+Tabla32391118[[#This Row],[BALANCE INICIAL]]+Tabla32391118[[#This Row],[ENTRADAS]]-Tabla32391118[[#This Row],[SALIDAS]]</f>
        <v>1</v>
      </c>
      <c r="M571" s="2">
        <v>113.9</v>
      </c>
      <c r="N571" s="2">
        <f>+Tabla32391118[[#This Row],[BALANCE INICIAL]]*Tabla32391118[[#This Row],[PRECIO]]</f>
        <v>113.9</v>
      </c>
      <c r="O571" s="2">
        <f>+Tabla32391118[[#This Row],[ENTRADAS]]*Tabla32391118[[#This Row],[PRECIO]]</f>
        <v>0</v>
      </c>
      <c r="P571" s="2">
        <f>+Tabla32391118[[#This Row],[SALIDAS]]*Tabla32391118[[#This Row],[PRECIO]]</f>
        <v>0</v>
      </c>
      <c r="Q571" s="2">
        <f>+Tabla32391118[[#This Row],[BALANCE INICIAL2]]+Tabla32391118[[#This Row],[ENTRADAS3]]-Tabla32391118[[#This Row],[SALIDAS4]]</f>
        <v>113.9</v>
      </c>
    </row>
    <row r="572" spans="1:17">
      <c r="A572" s="63" t="s">
        <v>29</v>
      </c>
      <c r="B572" s="40" t="s">
        <v>878</v>
      </c>
      <c r="C572" s="52" t="s">
        <v>102</v>
      </c>
      <c r="D572" t="s">
        <v>1171</v>
      </c>
      <c r="E572" t="s">
        <v>1659</v>
      </c>
      <c r="F572" s="55">
        <v>45551</v>
      </c>
      <c r="G572" s="62" t="s">
        <v>1719</v>
      </c>
      <c r="H572" s="9" t="s">
        <v>820</v>
      </c>
      <c r="I572">
        <v>0</v>
      </c>
      <c r="J572">
        <v>5</v>
      </c>
      <c r="K572" s="34">
        <v>0</v>
      </c>
      <c r="L572">
        <f>+Tabla32391118[[#This Row],[BALANCE INICIAL]]+Tabla32391118[[#This Row],[ENTRADAS]]-Tabla32391118[[#This Row],[SALIDAS]]</f>
        <v>5</v>
      </c>
      <c r="M572" s="2">
        <v>115</v>
      </c>
      <c r="N572" s="2">
        <f>+Tabla32391118[[#This Row],[BALANCE INICIAL]]*Tabla32391118[[#This Row],[PRECIO]]</f>
        <v>0</v>
      </c>
      <c r="O572" s="2">
        <f>+Tabla32391118[[#This Row],[ENTRADAS]]*Tabla32391118[[#This Row],[PRECIO]]</f>
        <v>575</v>
      </c>
      <c r="P572" s="2">
        <f>+Tabla32391118[[#This Row],[SALIDAS]]*Tabla32391118[[#This Row],[PRECIO]]</f>
        <v>0</v>
      </c>
      <c r="Q572" s="2">
        <f>+Tabla32391118[[#This Row],[BALANCE INICIAL2]]+Tabla32391118[[#This Row],[ENTRADAS3]]-Tabla32391118[[#This Row],[SALIDAS4]]</f>
        <v>575</v>
      </c>
    </row>
    <row r="573" spans="1:17">
      <c r="A573" s="39" t="s">
        <v>59</v>
      </c>
      <c r="B573" s="40" t="s">
        <v>880</v>
      </c>
      <c r="C573" s="52" t="s">
        <v>107</v>
      </c>
      <c r="D573" t="s">
        <v>761</v>
      </c>
      <c r="F573" s="55" t="s">
        <v>1345</v>
      </c>
      <c r="G573" s="55"/>
      <c r="H573" s="9" t="s">
        <v>820</v>
      </c>
      <c r="I573">
        <v>2</v>
      </c>
      <c r="J573">
        <v>0</v>
      </c>
      <c r="K573" s="34">
        <v>0</v>
      </c>
      <c r="L573">
        <f>+Tabla32391118[[#This Row],[BALANCE INICIAL]]+Tabla32391118[[#This Row],[ENTRADAS]]-Tabla32391118[[#This Row],[SALIDAS]]</f>
        <v>2</v>
      </c>
      <c r="M573" s="2">
        <v>200</v>
      </c>
      <c r="N573" s="2">
        <f>+Tabla32391118[[#This Row],[BALANCE INICIAL]]*Tabla32391118[[#This Row],[PRECIO]]</f>
        <v>400</v>
      </c>
      <c r="O573" s="2">
        <f>+Tabla32391118[[#This Row],[ENTRADAS]]*Tabla32391118[[#This Row],[PRECIO]]</f>
        <v>0</v>
      </c>
      <c r="P573" s="2">
        <f>+Tabla32391118[[#This Row],[SALIDAS]]*Tabla32391118[[#This Row],[PRECIO]]</f>
        <v>0</v>
      </c>
      <c r="Q573" s="2">
        <f>+Tabla32391118[[#This Row],[BALANCE INICIAL2]]+Tabla32391118[[#This Row],[ENTRADAS3]]-Tabla32391118[[#This Row],[SALIDAS4]]</f>
        <v>400</v>
      </c>
    </row>
    <row r="574" spans="1:17">
      <c r="A574" s="39" t="s">
        <v>43</v>
      </c>
      <c r="B574" s="40" t="s">
        <v>879</v>
      </c>
      <c r="C574" s="52" t="s">
        <v>89</v>
      </c>
      <c r="D574" t="s">
        <v>1172</v>
      </c>
      <c r="F574" s="55" t="s">
        <v>1345</v>
      </c>
      <c r="G574" s="55"/>
      <c r="H574" s="9" t="s">
        <v>820</v>
      </c>
      <c r="I574">
        <v>101</v>
      </c>
      <c r="J574">
        <v>0</v>
      </c>
      <c r="K574" s="34">
        <v>20</v>
      </c>
      <c r="L574">
        <f>+Tabla32391118[[#This Row],[BALANCE INICIAL]]+Tabla32391118[[#This Row],[ENTRADAS]]-Tabla32391118[[#This Row],[SALIDAS]]</f>
        <v>81</v>
      </c>
      <c r="M574" s="2">
        <v>44.92</v>
      </c>
      <c r="N574" s="2">
        <f>+Tabla32391118[[#This Row],[BALANCE INICIAL]]*Tabla32391118[[#This Row],[PRECIO]]</f>
        <v>4536.92</v>
      </c>
      <c r="O574" s="2">
        <f>+Tabla32391118[[#This Row],[ENTRADAS]]*Tabla32391118[[#This Row],[PRECIO]]</f>
        <v>0</v>
      </c>
      <c r="P574" s="2">
        <f>+Tabla32391118[[#This Row],[SALIDAS]]*Tabla32391118[[#This Row],[PRECIO]]</f>
        <v>898.40000000000009</v>
      </c>
      <c r="Q574" s="2">
        <f>+Tabla32391118[[#This Row],[BALANCE INICIAL2]]+Tabla32391118[[#This Row],[ENTRADAS3]]-Tabla32391118[[#This Row],[SALIDAS4]]</f>
        <v>3638.52</v>
      </c>
    </row>
    <row r="575" spans="1:17">
      <c r="A575" s="39" t="s">
        <v>37</v>
      </c>
      <c r="B575" s="40" t="s">
        <v>886</v>
      </c>
      <c r="C575" s="52" t="s">
        <v>83</v>
      </c>
      <c r="D575" t="s">
        <v>1173</v>
      </c>
      <c r="F575" s="55" t="s">
        <v>1345</v>
      </c>
      <c r="G575" s="55"/>
      <c r="H575" s="9" t="s">
        <v>820</v>
      </c>
      <c r="I575">
        <v>10</v>
      </c>
      <c r="J575">
        <v>0</v>
      </c>
      <c r="K575" s="34">
        <v>0</v>
      </c>
      <c r="L575">
        <f>+Tabla32391118[[#This Row],[BALANCE INICIAL]]+Tabla32391118[[#This Row],[ENTRADAS]]-Tabla32391118[[#This Row],[SALIDAS]]</f>
        <v>10</v>
      </c>
      <c r="M575" s="2">
        <v>193.22</v>
      </c>
      <c r="N575" s="2">
        <f>+Tabla32391118[[#This Row],[BALANCE INICIAL]]*Tabla32391118[[#This Row],[PRECIO]]</f>
        <v>1932.2</v>
      </c>
      <c r="O575" s="2">
        <f>+Tabla32391118[[#This Row],[ENTRADAS]]*Tabla32391118[[#This Row],[PRECIO]]</f>
        <v>0</v>
      </c>
      <c r="P575" s="2">
        <f>+Tabla32391118[[#This Row],[SALIDAS]]*Tabla32391118[[#This Row],[PRECIO]]</f>
        <v>0</v>
      </c>
      <c r="Q575" s="2">
        <f>+Tabla32391118[[#This Row],[BALANCE INICIAL2]]+Tabla32391118[[#This Row],[ENTRADAS3]]-Tabla32391118[[#This Row],[SALIDAS4]]</f>
        <v>1932.2</v>
      </c>
    </row>
    <row r="576" spans="1:17">
      <c r="A576" s="9" t="s">
        <v>24</v>
      </c>
      <c r="B576" s="47" t="s">
        <v>875</v>
      </c>
      <c r="C576" s="50" t="s">
        <v>64</v>
      </c>
      <c r="D576" t="s">
        <v>1637</v>
      </c>
      <c r="E576" t="s">
        <v>1641</v>
      </c>
      <c r="F576" s="55">
        <v>45546</v>
      </c>
      <c r="G576" s="62" t="s">
        <v>1643</v>
      </c>
      <c r="H576" s="9" t="s">
        <v>820</v>
      </c>
      <c r="I576">
        <v>0</v>
      </c>
      <c r="J576">
        <v>60</v>
      </c>
      <c r="K576" s="34">
        <v>6</v>
      </c>
      <c r="L576">
        <f>+Tabla32391118[[#This Row],[BALANCE INICIAL]]+Tabla32391118[[#This Row],[ENTRADAS]]-Tabla32391118[[#This Row],[SALIDAS]]</f>
        <v>54</v>
      </c>
      <c r="M576" s="2">
        <v>25</v>
      </c>
      <c r="N576" s="2">
        <f>+Tabla32391118[[#This Row],[BALANCE INICIAL]]*Tabla32391118[[#This Row],[PRECIO]]</f>
        <v>0</v>
      </c>
      <c r="O576" s="2">
        <f>+Tabla32391118[[#This Row],[ENTRADAS]]*Tabla32391118[[#This Row],[PRECIO]]</f>
        <v>1500</v>
      </c>
      <c r="P576" s="2">
        <f>+Tabla32391118[[#This Row],[SALIDAS]]*Tabla32391118[[#This Row],[PRECIO]]</f>
        <v>150</v>
      </c>
      <c r="Q576" s="2">
        <f>+Tabla32391118[[#This Row],[BALANCE INICIAL2]]+Tabla32391118[[#This Row],[ENTRADAS3]]-Tabla32391118[[#This Row],[SALIDAS4]]</f>
        <v>1350</v>
      </c>
    </row>
    <row r="577" spans="1:17">
      <c r="A577" s="39" t="s">
        <v>37</v>
      </c>
      <c r="B577" s="40" t="s">
        <v>886</v>
      </c>
      <c r="C577" s="52" t="s">
        <v>83</v>
      </c>
      <c r="D577" t="s">
        <v>1174</v>
      </c>
      <c r="F577" s="55" t="s">
        <v>1345</v>
      </c>
      <c r="G577" s="55"/>
      <c r="H577" s="9" t="s">
        <v>820</v>
      </c>
      <c r="I577">
        <v>34</v>
      </c>
      <c r="J577">
        <v>0</v>
      </c>
      <c r="K577" s="34">
        <v>4</v>
      </c>
      <c r="L577">
        <f>+Tabla32391118[[#This Row],[BALANCE INICIAL]]+Tabla32391118[[#This Row],[ENTRADAS]]-Tabla32391118[[#This Row],[SALIDAS]]</f>
        <v>30</v>
      </c>
      <c r="M577" s="2">
        <v>162.54</v>
      </c>
      <c r="N577" s="2">
        <f>+Tabla32391118[[#This Row],[BALANCE INICIAL]]*Tabla32391118[[#This Row],[PRECIO]]</f>
        <v>5526.36</v>
      </c>
      <c r="O577" s="2">
        <f>+Tabla32391118[[#This Row],[ENTRADAS]]*Tabla32391118[[#This Row],[PRECIO]]</f>
        <v>0</v>
      </c>
      <c r="P577" s="2">
        <f>+Tabla32391118[[#This Row],[SALIDAS]]*Tabla32391118[[#This Row],[PRECIO]]</f>
        <v>650.16</v>
      </c>
      <c r="Q577" s="2">
        <f>+Tabla32391118[[#This Row],[BALANCE INICIAL2]]+Tabla32391118[[#This Row],[ENTRADAS3]]-Tabla32391118[[#This Row],[SALIDAS4]]</f>
        <v>4876.2</v>
      </c>
    </row>
    <row r="578" spans="1:17">
      <c r="A578" s="39" t="s">
        <v>37</v>
      </c>
      <c r="B578" s="40" t="s">
        <v>886</v>
      </c>
      <c r="C578" s="52" t="s">
        <v>83</v>
      </c>
      <c r="D578" t="s">
        <v>1175</v>
      </c>
      <c r="F578" s="55" t="s">
        <v>1345</v>
      </c>
      <c r="G578" s="55"/>
      <c r="H578" s="9" t="s">
        <v>820</v>
      </c>
      <c r="I578">
        <v>13</v>
      </c>
      <c r="J578">
        <v>0</v>
      </c>
      <c r="K578" s="34">
        <v>0</v>
      </c>
      <c r="L578">
        <f>+Tabla32391118[[#This Row],[BALANCE INICIAL]]+Tabla32391118[[#This Row],[ENTRADAS]]-Tabla32391118[[#This Row],[SALIDAS]]</f>
        <v>13</v>
      </c>
      <c r="M578" s="2">
        <v>106</v>
      </c>
      <c r="N578" s="2">
        <f>+Tabla32391118[[#This Row],[BALANCE INICIAL]]*Tabla32391118[[#This Row],[PRECIO]]</f>
        <v>1378</v>
      </c>
      <c r="O578" s="2">
        <f>+Tabla32391118[[#This Row],[ENTRADAS]]*Tabla32391118[[#This Row],[PRECIO]]</f>
        <v>0</v>
      </c>
      <c r="P578" s="2">
        <f>+Tabla32391118[[#This Row],[SALIDAS]]*Tabla32391118[[#This Row],[PRECIO]]</f>
        <v>0</v>
      </c>
      <c r="Q578" s="2">
        <f>+Tabla32391118[[#This Row],[BALANCE INICIAL2]]+Tabla32391118[[#This Row],[ENTRADAS3]]-Tabla32391118[[#This Row],[SALIDAS4]]</f>
        <v>1378</v>
      </c>
    </row>
    <row r="579" spans="1:17">
      <c r="A579" s="39" t="s">
        <v>37</v>
      </c>
      <c r="B579" s="40" t="s">
        <v>886</v>
      </c>
      <c r="C579" s="52" t="s">
        <v>83</v>
      </c>
      <c r="D579" t="s">
        <v>289</v>
      </c>
      <c r="F579" s="55" t="s">
        <v>1345</v>
      </c>
      <c r="G579" s="55"/>
      <c r="H579" s="9" t="s">
        <v>820</v>
      </c>
      <c r="I579">
        <v>81</v>
      </c>
      <c r="J579">
        <v>0</v>
      </c>
      <c r="K579" s="34">
        <v>0</v>
      </c>
      <c r="L579">
        <f>+Tabla32391118[[#This Row],[BALANCE INICIAL]]+Tabla32391118[[#This Row],[ENTRADAS]]-Tabla32391118[[#This Row],[SALIDAS]]</f>
        <v>81</v>
      </c>
      <c r="M579" s="2">
        <v>99</v>
      </c>
      <c r="N579" s="2">
        <f>+Tabla32391118[[#This Row],[BALANCE INICIAL]]*Tabla32391118[[#This Row],[PRECIO]]</f>
        <v>8019</v>
      </c>
      <c r="O579" s="2">
        <f>+Tabla32391118[[#This Row],[ENTRADAS]]*Tabla32391118[[#This Row],[PRECIO]]</f>
        <v>0</v>
      </c>
      <c r="P579" s="2">
        <f>+Tabla32391118[[#This Row],[SALIDAS]]*Tabla32391118[[#This Row],[PRECIO]]</f>
        <v>0</v>
      </c>
      <c r="Q579" s="2">
        <f>+Tabla32391118[[#This Row],[BALANCE INICIAL2]]+Tabla32391118[[#This Row],[ENTRADAS3]]-Tabla32391118[[#This Row],[SALIDAS4]]</f>
        <v>8019</v>
      </c>
    </row>
    <row r="580" spans="1:17">
      <c r="A580" s="63" t="s">
        <v>29</v>
      </c>
      <c r="B580" s="40" t="s">
        <v>878</v>
      </c>
      <c r="C580" s="52" t="s">
        <v>102</v>
      </c>
      <c r="D580" t="s">
        <v>1702</v>
      </c>
      <c r="E580" t="s">
        <v>1659</v>
      </c>
      <c r="F580" s="55">
        <v>45551</v>
      </c>
      <c r="G580" s="62" t="s">
        <v>1719</v>
      </c>
      <c r="H580" s="9"/>
      <c r="I580">
        <v>0</v>
      </c>
      <c r="J580">
        <v>1</v>
      </c>
      <c r="K580" s="34">
        <v>0</v>
      </c>
      <c r="L580">
        <f>+Tabla32391118[[#This Row],[BALANCE INICIAL]]+Tabla32391118[[#This Row],[ENTRADAS]]-Tabla32391118[[#This Row],[SALIDAS]]</f>
        <v>1</v>
      </c>
      <c r="M580" s="2">
        <v>308</v>
      </c>
      <c r="N580" s="2">
        <f>+Tabla32391118[[#This Row],[BALANCE INICIAL]]*Tabla32391118[[#This Row],[PRECIO]]</f>
        <v>0</v>
      </c>
      <c r="O580" s="2">
        <f>+Tabla32391118[[#This Row],[ENTRADAS]]*Tabla32391118[[#This Row],[PRECIO]]</f>
        <v>308</v>
      </c>
      <c r="P580" s="2">
        <f>+Tabla32391118[[#This Row],[SALIDAS]]*Tabla32391118[[#This Row],[PRECIO]]</f>
        <v>0</v>
      </c>
      <c r="Q580" s="2">
        <f>+Tabla32391118[[#This Row],[BALANCE INICIAL2]]+Tabla32391118[[#This Row],[ENTRADAS3]]-Tabla32391118[[#This Row],[SALIDAS4]]</f>
        <v>308</v>
      </c>
    </row>
    <row r="581" spans="1:17">
      <c r="A581" s="9" t="s">
        <v>29</v>
      </c>
      <c r="B581" s="47" t="s">
        <v>878</v>
      </c>
      <c r="C581" s="50" t="s">
        <v>102</v>
      </c>
      <c r="D581" t="s">
        <v>617</v>
      </c>
      <c r="F581" s="55" t="s">
        <v>1345</v>
      </c>
      <c r="G581" s="55"/>
      <c r="H581" s="9" t="s">
        <v>865</v>
      </c>
      <c r="I581">
        <v>0</v>
      </c>
      <c r="J581">
        <v>0</v>
      </c>
      <c r="K581" s="34">
        <v>0</v>
      </c>
      <c r="L581">
        <f>+Tabla32391118[[#This Row],[BALANCE INICIAL]]+Tabla32391118[[#This Row],[ENTRADAS]]-Tabla32391118[[#This Row],[SALIDAS]]</f>
        <v>0</v>
      </c>
      <c r="M581" s="2">
        <v>1100</v>
      </c>
      <c r="N581" s="2">
        <f>+Tabla32391118[[#This Row],[BALANCE INICIAL]]*Tabla32391118[[#This Row],[PRECIO]]</f>
        <v>0</v>
      </c>
      <c r="O581" s="2">
        <f>+Tabla32391118[[#This Row],[ENTRADAS]]*Tabla32391118[[#This Row],[PRECIO]]</f>
        <v>0</v>
      </c>
      <c r="P581" s="2">
        <f>+Tabla32391118[[#This Row],[SALIDAS]]*Tabla32391118[[#This Row],[PRECIO]]</f>
        <v>0</v>
      </c>
      <c r="Q581" s="2">
        <f>+Tabla32391118[[#This Row],[BALANCE INICIAL2]]+Tabla32391118[[#This Row],[ENTRADAS3]]-Tabla32391118[[#This Row],[SALIDAS4]]</f>
        <v>0</v>
      </c>
    </row>
    <row r="582" spans="1:17" ht="15.75" customHeight="1">
      <c r="A582" s="63" t="s">
        <v>29</v>
      </c>
      <c r="B582" s="40" t="s">
        <v>878</v>
      </c>
      <c r="C582" s="52" t="s">
        <v>102</v>
      </c>
      <c r="D582" t="s">
        <v>1703</v>
      </c>
      <c r="E582" t="s">
        <v>1659</v>
      </c>
      <c r="F582" s="55">
        <v>45551</v>
      </c>
      <c r="G582" s="62" t="s">
        <v>1719</v>
      </c>
      <c r="H582" s="9"/>
      <c r="I582">
        <v>0</v>
      </c>
      <c r="J582">
        <v>2</v>
      </c>
      <c r="K582" s="34">
        <v>0</v>
      </c>
      <c r="L582">
        <f>+Tabla32391118[[#This Row],[BALANCE INICIAL]]+Tabla32391118[[#This Row],[ENTRADAS]]-Tabla32391118[[#This Row],[SALIDAS]]</f>
        <v>2</v>
      </c>
      <c r="M582" s="2">
        <v>170</v>
      </c>
      <c r="N582" s="2">
        <f>+Tabla32391118[[#This Row],[BALANCE INICIAL]]*Tabla32391118[[#This Row],[PRECIO]]</f>
        <v>0</v>
      </c>
      <c r="O582" s="2">
        <f>+Tabla32391118[[#This Row],[ENTRADAS]]*Tabla32391118[[#This Row],[PRECIO]]</f>
        <v>340</v>
      </c>
      <c r="P582" s="2">
        <f>+Tabla32391118[[#This Row],[SALIDAS]]*Tabla32391118[[#This Row],[PRECIO]]</f>
        <v>0</v>
      </c>
      <c r="Q582" s="2">
        <f>+Tabla32391118[[#This Row],[BALANCE INICIAL2]]+Tabla32391118[[#This Row],[ENTRADAS3]]-Tabla32391118[[#This Row],[SALIDAS4]]</f>
        <v>340</v>
      </c>
    </row>
    <row r="583" spans="1:17">
      <c r="A583" s="39" t="s">
        <v>59</v>
      </c>
      <c r="B583" s="40" t="s">
        <v>880</v>
      </c>
      <c r="C583" s="52" t="s">
        <v>107</v>
      </c>
      <c r="D583" t="s">
        <v>714</v>
      </c>
      <c r="F583" s="55" t="s">
        <v>1345</v>
      </c>
      <c r="G583" s="55"/>
      <c r="H583" s="9" t="s">
        <v>873</v>
      </c>
      <c r="I583">
        <v>5</v>
      </c>
      <c r="J583">
        <v>0</v>
      </c>
      <c r="K583" s="34">
        <v>0</v>
      </c>
      <c r="L583">
        <f>+Tabla32391118[[#This Row],[BALANCE INICIAL]]+Tabla32391118[[#This Row],[ENTRADAS]]-Tabla32391118[[#This Row],[SALIDAS]]</f>
        <v>5</v>
      </c>
      <c r="M583" s="2">
        <v>204.24</v>
      </c>
      <c r="N583" s="2">
        <f>+Tabla32391118[[#This Row],[BALANCE INICIAL]]*Tabla32391118[[#This Row],[PRECIO]]</f>
        <v>1021.2</v>
      </c>
      <c r="O583" s="2">
        <f>+Tabla32391118[[#This Row],[ENTRADAS]]*Tabla32391118[[#This Row],[PRECIO]]</f>
        <v>0</v>
      </c>
      <c r="P583" s="2">
        <f>+Tabla32391118[[#This Row],[SALIDAS]]*Tabla32391118[[#This Row],[PRECIO]]</f>
        <v>0</v>
      </c>
      <c r="Q583" s="2">
        <f>+Tabla32391118[[#This Row],[BALANCE INICIAL2]]+Tabla32391118[[#This Row],[ENTRADAS3]]-Tabla32391118[[#This Row],[SALIDAS4]]</f>
        <v>1021.2</v>
      </c>
    </row>
    <row r="584" spans="1:17" ht="15" customHeight="1">
      <c r="A584" s="9" t="s">
        <v>47</v>
      </c>
      <c r="B584" s="47" t="s">
        <v>893</v>
      </c>
      <c r="C584" s="50" t="s">
        <v>94</v>
      </c>
      <c r="D584" t="s">
        <v>1427</v>
      </c>
      <c r="F584" s="55" t="s">
        <v>1345</v>
      </c>
      <c r="G584" s="55"/>
      <c r="H584" s="9" t="s">
        <v>859</v>
      </c>
      <c r="I584">
        <v>4</v>
      </c>
      <c r="J584">
        <v>0</v>
      </c>
      <c r="K584" s="34">
        <v>0</v>
      </c>
      <c r="L584">
        <f>+Tabla32391118[[#This Row],[BALANCE INICIAL]]+Tabla32391118[[#This Row],[ENTRADAS]]-Tabla32391118[[#This Row],[SALIDAS]]</f>
        <v>4</v>
      </c>
      <c r="M584" s="2">
        <v>3240</v>
      </c>
      <c r="N584" s="2">
        <f>+Tabla32391118[[#This Row],[BALANCE INICIAL]]*Tabla32391118[[#This Row],[PRECIO]]</f>
        <v>12960</v>
      </c>
      <c r="O584" s="2">
        <f>+Tabla32391118[[#This Row],[ENTRADAS]]*Tabla32391118[[#This Row],[PRECIO]]</f>
        <v>0</v>
      </c>
      <c r="P584" s="2">
        <f>+Tabla32391118[[#This Row],[SALIDAS]]*Tabla32391118[[#This Row],[PRECIO]]</f>
        <v>0</v>
      </c>
      <c r="Q584" s="2">
        <f>+Tabla32391118[[#This Row],[BALANCE INICIAL2]]+Tabla32391118[[#This Row],[ENTRADAS3]]-Tabla32391118[[#This Row],[SALIDAS4]]</f>
        <v>12960</v>
      </c>
    </row>
    <row r="585" spans="1:17" ht="15" customHeight="1">
      <c r="A585" s="39" t="s">
        <v>47</v>
      </c>
      <c r="B585" s="40" t="s">
        <v>893</v>
      </c>
      <c r="C585" s="52" t="s">
        <v>94</v>
      </c>
      <c r="D585" t="s">
        <v>400</v>
      </c>
      <c r="F585" s="55" t="s">
        <v>1345</v>
      </c>
      <c r="G585" s="55"/>
      <c r="H585" s="9" t="s">
        <v>820</v>
      </c>
      <c r="I585">
        <v>0</v>
      </c>
      <c r="J585">
        <v>0</v>
      </c>
      <c r="K585" s="34">
        <v>0</v>
      </c>
      <c r="L585">
        <f>+Tabla32391118[[#This Row],[BALANCE INICIAL]]+Tabla32391118[[#This Row],[ENTRADAS]]-Tabla32391118[[#This Row],[SALIDAS]]</f>
        <v>0</v>
      </c>
      <c r="M585" s="2">
        <v>7271.18</v>
      </c>
      <c r="N585" s="2">
        <f>+Tabla32391118[[#This Row],[BALANCE INICIAL]]*Tabla32391118[[#This Row],[PRECIO]]</f>
        <v>0</v>
      </c>
      <c r="O585" s="2">
        <f>+Tabla32391118[[#This Row],[ENTRADAS]]*Tabla32391118[[#This Row],[PRECIO]]</f>
        <v>0</v>
      </c>
      <c r="P585" s="2">
        <f>+Tabla32391118[[#This Row],[SALIDAS]]*Tabla32391118[[#This Row],[PRECIO]]</f>
        <v>0</v>
      </c>
      <c r="Q585" s="2">
        <f>+Tabla32391118[[#This Row],[BALANCE INICIAL2]]+Tabla32391118[[#This Row],[ENTRADAS3]]-Tabla32391118[[#This Row],[SALIDAS4]]</f>
        <v>0</v>
      </c>
    </row>
    <row r="586" spans="1:17">
      <c r="A586" s="9" t="s">
        <v>47</v>
      </c>
      <c r="B586" s="47" t="s">
        <v>893</v>
      </c>
      <c r="C586" s="50" t="s">
        <v>94</v>
      </c>
      <c r="D586" t="s">
        <v>1428</v>
      </c>
      <c r="F586" s="55" t="s">
        <v>1345</v>
      </c>
      <c r="G586" s="55"/>
      <c r="H586" s="9" t="s">
        <v>859</v>
      </c>
      <c r="I586">
        <v>4</v>
      </c>
      <c r="J586">
        <v>0</v>
      </c>
      <c r="K586" s="34">
        <v>0</v>
      </c>
      <c r="L586">
        <f>+Tabla32391118[[#This Row],[BALANCE INICIAL]]+Tabla32391118[[#This Row],[ENTRADAS]]-Tabla32391118[[#This Row],[SALIDAS]]</f>
        <v>4</v>
      </c>
      <c r="M586" s="2">
        <v>3240</v>
      </c>
      <c r="N586" s="2">
        <f>+Tabla32391118[[#This Row],[BALANCE INICIAL]]*Tabla32391118[[#This Row],[PRECIO]]</f>
        <v>12960</v>
      </c>
      <c r="O586" s="2">
        <f>+Tabla32391118[[#This Row],[ENTRADAS]]*Tabla32391118[[#This Row],[PRECIO]]</f>
        <v>0</v>
      </c>
      <c r="P586" s="2">
        <f>+Tabla32391118[[#This Row],[SALIDAS]]*Tabla32391118[[#This Row],[PRECIO]]</f>
        <v>0</v>
      </c>
      <c r="Q586" s="2">
        <f>+Tabla32391118[[#This Row],[BALANCE INICIAL2]]+Tabla32391118[[#This Row],[ENTRADAS3]]-Tabla32391118[[#This Row],[SALIDAS4]]</f>
        <v>12960</v>
      </c>
    </row>
    <row r="587" spans="1:17" ht="15" customHeight="1">
      <c r="A587" s="39" t="s">
        <v>47</v>
      </c>
      <c r="B587" s="40" t="s">
        <v>893</v>
      </c>
      <c r="C587" s="52" t="s">
        <v>94</v>
      </c>
      <c r="D587" t="s">
        <v>1393</v>
      </c>
      <c r="F587" s="55" t="s">
        <v>1345</v>
      </c>
      <c r="G587" s="55"/>
      <c r="H587" s="9" t="s">
        <v>863</v>
      </c>
      <c r="I587">
        <v>0</v>
      </c>
      <c r="J587">
        <v>0</v>
      </c>
      <c r="K587" s="34">
        <v>0</v>
      </c>
      <c r="L587">
        <f>+Tabla32391118[[#This Row],[BALANCE INICIAL]]+Tabla32391118[[#This Row],[ENTRADAS]]-Tabla32391118[[#This Row],[SALIDAS]]</f>
        <v>0</v>
      </c>
      <c r="M587" s="2">
        <v>3240</v>
      </c>
      <c r="N587" s="2">
        <f>+Tabla32391118[[#This Row],[BALANCE INICIAL]]*Tabla32391118[[#This Row],[PRECIO]]</f>
        <v>0</v>
      </c>
      <c r="O587" s="2">
        <f>+Tabla32391118[[#This Row],[ENTRADAS]]*Tabla32391118[[#This Row],[PRECIO]]</f>
        <v>0</v>
      </c>
      <c r="P587" s="2">
        <f>+Tabla32391118[[#This Row],[SALIDAS]]*Tabla32391118[[#This Row],[PRECIO]]</f>
        <v>0</v>
      </c>
      <c r="Q587" s="2">
        <f>+Tabla32391118[[#This Row],[BALANCE INICIAL2]]+Tabla32391118[[#This Row],[ENTRADAS3]]-Tabla32391118[[#This Row],[SALIDAS4]]</f>
        <v>0</v>
      </c>
    </row>
    <row r="588" spans="1:17">
      <c r="A588" s="39" t="s">
        <v>47</v>
      </c>
      <c r="B588" s="40" t="s">
        <v>893</v>
      </c>
      <c r="C588" s="52" t="s">
        <v>94</v>
      </c>
      <c r="D588" t="s">
        <v>472</v>
      </c>
      <c r="F588" s="55" t="s">
        <v>1345</v>
      </c>
      <c r="G588" s="55"/>
      <c r="H588" s="9" t="s">
        <v>863</v>
      </c>
      <c r="I588">
        <v>7</v>
      </c>
      <c r="J588">
        <v>0</v>
      </c>
      <c r="K588" s="34">
        <v>1</v>
      </c>
      <c r="L588">
        <f>+Tabla32391118[[#This Row],[BALANCE INICIAL]]+Tabla32391118[[#This Row],[ENTRADAS]]-Tabla32391118[[#This Row],[SALIDAS]]</f>
        <v>6</v>
      </c>
      <c r="M588" s="2">
        <v>3240</v>
      </c>
      <c r="N588" s="2">
        <f>+Tabla32391118[[#This Row],[BALANCE INICIAL]]*Tabla32391118[[#This Row],[PRECIO]]</f>
        <v>22680</v>
      </c>
      <c r="O588" s="2">
        <f>+Tabla32391118[[#This Row],[ENTRADAS]]*Tabla32391118[[#This Row],[PRECIO]]</f>
        <v>0</v>
      </c>
      <c r="P588" s="2">
        <f>+Tabla32391118[[#This Row],[SALIDAS]]*Tabla32391118[[#This Row],[PRECIO]]</f>
        <v>3240</v>
      </c>
      <c r="Q588" s="2">
        <f>+Tabla32391118[[#This Row],[BALANCE INICIAL2]]+Tabla32391118[[#This Row],[ENTRADAS3]]-Tabla32391118[[#This Row],[SALIDAS4]]</f>
        <v>19440</v>
      </c>
    </row>
    <row r="589" spans="1:17">
      <c r="A589" s="39" t="s">
        <v>47</v>
      </c>
      <c r="B589" s="40" t="s">
        <v>893</v>
      </c>
      <c r="C589" s="52" t="s">
        <v>94</v>
      </c>
      <c r="D589" t="s">
        <v>1571</v>
      </c>
      <c r="E589" t="s">
        <v>1572</v>
      </c>
      <c r="F589" s="55">
        <v>45527</v>
      </c>
      <c r="G589" s="62" t="s">
        <v>1573</v>
      </c>
      <c r="H589" s="9" t="s">
        <v>863</v>
      </c>
      <c r="I589">
        <v>1</v>
      </c>
      <c r="J589">
        <v>0</v>
      </c>
      <c r="K589" s="34">
        <v>0</v>
      </c>
      <c r="L589">
        <f>+Tabla32391118[[#This Row],[BALANCE INICIAL]]+Tabla32391118[[#This Row],[ENTRADAS]]-Tabla32391118[[#This Row],[SALIDAS]]</f>
        <v>1</v>
      </c>
      <c r="M589" s="2">
        <v>6793.92</v>
      </c>
      <c r="N589" s="2">
        <f>+Tabla32391118[[#This Row],[BALANCE INICIAL]]*Tabla32391118[[#This Row],[PRECIO]]</f>
        <v>6793.92</v>
      </c>
      <c r="O589" s="2">
        <f>+Tabla32391118[[#This Row],[ENTRADAS]]*Tabla32391118[[#This Row],[PRECIO]]</f>
        <v>0</v>
      </c>
      <c r="P589" s="2">
        <f>+Tabla32391118[[#This Row],[SALIDAS]]*Tabla32391118[[#This Row],[PRECIO]]</f>
        <v>0</v>
      </c>
      <c r="Q589" s="2">
        <f>+Tabla32391118[[#This Row],[BALANCE INICIAL2]]+Tabla32391118[[#This Row],[ENTRADAS3]]-Tabla32391118[[#This Row],[SALIDAS4]]</f>
        <v>6793.92</v>
      </c>
    </row>
    <row r="590" spans="1:17">
      <c r="A590" s="39" t="s">
        <v>47</v>
      </c>
      <c r="B590" s="40" t="s">
        <v>893</v>
      </c>
      <c r="C590" s="52" t="s">
        <v>94</v>
      </c>
      <c r="D590" t="s">
        <v>1570</v>
      </c>
      <c r="E590" t="s">
        <v>1572</v>
      </c>
      <c r="F590" s="55">
        <v>45527</v>
      </c>
      <c r="G590" s="62" t="s">
        <v>1573</v>
      </c>
      <c r="H590" s="9" t="s">
        <v>863</v>
      </c>
      <c r="I590">
        <v>14</v>
      </c>
      <c r="J590">
        <v>0</v>
      </c>
      <c r="K590" s="34">
        <v>0</v>
      </c>
      <c r="L590">
        <f>+Tabla32391118[[#This Row],[BALANCE INICIAL]]+Tabla32391118[[#This Row],[ENTRADAS]]-Tabla32391118[[#This Row],[SALIDAS]]</f>
        <v>14</v>
      </c>
      <c r="M590" s="2">
        <v>11579.66</v>
      </c>
      <c r="N590" s="2">
        <f>+Tabla32391118[[#This Row],[BALANCE INICIAL]]*Tabla32391118[[#This Row],[PRECIO]]</f>
        <v>162115.24</v>
      </c>
      <c r="O590" s="2">
        <f>+Tabla32391118[[#This Row],[ENTRADAS]]*Tabla32391118[[#This Row],[PRECIO]]</f>
        <v>0</v>
      </c>
      <c r="P590" s="2">
        <f>+Tabla32391118[[#This Row],[SALIDAS]]*Tabla32391118[[#This Row],[PRECIO]]</f>
        <v>0</v>
      </c>
      <c r="Q590" s="2">
        <f>+Tabla32391118[[#This Row],[BALANCE INICIAL2]]+Tabla32391118[[#This Row],[ENTRADAS3]]-Tabla32391118[[#This Row],[SALIDAS4]]</f>
        <v>162115.24</v>
      </c>
    </row>
    <row r="591" spans="1:17">
      <c r="A591" s="39" t="s">
        <v>47</v>
      </c>
      <c r="B591" s="40" t="s">
        <v>893</v>
      </c>
      <c r="C591" s="52" t="s">
        <v>94</v>
      </c>
      <c r="D591" t="s">
        <v>1149</v>
      </c>
      <c r="F591" s="55" t="s">
        <v>1345</v>
      </c>
      <c r="G591" s="55"/>
      <c r="H591" s="9" t="s">
        <v>825</v>
      </c>
      <c r="I591">
        <v>2</v>
      </c>
      <c r="J591">
        <v>0</v>
      </c>
      <c r="K591" s="34">
        <v>0</v>
      </c>
      <c r="L591">
        <f>+Tabla32391118[[#This Row],[BALANCE INICIAL]]+Tabla32391118[[#This Row],[ENTRADAS]]-Tabla32391118[[#This Row],[SALIDAS]]</f>
        <v>2</v>
      </c>
      <c r="M591" s="2">
        <v>3240</v>
      </c>
      <c r="N591" s="2">
        <f>+Tabla32391118[[#This Row],[BALANCE INICIAL]]*Tabla32391118[[#This Row],[PRECIO]]</f>
        <v>6480</v>
      </c>
      <c r="O591" s="2">
        <f>+Tabla32391118[[#This Row],[ENTRADAS]]*Tabla32391118[[#This Row],[PRECIO]]</f>
        <v>0</v>
      </c>
      <c r="P591" s="2">
        <f>+Tabla32391118[[#This Row],[SALIDAS]]*Tabla32391118[[#This Row],[PRECIO]]</f>
        <v>0</v>
      </c>
      <c r="Q591" s="2">
        <f>+Tabla32391118[[#This Row],[BALANCE INICIAL2]]+Tabla32391118[[#This Row],[ENTRADAS3]]-Tabla32391118[[#This Row],[SALIDAS4]]</f>
        <v>6480</v>
      </c>
    </row>
    <row r="592" spans="1:17">
      <c r="A592" s="9" t="s">
        <v>47</v>
      </c>
      <c r="B592" s="17" t="s">
        <v>893</v>
      </c>
      <c r="C592" s="50" t="s">
        <v>94</v>
      </c>
      <c r="D592" t="s">
        <v>1566</v>
      </c>
      <c r="F592" s="55" t="s">
        <v>1345</v>
      </c>
      <c r="G592" s="55"/>
      <c r="H592" s="9" t="s">
        <v>820</v>
      </c>
      <c r="I592">
        <v>0</v>
      </c>
      <c r="J592">
        <v>0</v>
      </c>
      <c r="K592" s="34">
        <v>0</v>
      </c>
      <c r="L592">
        <f>+Tabla32391118[[#This Row],[BALANCE INICIAL]]+Tabla32391118[[#This Row],[ENTRADAS]]-Tabla32391118[[#This Row],[SALIDAS]]</f>
        <v>0</v>
      </c>
      <c r="M592" s="2">
        <v>2964.4</v>
      </c>
      <c r="N592" s="2">
        <f>+Tabla32391118[[#This Row],[BALANCE INICIAL]]*Tabla32391118[[#This Row],[PRECIO]]</f>
        <v>0</v>
      </c>
      <c r="O592" s="2">
        <f>+Tabla32391118[[#This Row],[ENTRADAS]]*Tabla32391118[[#This Row],[PRECIO]]</f>
        <v>0</v>
      </c>
      <c r="P592" s="2">
        <f>+Tabla32391118[[#This Row],[SALIDAS]]*Tabla32391118[[#This Row],[PRECIO]]</f>
        <v>0</v>
      </c>
      <c r="Q592" s="2">
        <f>+Tabla32391118[[#This Row],[BALANCE INICIAL2]]+Tabla32391118[[#This Row],[ENTRADAS3]]-Tabla32391118[[#This Row],[SALIDAS4]]</f>
        <v>0</v>
      </c>
    </row>
    <row r="593" spans="1:17">
      <c r="A593" s="39" t="s">
        <v>47</v>
      </c>
      <c r="B593" s="40" t="s">
        <v>893</v>
      </c>
      <c r="C593" s="52" t="s">
        <v>94</v>
      </c>
      <c r="D593" t="s">
        <v>1150</v>
      </c>
      <c r="F593" s="55" t="s">
        <v>1345</v>
      </c>
      <c r="G593" s="55"/>
      <c r="H593" s="9" t="s">
        <v>825</v>
      </c>
      <c r="I593">
        <v>2</v>
      </c>
      <c r="J593">
        <v>0</v>
      </c>
      <c r="K593" s="34">
        <v>0</v>
      </c>
      <c r="L593">
        <f>+Tabla32391118[[#This Row],[BALANCE INICIAL]]+Tabla32391118[[#This Row],[ENTRADAS]]-Tabla32391118[[#This Row],[SALIDAS]]</f>
        <v>2</v>
      </c>
      <c r="M593" s="2">
        <v>1089</v>
      </c>
      <c r="N593" s="2">
        <f>+Tabla32391118[[#This Row],[BALANCE INICIAL]]*Tabla32391118[[#This Row],[PRECIO]]</f>
        <v>2178</v>
      </c>
      <c r="O593" s="2">
        <f>+Tabla32391118[[#This Row],[ENTRADAS]]*Tabla32391118[[#This Row],[PRECIO]]</f>
        <v>0</v>
      </c>
      <c r="P593" s="2">
        <f>+Tabla32391118[[#This Row],[SALIDAS]]*Tabla32391118[[#This Row],[PRECIO]]</f>
        <v>0</v>
      </c>
      <c r="Q593" s="2">
        <f>+Tabla32391118[[#This Row],[BALANCE INICIAL2]]+Tabla32391118[[#This Row],[ENTRADAS3]]-Tabla32391118[[#This Row],[SALIDAS4]]</f>
        <v>2178</v>
      </c>
    </row>
    <row r="594" spans="1:17">
      <c r="A594" s="39" t="s">
        <v>47</v>
      </c>
      <c r="B594" s="40" t="s">
        <v>893</v>
      </c>
      <c r="C594" s="52" t="s">
        <v>94</v>
      </c>
      <c r="D594" t="s">
        <v>1151</v>
      </c>
      <c r="F594" s="55" t="s">
        <v>1345</v>
      </c>
      <c r="G594" s="55"/>
      <c r="H594" s="9" t="s">
        <v>863</v>
      </c>
      <c r="I594">
        <v>5</v>
      </c>
      <c r="J594">
        <v>0</v>
      </c>
      <c r="K594" s="34">
        <v>0</v>
      </c>
      <c r="L594">
        <f>+Tabla32391118[[#This Row],[BALANCE INICIAL]]+Tabla32391118[[#This Row],[ENTRADAS]]-Tabla32391118[[#This Row],[SALIDAS]]</f>
        <v>5</v>
      </c>
      <c r="M594" s="2">
        <v>4500</v>
      </c>
      <c r="N594" s="2">
        <f>+Tabla32391118[[#This Row],[BALANCE INICIAL]]*Tabla32391118[[#This Row],[PRECIO]]</f>
        <v>22500</v>
      </c>
      <c r="O594" s="2">
        <f>+Tabla32391118[[#This Row],[ENTRADAS]]*Tabla32391118[[#This Row],[PRECIO]]</f>
        <v>0</v>
      </c>
      <c r="P594" s="2">
        <f>+Tabla32391118[[#This Row],[SALIDAS]]*Tabla32391118[[#This Row],[PRECIO]]</f>
        <v>0</v>
      </c>
      <c r="Q594" s="2">
        <f>+Tabla32391118[[#This Row],[BALANCE INICIAL2]]+Tabla32391118[[#This Row],[ENTRADAS3]]-Tabla32391118[[#This Row],[SALIDAS4]]</f>
        <v>22500</v>
      </c>
    </row>
    <row r="595" spans="1:17">
      <c r="A595" s="39" t="s">
        <v>47</v>
      </c>
      <c r="B595" s="40" t="s">
        <v>893</v>
      </c>
      <c r="C595" s="52" t="s">
        <v>94</v>
      </c>
      <c r="D595" t="s">
        <v>1152</v>
      </c>
      <c r="F595" s="55" t="s">
        <v>1345</v>
      </c>
      <c r="G595" s="55"/>
      <c r="H595" s="9" t="s">
        <v>863</v>
      </c>
      <c r="I595">
        <v>5</v>
      </c>
      <c r="J595">
        <v>0</v>
      </c>
      <c r="K595" s="34">
        <v>0</v>
      </c>
      <c r="L595">
        <f>+Tabla32391118[[#This Row],[BALANCE INICIAL]]+Tabla32391118[[#This Row],[ENTRADAS]]-Tabla32391118[[#This Row],[SALIDAS]]</f>
        <v>5</v>
      </c>
      <c r="M595" s="2">
        <v>3698</v>
      </c>
      <c r="N595" s="2">
        <f>+Tabla32391118[[#This Row],[BALANCE INICIAL]]*Tabla32391118[[#This Row],[PRECIO]]</f>
        <v>18490</v>
      </c>
      <c r="O595" s="2">
        <f>+Tabla32391118[[#This Row],[ENTRADAS]]*Tabla32391118[[#This Row],[PRECIO]]</f>
        <v>0</v>
      </c>
      <c r="P595" s="2">
        <f>+Tabla32391118[[#This Row],[SALIDAS]]*Tabla32391118[[#This Row],[PRECIO]]</f>
        <v>0</v>
      </c>
      <c r="Q595" s="2">
        <f>+Tabla32391118[[#This Row],[BALANCE INICIAL2]]+Tabla32391118[[#This Row],[ENTRADAS3]]-Tabla32391118[[#This Row],[SALIDAS4]]</f>
        <v>18490</v>
      </c>
    </row>
    <row r="596" spans="1:17">
      <c r="A596" s="39" t="s">
        <v>47</v>
      </c>
      <c r="B596" s="40" t="s">
        <v>893</v>
      </c>
      <c r="C596" s="52" t="s">
        <v>94</v>
      </c>
      <c r="D596" t="s">
        <v>1162</v>
      </c>
      <c r="F596" s="55" t="s">
        <v>1345</v>
      </c>
      <c r="G596" s="55"/>
      <c r="H596" s="9" t="s">
        <v>859</v>
      </c>
      <c r="I596">
        <v>4</v>
      </c>
      <c r="J596">
        <v>0</v>
      </c>
      <c r="K596" s="34">
        <v>0</v>
      </c>
      <c r="L596">
        <f>+Tabla32391118[[#This Row],[BALANCE INICIAL]]+Tabla32391118[[#This Row],[ENTRADAS]]-Tabla32391118[[#This Row],[SALIDAS]]</f>
        <v>4</v>
      </c>
      <c r="M596" s="2">
        <v>4850</v>
      </c>
      <c r="N596" s="2">
        <f>+Tabla32391118[[#This Row],[BALANCE INICIAL]]*Tabla32391118[[#This Row],[PRECIO]]</f>
        <v>19400</v>
      </c>
      <c r="O596" s="2">
        <f>+Tabla32391118[[#This Row],[ENTRADAS]]*Tabla32391118[[#This Row],[PRECIO]]</f>
        <v>0</v>
      </c>
      <c r="P596" s="2">
        <f>+Tabla32391118[[#This Row],[SALIDAS]]*Tabla32391118[[#This Row],[PRECIO]]</f>
        <v>0</v>
      </c>
      <c r="Q596" s="2">
        <f>+Tabla32391118[[#This Row],[BALANCE INICIAL2]]+Tabla32391118[[#This Row],[ENTRADAS3]]-Tabla32391118[[#This Row],[SALIDAS4]]</f>
        <v>19400</v>
      </c>
    </row>
    <row r="597" spans="1:17">
      <c r="A597" s="39" t="s">
        <v>59</v>
      </c>
      <c r="B597" s="40" t="s">
        <v>880</v>
      </c>
      <c r="C597" s="52" t="s">
        <v>107</v>
      </c>
      <c r="D597" t="s">
        <v>762</v>
      </c>
      <c r="F597" s="55" t="s">
        <v>1345</v>
      </c>
      <c r="G597" s="55"/>
      <c r="H597" s="9" t="s">
        <v>820</v>
      </c>
      <c r="I597">
        <v>4</v>
      </c>
      <c r="J597">
        <v>0</v>
      </c>
      <c r="K597" s="34">
        <v>0</v>
      </c>
      <c r="L597">
        <f>+Tabla32391118[[#This Row],[BALANCE INICIAL]]+Tabla32391118[[#This Row],[ENTRADAS]]-Tabla32391118[[#This Row],[SALIDAS]]</f>
        <v>4</v>
      </c>
      <c r="M597" s="2">
        <v>187</v>
      </c>
      <c r="N597" s="2">
        <f>+Tabla32391118[[#This Row],[BALANCE INICIAL]]*Tabla32391118[[#This Row],[PRECIO]]</f>
        <v>748</v>
      </c>
      <c r="O597" s="2">
        <f>+Tabla32391118[[#This Row],[ENTRADAS]]*Tabla32391118[[#This Row],[PRECIO]]</f>
        <v>0</v>
      </c>
      <c r="P597" s="2">
        <f>+Tabla32391118[[#This Row],[SALIDAS]]*Tabla32391118[[#This Row],[PRECIO]]</f>
        <v>0</v>
      </c>
      <c r="Q597" s="2">
        <f>+Tabla32391118[[#This Row],[BALANCE INICIAL2]]+Tabla32391118[[#This Row],[ENTRADAS3]]-Tabla32391118[[#This Row],[SALIDAS4]]</f>
        <v>748</v>
      </c>
    </row>
    <row r="598" spans="1:17">
      <c r="A598" s="39" t="s">
        <v>59</v>
      </c>
      <c r="B598" s="40" t="s">
        <v>880</v>
      </c>
      <c r="C598" s="52" t="s">
        <v>107</v>
      </c>
      <c r="D598" t="s">
        <v>763</v>
      </c>
      <c r="F598" s="55" t="s">
        <v>1345</v>
      </c>
      <c r="G598" s="55"/>
      <c r="H598" s="9" t="s">
        <v>820</v>
      </c>
      <c r="I598">
        <v>2</v>
      </c>
      <c r="J598">
        <v>0</v>
      </c>
      <c r="K598" s="34">
        <v>0</v>
      </c>
      <c r="L598">
        <f>+Tabla32391118[[#This Row],[BALANCE INICIAL]]+Tabla32391118[[#This Row],[ENTRADAS]]-Tabla32391118[[#This Row],[SALIDAS]]</f>
        <v>2</v>
      </c>
      <c r="M598" s="2">
        <v>170</v>
      </c>
      <c r="N598" s="2">
        <f>+Tabla32391118[[#This Row],[BALANCE INICIAL]]*Tabla32391118[[#This Row],[PRECIO]]</f>
        <v>340</v>
      </c>
      <c r="O598" s="2">
        <f>+Tabla32391118[[#This Row],[ENTRADAS]]*Tabla32391118[[#This Row],[PRECIO]]</f>
        <v>0</v>
      </c>
      <c r="P598" s="2">
        <f>+Tabla32391118[[#This Row],[SALIDAS]]*Tabla32391118[[#This Row],[PRECIO]]</f>
        <v>0</v>
      </c>
      <c r="Q598" s="2">
        <f>+Tabla32391118[[#This Row],[BALANCE INICIAL2]]+Tabla32391118[[#This Row],[ENTRADAS3]]-Tabla32391118[[#This Row],[SALIDAS4]]</f>
        <v>340</v>
      </c>
    </row>
    <row r="599" spans="1:17">
      <c r="A599" s="39" t="s">
        <v>59</v>
      </c>
      <c r="B599" s="40" t="s">
        <v>880</v>
      </c>
      <c r="C599" s="52" t="s">
        <v>107</v>
      </c>
      <c r="D599" t="s">
        <v>764</v>
      </c>
      <c r="F599" s="55" t="s">
        <v>1345</v>
      </c>
      <c r="G599" s="55"/>
      <c r="H599" s="9" t="s">
        <v>820</v>
      </c>
      <c r="I599">
        <v>3</v>
      </c>
      <c r="J599">
        <v>0</v>
      </c>
      <c r="K599" s="34">
        <v>0</v>
      </c>
      <c r="L599">
        <f>+Tabla32391118[[#This Row],[BALANCE INICIAL]]+Tabla32391118[[#This Row],[ENTRADAS]]-Tabla32391118[[#This Row],[SALIDAS]]</f>
        <v>3</v>
      </c>
      <c r="M599" s="2">
        <v>180</v>
      </c>
      <c r="N599" s="2">
        <f>+Tabla32391118[[#This Row],[BALANCE INICIAL]]*Tabla32391118[[#This Row],[PRECIO]]</f>
        <v>540</v>
      </c>
      <c r="O599" s="2">
        <f>+Tabla32391118[[#This Row],[ENTRADAS]]*Tabla32391118[[#This Row],[PRECIO]]</f>
        <v>0</v>
      </c>
      <c r="P599" s="2">
        <f>+Tabla32391118[[#This Row],[SALIDAS]]*Tabla32391118[[#This Row],[PRECIO]]</f>
        <v>0</v>
      </c>
      <c r="Q599" s="2">
        <f>+Tabla32391118[[#This Row],[BALANCE INICIAL2]]+Tabla32391118[[#This Row],[ENTRADAS3]]-Tabla32391118[[#This Row],[SALIDAS4]]</f>
        <v>540</v>
      </c>
    </row>
    <row r="600" spans="1:17">
      <c r="A600" s="39" t="s">
        <v>59</v>
      </c>
      <c r="B600" s="40" t="s">
        <v>880</v>
      </c>
      <c r="C600" s="52" t="s">
        <v>107</v>
      </c>
      <c r="D600" t="s">
        <v>765</v>
      </c>
      <c r="F600" s="55" t="s">
        <v>1345</v>
      </c>
      <c r="G600" s="55"/>
      <c r="H600" s="9" t="s">
        <v>820</v>
      </c>
      <c r="I600">
        <v>1</v>
      </c>
      <c r="J600">
        <v>0</v>
      </c>
      <c r="K600" s="34">
        <v>0</v>
      </c>
      <c r="L600">
        <f>+Tabla32391118[[#This Row],[BALANCE INICIAL]]+Tabla32391118[[#This Row],[ENTRADAS]]-Tabla32391118[[#This Row],[SALIDAS]]</f>
        <v>1</v>
      </c>
      <c r="M600" s="2">
        <v>180</v>
      </c>
      <c r="N600" s="2">
        <f>+Tabla32391118[[#This Row],[BALANCE INICIAL]]*Tabla32391118[[#This Row],[PRECIO]]</f>
        <v>180</v>
      </c>
      <c r="O600" s="2">
        <f>+Tabla32391118[[#This Row],[ENTRADAS]]*Tabla32391118[[#This Row],[PRECIO]]</f>
        <v>0</v>
      </c>
      <c r="P600" s="2">
        <f>+Tabla32391118[[#This Row],[SALIDAS]]*Tabla32391118[[#This Row],[PRECIO]]</f>
        <v>0</v>
      </c>
      <c r="Q600" s="2">
        <f>+Tabla32391118[[#This Row],[BALANCE INICIAL2]]+Tabla32391118[[#This Row],[ENTRADAS3]]-Tabla32391118[[#This Row],[SALIDAS4]]</f>
        <v>180</v>
      </c>
    </row>
    <row r="601" spans="1:17">
      <c r="A601" s="39" t="s">
        <v>59</v>
      </c>
      <c r="B601" s="40" t="s">
        <v>880</v>
      </c>
      <c r="C601" s="52" t="s">
        <v>107</v>
      </c>
      <c r="D601" t="s">
        <v>766</v>
      </c>
      <c r="F601" s="55" t="s">
        <v>1345</v>
      </c>
      <c r="G601" s="55"/>
      <c r="H601" s="9" t="s">
        <v>820</v>
      </c>
      <c r="I601">
        <v>1</v>
      </c>
      <c r="J601">
        <v>0</v>
      </c>
      <c r="K601" s="34">
        <v>0</v>
      </c>
      <c r="L601">
        <f>+Tabla32391118[[#This Row],[BALANCE INICIAL]]+Tabla32391118[[#This Row],[ENTRADAS]]-Tabla32391118[[#This Row],[SALIDAS]]</f>
        <v>1</v>
      </c>
      <c r="M601" s="2">
        <v>195</v>
      </c>
      <c r="N601" s="2">
        <f>+Tabla32391118[[#This Row],[BALANCE INICIAL]]*Tabla32391118[[#This Row],[PRECIO]]</f>
        <v>195</v>
      </c>
      <c r="O601" s="2">
        <f>+Tabla32391118[[#This Row],[ENTRADAS]]*Tabla32391118[[#This Row],[PRECIO]]</f>
        <v>0</v>
      </c>
      <c r="P601" s="2">
        <f>+Tabla32391118[[#This Row],[SALIDAS]]*Tabla32391118[[#This Row],[PRECIO]]</f>
        <v>0</v>
      </c>
      <c r="Q601" s="2">
        <f>+Tabla32391118[[#This Row],[BALANCE INICIAL2]]+Tabla32391118[[#This Row],[ENTRADAS3]]-Tabla32391118[[#This Row],[SALIDAS4]]</f>
        <v>195</v>
      </c>
    </row>
    <row r="602" spans="1:17">
      <c r="A602" s="39" t="s">
        <v>28</v>
      </c>
      <c r="B602" s="40" t="s">
        <v>884</v>
      </c>
      <c r="C602" s="52" t="s">
        <v>74</v>
      </c>
      <c r="D602" t="s">
        <v>1073</v>
      </c>
      <c r="E602" t="s">
        <v>1060</v>
      </c>
      <c r="F602" s="55" t="s">
        <v>1345</v>
      </c>
      <c r="G602" s="55"/>
      <c r="H602" s="9" t="s">
        <v>820</v>
      </c>
      <c r="I602">
        <v>0</v>
      </c>
      <c r="J602">
        <v>0</v>
      </c>
      <c r="K602" s="34">
        <v>0</v>
      </c>
      <c r="L602">
        <f>+Tabla32391118[[#This Row],[BALANCE INICIAL]]+Tabla32391118[[#This Row],[ENTRADAS]]-Tabla32391118[[#This Row],[SALIDAS]]</f>
        <v>0</v>
      </c>
      <c r="M602" s="2">
        <v>200</v>
      </c>
      <c r="N602" s="2">
        <f>+Tabla32391118[[#This Row],[BALANCE INICIAL]]*Tabla32391118[[#This Row],[PRECIO]]</f>
        <v>0</v>
      </c>
      <c r="O602" s="2">
        <f>+Tabla32391118[[#This Row],[ENTRADAS]]*Tabla32391118[[#This Row],[PRECIO]]</f>
        <v>0</v>
      </c>
      <c r="P602" s="2">
        <f>+Tabla32391118[[#This Row],[SALIDAS]]*Tabla32391118[[#This Row],[PRECIO]]</f>
        <v>0</v>
      </c>
      <c r="Q602" s="2">
        <f>+Tabla32391118[[#This Row],[BALANCE INICIAL2]]+Tabla32391118[[#This Row],[ENTRADAS3]]-Tabla32391118[[#This Row],[SALIDAS4]]</f>
        <v>0</v>
      </c>
    </row>
    <row r="603" spans="1:17">
      <c r="A603" s="39" t="s">
        <v>59</v>
      </c>
      <c r="B603" s="40" t="s">
        <v>880</v>
      </c>
      <c r="C603" s="52" t="s">
        <v>107</v>
      </c>
      <c r="D603" t="s">
        <v>767</v>
      </c>
      <c r="F603" s="55" t="s">
        <v>1345</v>
      </c>
      <c r="G603" s="55"/>
      <c r="H603" s="9" t="s">
        <v>820</v>
      </c>
      <c r="I603">
        <v>1</v>
      </c>
      <c r="J603">
        <v>0</v>
      </c>
      <c r="K603" s="34">
        <v>0</v>
      </c>
      <c r="L603">
        <f>+Tabla32391118[[#This Row],[BALANCE INICIAL]]+Tabla32391118[[#This Row],[ENTRADAS]]-Tabla32391118[[#This Row],[SALIDAS]]</f>
        <v>1</v>
      </c>
      <c r="M603" s="2">
        <v>1182.17</v>
      </c>
      <c r="N603" s="2">
        <f>+Tabla32391118[[#This Row],[BALANCE INICIAL]]*Tabla32391118[[#This Row],[PRECIO]]</f>
        <v>1182.17</v>
      </c>
      <c r="O603" s="2">
        <f>+Tabla32391118[[#This Row],[ENTRADAS]]*Tabla32391118[[#This Row],[PRECIO]]</f>
        <v>0</v>
      </c>
      <c r="P603" s="2">
        <f>+Tabla32391118[[#This Row],[SALIDAS]]*Tabla32391118[[#This Row],[PRECIO]]</f>
        <v>0</v>
      </c>
      <c r="Q603" s="2">
        <f>+Tabla32391118[[#This Row],[BALANCE INICIAL2]]+Tabla32391118[[#This Row],[ENTRADAS3]]-Tabla32391118[[#This Row],[SALIDAS4]]</f>
        <v>1182.17</v>
      </c>
    </row>
    <row r="604" spans="1:17">
      <c r="A604" s="63" t="s">
        <v>29</v>
      </c>
      <c r="B604" s="40" t="s">
        <v>878</v>
      </c>
      <c r="C604" s="52" t="s">
        <v>102</v>
      </c>
      <c r="D604" t="s">
        <v>1704</v>
      </c>
      <c r="E604" t="s">
        <v>1659</v>
      </c>
      <c r="F604" s="55">
        <v>45551</v>
      </c>
      <c r="G604" s="62" t="s">
        <v>1719</v>
      </c>
      <c r="H604" s="9" t="s">
        <v>820</v>
      </c>
      <c r="I604">
        <v>0</v>
      </c>
      <c r="J604">
        <v>15</v>
      </c>
      <c r="K604" s="34">
        <v>0</v>
      </c>
      <c r="L604">
        <f>+Tabla32391118[[#This Row],[BALANCE INICIAL]]+Tabla32391118[[#This Row],[ENTRADAS]]-Tabla32391118[[#This Row],[SALIDAS]]</f>
        <v>15</v>
      </c>
      <c r="M604" s="2">
        <v>350</v>
      </c>
      <c r="N604" s="2">
        <f>+Tabla32391118[[#This Row],[BALANCE INICIAL]]*Tabla32391118[[#This Row],[PRECIO]]</f>
        <v>0</v>
      </c>
      <c r="O604" s="2">
        <f>+Tabla32391118[[#This Row],[ENTRADAS]]*Tabla32391118[[#This Row],[PRECIO]]</f>
        <v>5250</v>
      </c>
      <c r="P604" s="2">
        <f>+Tabla32391118[[#This Row],[SALIDAS]]*Tabla32391118[[#This Row],[PRECIO]]</f>
        <v>0</v>
      </c>
      <c r="Q604" s="2">
        <f>+Tabla32391118[[#This Row],[BALANCE INICIAL2]]+Tabla32391118[[#This Row],[ENTRADAS3]]-Tabla32391118[[#This Row],[SALIDAS4]]</f>
        <v>5250</v>
      </c>
    </row>
    <row r="605" spans="1:17" ht="15" customHeight="1">
      <c r="A605" s="39" t="s">
        <v>28</v>
      </c>
      <c r="B605" s="40" t="s">
        <v>884</v>
      </c>
      <c r="C605" s="52" t="s">
        <v>74</v>
      </c>
      <c r="D605" t="s">
        <v>1176</v>
      </c>
      <c r="F605" s="55" t="s">
        <v>1345</v>
      </c>
      <c r="G605" s="55"/>
      <c r="H605" s="9" t="s">
        <v>820</v>
      </c>
      <c r="I605">
        <v>2</v>
      </c>
      <c r="J605">
        <v>0</v>
      </c>
      <c r="K605" s="34">
        <v>0</v>
      </c>
      <c r="L605">
        <f>+Tabla32391118[[#This Row],[BALANCE INICIAL]]+Tabla32391118[[#This Row],[ENTRADAS]]-Tabla32391118[[#This Row],[SALIDAS]]</f>
        <v>2</v>
      </c>
      <c r="M605" s="2">
        <v>3331.38</v>
      </c>
      <c r="N605" s="2">
        <f>+Tabla32391118[[#This Row],[BALANCE INICIAL]]*Tabla32391118[[#This Row],[PRECIO]]</f>
        <v>6662.76</v>
      </c>
      <c r="O605" s="2">
        <f>+Tabla32391118[[#This Row],[ENTRADAS]]*Tabla32391118[[#This Row],[PRECIO]]</f>
        <v>0</v>
      </c>
      <c r="P605" s="2">
        <f>+Tabla32391118[[#This Row],[SALIDAS]]*Tabla32391118[[#This Row],[PRECIO]]</f>
        <v>0</v>
      </c>
      <c r="Q605" s="2">
        <f>+Tabla32391118[[#This Row],[BALANCE INICIAL2]]+Tabla32391118[[#This Row],[ENTRADAS3]]-Tabla32391118[[#This Row],[SALIDAS4]]</f>
        <v>6662.76</v>
      </c>
    </row>
    <row r="606" spans="1:17">
      <c r="A606" s="39" t="s">
        <v>28</v>
      </c>
      <c r="B606" s="40" t="s">
        <v>884</v>
      </c>
      <c r="C606" s="52" t="s">
        <v>74</v>
      </c>
      <c r="D606" t="s">
        <v>1454</v>
      </c>
      <c r="F606" s="55" t="s">
        <v>1345</v>
      </c>
      <c r="G606" s="55"/>
      <c r="H606" s="9" t="s">
        <v>820</v>
      </c>
      <c r="I606">
        <v>0</v>
      </c>
      <c r="J606">
        <v>0</v>
      </c>
      <c r="K606" s="34">
        <v>0</v>
      </c>
      <c r="L606">
        <f>+Tabla32391118[[#This Row],[BALANCE INICIAL]]+Tabla32391118[[#This Row],[ENTRADAS]]-Tabla32391118[[#This Row],[SALIDAS]]</f>
        <v>0</v>
      </c>
      <c r="M606" s="2">
        <v>6250</v>
      </c>
      <c r="N606" s="2">
        <f>+Tabla32391118[[#This Row],[BALANCE INICIAL]]*Tabla32391118[[#This Row],[PRECIO]]</f>
        <v>0</v>
      </c>
      <c r="O606" s="2">
        <f>+Tabla32391118[[#This Row],[ENTRADAS]]*Tabla32391118[[#This Row],[PRECIO]]</f>
        <v>0</v>
      </c>
      <c r="P606" s="2">
        <f>+Tabla32391118[[#This Row],[SALIDAS]]*Tabla32391118[[#This Row],[PRECIO]]</f>
        <v>0</v>
      </c>
      <c r="Q606" s="2">
        <f>+Tabla32391118[[#This Row],[BALANCE INICIAL2]]+Tabla32391118[[#This Row],[ENTRADAS3]]-Tabla32391118[[#This Row],[SALIDAS4]]</f>
        <v>0</v>
      </c>
    </row>
    <row r="607" spans="1:17">
      <c r="A607" s="39" t="s">
        <v>34</v>
      </c>
      <c r="B607" s="40" t="s">
        <v>877</v>
      </c>
      <c r="C607" s="52" t="s">
        <v>80</v>
      </c>
      <c r="D607" t="s">
        <v>1177</v>
      </c>
      <c r="E607" t="s">
        <v>1137</v>
      </c>
      <c r="F607" s="55">
        <v>45471</v>
      </c>
      <c r="G607" s="55"/>
      <c r="H607" s="9" t="s">
        <v>820</v>
      </c>
      <c r="I607">
        <v>0</v>
      </c>
      <c r="J607">
        <v>0</v>
      </c>
      <c r="K607" s="34">
        <v>0</v>
      </c>
      <c r="L607">
        <f>+Tabla32391118[[#This Row],[BALANCE INICIAL]]+Tabla32391118[[#This Row],[ENTRADAS]]-Tabla32391118[[#This Row],[SALIDAS]]</f>
        <v>0</v>
      </c>
      <c r="M607" s="2">
        <v>2500</v>
      </c>
      <c r="N607" s="2">
        <f>+Tabla32391118[[#This Row],[BALANCE INICIAL]]*Tabla32391118[[#This Row],[PRECIO]]</f>
        <v>0</v>
      </c>
      <c r="O607" s="2">
        <f>+Tabla32391118[[#This Row],[ENTRADAS]]*Tabla32391118[[#This Row],[PRECIO]]</f>
        <v>0</v>
      </c>
      <c r="P607" s="2">
        <f>+Tabla32391118[[#This Row],[SALIDAS]]*Tabla32391118[[#This Row],[PRECIO]]</f>
        <v>0</v>
      </c>
      <c r="Q607" s="2">
        <f>+Tabla32391118[[#This Row],[BALANCE INICIAL2]]+Tabla32391118[[#This Row],[ENTRADAS3]]-Tabla32391118[[#This Row],[SALIDAS4]]</f>
        <v>0</v>
      </c>
    </row>
    <row r="608" spans="1:17">
      <c r="A608" s="39" t="s">
        <v>23</v>
      </c>
      <c r="B608" s="40" t="s">
        <v>881</v>
      </c>
      <c r="C608" s="52" t="s">
        <v>97</v>
      </c>
      <c r="D608" t="s">
        <v>1453</v>
      </c>
      <c r="F608" s="55" t="s">
        <v>1345</v>
      </c>
      <c r="G608" s="55"/>
      <c r="H608" s="9" t="s">
        <v>820</v>
      </c>
      <c r="I608">
        <v>5</v>
      </c>
      <c r="J608">
        <v>0</v>
      </c>
      <c r="K608" s="34">
        <v>0</v>
      </c>
      <c r="L608">
        <f>+Tabla32391118[[#This Row],[BALANCE INICIAL]]+Tabla32391118[[#This Row],[ENTRADAS]]-Tabla32391118[[#This Row],[SALIDAS]]</f>
        <v>5</v>
      </c>
      <c r="M608" s="2">
        <v>780</v>
      </c>
      <c r="N608" s="2">
        <f>+Tabla32391118[[#This Row],[BALANCE INICIAL]]*Tabla32391118[[#This Row],[PRECIO]]</f>
        <v>3900</v>
      </c>
      <c r="O608" s="2">
        <f>+Tabla32391118[[#This Row],[ENTRADAS]]*Tabla32391118[[#This Row],[PRECIO]]</f>
        <v>0</v>
      </c>
      <c r="P608" s="2">
        <f>+Tabla32391118[[#This Row],[SALIDAS]]*Tabla32391118[[#This Row],[PRECIO]]</f>
        <v>0</v>
      </c>
      <c r="Q608" s="2">
        <f>+Tabla32391118[[#This Row],[BALANCE INICIAL2]]+Tabla32391118[[#This Row],[ENTRADAS3]]-Tabla32391118[[#This Row],[SALIDAS4]]</f>
        <v>3900</v>
      </c>
    </row>
    <row r="609" spans="1:17">
      <c r="A609" s="39" t="s">
        <v>1421</v>
      </c>
      <c r="B609" s="40" t="s">
        <v>1422</v>
      </c>
      <c r="C609" s="52" t="s">
        <v>1423</v>
      </c>
      <c r="D609" t="s">
        <v>1452</v>
      </c>
      <c r="F609" s="55" t="s">
        <v>1345</v>
      </c>
      <c r="G609" s="55"/>
      <c r="H609" s="9" t="s">
        <v>820</v>
      </c>
      <c r="I609">
        <v>83</v>
      </c>
      <c r="J609">
        <v>0</v>
      </c>
      <c r="K609" s="34">
        <v>0</v>
      </c>
      <c r="L609">
        <f>+Tabla32391118[[#This Row],[BALANCE INICIAL]]+Tabla32391118[[#This Row],[ENTRADAS]]-Tabla32391118[[#This Row],[SALIDAS]]</f>
        <v>83</v>
      </c>
      <c r="M609" s="2">
        <v>390</v>
      </c>
      <c r="N609" s="2">
        <f>+Tabla32391118[[#This Row],[BALANCE INICIAL]]*Tabla32391118[[#This Row],[PRECIO]]</f>
        <v>32370</v>
      </c>
      <c r="O609" s="2">
        <f>+Tabla32391118[[#This Row],[ENTRADAS]]*Tabla32391118[[#This Row],[PRECIO]]</f>
        <v>0</v>
      </c>
      <c r="P609" s="2">
        <f>+Tabla32391118[[#This Row],[SALIDAS]]*Tabla32391118[[#This Row],[PRECIO]]</f>
        <v>0</v>
      </c>
      <c r="Q609" s="2">
        <f>+Tabla32391118[[#This Row],[BALANCE INICIAL2]]+Tabla32391118[[#This Row],[ENTRADAS3]]-Tabla32391118[[#This Row],[SALIDAS4]]</f>
        <v>32370</v>
      </c>
    </row>
    <row r="610" spans="1:17">
      <c r="A610" s="39" t="s">
        <v>1421</v>
      </c>
      <c r="B610" s="40" t="s">
        <v>1422</v>
      </c>
      <c r="C610" s="52" t="s">
        <v>1423</v>
      </c>
      <c r="D610" t="s">
        <v>399</v>
      </c>
      <c r="F610" s="55" t="s">
        <v>1345</v>
      </c>
      <c r="G610" s="55"/>
      <c r="H610" s="9" t="s">
        <v>820</v>
      </c>
      <c r="I610">
        <v>0</v>
      </c>
      <c r="J610">
        <v>0</v>
      </c>
      <c r="K610" s="34">
        <v>0</v>
      </c>
      <c r="L610">
        <f>+Tabla32391118[[#This Row],[BALANCE INICIAL]]+Tabla32391118[[#This Row],[ENTRADAS]]-Tabla32391118[[#This Row],[SALIDAS]]</f>
        <v>0</v>
      </c>
      <c r="M610" s="2">
        <v>1911.6</v>
      </c>
      <c r="N610" s="2">
        <f>+Tabla32391118[[#This Row],[BALANCE INICIAL]]*Tabla32391118[[#This Row],[PRECIO]]</f>
        <v>0</v>
      </c>
      <c r="O610" s="2">
        <f>+Tabla32391118[[#This Row],[ENTRADAS]]*Tabla32391118[[#This Row],[PRECIO]]</f>
        <v>0</v>
      </c>
      <c r="P610" s="2">
        <f>+Tabla32391118[[#This Row],[SALIDAS]]*Tabla32391118[[#This Row],[PRECIO]]</f>
        <v>0</v>
      </c>
      <c r="Q610" s="2">
        <f>+Tabla32391118[[#This Row],[BALANCE INICIAL2]]+Tabla32391118[[#This Row],[ENTRADAS3]]-Tabla32391118[[#This Row],[SALIDAS4]]</f>
        <v>0</v>
      </c>
    </row>
    <row r="611" spans="1:17" ht="15" customHeight="1">
      <c r="A611" s="39" t="s">
        <v>1421</v>
      </c>
      <c r="B611" s="40" t="s">
        <v>1422</v>
      </c>
      <c r="C611" s="52" t="s">
        <v>1423</v>
      </c>
      <c r="D611" t="s">
        <v>1472</v>
      </c>
      <c r="F611" s="55" t="s">
        <v>1345</v>
      </c>
      <c r="G611" s="55"/>
      <c r="H611" s="9" t="s">
        <v>820</v>
      </c>
      <c r="I611">
        <v>0</v>
      </c>
      <c r="J611">
        <v>0</v>
      </c>
      <c r="K611" s="34">
        <v>0</v>
      </c>
      <c r="L611">
        <f>+Tabla32391118[[#This Row],[BALANCE INICIAL]]+Tabla32391118[[#This Row],[ENTRADAS]]-Tabla32391118[[#This Row],[SALIDAS]]</f>
        <v>0</v>
      </c>
      <c r="M611" s="2">
        <v>1677.96</v>
      </c>
      <c r="N611" s="2">
        <f>+Tabla32391118[[#This Row],[BALANCE INICIAL]]*Tabla32391118[[#This Row],[PRECIO]]</f>
        <v>0</v>
      </c>
      <c r="O611" s="2">
        <f>+Tabla32391118[[#This Row],[ENTRADAS]]*Tabla32391118[[#This Row],[PRECIO]]</f>
        <v>0</v>
      </c>
      <c r="P611" s="2">
        <f>+Tabla32391118[[#This Row],[SALIDAS]]*Tabla32391118[[#This Row],[PRECIO]]</f>
        <v>0</v>
      </c>
      <c r="Q611" s="2">
        <f>+Tabla32391118[[#This Row],[BALANCE INICIAL2]]+Tabla32391118[[#This Row],[ENTRADAS3]]-Tabla32391118[[#This Row],[SALIDAS4]]</f>
        <v>0</v>
      </c>
    </row>
    <row r="612" spans="1:17">
      <c r="A612" s="39" t="s">
        <v>34</v>
      </c>
      <c r="B612" s="40" t="s">
        <v>877</v>
      </c>
      <c r="C612" s="52" t="s">
        <v>104</v>
      </c>
      <c r="D612" t="s">
        <v>497</v>
      </c>
      <c r="F612" s="55" t="s">
        <v>1345</v>
      </c>
      <c r="G612" s="55"/>
      <c r="H612" s="9" t="s">
        <v>820</v>
      </c>
      <c r="I612">
        <v>0</v>
      </c>
      <c r="J612">
        <v>0</v>
      </c>
      <c r="K612" s="34">
        <v>0</v>
      </c>
      <c r="L612">
        <f>+Tabla32391118[[#This Row],[BALANCE INICIAL]]+Tabla32391118[[#This Row],[ENTRADAS]]-Tabla32391118[[#This Row],[SALIDAS]]</f>
        <v>0</v>
      </c>
      <c r="M612" s="2">
        <v>8</v>
      </c>
      <c r="N612" s="2">
        <f>+Tabla32391118[[#This Row],[BALANCE INICIAL]]*Tabla32391118[[#This Row],[PRECIO]]</f>
        <v>0</v>
      </c>
      <c r="O612" s="2">
        <f>+Tabla32391118[[#This Row],[ENTRADAS]]*Tabla32391118[[#This Row],[PRECIO]]</f>
        <v>0</v>
      </c>
      <c r="P612" s="2">
        <f>+Tabla32391118[[#This Row],[SALIDAS]]*Tabla32391118[[#This Row],[PRECIO]]</f>
        <v>0</v>
      </c>
      <c r="Q612" s="2">
        <f>+Tabla32391118[[#This Row],[BALANCE INICIAL2]]+Tabla32391118[[#This Row],[ENTRADAS3]]-Tabla32391118[[#This Row],[SALIDAS4]]</f>
        <v>0</v>
      </c>
    </row>
    <row r="613" spans="1:17" ht="15" customHeight="1">
      <c r="A613" s="39" t="s">
        <v>59</v>
      </c>
      <c r="B613" s="40" t="s">
        <v>880</v>
      </c>
      <c r="C613" s="52" t="s">
        <v>107</v>
      </c>
      <c r="D613" t="s">
        <v>768</v>
      </c>
      <c r="F613" s="55" t="s">
        <v>1345</v>
      </c>
      <c r="G613" s="55"/>
      <c r="H613" s="9" t="s">
        <v>820</v>
      </c>
      <c r="I613">
        <v>192</v>
      </c>
      <c r="J613">
        <v>0</v>
      </c>
      <c r="K613" s="34">
        <v>0</v>
      </c>
      <c r="L613">
        <f>+Tabla32391118[[#This Row],[BALANCE INICIAL]]+Tabla32391118[[#This Row],[ENTRADAS]]-Tabla32391118[[#This Row],[SALIDAS]]</f>
        <v>192</v>
      </c>
      <c r="M613" s="2">
        <v>75</v>
      </c>
      <c r="N613" s="2">
        <f>+Tabla32391118[[#This Row],[BALANCE INICIAL]]*Tabla32391118[[#This Row],[PRECIO]]</f>
        <v>14400</v>
      </c>
      <c r="O613" s="2">
        <f>+Tabla32391118[[#This Row],[ENTRADAS]]*Tabla32391118[[#This Row],[PRECIO]]</f>
        <v>0</v>
      </c>
      <c r="P613" s="2">
        <f>+Tabla32391118[[#This Row],[SALIDAS]]*Tabla32391118[[#This Row],[PRECIO]]</f>
        <v>0</v>
      </c>
      <c r="Q613" s="2">
        <f>+Tabla32391118[[#This Row],[BALANCE INICIAL2]]+Tabla32391118[[#This Row],[ENTRADAS3]]-Tabla32391118[[#This Row],[SALIDAS4]]</f>
        <v>14400</v>
      </c>
    </row>
    <row r="614" spans="1:17">
      <c r="A614" s="39" t="s">
        <v>59</v>
      </c>
      <c r="B614" s="40" t="s">
        <v>880</v>
      </c>
      <c r="C614" s="52" t="s">
        <v>107</v>
      </c>
      <c r="D614" t="s">
        <v>769</v>
      </c>
      <c r="F614" s="55" t="s">
        <v>1345</v>
      </c>
      <c r="G614" s="55"/>
      <c r="H614" s="9" t="s">
        <v>820</v>
      </c>
      <c r="I614">
        <v>6</v>
      </c>
      <c r="J614">
        <v>0</v>
      </c>
      <c r="K614" s="34">
        <v>0</v>
      </c>
      <c r="L614">
        <f>+Tabla32391118[[#This Row],[BALANCE INICIAL]]+Tabla32391118[[#This Row],[ENTRADAS]]-Tabla32391118[[#This Row],[SALIDAS]]</f>
        <v>6</v>
      </c>
      <c r="M614" s="2">
        <v>40</v>
      </c>
      <c r="N614" s="2">
        <f>+Tabla32391118[[#This Row],[BALANCE INICIAL]]*Tabla32391118[[#This Row],[PRECIO]]</f>
        <v>240</v>
      </c>
      <c r="O614" s="2">
        <f>+Tabla32391118[[#This Row],[ENTRADAS]]*Tabla32391118[[#This Row],[PRECIO]]</f>
        <v>0</v>
      </c>
      <c r="P614" s="2">
        <f>+Tabla32391118[[#This Row],[SALIDAS]]*Tabla32391118[[#This Row],[PRECIO]]</f>
        <v>0</v>
      </c>
      <c r="Q614" s="2">
        <f>+Tabla32391118[[#This Row],[BALANCE INICIAL2]]+Tabla32391118[[#This Row],[ENTRADAS3]]-Tabla32391118[[#This Row],[SALIDAS4]]</f>
        <v>240</v>
      </c>
    </row>
    <row r="615" spans="1:17">
      <c r="A615" s="39" t="s">
        <v>59</v>
      </c>
      <c r="B615" s="40" t="s">
        <v>880</v>
      </c>
      <c r="C615" s="52" t="s">
        <v>107</v>
      </c>
      <c r="D615" t="s">
        <v>770</v>
      </c>
      <c r="F615" s="55" t="s">
        <v>1345</v>
      </c>
      <c r="G615" s="55"/>
      <c r="H615" s="9" t="s">
        <v>820</v>
      </c>
      <c r="I615">
        <v>4</v>
      </c>
      <c r="J615">
        <v>0</v>
      </c>
      <c r="K615" s="34">
        <v>0</v>
      </c>
      <c r="L615">
        <f>+Tabla32391118[[#This Row],[BALANCE INICIAL]]+Tabla32391118[[#This Row],[ENTRADAS]]-Tabla32391118[[#This Row],[SALIDAS]]</f>
        <v>4</v>
      </c>
      <c r="M615" s="2">
        <v>350</v>
      </c>
      <c r="N615" s="2">
        <f>+Tabla32391118[[#This Row],[BALANCE INICIAL]]*Tabla32391118[[#This Row],[PRECIO]]</f>
        <v>1400</v>
      </c>
      <c r="O615" s="2">
        <f>+Tabla32391118[[#This Row],[ENTRADAS]]*Tabla32391118[[#This Row],[PRECIO]]</f>
        <v>0</v>
      </c>
      <c r="P615" s="2">
        <f>+Tabla32391118[[#This Row],[SALIDAS]]*Tabla32391118[[#This Row],[PRECIO]]</f>
        <v>0</v>
      </c>
      <c r="Q615" s="2">
        <f>+Tabla32391118[[#This Row],[BALANCE INICIAL2]]+Tabla32391118[[#This Row],[ENTRADAS3]]-Tabla32391118[[#This Row],[SALIDAS4]]</f>
        <v>1400</v>
      </c>
    </row>
    <row r="616" spans="1:17">
      <c r="A616" s="39" t="s">
        <v>59</v>
      </c>
      <c r="B616" s="40" t="s">
        <v>880</v>
      </c>
      <c r="C616" s="52" t="s">
        <v>107</v>
      </c>
      <c r="D616" t="s">
        <v>771</v>
      </c>
      <c r="F616" s="55" t="s">
        <v>1345</v>
      </c>
      <c r="G616" s="55"/>
      <c r="H616" s="9" t="s">
        <v>820</v>
      </c>
      <c r="I616">
        <v>8</v>
      </c>
      <c r="J616">
        <v>0</v>
      </c>
      <c r="K616" s="34">
        <v>0</v>
      </c>
      <c r="L616">
        <f>+Tabla32391118[[#This Row],[BALANCE INICIAL]]+Tabla32391118[[#This Row],[ENTRADAS]]-Tabla32391118[[#This Row],[SALIDAS]]</f>
        <v>8</v>
      </c>
      <c r="M616" s="2">
        <v>450</v>
      </c>
      <c r="N616" s="2">
        <f>+Tabla32391118[[#This Row],[BALANCE INICIAL]]*Tabla32391118[[#This Row],[PRECIO]]</f>
        <v>3600</v>
      </c>
      <c r="O616" s="2">
        <f>+Tabla32391118[[#This Row],[ENTRADAS]]*Tabla32391118[[#This Row],[PRECIO]]</f>
        <v>0</v>
      </c>
      <c r="P616" s="2">
        <f>+Tabla32391118[[#This Row],[SALIDAS]]*Tabla32391118[[#This Row],[PRECIO]]</f>
        <v>0</v>
      </c>
      <c r="Q616" s="2">
        <f>+Tabla32391118[[#This Row],[BALANCE INICIAL2]]+Tabla32391118[[#This Row],[ENTRADAS3]]-Tabla32391118[[#This Row],[SALIDAS4]]</f>
        <v>3600</v>
      </c>
    </row>
    <row r="617" spans="1:17">
      <c r="A617" s="39" t="s">
        <v>59</v>
      </c>
      <c r="B617" s="40" t="s">
        <v>880</v>
      </c>
      <c r="C617" s="52" t="s">
        <v>107</v>
      </c>
      <c r="D617" t="s">
        <v>772</v>
      </c>
      <c r="F617" s="55" t="s">
        <v>1345</v>
      </c>
      <c r="G617" s="55"/>
      <c r="H617" s="9" t="s">
        <v>820</v>
      </c>
      <c r="I617">
        <v>6</v>
      </c>
      <c r="J617">
        <v>0</v>
      </c>
      <c r="K617" s="34">
        <v>0</v>
      </c>
      <c r="L617">
        <f>+Tabla32391118[[#This Row],[BALANCE INICIAL]]+Tabla32391118[[#This Row],[ENTRADAS]]-Tabla32391118[[#This Row],[SALIDAS]]</f>
        <v>6</v>
      </c>
      <c r="M617" s="2">
        <v>450</v>
      </c>
      <c r="N617" s="2">
        <f>+Tabla32391118[[#This Row],[BALANCE INICIAL]]*Tabla32391118[[#This Row],[PRECIO]]</f>
        <v>2700</v>
      </c>
      <c r="O617" s="2">
        <f>+Tabla32391118[[#This Row],[ENTRADAS]]*Tabla32391118[[#This Row],[PRECIO]]</f>
        <v>0</v>
      </c>
      <c r="P617" s="2">
        <f>+Tabla32391118[[#This Row],[SALIDAS]]*Tabla32391118[[#This Row],[PRECIO]]</f>
        <v>0</v>
      </c>
      <c r="Q617" s="2">
        <f>+Tabla32391118[[#This Row],[BALANCE INICIAL2]]+Tabla32391118[[#This Row],[ENTRADAS3]]-Tabla32391118[[#This Row],[SALIDAS4]]</f>
        <v>2700</v>
      </c>
    </row>
    <row r="618" spans="1:17">
      <c r="A618" s="39" t="s">
        <v>59</v>
      </c>
      <c r="B618" s="40" t="s">
        <v>880</v>
      </c>
      <c r="C618" s="52" t="s">
        <v>107</v>
      </c>
      <c r="D618" t="s">
        <v>773</v>
      </c>
      <c r="F618" s="55" t="s">
        <v>1345</v>
      </c>
      <c r="G618" s="55"/>
      <c r="H618" s="9" t="s">
        <v>820</v>
      </c>
      <c r="I618">
        <v>32</v>
      </c>
      <c r="J618">
        <v>0</v>
      </c>
      <c r="K618" s="34">
        <v>0</v>
      </c>
      <c r="L618">
        <f>+Tabla32391118[[#This Row],[BALANCE INICIAL]]+Tabla32391118[[#This Row],[ENTRADAS]]-Tabla32391118[[#This Row],[SALIDAS]]</f>
        <v>32</v>
      </c>
      <c r="M618" s="2">
        <v>350</v>
      </c>
      <c r="N618" s="2">
        <f>+Tabla32391118[[#This Row],[BALANCE INICIAL]]*Tabla32391118[[#This Row],[PRECIO]]</f>
        <v>11200</v>
      </c>
      <c r="O618" s="2">
        <f>+Tabla32391118[[#This Row],[ENTRADAS]]*Tabla32391118[[#This Row],[PRECIO]]</f>
        <v>0</v>
      </c>
      <c r="P618" s="2">
        <f>+Tabla32391118[[#This Row],[SALIDAS]]*Tabla32391118[[#This Row],[PRECIO]]</f>
        <v>0</v>
      </c>
      <c r="Q618" s="2">
        <f>+Tabla32391118[[#This Row],[BALANCE INICIAL2]]+Tabla32391118[[#This Row],[ENTRADAS3]]-Tabla32391118[[#This Row],[SALIDAS4]]</f>
        <v>11200</v>
      </c>
    </row>
    <row r="619" spans="1:17" ht="17.25" customHeight="1">
      <c r="A619" s="39" t="s">
        <v>59</v>
      </c>
      <c r="B619" s="40" t="s">
        <v>880</v>
      </c>
      <c r="C619" s="52" t="s">
        <v>107</v>
      </c>
      <c r="D619" t="s">
        <v>774</v>
      </c>
      <c r="F619" s="55" t="s">
        <v>1345</v>
      </c>
      <c r="G619" s="55"/>
      <c r="H619" s="9" t="s">
        <v>820</v>
      </c>
      <c r="I619">
        <v>234</v>
      </c>
      <c r="J619">
        <v>0</v>
      </c>
      <c r="K619" s="34">
        <v>72</v>
      </c>
      <c r="L619">
        <f>+Tabla32391118[[#This Row],[BALANCE INICIAL]]+Tabla32391118[[#This Row],[ENTRADAS]]-Tabla32391118[[#This Row],[SALIDAS]]</f>
        <v>162</v>
      </c>
      <c r="M619" s="2">
        <v>290</v>
      </c>
      <c r="N619" s="2">
        <f>+Tabla32391118[[#This Row],[BALANCE INICIAL]]*Tabla32391118[[#This Row],[PRECIO]]</f>
        <v>67860</v>
      </c>
      <c r="O619" s="2">
        <f>+Tabla32391118[[#This Row],[ENTRADAS]]*Tabla32391118[[#This Row],[PRECIO]]</f>
        <v>0</v>
      </c>
      <c r="P619" s="2">
        <f>+Tabla32391118[[#This Row],[SALIDAS]]*Tabla32391118[[#This Row],[PRECIO]]</f>
        <v>20880</v>
      </c>
      <c r="Q619" s="2">
        <f>+Tabla32391118[[#This Row],[BALANCE INICIAL2]]+Tabla32391118[[#This Row],[ENTRADAS3]]-Tabla32391118[[#This Row],[SALIDAS4]]</f>
        <v>46980</v>
      </c>
    </row>
    <row r="620" spans="1:17" ht="15" customHeight="1">
      <c r="A620" s="39" t="s">
        <v>28</v>
      </c>
      <c r="B620" s="40" t="s">
        <v>884</v>
      </c>
      <c r="C620" s="52" t="s">
        <v>74</v>
      </c>
      <c r="D620" t="s">
        <v>290</v>
      </c>
      <c r="F620" s="55" t="s">
        <v>1345</v>
      </c>
      <c r="G620" s="55"/>
      <c r="H620" s="9" t="s">
        <v>820</v>
      </c>
      <c r="I620">
        <v>2</v>
      </c>
      <c r="J620">
        <v>0</v>
      </c>
      <c r="K620" s="34">
        <v>0</v>
      </c>
      <c r="L620">
        <f>+Tabla32391118[[#This Row],[BALANCE INICIAL]]+Tabla32391118[[#This Row],[ENTRADAS]]-Tabla32391118[[#This Row],[SALIDAS]]</f>
        <v>2</v>
      </c>
      <c r="M620" s="2">
        <v>24.58</v>
      </c>
      <c r="N620" s="2">
        <f>+Tabla32391118[[#This Row],[BALANCE INICIAL]]*Tabla32391118[[#This Row],[PRECIO]]</f>
        <v>49.16</v>
      </c>
      <c r="O620" s="2">
        <f>+Tabla32391118[[#This Row],[ENTRADAS]]*Tabla32391118[[#This Row],[PRECIO]]</f>
        <v>0</v>
      </c>
      <c r="P620" s="2">
        <f>+Tabla32391118[[#This Row],[SALIDAS]]*Tabla32391118[[#This Row],[PRECIO]]</f>
        <v>0</v>
      </c>
      <c r="Q620" s="2">
        <f>+Tabla32391118[[#This Row],[BALANCE INICIAL2]]+Tabla32391118[[#This Row],[ENTRADAS3]]-Tabla32391118[[#This Row],[SALIDAS4]]</f>
        <v>49.16</v>
      </c>
    </row>
    <row r="621" spans="1:17" ht="15" customHeight="1">
      <c r="A621" s="39" t="s">
        <v>28</v>
      </c>
      <c r="B621" s="40" t="s">
        <v>884</v>
      </c>
      <c r="C621" s="52" t="s">
        <v>74</v>
      </c>
      <c r="D621" t="s">
        <v>1207</v>
      </c>
      <c r="F621" s="55" t="s">
        <v>1345</v>
      </c>
      <c r="G621" s="55"/>
      <c r="H621" s="9" t="s">
        <v>820</v>
      </c>
      <c r="I621">
        <v>760</v>
      </c>
      <c r="J621">
        <v>0</v>
      </c>
      <c r="K621" s="34">
        <v>0</v>
      </c>
      <c r="L621">
        <f>+Tabla32391118[[#This Row],[BALANCE INICIAL]]+Tabla32391118[[#This Row],[ENTRADAS]]-Tabla32391118[[#This Row],[SALIDAS]]</f>
        <v>760</v>
      </c>
      <c r="M621" s="2">
        <v>11.3</v>
      </c>
      <c r="N621" s="2">
        <f>+Tabla32391118[[#This Row],[BALANCE INICIAL]]*Tabla32391118[[#This Row],[PRECIO]]</f>
        <v>8588</v>
      </c>
      <c r="O621" s="2">
        <f>+Tabla32391118[[#This Row],[ENTRADAS]]*Tabla32391118[[#This Row],[PRECIO]]</f>
        <v>0</v>
      </c>
      <c r="P621" s="2">
        <f>+Tabla32391118[[#This Row],[SALIDAS]]*Tabla32391118[[#This Row],[PRECIO]]</f>
        <v>0</v>
      </c>
      <c r="Q621" s="2">
        <f>+Tabla32391118[[#This Row],[BALANCE INICIAL2]]+Tabla32391118[[#This Row],[ENTRADAS3]]-Tabla32391118[[#This Row],[SALIDAS4]]</f>
        <v>8588</v>
      </c>
    </row>
    <row r="622" spans="1:17">
      <c r="A622" s="39" t="s">
        <v>1141</v>
      </c>
      <c r="B622" s="40" t="s">
        <v>1142</v>
      </c>
      <c r="C622" s="52" t="s">
        <v>1143</v>
      </c>
      <c r="D622" t="s">
        <v>1208</v>
      </c>
      <c r="F622" s="55" t="s">
        <v>1345</v>
      </c>
      <c r="G622" s="55"/>
      <c r="H622" s="9" t="s">
        <v>820</v>
      </c>
      <c r="I622">
        <v>6</v>
      </c>
      <c r="J622">
        <v>0</v>
      </c>
      <c r="K622" s="34">
        <v>0</v>
      </c>
      <c r="L622">
        <f>+Tabla32391118[[#This Row],[BALANCE INICIAL]]+Tabla32391118[[#This Row],[ENTRADAS]]-Tabla32391118[[#This Row],[SALIDAS]]</f>
        <v>6</v>
      </c>
      <c r="M622" s="2">
        <v>87.86</v>
      </c>
      <c r="N622" s="2">
        <f>+Tabla32391118[[#This Row],[BALANCE INICIAL]]*Tabla32391118[[#This Row],[PRECIO]]</f>
        <v>527.16</v>
      </c>
      <c r="O622" s="2">
        <f>+Tabla32391118[[#This Row],[ENTRADAS]]*Tabla32391118[[#This Row],[PRECIO]]</f>
        <v>0</v>
      </c>
      <c r="P622" s="2">
        <f>+Tabla32391118[[#This Row],[SALIDAS]]*Tabla32391118[[#This Row],[PRECIO]]</f>
        <v>0</v>
      </c>
      <c r="Q622" s="2">
        <f>+Tabla32391118[[#This Row],[BALANCE INICIAL2]]+Tabla32391118[[#This Row],[ENTRADAS3]]-Tabla32391118[[#This Row],[SALIDAS4]]</f>
        <v>527.16</v>
      </c>
    </row>
    <row r="623" spans="1:17">
      <c r="A623" s="39" t="s">
        <v>59</v>
      </c>
      <c r="B623" s="40" t="s">
        <v>880</v>
      </c>
      <c r="C623" s="52" t="s">
        <v>107</v>
      </c>
      <c r="D623" t="s">
        <v>775</v>
      </c>
      <c r="F623" s="55" t="s">
        <v>1345</v>
      </c>
      <c r="G623" s="55"/>
      <c r="H623" s="9" t="s">
        <v>820</v>
      </c>
      <c r="I623">
        <v>24</v>
      </c>
      <c r="J623">
        <v>0</v>
      </c>
      <c r="K623" s="34">
        <v>0</v>
      </c>
      <c r="L623">
        <f>+Tabla32391118[[#This Row],[BALANCE INICIAL]]+Tabla32391118[[#This Row],[ENTRADAS]]-Tabla32391118[[#This Row],[SALIDAS]]</f>
        <v>24</v>
      </c>
      <c r="M623" s="2">
        <v>99</v>
      </c>
      <c r="N623" s="2">
        <f>+Tabla32391118[[#This Row],[BALANCE INICIAL]]*Tabla32391118[[#This Row],[PRECIO]]</f>
        <v>2376</v>
      </c>
      <c r="O623" s="2">
        <f>+Tabla32391118[[#This Row],[ENTRADAS]]*Tabla32391118[[#This Row],[PRECIO]]</f>
        <v>0</v>
      </c>
      <c r="P623" s="2">
        <f>+Tabla32391118[[#This Row],[SALIDAS]]*Tabla32391118[[#This Row],[PRECIO]]</f>
        <v>0</v>
      </c>
      <c r="Q623" s="2">
        <f>+Tabla32391118[[#This Row],[BALANCE INICIAL2]]+Tabla32391118[[#This Row],[ENTRADAS3]]-Tabla32391118[[#This Row],[SALIDAS4]]</f>
        <v>2376</v>
      </c>
    </row>
    <row r="624" spans="1:17">
      <c r="A624" s="39" t="s">
        <v>41</v>
      </c>
      <c r="B624" s="40" t="s">
        <v>890</v>
      </c>
      <c r="C624" s="52" t="s">
        <v>87</v>
      </c>
      <c r="D624" t="s">
        <v>1002</v>
      </c>
      <c r="F624" s="55" t="s">
        <v>1345</v>
      </c>
      <c r="G624" s="55"/>
      <c r="H624" s="9" t="s">
        <v>820</v>
      </c>
      <c r="I624">
        <v>90</v>
      </c>
      <c r="J624">
        <v>0</v>
      </c>
      <c r="K624" s="34">
        <v>4</v>
      </c>
      <c r="L624">
        <f>+Tabla32391118[[#This Row],[BALANCE INICIAL]]+Tabla32391118[[#This Row],[ENTRADAS]]-Tabla32391118[[#This Row],[SALIDAS]]</f>
        <v>86</v>
      </c>
      <c r="M624" s="2">
        <v>219</v>
      </c>
      <c r="N624" s="2">
        <f>+Tabla32391118[[#This Row],[BALANCE INICIAL]]*Tabla32391118[[#This Row],[PRECIO]]</f>
        <v>19710</v>
      </c>
      <c r="O624" s="2">
        <f>+Tabla32391118[[#This Row],[ENTRADAS]]*Tabla32391118[[#This Row],[PRECIO]]</f>
        <v>0</v>
      </c>
      <c r="P624" s="2">
        <f>+Tabla32391118[[#This Row],[SALIDAS]]*Tabla32391118[[#This Row],[PRECIO]]</f>
        <v>876</v>
      </c>
      <c r="Q624" s="2">
        <f>+Tabla32391118[[#This Row],[BALANCE INICIAL2]]+Tabla32391118[[#This Row],[ENTRADAS3]]-Tabla32391118[[#This Row],[SALIDAS4]]</f>
        <v>18834</v>
      </c>
    </row>
    <row r="625" spans="1:17" ht="15" customHeight="1">
      <c r="A625" s="39" t="s">
        <v>41</v>
      </c>
      <c r="B625" s="40" t="s">
        <v>890</v>
      </c>
      <c r="C625" s="52" t="s">
        <v>87</v>
      </c>
      <c r="D625" t="s">
        <v>1001</v>
      </c>
      <c r="F625" s="55" t="s">
        <v>1345</v>
      </c>
      <c r="G625" s="55"/>
      <c r="H625" s="9" t="s">
        <v>820</v>
      </c>
      <c r="I625">
        <v>96</v>
      </c>
      <c r="J625">
        <v>0</v>
      </c>
      <c r="K625" s="34">
        <v>4</v>
      </c>
      <c r="L625">
        <f>+Tabla32391118[[#This Row],[BALANCE INICIAL]]+Tabla32391118[[#This Row],[ENTRADAS]]-Tabla32391118[[#This Row],[SALIDAS]]</f>
        <v>92</v>
      </c>
      <c r="M625" s="2">
        <v>28.8</v>
      </c>
      <c r="N625" s="2">
        <f>+Tabla32391118[[#This Row],[BALANCE INICIAL]]*Tabla32391118[[#This Row],[PRECIO]]</f>
        <v>2764.8</v>
      </c>
      <c r="O625" s="2">
        <f>+Tabla32391118[[#This Row],[ENTRADAS]]*Tabla32391118[[#This Row],[PRECIO]]</f>
        <v>0</v>
      </c>
      <c r="P625" s="2">
        <f>+Tabla32391118[[#This Row],[SALIDAS]]*Tabla32391118[[#This Row],[PRECIO]]</f>
        <v>115.2</v>
      </c>
      <c r="Q625" s="2">
        <f>+Tabla32391118[[#This Row],[BALANCE INICIAL2]]+Tabla32391118[[#This Row],[ENTRADAS3]]-Tabla32391118[[#This Row],[SALIDAS4]]</f>
        <v>2649.6000000000004</v>
      </c>
    </row>
    <row r="626" spans="1:17">
      <c r="A626" s="39" t="s">
        <v>41</v>
      </c>
      <c r="B626" s="40" t="s">
        <v>890</v>
      </c>
      <c r="C626" s="52" t="s">
        <v>87</v>
      </c>
      <c r="D626" t="s">
        <v>1399</v>
      </c>
      <c r="F626" s="55" t="s">
        <v>1345</v>
      </c>
      <c r="G626" s="55"/>
      <c r="H626" s="9" t="s">
        <v>820</v>
      </c>
      <c r="I626">
        <v>242</v>
      </c>
      <c r="J626">
        <v>0</v>
      </c>
      <c r="K626" s="34">
        <v>0</v>
      </c>
      <c r="L626">
        <f>+Tabla32391118[[#This Row],[BALANCE INICIAL]]+Tabla32391118[[#This Row],[ENTRADAS]]-Tabla32391118[[#This Row],[SALIDAS]]</f>
        <v>242</v>
      </c>
      <c r="M626" s="2">
        <v>32</v>
      </c>
      <c r="N626" s="2">
        <f>+Tabla32391118[[#This Row],[BALANCE INICIAL]]*Tabla32391118[[#This Row],[PRECIO]]</f>
        <v>7744</v>
      </c>
      <c r="O626" s="2">
        <f>+Tabla32391118[[#This Row],[ENTRADAS]]*Tabla32391118[[#This Row],[PRECIO]]</f>
        <v>0</v>
      </c>
      <c r="P626" s="2">
        <f>+Tabla32391118[[#This Row],[SALIDAS]]*Tabla32391118[[#This Row],[PRECIO]]</f>
        <v>0</v>
      </c>
      <c r="Q626" s="2">
        <f>+Tabla32391118[[#This Row],[BALANCE INICIAL2]]+Tabla32391118[[#This Row],[ENTRADAS3]]-Tabla32391118[[#This Row],[SALIDAS4]]</f>
        <v>7744</v>
      </c>
    </row>
    <row r="627" spans="1:17">
      <c r="A627" s="39" t="s">
        <v>60</v>
      </c>
      <c r="B627" s="40" t="s">
        <v>885</v>
      </c>
      <c r="C627" s="52" t="s">
        <v>108</v>
      </c>
      <c r="D627" t="s">
        <v>720</v>
      </c>
      <c r="F627" s="55" t="s">
        <v>1345</v>
      </c>
      <c r="G627" s="55"/>
      <c r="H627" s="9" t="s">
        <v>820</v>
      </c>
      <c r="I627">
        <v>1</v>
      </c>
      <c r="J627">
        <v>0</v>
      </c>
      <c r="K627" s="34">
        <v>0</v>
      </c>
      <c r="L627">
        <f>+Tabla32391118[[#This Row],[BALANCE INICIAL]]+Tabla32391118[[#This Row],[ENTRADAS]]-Tabla32391118[[#This Row],[SALIDAS]]</f>
        <v>1</v>
      </c>
      <c r="M627" s="2">
        <v>9450</v>
      </c>
      <c r="N627" s="2">
        <f>+Tabla32391118[[#This Row],[BALANCE INICIAL]]*Tabla32391118[[#This Row],[PRECIO]]</f>
        <v>9450</v>
      </c>
      <c r="O627" s="2">
        <f>+Tabla32391118[[#This Row],[ENTRADAS]]*Tabla32391118[[#This Row],[PRECIO]]</f>
        <v>0</v>
      </c>
      <c r="P627" s="2">
        <f>+Tabla32391118[[#This Row],[SALIDAS]]*Tabla32391118[[#This Row],[PRECIO]]</f>
        <v>0</v>
      </c>
      <c r="Q627" s="2">
        <f>+Tabla32391118[[#This Row],[BALANCE INICIAL2]]+Tabla32391118[[#This Row],[ENTRADAS3]]-Tabla32391118[[#This Row],[SALIDAS4]]</f>
        <v>9450</v>
      </c>
    </row>
    <row r="628" spans="1:17">
      <c r="A628" s="39" t="s">
        <v>28</v>
      </c>
      <c r="B628" s="40" t="s">
        <v>884</v>
      </c>
      <c r="C628" s="52" t="s">
        <v>74</v>
      </c>
      <c r="D628" t="s">
        <v>1600</v>
      </c>
      <c r="F628" s="55" t="s">
        <v>1345</v>
      </c>
      <c r="G628" s="55"/>
      <c r="H628" s="9" t="s">
        <v>834</v>
      </c>
      <c r="I628">
        <v>37</v>
      </c>
      <c r="J628">
        <v>0</v>
      </c>
      <c r="K628" s="34">
        <v>0</v>
      </c>
      <c r="L628">
        <f>+Tabla32391118[[#This Row],[BALANCE INICIAL]]+Tabla32391118[[#This Row],[ENTRADAS]]-Tabla32391118[[#This Row],[SALIDAS]]</f>
        <v>37</v>
      </c>
      <c r="M628" s="2">
        <v>2.11</v>
      </c>
      <c r="N628" s="2">
        <f>+Tabla32391118[[#This Row],[BALANCE INICIAL]]*Tabla32391118[[#This Row],[PRECIO]]</f>
        <v>78.069999999999993</v>
      </c>
      <c r="O628" s="2">
        <f>+Tabla32391118[[#This Row],[ENTRADAS]]*Tabla32391118[[#This Row],[PRECIO]]</f>
        <v>0</v>
      </c>
      <c r="P628" s="2">
        <f>+Tabla32391118[[#This Row],[SALIDAS]]*Tabla32391118[[#This Row],[PRECIO]]</f>
        <v>0</v>
      </c>
      <c r="Q628" s="2">
        <f>+Tabla32391118[[#This Row],[BALANCE INICIAL2]]+Tabla32391118[[#This Row],[ENTRADAS3]]-Tabla32391118[[#This Row],[SALIDAS4]]</f>
        <v>78.069999999999993</v>
      </c>
    </row>
    <row r="629" spans="1:17">
      <c r="A629" s="39" t="s">
        <v>59</v>
      </c>
      <c r="B629" s="40" t="s">
        <v>880</v>
      </c>
      <c r="C629" s="52" t="s">
        <v>107</v>
      </c>
      <c r="D629" t="s">
        <v>776</v>
      </c>
      <c r="F629" s="55" t="s">
        <v>1345</v>
      </c>
      <c r="G629" s="55"/>
      <c r="H629" s="9" t="s">
        <v>820</v>
      </c>
      <c r="I629">
        <v>1</v>
      </c>
      <c r="J629">
        <v>0</v>
      </c>
      <c r="K629" s="34">
        <v>0</v>
      </c>
      <c r="L629">
        <f>+Tabla32391118[[#This Row],[BALANCE INICIAL]]+Tabla32391118[[#This Row],[ENTRADAS]]-Tabla32391118[[#This Row],[SALIDAS]]</f>
        <v>1</v>
      </c>
      <c r="M629" s="2">
        <v>600</v>
      </c>
      <c r="N629" s="2">
        <f>+Tabla32391118[[#This Row],[BALANCE INICIAL]]*Tabla32391118[[#This Row],[PRECIO]]</f>
        <v>600</v>
      </c>
      <c r="O629" s="2">
        <f>+Tabla32391118[[#This Row],[ENTRADAS]]*Tabla32391118[[#This Row],[PRECIO]]</f>
        <v>0</v>
      </c>
      <c r="P629" s="2">
        <f>+Tabla32391118[[#This Row],[SALIDAS]]*Tabla32391118[[#This Row],[PRECIO]]</f>
        <v>0</v>
      </c>
      <c r="Q629" s="2">
        <f>+Tabla32391118[[#This Row],[BALANCE INICIAL2]]+Tabla32391118[[#This Row],[ENTRADAS3]]-Tabla32391118[[#This Row],[SALIDAS4]]</f>
        <v>600</v>
      </c>
    </row>
    <row r="630" spans="1:17">
      <c r="A630" s="39" t="s">
        <v>34</v>
      </c>
      <c r="B630" s="40" t="s">
        <v>877</v>
      </c>
      <c r="C630" s="52" t="s">
        <v>80</v>
      </c>
      <c r="D630" t="s">
        <v>1206</v>
      </c>
      <c r="F630" s="55" t="s">
        <v>1345</v>
      </c>
      <c r="G630" s="55"/>
      <c r="H630" s="9" t="s">
        <v>820</v>
      </c>
      <c r="I630">
        <v>0</v>
      </c>
      <c r="J630">
        <v>0</v>
      </c>
      <c r="K630" s="34">
        <v>0</v>
      </c>
      <c r="L630">
        <f>+Tabla32391118[[#This Row],[BALANCE INICIAL]]+Tabla32391118[[#This Row],[ENTRADAS]]-Tabla32391118[[#This Row],[SALIDAS]]</f>
        <v>0</v>
      </c>
      <c r="M630" s="2">
        <v>650.5</v>
      </c>
      <c r="N630" s="2">
        <f>+Tabla32391118[[#This Row],[BALANCE INICIAL]]*Tabla32391118[[#This Row],[PRECIO]]</f>
        <v>0</v>
      </c>
      <c r="O630" s="2">
        <f>+Tabla32391118[[#This Row],[ENTRADAS]]*Tabla32391118[[#This Row],[PRECIO]]</f>
        <v>0</v>
      </c>
      <c r="P630" s="2">
        <f>+Tabla32391118[[#This Row],[SALIDAS]]*Tabla32391118[[#This Row],[PRECIO]]</f>
        <v>0</v>
      </c>
      <c r="Q630" s="2">
        <f>+Tabla32391118[[#This Row],[BALANCE INICIAL2]]+Tabla32391118[[#This Row],[ENTRADAS3]]-Tabla32391118[[#This Row],[SALIDAS4]]</f>
        <v>0</v>
      </c>
    </row>
    <row r="631" spans="1:17">
      <c r="A631" s="39" t="s">
        <v>59</v>
      </c>
      <c r="B631" s="40" t="s">
        <v>880</v>
      </c>
      <c r="C631" s="52" t="s">
        <v>107</v>
      </c>
      <c r="D631" t="s">
        <v>777</v>
      </c>
      <c r="F631" s="55" t="s">
        <v>1345</v>
      </c>
      <c r="G631" s="55"/>
      <c r="H631" s="9" t="s">
        <v>820</v>
      </c>
      <c r="I631">
        <v>2</v>
      </c>
      <c r="J631">
        <v>0</v>
      </c>
      <c r="K631" s="34">
        <v>0</v>
      </c>
      <c r="L631">
        <f>+Tabla32391118[[#This Row],[BALANCE INICIAL]]+Tabla32391118[[#This Row],[ENTRADAS]]-Tabla32391118[[#This Row],[SALIDAS]]</f>
        <v>2</v>
      </c>
      <c r="M631" s="2">
        <v>600</v>
      </c>
      <c r="N631" s="2">
        <f>+Tabla32391118[[#This Row],[BALANCE INICIAL]]*Tabla32391118[[#This Row],[PRECIO]]</f>
        <v>1200</v>
      </c>
      <c r="O631" s="2">
        <f>+Tabla32391118[[#This Row],[ENTRADAS]]*Tabla32391118[[#This Row],[PRECIO]]</f>
        <v>0</v>
      </c>
      <c r="P631" s="2">
        <f>+Tabla32391118[[#This Row],[SALIDAS]]*Tabla32391118[[#This Row],[PRECIO]]</f>
        <v>0</v>
      </c>
      <c r="Q631" s="2">
        <f>+Tabla32391118[[#This Row],[BALANCE INICIAL2]]+Tabla32391118[[#This Row],[ENTRADAS3]]-Tabla32391118[[#This Row],[SALIDAS4]]</f>
        <v>1200</v>
      </c>
    </row>
    <row r="632" spans="1:17">
      <c r="A632" s="39" t="s">
        <v>59</v>
      </c>
      <c r="B632" s="40" t="s">
        <v>880</v>
      </c>
      <c r="C632" s="52" t="s">
        <v>107</v>
      </c>
      <c r="D632" t="s">
        <v>778</v>
      </c>
      <c r="F632" s="55" t="s">
        <v>1345</v>
      </c>
      <c r="G632" s="55"/>
      <c r="H632" s="9" t="s">
        <v>820</v>
      </c>
      <c r="I632">
        <v>9</v>
      </c>
      <c r="J632">
        <v>0</v>
      </c>
      <c r="K632" s="34">
        <v>0</v>
      </c>
      <c r="L632">
        <f>+Tabla32391118[[#This Row],[BALANCE INICIAL]]+Tabla32391118[[#This Row],[ENTRADAS]]-Tabla32391118[[#This Row],[SALIDAS]]</f>
        <v>9</v>
      </c>
      <c r="M632" s="2">
        <v>260</v>
      </c>
      <c r="N632" s="2">
        <f>+Tabla32391118[[#This Row],[BALANCE INICIAL]]*Tabla32391118[[#This Row],[PRECIO]]</f>
        <v>2340</v>
      </c>
      <c r="O632" s="2">
        <f>+Tabla32391118[[#This Row],[ENTRADAS]]*Tabla32391118[[#This Row],[PRECIO]]</f>
        <v>0</v>
      </c>
      <c r="P632" s="2">
        <f>+Tabla32391118[[#This Row],[SALIDAS]]*Tabla32391118[[#This Row],[PRECIO]]</f>
        <v>0</v>
      </c>
      <c r="Q632" s="2">
        <f>+Tabla32391118[[#This Row],[BALANCE INICIAL2]]+Tabla32391118[[#This Row],[ENTRADAS3]]-Tabla32391118[[#This Row],[SALIDAS4]]</f>
        <v>2340</v>
      </c>
    </row>
    <row r="633" spans="1:17">
      <c r="A633" s="39" t="s">
        <v>34</v>
      </c>
      <c r="B633" s="40" t="s">
        <v>877</v>
      </c>
      <c r="C633" s="52" t="s">
        <v>80</v>
      </c>
      <c r="D633" t="s">
        <v>1178</v>
      </c>
      <c r="F633" s="55" t="s">
        <v>1345</v>
      </c>
      <c r="G633" s="55"/>
      <c r="H633" s="9" t="s">
        <v>820</v>
      </c>
      <c r="I633">
        <v>9</v>
      </c>
      <c r="J633">
        <v>0</v>
      </c>
      <c r="K633" s="34">
        <v>0</v>
      </c>
      <c r="L633">
        <f>+Tabla32391118[[#This Row],[BALANCE INICIAL]]+Tabla32391118[[#This Row],[ENTRADAS]]-Tabla32391118[[#This Row],[SALIDAS]]</f>
        <v>9</v>
      </c>
      <c r="M633" s="2">
        <v>9.98</v>
      </c>
      <c r="N633" s="2">
        <f>+Tabla32391118[[#This Row],[BALANCE INICIAL]]*Tabla32391118[[#This Row],[PRECIO]]</f>
        <v>89.820000000000007</v>
      </c>
      <c r="O633" s="2">
        <f>+Tabla32391118[[#This Row],[ENTRADAS]]*Tabla32391118[[#This Row],[PRECIO]]</f>
        <v>0</v>
      </c>
      <c r="P633" s="2">
        <f>+Tabla32391118[[#This Row],[SALIDAS]]*Tabla32391118[[#This Row],[PRECIO]]</f>
        <v>0</v>
      </c>
      <c r="Q633" s="2">
        <f>+Tabla32391118[[#This Row],[BALANCE INICIAL2]]+Tabla32391118[[#This Row],[ENTRADAS3]]-Tabla32391118[[#This Row],[SALIDAS4]]</f>
        <v>89.820000000000007</v>
      </c>
    </row>
    <row r="634" spans="1:17">
      <c r="A634" s="39" t="s">
        <v>42</v>
      </c>
      <c r="B634" s="56">
        <v>1206010001</v>
      </c>
      <c r="C634" s="52" t="s">
        <v>88</v>
      </c>
      <c r="D634" t="s">
        <v>1468</v>
      </c>
      <c r="F634" s="55" t="s">
        <v>1345</v>
      </c>
      <c r="G634" s="55"/>
      <c r="H634" s="9" t="s">
        <v>820</v>
      </c>
      <c r="I634">
        <v>0</v>
      </c>
      <c r="J634">
        <v>0</v>
      </c>
      <c r="K634" s="34">
        <v>0</v>
      </c>
      <c r="L634">
        <f>+Tabla32391118[[#This Row],[BALANCE INICIAL]]+Tabla32391118[[#This Row],[ENTRADAS]]-Tabla32391118[[#This Row],[SALIDAS]]</f>
        <v>0</v>
      </c>
      <c r="M634" s="2">
        <v>9533.56</v>
      </c>
      <c r="N634" s="2">
        <f>+Tabla32391118[[#This Row],[BALANCE INICIAL]]*Tabla32391118[[#This Row],[PRECIO]]</f>
        <v>0</v>
      </c>
      <c r="O634" s="2">
        <f>+Tabla32391118[[#This Row],[ENTRADAS]]*Tabla32391118[[#This Row],[PRECIO]]</f>
        <v>0</v>
      </c>
      <c r="P634" s="2">
        <f>+Tabla32391118[[#This Row],[SALIDAS]]*Tabla32391118[[#This Row],[PRECIO]]</f>
        <v>0</v>
      </c>
      <c r="Q634" s="2">
        <f>+Tabla32391118[[#This Row],[BALANCE INICIAL2]]+Tabla32391118[[#This Row],[ENTRADAS3]]-Tabla32391118[[#This Row],[SALIDAS4]]</f>
        <v>0</v>
      </c>
    </row>
    <row r="635" spans="1:17">
      <c r="A635" s="39" t="s">
        <v>42</v>
      </c>
      <c r="B635" s="40" t="s">
        <v>886</v>
      </c>
      <c r="C635" s="52" t="s">
        <v>88</v>
      </c>
      <c r="D635" t="s">
        <v>1470</v>
      </c>
      <c r="E635" t="s">
        <v>979</v>
      </c>
      <c r="F635" s="55" t="s">
        <v>1345</v>
      </c>
      <c r="G635" s="55"/>
      <c r="H635" s="9" t="s">
        <v>820</v>
      </c>
      <c r="I635">
        <v>2</v>
      </c>
      <c r="J635">
        <v>0</v>
      </c>
      <c r="K635" s="34">
        <v>0</v>
      </c>
      <c r="L635">
        <f>+Tabla32391118[[#This Row],[BALANCE INICIAL]]+Tabla32391118[[#This Row],[ENTRADAS]]-Tabla32391118[[#This Row],[SALIDAS]]</f>
        <v>2</v>
      </c>
      <c r="M635" s="2">
        <v>4152.54</v>
      </c>
      <c r="N635" s="2">
        <f>+Tabla32391118[[#This Row],[BALANCE INICIAL]]*Tabla32391118[[#This Row],[PRECIO]]</f>
        <v>8305.08</v>
      </c>
      <c r="O635" s="2">
        <f>+Tabla32391118[[#This Row],[ENTRADAS]]*Tabla32391118[[#This Row],[PRECIO]]</f>
        <v>0</v>
      </c>
      <c r="P635" s="2">
        <f>+Tabla32391118[[#This Row],[SALIDAS]]*Tabla32391118[[#This Row],[PRECIO]]</f>
        <v>0</v>
      </c>
      <c r="Q635" s="2">
        <f>+Tabla32391118[[#This Row],[BALANCE INICIAL2]]+Tabla32391118[[#This Row],[ENTRADAS3]]-Tabla32391118[[#This Row],[SALIDAS4]]</f>
        <v>8305.08</v>
      </c>
    </row>
    <row r="636" spans="1:17">
      <c r="A636" s="39" t="s">
        <v>42</v>
      </c>
      <c r="B636" s="56">
        <v>1206010001</v>
      </c>
      <c r="C636" s="52" t="s">
        <v>88</v>
      </c>
      <c r="D636" t="s">
        <v>1469</v>
      </c>
      <c r="F636" s="55" t="s">
        <v>1345</v>
      </c>
      <c r="G636" s="55"/>
      <c r="H636" s="9" t="s">
        <v>820</v>
      </c>
      <c r="I636">
        <v>5</v>
      </c>
      <c r="J636">
        <v>0</v>
      </c>
      <c r="K636" s="34">
        <v>0</v>
      </c>
      <c r="L636">
        <f>+Tabla32391118[[#This Row],[BALANCE INICIAL]]+Tabla32391118[[#This Row],[ENTRADAS]]-Tabla32391118[[#This Row],[SALIDAS]]</f>
        <v>5</v>
      </c>
      <c r="M636" s="2">
        <v>7873</v>
      </c>
      <c r="N636" s="2">
        <f>+Tabla32391118[[#This Row],[BALANCE INICIAL]]*Tabla32391118[[#This Row],[PRECIO]]</f>
        <v>39365</v>
      </c>
      <c r="O636" s="2">
        <f>+Tabla32391118[[#This Row],[ENTRADAS]]*Tabla32391118[[#This Row],[PRECIO]]</f>
        <v>0</v>
      </c>
      <c r="P636" s="2">
        <f>+Tabla32391118[[#This Row],[SALIDAS]]*Tabla32391118[[#This Row],[PRECIO]]</f>
        <v>0</v>
      </c>
      <c r="Q636" s="2">
        <f>+Tabla32391118[[#This Row],[BALANCE INICIAL2]]+Tabla32391118[[#This Row],[ENTRADAS3]]-Tabla32391118[[#This Row],[SALIDAS4]]</f>
        <v>39365</v>
      </c>
    </row>
    <row r="637" spans="1:17">
      <c r="A637" s="39" t="s">
        <v>42</v>
      </c>
      <c r="B637" s="40" t="s">
        <v>886</v>
      </c>
      <c r="C637" s="52" t="s">
        <v>88</v>
      </c>
      <c r="D637" t="s">
        <v>1471</v>
      </c>
      <c r="E637" t="s">
        <v>979</v>
      </c>
      <c r="F637" s="55" t="s">
        <v>1345</v>
      </c>
      <c r="G637" s="55"/>
      <c r="H637" s="9" t="s">
        <v>820</v>
      </c>
      <c r="I637">
        <v>5</v>
      </c>
      <c r="J637">
        <v>0</v>
      </c>
      <c r="K637" s="34">
        <v>2</v>
      </c>
      <c r="L637">
        <f>+Tabla32391118[[#This Row],[BALANCE INICIAL]]+Tabla32391118[[#This Row],[ENTRADAS]]-Tabla32391118[[#This Row],[SALIDAS]]</f>
        <v>3</v>
      </c>
      <c r="M637" s="2">
        <v>4491.53</v>
      </c>
      <c r="N637" s="2">
        <f>+Tabla32391118[[#This Row],[BALANCE INICIAL]]*Tabla32391118[[#This Row],[PRECIO]]</f>
        <v>22457.649999999998</v>
      </c>
      <c r="O637" s="2">
        <f>+Tabla32391118[[#This Row],[ENTRADAS]]*Tabla32391118[[#This Row],[PRECIO]]</f>
        <v>0</v>
      </c>
      <c r="P637" s="2">
        <f>+Tabla32391118[[#This Row],[SALIDAS]]*Tabla32391118[[#This Row],[PRECIO]]</f>
        <v>8983.06</v>
      </c>
      <c r="Q637" s="2">
        <f>+Tabla32391118[[#This Row],[BALANCE INICIAL2]]+Tabla32391118[[#This Row],[ENTRADAS3]]-Tabla32391118[[#This Row],[SALIDAS4]]</f>
        <v>13474.589999999998</v>
      </c>
    </row>
    <row r="638" spans="1:17">
      <c r="A638" s="39" t="s">
        <v>34</v>
      </c>
      <c r="B638" s="40" t="s">
        <v>877</v>
      </c>
      <c r="C638" s="52" t="s">
        <v>80</v>
      </c>
      <c r="D638" t="s">
        <v>1456</v>
      </c>
      <c r="F638" s="55" t="s">
        <v>1345</v>
      </c>
      <c r="G638" s="55"/>
      <c r="H638" s="9" t="s">
        <v>820</v>
      </c>
      <c r="I638">
        <v>1</v>
      </c>
      <c r="J638">
        <v>0</v>
      </c>
      <c r="K638" s="34">
        <v>0</v>
      </c>
      <c r="L638">
        <f>+Tabla32391118[[#This Row],[BALANCE INICIAL]]+Tabla32391118[[#This Row],[ENTRADAS]]-Tabla32391118[[#This Row],[SALIDAS]]</f>
        <v>1</v>
      </c>
      <c r="M638" s="2">
        <v>335</v>
      </c>
      <c r="N638" s="2">
        <f>+Tabla32391118[[#This Row],[BALANCE INICIAL]]*Tabla32391118[[#This Row],[PRECIO]]</f>
        <v>335</v>
      </c>
      <c r="O638" s="2">
        <f>+Tabla32391118[[#This Row],[ENTRADAS]]*Tabla32391118[[#This Row],[PRECIO]]</f>
        <v>0</v>
      </c>
      <c r="P638" s="2">
        <f>+Tabla32391118[[#This Row],[SALIDAS]]*Tabla32391118[[#This Row],[PRECIO]]</f>
        <v>0</v>
      </c>
      <c r="Q638" s="2">
        <f>+Tabla32391118[[#This Row],[BALANCE INICIAL2]]+Tabla32391118[[#This Row],[ENTRADAS3]]-Tabla32391118[[#This Row],[SALIDAS4]]</f>
        <v>335</v>
      </c>
    </row>
    <row r="639" spans="1:17">
      <c r="A639" s="39" t="s">
        <v>34</v>
      </c>
      <c r="B639" s="40" t="s">
        <v>877</v>
      </c>
      <c r="C639" s="52" t="s">
        <v>80</v>
      </c>
      <c r="D639" t="s">
        <v>1455</v>
      </c>
      <c r="F639" s="55" t="s">
        <v>1345</v>
      </c>
      <c r="G639" s="55"/>
      <c r="H639" s="9" t="s">
        <v>820</v>
      </c>
      <c r="I639">
        <v>10</v>
      </c>
      <c r="J639">
        <v>0</v>
      </c>
      <c r="K639" s="34">
        <v>0</v>
      </c>
      <c r="L639">
        <f>+Tabla32391118[[#This Row],[BALANCE INICIAL]]+Tabla32391118[[#This Row],[ENTRADAS]]-Tabla32391118[[#This Row],[SALIDAS]]</f>
        <v>10</v>
      </c>
      <c r="M639" s="2">
        <v>297</v>
      </c>
      <c r="N639" s="2">
        <f>+Tabla32391118[[#This Row],[BALANCE INICIAL]]*Tabla32391118[[#This Row],[PRECIO]]</f>
        <v>2970</v>
      </c>
      <c r="O639" s="2">
        <f>+Tabla32391118[[#This Row],[ENTRADAS]]*Tabla32391118[[#This Row],[PRECIO]]</f>
        <v>0</v>
      </c>
      <c r="P639" s="2">
        <f>+Tabla32391118[[#This Row],[SALIDAS]]*Tabla32391118[[#This Row],[PRECIO]]</f>
        <v>0</v>
      </c>
      <c r="Q639" s="2">
        <f>+Tabla32391118[[#This Row],[BALANCE INICIAL2]]+Tabla32391118[[#This Row],[ENTRADAS3]]-Tabla32391118[[#This Row],[SALIDAS4]]</f>
        <v>2970</v>
      </c>
    </row>
    <row r="640" spans="1:17">
      <c r="A640" s="39" t="s">
        <v>28</v>
      </c>
      <c r="B640" s="40" t="s">
        <v>884</v>
      </c>
      <c r="C640" s="52" t="s">
        <v>74</v>
      </c>
      <c r="D640" t="s">
        <v>1727</v>
      </c>
      <c r="F640" s="55" t="s">
        <v>1345</v>
      </c>
      <c r="G640" s="55"/>
      <c r="H640" s="9" t="s">
        <v>820</v>
      </c>
      <c r="I640">
        <v>0</v>
      </c>
      <c r="J640">
        <v>0</v>
      </c>
      <c r="K640" s="34">
        <v>0</v>
      </c>
      <c r="L640">
        <f>+Tabla32391118[[#This Row],[BALANCE INICIAL]]+Tabla32391118[[#This Row],[ENTRADAS]]-Tabla32391118[[#This Row],[SALIDAS]]</f>
        <v>0</v>
      </c>
      <c r="M640" s="2">
        <v>5</v>
      </c>
      <c r="N640" s="2">
        <f>+Tabla32391118[[#This Row],[BALANCE INICIAL]]*Tabla32391118[[#This Row],[PRECIO]]</f>
        <v>0</v>
      </c>
      <c r="O640" s="2">
        <f>+Tabla32391118[[#This Row],[ENTRADAS]]*Tabla32391118[[#This Row],[PRECIO]]</f>
        <v>0</v>
      </c>
      <c r="P640" s="2">
        <f>+Tabla32391118[[#This Row],[SALIDAS]]*Tabla32391118[[#This Row],[PRECIO]]</f>
        <v>0</v>
      </c>
      <c r="Q640" s="2">
        <f>+Tabla32391118[[#This Row],[BALANCE INICIAL2]]+Tabla32391118[[#This Row],[ENTRADAS3]]-Tabla32391118[[#This Row],[SALIDAS4]]</f>
        <v>0</v>
      </c>
    </row>
    <row r="641" spans="1:17">
      <c r="A641" s="39" t="s">
        <v>1424</v>
      </c>
      <c r="B641" s="40" t="s">
        <v>1425</v>
      </c>
      <c r="C641" s="52" t="s">
        <v>1426</v>
      </c>
      <c r="D641" t="s">
        <v>1101</v>
      </c>
      <c r="F641" s="55" t="s">
        <v>1345</v>
      </c>
      <c r="G641" s="55"/>
      <c r="H641" s="9" t="s">
        <v>820</v>
      </c>
      <c r="I641">
        <v>12</v>
      </c>
      <c r="J641">
        <v>0</v>
      </c>
      <c r="K641" s="34">
        <v>0</v>
      </c>
      <c r="L641">
        <f>+Tabla32391118[[#This Row],[BALANCE INICIAL]]+Tabla32391118[[#This Row],[ENTRADAS]]-Tabla32391118[[#This Row],[SALIDAS]]</f>
        <v>12</v>
      </c>
      <c r="M641" s="2">
        <v>831.57</v>
      </c>
      <c r="N641" s="2">
        <f>+Tabla32391118[[#This Row],[BALANCE INICIAL]]*Tabla32391118[[#This Row],[PRECIO]]</f>
        <v>9978.84</v>
      </c>
      <c r="O641" s="2">
        <f>+Tabla32391118[[#This Row],[ENTRADAS]]*Tabla32391118[[#This Row],[PRECIO]]</f>
        <v>0</v>
      </c>
      <c r="P641" s="2">
        <f>+Tabla32391118[[#This Row],[SALIDAS]]*Tabla32391118[[#This Row],[PRECIO]]</f>
        <v>0</v>
      </c>
      <c r="Q641" s="2">
        <f>+Tabla32391118[[#This Row],[BALANCE INICIAL2]]+Tabla32391118[[#This Row],[ENTRADAS3]]-Tabla32391118[[#This Row],[SALIDAS4]]</f>
        <v>9978.84</v>
      </c>
    </row>
    <row r="642" spans="1:17">
      <c r="A642" s="39" t="s">
        <v>42</v>
      </c>
      <c r="B642" s="56">
        <v>1206010001</v>
      </c>
      <c r="C642" s="52" t="s">
        <v>88</v>
      </c>
      <c r="D642" t="s">
        <v>1008</v>
      </c>
      <c r="F642" s="55" t="s">
        <v>1345</v>
      </c>
      <c r="G642" s="55"/>
      <c r="H642" s="9" t="s">
        <v>820</v>
      </c>
      <c r="I642">
        <v>2</v>
      </c>
      <c r="J642">
        <v>0</v>
      </c>
      <c r="K642" s="34">
        <v>0</v>
      </c>
      <c r="L642">
        <f>+Tabla32391118[[#This Row],[BALANCE INICIAL]]+Tabla32391118[[#This Row],[ENTRADAS]]-Tabla32391118[[#This Row],[SALIDAS]]</f>
        <v>2</v>
      </c>
      <c r="M642" s="2">
        <v>1850</v>
      </c>
      <c r="N642" s="2">
        <f>+Tabla32391118[[#This Row],[BALANCE INICIAL]]*Tabla32391118[[#This Row],[PRECIO]]</f>
        <v>3700</v>
      </c>
      <c r="O642" s="2">
        <f>+Tabla32391118[[#This Row],[ENTRADAS]]*Tabla32391118[[#This Row],[PRECIO]]</f>
        <v>0</v>
      </c>
      <c r="P642" s="2">
        <f>+Tabla32391118[[#This Row],[SALIDAS]]*Tabla32391118[[#This Row],[PRECIO]]</f>
        <v>0</v>
      </c>
      <c r="Q642" s="2">
        <f>+Tabla32391118[[#This Row],[BALANCE INICIAL2]]+Tabla32391118[[#This Row],[ENTRADAS3]]-Tabla32391118[[#This Row],[SALIDAS4]]</f>
        <v>3700</v>
      </c>
    </row>
    <row r="643" spans="1:17">
      <c r="A643" s="39" t="s">
        <v>59</v>
      </c>
      <c r="B643" s="40" t="s">
        <v>880</v>
      </c>
      <c r="C643" s="52" t="s">
        <v>107</v>
      </c>
      <c r="D643" t="s">
        <v>779</v>
      </c>
      <c r="F643" s="55" t="s">
        <v>1345</v>
      </c>
      <c r="G643" s="55"/>
      <c r="H643" s="9" t="s">
        <v>820</v>
      </c>
      <c r="I643">
        <v>4</v>
      </c>
      <c r="J643">
        <v>0</v>
      </c>
      <c r="K643" s="34">
        <v>0</v>
      </c>
      <c r="L643">
        <f>+Tabla32391118[[#This Row],[BALANCE INICIAL]]+Tabla32391118[[#This Row],[ENTRADAS]]-Tabla32391118[[#This Row],[SALIDAS]]</f>
        <v>4</v>
      </c>
      <c r="M643" s="2">
        <v>172</v>
      </c>
      <c r="N643" s="2">
        <f>+Tabla32391118[[#This Row],[BALANCE INICIAL]]*Tabla32391118[[#This Row],[PRECIO]]</f>
        <v>688</v>
      </c>
      <c r="O643" s="2">
        <f>+Tabla32391118[[#This Row],[ENTRADAS]]*Tabla32391118[[#This Row],[PRECIO]]</f>
        <v>0</v>
      </c>
      <c r="P643" s="2">
        <f>+Tabla32391118[[#This Row],[SALIDAS]]*Tabla32391118[[#This Row],[PRECIO]]</f>
        <v>0</v>
      </c>
      <c r="Q643" s="2">
        <f>+Tabla32391118[[#This Row],[BALANCE INICIAL2]]+Tabla32391118[[#This Row],[ENTRADAS3]]-Tabla32391118[[#This Row],[SALIDAS4]]</f>
        <v>688</v>
      </c>
    </row>
    <row r="644" spans="1:17">
      <c r="A644" s="39" t="s">
        <v>28</v>
      </c>
      <c r="B644" s="40" t="s">
        <v>884</v>
      </c>
      <c r="C644" s="52" t="s">
        <v>74</v>
      </c>
      <c r="D644" t="s">
        <v>1100</v>
      </c>
      <c r="F644" s="55" t="s">
        <v>1345</v>
      </c>
      <c r="G644" s="55"/>
      <c r="H644" s="9" t="s">
        <v>820</v>
      </c>
      <c r="I644">
        <v>195</v>
      </c>
      <c r="J644">
        <v>0</v>
      </c>
      <c r="K644" s="34">
        <v>18</v>
      </c>
      <c r="L644">
        <f>+Tabla32391118[[#This Row],[BALANCE INICIAL]]+Tabla32391118[[#This Row],[ENTRADAS]]-Tabla32391118[[#This Row],[SALIDAS]]</f>
        <v>177</v>
      </c>
      <c r="M644" s="2">
        <v>148.47999999999999</v>
      </c>
      <c r="N644" s="2">
        <f>+Tabla32391118[[#This Row],[BALANCE INICIAL]]*Tabla32391118[[#This Row],[PRECIO]]</f>
        <v>28953.599999999999</v>
      </c>
      <c r="O644" s="2">
        <f>+Tabla32391118[[#This Row],[ENTRADAS]]*Tabla32391118[[#This Row],[PRECIO]]</f>
        <v>0</v>
      </c>
      <c r="P644" s="2">
        <f>+Tabla32391118[[#This Row],[SALIDAS]]*Tabla32391118[[#This Row],[PRECIO]]</f>
        <v>2672.64</v>
      </c>
      <c r="Q644" s="2">
        <f>+Tabla32391118[[#This Row],[BALANCE INICIAL2]]+Tabla32391118[[#This Row],[ENTRADAS3]]-Tabla32391118[[#This Row],[SALIDAS4]]</f>
        <v>26280.959999999999</v>
      </c>
    </row>
    <row r="645" spans="1:17">
      <c r="A645" s="39" t="s">
        <v>41</v>
      </c>
      <c r="B645" s="40" t="s">
        <v>890</v>
      </c>
      <c r="C645" s="52" t="s">
        <v>87</v>
      </c>
      <c r="D645" t="s">
        <v>1811</v>
      </c>
      <c r="F645" s="55" t="s">
        <v>1345</v>
      </c>
      <c r="G645" s="55"/>
      <c r="H645" s="9" t="s">
        <v>855</v>
      </c>
      <c r="I645">
        <v>1</v>
      </c>
      <c r="J645">
        <v>0</v>
      </c>
      <c r="K645" s="34">
        <v>0</v>
      </c>
      <c r="L645">
        <f>+Tabla32391118[[#This Row],[BALANCE INICIAL]]+Tabla32391118[[#This Row],[ENTRADAS]]-Tabla32391118[[#This Row],[SALIDAS]]</f>
        <v>1</v>
      </c>
      <c r="M645" s="2">
        <v>140</v>
      </c>
      <c r="N645" s="2">
        <f>+Tabla32391118[[#This Row],[BALANCE INICIAL]]*Tabla32391118[[#This Row],[PRECIO]]</f>
        <v>140</v>
      </c>
      <c r="O645" s="2">
        <f>+Tabla32391118[[#This Row],[ENTRADAS]]*Tabla32391118[[#This Row],[PRECIO]]</f>
        <v>0</v>
      </c>
      <c r="P645" s="2">
        <f>+Tabla32391118[[#This Row],[SALIDAS]]*Tabla32391118[[#This Row],[PRECIO]]</f>
        <v>0</v>
      </c>
      <c r="Q645" s="2">
        <f>+Tabla32391118[[#This Row],[BALANCE INICIAL2]]+Tabla32391118[[#This Row],[ENTRADAS3]]-Tabla32391118[[#This Row],[SALIDAS4]]</f>
        <v>140</v>
      </c>
    </row>
    <row r="646" spans="1:17">
      <c r="A646" s="39" t="s">
        <v>41</v>
      </c>
      <c r="B646" s="40" t="s">
        <v>890</v>
      </c>
      <c r="C646" s="52" t="s">
        <v>87</v>
      </c>
      <c r="D646" t="s">
        <v>1810</v>
      </c>
      <c r="F646" s="55" t="s">
        <v>1345</v>
      </c>
      <c r="G646" s="55"/>
      <c r="H646" s="9" t="s">
        <v>834</v>
      </c>
      <c r="I646">
        <v>2</v>
      </c>
      <c r="J646">
        <v>0</v>
      </c>
      <c r="K646" s="34">
        <v>0</v>
      </c>
      <c r="L646">
        <f>+Tabla32391118[[#This Row],[BALANCE INICIAL]]+Tabla32391118[[#This Row],[ENTRADAS]]-Tabla32391118[[#This Row],[SALIDAS]]</f>
        <v>2</v>
      </c>
      <c r="M646" s="2">
        <v>140</v>
      </c>
      <c r="N646" s="2">
        <f>+Tabla32391118[[#This Row],[BALANCE INICIAL]]*Tabla32391118[[#This Row],[PRECIO]]</f>
        <v>280</v>
      </c>
      <c r="O646" s="2">
        <f>+Tabla32391118[[#This Row],[ENTRADAS]]*Tabla32391118[[#This Row],[PRECIO]]</f>
        <v>0</v>
      </c>
      <c r="P646" s="2">
        <f>+Tabla32391118[[#This Row],[SALIDAS]]*Tabla32391118[[#This Row],[PRECIO]]</f>
        <v>0</v>
      </c>
      <c r="Q646" s="2">
        <f>+Tabla32391118[[#This Row],[BALANCE INICIAL2]]+Tabla32391118[[#This Row],[ENTRADAS3]]-Tabla32391118[[#This Row],[SALIDAS4]]</f>
        <v>280</v>
      </c>
    </row>
    <row r="647" spans="1:17">
      <c r="A647" s="39" t="s">
        <v>41</v>
      </c>
      <c r="B647" s="40" t="s">
        <v>890</v>
      </c>
      <c r="C647" s="52" t="s">
        <v>87</v>
      </c>
      <c r="D647" t="s">
        <v>1809</v>
      </c>
      <c r="F647" s="55" t="s">
        <v>1345</v>
      </c>
      <c r="G647" s="55"/>
      <c r="H647" s="9" t="s">
        <v>834</v>
      </c>
      <c r="I647">
        <v>4</v>
      </c>
      <c r="J647">
        <v>0</v>
      </c>
      <c r="K647" s="34">
        <v>0</v>
      </c>
      <c r="L647">
        <f>+Tabla32391118[[#This Row],[BALANCE INICIAL]]+Tabla32391118[[#This Row],[ENTRADAS]]-Tabla32391118[[#This Row],[SALIDAS]]</f>
        <v>4</v>
      </c>
      <c r="M647" s="2">
        <v>140</v>
      </c>
      <c r="N647" s="2">
        <f>+Tabla32391118[[#This Row],[BALANCE INICIAL]]*Tabla32391118[[#This Row],[PRECIO]]</f>
        <v>560</v>
      </c>
      <c r="O647" s="2">
        <f>+Tabla32391118[[#This Row],[ENTRADAS]]*Tabla32391118[[#This Row],[PRECIO]]</f>
        <v>0</v>
      </c>
      <c r="P647" s="2">
        <f>+Tabla32391118[[#This Row],[SALIDAS]]*Tabla32391118[[#This Row],[PRECIO]]</f>
        <v>0</v>
      </c>
      <c r="Q647" s="2">
        <f>+Tabla32391118[[#This Row],[BALANCE INICIAL2]]+Tabla32391118[[#This Row],[ENTRADAS3]]-Tabla32391118[[#This Row],[SALIDAS4]]</f>
        <v>560</v>
      </c>
    </row>
    <row r="648" spans="1:17">
      <c r="A648" s="39" t="s">
        <v>59</v>
      </c>
      <c r="B648" s="40" t="s">
        <v>880</v>
      </c>
      <c r="C648" s="52" t="s">
        <v>107</v>
      </c>
      <c r="D648" t="s">
        <v>780</v>
      </c>
      <c r="F648" s="55" t="s">
        <v>1345</v>
      </c>
      <c r="G648" s="55"/>
      <c r="H648" s="9" t="s">
        <v>820</v>
      </c>
      <c r="I648">
        <v>22</v>
      </c>
      <c r="J648">
        <v>0</v>
      </c>
      <c r="K648" s="34">
        <v>0</v>
      </c>
      <c r="L648">
        <f>+Tabla32391118[[#This Row],[BALANCE INICIAL]]+Tabla32391118[[#This Row],[ENTRADAS]]-Tabla32391118[[#This Row],[SALIDAS]]</f>
        <v>22</v>
      </c>
      <c r="M648" s="2">
        <v>525</v>
      </c>
      <c r="N648" s="2">
        <f>+Tabla32391118[[#This Row],[BALANCE INICIAL]]*Tabla32391118[[#This Row],[PRECIO]]</f>
        <v>11550</v>
      </c>
      <c r="O648" s="2">
        <f>+Tabla32391118[[#This Row],[ENTRADAS]]*Tabla32391118[[#This Row],[PRECIO]]</f>
        <v>0</v>
      </c>
      <c r="P648" s="2">
        <f>+Tabla32391118[[#This Row],[SALIDAS]]*Tabla32391118[[#This Row],[PRECIO]]</f>
        <v>0</v>
      </c>
      <c r="Q648" s="2">
        <f>+Tabla32391118[[#This Row],[BALANCE INICIAL2]]+Tabla32391118[[#This Row],[ENTRADAS3]]-Tabla32391118[[#This Row],[SALIDAS4]]</f>
        <v>11550</v>
      </c>
    </row>
    <row r="649" spans="1:17">
      <c r="A649" s="39" t="s">
        <v>59</v>
      </c>
      <c r="B649" s="40" t="s">
        <v>880</v>
      </c>
      <c r="C649" s="52" t="s">
        <v>107</v>
      </c>
      <c r="D649" t="s">
        <v>781</v>
      </c>
      <c r="F649" s="55" t="s">
        <v>1345</v>
      </c>
      <c r="G649" s="55"/>
      <c r="H649" s="9" t="s">
        <v>820</v>
      </c>
      <c r="I649">
        <v>22</v>
      </c>
      <c r="J649">
        <v>0</v>
      </c>
      <c r="K649" s="34">
        <v>0</v>
      </c>
      <c r="L649">
        <f>+Tabla32391118[[#This Row],[BALANCE INICIAL]]+Tabla32391118[[#This Row],[ENTRADAS]]-Tabla32391118[[#This Row],[SALIDAS]]</f>
        <v>22</v>
      </c>
      <c r="M649" s="2">
        <v>400</v>
      </c>
      <c r="N649" s="2">
        <f>+Tabla32391118[[#This Row],[BALANCE INICIAL]]*Tabla32391118[[#This Row],[PRECIO]]</f>
        <v>8800</v>
      </c>
      <c r="O649" s="2">
        <f>+Tabla32391118[[#This Row],[ENTRADAS]]*Tabla32391118[[#This Row],[PRECIO]]</f>
        <v>0</v>
      </c>
      <c r="P649" s="2">
        <f>+Tabla32391118[[#This Row],[SALIDAS]]*Tabla32391118[[#This Row],[PRECIO]]</f>
        <v>0</v>
      </c>
      <c r="Q649" s="2">
        <f>+Tabla32391118[[#This Row],[BALANCE INICIAL2]]+Tabla32391118[[#This Row],[ENTRADAS3]]-Tabla32391118[[#This Row],[SALIDAS4]]</f>
        <v>8800</v>
      </c>
    </row>
    <row r="650" spans="1:17">
      <c r="A650" s="39" t="s">
        <v>999</v>
      </c>
      <c r="B650" s="40" t="s">
        <v>875</v>
      </c>
      <c r="C650" s="52" t="s">
        <v>1000</v>
      </c>
      <c r="D650" t="s">
        <v>1480</v>
      </c>
      <c r="F650" s="55" t="s">
        <v>1345</v>
      </c>
      <c r="G650" s="55"/>
      <c r="H650" s="9" t="s">
        <v>820</v>
      </c>
      <c r="I650">
        <v>3</v>
      </c>
      <c r="J650">
        <v>0</v>
      </c>
      <c r="K650" s="34">
        <v>0</v>
      </c>
      <c r="L650">
        <f>+Tabla32391118[[#This Row],[BALANCE INICIAL]]+Tabla32391118[[#This Row],[ENTRADAS]]-Tabla32391118[[#This Row],[SALIDAS]]</f>
        <v>3</v>
      </c>
      <c r="M650" s="2">
        <v>4626</v>
      </c>
      <c r="N650" s="2">
        <f>+Tabla32391118[[#This Row],[BALANCE INICIAL]]*Tabla32391118[[#This Row],[PRECIO]]</f>
        <v>13878</v>
      </c>
      <c r="O650" s="2">
        <f>+Tabla32391118[[#This Row],[ENTRADAS]]*Tabla32391118[[#This Row],[PRECIO]]</f>
        <v>0</v>
      </c>
      <c r="P650" s="2">
        <f>+Tabla32391118[[#This Row],[SALIDAS]]*Tabla32391118[[#This Row],[PRECIO]]</f>
        <v>0</v>
      </c>
      <c r="Q650" s="2">
        <f>+Tabla32391118[[#This Row],[BALANCE INICIAL2]]+Tabla32391118[[#This Row],[ENTRADAS3]]-Tabla32391118[[#This Row],[SALIDAS4]]</f>
        <v>13878</v>
      </c>
    </row>
    <row r="651" spans="1:17">
      <c r="A651" s="39" t="s">
        <v>59</v>
      </c>
      <c r="B651" s="40" t="s">
        <v>880</v>
      </c>
      <c r="C651" s="52" t="s">
        <v>107</v>
      </c>
      <c r="D651" t="s">
        <v>782</v>
      </c>
      <c r="F651" s="55" t="s">
        <v>1345</v>
      </c>
      <c r="G651" s="55"/>
      <c r="H651" s="9" t="s">
        <v>820</v>
      </c>
      <c r="I651">
        <v>3</v>
      </c>
      <c r="J651">
        <v>0</v>
      </c>
      <c r="K651" s="34">
        <v>0</v>
      </c>
      <c r="L651">
        <f>+Tabla32391118[[#This Row],[BALANCE INICIAL]]+Tabla32391118[[#This Row],[ENTRADAS]]-Tabla32391118[[#This Row],[SALIDAS]]</f>
        <v>3</v>
      </c>
      <c r="M651" s="2">
        <v>1010.5</v>
      </c>
      <c r="N651" s="2">
        <f>+Tabla32391118[[#This Row],[BALANCE INICIAL]]*Tabla32391118[[#This Row],[PRECIO]]</f>
        <v>3031.5</v>
      </c>
      <c r="O651" s="2">
        <f>+Tabla32391118[[#This Row],[ENTRADAS]]*Tabla32391118[[#This Row],[PRECIO]]</f>
        <v>0</v>
      </c>
      <c r="P651" s="2">
        <f>+Tabla32391118[[#This Row],[SALIDAS]]*Tabla32391118[[#This Row],[PRECIO]]</f>
        <v>0</v>
      </c>
      <c r="Q651" s="2">
        <f>+Tabla32391118[[#This Row],[BALANCE INICIAL2]]+Tabla32391118[[#This Row],[ENTRADAS3]]-Tabla32391118[[#This Row],[SALIDAS4]]</f>
        <v>3031.5</v>
      </c>
    </row>
    <row r="652" spans="1:17">
      <c r="A652" s="39" t="s">
        <v>59</v>
      </c>
      <c r="B652" s="40" t="s">
        <v>880</v>
      </c>
      <c r="C652" s="52" t="s">
        <v>107</v>
      </c>
      <c r="D652" t="s">
        <v>783</v>
      </c>
      <c r="F652" s="55" t="s">
        <v>1345</v>
      </c>
      <c r="G652" s="55"/>
      <c r="H652" s="9" t="s">
        <v>820</v>
      </c>
      <c r="I652">
        <v>2</v>
      </c>
      <c r="J652">
        <v>0</v>
      </c>
      <c r="K652" s="34">
        <v>0</v>
      </c>
      <c r="L652">
        <f>+Tabla32391118[[#This Row],[BALANCE INICIAL]]+Tabla32391118[[#This Row],[ENTRADAS]]-Tabla32391118[[#This Row],[SALIDAS]]</f>
        <v>2</v>
      </c>
      <c r="M652" s="2">
        <v>900</v>
      </c>
      <c r="N652" s="2">
        <f>+Tabla32391118[[#This Row],[BALANCE INICIAL]]*Tabla32391118[[#This Row],[PRECIO]]</f>
        <v>1800</v>
      </c>
      <c r="O652" s="2">
        <f>+Tabla32391118[[#This Row],[ENTRADAS]]*Tabla32391118[[#This Row],[PRECIO]]</f>
        <v>0</v>
      </c>
      <c r="P652" s="2">
        <f>+Tabla32391118[[#This Row],[SALIDAS]]*Tabla32391118[[#This Row],[PRECIO]]</f>
        <v>0</v>
      </c>
      <c r="Q652" s="2">
        <f>+Tabla32391118[[#This Row],[BALANCE INICIAL2]]+Tabla32391118[[#This Row],[ENTRADAS3]]-Tabla32391118[[#This Row],[SALIDAS4]]</f>
        <v>1800</v>
      </c>
    </row>
    <row r="653" spans="1:17">
      <c r="A653" s="39" t="s">
        <v>59</v>
      </c>
      <c r="B653" s="40" t="s">
        <v>880</v>
      </c>
      <c r="C653" s="52" t="s">
        <v>107</v>
      </c>
      <c r="D653" t="s">
        <v>784</v>
      </c>
      <c r="F653" s="55" t="s">
        <v>1345</v>
      </c>
      <c r="G653" s="55"/>
      <c r="H653" s="9" t="s">
        <v>820</v>
      </c>
      <c r="I653">
        <v>3</v>
      </c>
      <c r="J653">
        <v>0</v>
      </c>
      <c r="K653" s="34">
        <v>0</v>
      </c>
      <c r="L653">
        <f>+Tabla32391118[[#This Row],[BALANCE INICIAL]]+Tabla32391118[[#This Row],[ENTRADAS]]-Tabla32391118[[#This Row],[SALIDAS]]</f>
        <v>3</v>
      </c>
      <c r="M653" s="2">
        <v>950</v>
      </c>
      <c r="N653" s="2">
        <f>+Tabla32391118[[#This Row],[BALANCE INICIAL]]*Tabla32391118[[#This Row],[PRECIO]]</f>
        <v>2850</v>
      </c>
      <c r="O653" s="2">
        <f>+Tabla32391118[[#This Row],[ENTRADAS]]*Tabla32391118[[#This Row],[PRECIO]]</f>
        <v>0</v>
      </c>
      <c r="P653" s="2">
        <f>+Tabla32391118[[#This Row],[SALIDAS]]*Tabla32391118[[#This Row],[PRECIO]]</f>
        <v>0</v>
      </c>
      <c r="Q653" s="2">
        <f>+Tabla32391118[[#This Row],[BALANCE INICIAL2]]+Tabla32391118[[#This Row],[ENTRADAS3]]-Tabla32391118[[#This Row],[SALIDAS4]]</f>
        <v>2850</v>
      </c>
    </row>
    <row r="654" spans="1:17">
      <c r="A654" s="39" t="s">
        <v>41</v>
      </c>
      <c r="B654" s="40" t="s">
        <v>890</v>
      </c>
      <c r="C654" s="52" t="s">
        <v>87</v>
      </c>
      <c r="D654" t="s">
        <v>1153</v>
      </c>
      <c r="F654" s="55" t="s">
        <v>1345</v>
      </c>
      <c r="G654" s="55"/>
      <c r="H654" s="9" t="s">
        <v>820</v>
      </c>
      <c r="I654">
        <v>215</v>
      </c>
      <c r="J654">
        <v>0</v>
      </c>
      <c r="K654" s="34">
        <v>0</v>
      </c>
      <c r="L654">
        <f>+Tabla32391118[[#This Row],[BALANCE INICIAL]]+Tabla32391118[[#This Row],[ENTRADAS]]-Tabla32391118[[#This Row],[SALIDAS]]</f>
        <v>215</v>
      </c>
      <c r="M654" s="2">
        <v>25</v>
      </c>
      <c r="N654" s="2">
        <f>+Tabla32391118[[#This Row],[BALANCE INICIAL]]*Tabla32391118[[#This Row],[PRECIO]]</f>
        <v>5375</v>
      </c>
      <c r="O654" s="2">
        <f>+Tabla32391118[[#This Row],[ENTRADAS]]*Tabla32391118[[#This Row],[PRECIO]]</f>
        <v>0</v>
      </c>
      <c r="P654" s="2">
        <f>+Tabla32391118[[#This Row],[SALIDAS]]*Tabla32391118[[#This Row],[PRECIO]]</f>
        <v>0</v>
      </c>
      <c r="Q654" s="2">
        <f>+Tabla32391118[[#This Row],[BALANCE INICIAL2]]+Tabla32391118[[#This Row],[ENTRADAS3]]-Tabla32391118[[#This Row],[SALIDAS4]]</f>
        <v>5375</v>
      </c>
    </row>
    <row r="655" spans="1:17">
      <c r="A655" s="39" t="s">
        <v>41</v>
      </c>
      <c r="B655" s="40" t="s">
        <v>890</v>
      </c>
      <c r="C655" s="52" t="s">
        <v>87</v>
      </c>
      <c r="D655" t="s">
        <v>1154</v>
      </c>
      <c r="F655" s="55" t="s">
        <v>1345</v>
      </c>
      <c r="G655" s="55"/>
      <c r="H655" s="9" t="s">
        <v>820</v>
      </c>
      <c r="I655">
        <v>35</v>
      </c>
      <c r="J655">
        <v>0</v>
      </c>
      <c r="K655" s="34">
        <v>0</v>
      </c>
      <c r="L655">
        <f>+Tabla32391118[[#This Row],[BALANCE INICIAL]]+Tabla32391118[[#This Row],[ENTRADAS]]-Tabla32391118[[#This Row],[SALIDAS]]</f>
        <v>35</v>
      </c>
      <c r="M655" s="2">
        <v>14.95</v>
      </c>
      <c r="N655" s="2">
        <f>+Tabla32391118[[#This Row],[BALANCE INICIAL]]*Tabla32391118[[#This Row],[PRECIO]]</f>
        <v>523.25</v>
      </c>
      <c r="O655" s="2">
        <f>+Tabla32391118[[#This Row],[ENTRADAS]]*Tabla32391118[[#This Row],[PRECIO]]</f>
        <v>0</v>
      </c>
      <c r="P655" s="2">
        <f>+Tabla32391118[[#This Row],[SALIDAS]]*Tabla32391118[[#This Row],[PRECIO]]</f>
        <v>0</v>
      </c>
      <c r="Q655" s="2">
        <f>+Tabla32391118[[#This Row],[BALANCE INICIAL2]]+Tabla32391118[[#This Row],[ENTRADAS3]]-Tabla32391118[[#This Row],[SALIDAS4]]</f>
        <v>523.25</v>
      </c>
    </row>
    <row r="656" spans="1:17">
      <c r="A656" s="9" t="s">
        <v>29</v>
      </c>
      <c r="B656" s="47" t="s">
        <v>878</v>
      </c>
      <c r="C656" s="50" t="s">
        <v>102</v>
      </c>
      <c r="D656" t="s">
        <v>1155</v>
      </c>
      <c r="F656" s="55" t="s">
        <v>1345</v>
      </c>
      <c r="G656" s="55"/>
      <c r="H656" s="9" t="s">
        <v>834</v>
      </c>
      <c r="I656">
        <v>0</v>
      </c>
      <c r="J656">
        <v>0</v>
      </c>
      <c r="K656" s="34">
        <v>0</v>
      </c>
      <c r="L656">
        <f>+Tabla32391118[[#This Row],[BALANCE INICIAL]]+Tabla32391118[[#This Row],[ENTRADAS]]-Tabla32391118[[#This Row],[SALIDAS]]</f>
        <v>0</v>
      </c>
      <c r="M656" s="2">
        <v>120</v>
      </c>
      <c r="N656" s="2">
        <f>+Tabla32391118[[#This Row],[BALANCE INICIAL]]*Tabla32391118[[#This Row],[PRECIO]]</f>
        <v>0</v>
      </c>
      <c r="O656" s="2">
        <f>+Tabla32391118[[#This Row],[ENTRADAS]]*Tabla32391118[[#This Row],[PRECIO]]</f>
        <v>0</v>
      </c>
      <c r="P656" s="2">
        <f>+Tabla32391118[[#This Row],[SALIDAS]]*Tabla32391118[[#This Row],[PRECIO]]</f>
        <v>0</v>
      </c>
      <c r="Q656" s="2">
        <f>+Tabla32391118[[#This Row],[BALANCE INICIAL2]]+Tabla32391118[[#This Row],[ENTRADAS3]]-Tabla32391118[[#This Row],[SALIDAS4]]</f>
        <v>0</v>
      </c>
    </row>
    <row r="657" spans="1:17">
      <c r="A657" s="63" t="s">
        <v>29</v>
      </c>
      <c r="B657" s="40" t="s">
        <v>878</v>
      </c>
      <c r="C657" s="52" t="s">
        <v>102</v>
      </c>
      <c r="D657" t="s">
        <v>1705</v>
      </c>
      <c r="E657" t="s">
        <v>1659</v>
      </c>
      <c r="F657" s="55">
        <v>45551</v>
      </c>
      <c r="G657" s="62" t="s">
        <v>1719</v>
      </c>
      <c r="H657" s="9" t="s">
        <v>870</v>
      </c>
      <c r="I657">
        <v>0</v>
      </c>
      <c r="J657">
        <v>10</v>
      </c>
      <c r="K657" s="34">
        <v>0</v>
      </c>
      <c r="L657">
        <f>+Tabla32391118[[#This Row],[BALANCE INICIAL]]+Tabla32391118[[#This Row],[ENTRADAS]]-Tabla32391118[[#This Row],[SALIDAS]]</f>
        <v>10</v>
      </c>
      <c r="M657" s="2">
        <v>938</v>
      </c>
      <c r="N657" s="2">
        <f>+Tabla32391118[[#This Row],[BALANCE INICIAL]]*Tabla32391118[[#This Row],[PRECIO]]</f>
        <v>0</v>
      </c>
      <c r="O657" s="2">
        <f>+Tabla32391118[[#This Row],[ENTRADAS]]*Tabla32391118[[#This Row],[PRECIO]]</f>
        <v>9380</v>
      </c>
      <c r="P657" s="2">
        <f>+Tabla32391118[[#This Row],[SALIDAS]]*Tabla32391118[[#This Row],[PRECIO]]</f>
        <v>0</v>
      </c>
      <c r="Q657" s="2">
        <f>+Tabla32391118[[#This Row],[BALANCE INICIAL2]]+Tabla32391118[[#This Row],[ENTRADAS3]]-Tabla32391118[[#This Row],[SALIDAS4]]</f>
        <v>9380</v>
      </c>
    </row>
    <row r="658" spans="1:17">
      <c r="A658" s="63" t="s">
        <v>29</v>
      </c>
      <c r="B658" s="40" t="s">
        <v>878</v>
      </c>
      <c r="C658" s="52" t="s">
        <v>102</v>
      </c>
      <c r="D658" t="s">
        <v>1731</v>
      </c>
      <c r="E658" t="s">
        <v>1659</v>
      </c>
      <c r="F658" s="55">
        <v>45551</v>
      </c>
      <c r="G658" s="62" t="s">
        <v>1719</v>
      </c>
      <c r="H658" s="9" t="s">
        <v>870</v>
      </c>
      <c r="I658">
        <v>0</v>
      </c>
      <c r="J658">
        <v>9</v>
      </c>
      <c r="K658" s="34">
        <v>0</v>
      </c>
      <c r="L658">
        <f>+Tabla32391118[[#This Row],[BALANCE INICIAL]]+Tabla32391118[[#This Row],[ENTRADAS]]-Tabla32391118[[#This Row],[SALIDAS]]</f>
        <v>9</v>
      </c>
      <c r="M658" s="2">
        <v>779</v>
      </c>
      <c r="N658" s="2">
        <f>+Tabla32391118[[#This Row],[BALANCE INICIAL]]*Tabla32391118[[#This Row],[PRECIO]]</f>
        <v>0</v>
      </c>
      <c r="O658" s="2">
        <f>+Tabla32391118[[#This Row],[ENTRADAS]]*Tabla32391118[[#This Row],[PRECIO]]</f>
        <v>7011</v>
      </c>
      <c r="P658" s="2">
        <f>+Tabla32391118[[#This Row],[SALIDAS]]*Tabla32391118[[#This Row],[PRECIO]]</f>
        <v>0</v>
      </c>
      <c r="Q658" s="2">
        <f>+Tabla32391118[[#This Row],[BALANCE INICIAL2]]+Tabla32391118[[#This Row],[ENTRADAS3]]-Tabla32391118[[#This Row],[SALIDAS4]]</f>
        <v>7011</v>
      </c>
    </row>
    <row r="659" spans="1:17">
      <c r="A659" s="39" t="s">
        <v>1384</v>
      </c>
      <c r="B659" s="40" t="s">
        <v>1385</v>
      </c>
      <c r="C659" s="52" t="s">
        <v>1386</v>
      </c>
      <c r="D659" t="s">
        <v>1156</v>
      </c>
      <c r="F659" s="55" t="s">
        <v>1345</v>
      </c>
      <c r="G659" s="55"/>
      <c r="H659" s="9" t="s">
        <v>820</v>
      </c>
      <c r="I659">
        <v>10</v>
      </c>
      <c r="J659">
        <v>0</v>
      </c>
      <c r="K659" s="34">
        <v>0</v>
      </c>
      <c r="L659">
        <f>+Tabla32391118[[#This Row],[BALANCE INICIAL]]+Tabla32391118[[#This Row],[ENTRADAS]]-Tabla32391118[[#This Row],[SALIDAS]]</f>
        <v>10</v>
      </c>
      <c r="M659" s="2">
        <v>55</v>
      </c>
      <c r="N659" s="2">
        <f>+Tabla32391118[[#This Row],[BALANCE INICIAL]]*Tabla32391118[[#This Row],[PRECIO]]</f>
        <v>550</v>
      </c>
      <c r="O659" s="2">
        <f>+Tabla32391118[[#This Row],[ENTRADAS]]*Tabla32391118[[#This Row],[PRECIO]]</f>
        <v>0</v>
      </c>
      <c r="P659" s="2">
        <f>+Tabla32391118[[#This Row],[SALIDAS]]*Tabla32391118[[#This Row],[PRECIO]]</f>
        <v>0</v>
      </c>
      <c r="Q659" s="2">
        <f>+Tabla32391118[[#This Row],[BALANCE INICIAL2]]+Tabla32391118[[#This Row],[ENTRADAS3]]-Tabla32391118[[#This Row],[SALIDAS4]]</f>
        <v>550</v>
      </c>
    </row>
    <row r="660" spans="1:17">
      <c r="A660" s="39" t="s">
        <v>28</v>
      </c>
      <c r="B660" s="40" t="s">
        <v>884</v>
      </c>
      <c r="C660" s="52" t="s">
        <v>74</v>
      </c>
      <c r="D660" t="s">
        <v>1157</v>
      </c>
      <c r="F660" s="55" t="s">
        <v>1345</v>
      </c>
      <c r="G660" s="55"/>
      <c r="H660" s="9" t="s">
        <v>820</v>
      </c>
      <c r="I660">
        <v>323</v>
      </c>
      <c r="J660">
        <v>0</v>
      </c>
      <c r="K660" s="34">
        <v>2</v>
      </c>
      <c r="L660">
        <f>+Tabla32391118[[#This Row],[BALANCE INICIAL]]+Tabla32391118[[#This Row],[ENTRADAS]]-Tabla32391118[[#This Row],[SALIDAS]]</f>
        <v>321</v>
      </c>
      <c r="M660" s="2">
        <v>25</v>
      </c>
      <c r="N660" s="2">
        <f>+Tabla32391118[[#This Row],[BALANCE INICIAL]]*Tabla32391118[[#This Row],[PRECIO]]</f>
        <v>8075</v>
      </c>
      <c r="O660" s="2">
        <f>+Tabla32391118[[#This Row],[ENTRADAS]]*Tabla32391118[[#This Row],[PRECIO]]</f>
        <v>0</v>
      </c>
      <c r="P660" s="2">
        <f>+Tabla32391118[[#This Row],[SALIDAS]]*Tabla32391118[[#This Row],[PRECIO]]</f>
        <v>50</v>
      </c>
      <c r="Q660" s="2">
        <f>+Tabla32391118[[#This Row],[BALANCE INICIAL2]]+Tabla32391118[[#This Row],[ENTRADAS3]]-Tabla32391118[[#This Row],[SALIDAS4]]</f>
        <v>8025</v>
      </c>
    </row>
    <row r="661" spans="1:17">
      <c r="A661" s="39" t="s">
        <v>28</v>
      </c>
      <c r="B661" s="40" t="s">
        <v>884</v>
      </c>
      <c r="C661" s="52" t="s">
        <v>74</v>
      </c>
      <c r="D661" t="s">
        <v>1158</v>
      </c>
      <c r="F661" s="55" t="s">
        <v>1345</v>
      </c>
      <c r="G661" s="55"/>
      <c r="H661" s="9" t="s">
        <v>820</v>
      </c>
      <c r="I661">
        <v>450</v>
      </c>
      <c r="J661">
        <v>0</v>
      </c>
      <c r="K661" s="34">
        <v>0</v>
      </c>
      <c r="L661">
        <f>+Tabla32391118[[#This Row],[BALANCE INICIAL]]+Tabla32391118[[#This Row],[ENTRADAS]]-Tabla32391118[[#This Row],[SALIDAS]]</f>
        <v>450</v>
      </c>
      <c r="M661" s="2">
        <v>3.95</v>
      </c>
      <c r="N661" s="2">
        <f>+Tabla32391118[[#This Row],[BALANCE INICIAL]]*Tabla32391118[[#This Row],[PRECIO]]</f>
        <v>1777.5</v>
      </c>
      <c r="O661" s="2">
        <f>+Tabla32391118[[#This Row],[ENTRADAS]]*Tabla32391118[[#This Row],[PRECIO]]</f>
        <v>0</v>
      </c>
      <c r="P661" s="2">
        <f>+Tabla32391118[[#This Row],[SALIDAS]]*Tabla32391118[[#This Row],[PRECIO]]</f>
        <v>0</v>
      </c>
      <c r="Q661" s="2">
        <f>+Tabla32391118[[#This Row],[BALANCE INICIAL2]]+Tabla32391118[[#This Row],[ENTRADAS3]]-Tabla32391118[[#This Row],[SALIDAS4]]</f>
        <v>1777.5</v>
      </c>
    </row>
    <row r="662" spans="1:17">
      <c r="A662" s="9" t="s">
        <v>29</v>
      </c>
      <c r="B662" s="47" t="s">
        <v>878</v>
      </c>
      <c r="C662" s="50" t="s">
        <v>102</v>
      </c>
      <c r="D662" t="s">
        <v>1407</v>
      </c>
      <c r="F662" s="55" t="s">
        <v>1345</v>
      </c>
      <c r="G662" s="55"/>
      <c r="H662" s="9" t="s">
        <v>871</v>
      </c>
      <c r="I662">
        <v>6</v>
      </c>
      <c r="J662">
        <v>0</v>
      </c>
      <c r="K662" s="34">
        <v>3</v>
      </c>
      <c r="L662">
        <f>+Tabla32391118[[#This Row],[BALANCE INICIAL]]+Tabla32391118[[#This Row],[ENTRADAS]]-Tabla32391118[[#This Row],[SALIDAS]]</f>
        <v>3</v>
      </c>
      <c r="M662" s="2">
        <v>274</v>
      </c>
      <c r="N662" s="2">
        <f>+Tabla32391118[[#This Row],[BALANCE INICIAL]]*Tabla32391118[[#This Row],[PRECIO]]</f>
        <v>1644</v>
      </c>
      <c r="O662" s="2">
        <f>+Tabla32391118[[#This Row],[ENTRADAS]]*Tabla32391118[[#This Row],[PRECIO]]</f>
        <v>0</v>
      </c>
      <c r="P662" s="2">
        <f>+Tabla32391118[[#This Row],[SALIDAS]]*Tabla32391118[[#This Row],[PRECIO]]</f>
        <v>822</v>
      </c>
      <c r="Q662" s="2">
        <f>+Tabla32391118[[#This Row],[BALANCE INICIAL2]]+Tabla32391118[[#This Row],[ENTRADAS3]]-Tabla32391118[[#This Row],[SALIDAS4]]</f>
        <v>822</v>
      </c>
    </row>
    <row r="663" spans="1:17">
      <c r="A663" s="63" t="s">
        <v>29</v>
      </c>
      <c r="B663" s="40" t="s">
        <v>878</v>
      </c>
      <c r="C663" s="52" t="s">
        <v>102</v>
      </c>
      <c r="D663" t="s">
        <v>1706</v>
      </c>
      <c r="E663" t="s">
        <v>1659</v>
      </c>
      <c r="F663" s="55">
        <v>45551</v>
      </c>
      <c r="G663" s="62" t="s">
        <v>1719</v>
      </c>
      <c r="H663" s="9" t="s">
        <v>820</v>
      </c>
      <c r="I663">
        <v>0</v>
      </c>
      <c r="J663">
        <v>10</v>
      </c>
      <c r="K663" s="34">
        <v>0</v>
      </c>
      <c r="L663">
        <f>+Tabla32391118[[#This Row],[BALANCE INICIAL]]+Tabla32391118[[#This Row],[ENTRADAS]]-Tabla32391118[[#This Row],[SALIDAS]]</f>
        <v>10</v>
      </c>
      <c r="M663" s="2">
        <v>239</v>
      </c>
      <c r="N663" s="2">
        <f>+Tabla32391118[[#This Row],[BALANCE INICIAL]]*Tabla32391118[[#This Row],[PRECIO]]</f>
        <v>0</v>
      </c>
      <c r="O663" s="2">
        <f>+Tabla32391118[[#This Row],[ENTRADAS]]*Tabla32391118[[#This Row],[PRECIO]]</f>
        <v>2390</v>
      </c>
      <c r="P663" s="2">
        <f>+Tabla32391118[[#This Row],[SALIDAS]]*Tabla32391118[[#This Row],[PRECIO]]</f>
        <v>0</v>
      </c>
      <c r="Q663" s="2">
        <f>+Tabla32391118[[#This Row],[BALANCE INICIAL2]]+Tabla32391118[[#This Row],[ENTRADAS3]]-Tabla32391118[[#This Row],[SALIDAS4]]</f>
        <v>2390</v>
      </c>
    </row>
    <row r="664" spans="1:17">
      <c r="A664" s="63" t="s">
        <v>29</v>
      </c>
      <c r="B664" s="40" t="s">
        <v>878</v>
      </c>
      <c r="C664" s="52" t="s">
        <v>102</v>
      </c>
      <c r="D664" t="s">
        <v>1707</v>
      </c>
      <c r="E664" t="s">
        <v>1659</v>
      </c>
      <c r="F664" s="55">
        <v>45551</v>
      </c>
      <c r="G664" s="62" t="s">
        <v>1719</v>
      </c>
      <c r="H664" s="9" t="s">
        <v>820</v>
      </c>
      <c r="I664">
        <v>0</v>
      </c>
      <c r="J664">
        <v>1</v>
      </c>
      <c r="K664" s="34">
        <v>0</v>
      </c>
      <c r="L664">
        <f>+Tabla32391118[[#This Row],[BALANCE INICIAL]]+Tabla32391118[[#This Row],[ENTRADAS]]-Tabla32391118[[#This Row],[SALIDAS]]</f>
        <v>1</v>
      </c>
      <c r="M664" s="2">
        <v>371</v>
      </c>
      <c r="N664" s="2">
        <f>+Tabla32391118[[#This Row],[BALANCE INICIAL]]*Tabla32391118[[#This Row],[PRECIO]]</f>
        <v>0</v>
      </c>
      <c r="O664" s="2">
        <f>+Tabla32391118[[#This Row],[ENTRADAS]]*Tabla32391118[[#This Row],[PRECIO]]</f>
        <v>371</v>
      </c>
      <c r="P664" s="2">
        <f>+Tabla32391118[[#This Row],[SALIDAS]]*Tabla32391118[[#This Row],[PRECIO]]</f>
        <v>0</v>
      </c>
      <c r="Q664" s="2">
        <f>+Tabla32391118[[#This Row],[BALANCE INICIAL2]]+Tabla32391118[[#This Row],[ENTRADAS3]]-Tabla32391118[[#This Row],[SALIDAS4]]</f>
        <v>371</v>
      </c>
    </row>
    <row r="665" spans="1:17">
      <c r="A665" s="9" t="s">
        <v>29</v>
      </c>
      <c r="B665" s="47" t="s">
        <v>878</v>
      </c>
      <c r="C665" s="50" t="s">
        <v>102</v>
      </c>
      <c r="D665" t="s">
        <v>623</v>
      </c>
      <c r="F665" s="55" t="s">
        <v>1345</v>
      </c>
      <c r="G665" s="55"/>
      <c r="H665" s="9" t="s">
        <v>865</v>
      </c>
      <c r="I665">
        <v>1</v>
      </c>
      <c r="J665">
        <v>0</v>
      </c>
      <c r="K665" s="34">
        <v>0</v>
      </c>
      <c r="L665">
        <f>+Tabla32391118[[#This Row],[BALANCE INICIAL]]+Tabla32391118[[#This Row],[ENTRADAS]]-Tabla32391118[[#This Row],[SALIDAS]]</f>
        <v>1</v>
      </c>
      <c r="M665" s="2">
        <v>340</v>
      </c>
      <c r="N665" s="2">
        <f>+Tabla32391118[[#This Row],[BALANCE INICIAL]]*Tabla32391118[[#This Row],[PRECIO]]</f>
        <v>340</v>
      </c>
      <c r="O665" s="2">
        <f>+Tabla32391118[[#This Row],[ENTRADAS]]*Tabla32391118[[#This Row],[PRECIO]]</f>
        <v>0</v>
      </c>
      <c r="P665" s="2">
        <f>+Tabla32391118[[#This Row],[SALIDAS]]*Tabla32391118[[#This Row],[PRECIO]]</f>
        <v>0</v>
      </c>
      <c r="Q665" s="2">
        <f>+Tabla32391118[[#This Row],[BALANCE INICIAL2]]+Tabla32391118[[#This Row],[ENTRADAS3]]-Tabla32391118[[#This Row],[SALIDAS4]]</f>
        <v>340</v>
      </c>
    </row>
    <row r="666" spans="1:17">
      <c r="A666" s="9" t="s">
        <v>29</v>
      </c>
      <c r="B666" s="47" t="s">
        <v>878</v>
      </c>
      <c r="C666" s="50" t="s">
        <v>102</v>
      </c>
      <c r="D666" t="s">
        <v>624</v>
      </c>
      <c r="F666" s="55" t="s">
        <v>1345</v>
      </c>
      <c r="G666" s="55"/>
      <c r="H666" s="9" t="s">
        <v>825</v>
      </c>
      <c r="I666">
        <v>1</v>
      </c>
      <c r="J666">
        <v>0</v>
      </c>
      <c r="K666" s="34">
        <v>0</v>
      </c>
      <c r="L666">
        <f>+Tabla32391118[[#This Row],[BALANCE INICIAL]]+Tabla32391118[[#This Row],[ENTRADAS]]-Tabla32391118[[#This Row],[SALIDAS]]</f>
        <v>1</v>
      </c>
      <c r="M666" s="2">
        <v>297.95</v>
      </c>
      <c r="N666" s="2">
        <f>+Tabla32391118[[#This Row],[BALANCE INICIAL]]*Tabla32391118[[#This Row],[PRECIO]]</f>
        <v>297.95</v>
      </c>
      <c r="O666" s="2">
        <f>+Tabla32391118[[#This Row],[ENTRADAS]]*Tabla32391118[[#This Row],[PRECIO]]</f>
        <v>0</v>
      </c>
      <c r="P666" s="2">
        <f>+Tabla32391118[[#This Row],[SALIDAS]]*Tabla32391118[[#This Row],[PRECIO]]</f>
        <v>0</v>
      </c>
      <c r="Q666" s="2">
        <f>+Tabla32391118[[#This Row],[BALANCE INICIAL2]]+Tabla32391118[[#This Row],[ENTRADAS3]]-Tabla32391118[[#This Row],[SALIDAS4]]</f>
        <v>297.95</v>
      </c>
    </row>
    <row r="667" spans="1:17">
      <c r="A667" s="9" t="s">
        <v>29</v>
      </c>
      <c r="B667" s="47" t="s">
        <v>878</v>
      </c>
      <c r="C667" s="50" t="s">
        <v>102</v>
      </c>
      <c r="D667" t="s">
        <v>627</v>
      </c>
      <c r="F667" s="55" t="s">
        <v>1345</v>
      </c>
      <c r="G667" s="55"/>
      <c r="H667" s="9" t="s">
        <v>865</v>
      </c>
      <c r="I667">
        <v>4</v>
      </c>
      <c r="J667">
        <v>0</v>
      </c>
      <c r="K667" s="34">
        <v>0</v>
      </c>
      <c r="L667">
        <f>+Tabla32391118[[#This Row],[BALANCE INICIAL]]+Tabla32391118[[#This Row],[ENTRADAS]]-Tabla32391118[[#This Row],[SALIDAS]]</f>
        <v>4</v>
      </c>
      <c r="M667" s="2">
        <v>277</v>
      </c>
      <c r="N667" s="2">
        <f>+Tabla32391118[[#This Row],[BALANCE INICIAL]]*Tabla32391118[[#This Row],[PRECIO]]</f>
        <v>1108</v>
      </c>
      <c r="O667" s="2">
        <f>+Tabla32391118[[#This Row],[ENTRADAS]]*Tabla32391118[[#This Row],[PRECIO]]</f>
        <v>0</v>
      </c>
      <c r="P667" s="2">
        <f>+Tabla32391118[[#This Row],[SALIDAS]]*Tabla32391118[[#This Row],[PRECIO]]</f>
        <v>0</v>
      </c>
      <c r="Q667" s="2">
        <f>+Tabla32391118[[#This Row],[BALANCE INICIAL2]]+Tabla32391118[[#This Row],[ENTRADAS3]]-Tabla32391118[[#This Row],[SALIDAS4]]</f>
        <v>1108</v>
      </c>
    </row>
    <row r="668" spans="1:17">
      <c r="A668" s="9" t="s">
        <v>29</v>
      </c>
      <c r="B668" s="47" t="s">
        <v>878</v>
      </c>
      <c r="C668" s="50" t="s">
        <v>102</v>
      </c>
      <c r="D668" t="s">
        <v>628</v>
      </c>
      <c r="F668" s="55" t="s">
        <v>1345</v>
      </c>
      <c r="G668" s="55"/>
      <c r="H668" s="9" t="s">
        <v>865</v>
      </c>
      <c r="I668">
        <v>3</v>
      </c>
      <c r="J668">
        <v>0</v>
      </c>
      <c r="K668" s="34">
        <v>0</v>
      </c>
      <c r="L668">
        <f>+Tabla32391118[[#This Row],[BALANCE INICIAL]]+Tabla32391118[[#This Row],[ENTRADAS]]-Tabla32391118[[#This Row],[SALIDAS]]</f>
        <v>3</v>
      </c>
      <c r="M668" s="2">
        <v>200</v>
      </c>
      <c r="N668" s="2">
        <f>+Tabla32391118[[#This Row],[BALANCE INICIAL]]*Tabla32391118[[#This Row],[PRECIO]]</f>
        <v>600</v>
      </c>
      <c r="O668" s="2">
        <f>+Tabla32391118[[#This Row],[ENTRADAS]]*Tabla32391118[[#This Row],[PRECIO]]</f>
        <v>0</v>
      </c>
      <c r="P668" s="2">
        <f>+Tabla32391118[[#This Row],[SALIDAS]]*Tabla32391118[[#This Row],[PRECIO]]</f>
        <v>0</v>
      </c>
      <c r="Q668" s="2">
        <f>+Tabla32391118[[#This Row],[BALANCE INICIAL2]]+Tabla32391118[[#This Row],[ENTRADAS3]]-Tabla32391118[[#This Row],[SALIDAS4]]</f>
        <v>600</v>
      </c>
    </row>
    <row r="669" spans="1:17">
      <c r="A669" s="39" t="s">
        <v>59</v>
      </c>
      <c r="B669" s="40" t="s">
        <v>880</v>
      </c>
      <c r="C669" s="52" t="s">
        <v>107</v>
      </c>
      <c r="D669" t="s">
        <v>787</v>
      </c>
      <c r="F669" s="55" t="s">
        <v>1345</v>
      </c>
      <c r="G669" s="55"/>
      <c r="H669" s="9" t="s">
        <v>820</v>
      </c>
      <c r="I669">
        <v>5</v>
      </c>
      <c r="J669">
        <v>0</v>
      </c>
      <c r="K669" s="34">
        <v>0</v>
      </c>
      <c r="L669">
        <f>+Tabla32391118[[#This Row],[BALANCE INICIAL]]+Tabla32391118[[#This Row],[ENTRADAS]]-Tabla32391118[[#This Row],[SALIDAS]]</f>
        <v>5</v>
      </c>
      <c r="M669" s="2">
        <v>1300</v>
      </c>
      <c r="N669" s="2">
        <f>+Tabla32391118[[#This Row],[BALANCE INICIAL]]*Tabla32391118[[#This Row],[PRECIO]]</f>
        <v>6500</v>
      </c>
      <c r="O669" s="2">
        <f>+Tabla32391118[[#This Row],[ENTRADAS]]*Tabla32391118[[#This Row],[PRECIO]]</f>
        <v>0</v>
      </c>
      <c r="P669" s="2">
        <f>+Tabla32391118[[#This Row],[SALIDAS]]*Tabla32391118[[#This Row],[PRECIO]]</f>
        <v>0</v>
      </c>
      <c r="Q669" s="2">
        <f>+Tabla32391118[[#This Row],[BALANCE INICIAL2]]+Tabla32391118[[#This Row],[ENTRADAS3]]-Tabla32391118[[#This Row],[SALIDAS4]]</f>
        <v>6500</v>
      </c>
    </row>
    <row r="670" spans="1:17">
      <c r="A670" s="39" t="s">
        <v>59</v>
      </c>
      <c r="B670" s="40" t="s">
        <v>880</v>
      </c>
      <c r="C670" s="52" t="s">
        <v>107</v>
      </c>
      <c r="D670" t="s">
        <v>788</v>
      </c>
      <c r="F670" s="55" t="s">
        <v>1345</v>
      </c>
      <c r="G670" s="55"/>
      <c r="H670" s="9" t="s">
        <v>820</v>
      </c>
      <c r="I670">
        <v>9</v>
      </c>
      <c r="J670">
        <v>0</v>
      </c>
      <c r="K670" s="34">
        <v>0</v>
      </c>
      <c r="L670">
        <f>+Tabla32391118[[#This Row],[BALANCE INICIAL]]+Tabla32391118[[#This Row],[ENTRADAS]]-Tabla32391118[[#This Row],[SALIDAS]]</f>
        <v>9</v>
      </c>
      <c r="M670" s="2">
        <v>1050</v>
      </c>
      <c r="N670" s="2">
        <f>+Tabla32391118[[#This Row],[BALANCE INICIAL]]*Tabla32391118[[#This Row],[PRECIO]]</f>
        <v>9450</v>
      </c>
      <c r="O670" s="2">
        <f>+Tabla32391118[[#This Row],[ENTRADAS]]*Tabla32391118[[#This Row],[PRECIO]]</f>
        <v>0</v>
      </c>
      <c r="P670" s="2">
        <f>+Tabla32391118[[#This Row],[SALIDAS]]*Tabla32391118[[#This Row],[PRECIO]]</f>
        <v>0</v>
      </c>
      <c r="Q670" s="2">
        <f>+Tabla32391118[[#This Row],[BALANCE INICIAL2]]+Tabla32391118[[#This Row],[ENTRADAS3]]-Tabla32391118[[#This Row],[SALIDAS4]]</f>
        <v>9450</v>
      </c>
    </row>
    <row r="671" spans="1:17">
      <c r="A671" s="39" t="s">
        <v>27</v>
      </c>
      <c r="B671" s="40" t="s">
        <v>889</v>
      </c>
      <c r="C671" s="52" t="s">
        <v>1139</v>
      </c>
      <c r="D671" t="s">
        <v>1834</v>
      </c>
      <c r="F671" s="55" t="s">
        <v>1345</v>
      </c>
      <c r="G671" s="55"/>
      <c r="H671" s="9" t="s">
        <v>820</v>
      </c>
      <c r="I671">
        <v>3</v>
      </c>
      <c r="J671">
        <v>0</v>
      </c>
      <c r="K671" s="34">
        <v>3</v>
      </c>
      <c r="L671">
        <f>+Tabla32391118[[#This Row],[BALANCE INICIAL]]+Tabla32391118[[#This Row],[ENTRADAS]]-Tabla32391118[[#This Row],[SALIDAS]]</f>
        <v>0</v>
      </c>
      <c r="M671" s="2">
        <v>1725</v>
      </c>
      <c r="N671" s="2">
        <f>+Tabla32391118[[#This Row],[BALANCE INICIAL]]*Tabla32391118[[#This Row],[PRECIO]]</f>
        <v>5175</v>
      </c>
      <c r="O671" s="2">
        <f>+Tabla32391118[[#This Row],[ENTRADAS]]*Tabla32391118[[#This Row],[PRECIO]]</f>
        <v>0</v>
      </c>
      <c r="P671" s="2">
        <f>+Tabla32391118[[#This Row],[SALIDAS]]*Tabla32391118[[#This Row],[PRECIO]]</f>
        <v>5175</v>
      </c>
      <c r="Q671" s="2">
        <f>+Tabla32391118[[#This Row],[BALANCE INICIAL2]]+Tabla32391118[[#This Row],[ENTRADAS3]]-Tabla32391118[[#This Row],[SALIDAS4]]</f>
        <v>0</v>
      </c>
    </row>
    <row r="672" spans="1:17">
      <c r="A672" s="39" t="s">
        <v>27</v>
      </c>
      <c r="B672" s="40" t="s">
        <v>889</v>
      </c>
      <c r="C672" s="52" t="s">
        <v>1139</v>
      </c>
      <c r="D672" t="s">
        <v>1835</v>
      </c>
      <c r="F672" s="55" t="s">
        <v>1345</v>
      </c>
      <c r="G672" s="55"/>
      <c r="H672" s="9" t="s">
        <v>820</v>
      </c>
      <c r="I672">
        <v>16</v>
      </c>
      <c r="J672">
        <v>0</v>
      </c>
      <c r="K672" s="34">
        <v>16</v>
      </c>
      <c r="L672">
        <f>+Tabla32391118[[#This Row],[BALANCE INICIAL]]+Tabla32391118[[#This Row],[ENTRADAS]]-Tabla32391118[[#This Row],[SALIDAS]]</f>
        <v>0</v>
      </c>
      <c r="M672" s="2">
        <v>441</v>
      </c>
      <c r="N672" s="2">
        <f>+Tabla32391118[[#This Row],[BALANCE INICIAL]]*Tabla32391118[[#This Row],[PRECIO]]</f>
        <v>7056</v>
      </c>
      <c r="O672" s="2">
        <f>+Tabla32391118[[#This Row],[ENTRADAS]]*Tabla32391118[[#This Row],[PRECIO]]</f>
        <v>0</v>
      </c>
      <c r="P672" s="2">
        <f>+Tabla32391118[[#This Row],[SALIDAS]]*Tabla32391118[[#This Row],[PRECIO]]</f>
        <v>7056</v>
      </c>
      <c r="Q672" s="2">
        <f>+Tabla32391118[[#This Row],[BALANCE INICIAL2]]+Tabla32391118[[#This Row],[ENTRADAS3]]-Tabla32391118[[#This Row],[SALIDAS4]]</f>
        <v>0</v>
      </c>
    </row>
    <row r="673" spans="1:17">
      <c r="A673" s="39" t="s">
        <v>28</v>
      </c>
      <c r="B673" s="40" t="s">
        <v>884</v>
      </c>
      <c r="C673" s="52" t="s">
        <v>74</v>
      </c>
      <c r="D673" t="s">
        <v>311</v>
      </c>
      <c r="F673" s="55" t="s">
        <v>1345</v>
      </c>
      <c r="G673" s="55"/>
      <c r="H673" s="9" t="s">
        <v>834</v>
      </c>
      <c r="I673">
        <v>88</v>
      </c>
      <c r="J673">
        <v>0</v>
      </c>
      <c r="K673" s="34">
        <v>0</v>
      </c>
      <c r="L673">
        <f>+Tabla32391118[[#This Row],[BALANCE INICIAL]]+Tabla32391118[[#This Row],[ENTRADAS]]-Tabla32391118[[#This Row],[SALIDAS]]</f>
        <v>88</v>
      </c>
      <c r="M673" s="2">
        <v>19.5</v>
      </c>
      <c r="N673" s="2">
        <f>+Tabla32391118[[#This Row],[BALANCE INICIAL]]*Tabla32391118[[#This Row],[PRECIO]]</f>
        <v>1716</v>
      </c>
      <c r="O673" s="2">
        <f>+Tabla32391118[[#This Row],[ENTRADAS]]*Tabla32391118[[#This Row],[PRECIO]]</f>
        <v>0</v>
      </c>
      <c r="P673" s="2">
        <f>+Tabla32391118[[#This Row],[SALIDAS]]*Tabla32391118[[#This Row],[PRECIO]]</f>
        <v>0</v>
      </c>
      <c r="Q673" s="2">
        <f>+Tabla32391118[[#This Row],[BALANCE INICIAL2]]+Tabla32391118[[#This Row],[ENTRADAS3]]-Tabla32391118[[#This Row],[SALIDAS4]]</f>
        <v>1716</v>
      </c>
    </row>
    <row r="674" spans="1:17">
      <c r="A674" s="9" t="s">
        <v>41</v>
      </c>
      <c r="B674" s="47" t="s">
        <v>890</v>
      </c>
      <c r="C674" s="50" t="s">
        <v>87</v>
      </c>
      <c r="D674" t="s">
        <v>1651</v>
      </c>
      <c r="E674" t="s">
        <v>1653</v>
      </c>
      <c r="F674" s="55">
        <v>45551</v>
      </c>
      <c r="G674" s="62" t="s">
        <v>1652</v>
      </c>
      <c r="H674" s="9" t="s">
        <v>834</v>
      </c>
      <c r="I674">
        <v>0</v>
      </c>
      <c r="J674">
        <v>2</v>
      </c>
      <c r="K674" s="34">
        <v>2</v>
      </c>
      <c r="L674">
        <f>+Tabla32391118[[#This Row],[BALANCE INICIAL]]+Tabla32391118[[#This Row],[ENTRADAS]]-Tabla32391118[[#This Row],[SALIDAS]]</f>
        <v>0</v>
      </c>
      <c r="M674" s="2">
        <v>201.3</v>
      </c>
      <c r="N674" s="2">
        <f>+Tabla32391118[[#This Row],[BALANCE INICIAL]]*Tabla32391118[[#This Row],[PRECIO]]</f>
        <v>0</v>
      </c>
      <c r="O674" s="2">
        <f>+Tabla32391118[[#This Row],[ENTRADAS]]*Tabla32391118[[#This Row],[PRECIO]]</f>
        <v>402.6</v>
      </c>
      <c r="P674" s="2">
        <f>+Tabla32391118[[#This Row],[SALIDAS]]*Tabla32391118[[#This Row],[PRECIO]]</f>
        <v>402.6</v>
      </c>
      <c r="Q674" s="2">
        <f>+Tabla32391118[[#This Row],[BALANCE INICIAL2]]+Tabla32391118[[#This Row],[ENTRADAS3]]-Tabla32391118[[#This Row],[SALIDAS4]]</f>
        <v>0</v>
      </c>
    </row>
    <row r="675" spans="1:17">
      <c r="A675" s="39" t="s">
        <v>56</v>
      </c>
      <c r="B675" s="40" t="s">
        <v>890</v>
      </c>
      <c r="C675" s="52" t="s">
        <v>105</v>
      </c>
      <c r="D675" t="s">
        <v>528</v>
      </c>
      <c r="F675" s="55" t="s">
        <v>1345</v>
      </c>
      <c r="G675" s="55"/>
      <c r="H675" s="9" t="s">
        <v>834</v>
      </c>
      <c r="I675">
        <v>0</v>
      </c>
      <c r="J675">
        <v>0</v>
      </c>
      <c r="K675" s="34">
        <v>0</v>
      </c>
      <c r="L675">
        <f>+Tabla32391118[[#This Row],[BALANCE INICIAL]]+Tabla32391118[[#This Row],[ENTRADAS]]-Tabla32391118[[#This Row],[SALIDAS]]</f>
        <v>0</v>
      </c>
      <c r="M675" s="2">
        <v>110</v>
      </c>
      <c r="N675" s="2">
        <f>+Tabla32391118[[#This Row],[BALANCE INICIAL]]*Tabla32391118[[#This Row],[PRECIO]]</f>
        <v>0</v>
      </c>
      <c r="O675" s="2">
        <f>+Tabla32391118[[#This Row],[ENTRADAS]]*Tabla32391118[[#This Row],[PRECIO]]</f>
        <v>0</v>
      </c>
      <c r="P675" s="2">
        <f>+Tabla32391118[[#This Row],[SALIDAS]]*Tabla32391118[[#This Row],[PRECIO]]</f>
        <v>0</v>
      </c>
      <c r="Q675" s="2">
        <f>+Tabla32391118[[#This Row],[BALANCE INICIAL2]]+Tabla32391118[[#This Row],[ENTRADAS3]]-Tabla32391118[[#This Row],[SALIDAS4]]</f>
        <v>0</v>
      </c>
    </row>
    <row r="676" spans="1:17">
      <c r="A676" s="39" t="s">
        <v>59</v>
      </c>
      <c r="B676" s="40" t="s">
        <v>880</v>
      </c>
      <c r="C676" s="52" t="s">
        <v>107</v>
      </c>
      <c r="D676" t="s">
        <v>789</v>
      </c>
      <c r="F676" s="55" t="s">
        <v>1345</v>
      </c>
      <c r="G676" s="55"/>
      <c r="H676" s="9" t="s">
        <v>873</v>
      </c>
      <c r="I676">
        <v>167</v>
      </c>
      <c r="J676">
        <v>0</v>
      </c>
      <c r="K676" s="34">
        <v>0</v>
      </c>
      <c r="L676">
        <f>+Tabla32391118[[#This Row],[BALANCE INICIAL]]+Tabla32391118[[#This Row],[ENTRADAS]]-Tabla32391118[[#This Row],[SALIDAS]]</f>
        <v>167</v>
      </c>
      <c r="M676" s="2">
        <v>565</v>
      </c>
      <c r="N676" s="2">
        <f>+Tabla32391118[[#This Row],[BALANCE INICIAL]]*Tabla32391118[[#This Row],[PRECIO]]</f>
        <v>94355</v>
      </c>
      <c r="O676" s="2">
        <f>+Tabla32391118[[#This Row],[ENTRADAS]]*Tabla32391118[[#This Row],[PRECIO]]</f>
        <v>0</v>
      </c>
      <c r="P676" s="2">
        <f>+Tabla32391118[[#This Row],[SALIDAS]]*Tabla32391118[[#This Row],[PRECIO]]</f>
        <v>0</v>
      </c>
      <c r="Q676" s="2">
        <f>+Tabla32391118[[#This Row],[BALANCE INICIAL2]]+Tabla32391118[[#This Row],[ENTRADAS3]]-Tabla32391118[[#This Row],[SALIDAS4]]</f>
        <v>94355</v>
      </c>
    </row>
    <row r="677" spans="1:17" ht="15.75" customHeight="1">
      <c r="A677" s="39" t="s">
        <v>59</v>
      </c>
      <c r="B677" s="40" t="s">
        <v>880</v>
      </c>
      <c r="C677" s="52" t="s">
        <v>107</v>
      </c>
      <c r="D677" t="s">
        <v>790</v>
      </c>
      <c r="F677" s="55" t="s">
        <v>1345</v>
      </c>
      <c r="G677" s="55"/>
      <c r="H677" s="9" t="s">
        <v>873</v>
      </c>
      <c r="I677">
        <v>2</v>
      </c>
      <c r="J677">
        <v>0</v>
      </c>
      <c r="K677" s="34">
        <v>0</v>
      </c>
      <c r="L677">
        <f>+Tabla32391118[[#This Row],[BALANCE INICIAL]]+Tabla32391118[[#This Row],[ENTRADAS]]-Tabla32391118[[#This Row],[SALIDAS]]</f>
        <v>2</v>
      </c>
      <c r="M677" s="2">
        <v>900</v>
      </c>
      <c r="N677" s="2">
        <f>+Tabla32391118[[#This Row],[BALANCE INICIAL]]*Tabla32391118[[#This Row],[PRECIO]]</f>
        <v>1800</v>
      </c>
      <c r="O677" s="2">
        <f>+Tabla32391118[[#This Row],[ENTRADAS]]*Tabla32391118[[#This Row],[PRECIO]]</f>
        <v>0</v>
      </c>
      <c r="P677" s="2">
        <f>+Tabla32391118[[#This Row],[SALIDAS]]*Tabla32391118[[#This Row],[PRECIO]]</f>
        <v>0</v>
      </c>
      <c r="Q677" s="2">
        <f>+Tabla32391118[[#This Row],[BALANCE INICIAL2]]+Tabla32391118[[#This Row],[ENTRADAS3]]-Tabla32391118[[#This Row],[SALIDAS4]]</f>
        <v>1800</v>
      </c>
    </row>
    <row r="678" spans="1:17" ht="16.5" customHeight="1">
      <c r="A678" s="39" t="s">
        <v>59</v>
      </c>
      <c r="B678" s="40" t="s">
        <v>880</v>
      </c>
      <c r="C678" s="52" t="s">
        <v>107</v>
      </c>
      <c r="D678" t="s">
        <v>791</v>
      </c>
      <c r="F678" s="55" t="s">
        <v>1345</v>
      </c>
      <c r="G678" s="55"/>
      <c r="H678" s="9" t="s">
        <v>873</v>
      </c>
      <c r="I678">
        <v>2</v>
      </c>
      <c r="J678">
        <v>0</v>
      </c>
      <c r="K678" s="34">
        <v>0</v>
      </c>
      <c r="L678">
        <f>+Tabla32391118[[#This Row],[BALANCE INICIAL]]+Tabla32391118[[#This Row],[ENTRADAS]]-Tabla32391118[[#This Row],[SALIDAS]]</f>
        <v>2</v>
      </c>
      <c r="M678" s="2">
        <v>1190</v>
      </c>
      <c r="N678" s="2">
        <f>+Tabla32391118[[#This Row],[BALANCE INICIAL]]*Tabla32391118[[#This Row],[PRECIO]]</f>
        <v>2380</v>
      </c>
      <c r="O678" s="2">
        <f>+Tabla32391118[[#This Row],[ENTRADAS]]*Tabla32391118[[#This Row],[PRECIO]]</f>
        <v>0</v>
      </c>
      <c r="P678" s="2">
        <f>+Tabla32391118[[#This Row],[SALIDAS]]*Tabla32391118[[#This Row],[PRECIO]]</f>
        <v>0</v>
      </c>
      <c r="Q678" s="2">
        <f>+Tabla32391118[[#This Row],[BALANCE INICIAL2]]+Tabla32391118[[#This Row],[ENTRADAS3]]-Tabla32391118[[#This Row],[SALIDAS4]]</f>
        <v>2380</v>
      </c>
    </row>
    <row r="679" spans="1:17">
      <c r="A679" s="39" t="s">
        <v>59</v>
      </c>
      <c r="B679" s="40" t="s">
        <v>880</v>
      </c>
      <c r="C679" s="52" t="s">
        <v>107</v>
      </c>
      <c r="D679" t="s">
        <v>792</v>
      </c>
      <c r="F679" s="55" t="s">
        <v>1345</v>
      </c>
      <c r="G679" s="55"/>
      <c r="H679" s="9" t="s">
        <v>873</v>
      </c>
      <c r="I679">
        <v>3</v>
      </c>
      <c r="J679">
        <v>0</v>
      </c>
      <c r="K679" s="34">
        <v>0</v>
      </c>
      <c r="L679">
        <f>+Tabla32391118[[#This Row],[BALANCE INICIAL]]+Tabla32391118[[#This Row],[ENTRADAS]]-Tabla32391118[[#This Row],[SALIDAS]]</f>
        <v>3</v>
      </c>
      <c r="M679" s="2">
        <v>800</v>
      </c>
      <c r="N679" s="2">
        <f>+Tabla32391118[[#This Row],[BALANCE INICIAL]]*Tabla32391118[[#This Row],[PRECIO]]</f>
        <v>2400</v>
      </c>
      <c r="O679" s="2">
        <f>+Tabla32391118[[#This Row],[ENTRADAS]]*Tabla32391118[[#This Row],[PRECIO]]</f>
        <v>0</v>
      </c>
      <c r="P679" s="2">
        <f>+Tabla32391118[[#This Row],[SALIDAS]]*Tabla32391118[[#This Row],[PRECIO]]</f>
        <v>0</v>
      </c>
      <c r="Q679" s="2">
        <f>+Tabla32391118[[#This Row],[BALANCE INICIAL2]]+Tabla32391118[[#This Row],[ENTRADAS3]]-Tabla32391118[[#This Row],[SALIDAS4]]</f>
        <v>2400</v>
      </c>
    </row>
    <row r="680" spans="1:17" ht="15" customHeight="1">
      <c r="A680" s="39" t="s">
        <v>59</v>
      </c>
      <c r="B680" s="40" t="s">
        <v>880</v>
      </c>
      <c r="C680" s="52" t="s">
        <v>107</v>
      </c>
      <c r="D680" t="s">
        <v>793</v>
      </c>
      <c r="F680" s="55" t="s">
        <v>1345</v>
      </c>
      <c r="G680" s="55"/>
      <c r="H680" s="9" t="s">
        <v>873</v>
      </c>
      <c r="I680">
        <v>1</v>
      </c>
      <c r="J680">
        <v>0</v>
      </c>
      <c r="K680" s="34">
        <v>0</v>
      </c>
      <c r="L680">
        <f>+Tabla32391118[[#This Row],[BALANCE INICIAL]]+Tabla32391118[[#This Row],[ENTRADAS]]-Tabla32391118[[#This Row],[SALIDAS]]</f>
        <v>1</v>
      </c>
      <c r="M680" s="2">
        <v>737</v>
      </c>
      <c r="N680" s="2">
        <f>+Tabla32391118[[#This Row],[BALANCE INICIAL]]*Tabla32391118[[#This Row],[PRECIO]]</f>
        <v>737</v>
      </c>
      <c r="O680" s="2">
        <f>+Tabla32391118[[#This Row],[ENTRADAS]]*Tabla32391118[[#This Row],[PRECIO]]</f>
        <v>0</v>
      </c>
      <c r="P680" s="2">
        <f>+Tabla32391118[[#This Row],[SALIDAS]]*Tabla32391118[[#This Row],[PRECIO]]</f>
        <v>0</v>
      </c>
      <c r="Q680" s="2">
        <f>+Tabla32391118[[#This Row],[BALANCE INICIAL2]]+Tabla32391118[[#This Row],[ENTRADAS3]]-Tabla32391118[[#This Row],[SALIDAS4]]</f>
        <v>737</v>
      </c>
    </row>
    <row r="681" spans="1:17" ht="13.5" customHeight="1">
      <c r="A681" s="39" t="s">
        <v>59</v>
      </c>
      <c r="B681" s="40" t="s">
        <v>880</v>
      </c>
      <c r="C681" s="52" t="s">
        <v>107</v>
      </c>
      <c r="D681" t="s">
        <v>794</v>
      </c>
      <c r="F681" s="55" t="s">
        <v>1345</v>
      </c>
      <c r="G681" s="55"/>
      <c r="H681" s="9" t="s">
        <v>873</v>
      </c>
      <c r="I681">
        <v>1</v>
      </c>
      <c r="J681">
        <v>0</v>
      </c>
      <c r="K681" s="34">
        <v>0</v>
      </c>
      <c r="L681">
        <f>+Tabla32391118[[#This Row],[BALANCE INICIAL]]+Tabla32391118[[#This Row],[ENTRADAS]]-Tabla32391118[[#This Row],[SALIDAS]]</f>
        <v>1</v>
      </c>
      <c r="M681" s="2">
        <v>715</v>
      </c>
      <c r="N681" s="2">
        <f>+Tabla32391118[[#This Row],[BALANCE INICIAL]]*Tabla32391118[[#This Row],[PRECIO]]</f>
        <v>715</v>
      </c>
      <c r="O681" s="2">
        <f>+Tabla32391118[[#This Row],[ENTRADAS]]*Tabla32391118[[#This Row],[PRECIO]]</f>
        <v>0</v>
      </c>
      <c r="P681" s="2">
        <f>+Tabla32391118[[#This Row],[SALIDAS]]*Tabla32391118[[#This Row],[PRECIO]]</f>
        <v>0</v>
      </c>
      <c r="Q681" s="2">
        <f>+Tabla32391118[[#This Row],[BALANCE INICIAL2]]+Tabla32391118[[#This Row],[ENTRADAS3]]-Tabla32391118[[#This Row],[SALIDAS4]]</f>
        <v>715</v>
      </c>
    </row>
    <row r="682" spans="1:17">
      <c r="A682" s="39" t="s">
        <v>59</v>
      </c>
      <c r="B682" s="40" t="s">
        <v>880</v>
      </c>
      <c r="C682" s="52" t="s">
        <v>107</v>
      </c>
      <c r="D682" t="s">
        <v>795</v>
      </c>
      <c r="F682" s="55" t="s">
        <v>1345</v>
      </c>
      <c r="G682" s="55"/>
      <c r="H682" s="9" t="s">
        <v>873</v>
      </c>
      <c r="I682">
        <v>3</v>
      </c>
      <c r="J682">
        <v>0</v>
      </c>
      <c r="K682" s="34">
        <v>0</v>
      </c>
      <c r="L682">
        <f>+Tabla32391118[[#This Row],[BALANCE INICIAL]]+Tabla32391118[[#This Row],[ENTRADAS]]-Tabla32391118[[#This Row],[SALIDAS]]</f>
        <v>3</v>
      </c>
      <c r="M682" s="2">
        <v>740</v>
      </c>
      <c r="N682" s="2">
        <f>+Tabla32391118[[#This Row],[BALANCE INICIAL]]*Tabla32391118[[#This Row],[PRECIO]]</f>
        <v>2220</v>
      </c>
      <c r="O682" s="2">
        <f>+Tabla32391118[[#This Row],[ENTRADAS]]*Tabla32391118[[#This Row],[PRECIO]]</f>
        <v>0</v>
      </c>
      <c r="P682" s="2">
        <f>+Tabla32391118[[#This Row],[SALIDAS]]*Tabla32391118[[#This Row],[PRECIO]]</f>
        <v>0</v>
      </c>
      <c r="Q682" s="2">
        <f>+Tabla32391118[[#This Row],[BALANCE INICIAL2]]+Tabla32391118[[#This Row],[ENTRADAS3]]-Tabla32391118[[#This Row],[SALIDAS4]]</f>
        <v>2220</v>
      </c>
    </row>
    <row r="683" spans="1:17">
      <c r="A683" s="39" t="s">
        <v>59</v>
      </c>
      <c r="B683" s="40" t="s">
        <v>880</v>
      </c>
      <c r="C683" s="52" t="s">
        <v>107</v>
      </c>
      <c r="D683" t="s">
        <v>796</v>
      </c>
      <c r="F683" s="55" t="s">
        <v>1345</v>
      </c>
      <c r="G683" s="55"/>
      <c r="H683" s="9" t="s">
        <v>873</v>
      </c>
      <c r="I683">
        <v>1</v>
      </c>
      <c r="J683">
        <v>0</v>
      </c>
      <c r="K683" s="34">
        <v>0</v>
      </c>
      <c r="L683">
        <f>+Tabla32391118[[#This Row],[BALANCE INICIAL]]+Tabla32391118[[#This Row],[ENTRADAS]]-Tabla32391118[[#This Row],[SALIDAS]]</f>
        <v>1</v>
      </c>
      <c r="M683" s="2">
        <v>725</v>
      </c>
      <c r="N683" s="2">
        <f>+Tabla32391118[[#This Row],[BALANCE INICIAL]]*Tabla32391118[[#This Row],[PRECIO]]</f>
        <v>725</v>
      </c>
      <c r="O683" s="2">
        <f>+Tabla32391118[[#This Row],[ENTRADAS]]*Tabla32391118[[#This Row],[PRECIO]]</f>
        <v>0</v>
      </c>
      <c r="P683" s="2">
        <f>+Tabla32391118[[#This Row],[SALIDAS]]*Tabla32391118[[#This Row],[PRECIO]]</f>
        <v>0</v>
      </c>
      <c r="Q683" s="2">
        <f>+Tabla32391118[[#This Row],[BALANCE INICIAL2]]+Tabla32391118[[#This Row],[ENTRADAS3]]-Tabla32391118[[#This Row],[SALIDAS4]]</f>
        <v>725</v>
      </c>
    </row>
    <row r="684" spans="1:17">
      <c r="A684" s="39" t="s">
        <v>59</v>
      </c>
      <c r="B684" s="40" t="s">
        <v>880</v>
      </c>
      <c r="C684" s="52" t="s">
        <v>107</v>
      </c>
      <c r="D684" t="s">
        <v>797</v>
      </c>
      <c r="F684" s="55" t="s">
        <v>1345</v>
      </c>
      <c r="G684" s="55"/>
      <c r="H684" s="9" t="s">
        <v>873</v>
      </c>
      <c r="I684">
        <v>1</v>
      </c>
      <c r="J684">
        <v>0</v>
      </c>
      <c r="K684" s="34">
        <v>0</v>
      </c>
      <c r="L684">
        <f>+Tabla32391118[[#This Row],[BALANCE INICIAL]]+Tabla32391118[[#This Row],[ENTRADAS]]-Tabla32391118[[#This Row],[SALIDAS]]</f>
        <v>1</v>
      </c>
      <c r="M684" s="2">
        <v>700</v>
      </c>
      <c r="N684" s="2">
        <f>+Tabla32391118[[#This Row],[BALANCE INICIAL]]*Tabla32391118[[#This Row],[PRECIO]]</f>
        <v>700</v>
      </c>
      <c r="O684" s="2">
        <f>+Tabla32391118[[#This Row],[ENTRADAS]]*Tabla32391118[[#This Row],[PRECIO]]</f>
        <v>0</v>
      </c>
      <c r="P684" s="2">
        <f>+Tabla32391118[[#This Row],[SALIDAS]]*Tabla32391118[[#This Row],[PRECIO]]</f>
        <v>0</v>
      </c>
      <c r="Q684" s="2">
        <f>+Tabla32391118[[#This Row],[BALANCE INICIAL2]]+Tabla32391118[[#This Row],[ENTRADAS3]]-Tabla32391118[[#This Row],[SALIDAS4]]</f>
        <v>700</v>
      </c>
    </row>
    <row r="685" spans="1:17">
      <c r="A685" s="39" t="s">
        <v>59</v>
      </c>
      <c r="B685" s="40" t="s">
        <v>880</v>
      </c>
      <c r="C685" s="52" t="s">
        <v>107</v>
      </c>
      <c r="D685" t="s">
        <v>798</v>
      </c>
      <c r="F685" s="55" t="s">
        <v>1345</v>
      </c>
      <c r="G685" s="55"/>
      <c r="H685" s="9" t="s">
        <v>873</v>
      </c>
      <c r="I685">
        <v>2</v>
      </c>
      <c r="J685">
        <v>0</v>
      </c>
      <c r="K685" s="34">
        <v>0</v>
      </c>
      <c r="L685">
        <f>+Tabla32391118[[#This Row],[BALANCE INICIAL]]+Tabla32391118[[#This Row],[ENTRADAS]]-Tabla32391118[[#This Row],[SALIDAS]]</f>
        <v>2</v>
      </c>
      <c r="M685" s="2">
        <v>700</v>
      </c>
      <c r="N685" s="2">
        <f>+Tabla32391118[[#This Row],[BALANCE INICIAL]]*Tabla32391118[[#This Row],[PRECIO]]</f>
        <v>1400</v>
      </c>
      <c r="O685" s="2">
        <f>+Tabla32391118[[#This Row],[ENTRADAS]]*Tabla32391118[[#This Row],[PRECIO]]</f>
        <v>0</v>
      </c>
      <c r="P685" s="2">
        <f>+Tabla32391118[[#This Row],[SALIDAS]]*Tabla32391118[[#This Row],[PRECIO]]</f>
        <v>0</v>
      </c>
      <c r="Q685" s="2">
        <f>+Tabla32391118[[#This Row],[BALANCE INICIAL2]]+Tabla32391118[[#This Row],[ENTRADAS3]]-Tabla32391118[[#This Row],[SALIDAS4]]</f>
        <v>1400</v>
      </c>
    </row>
    <row r="686" spans="1:17">
      <c r="A686" s="39" t="s">
        <v>59</v>
      </c>
      <c r="B686" s="40" t="s">
        <v>880</v>
      </c>
      <c r="C686" s="52" t="s">
        <v>107</v>
      </c>
      <c r="D686" t="s">
        <v>799</v>
      </c>
      <c r="F686" s="55" t="s">
        <v>1345</v>
      </c>
      <c r="G686" s="55"/>
      <c r="H686" s="9" t="s">
        <v>873</v>
      </c>
      <c r="I686">
        <v>2</v>
      </c>
      <c r="J686">
        <v>0</v>
      </c>
      <c r="K686" s="34">
        <v>0</v>
      </c>
      <c r="L686">
        <f>+Tabla32391118[[#This Row],[BALANCE INICIAL]]+Tabla32391118[[#This Row],[ENTRADAS]]-Tabla32391118[[#This Row],[SALIDAS]]</f>
        <v>2</v>
      </c>
      <c r="M686" s="2">
        <v>395</v>
      </c>
      <c r="N686" s="2">
        <f>+Tabla32391118[[#This Row],[BALANCE INICIAL]]*Tabla32391118[[#This Row],[PRECIO]]</f>
        <v>790</v>
      </c>
      <c r="O686" s="2">
        <f>+Tabla32391118[[#This Row],[ENTRADAS]]*Tabla32391118[[#This Row],[PRECIO]]</f>
        <v>0</v>
      </c>
      <c r="P686" s="2">
        <f>+Tabla32391118[[#This Row],[SALIDAS]]*Tabla32391118[[#This Row],[PRECIO]]</f>
        <v>0</v>
      </c>
      <c r="Q686" s="2">
        <f>+Tabla32391118[[#This Row],[BALANCE INICIAL2]]+Tabla32391118[[#This Row],[ENTRADAS3]]-Tabla32391118[[#This Row],[SALIDAS4]]</f>
        <v>790</v>
      </c>
    </row>
    <row r="687" spans="1:17">
      <c r="A687" s="39" t="s">
        <v>23</v>
      </c>
      <c r="B687" s="40" t="s">
        <v>881</v>
      </c>
      <c r="C687" s="52" t="s">
        <v>97</v>
      </c>
      <c r="D687" t="s">
        <v>1354</v>
      </c>
      <c r="F687" s="55" t="s">
        <v>1345</v>
      </c>
      <c r="G687" s="55"/>
      <c r="H687" s="9" t="s">
        <v>820</v>
      </c>
      <c r="I687">
        <v>2</v>
      </c>
      <c r="J687">
        <v>0</v>
      </c>
      <c r="K687" s="34">
        <v>0</v>
      </c>
      <c r="L687">
        <f>+Tabla32391118[[#This Row],[BALANCE INICIAL]]+Tabla32391118[[#This Row],[ENTRADAS]]-Tabla32391118[[#This Row],[SALIDAS]]</f>
        <v>2</v>
      </c>
      <c r="M687" s="2">
        <v>1250</v>
      </c>
      <c r="N687" s="2">
        <f>+Tabla32391118[[#This Row],[BALANCE INICIAL]]*Tabla32391118[[#This Row],[PRECIO]]</f>
        <v>2500</v>
      </c>
      <c r="O687" s="2">
        <f>+Tabla32391118[[#This Row],[ENTRADAS]]*Tabla32391118[[#This Row],[PRECIO]]</f>
        <v>0</v>
      </c>
      <c r="P687" s="2">
        <f>+Tabla32391118[[#This Row],[SALIDAS]]*Tabla32391118[[#This Row],[PRECIO]]</f>
        <v>0</v>
      </c>
      <c r="Q687" s="2">
        <f>+Tabla32391118[[#This Row],[BALANCE INICIAL2]]+Tabla32391118[[#This Row],[ENTRADAS3]]-Tabla32391118[[#This Row],[SALIDAS4]]</f>
        <v>2500</v>
      </c>
    </row>
    <row r="688" spans="1:17">
      <c r="A688" s="39" t="s">
        <v>43</v>
      </c>
      <c r="B688" s="40" t="s">
        <v>954</v>
      </c>
      <c r="C688" s="50" t="s">
        <v>89</v>
      </c>
      <c r="D688" t="s">
        <v>1045</v>
      </c>
      <c r="E688" t="s">
        <v>1048</v>
      </c>
      <c r="F688" s="55" t="s">
        <v>1345</v>
      </c>
      <c r="G688" s="55"/>
      <c r="H688" s="9" t="s">
        <v>825</v>
      </c>
      <c r="I688">
        <v>1</v>
      </c>
      <c r="J688">
        <v>0</v>
      </c>
      <c r="K688" s="34">
        <v>0</v>
      </c>
      <c r="L688">
        <f>+Tabla32391118[[#This Row],[BALANCE INICIAL]]+Tabla32391118[[#This Row],[ENTRADAS]]-Tabla32391118[[#This Row],[SALIDAS]]</f>
        <v>1</v>
      </c>
      <c r="M688" s="2">
        <v>750</v>
      </c>
      <c r="N688" s="2">
        <f>+Tabla32391118[[#This Row],[BALANCE INICIAL]]*Tabla32391118[[#This Row],[PRECIO]]</f>
        <v>750</v>
      </c>
      <c r="O688" s="2">
        <f>+Tabla32391118[[#This Row],[ENTRADAS]]*Tabla32391118[[#This Row],[PRECIO]]</f>
        <v>0</v>
      </c>
      <c r="P688" s="2">
        <f>+Tabla32391118[[#This Row],[SALIDAS]]*Tabla32391118[[#This Row],[PRECIO]]</f>
        <v>0</v>
      </c>
      <c r="Q688" s="2">
        <f>+Tabla32391118[[#This Row],[BALANCE INICIAL2]]+Tabla32391118[[#This Row],[ENTRADAS3]]-Tabla32391118[[#This Row],[SALIDAS4]]</f>
        <v>750</v>
      </c>
    </row>
    <row r="689" spans="1:17">
      <c r="A689" s="39" t="s">
        <v>33</v>
      </c>
      <c r="B689" s="40" t="s">
        <v>879</v>
      </c>
      <c r="C689" s="50" t="s">
        <v>106</v>
      </c>
      <c r="D689" t="s">
        <v>800</v>
      </c>
      <c r="F689" s="55" t="s">
        <v>1345</v>
      </c>
      <c r="G689" s="55"/>
      <c r="H689" s="9" t="s">
        <v>825</v>
      </c>
      <c r="I689">
        <v>4</v>
      </c>
      <c r="J689">
        <v>0</v>
      </c>
      <c r="K689" s="34">
        <v>0</v>
      </c>
      <c r="L689">
        <f>+Tabla32391118[[#This Row],[BALANCE INICIAL]]+Tabla32391118[[#This Row],[ENTRADAS]]-Tabla32391118[[#This Row],[SALIDAS]]</f>
        <v>4</v>
      </c>
      <c r="M689" s="2">
        <v>990</v>
      </c>
      <c r="N689" s="2">
        <f>+Tabla32391118[[#This Row],[BALANCE INICIAL]]*Tabla32391118[[#This Row],[PRECIO]]</f>
        <v>3960</v>
      </c>
      <c r="O689" s="2">
        <f>+Tabla32391118[[#This Row],[ENTRADAS]]*Tabla32391118[[#This Row],[PRECIO]]</f>
        <v>0</v>
      </c>
      <c r="P689" s="2">
        <f>+Tabla32391118[[#This Row],[SALIDAS]]*Tabla32391118[[#This Row],[PRECIO]]</f>
        <v>0</v>
      </c>
      <c r="Q689" s="2">
        <f>+Tabla32391118[[#This Row],[BALANCE INICIAL2]]+Tabla32391118[[#This Row],[ENTRADAS3]]-Tabla32391118[[#This Row],[SALIDAS4]]</f>
        <v>3960</v>
      </c>
    </row>
    <row r="690" spans="1:17">
      <c r="A690" s="9" t="s">
        <v>1141</v>
      </c>
      <c r="B690" s="17" t="s">
        <v>1142</v>
      </c>
      <c r="C690" s="50" t="s">
        <v>1143</v>
      </c>
      <c r="D690" t="s">
        <v>1742</v>
      </c>
      <c r="F690" s="55"/>
      <c r="G690" s="55"/>
      <c r="H690" s="9" t="s">
        <v>820</v>
      </c>
      <c r="I690">
        <v>24</v>
      </c>
      <c r="J690">
        <v>0</v>
      </c>
      <c r="K690" s="34">
        <v>0</v>
      </c>
      <c r="L690">
        <f>+Tabla32391118[[#This Row],[BALANCE INICIAL]]+Tabla32391118[[#This Row],[ENTRADAS]]-Tabla32391118[[#This Row],[SALIDAS]]</f>
        <v>24</v>
      </c>
      <c r="M690" s="2">
        <v>975</v>
      </c>
      <c r="N690" s="2">
        <f>+Tabla32391118[[#This Row],[BALANCE INICIAL]]*Tabla32391118[[#This Row],[PRECIO]]</f>
        <v>23400</v>
      </c>
      <c r="O690" s="2">
        <f>+Tabla32391118[[#This Row],[ENTRADAS]]*Tabla32391118[[#This Row],[PRECIO]]</f>
        <v>0</v>
      </c>
      <c r="P690" s="2">
        <f>+Tabla32391118[[#This Row],[SALIDAS]]*Tabla32391118[[#This Row],[PRECIO]]</f>
        <v>0</v>
      </c>
      <c r="Q690" s="2">
        <f>+Tabla32391118[[#This Row],[BALANCE INICIAL2]]+Tabla32391118[[#This Row],[ENTRADAS3]]-Tabla32391118[[#This Row],[SALIDAS4]]</f>
        <v>23400</v>
      </c>
    </row>
    <row r="691" spans="1:17">
      <c r="A691" s="39" t="s">
        <v>26</v>
      </c>
      <c r="B691" s="40" t="s">
        <v>887</v>
      </c>
      <c r="C691" s="52" t="s">
        <v>70</v>
      </c>
      <c r="D691" t="s">
        <v>1165</v>
      </c>
      <c r="F691" s="55" t="s">
        <v>1345</v>
      </c>
      <c r="G691" s="55"/>
      <c r="H691" s="9" t="s">
        <v>820</v>
      </c>
      <c r="I691">
        <v>2</v>
      </c>
      <c r="J691">
        <v>0</v>
      </c>
      <c r="K691" s="34">
        <v>0</v>
      </c>
      <c r="L691">
        <f>+Tabla32391118[[#This Row],[BALANCE INICIAL]]+Tabla32391118[[#This Row],[ENTRADAS]]-Tabla32391118[[#This Row],[SALIDAS]]</f>
        <v>2</v>
      </c>
      <c r="M691" s="2">
        <v>238.35</v>
      </c>
      <c r="N691" s="2">
        <f>+Tabla32391118[[#This Row],[BALANCE INICIAL]]*Tabla32391118[[#This Row],[PRECIO]]</f>
        <v>476.7</v>
      </c>
      <c r="O691" s="2">
        <f>+Tabla32391118[[#This Row],[ENTRADAS]]*Tabla32391118[[#This Row],[PRECIO]]</f>
        <v>0</v>
      </c>
      <c r="P691" s="2">
        <f>+Tabla32391118[[#This Row],[SALIDAS]]*Tabla32391118[[#This Row],[PRECIO]]</f>
        <v>0</v>
      </c>
      <c r="Q691" s="2">
        <f>+Tabla32391118[[#This Row],[BALANCE INICIAL2]]+Tabla32391118[[#This Row],[ENTRADAS3]]-Tabla32391118[[#This Row],[SALIDAS4]]</f>
        <v>476.7</v>
      </c>
    </row>
    <row r="692" spans="1:17">
      <c r="A692" s="39" t="s">
        <v>34</v>
      </c>
      <c r="B692" s="40" t="s">
        <v>877</v>
      </c>
      <c r="C692" s="52" t="s">
        <v>80</v>
      </c>
      <c r="D692" t="s">
        <v>1166</v>
      </c>
      <c r="F692" s="55" t="s">
        <v>1345</v>
      </c>
      <c r="G692" s="55"/>
      <c r="H692" s="9" t="s">
        <v>820</v>
      </c>
      <c r="I692">
        <v>3</v>
      </c>
      <c r="J692">
        <v>0</v>
      </c>
      <c r="K692" s="34">
        <v>0</v>
      </c>
      <c r="L692">
        <f>+Tabla32391118[[#This Row],[BALANCE INICIAL]]+Tabla32391118[[#This Row],[ENTRADAS]]-Tabla32391118[[#This Row],[SALIDAS]]</f>
        <v>3</v>
      </c>
      <c r="M692" s="2">
        <v>503.18</v>
      </c>
      <c r="N692" s="2">
        <f>+Tabla32391118[[#This Row],[BALANCE INICIAL]]*Tabla32391118[[#This Row],[PRECIO]]</f>
        <v>1509.54</v>
      </c>
      <c r="O692" s="2">
        <f>+Tabla32391118[[#This Row],[ENTRADAS]]*Tabla32391118[[#This Row],[PRECIO]]</f>
        <v>0</v>
      </c>
      <c r="P692" s="2">
        <f>+Tabla32391118[[#This Row],[SALIDAS]]*Tabla32391118[[#This Row],[PRECIO]]</f>
        <v>0</v>
      </c>
      <c r="Q692" s="2">
        <f>+Tabla32391118[[#This Row],[BALANCE INICIAL2]]+Tabla32391118[[#This Row],[ENTRADAS3]]-Tabla32391118[[#This Row],[SALIDAS4]]</f>
        <v>1509.54</v>
      </c>
    </row>
    <row r="693" spans="1:17" ht="16.5" customHeight="1">
      <c r="A693" s="39" t="s">
        <v>34</v>
      </c>
      <c r="B693" s="40" t="s">
        <v>877</v>
      </c>
      <c r="C693" s="52" t="s">
        <v>80</v>
      </c>
      <c r="D693" t="s">
        <v>1167</v>
      </c>
      <c r="F693" s="55" t="s">
        <v>1345</v>
      </c>
      <c r="G693" s="55"/>
      <c r="H693" s="9" t="s">
        <v>820</v>
      </c>
      <c r="I693">
        <v>9</v>
      </c>
      <c r="J693">
        <v>0</v>
      </c>
      <c r="K693" s="34">
        <v>0</v>
      </c>
      <c r="L693">
        <f>+Tabla32391118[[#This Row],[BALANCE INICIAL]]+Tabla32391118[[#This Row],[ENTRADAS]]-Tabla32391118[[#This Row],[SALIDAS]]</f>
        <v>9</v>
      </c>
      <c r="M693" s="2">
        <v>128</v>
      </c>
      <c r="N693" s="2">
        <f>+Tabla32391118[[#This Row],[BALANCE INICIAL]]*Tabla32391118[[#This Row],[PRECIO]]</f>
        <v>1152</v>
      </c>
      <c r="O693" s="2">
        <f>+Tabla32391118[[#This Row],[ENTRADAS]]*Tabla32391118[[#This Row],[PRECIO]]</f>
        <v>0</v>
      </c>
      <c r="P693" s="2">
        <f>+Tabla32391118[[#This Row],[SALIDAS]]*Tabla32391118[[#This Row],[PRECIO]]</f>
        <v>0</v>
      </c>
      <c r="Q693" s="2">
        <f>+Tabla32391118[[#This Row],[BALANCE INICIAL2]]+Tabla32391118[[#This Row],[ENTRADAS3]]-Tabla32391118[[#This Row],[SALIDAS4]]</f>
        <v>1152</v>
      </c>
    </row>
    <row r="694" spans="1:17">
      <c r="A694" s="9" t="s">
        <v>1145</v>
      </c>
      <c r="B694" s="17" t="s">
        <v>885</v>
      </c>
      <c r="C694" s="50" t="s">
        <v>1146</v>
      </c>
      <c r="D694" t="s">
        <v>1347</v>
      </c>
      <c r="E694" t="s">
        <v>1348</v>
      </c>
      <c r="F694" s="54">
        <v>45475</v>
      </c>
      <c r="G694" s="54"/>
      <c r="H694" s="9" t="s">
        <v>820</v>
      </c>
      <c r="I694">
        <v>6</v>
      </c>
      <c r="J694">
        <v>0</v>
      </c>
      <c r="K694" s="34">
        <v>0</v>
      </c>
      <c r="L694">
        <f>+Tabla32391118[[#This Row],[BALANCE INICIAL]]+Tabla32391118[[#This Row],[ENTRADAS]]-Tabla32391118[[#This Row],[SALIDAS]]</f>
        <v>6</v>
      </c>
      <c r="M694" s="2">
        <v>3440</v>
      </c>
      <c r="N694" s="2">
        <f>+Tabla32391118[[#This Row],[BALANCE INICIAL]]*Tabla32391118[[#This Row],[PRECIO]]</f>
        <v>20640</v>
      </c>
      <c r="O694" s="2">
        <f>+Tabla32391118[[#This Row],[ENTRADAS]]*Tabla32391118[[#This Row],[PRECIO]]</f>
        <v>0</v>
      </c>
      <c r="P694" s="2">
        <f>+Tabla32391118[[#This Row],[SALIDAS]]*Tabla32391118[[#This Row],[PRECIO]]</f>
        <v>0</v>
      </c>
      <c r="Q694" s="2">
        <f>+Tabla32391118[[#This Row],[BALANCE INICIAL2]]+Tabla32391118[[#This Row],[ENTRADAS3]]-Tabla32391118[[#This Row],[SALIDAS4]]</f>
        <v>20640</v>
      </c>
    </row>
    <row r="695" spans="1:17">
      <c r="A695" s="9" t="s">
        <v>1145</v>
      </c>
      <c r="B695" s="17" t="s">
        <v>885</v>
      </c>
      <c r="C695" s="50" t="s">
        <v>1146</v>
      </c>
      <c r="D695" t="s">
        <v>1346</v>
      </c>
      <c r="E695" t="s">
        <v>1348</v>
      </c>
      <c r="F695" s="54">
        <v>45475</v>
      </c>
      <c r="G695" s="54"/>
      <c r="H695" s="9" t="s">
        <v>820</v>
      </c>
      <c r="I695">
        <v>9</v>
      </c>
      <c r="J695">
        <v>0</v>
      </c>
      <c r="K695" s="34">
        <v>0</v>
      </c>
      <c r="L695">
        <f>+Tabla32391118[[#This Row],[BALANCE INICIAL]]+Tabla32391118[[#This Row],[ENTRADAS]]-Tabla32391118[[#This Row],[SALIDAS]]</f>
        <v>9</v>
      </c>
      <c r="M695" s="2">
        <v>6719.76</v>
      </c>
      <c r="N695" s="2">
        <f>+Tabla32391118[[#This Row],[BALANCE INICIAL]]*Tabla32391118[[#This Row],[PRECIO]]</f>
        <v>60477.840000000004</v>
      </c>
      <c r="O695" s="2">
        <f>+Tabla32391118[[#This Row],[ENTRADAS]]*Tabla32391118[[#This Row],[PRECIO]]</f>
        <v>0</v>
      </c>
      <c r="P695" s="2">
        <f>+Tabla32391118[[#This Row],[SALIDAS]]*Tabla32391118[[#This Row],[PRECIO]]</f>
        <v>0</v>
      </c>
      <c r="Q695" s="2">
        <f>+Tabla32391118[[#This Row],[BALANCE INICIAL2]]+Tabla32391118[[#This Row],[ENTRADAS3]]-Tabla32391118[[#This Row],[SALIDAS4]]</f>
        <v>60477.840000000004</v>
      </c>
    </row>
    <row r="696" spans="1:17" ht="15" customHeight="1">
      <c r="A696" s="9" t="s">
        <v>1145</v>
      </c>
      <c r="B696" s="17" t="s">
        <v>885</v>
      </c>
      <c r="C696" s="50" t="s">
        <v>1146</v>
      </c>
      <c r="D696" t="s">
        <v>1363</v>
      </c>
      <c r="E696" t="s">
        <v>1348</v>
      </c>
      <c r="F696" s="54">
        <v>45475</v>
      </c>
      <c r="G696" s="54"/>
      <c r="H696" s="9" t="s">
        <v>820</v>
      </c>
      <c r="I696">
        <v>9</v>
      </c>
      <c r="J696">
        <v>0</v>
      </c>
      <c r="K696" s="34">
        <v>0</v>
      </c>
      <c r="L696">
        <f>+Tabla32391118[[#This Row],[BALANCE INICIAL]]+Tabla32391118[[#This Row],[ENTRADAS]]-Tabla32391118[[#This Row],[SALIDAS]]</f>
        <v>9</v>
      </c>
      <c r="M696" s="2">
        <v>8140</v>
      </c>
      <c r="N696" s="2">
        <f>+Tabla32391118[[#This Row],[BALANCE INICIAL]]*Tabla32391118[[#This Row],[PRECIO]]</f>
        <v>73260</v>
      </c>
      <c r="O696" s="2">
        <f>+Tabla32391118[[#This Row],[ENTRADAS]]*Tabla32391118[[#This Row],[PRECIO]]</f>
        <v>0</v>
      </c>
      <c r="P696" s="2">
        <f>+Tabla32391118[[#This Row],[SALIDAS]]*Tabla32391118[[#This Row],[PRECIO]]</f>
        <v>0</v>
      </c>
      <c r="Q696" s="2">
        <f>+Tabla32391118[[#This Row],[BALANCE INICIAL2]]+Tabla32391118[[#This Row],[ENTRADAS3]]-Tabla32391118[[#This Row],[SALIDAS4]]</f>
        <v>73260</v>
      </c>
    </row>
    <row r="697" spans="1:17" s="128" customFormat="1">
      <c r="A697" s="194" t="s">
        <v>41</v>
      </c>
      <c r="B697" s="185" t="s">
        <v>890</v>
      </c>
      <c r="C697" s="186" t="s">
        <v>87</v>
      </c>
      <c r="D697" s="128" t="s">
        <v>1353</v>
      </c>
      <c r="F697" s="152" t="s">
        <v>1345</v>
      </c>
      <c r="G697" s="152"/>
      <c r="H697" s="150" t="s">
        <v>1822</v>
      </c>
      <c r="I697" s="128">
        <v>490</v>
      </c>
      <c r="J697" s="128">
        <v>0</v>
      </c>
      <c r="K697" s="154">
        <v>0</v>
      </c>
      <c r="L697" s="128">
        <f>+Tabla32391118[[#This Row],[BALANCE INICIAL]]+Tabla32391118[[#This Row],[ENTRADAS]]-Tabla32391118[[#This Row],[SALIDAS]]</f>
        <v>490</v>
      </c>
      <c r="M697" s="159">
        <v>2.3199999999999998</v>
      </c>
      <c r="N697" s="159">
        <f>+Tabla32391118[[#This Row],[BALANCE INICIAL]]*Tabla32391118[[#This Row],[PRECIO]]</f>
        <v>1136.8</v>
      </c>
      <c r="O697" s="159">
        <f>+Tabla32391118[[#This Row],[ENTRADAS]]*Tabla32391118[[#This Row],[PRECIO]]</f>
        <v>0</v>
      </c>
      <c r="P697" s="159">
        <f>+Tabla32391118[[#This Row],[SALIDAS]]*Tabla32391118[[#This Row],[PRECIO]]</f>
        <v>0</v>
      </c>
      <c r="Q697" s="159">
        <f>+Tabla32391118[[#This Row],[BALANCE INICIAL2]]+Tabla32391118[[#This Row],[ENTRADAS3]]-Tabla32391118[[#This Row],[SALIDAS4]]</f>
        <v>1136.8</v>
      </c>
    </row>
    <row r="698" spans="1:17">
      <c r="A698" s="39" t="s">
        <v>41</v>
      </c>
      <c r="B698" s="40" t="s">
        <v>890</v>
      </c>
      <c r="C698" s="52" t="s">
        <v>87</v>
      </c>
      <c r="D698" t="s">
        <v>1404</v>
      </c>
      <c r="F698" s="55" t="s">
        <v>1345</v>
      </c>
      <c r="G698" s="55"/>
      <c r="H698" s="9" t="s">
        <v>820</v>
      </c>
      <c r="I698">
        <v>2470</v>
      </c>
      <c r="J698">
        <v>0</v>
      </c>
      <c r="K698" s="34">
        <v>0</v>
      </c>
      <c r="L698">
        <f>+Tabla32391118[[#This Row],[BALANCE INICIAL]]+Tabla32391118[[#This Row],[ENTRADAS]]-Tabla32391118[[#This Row],[SALIDAS]]</f>
        <v>2470</v>
      </c>
      <c r="M698" s="2">
        <v>1.18</v>
      </c>
      <c r="N698" s="2">
        <f>+Tabla32391118[[#This Row],[BALANCE INICIAL]]*Tabla32391118[[#This Row],[PRECIO]]</f>
        <v>2914.6</v>
      </c>
      <c r="O698" s="2">
        <f>+Tabla32391118[[#This Row],[ENTRADAS]]*Tabla32391118[[#This Row],[PRECIO]]</f>
        <v>0</v>
      </c>
      <c r="P698" s="2">
        <f>+Tabla32391118[[#This Row],[SALIDAS]]*Tabla32391118[[#This Row],[PRECIO]]</f>
        <v>0</v>
      </c>
      <c r="Q698" s="2">
        <f>+Tabla32391118[[#This Row],[BALANCE INICIAL2]]+Tabla32391118[[#This Row],[ENTRADAS3]]-Tabla32391118[[#This Row],[SALIDAS4]]</f>
        <v>2914.6</v>
      </c>
    </row>
    <row r="699" spans="1:17">
      <c r="A699" s="39" t="s">
        <v>46</v>
      </c>
      <c r="B699" s="40" t="s">
        <v>903</v>
      </c>
      <c r="C699" s="52" t="s">
        <v>93</v>
      </c>
      <c r="D699" t="s">
        <v>1168</v>
      </c>
      <c r="F699" s="55" t="s">
        <v>1345</v>
      </c>
      <c r="G699" s="55"/>
      <c r="H699" s="9" t="s">
        <v>820</v>
      </c>
      <c r="I699">
        <v>0</v>
      </c>
      <c r="J699">
        <v>0</v>
      </c>
      <c r="K699" s="34">
        <v>0</v>
      </c>
      <c r="L699">
        <f>+Tabla32391118[[#This Row],[BALANCE INICIAL]]+Tabla32391118[[#This Row],[ENTRADAS]]-Tabla32391118[[#This Row],[SALIDAS]]</f>
        <v>0</v>
      </c>
      <c r="M699" s="2">
        <v>250.04</v>
      </c>
      <c r="N699" s="2">
        <f>+Tabla32391118[[#This Row],[BALANCE INICIAL]]*Tabla32391118[[#This Row],[PRECIO]]</f>
        <v>0</v>
      </c>
      <c r="O699" s="2">
        <f>+Tabla32391118[[#This Row],[ENTRADAS]]*Tabla32391118[[#This Row],[PRECIO]]</f>
        <v>0</v>
      </c>
      <c r="P699" s="2">
        <f>+Tabla32391118[[#This Row],[SALIDAS]]*Tabla32391118[[#This Row],[PRECIO]]</f>
        <v>0</v>
      </c>
      <c r="Q699" s="2">
        <f>+Tabla32391118[[#This Row],[BALANCE INICIAL2]]+Tabla32391118[[#This Row],[ENTRADAS3]]-Tabla32391118[[#This Row],[SALIDAS4]]</f>
        <v>0</v>
      </c>
    </row>
    <row r="700" spans="1:17" ht="15" customHeight="1">
      <c r="A700" s="39" t="s">
        <v>41</v>
      </c>
      <c r="B700" s="40" t="s">
        <v>890</v>
      </c>
      <c r="C700" s="52" t="s">
        <v>87</v>
      </c>
      <c r="D700" t="s">
        <v>1352</v>
      </c>
      <c r="F700" s="55" t="s">
        <v>1345</v>
      </c>
      <c r="G700" s="55"/>
      <c r="H700" s="9" t="s">
        <v>820</v>
      </c>
      <c r="I700">
        <v>543</v>
      </c>
      <c r="J700">
        <v>0</v>
      </c>
      <c r="K700" s="34">
        <v>0</v>
      </c>
      <c r="L700">
        <f>+Tabla32391118[[#This Row],[BALANCE INICIAL]]+Tabla32391118[[#This Row],[ENTRADAS]]-Tabla32391118[[#This Row],[SALIDAS]]</f>
        <v>543</v>
      </c>
      <c r="M700" s="2">
        <v>27.44</v>
      </c>
      <c r="N700" s="2">
        <f>+Tabla32391118[[#This Row],[BALANCE INICIAL]]*Tabla32391118[[#This Row],[PRECIO]]</f>
        <v>14899.92</v>
      </c>
      <c r="O700" s="2">
        <f>+Tabla32391118[[#This Row],[ENTRADAS]]*Tabla32391118[[#This Row],[PRECIO]]</f>
        <v>0</v>
      </c>
      <c r="P700" s="2">
        <f>+Tabla32391118[[#This Row],[SALIDAS]]*Tabla32391118[[#This Row],[PRECIO]]</f>
        <v>0</v>
      </c>
      <c r="Q700" s="2">
        <f>+Tabla32391118[[#This Row],[BALANCE INICIAL2]]+Tabla32391118[[#This Row],[ENTRADAS3]]-Tabla32391118[[#This Row],[SALIDAS4]]</f>
        <v>14899.92</v>
      </c>
    </row>
    <row r="701" spans="1:17">
      <c r="A701" s="39" t="s">
        <v>55</v>
      </c>
      <c r="B701" s="40" t="s">
        <v>905</v>
      </c>
      <c r="C701" s="52" t="s">
        <v>103</v>
      </c>
      <c r="D701" t="s">
        <v>464</v>
      </c>
      <c r="F701" s="55" t="s">
        <v>1345</v>
      </c>
      <c r="G701" s="55"/>
      <c r="H701" s="9" t="s">
        <v>861</v>
      </c>
      <c r="I701">
        <v>500</v>
      </c>
      <c r="J701">
        <v>0</v>
      </c>
      <c r="K701" s="34">
        <v>0</v>
      </c>
      <c r="L701">
        <f>+Tabla32391118[[#This Row],[BALANCE INICIAL]]+Tabla32391118[[#This Row],[ENTRADAS]]-Tabla32391118[[#This Row],[SALIDAS]]</f>
        <v>500</v>
      </c>
      <c r="M701" s="2">
        <v>2.4</v>
      </c>
      <c r="N701" s="2">
        <f>+Tabla32391118[[#This Row],[BALANCE INICIAL]]*Tabla32391118[[#This Row],[PRECIO]]</f>
        <v>1200</v>
      </c>
      <c r="O701" s="2">
        <f>+Tabla32391118[[#This Row],[ENTRADAS]]*Tabla32391118[[#This Row],[PRECIO]]</f>
        <v>0</v>
      </c>
      <c r="P701" s="2">
        <f>+Tabla32391118[[#This Row],[SALIDAS]]*Tabla32391118[[#This Row],[PRECIO]]</f>
        <v>0</v>
      </c>
      <c r="Q701" s="2">
        <f>+Tabla32391118[[#This Row],[BALANCE INICIAL2]]+Tabla32391118[[#This Row],[ENTRADAS3]]-Tabla32391118[[#This Row],[SALIDAS4]]</f>
        <v>1200</v>
      </c>
    </row>
    <row r="702" spans="1:17">
      <c r="A702" s="39" t="s">
        <v>33</v>
      </c>
      <c r="B702" s="40" t="s">
        <v>879</v>
      </c>
      <c r="C702" s="50" t="s">
        <v>106</v>
      </c>
      <c r="D702" t="s">
        <v>801</v>
      </c>
      <c r="F702" s="55" t="s">
        <v>1345</v>
      </c>
      <c r="G702" s="55"/>
      <c r="H702" s="9" t="s">
        <v>825</v>
      </c>
      <c r="I702">
        <v>1</v>
      </c>
      <c r="J702">
        <v>0</v>
      </c>
      <c r="K702" s="34">
        <v>0</v>
      </c>
      <c r="L702">
        <f>+Tabla32391118[[#This Row],[BALANCE INICIAL]]+Tabla32391118[[#This Row],[ENTRADAS]]-Tabla32391118[[#This Row],[SALIDAS]]</f>
        <v>1</v>
      </c>
      <c r="M702" s="2">
        <v>750</v>
      </c>
      <c r="N702" s="2">
        <f>+Tabla32391118[[#This Row],[BALANCE INICIAL]]*Tabla32391118[[#This Row],[PRECIO]]</f>
        <v>750</v>
      </c>
      <c r="O702" s="2">
        <f>+Tabla32391118[[#This Row],[ENTRADAS]]*Tabla32391118[[#This Row],[PRECIO]]</f>
        <v>0</v>
      </c>
      <c r="P702" s="2">
        <f>+Tabla32391118[[#This Row],[SALIDAS]]*Tabla32391118[[#This Row],[PRECIO]]</f>
        <v>0</v>
      </c>
      <c r="Q702" s="2">
        <f>+Tabla32391118[[#This Row],[BALANCE INICIAL2]]+Tabla32391118[[#This Row],[ENTRADAS3]]-Tabla32391118[[#This Row],[SALIDAS4]]</f>
        <v>750</v>
      </c>
    </row>
    <row r="703" spans="1:17" ht="13.5" customHeight="1">
      <c r="A703" s="39" t="s">
        <v>40</v>
      </c>
      <c r="B703" s="40" t="s">
        <v>900</v>
      </c>
      <c r="C703" s="52" t="s">
        <v>86</v>
      </c>
      <c r="D703" t="s">
        <v>1164</v>
      </c>
      <c r="F703" s="55" t="s">
        <v>1345</v>
      </c>
      <c r="G703" s="55"/>
      <c r="H703" s="9" t="s">
        <v>820</v>
      </c>
      <c r="I703">
        <v>0</v>
      </c>
      <c r="J703">
        <v>0</v>
      </c>
      <c r="K703" s="34">
        <v>0</v>
      </c>
      <c r="L703">
        <f>+Tabla32391118[[#This Row],[BALANCE INICIAL]]+Tabla32391118[[#This Row],[ENTRADAS]]-Tabla32391118[[#This Row],[SALIDAS]]</f>
        <v>0</v>
      </c>
      <c r="M703" s="2">
        <v>98</v>
      </c>
      <c r="N703" s="2">
        <f>+Tabla32391118[[#This Row],[BALANCE INICIAL]]*Tabla32391118[[#This Row],[PRECIO]]</f>
        <v>0</v>
      </c>
      <c r="O703" s="2">
        <f>+Tabla32391118[[#This Row],[ENTRADAS]]*Tabla32391118[[#This Row],[PRECIO]]</f>
        <v>0</v>
      </c>
      <c r="P703" s="2">
        <f>+Tabla32391118[[#This Row],[SALIDAS]]*Tabla32391118[[#This Row],[PRECIO]]</f>
        <v>0</v>
      </c>
      <c r="Q703" s="2">
        <f>+Tabla32391118[[#This Row],[BALANCE INICIAL2]]+Tabla32391118[[#This Row],[ENTRADAS3]]-Tabla32391118[[#This Row],[SALIDAS4]]</f>
        <v>0</v>
      </c>
    </row>
    <row r="704" spans="1:17">
      <c r="A704" s="39" t="s">
        <v>31</v>
      </c>
      <c r="B704" s="40" t="s">
        <v>897</v>
      </c>
      <c r="C704" s="50" t="s">
        <v>69</v>
      </c>
      <c r="D704" t="s">
        <v>1019</v>
      </c>
      <c r="E704" t="s">
        <v>1020</v>
      </c>
      <c r="F704" s="55" t="s">
        <v>1345</v>
      </c>
      <c r="G704" s="55"/>
      <c r="H704" s="9" t="s">
        <v>820</v>
      </c>
      <c r="I704">
        <v>95</v>
      </c>
      <c r="J704">
        <v>0</v>
      </c>
      <c r="K704" s="34">
        <v>10</v>
      </c>
      <c r="L704">
        <f>+Tabla32391118[[#This Row],[BALANCE INICIAL]]+Tabla32391118[[#This Row],[ENTRADAS]]-Tabla32391118[[#This Row],[SALIDAS]]</f>
        <v>85</v>
      </c>
      <c r="M704" s="2">
        <v>98.64</v>
      </c>
      <c r="N704" s="2">
        <f>+Tabla32391118[[#This Row],[BALANCE INICIAL]]*Tabla32391118[[#This Row],[PRECIO]]</f>
        <v>9370.7999999999993</v>
      </c>
      <c r="O704" s="2">
        <f>+Tabla32391118[[#This Row],[ENTRADAS]]*Tabla32391118[[#This Row],[PRECIO]]</f>
        <v>0</v>
      </c>
      <c r="P704" s="2">
        <f>+Tabla32391118[[#This Row],[SALIDAS]]*Tabla32391118[[#This Row],[PRECIO]]</f>
        <v>986.4</v>
      </c>
      <c r="Q704" s="2">
        <f>+Tabla32391118[[#This Row],[BALANCE INICIAL2]]+Tabla32391118[[#This Row],[ENTRADAS3]]-Tabla32391118[[#This Row],[SALIDAS4]]</f>
        <v>8384.4</v>
      </c>
    </row>
    <row r="705" spans="1:17">
      <c r="A705" s="39" t="s">
        <v>1130</v>
      </c>
      <c r="B705" s="40" t="s">
        <v>894</v>
      </c>
      <c r="C705" s="52" t="s">
        <v>1131</v>
      </c>
      <c r="D705" t="s">
        <v>134</v>
      </c>
      <c r="F705" s="55" t="s">
        <v>1345</v>
      </c>
      <c r="G705" s="55"/>
      <c r="H705" s="9" t="s">
        <v>820</v>
      </c>
      <c r="I705">
        <v>0</v>
      </c>
      <c r="J705">
        <v>0</v>
      </c>
      <c r="K705" s="34">
        <v>0</v>
      </c>
      <c r="L705">
        <f>+Tabla32391118[[#This Row],[BALANCE INICIAL]]+Tabla32391118[[#This Row],[ENTRADAS]]-Tabla32391118[[#This Row],[SALIDAS]]</f>
        <v>0</v>
      </c>
      <c r="M705" s="2">
        <v>600</v>
      </c>
      <c r="N705" s="2">
        <f>+Tabla32391118[[#This Row],[BALANCE INICIAL]]*Tabla32391118[[#This Row],[PRECIO]]</f>
        <v>0</v>
      </c>
      <c r="O705" s="2">
        <f>+Tabla32391118[[#This Row],[ENTRADAS]]*Tabla32391118[[#This Row],[PRECIO]]</f>
        <v>0</v>
      </c>
      <c r="P705" s="2">
        <f>+Tabla32391118[[#This Row],[SALIDAS]]*Tabla32391118[[#This Row],[PRECIO]]</f>
        <v>0</v>
      </c>
      <c r="Q705" s="2">
        <f>+Tabla32391118[[#This Row],[BALANCE INICIAL2]]+Tabla32391118[[#This Row],[ENTRADAS3]]-Tabla32391118[[#This Row],[SALIDAS4]]</f>
        <v>0</v>
      </c>
    </row>
    <row r="706" spans="1:17">
      <c r="A706" s="9" t="s">
        <v>29</v>
      </c>
      <c r="B706" s="47" t="s">
        <v>878</v>
      </c>
      <c r="C706" s="50" t="s">
        <v>102</v>
      </c>
      <c r="D706" t="s">
        <v>1562</v>
      </c>
      <c r="F706" s="55"/>
      <c r="G706" s="55"/>
      <c r="H706" s="9" t="s">
        <v>820</v>
      </c>
      <c r="I706">
        <v>24</v>
      </c>
      <c r="J706">
        <v>0</v>
      </c>
      <c r="K706" s="34">
        <v>0</v>
      </c>
      <c r="L706">
        <f>+Tabla32391118[[#This Row],[BALANCE INICIAL]]+Tabla32391118[[#This Row],[ENTRADAS]]-Tabla32391118[[#This Row],[SALIDAS]]</f>
        <v>24</v>
      </c>
      <c r="M706" s="2">
        <v>490.5</v>
      </c>
      <c r="N706" s="2">
        <f>+Tabla32391118[[#This Row],[BALANCE INICIAL]]*Tabla32391118[[#This Row],[PRECIO]]</f>
        <v>11772</v>
      </c>
      <c r="O706" s="2">
        <f>+Tabla32391118[[#This Row],[ENTRADAS]]*Tabla32391118[[#This Row],[PRECIO]]</f>
        <v>0</v>
      </c>
      <c r="P706" s="2">
        <f>+Tabla32391118[[#This Row],[SALIDAS]]*Tabla32391118[[#This Row],[PRECIO]]</f>
        <v>0</v>
      </c>
      <c r="Q706" s="2">
        <f>+Tabla32391118[[#This Row],[BALANCE INICIAL2]]+Tabla32391118[[#This Row],[ENTRADAS3]]-Tabla32391118[[#This Row],[SALIDAS4]]</f>
        <v>11772</v>
      </c>
    </row>
    <row r="707" spans="1:17">
      <c r="A707" s="39" t="s">
        <v>59</v>
      </c>
      <c r="B707" s="40" t="s">
        <v>880</v>
      </c>
      <c r="C707" s="52" t="s">
        <v>107</v>
      </c>
      <c r="D707" t="s">
        <v>802</v>
      </c>
      <c r="F707" s="55" t="s">
        <v>1345</v>
      </c>
      <c r="G707" s="55"/>
      <c r="H707" s="9" t="s">
        <v>820</v>
      </c>
      <c r="I707">
        <v>2</v>
      </c>
      <c r="J707">
        <v>0</v>
      </c>
      <c r="K707" s="34">
        <v>0</v>
      </c>
      <c r="L707">
        <f>+Tabla32391118[[#This Row],[BALANCE INICIAL]]+Tabla32391118[[#This Row],[ENTRADAS]]-Tabla32391118[[#This Row],[SALIDAS]]</f>
        <v>2</v>
      </c>
      <c r="M707" s="2">
        <v>2400</v>
      </c>
      <c r="N707" s="2">
        <f>+Tabla32391118[[#This Row],[BALANCE INICIAL]]*Tabla32391118[[#This Row],[PRECIO]]</f>
        <v>4800</v>
      </c>
      <c r="O707" s="2">
        <f>+Tabla32391118[[#This Row],[ENTRADAS]]*Tabla32391118[[#This Row],[PRECIO]]</f>
        <v>0</v>
      </c>
      <c r="P707" s="2">
        <f>+Tabla32391118[[#This Row],[SALIDAS]]*Tabla32391118[[#This Row],[PRECIO]]</f>
        <v>0</v>
      </c>
      <c r="Q707" s="2">
        <f>+Tabla32391118[[#This Row],[BALANCE INICIAL2]]+Tabla32391118[[#This Row],[ENTRADAS3]]-Tabla32391118[[#This Row],[SALIDAS4]]</f>
        <v>4800</v>
      </c>
    </row>
    <row r="708" spans="1:17">
      <c r="A708" s="39" t="s">
        <v>975</v>
      </c>
      <c r="B708" s="56">
        <v>1206030004</v>
      </c>
      <c r="C708" s="52" t="s">
        <v>976</v>
      </c>
      <c r="D708" s="22" t="s">
        <v>1481</v>
      </c>
      <c r="E708" t="s">
        <v>974</v>
      </c>
      <c r="F708" s="55" t="s">
        <v>1345</v>
      </c>
      <c r="G708" s="55"/>
      <c r="H708" s="9" t="s">
        <v>820</v>
      </c>
      <c r="I708">
        <v>0</v>
      </c>
      <c r="J708">
        <v>0</v>
      </c>
      <c r="K708" s="34">
        <v>0</v>
      </c>
      <c r="L708">
        <f>+Tabla32391118[[#This Row],[BALANCE INICIAL]]+Tabla32391118[[#This Row],[ENTRADAS]]-Tabla32391118[[#This Row],[SALIDAS]]</f>
        <v>0</v>
      </c>
      <c r="M708" s="2">
        <v>52517.88</v>
      </c>
      <c r="N708" s="2">
        <f>+Tabla32391118[[#This Row],[BALANCE INICIAL]]*Tabla32391118[[#This Row],[PRECIO]]</f>
        <v>0</v>
      </c>
      <c r="O708" s="2">
        <f>+Tabla32391118[[#This Row],[ENTRADAS]]*Tabla32391118[[#This Row],[PRECIO]]</f>
        <v>0</v>
      </c>
      <c r="P708" s="2">
        <f>+Tabla32391118[[#This Row],[SALIDAS]]*Tabla32391118[[#This Row],[PRECIO]]</f>
        <v>0</v>
      </c>
      <c r="Q708" s="2">
        <f>+Tabla32391118[[#This Row],[BALANCE INICIAL2]]+Tabla32391118[[#This Row],[ENTRADAS3]]-Tabla32391118[[#This Row],[SALIDAS4]]</f>
        <v>0</v>
      </c>
    </row>
    <row r="709" spans="1:17">
      <c r="A709" s="39" t="s">
        <v>34</v>
      </c>
      <c r="B709" s="40" t="s">
        <v>877</v>
      </c>
      <c r="C709" s="52" t="s">
        <v>80</v>
      </c>
      <c r="D709" t="s">
        <v>1497</v>
      </c>
      <c r="F709" s="55" t="s">
        <v>1345</v>
      </c>
      <c r="G709" s="55"/>
      <c r="H709" s="9" t="s">
        <v>820</v>
      </c>
      <c r="I709">
        <v>25</v>
      </c>
      <c r="J709">
        <v>0</v>
      </c>
      <c r="K709" s="34">
        <v>1</v>
      </c>
      <c r="L709">
        <f>+Tabla32391118[[#This Row],[BALANCE INICIAL]]+Tabla32391118[[#This Row],[ENTRADAS]]-Tabla32391118[[#This Row],[SALIDAS]]</f>
        <v>24</v>
      </c>
      <c r="M709" s="2">
        <v>813.56</v>
      </c>
      <c r="N709" s="2">
        <f>+Tabla32391118[[#This Row],[BALANCE INICIAL]]*Tabla32391118[[#This Row],[PRECIO]]</f>
        <v>20339</v>
      </c>
      <c r="O709" s="2">
        <f>+Tabla32391118[[#This Row],[ENTRADAS]]*Tabla32391118[[#This Row],[PRECIO]]</f>
        <v>0</v>
      </c>
      <c r="P709" s="2">
        <f>+Tabla32391118[[#This Row],[SALIDAS]]*Tabla32391118[[#This Row],[PRECIO]]</f>
        <v>813.56</v>
      </c>
      <c r="Q709" s="2">
        <f>+Tabla32391118[[#This Row],[BALANCE INICIAL2]]+Tabla32391118[[#This Row],[ENTRADAS3]]-Tabla32391118[[#This Row],[SALIDAS4]]</f>
        <v>19525.439999999999</v>
      </c>
    </row>
    <row r="710" spans="1:17" ht="17.25" customHeight="1">
      <c r="A710" s="39" t="s">
        <v>34</v>
      </c>
      <c r="B710" s="40" t="s">
        <v>877</v>
      </c>
      <c r="C710" s="52" t="s">
        <v>80</v>
      </c>
      <c r="D710" t="s">
        <v>1392</v>
      </c>
      <c r="E710" t="s">
        <v>1345</v>
      </c>
      <c r="F710" s="55" t="s">
        <v>1345</v>
      </c>
      <c r="G710" s="55"/>
      <c r="H710" s="9" t="s">
        <v>820</v>
      </c>
      <c r="I710">
        <v>3</v>
      </c>
      <c r="J710">
        <v>0</v>
      </c>
      <c r="K710" s="34">
        <v>0</v>
      </c>
      <c r="L710">
        <f>+Tabla32391118[[#This Row],[BALANCE INICIAL]]+Tabla32391118[[#This Row],[ENTRADAS]]-Tabla32391118[[#This Row],[SALIDAS]]</f>
        <v>3</v>
      </c>
      <c r="M710" s="2">
        <v>407.83</v>
      </c>
      <c r="N710" s="2">
        <f>+Tabla32391118[[#This Row],[BALANCE INICIAL]]*Tabla32391118[[#This Row],[PRECIO]]</f>
        <v>1223.49</v>
      </c>
      <c r="O710" s="2">
        <f>+Tabla32391118[[#This Row],[ENTRADAS]]*Tabla32391118[[#This Row],[PRECIO]]</f>
        <v>0</v>
      </c>
      <c r="P710" s="2">
        <f>+Tabla32391118[[#This Row],[SALIDAS]]*Tabla32391118[[#This Row],[PRECIO]]</f>
        <v>0</v>
      </c>
      <c r="Q710" s="2">
        <f>+Tabla32391118[[#This Row],[BALANCE INICIAL2]]+Tabla32391118[[#This Row],[ENTRADAS3]]-Tabla32391118[[#This Row],[SALIDAS4]]</f>
        <v>1223.49</v>
      </c>
    </row>
    <row r="711" spans="1:17">
      <c r="A711" s="39" t="s">
        <v>34</v>
      </c>
      <c r="B711" s="40" t="s">
        <v>877</v>
      </c>
      <c r="C711" s="52" t="s">
        <v>80</v>
      </c>
      <c r="D711" t="s">
        <v>1033</v>
      </c>
      <c r="E711" t="s">
        <v>1029</v>
      </c>
      <c r="F711" s="55" t="s">
        <v>1345</v>
      </c>
      <c r="G711" s="55"/>
      <c r="H711" s="9" t="s">
        <v>820</v>
      </c>
      <c r="I711">
        <v>0</v>
      </c>
      <c r="J711">
        <v>0</v>
      </c>
      <c r="K711" s="34">
        <v>0</v>
      </c>
      <c r="L711">
        <f>+Tabla32391118[[#This Row],[BALANCE INICIAL]]+Tabla32391118[[#This Row],[ENTRADAS]]-Tabla32391118[[#This Row],[SALIDAS]]</f>
        <v>0</v>
      </c>
      <c r="M711" s="2">
        <v>998</v>
      </c>
      <c r="N711" s="2">
        <f>+Tabla32391118[[#This Row],[BALANCE INICIAL]]*Tabla32391118[[#This Row],[PRECIO]]</f>
        <v>0</v>
      </c>
      <c r="O711" s="2">
        <f>+Tabla32391118[[#This Row],[ENTRADAS]]*Tabla32391118[[#This Row],[PRECIO]]</f>
        <v>0</v>
      </c>
      <c r="P711" s="2">
        <f>+Tabla32391118[[#This Row],[SALIDAS]]*Tabla32391118[[#This Row],[PRECIO]]</f>
        <v>0</v>
      </c>
      <c r="Q711" s="2">
        <f>+Tabla32391118[[#This Row],[BALANCE INICIAL2]]+Tabla32391118[[#This Row],[ENTRADAS3]]-Tabla32391118[[#This Row],[SALIDAS4]]</f>
        <v>0</v>
      </c>
    </row>
    <row r="712" spans="1:17">
      <c r="A712" s="39" t="s">
        <v>34</v>
      </c>
      <c r="B712" s="40" t="s">
        <v>877</v>
      </c>
      <c r="C712" s="52" t="s">
        <v>80</v>
      </c>
      <c r="D712" t="s">
        <v>1417</v>
      </c>
      <c r="F712" s="55" t="s">
        <v>1345</v>
      </c>
      <c r="G712" s="55"/>
      <c r="H712" s="9" t="s">
        <v>820</v>
      </c>
      <c r="I712">
        <v>19</v>
      </c>
      <c r="J712">
        <v>0</v>
      </c>
      <c r="K712" s="34">
        <v>0</v>
      </c>
      <c r="L712">
        <f>+Tabla32391118[[#This Row],[BALANCE INICIAL]]+Tabla32391118[[#This Row],[ENTRADAS]]-Tabla32391118[[#This Row],[SALIDAS]]</f>
        <v>19</v>
      </c>
      <c r="M712" s="2">
        <v>336.37</v>
      </c>
      <c r="N712" s="2">
        <f>+Tabla32391118[[#This Row],[BALANCE INICIAL]]*Tabla32391118[[#This Row],[PRECIO]]</f>
        <v>6391.03</v>
      </c>
      <c r="O712" s="2">
        <f>+Tabla32391118[[#This Row],[ENTRADAS]]*Tabla32391118[[#This Row],[PRECIO]]</f>
        <v>0</v>
      </c>
      <c r="P712" s="2">
        <f>+Tabla32391118[[#This Row],[SALIDAS]]*Tabla32391118[[#This Row],[PRECIO]]</f>
        <v>0</v>
      </c>
      <c r="Q712" s="2">
        <f>+Tabla32391118[[#This Row],[BALANCE INICIAL2]]+Tabla32391118[[#This Row],[ENTRADAS3]]-Tabla32391118[[#This Row],[SALIDAS4]]</f>
        <v>6391.03</v>
      </c>
    </row>
    <row r="713" spans="1:17">
      <c r="A713" s="39" t="s">
        <v>24</v>
      </c>
      <c r="B713" s="40" t="s">
        <v>875</v>
      </c>
      <c r="C713" s="52" t="s">
        <v>64</v>
      </c>
      <c r="D713" t="s">
        <v>1418</v>
      </c>
      <c r="E713" t="s">
        <v>1029</v>
      </c>
      <c r="F713" s="55" t="s">
        <v>1345</v>
      </c>
      <c r="G713" s="55"/>
      <c r="H713" s="9" t="s">
        <v>820</v>
      </c>
      <c r="I713">
        <v>0</v>
      </c>
      <c r="J713">
        <v>0</v>
      </c>
      <c r="K713" s="34">
        <v>0</v>
      </c>
      <c r="L713">
        <f>+Tabla32391118[[#This Row],[BALANCE INICIAL]]+Tabla32391118[[#This Row],[ENTRADAS]]-Tabla32391118[[#This Row],[SALIDAS]]</f>
        <v>0</v>
      </c>
      <c r="M713" s="2">
        <v>285</v>
      </c>
      <c r="N713" s="2">
        <f>+Tabla32391118[[#This Row],[BALANCE INICIAL]]*Tabla32391118[[#This Row],[PRECIO]]</f>
        <v>0</v>
      </c>
      <c r="O713" s="2">
        <f>+Tabla32391118[[#This Row],[ENTRADAS]]*Tabla32391118[[#This Row],[PRECIO]]</f>
        <v>0</v>
      </c>
      <c r="P713" s="2">
        <f>+Tabla32391118[[#This Row],[SALIDAS]]*Tabla32391118[[#This Row],[PRECIO]]</f>
        <v>0</v>
      </c>
      <c r="Q713" s="2">
        <f>+Tabla32391118[[#This Row],[BALANCE INICIAL2]]+Tabla32391118[[#This Row],[ENTRADAS3]]-Tabla32391118[[#This Row],[SALIDAS4]]</f>
        <v>0</v>
      </c>
    </row>
    <row r="714" spans="1:17">
      <c r="A714" s="39" t="s">
        <v>37</v>
      </c>
      <c r="B714" s="40" t="s">
        <v>886</v>
      </c>
      <c r="C714" s="52" t="s">
        <v>83</v>
      </c>
      <c r="D714" t="s">
        <v>1375</v>
      </c>
      <c r="F714" s="55" t="s">
        <v>1345</v>
      </c>
      <c r="G714" s="55"/>
      <c r="H714" s="9" t="s">
        <v>820</v>
      </c>
      <c r="I714">
        <v>6</v>
      </c>
      <c r="J714">
        <v>0</v>
      </c>
      <c r="K714" s="34">
        <v>0</v>
      </c>
      <c r="L714">
        <f>+Tabla32391118[[#This Row],[BALANCE INICIAL]]+Tabla32391118[[#This Row],[ENTRADAS]]-Tabla32391118[[#This Row],[SALIDAS]]</f>
        <v>6</v>
      </c>
      <c r="M714" s="2">
        <v>520</v>
      </c>
      <c r="N714" s="2">
        <f>+Tabla32391118[[#This Row],[BALANCE INICIAL]]*Tabla32391118[[#This Row],[PRECIO]]</f>
        <v>3120</v>
      </c>
      <c r="O714" s="2">
        <f>+Tabla32391118[[#This Row],[ENTRADAS]]*Tabla32391118[[#This Row],[PRECIO]]</f>
        <v>0</v>
      </c>
      <c r="P714" s="2">
        <f>+Tabla32391118[[#This Row],[SALIDAS]]*Tabla32391118[[#This Row],[PRECIO]]</f>
        <v>0</v>
      </c>
      <c r="Q714" s="2">
        <f>+Tabla32391118[[#This Row],[BALANCE INICIAL2]]+Tabla32391118[[#This Row],[ENTRADAS3]]-Tabla32391118[[#This Row],[SALIDAS4]]</f>
        <v>3120</v>
      </c>
    </row>
    <row r="715" spans="1:17">
      <c r="A715" s="39" t="s">
        <v>34</v>
      </c>
      <c r="B715" s="40" t="s">
        <v>877</v>
      </c>
      <c r="C715" s="52" t="s">
        <v>80</v>
      </c>
      <c r="D715" t="s">
        <v>1219</v>
      </c>
      <c r="F715" s="55" t="s">
        <v>1345</v>
      </c>
      <c r="G715" s="55"/>
      <c r="H715" s="9" t="s">
        <v>834</v>
      </c>
      <c r="I715">
        <v>1</v>
      </c>
      <c r="J715">
        <v>0</v>
      </c>
      <c r="K715" s="34">
        <v>0</v>
      </c>
      <c r="L715">
        <f>+Tabla32391118[[#This Row],[BALANCE INICIAL]]+Tabla32391118[[#This Row],[ENTRADAS]]-Tabla32391118[[#This Row],[SALIDAS]]</f>
        <v>1</v>
      </c>
      <c r="M715" s="2">
        <v>140</v>
      </c>
      <c r="N715" s="2">
        <f>+Tabla32391118[[#This Row],[BALANCE INICIAL]]*Tabla32391118[[#This Row],[PRECIO]]</f>
        <v>140</v>
      </c>
      <c r="O715" s="2">
        <f>+Tabla32391118[[#This Row],[ENTRADAS]]*Tabla32391118[[#This Row],[PRECIO]]</f>
        <v>0</v>
      </c>
      <c r="P715" s="2">
        <f>+Tabla32391118[[#This Row],[SALIDAS]]*Tabla32391118[[#This Row],[PRECIO]]</f>
        <v>0</v>
      </c>
      <c r="Q715" s="2">
        <f>+Tabla32391118[[#This Row],[BALANCE INICIAL2]]+Tabla32391118[[#This Row],[ENTRADAS3]]-Tabla32391118[[#This Row],[SALIDAS4]]</f>
        <v>140</v>
      </c>
    </row>
    <row r="716" spans="1:17">
      <c r="A716" s="39" t="s">
        <v>59</v>
      </c>
      <c r="B716" s="40" t="s">
        <v>880</v>
      </c>
      <c r="C716" s="52" t="s">
        <v>107</v>
      </c>
      <c r="D716" t="s">
        <v>715</v>
      </c>
      <c r="F716" s="55" t="s">
        <v>1345</v>
      </c>
      <c r="G716" s="55"/>
      <c r="H716" s="9" t="s">
        <v>873</v>
      </c>
      <c r="I716">
        <v>7</v>
      </c>
      <c r="J716">
        <v>0</v>
      </c>
      <c r="K716" s="34">
        <v>0</v>
      </c>
      <c r="L716">
        <f>+Tabla32391118[[#This Row],[BALANCE INICIAL]]+Tabla32391118[[#This Row],[ENTRADAS]]-Tabla32391118[[#This Row],[SALIDAS]]</f>
        <v>7</v>
      </c>
      <c r="M716" s="2">
        <v>179.92</v>
      </c>
      <c r="N716" s="2">
        <f>+Tabla32391118[[#This Row],[BALANCE INICIAL]]*Tabla32391118[[#This Row],[PRECIO]]</f>
        <v>1259.4399999999998</v>
      </c>
      <c r="O716" s="2">
        <f>+Tabla32391118[[#This Row],[ENTRADAS]]*Tabla32391118[[#This Row],[PRECIO]]</f>
        <v>0</v>
      </c>
      <c r="P716" s="2">
        <f>+Tabla32391118[[#This Row],[SALIDAS]]*Tabla32391118[[#This Row],[PRECIO]]</f>
        <v>0</v>
      </c>
      <c r="Q716" s="2">
        <f>+Tabla32391118[[#This Row],[BALANCE INICIAL2]]+Tabla32391118[[#This Row],[ENTRADAS3]]-Tabla32391118[[#This Row],[SALIDAS4]]</f>
        <v>1259.4399999999998</v>
      </c>
    </row>
    <row r="717" spans="1:17">
      <c r="A717" s="39" t="s">
        <v>59</v>
      </c>
      <c r="B717" s="40" t="s">
        <v>880</v>
      </c>
      <c r="C717" s="52" t="s">
        <v>107</v>
      </c>
      <c r="D717" t="s">
        <v>803</v>
      </c>
      <c r="F717" s="55" t="s">
        <v>1345</v>
      </c>
      <c r="G717" s="55"/>
      <c r="H717" s="9" t="s">
        <v>820</v>
      </c>
      <c r="I717">
        <v>1</v>
      </c>
      <c r="J717">
        <v>0</v>
      </c>
      <c r="K717" s="34">
        <v>0</v>
      </c>
      <c r="L717">
        <f>+Tabla32391118[[#This Row],[BALANCE INICIAL]]+Tabla32391118[[#This Row],[ENTRADAS]]-Tabla32391118[[#This Row],[SALIDAS]]</f>
        <v>1</v>
      </c>
      <c r="M717" s="2">
        <v>256.60000000000002</v>
      </c>
      <c r="N717" s="2">
        <f>+Tabla32391118[[#This Row],[BALANCE INICIAL]]*Tabla32391118[[#This Row],[PRECIO]]</f>
        <v>256.60000000000002</v>
      </c>
      <c r="O717" s="2">
        <f>+Tabla32391118[[#This Row],[ENTRADAS]]*Tabla32391118[[#This Row],[PRECIO]]</f>
        <v>0</v>
      </c>
      <c r="P717" s="2">
        <f>+Tabla32391118[[#This Row],[SALIDAS]]*Tabla32391118[[#This Row],[PRECIO]]</f>
        <v>0</v>
      </c>
      <c r="Q717" s="2">
        <f>+Tabla32391118[[#This Row],[BALANCE INICIAL2]]+Tabla32391118[[#This Row],[ENTRADAS3]]-Tabla32391118[[#This Row],[SALIDAS4]]</f>
        <v>256.60000000000002</v>
      </c>
    </row>
    <row r="718" spans="1:17">
      <c r="A718" s="39" t="s">
        <v>59</v>
      </c>
      <c r="B718" s="40" t="s">
        <v>880</v>
      </c>
      <c r="C718" s="52" t="s">
        <v>107</v>
      </c>
      <c r="D718" t="s">
        <v>804</v>
      </c>
      <c r="F718" s="55" t="s">
        <v>1345</v>
      </c>
      <c r="G718" s="55"/>
      <c r="H718" s="9" t="s">
        <v>820</v>
      </c>
      <c r="I718">
        <v>1</v>
      </c>
      <c r="J718">
        <v>0</v>
      </c>
      <c r="K718" s="34">
        <v>0</v>
      </c>
      <c r="L718">
        <f>+Tabla32391118[[#This Row],[BALANCE INICIAL]]+Tabla32391118[[#This Row],[ENTRADAS]]-Tabla32391118[[#This Row],[SALIDAS]]</f>
        <v>1</v>
      </c>
      <c r="M718" s="2">
        <v>280</v>
      </c>
      <c r="N718" s="2">
        <f>+Tabla32391118[[#This Row],[BALANCE INICIAL]]*Tabla32391118[[#This Row],[PRECIO]]</f>
        <v>280</v>
      </c>
      <c r="O718" s="2">
        <f>+Tabla32391118[[#This Row],[ENTRADAS]]*Tabla32391118[[#This Row],[PRECIO]]</f>
        <v>0</v>
      </c>
      <c r="P718" s="2">
        <f>+Tabla32391118[[#This Row],[SALIDAS]]*Tabla32391118[[#This Row],[PRECIO]]</f>
        <v>0</v>
      </c>
      <c r="Q718" s="2">
        <f>+Tabla32391118[[#This Row],[BALANCE INICIAL2]]+Tabla32391118[[#This Row],[ENTRADAS3]]-Tabla32391118[[#This Row],[SALIDAS4]]</f>
        <v>280</v>
      </c>
    </row>
    <row r="719" spans="1:17">
      <c r="A719" s="39" t="s">
        <v>59</v>
      </c>
      <c r="B719" s="40" t="s">
        <v>880</v>
      </c>
      <c r="C719" s="52" t="s">
        <v>107</v>
      </c>
      <c r="D719" t="s">
        <v>805</v>
      </c>
      <c r="F719" s="55" t="s">
        <v>1345</v>
      </c>
      <c r="G719" s="55"/>
      <c r="H719" s="9" t="s">
        <v>820</v>
      </c>
      <c r="I719">
        <v>1</v>
      </c>
      <c r="J719">
        <v>0</v>
      </c>
      <c r="K719" s="34">
        <v>0</v>
      </c>
      <c r="L719">
        <f>+Tabla32391118[[#This Row],[BALANCE INICIAL]]+Tabla32391118[[#This Row],[ENTRADAS]]-Tabla32391118[[#This Row],[SALIDAS]]</f>
        <v>1</v>
      </c>
      <c r="M719" s="2">
        <v>350</v>
      </c>
      <c r="N719" s="2">
        <f>+Tabla32391118[[#This Row],[BALANCE INICIAL]]*Tabla32391118[[#This Row],[PRECIO]]</f>
        <v>350</v>
      </c>
      <c r="O719" s="2">
        <f>+Tabla32391118[[#This Row],[ENTRADAS]]*Tabla32391118[[#This Row],[PRECIO]]</f>
        <v>0</v>
      </c>
      <c r="P719" s="2">
        <f>+Tabla32391118[[#This Row],[SALIDAS]]*Tabla32391118[[#This Row],[PRECIO]]</f>
        <v>0</v>
      </c>
      <c r="Q719" s="2">
        <f>+Tabla32391118[[#This Row],[BALANCE INICIAL2]]+Tabla32391118[[#This Row],[ENTRADAS3]]-Tabla32391118[[#This Row],[SALIDAS4]]</f>
        <v>350</v>
      </c>
    </row>
    <row r="720" spans="1:17">
      <c r="A720" s="39" t="s">
        <v>1384</v>
      </c>
      <c r="B720" s="40" t="s">
        <v>1385</v>
      </c>
      <c r="C720" s="52" t="s">
        <v>1386</v>
      </c>
      <c r="D720" t="s">
        <v>1340</v>
      </c>
      <c r="F720" s="55" t="s">
        <v>1345</v>
      </c>
      <c r="G720" s="55"/>
      <c r="H720" s="9" t="s">
        <v>820</v>
      </c>
      <c r="I720">
        <v>0</v>
      </c>
      <c r="J720">
        <v>0</v>
      </c>
      <c r="K720" s="34">
        <v>0</v>
      </c>
      <c r="L720">
        <f>+Tabla32391118[[#This Row],[BALANCE INICIAL]]+Tabla32391118[[#This Row],[ENTRADAS]]-Tabla32391118[[#This Row],[SALIDAS]]</f>
        <v>0</v>
      </c>
      <c r="M720" s="2">
        <v>275</v>
      </c>
      <c r="N720" s="2">
        <f>+Tabla32391118[[#This Row],[BALANCE INICIAL]]*Tabla32391118[[#This Row],[PRECIO]]</f>
        <v>0</v>
      </c>
      <c r="O720" s="2">
        <f>+Tabla32391118[[#This Row],[ENTRADAS]]*Tabla32391118[[#This Row],[PRECIO]]</f>
        <v>0</v>
      </c>
      <c r="P720" s="2">
        <f>+Tabla32391118[[#This Row],[SALIDAS]]*Tabla32391118[[#This Row],[PRECIO]]</f>
        <v>0</v>
      </c>
      <c r="Q720" s="2">
        <f>+Tabla32391118[[#This Row],[BALANCE INICIAL2]]+Tabla32391118[[#This Row],[ENTRADAS3]]-Tabla32391118[[#This Row],[SALIDAS4]]</f>
        <v>0</v>
      </c>
    </row>
    <row r="721" spans="1:17">
      <c r="A721" s="9" t="s">
        <v>29</v>
      </c>
      <c r="B721" s="47" t="s">
        <v>878</v>
      </c>
      <c r="C721" s="50" t="s">
        <v>102</v>
      </c>
      <c r="D721" t="s">
        <v>1085</v>
      </c>
      <c r="F721" s="55" t="s">
        <v>1345</v>
      </c>
      <c r="G721" s="55"/>
      <c r="H721" s="9" t="s">
        <v>820</v>
      </c>
      <c r="I721">
        <v>1</v>
      </c>
      <c r="J721">
        <v>0</v>
      </c>
      <c r="K721" s="34">
        <v>1</v>
      </c>
      <c r="L721">
        <f>+Tabla32391118[[#This Row],[BALANCE INICIAL]]+Tabla32391118[[#This Row],[ENTRADAS]]-Tabla32391118[[#This Row],[SALIDAS]]</f>
        <v>0</v>
      </c>
      <c r="M721" s="2">
        <v>520</v>
      </c>
      <c r="N721" s="2">
        <f>+Tabla32391118[[#This Row],[BALANCE INICIAL]]*Tabla32391118[[#This Row],[PRECIO]]</f>
        <v>520</v>
      </c>
      <c r="O721" s="2">
        <f>+Tabla32391118[[#This Row],[ENTRADAS]]*Tabla32391118[[#This Row],[PRECIO]]</f>
        <v>0</v>
      </c>
      <c r="P721" s="2">
        <f>+Tabla32391118[[#This Row],[SALIDAS]]*Tabla32391118[[#This Row],[PRECIO]]</f>
        <v>520</v>
      </c>
      <c r="Q721" s="2">
        <f>+Tabla32391118[[#This Row],[BALANCE INICIAL2]]+Tabla32391118[[#This Row],[ENTRADAS3]]-Tabla32391118[[#This Row],[SALIDAS4]]</f>
        <v>0</v>
      </c>
    </row>
    <row r="722" spans="1:17">
      <c r="A722" s="39" t="s">
        <v>35</v>
      </c>
      <c r="B722" s="40" t="s">
        <v>883</v>
      </c>
      <c r="C722" s="52" t="s">
        <v>81</v>
      </c>
      <c r="D722" t="s">
        <v>1202</v>
      </c>
      <c r="F722" s="55" t="s">
        <v>1345</v>
      </c>
      <c r="G722" s="55"/>
      <c r="H722" s="9" t="s">
        <v>820</v>
      </c>
      <c r="I722">
        <v>3</v>
      </c>
      <c r="J722">
        <v>0</v>
      </c>
      <c r="K722" s="34">
        <v>0</v>
      </c>
      <c r="L722">
        <f>+Tabla32391118[[#This Row],[BALANCE INICIAL]]+Tabla32391118[[#This Row],[ENTRADAS]]-Tabla32391118[[#This Row],[SALIDAS]]</f>
        <v>3</v>
      </c>
      <c r="M722" s="2">
        <v>103.05</v>
      </c>
      <c r="N722" s="2">
        <f>+Tabla32391118[[#This Row],[BALANCE INICIAL]]*Tabla32391118[[#This Row],[PRECIO]]</f>
        <v>309.14999999999998</v>
      </c>
      <c r="O722" s="2">
        <f>+Tabla32391118[[#This Row],[ENTRADAS]]*Tabla32391118[[#This Row],[PRECIO]]</f>
        <v>0</v>
      </c>
      <c r="P722" s="2">
        <f>+Tabla32391118[[#This Row],[SALIDAS]]*Tabla32391118[[#This Row],[PRECIO]]</f>
        <v>0</v>
      </c>
      <c r="Q722" s="2">
        <f>+Tabla32391118[[#This Row],[BALANCE INICIAL2]]+Tabla32391118[[#This Row],[ENTRADAS3]]-Tabla32391118[[#This Row],[SALIDAS4]]</f>
        <v>309.14999999999998</v>
      </c>
    </row>
    <row r="723" spans="1:17">
      <c r="A723" s="39" t="s">
        <v>35</v>
      </c>
      <c r="B723" s="40" t="s">
        <v>883</v>
      </c>
      <c r="C723" s="52" t="s">
        <v>81</v>
      </c>
      <c r="D723" t="s">
        <v>1203</v>
      </c>
      <c r="F723" s="55" t="s">
        <v>1345</v>
      </c>
      <c r="G723" s="55"/>
      <c r="H723" s="9" t="s">
        <v>820</v>
      </c>
      <c r="I723">
        <v>11</v>
      </c>
      <c r="J723">
        <v>0</v>
      </c>
      <c r="K723" s="34">
        <v>0</v>
      </c>
      <c r="L723">
        <f>+Tabla32391118[[#This Row],[BALANCE INICIAL]]+Tabla32391118[[#This Row],[ENTRADAS]]-Tabla32391118[[#This Row],[SALIDAS]]</f>
        <v>11</v>
      </c>
      <c r="M723" s="2">
        <v>19.53</v>
      </c>
      <c r="N723" s="2">
        <f>+Tabla32391118[[#This Row],[BALANCE INICIAL]]*Tabla32391118[[#This Row],[PRECIO]]</f>
        <v>214.83</v>
      </c>
      <c r="O723" s="2">
        <f>+Tabla32391118[[#This Row],[ENTRADAS]]*Tabla32391118[[#This Row],[PRECIO]]</f>
        <v>0</v>
      </c>
      <c r="P723" s="2">
        <f>+Tabla32391118[[#This Row],[SALIDAS]]*Tabla32391118[[#This Row],[PRECIO]]</f>
        <v>0</v>
      </c>
      <c r="Q723" s="2">
        <f>+Tabla32391118[[#This Row],[BALANCE INICIAL2]]+Tabla32391118[[#This Row],[ENTRADAS3]]-Tabla32391118[[#This Row],[SALIDAS4]]</f>
        <v>214.83</v>
      </c>
    </row>
    <row r="724" spans="1:17" ht="15" customHeight="1">
      <c r="A724" s="39" t="s">
        <v>55</v>
      </c>
      <c r="B724" s="40" t="s">
        <v>905</v>
      </c>
      <c r="C724" s="52" t="s">
        <v>103</v>
      </c>
      <c r="D724" t="s">
        <v>1075</v>
      </c>
      <c r="E724" t="s">
        <v>1060</v>
      </c>
      <c r="F724" s="55" t="s">
        <v>1345</v>
      </c>
      <c r="G724" s="55"/>
      <c r="H724" s="9" t="s">
        <v>1403</v>
      </c>
      <c r="I724">
        <v>0</v>
      </c>
      <c r="J724">
        <v>0</v>
      </c>
      <c r="K724" s="34">
        <v>0</v>
      </c>
      <c r="L724">
        <f>+Tabla32391118[[#This Row],[BALANCE INICIAL]]+Tabla32391118[[#This Row],[ENTRADAS]]-Tabla32391118[[#This Row],[SALIDAS]]</f>
        <v>0</v>
      </c>
      <c r="M724" s="2">
        <v>11700</v>
      </c>
      <c r="N724" s="2">
        <f>+Tabla32391118[[#This Row],[BALANCE INICIAL]]*Tabla32391118[[#This Row],[PRECIO]]</f>
        <v>0</v>
      </c>
      <c r="O724" s="2">
        <f>+Tabla32391118[[#This Row],[ENTRADAS]]*Tabla32391118[[#This Row],[PRECIO]]</f>
        <v>0</v>
      </c>
      <c r="P724" s="2">
        <f>+Tabla32391118[[#This Row],[SALIDAS]]*Tabla32391118[[#This Row],[PRECIO]]</f>
        <v>0</v>
      </c>
      <c r="Q724" s="2">
        <f>+Tabla32391118[[#This Row],[BALANCE INICIAL2]]+Tabla32391118[[#This Row],[ENTRADAS3]]-Tabla32391118[[#This Row],[SALIDAS4]]</f>
        <v>0</v>
      </c>
    </row>
    <row r="725" spans="1:17">
      <c r="A725" s="39" t="s">
        <v>55</v>
      </c>
      <c r="B725" s="40" t="s">
        <v>905</v>
      </c>
      <c r="C725" s="52" t="s">
        <v>103</v>
      </c>
      <c r="D725" t="s">
        <v>1076</v>
      </c>
      <c r="E725" t="s">
        <v>1060</v>
      </c>
      <c r="F725" s="55" t="s">
        <v>1345</v>
      </c>
      <c r="G725" s="55"/>
      <c r="H725" s="9" t="s">
        <v>1403</v>
      </c>
      <c r="I725">
        <v>0</v>
      </c>
      <c r="J725">
        <v>0</v>
      </c>
      <c r="K725" s="34">
        <v>0</v>
      </c>
      <c r="L725">
        <f>+Tabla32391118[[#This Row],[BALANCE INICIAL]]+Tabla32391118[[#This Row],[ENTRADAS]]-Tabla32391118[[#This Row],[SALIDAS]]</f>
        <v>0</v>
      </c>
      <c r="M725" s="2">
        <v>11700</v>
      </c>
      <c r="N725" s="2">
        <f>+Tabla32391118[[#This Row],[BALANCE INICIAL]]*Tabla32391118[[#This Row],[PRECIO]]</f>
        <v>0</v>
      </c>
      <c r="O725" s="2">
        <f>+Tabla32391118[[#This Row],[ENTRADAS]]*Tabla32391118[[#This Row],[PRECIO]]</f>
        <v>0</v>
      </c>
      <c r="P725" s="2">
        <f>+Tabla32391118[[#This Row],[SALIDAS]]*Tabla32391118[[#This Row],[PRECIO]]</f>
        <v>0</v>
      </c>
      <c r="Q725" s="2">
        <f>+Tabla32391118[[#This Row],[BALANCE INICIAL2]]+Tabla32391118[[#This Row],[ENTRADAS3]]-Tabla32391118[[#This Row],[SALIDAS4]]</f>
        <v>0</v>
      </c>
    </row>
    <row r="726" spans="1:17">
      <c r="A726" s="39" t="s">
        <v>55</v>
      </c>
      <c r="B726" s="40" t="s">
        <v>905</v>
      </c>
      <c r="C726" s="52" t="s">
        <v>103</v>
      </c>
      <c r="D726" t="s">
        <v>1074</v>
      </c>
      <c r="E726" t="s">
        <v>1060</v>
      </c>
      <c r="F726" s="55" t="s">
        <v>1345</v>
      </c>
      <c r="G726" s="55"/>
      <c r="H726" s="9" t="s">
        <v>1403</v>
      </c>
      <c r="I726">
        <v>0</v>
      </c>
      <c r="J726">
        <v>0</v>
      </c>
      <c r="K726" s="34">
        <v>0</v>
      </c>
      <c r="L726">
        <f>+Tabla32391118[[#This Row],[BALANCE INICIAL]]+Tabla32391118[[#This Row],[ENTRADAS]]-Tabla32391118[[#This Row],[SALIDAS]]</f>
        <v>0</v>
      </c>
      <c r="M726" s="2">
        <v>11700</v>
      </c>
      <c r="N726" s="2">
        <f>+Tabla32391118[[#This Row],[BALANCE INICIAL]]*Tabla32391118[[#This Row],[PRECIO]]</f>
        <v>0</v>
      </c>
      <c r="O726" s="2">
        <f>+Tabla32391118[[#This Row],[ENTRADAS]]*Tabla32391118[[#This Row],[PRECIO]]</f>
        <v>0</v>
      </c>
      <c r="P726" s="2">
        <f>+Tabla32391118[[#This Row],[SALIDAS]]*Tabla32391118[[#This Row],[PRECIO]]</f>
        <v>0</v>
      </c>
      <c r="Q726" s="2">
        <f>+Tabla32391118[[#This Row],[BALANCE INICIAL2]]+Tabla32391118[[#This Row],[ENTRADAS3]]-Tabla32391118[[#This Row],[SALIDAS4]]</f>
        <v>0</v>
      </c>
    </row>
    <row r="727" spans="1:17">
      <c r="A727" s="39" t="s">
        <v>55</v>
      </c>
      <c r="B727" s="40" t="s">
        <v>905</v>
      </c>
      <c r="C727" s="52" t="s">
        <v>103</v>
      </c>
      <c r="D727" t="s">
        <v>1069</v>
      </c>
      <c r="E727" t="s">
        <v>1060</v>
      </c>
      <c r="F727" s="55" t="s">
        <v>1345</v>
      </c>
      <c r="G727" s="55"/>
      <c r="H727" s="9" t="s">
        <v>1403</v>
      </c>
      <c r="I727">
        <v>0</v>
      </c>
      <c r="J727">
        <v>0</v>
      </c>
      <c r="K727" s="34">
        <v>0</v>
      </c>
      <c r="L727">
        <f>+Tabla32391118[[#This Row],[BALANCE INICIAL]]+Tabla32391118[[#This Row],[ENTRADAS]]-Tabla32391118[[#This Row],[SALIDAS]]</f>
        <v>0</v>
      </c>
      <c r="M727" s="2">
        <v>9000</v>
      </c>
      <c r="N727" s="2">
        <f>+Tabla32391118[[#This Row],[BALANCE INICIAL]]*Tabla32391118[[#This Row],[PRECIO]]</f>
        <v>0</v>
      </c>
      <c r="O727" s="2">
        <f>+Tabla32391118[[#This Row],[ENTRADAS]]*Tabla32391118[[#This Row],[PRECIO]]</f>
        <v>0</v>
      </c>
      <c r="P727" s="2">
        <f>+Tabla32391118[[#This Row],[SALIDAS]]*Tabla32391118[[#This Row],[PRECIO]]</f>
        <v>0</v>
      </c>
      <c r="Q727" s="2">
        <f>+Tabla32391118[[#This Row],[BALANCE INICIAL2]]+Tabla32391118[[#This Row],[ENTRADAS3]]-Tabla32391118[[#This Row],[SALIDAS4]]</f>
        <v>0</v>
      </c>
    </row>
    <row r="728" spans="1:17">
      <c r="A728" s="39" t="s">
        <v>55</v>
      </c>
      <c r="B728" s="40" t="s">
        <v>905</v>
      </c>
      <c r="C728" s="52" t="s">
        <v>103</v>
      </c>
      <c r="D728" t="s">
        <v>1077</v>
      </c>
      <c r="E728" t="s">
        <v>1060</v>
      </c>
      <c r="F728" s="55" t="s">
        <v>1345</v>
      </c>
      <c r="G728" s="55"/>
      <c r="H728" s="9" t="s">
        <v>1403</v>
      </c>
      <c r="I728">
        <v>0</v>
      </c>
      <c r="J728">
        <v>0</v>
      </c>
      <c r="K728" s="34">
        <v>0</v>
      </c>
      <c r="L728">
        <f>+Tabla32391118[[#This Row],[BALANCE INICIAL]]+Tabla32391118[[#This Row],[ENTRADAS]]-Tabla32391118[[#This Row],[SALIDAS]]</f>
        <v>0</v>
      </c>
      <c r="M728" s="2">
        <v>11700</v>
      </c>
      <c r="N728" s="2">
        <f>+Tabla32391118[[#This Row],[BALANCE INICIAL]]*Tabla32391118[[#This Row],[PRECIO]]</f>
        <v>0</v>
      </c>
      <c r="O728" s="2">
        <f>+Tabla32391118[[#This Row],[ENTRADAS]]*Tabla32391118[[#This Row],[PRECIO]]</f>
        <v>0</v>
      </c>
      <c r="P728" s="2">
        <f>+Tabla32391118[[#This Row],[SALIDAS]]*Tabla32391118[[#This Row],[PRECIO]]</f>
        <v>0</v>
      </c>
      <c r="Q728" s="2">
        <f>+Tabla32391118[[#This Row],[BALANCE INICIAL2]]+Tabla32391118[[#This Row],[ENTRADAS3]]-Tabla32391118[[#This Row],[SALIDAS4]]</f>
        <v>0</v>
      </c>
    </row>
    <row r="729" spans="1:17">
      <c r="A729" s="39" t="s">
        <v>55</v>
      </c>
      <c r="B729" s="40" t="s">
        <v>905</v>
      </c>
      <c r="C729" s="52" t="s">
        <v>103</v>
      </c>
      <c r="D729" t="s">
        <v>137</v>
      </c>
      <c r="F729" s="55" t="s">
        <v>1345</v>
      </c>
      <c r="G729" s="55"/>
      <c r="H729" s="9" t="s">
        <v>829</v>
      </c>
      <c r="I729">
        <v>0</v>
      </c>
      <c r="J729">
        <v>0</v>
      </c>
      <c r="K729" s="34">
        <v>0</v>
      </c>
      <c r="L729">
        <f>+Tabla32391118[[#This Row],[BALANCE INICIAL]]+Tabla32391118[[#This Row],[ENTRADAS]]-Tabla32391118[[#This Row],[SALIDAS]]</f>
        <v>0</v>
      </c>
      <c r="M729" s="2">
        <v>380</v>
      </c>
      <c r="N729" s="2">
        <f>+Tabla32391118[[#This Row],[BALANCE INICIAL]]*Tabla32391118[[#This Row],[PRECIO]]</f>
        <v>0</v>
      </c>
      <c r="O729" s="2">
        <f>+Tabla32391118[[#This Row],[ENTRADAS]]*Tabla32391118[[#This Row],[PRECIO]]</f>
        <v>0</v>
      </c>
      <c r="P729" s="2">
        <f>+Tabla32391118[[#This Row],[SALIDAS]]*Tabla32391118[[#This Row],[PRECIO]]</f>
        <v>0</v>
      </c>
      <c r="Q729" s="2">
        <f>+Tabla32391118[[#This Row],[BALANCE INICIAL2]]+Tabla32391118[[#This Row],[ENTRADAS3]]-Tabla32391118[[#This Row],[SALIDAS4]]</f>
        <v>0</v>
      </c>
    </row>
    <row r="730" spans="1:17">
      <c r="A730" s="39" t="s">
        <v>59</v>
      </c>
      <c r="B730" s="40" t="s">
        <v>880</v>
      </c>
      <c r="C730" s="52" t="s">
        <v>107</v>
      </c>
      <c r="D730" t="s">
        <v>806</v>
      </c>
      <c r="F730" s="55" t="s">
        <v>1345</v>
      </c>
      <c r="G730" s="55"/>
      <c r="H730" s="9" t="s">
        <v>820</v>
      </c>
      <c r="I730">
        <v>52</v>
      </c>
      <c r="J730">
        <v>0</v>
      </c>
      <c r="K730" s="34">
        <v>24</v>
      </c>
      <c r="L730">
        <f>+Tabla32391118[[#This Row],[BALANCE INICIAL]]+Tabla32391118[[#This Row],[ENTRADAS]]-Tabla32391118[[#This Row],[SALIDAS]]</f>
        <v>28</v>
      </c>
      <c r="M730" s="2">
        <v>25</v>
      </c>
      <c r="N730" s="2">
        <f>+Tabla32391118[[#This Row],[BALANCE INICIAL]]*Tabla32391118[[#This Row],[PRECIO]]</f>
        <v>1300</v>
      </c>
      <c r="O730" s="2">
        <f>+Tabla32391118[[#This Row],[ENTRADAS]]*Tabla32391118[[#This Row],[PRECIO]]</f>
        <v>0</v>
      </c>
      <c r="P730" s="2">
        <f>+Tabla32391118[[#This Row],[SALIDAS]]*Tabla32391118[[#This Row],[PRECIO]]</f>
        <v>600</v>
      </c>
      <c r="Q730" s="2">
        <f>+Tabla32391118[[#This Row],[BALANCE INICIAL2]]+Tabla32391118[[#This Row],[ENTRADAS3]]-Tabla32391118[[#This Row],[SALIDAS4]]</f>
        <v>700</v>
      </c>
    </row>
    <row r="731" spans="1:17">
      <c r="A731" s="39" t="s">
        <v>59</v>
      </c>
      <c r="B731" s="40" t="s">
        <v>880</v>
      </c>
      <c r="C731" s="52" t="s">
        <v>107</v>
      </c>
      <c r="D731" t="s">
        <v>807</v>
      </c>
      <c r="F731" s="55" t="s">
        <v>1345</v>
      </c>
      <c r="G731" s="55"/>
      <c r="H731" s="9" t="s">
        <v>820</v>
      </c>
      <c r="I731">
        <v>5</v>
      </c>
      <c r="J731">
        <v>0</v>
      </c>
      <c r="K731" s="34">
        <v>0</v>
      </c>
      <c r="L731">
        <f>+Tabla32391118[[#This Row],[BALANCE INICIAL]]+Tabla32391118[[#This Row],[ENTRADAS]]-Tabla32391118[[#This Row],[SALIDAS]]</f>
        <v>5</v>
      </c>
      <c r="M731" s="2">
        <v>550.41</v>
      </c>
      <c r="N731" s="2">
        <f>+Tabla32391118[[#This Row],[BALANCE INICIAL]]*Tabla32391118[[#This Row],[PRECIO]]</f>
        <v>2752.0499999999997</v>
      </c>
      <c r="O731" s="2">
        <f>+Tabla32391118[[#This Row],[ENTRADAS]]*Tabla32391118[[#This Row],[PRECIO]]</f>
        <v>0</v>
      </c>
      <c r="P731" s="2">
        <f>+Tabla32391118[[#This Row],[SALIDAS]]*Tabla32391118[[#This Row],[PRECIO]]</f>
        <v>0</v>
      </c>
      <c r="Q731" s="2">
        <f>+Tabla32391118[[#This Row],[BALANCE INICIAL2]]+Tabla32391118[[#This Row],[ENTRADAS3]]-Tabla32391118[[#This Row],[SALIDAS4]]</f>
        <v>2752.0499999999997</v>
      </c>
    </row>
    <row r="732" spans="1:17">
      <c r="A732" s="39" t="s">
        <v>60</v>
      </c>
      <c r="B732" s="40" t="s">
        <v>885</v>
      </c>
      <c r="C732" s="52" t="s">
        <v>108</v>
      </c>
      <c r="D732" t="s">
        <v>808</v>
      </c>
      <c r="F732" s="55" t="s">
        <v>1345</v>
      </c>
      <c r="G732" s="55"/>
      <c r="H732" s="9" t="s">
        <v>820</v>
      </c>
      <c r="I732">
        <v>1</v>
      </c>
      <c r="J732">
        <v>0</v>
      </c>
      <c r="K732" s="34">
        <v>0</v>
      </c>
      <c r="L732">
        <f>+Tabla32391118[[#This Row],[BALANCE INICIAL]]+Tabla32391118[[#This Row],[ENTRADAS]]-Tabla32391118[[#This Row],[SALIDAS]]</f>
        <v>1</v>
      </c>
      <c r="M732" s="2">
        <v>645</v>
      </c>
      <c r="N732" s="2">
        <f>+Tabla32391118[[#This Row],[BALANCE INICIAL]]*Tabla32391118[[#This Row],[PRECIO]]</f>
        <v>645</v>
      </c>
      <c r="O732" s="2">
        <f>+Tabla32391118[[#This Row],[ENTRADAS]]*Tabla32391118[[#This Row],[PRECIO]]</f>
        <v>0</v>
      </c>
      <c r="P732" s="2">
        <f>+Tabla32391118[[#This Row],[SALIDAS]]*Tabla32391118[[#This Row],[PRECIO]]</f>
        <v>0</v>
      </c>
      <c r="Q732" s="2">
        <f>+Tabla32391118[[#This Row],[BALANCE INICIAL2]]+Tabla32391118[[#This Row],[ENTRADAS3]]-Tabla32391118[[#This Row],[SALIDAS4]]</f>
        <v>645</v>
      </c>
    </row>
    <row r="733" spans="1:17">
      <c r="A733" s="39" t="s">
        <v>42</v>
      </c>
      <c r="B733" s="56">
        <v>1206010001</v>
      </c>
      <c r="C733" s="52" t="s">
        <v>88</v>
      </c>
      <c r="D733" t="s">
        <v>1200</v>
      </c>
      <c r="F733" s="55" t="s">
        <v>1345</v>
      </c>
      <c r="G733" s="55"/>
      <c r="H733" s="9" t="s">
        <v>820</v>
      </c>
      <c r="I733">
        <v>4</v>
      </c>
      <c r="J733">
        <v>0</v>
      </c>
      <c r="K733" s="34">
        <v>0</v>
      </c>
      <c r="L733">
        <f>+Tabla32391118[[#This Row],[BALANCE INICIAL]]+Tabla32391118[[#This Row],[ENTRADAS]]-Tabla32391118[[#This Row],[SALIDAS]]</f>
        <v>4</v>
      </c>
      <c r="M733" s="2">
        <v>162.5</v>
      </c>
      <c r="N733" s="2">
        <f>+Tabla32391118[[#This Row],[BALANCE INICIAL]]*Tabla32391118[[#This Row],[PRECIO]]</f>
        <v>650</v>
      </c>
      <c r="O733" s="2">
        <f>+Tabla32391118[[#This Row],[ENTRADAS]]*Tabla32391118[[#This Row],[PRECIO]]</f>
        <v>0</v>
      </c>
      <c r="P733" s="2">
        <f>+Tabla32391118[[#This Row],[SALIDAS]]*Tabla32391118[[#This Row],[PRECIO]]</f>
        <v>0</v>
      </c>
      <c r="Q733" s="2">
        <f>+Tabla32391118[[#This Row],[BALANCE INICIAL2]]+Tabla32391118[[#This Row],[ENTRADAS3]]-Tabla32391118[[#This Row],[SALIDAS4]]</f>
        <v>650</v>
      </c>
    </row>
    <row r="734" spans="1:17">
      <c r="A734" s="39" t="s">
        <v>42</v>
      </c>
      <c r="B734" s="56">
        <v>1206010001</v>
      </c>
      <c r="C734" s="52" t="s">
        <v>88</v>
      </c>
      <c r="D734" t="s">
        <v>1052</v>
      </c>
      <c r="E734">
        <v>0</v>
      </c>
      <c r="F734" s="55" t="s">
        <v>1345</v>
      </c>
      <c r="G734" s="55"/>
      <c r="H734" s="9" t="s">
        <v>825</v>
      </c>
      <c r="I734">
        <v>0</v>
      </c>
      <c r="J734">
        <v>0</v>
      </c>
      <c r="K734" s="34">
        <v>0</v>
      </c>
      <c r="L734">
        <f>+Tabla32391118[[#This Row],[BALANCE INICIAL]]+Tabla32391118[[#This Row],[ENTRADAS]]-Tabla32391118[[#This Row],[SALIDAS]]</f>
        <v>0</v>
      </c>
      <c r="M734" s="2">
        <v>1401</v>
      </c>
      <c r="N734" s="2">
        <f>+Tabla32391118[[#This Row],[BALANCE INICIAL]]*Tabla32391118[[#This Row],[PRECIO]]</f>
        <v>0</v>
      </c>
      <c r="O734" s="2">
        <f>+Tabla32391118[[#This Row],[ENTRADAS]]*Tabla32391118[[#This Row],[PRECIO]]</f>
        <v>0</v>
      </c>
      <c r="P734" s="2">
        <f>+Tabla32391118[[#This Row],[SALIDAS]]*Tabla32391118[[#This Row],[PRECIO]]</f>
        <v>0</v>
      </c>
      <c r="Q734" s="2">
        <f>+Tabla32391118[[#This Row],[BALANCE INICIAL2]]+Tabla32391118[[#This Row],[ENTRADAS3]]-Tabla32391118[[#This Row],[SALIDAS4]]</f>
        <v>0</v>
      </c>
    </row>
    <row r="735" spans="1:17">
      <c r="A735" s="39" t="s">
        <v>42</v>
      </c>
      <c r="B735" s="56">
        <v>1206010001</v>
      </c>
      <c r="C735" s="52" t="s">
        <v>88</v>
      </c>
      <c r="D735" t="s">
        <v>1201</v>
      </c>
      <c r="F735" s="55" t="s">
        <v>1345</v>
      </c>
      <c r="G735" s="55"/>
      <c r="H735" s="9" t="s">
        <v>820</v>
      </c>
      <c r="I735">
        <v>5</v>
      </c>
      <c r="J735">
        <v>0</v>
      </c>
      <c r="K735" s="34">
        <v>0</v>
      </c>
      <c r="L735">
        <f>+Tabla32391118[[#This Row],[BALANCE INICIAL]]+Tabla32391118[[#This Row],[ENTRADAS]]-Tabla32391118[[#This Row],[SALIDAS]]</f>
        <v>5</v>
      </c>
      <c r="M735" s="2">
        <v>900</v>
      </c>
      <c r="N735" s="2">
        <f>+Tabla32391118[[#This Row],[BALANCE INICIAL]]*Tabla32391118[[#This Row],[PRECIO]]</f>
        <v>4500</v>
      </c>
      <c r="O735" s="2">
        <f>+Tabla32391118[[#This Row],[ENTRADAS]]*Tabla32391118[[#This Row],[PRECIO]]</f>
        <v>0</v>
      </c>
      <c r="P735" s="2">
        <f>+Tabla32391118[[#This Row],[SALIDAS]]*Tabla32391118[[#This Row],[PRECIO]]</f>
        <v>0</v>
      </c>
      <c r="Q735" s="2">
        <f>+Tabla32391118[[#This Row],[BALANCE INICIAL2]]+Tabla32391118[[#This Row],[ENTRADAS3]]-Tabla32391118[[#This Row],[SALIDAS4]]</f>
        <v>4500</v>
      </c>
    </row>
    <row r="736" spans="1:17">
      <c r="A736" s="39" t="s">
        <v>47</v>
      </c>
      <c r="B736" s="40" t="s">
        <v>893</v>
      </c>
      <c r="C736" s="52" t="s">
        <v>94</v>
      </c>
      <c r="D736" t="s">
        <v>402</v>
      </c>
      <c r="F736" s="55" t="s">
        <v>1345</v>
      </c>
      <c r="G736" s="55"/>
      <c r="H736" s="9" t="s">
        <v>825</v>
      </c>
      <c r="I736">
        <v>0</v>
      </c>
      <c r="J736">
        <v>0</v>
      </c>
      <c r="K736" s="34">
        <v>0</v>
      </c>
      <c r="L736">
        <f>+Tabla32391118[[#This Row],[BALANCE INICIAL]]+Tabla32391118[[#This Row],[ENTRADAS]]-Tabla32391118[[#This Row],[SALIDAS]]</f>
        <v>0</v>
      </c>
      <c r="M736" s="2">
        <v>452.54</v>
      </c>
      <c r="N736" s="2">
        <f>+Tabla32391118[[#This Row],[BALANCE INICIAL]]*Tabla32391118[[#This Row],[PRECIO]]</f>
        <v>0</v>
      </c>
      <c r="O736" s="2">
        <f>+Tabla32391118[[#This Row],[ENTRADAS]]*Tabla32391118[[#This Row],[PRECIO]]</f>
        <v>0</v>
      </c>
      <c r="P736" s="2">
        <f>+Tabla32391118[[#This Row],[SALIDAS]]*Tabla32391118[[#This Row],[PRECIO]]</f>
        <v>0</v>
      </c>
      <c r="Q736" s="2">
        <f>+Tabla32391118[[#This Row],[BALANCE INICIAL2]]+Tabla32391118[[#This Row],[ENTRADAS3]]-Tabla32391118[[#This Row],[SALIDAS4]]</f>
        <v>0</v>
      </c>
    </row>
    <row r="737" spans="1:17" ht="13.5" customHeight="1">
      <c r="A737" s="39" t="s">
        <v>47</v>
      </c>
      <c r="B737" s="40" t="s">
        <v>893</v>
      </c>
      <c r="C737" s="52" t="s">
        <v>94</v>
      </c>
      <c r="D737" t="s">
        <v>320</v>
      </c>
      <c r="F737" s="55" t="s">
        <v>1345</v>
      </c>
      <c r="G737" s="55"/>
      <c r="H737" s="9" t="s">
        <v>825</v>
      </c>
      <c r="I737">
        <v>60</v>
      </c>
      <c r="J737">
        <v>0</v>
      </c>
      <c r="K737" s="34">
        <v>0</v>
      </c>
      <c r="L737">
        <f>+Tabla32391118[[#This Row],[BALANCE INICIAL]]+Tabla32391118[[#This Row],[ENTRADAS]]-Tabla32391118[[#This Row],[SALIDAS]]</f>
        <v>60</v>
      </c>
      <c r="M737" s="2">
        <v>435.83</v>
      </c>
      <c r="N737" s="2">
        <f>+Tabla32391118[[#This Row],[BALANCE INICIAL]]*Tabla32391118[[#This Row],[PRECIO]]</f>
        <v>26149.8</v>
      </c>
      <c r="O737" s="2">
        <f>+Tabla32391118[[#This Row],[ENTRADAS]]*Tabla32391118[[#This Row],[PRECIO]]</f>
        <v>0</v>
      </c>
      <c r="P737" s="2">
        <f>+Tabla32391118[[#This Row],[SALIDAS]]*Tabla32391118[[#This Row],[PRECIO]]</f>
        <v>0</v>
      </c>
      <c r="Q737" s="2">
        <f>+Tabla32391118[[#This Row],[BALANCE INICIAL2]]+Tabla32391118[[#This Row],[ENTRADAS3]]-Tabla32391118[[#This Row],[SALIDAS4]]</f>
        <v>26149.8</v>
      </c>
    </row>
    <row r="738" spans="1:17">
      <c r="A738" s="63" t="s">
        <v>1525</v>
      </c>
      <c r="B738" s="40" t="s">
        <v>1526</v>
      </c>
      <c r="C738" s="52" t="s">
        <v>1527</v>
      </c>
      <c r="D738" t="s">
        <v>1528</v>
      </c>
      <c r="E738" t="s">
        <v>1531</v>
      </c>
      <c r="F738" s="55">
        <v>45523</v>
      </c>
      <c r="G738" s="62" t="s">
        <v>1532</v>
      </c>
      <c r="H738" s="9" t="s">
        <v>820</v>
      </c>
      <c r="I738">
        <v>0</v>
      </c>
      <c r="J738">
        <v>0</v>
      </c>
      <c r="K738" s="34">
        <v>0</v>
      </c>
      <c r="L738">
        <f>+Tabla32391118[[#This Row],[BALANCE INICIAL]]+Tabla32391118[[#This Row],[ENTRADAS]]-Tabla32391118[[#This Row],[SALIDAS]]</f>
        <v>0</v>
      </c>
      <c r="M738" s="2">
        <v>1000</v>
      </c>
      <c r="N738" s="2">
        <f>+Tabla32391118[[#This Row],[BALANCE INICIAL]]*Tabla32391118[[#This Row],[PRECIO]]</f>
        <v>0</v>
      </c>
      <c r="O738" s="2">
        <f>+Tabla32391118[[#This Row],[ENTRADAS]]*Tabla32391118[[#This Row],[PRECIO]]</f>
        <v>0</v>
      </c>
      <c r="P738" s="2">
        <f>+Tabla32391118[[#This Row],[SALIDAS]]*Tabla32391118[[#This Row],[PRECIO]]</f>
        <v>0</v>
      </c>
      <c r="Q738" s="2">
        <f>+Tabla32391118[[#This Row],[BALANCE INICIAL2]]+Tabla32391118[[#This Row],[ENTRADAS3]]-Tabla32391118[[#This Row],[SALIDAS4]]</f>
        <v>0</v>
      </c>
    </row>
    <row r="739" spans="1:17">
      <c r="A739" s="63" t="s">
        <v>1525</v>
      </c>
      <c r="B739" s="40" t="s">
        <v>1526</v>
      </c>
      <c r="C739" s="52" t="s">
        <v>1527</v>
      </c>
      <c r="D739" t="s">
        <v>1529</v>
      </c>
      <c r="E739" t="s">
        <v>1531</v>
      </c>
      <c r="F739" s="55">
        <v>45523</v>
      </c>
      <c r="G739" s="62" t="s">
        <v>1532</v>
      </c>
      <c r="H739" s="9" t="s">
        <v>820</v>
      </c>
      <c r="I739">
        <v>0</v>
      </c>
      <c r="J739">
        <v>0</v>
      </c>
      <c r="K739" s="34">
        <v>0</v>
      </c>
      <c r="L739">
        <f>+Tabla32391118[[#This Row],[BALANCE INICIAL]]+Tabla32391118[[#This Row],[ENTRADAS]]-Tabla32391118[[#This Row],[SALIDAS]]</f>
        <v>0</v>
      </c>
      <c r="M739" s="2">
        <v>500</v>
      </c>
      <c r="N739" s="2">
        <f>+Tabla32391118[[#This Row],[BALANCE INICIAL]]*Tabla32391118[[#This Row],[PRECIO]]</f>
        <v>0</v>
      </c>
      <c r="O739" s="2">
        <f>+Tabla32391118[[#This Row],[ENTRADAS]]*Tabla32391118[[#This Row],[PRECIO]]</f>
        <v>0</v>
      </c>
      <c r="P739" s="2">
        <f>+Tabla32391118[[#This Row],[SALIDAS]]*Tabla32391118[[#This Row],[PRECIO]]</f>
        <v>0</v>
      </c>
      <c r="Q739" s="2">
        <f>+Tabla32391118[[#This Row],[BALANCE INICIAL2]]+Tabla32391118[[#This Row],[ENTRADAS3]]-Tabla32391118[[#This Row],[SALIDAS4]]</f>
        <v>0</v>
      </c>
    </row>
    <row r="740" spans="1:17">
      <c r="A740" s="63" t="s">
        <v>1525</v>
      </c>
      <c r="B740" s="40" t="s">
        <v>1526</v>
      </c>
      <c r="C740" s="52" t="s">
        <v>1527</v>
      </c>
      <c r="D740" t="s">
        <v>1530</v>
      </c>
      <c r="E740" t="s">
        <v>1531</v>
      </c>
      <c r="F740" s="55">
        <v>45523</v>
      </c>
      <c r="G740" s="62" t="s">
        <v>1532</v>
      </c>
      <c r="H740" s="9" t="s">
        <v>820</v>
      </c>
      <c r="I740">
        <v>0</v>
      </c>
      <c r="J740">
        <v>0</v>
      </c>
      <c r="K740" s="34">
        <v>0</v>
      </c>
      <c r="L740">
        <f>+Tabla32391118[[#This Row],[BALANCE INICIAL]]+Tabla32391118[[#This Row],[ENTRADAS]]-Tabla32391118[[#This Row],[SALIDAS]]</f>
        <v>0</v>
      </c>
      <c r="M740" s="2">
        <v>200</v>
      </c>
      <c r="N740" s="2">
        <f>+Tabla32391118[[#This Row],[BALANCE INICIAL]]*Tabla32391118[[#This Row],[PRECIO]]</f>
        <v>0</v>
      </c>
      <c r="O740" s="2">
        <f>+Tabla32391118[[#This Row],[ENTRADAS]]*Tabla32391118[[#This Row],[PRECIO]]</f>
        <v>0</v>
      </c>
      <c r="P740" s="2">
        <f>+Tabla32391118[[#This Row],[SALIDAS]]*Tabla32391118[[#This Row],[PRECIO]]</f>
        <v>0</v>
      </c>
      <c r="Q740" s="2">
        <f>+Tabla32391118[[#This Row],[BALANCE INICIAL2]]+Tabla32391118[[#This Row],[ENTRADAS3]]-Tabla32391118[[#This Row],[SALIDAS4]]</f>
        <v>0</v>
      </c>
    </row>
    <row r="741" spans="1:17">
      <c r="A741" s="39" t="s">
        <v>28</v>
      </c>
      <c r="B741" s="40" t="s">
        <v>884</v>
      </c>
      <c r="C741" s="52" t="s">
        <v>74</v>
      </c>
      <c r="D741" t="s">
        <v>1059</v>
      </c>
      <c r="F741" s="55" t="s">
        <v>1345</v>
      </c>
      <c r="G741" s="55"/>
      <c r="H741" s="9" t="s">
        <v>820</v>
      </c>
      <c r="I741">
        <v>10</v>
      </c>
      <c r="J741">
        <v>0</v>
      </c>
      <c r="K741" s="34">
        <v>2</v>
      </c>
      <c r="L741">
        <f>+Tabla32391118[[#This Row],[BALANCE INICIAL]]+Tabla32391118[[#This Row],[ENTRADAS]]-Tabla32391118[[#This Row],[SALIDAS]]</f>
        <v>8</v>
      </c>
      <c r="M741" s="2">
        <v>155.16999999999999</v>
      </c>
      <c r="N741" s="2">
        <f>+Tabla32391118[[#This Row],[BALANCE INICIAL]]*Tabla32391118[[#This Row],[PRECIO]]</f>
        <v>1551.6999999999998</v>
      </c>
      <c r="O741" s="2">
        <f>+Tabla32391118[[#This Row],[ENTRADAS]]*Tabla32391118[[#This Row],[PRECIO]]</f>
        <v>0</v>
      </c>
      <c r="P741" s="2">
        <f>+Tabla32391118[[#This Row],[SALIDAS]]*Tabla32391118[[#This Row],[PRECIO]]</f>
        <v>310.33999999999997</v>
      </c>
      <c r="Q741" s="2">
        <f>+Tabla32391118[[#This Row],[BALANCE INICIAL2]]+Tabla32391118[[#This Row],[ENTRADAS3]]-Tabla32391118[[#This Row],[SALIDAS4]]</f>
        <v>1241.3599999999999</v>
      </c>
    </row>
    <row r="742" spans="1:17">
      <c r="A742" s="39" t="s">
        <v>59</v>
      </c>
      <c r="B742" s="40" t="s">
        <v>880</v>
      </c>
      <c r="C742" s="52" t="s">
        <v>107</v>
      </c>
      <c r="D742" t="s">
        <v>809</v>
      </c>
      <c r="F742" s="55" t="s">
        <v>1345</v>
      </c>
      <c r="G742" s="55"/>
      <c r="H742" s="9" t="s">
        <v>820</v>
      </c>
      <c r="I742">
        <v>3</v>
      </c>
      <c r="J742">
        <v>0</v>
      </c>
      <c r="K742" s="34">
        <v>0</v>
      </c>
      <c r="L742">
        <f>+Tabla32391118[[#This Row],[BALANCE INICIAL]]+Tabla32391118[[#This Row],[ENTRADAS]]-Tabla32391118[[#This Row],[SALIDAS]]</f>
        <v>3</v>
      </c>
      <c r="M742" s="2">
        <v>400</v>
      </c>
      <c r="N742" s="2">
        <f>+Tabla32391118[[#This Row],[BALANCE INICIAL]]*Tabla32391118[[#This Row],[PRECIO]]</f>
        <v>1200</v>
      </c>
      <c r="O742" s="2">
        <f>+Tabla32391118[[#This Row],[ENTRADAS]]*Tabla32391118[[#This Row],[PRECIO]]</f>
        <v>0</v>
      </c>
      <c r="P742" s="2">
        <f>+Tabla32391118[[#This Row],[SALIDAS]]*Tabla32391118[[#This Row],[PRECIO]]</f>
        <v>0</v>
      </c>
      <c r="Q742" s="2">
        <f>+Tabla32391118[[#This Row],[BALANCE INICIAL2]]+Tabla32391118[[#This Row],[ENTRADAS3]]-Tabla32391118[[#This Row],[SALIDAS4]]</f>
        <v>1200</v>
      </c>
    </row>
    <row r="743" spans="1:17" ht="14.25" customHeight="1">
      <c r="A743" s="39" t="s">
        <v>37</v>
      </c>
      <c r="B743" s="40" t="s">
        <v>886</v>
      </c>
      <c r="C743" s="52" t="s">
        <v>83</v>
      </c>
      <c r="D743" t="s">
        <v>1009</v>
      </c>
      <c r="F743" s="55" t="s">
        <v>1345</v>
      </c>
      <c r="G743" s="55"/>
      <c r="H743" s="9" t="s">
        <v>820</v>
      </c>
      <c r="I743">
        <v>4</v>
      </c>
      <c r="J743">
        <v>0</v>
      </c>
      <c r="K743" s="34">
        <v>0</v>
      </c>
      <c r="L743">
        <f>+Tabla32391118[[#This Row],[BALANCE INICIAL]]+Tabla32391118[[#This Row],[ENTRADAS]]-Tabla32391118[[#This Row],[SALIDAS]]</f>
        <v>4</v>
      </c>
      <c r="M743" s="2">
        <v>200</v>
      </c>
      <c r="N743" s="2">
        <f>+Tabla32391118[[#This Row],[BALANCE INICIAL]]*Tabla32391118[[#This Row],[PRECIO]]</f>
        <v>800</v>
      </c>
      <c r="O743" s="2">
        <f>+Tabla32391118[[#This Row],[ENTRADAS]]*Tabla32391118[[#This Row],[PRECIO]]</f>
        <v>0</v>
      </c>
      <c r="P743" s="2">
        <f>+Tabla32391118[[#This Row],[SALIDAS]]*Tabla32391118[[#This Row],[PRECIO]]</f>
        <v>0</v>
      </c>
      <c r="Q743" s="2">
        <f>+Tabla32391118[[#This Row],[BALANCE INICIAL2]]+Tabla32391118[[#This Row],[ENTRADAS3]]-Tabla32391118[[#This Row],[SALIDAS4]]</f>
        <v>800</v>
      </c>
    </row>
    <row r="744" spans="1:17">
      <c r="A744" s="9" t="s">
        <v>29</v>
      </c>
      <c r="B744" s="47" t="s">
        <v>878</v>
      </c>
      <c r="C744" s="50" t="s">
        <v>102</v>
      </c>
      <c r="D744" t="s">
        <v>635</v>
      </c>
      <c r="F744" s="55" t="s">
        <v>1345</v>
      </c>
      <c r="G744" s="55"/>
      <c r="H744" s="9" t="s">
        <v>865</v>
      </c>
      <c r="I744">
        <v>13</v>
      </c>
      <c r="J744">
        <v>0</v>
      </c>
      <c r="K744" s="34">
        <v>0</v>
      </c>
      <c r="L744">
        <f>+Tabla32391118[[#This Row],[BALANCE INICIAL]]+Tabla32391118[[#This Row],[ENTRADAS]]-Tabla32391118[[#This Row],[SALIDAS]]</f>
        <v>13</v>
      </c>
      <c r="M744" s="2">
        <v>880</v>
      </c>
      <c r="N744" s="2">
        <f>+Tabla32391118[[#This Row],[BALANCE INICIAL]]*Tabla32391118[[#This Row],[PRECIO]]</f>
        <v>11440</v>
      </c>
      <c r="O744" s="2">
        <f>+Tabla32391118[[#This Row],[ENTRADAS]]*Tabla32391118[[#This Row],[PRECIO]]</f>
        <v>0</v>
      </c>
      <c r="P744" s="2">
        <f>+Tabla32391118[[#This Row],[SALIDAS]]*Tabla32391118[[#This Row],[PRECIO]]</f>
        <v>0</v>
      </c>
      <c r="Q744" s="2">
        <f>+Tabla32391118[[#This Row],[BALANCE INICIAL2]]+Tabla32391118[[#This Row],[ENTRADAS3]]-Tabla32391118[[#This Row],[SALIDAS4]]</f>
        <v>11440</v>
      </c>
    </row>
    <row r="745" spans="1:17">
      <c r="A745" s="39" t="s">
        <v>33</v>
      </c>
      <c r="B745" s="40" t="s">
        <v>879</v>
      </c>
      <c r="C745" s="50" t="s">
        <v>106</v>
      </c>
      <c r="D745" t="s">
        <v>1373</v>
      </c>
      <c r="F745" s="55" t="s">
        <v>1345</v>
      </c>
      <c r="G745" s="55"/>
      <c r="H745" s="9" t="s">
        <v>1372</v>
      </c>
      <c r="I745">
        <v>26</v>
      </c>
      <c r="J745">
        <v>0</v>
      </c>
      <c r="K745" s="34">
        <v>0</v>
      </c>
      <c r="L745">
        <f>+Tabla32391118[[#This Row],[BALANCE INICIAL]]+Tabla32391118[[#This Row],[ENTRADAS]]-Tabla32391118[[#This Row],[SALIDAS]]</f>
        <v>26</v>
      </c>
      <c r="M745" s="2">
        <v>145</v>
      </c>
      <c r="N745" s="2">
        <f>+Tabla32391118[[#This Row],[BALANCE INICIAL]]*Tabla32391118[[#This Row],[PRECIO]]</f>
        <v>3770</v>
      </c>
      <c r="O745" s="2">
        <f>+Tabla32391118[[#This Row],[ENTRADAS]]*Tabla32391118[[#This Row],[PRECIO]]</f>
        <v>0</v>
      </c>
      <c r="P745" s="2">
        <f>+Tabla32391118[[#This Row],[SALIDAS]]*Tabla32391118[[#This Row],[PRECIO]]</f>
        <v>0</v>
      </c>
      <c r="Q745" s="2">
        <f>+Tabla32391118[[#This Row],[BALANCE INICIAL2]]+Tabla32391118[[#This Row],[ENTRADAS3]]-Tabla32391118[[#This Row],[SALIDAS4]]</f>
        <v>3770</v>
      </c>
    </row>
    <row r="746" spans="1:17">
      <c r="A746" s="39" t="s">
        <v>33</v>
      </c>
      <c r="B746" s="40" t="s">
        <v>879</v>
      </c>
      <c r="C746" s="50" t="s">
        <v>106</v>
      </c>
      <c r="D746" t="s">
        <v>1374</v>
      </c>
      <c r="F746" s="55" t="s">
        <v>1345</v>
      </c>
      <c r="G746" s="55"/>
      <c r="H746" s="9" t="s">
        <v>1371</v>
      </c>
      <c r="I746">
        <v>91</v>
      </c>
      <c r="J746">
        <v>0</v>
      </c>
      <c r="K746" s="34">
        <v>0</v>
      </c>
      <c r="L746">
        <f>+Tabla32391118[[#This Row],[BALANCE INICIAL]]+Tabla32391118[[#This Row],[ENTRADAS]]-Tabla32391118[[#This Row],[SALIDAS]]</f>
        <v>91</v>
      </c>
      <c r="M746" s="2">
        <v>175</v>
      </c>
      <c r="N746" s="2">
        <f>+Tabla32391118[[#This Row],[BALANCE INICIAL]]*Tabla32391118[[#This Row],[PRECIO]]</f>
        <v>15925</v>
      </c>
      <c r="O746" s="2">
        <f>+Tabla32391118[[#This Row],[ENTRADAS]]*Tabla32391118[[#This Row],[PRECIO]]</f>
        <v>0</v>
      </c>
      <c r="P746" s="2">
        <f>+Tabla32391118[[#This Row],[SALIDAS]]*Tabla32391118[[#This Row],[PRECIO]]</f>
        <v>0</v>
      </c>
      <c r="Q746" s="2">
        <f>+Tabla32391118[[#This Row],[BALANCE INICIAL2]]+Tabla32391118[[#This Row],[ENTRADAS3]]-Tabla32391118[[#This Row],[SALIDAS4]]</f>
        <v>15925</v>
      </c>
    </row>
    <row r="747" spans="1:17">
      <c r="A747" s="39" t="s">
        <v>28</v>
      </c>
      <c r="B747" s="40" t="s">
        <v>884</v>
      </c>
      <c r="C747" s="52" t="s">
        <v>74</v>
      </c>
      <c r="D747" t="s">
        <v>1063</v>
      </c>
      <c r="E747" t="s">
        <v>1060</v>
      </c>
      <c r="F747" s="55" t="s">
        <v>1345</v>
      </c>
      <c r="G747" s="55"/>
      <c r="H747" s="9" t="s">
        <v>820</v>
      </c>
      <c r="I747">
        <v>0</v>
      </c>
      <c r="J747">
        <v>0</v>
      </c>
      <c r="K747" s="34">
        <v>0</v>
      </c>
      <c r="L747">
        <f>+Tabla32391118[[#This Row],[BALANCE INICIAL]]+Tabla32391118[[#This Row],[ENTRADAS]]-Tabla32391118[[#This Row],[SALIDAS]]</f>
        <v>0</v>
      </c>
      <c r="M747" s="2">
        <v>135</v>
      </c>
      <c r="N747" s="2">
        <f>+Tabla32391118[[#This Row],[BALANCE INICIAL]]*Tabla32391118[[#This Row],[PRECIO]]</f>
        <v>0</v>
      </c>
      <c r="O747" s="2">
        <f>+Tabla32391118[[#This Row],[ENTRADAS]]*Tabla32391118[[#This Row],[PRECIO]]</f>
        <v>0</v>
      </c>
      <c r="P747" s="2">
        <f>+Tabla32391118[[#This Row],[SALIDAS]]*Tabla32391118[[#This Row],[PRECIO]]</f>
        <v>0</v>
      </c>
      <c r="Q747" s="2">
        <f>+Tabla32391118[[#This Row],[BALANCE INICIAL2]]+Tabla32391118[[#This Row],[ENTRADAS3]]-Tabla32391118[[#This Row],[SALIDAS4]]</f>
        <v>0</v>
      </c>
    </row>
    <row r="748" spans="1:17" ht="15.75" customHeight="1">
      <c r="A748" s="39" t="s">
        <v>59</v>
      </c>
      <c r="B748" s="40" t="s">
        <v>880</v>
      </c>
      <c r="C748" s="52" t="s">
        <v>107</v>
      </c>
      <c r="D748" t="s">
        <v>810</v>
      </c>
      <c r="F748" s="55" t="s">
        <v>1345</v>
      </c>
      <c r="G748" s="55"/>
      <c r="H748" s="9" t="s">
        <v>820</v>
      </c>
      <c r="I748">
        <v>1</v>
      </c>
      <c r="J748">
        <v>0</v>
      </c>
      <c r="K748" s="34">
        <v>0</v>
      </c>
      <c r="L748">
        <f>+Tabla32391118[[#This Row],[BALANCE INICIAL]]+Tabla32391118[[#This Row],[ENTRADAS]]-Tabla32391118[[#This Row],[SALIDAS]]</f>
        <v>1</v>
      </c>
      <c r="M748" s="2">
        <v>275</v>
      </c>
      <c r="N748" s="2">
        <f>+Tabla32391118[[#This Row],[BALANCE INICIAL]]*Tabla32391118[[#This Row],[PRECIO]]</f>
        <v>275</v>
      </c>
      <c r="O748" s="2">
        <f>+Tabla32391118[[#This Row],[ENTRADAS]]*Tabla32391118[[#This Row],[PRECIO]]</f>
        <v>0</v>
      </c>
      <c r="P748" s="2">
        <f>+Tabla32391118[[#This Row],[SALIDAS]]*Tabla32391118[[#This Row],[PRECIO]]</f>
        <v>0</v>
      </c>
      <c r="Q748" s="2">
        <f>+Tabla32391118[[#This Row],[BALANCE INICIAL2]]+Tabla32391118[[#This Row],[ENTRADAS3]]-Tabla32391118[[#This Row],[SALIDAS4]]</f>
        <v>275</v>
      </c>
    </row>
    <row r="749" spans="1:17">
      <c r="A749" s="39" t="s">
        <v>24</v>
      </c>
      <c r="B749" s="40" t="s">
        <v>875</v>
      </c>
      <c r="C749" s="52" t="s">
        <v>64</v>
      </c>
      <c r="D749" t="s">
        <v>1198</v>
      </c>
      <c r="F749" s="55" t="s">
        <v>1345</v>
      </c>
      <c r="G749" s="55"/>
      <c r="H749" s="9" t="s">
        <v>820</v>
      </c>
      <c r="I749">
        <v>0</v>
      </c>
      <c r="J749">
        <v>0</v>
      </c>
      <c r="K749" s="34">
        <v>0</v>
      </c>
      <c r="L749">
        <f>+Tabla32391118[[#This Row],[BALANCE INICIAL]]+Tabla32391118[[#This Row],[ENTRADAS]]-Tabla32391118[[#This Row],[SALIDAS]]</f>
        <v>0</v>
      </c>
      <c r="M749" s="2">
        <v>65</v>
      </c>
      <c r="N749" s="2">
        <f>+Tabla32391118[[#This Row],[BALANCE INICIAL]]*Tabla32391118[[#This Row],[PRECIO]]</f>
        <v>0</v>
      </c>
      <c r="O749" s="2">
        <f>+Tabla32391118[[#This Row],[ENTRADAS]]*Tabla32391118[[#This Row],[PRECIO]]</f>
        <v>0</v>
      </c>
      <c r="P749" s="2">
        <f>+Tabla32391118[[#This Row],[SALIDAS]]*Tabla32391118[[#This Row],[PRECIO]]</f>
        <v>0</v>
      </c>
      <c r="Q749" s="2">
        <f>+Tabla32391118[[#This Row],[BALANCE INICIAL2]]+Tabla32391118[[#This Row],[ENTRADAS3]]-Tabla32391118[[#This Row],[SALIDAS4]]</f>
        <v>0</v>
      </c>
    </row>
    <row r="750" spans="1:17">
      <c r="A750" s="39" t="s">
        <v>24</v>
      </c>
      <c r="B750" s="40" t="s">
        <v>875</v>
      </c>
      <c r="C750" s="52" t="s">
        <v>64</v>
      </c>
      <c r="D750" t="s">
        <v>1199</v>
      </c>
      <c r="F750" s="55" t="s">
        <v>1345</v>
      </c>
      <c r="G750" s="55"/>
      <c r="H750" s="9" t="s">
        <v>820</v>
      </c>
      <c r="I750">
        <v>0</v>
      </c>
      <c r="J750">
        <v>0</v>
      </c>
      <c r="K750" s="34">
        <v>0</v>
      </c>
      <c r="L750">
        <f>+Tabla32391118[[#This Row],[BALANCE INICIAL]]+Tabla32391118[[#This Row],[ENTRADAS]]-Tabla32391118[[#This Row],[SALIDAS]]</f>
        <v>0</v>
      </c>
      <c r="M750" s="2">
        <v>485.17</v>
      </c>
      <c r="N750" s="2">
        <f>+Tabla32391118[[#This Row],[BALANCE INICIAL]]*Tabla32391118[[#This Row],[PRECIO]]</f>
        <v>0</v>
      </c>
      <c r="O750" s="2">
        <f>+Tabla32391118[[#This Row],[ENTRADAS]]*Tabla32391118[[#This Row],[PRECIO]]</f>
        <v>0</v>
      </c>
      <c r="P750" s="2">
        <f>+Tabla32391118[[#This Row],[SALIDAS]]*Tabla32391118[[#This Row],[PRECIO]]</f>
        <v>0</v>
      </c>
      <c r="Q750" s="2">
        <f>+Tabla32391118[[#This Row],[BALANCE INICIAL2]]+Tabla32391118[[#This Row],[ENTRADAS3]]-Tabla32391118[[#This Row],[SALIDAS4]]</f>
        <v>0</v>
      </c>
    </row>
    <row r="751" spans="1:17" ht="15" customHeight="1">
      <c r="A751" s="39" t="s">
        <v>24</v>
      </c>
      <c r="B751" s="40" t="s">
        <v>875</v>
      </c>
      <c r="C751" s="52" t="s">
        <v>64</v>
      </c>
      <c r="D751" t="s">
        <v>1007</v>
      </c>
      <c r="F751" s="55" t="s">
        <v>1345</v>
      </c>
      <c r="G751" s="55"/>
      <c r="H751" s="9" t="s">
        <v>820</v>
      </c>
      <c r="I751">
        <v>10</v>
      </c>
      <c r="J751">
        <v>0</v>
      </c>
      <c r="K751" s="34">
        <v>0</v>
      </c>
      <c r="L751">
        <f>+Tabla32391118[[#This Row],[BALANCE INICIAL]]+Tabla32391118[[#This Row],[ENTRADAS]]-Tabla32391118[[#This Row],[SALIDAS]]</f>
        <v>10</v>
      </c>
      <c r="M751" s="2">
        <v>325</v>
      </c>
      <c r="N751" s="2">
        <f>+Tabla32391118[[#This Row],[BALANCE INICIAL]]*Tabla32391118[[#This Row],[PRECIO]]</f>
        <v>3250</v>
      </c>
      <c r="O751" s="2">
        <f>+Tabla32391118[[#This Row],[ENTRADAS]]*Tabla32391118[[#This Row],[PRECIO]]</f>
        <v>0</v>
      </c>
      <c r="P751" s="2">
        <f>+Tabla32391118[[#This Row],[SALIDAS]]*Tabla32391118[[#This Row],[PRECIO]]</f>
        <v>0</v>
      </c>
      <c r="Q751" s="2">
        <f>+Tabla32391118[[#This Row],[BALANCE INICIAL2]]+Tabla32391118[[#This Row],[ENTRADAS3]]-Tabla32391118[[#This Row],[SALIDAS4]]</f>
        <v>3250</v>
      </c>
    </row>
    <row r="752" spans="1:17">
      <c r="A752" s="39" t="s">
        <v>28</v>
      </c>
      <c r="B752" s="40" t="s">
        <v>884</v>
      </c>
      <c r="C752" s="52" t="s">
        <v>74</v>
      </c>
      <c r="D752" t="s">
        <v>1124</v>
      </c>
      <c r="F752" s="55" t="s">
        <v>1345</v>
      </c>
      <c r="G752" s="55"/>
      <c r="H752" s="9" t="s">
        <v>820</v>
      </c>
      <c r="I752">
        <v>8</v>
      </c>
      <c r="J752">
        <v>0</v>
      </c>
      <c r="K752" s="34">
        <v>0</v>
      </c>
      <c r="L752">
        <f>+Tabla32391118[[#This Row],[BALANCE INICIAL]]+Tabla32391118[[#This Row],[ENTRADAS]]-Tabla32391118[[#This Row],[SALIDAS]]</f>
        <v>8</v>
      </c>
      <c r="M752" s="2">
        <v>1490</v>
      </c>
      <c r="N752" s="2">
        <f>+Tabla32391118[[#This Row],[BALANCE INICIAL]]*Tabla32391118[[#This Row],[PRECIO]]</f>
        <v>11920</v>
      </c>
      <c r="O752" s="2">
        <f>+Tabla32391118[[#This Row],[ENTRADAS]]*Tabla32391118[[#This Row],[PRECIO]]</f>
        <v>0</v>
      </c>
      <c r="P752" s="2">
        <f>+Tabla32391118[[#This Row],[SALIDAS]]*Tabla32391118[[#This Row],[PRECIO]]</f>
        <v>0</v>
      </c>
      <c r="Q752" s="2">
        <f>+Tabla32391118[[#This Row],[BALANCE INICIAL2]]+Tabla32391118[[#This Row],[ENTRADAS3]]-Tabla32391118[[#This Row],[SALIDAS4]]</f>
        <v>11920</v>
      </c>
    </row>
    <row r="753" spans="1:17">
      <c r="A753" s="39" t="s">
        <v>28</v>
      </c>
      <c r="B753" s="40" t="s">
        <v>884</v>
      </c>
      <c r="C753" s="52" t="s">
        <v>74</v>
      </c>
      <c r="D753" t="s">
        <v>1508</v>
      </c>
      <c r="F753" s="55" t="s">
        <v>1345</v>
      </c>
      <c r="G753" s="55"/>
      <c r="H753" s="9" t="s">
        <v>820</v>
      </c>
      <c r="I753">
        <v>2</v>
      </c>
      <c r="J753">
        <v>0</v>
      </c>
      <c r="K753" s="34">
        <v>2</v>
      </c>
      <c r="L753">
        <f>+Tabla32391118[[#This Row],[BALANCE INICIAL]]+Tabla32391118[[#This Row],[ENTRADAS]]-Tabla32391118[[#This Row],[SALIDAS]]</f>
        <v>0</v>
      </c>
      <c r="M753" s="2">
        <v>2693</v>
      </c>
      <c r="N753" s="2">
        <f>+Tabla32391118[[#This Row],[BALANCE INICIAL]]*Tabla32391118[[#This Row],[PRECIO]]</f>
        <v>5386</v>
      </c>
      <c r="O753" s="2">
        <f>+Tabla32391118[[#This Row],[ENTRADAS]]*Tabla32391118[[#This Row],[PRECIO]]</f>
        <v>0</v>
      </c>
      <c r="P753" s="2">
        <f>+Tabla32391118[[#This Row],[SALIDAS]]*Tabla32391118[[#This Row],[PRECIO]]</f>
        <v>5386</v>
      </c>
      <c r="Q753" s="2">
        <f>+Tabla32391118[[#This Row],[BALANCE INICIAL2]]+Tabla32391118[[#This Row],[ENTRADAS3]]-Tabla32391118[[#This Row],[SALIDAS4]]</f>
        <v>0</v>
      </c>
    </row>
    <row r="754" spans="1:17">
      <c r="A754" s="39" t="s">
        <v>28</v>
      </c>
      <c r="B754" s="40" t="s">
        <v>884</v>
      </c>
      <c r="C754" s="52" t="s">
        <v>74</v>
      </c>
      <c r="D754" t="s">
        <v>1120</v>
      </c>
      <c r="F754" s="55" t="s">
        <v>1345</v>
      </c>
      <c r="G754" s="55"/>
      <c r="H754" s="9" t="s">
        <v>820</v>
      </c>
      <c r="I754">
        <v>3</v>
      </c>
      <c r="J754">
        <v>0</v>
      </c>
      <c r="K754" s="34">
        <v>0</v>
      </c>
      <c r="L754">
        <f>+Tabla32391118[[#This Row],[BALANCE INICIAL]]+Tabla32391118[[#This Row],[ENTRADAS]]-Tabla32391118[[#This Row],[SALIDAS]]</f>
        <v>3</v>
      </c>
      <c r="M754" s="2">
        <v>1800</v>
      </c>
      <c r="N754" s="2">
        <f>+Tabla32391118[[#This Row],[BALANCE INICIAL]]*Tabla32391118[[#This Row],[PRECIO]]</f>
        <v>5400</v>
      </c>
      <c r="O754" s="2">
        <f>+Tabla32391118[[#This Row],[ENTRADAS]]*Tabla32391118[[#This Row],[PRECIO]]</f>
        <v>0</v>
      </c>
      <c r="P754" s="2">
        <f>+Tabla32391118[[#This Row],[SALIDAS]]*Tabla32391118[[#This Row],[PRECIO]]</f>
        <v>0</v>
      </c>
      <c r="Q754" s="2">
        <f>+Tabla32391118[[#This Row],[BALANCE INICIAL2]]+Tabla32391118[[#This Row],[ENTRADAS3]]-Tabla32391118[[#This Row],[SALIDAS4]]</f>
        <v>5400</v>
      </c>
    </row>
    <row r="755" spans="1:17">
      <c r="A755" s="39" t="s">
        <v>28</v>
      </c>
      <c r="B755" s="40" t="s">
        <v>884</v>
      </c>
      <c r="C755" s="52" t="s">
        <v>74</v>
      </c>
      <c r="D755" t="s">
        <v>1118</v>
      </c>
      <c r="F755" s="55" t="s">
        <v>1345</v>
      </c>
      <c r="G755" s="55"/>
      <c r="H755" s="9" t="s">
        <v>820</v>
      </c>
      <c r="I755">
        <v>1</v>
      </c>
      <c r="J755">
        <v>0</v>
      </c>
      <c r="K755" s="34">
        <v>0</v>
      </c>
      <c r="L755">
        <f>+Tabla32391118[[#This Row],[BALANCE INICIAL]]+Tabla32391118[[#This Row],[ENTRADAS]]-Tabla32391118[[#This Row],[SALIDAS]]</f>
        <v>1</v>
      </c>
      <c r="M755" s="2">
        <v>1995</v>
      </c>
      <c r="N755" s="2">
        <f>+Tabla32391118[[#This Row],[BALANCE INICIAL]]*Tabla32391118[[#This Row],[PRECIO]]</f>
        <v>1995</v>
      </c>
      <c r="O755" s="2">
        <f>+Tabla32391118[[#This Row],[ENTRADAS]]*Tabla32391118[[#This Row],[PRECIO]]</f>
        <v>0</v>
      </c>
      <c r="P755" s="2">
        <f>+Tabla32391118[[#This Row],[SALIDAS]]*Tabla32391118[[#This Row],[PRECIO]]</f>
        <v>0</v>
      </c>
      <c r="Q755" s="2">
        <f>+Tabla32391118[[#This Row],[BALANCE INICIAL2]]+Tabla32391118[[#This Row],[ENTRADAS3]]-Tabla32391118[[#This Row],[SALIDAS4]]</f>
        <v>1995</v>
      </c>
    </row>
    <row r="756" spans="1:17">
      <c r="A756" s="39" t="s">
        <v>28</v>
      </c>
      <c r="B756" s="40" t="s">
        <v>884</v>
      </c>
      <c r="C756" s="52" t="s">
        <v>74</v>
      </c>
      <c r="D756" t="s">
        <v>1119</v>
      </c>
      <c r="F756" s="55" t="s">
        <v>1345</v>
      </c>
      <c r="G756" s="55"/>
      <c r="H756" s="9" t="s">
        <v>820</v>
      </c>
      <c r="I756">
        <v>15</v>
      </c>
      <c r="J756">
        <v>0</v>
      </c>
      <c r="K756" s="34">
        <v>0</v>
      </c>
      <c r="L756">
        <f>+Tabla32391118[[#This Row],[BALANCE INICIAL]]+Tabla32391118[[#This Row],[ENTRADAS]]-Tabla32391118[[#This Row],[SALIDAS]]</f>
        <v>15</v>
      </c>
      <c r="M756" s="2">
        <v>1850</v>
      </c>
      <c r="N756" s="2">
        <f>+Tabla32391118[[#This Row],[BALANCE INICIAL]]*Tabla32391118[[#This Row],[PRECIO]]</f>
        <v>27750</v>
      </c>
      <c r="O756" s="2">
        <f>+Tabla32391118[[#This Row],[ENTRADAS]]*Tabla32391118[[#This Row],[PRECIO]]</f>
        <v>0</v>
      </c>
      <c r="P756" s="2">
        <f>+Tabla32391118[[#This Row],[SALIDAS]]*Tabla32391118[[#This Row],[PRECIO]]</f>
        <v>0</v>
      </c>
      <c r="Q756" s="2">
        <f>+Tabla32391118[[#This Row],[BALANCE INICIAL2]]+Tabla32391118[[#This Row],[ENTRADAS3]]-Tabla32391118[[#This Row],[SALIDAS4]]</f>
        <v>27750</v>
      </c>
    </row>
    <row r="757" spans="1:17">
      <c r="A757" s="39" t="s">
        <v>28</v>
      </c>
      <c r="B757" s="40" t="s">
        <v>884</v>
      </c>
      <c r="C757" s="52" t="s">
        <v>74</v>
      </c>
      <c r="D757" t="s">
        <v>1509</v>
      </c>
      <c r="F757" s="55" t="s">
        <v>1345</v>
      </c>
      <c r="G757" s="55"/>
      <c r="H757" s="9" t="s">
        <v>820</v>
      </c>
      <c r="I757">
        <v>6</v>
      </c>
      <c r="J757">
        <v>0</v>
      </c>
      <c r="K757" s="34">
        <v>0</v>
      </c>
      <c r="L757">
        <f>+Tabla32391118[[#This Row],[BALANCE INICIAL]]+Tabla32391118[[#This Row],[ENTRADAS]]-Tabla32391118[[#This Row],[SALIDAS]]</f>
        <v>6</v>
      </c>
      <c r="M757" s="2">
        <v>1650</v>
      </c>
      <c r="N757" s="2">
        <f>+Tabla32391118[[#This Row],[BALANCE INICIAL]]*Tabla32391118[[#This Row],[PRECIO]]</f>
        <v>9900</v>
      </c>
      <c r="O757" s="2">
        <f>+Tabla32391118[[#This Row],[ENTRADAS]]*Tabla32391118[[#This Row],[PRECIO]]</f>
        <v>0</v>
      </c>
      <c r="P757" s="2">
        <f>+Tabla32391118[[#This Row],[SALIDAS]]*Tabla32391118[[#This Row],[PRECIO]]</f>
        <v>0</v>
      </c>
      <c r="Q757" s="2">
        <f>+Tabla32391118[[#This Row],[BALANCE INICIAL2]]+Tabla32391118[[#This Row],[ENTRADAS3]]-Tabla32391118[[#This Row],[SALIDAS4]]</f>
        <v>9900</v>
      </c>
    </row>
    <row r="758" spans="1:17">
      <c r="A758" s="39" t="s">
        <v>28</v>
      </c>
      <c r="B758" s="40" t="s">
        <v>884</v>
      </c>
      <c r="C758" s="52" t="s">
        <v>74</v>
      </c>
      <c r="D758" t="s">
        <v>1510</v>
      </c>
      <c r="F758" s="55" t="s">
        <v>1345</v>
      </c>
      <c r="G758" s="55"/>
      <c r="H758" s="9" t="s">
        <v>820</v>
      </c>
      <c r="I758">
        <v>3</v>
      </c>
      <c r="J758">
        <v>0</v>
      </c>
      <c r="K758" s="34">
        <v>0</v>
      </c>
      <c r="L758">
        <f>+Tabla32391118[[#This Row],[BALANCE INICIAL]]+Tabla32391118[[#This Row],[ENTRADAS]]-Tabla32391118[[#This Row],[SALIDAS]]</f>
        <v>3</v>
      </c>
      <c r="M758" s="2">
        <v>4399</v>
      </c>
      <c r="N758" s="2">
        <f>+Tabla32391118[[#This Row],[BALANCE INICIAL]]*Tabla32391118[[#This Row],[PRECIO]]</f>
        <v>13197</v>
      </c>
      <c r="O758" s="2">
        <f>+Tabla32391118[[#This Row],[ENTRADAS]]*Tabla32391118[[#This Row],[PRECIO]]</f>
        <v>0</v>
      </c>
      <c r="P758" s="2">
        <f>+Tabla32391118[[#This Row],[SALIDAS]]*Tabla32391118[[#This Row],[PRECIO]]</f>
        <v>0</v>
      </c>
      <c r="Q758" s="2">
        <f>+Tabla32391118[[#This Row],[BALANCE INICIAL2]]+Tabla32391118[[#This Row],[ENTRADAS3]]-Tabla32391118[[#This Row],[SALIDAS4]]</f>
        <v>13197</v>
      </c>
    </row>
    <row r="759" spans="1:17">
      <c r="A759" s="39" t="s">
        <v>28</v>
      </c>
      <c r="B759" s="40" t="s">
        <v>884</v>
      </c>
      <c r="C759" s="52" t="s">
        <v>74</v>
      </c>
      <c r="D759" t="s">
        <v>1511</v>
      </c>
      <c r="F759" s="55" t="s">
        <v>1345</v>
      </c>
      <c r="G759" s="55"/>
      <c r="H759" s="9" t="s">
        <v>820</v>
      </c>
      <c r="I759">
        <v>3</v>
      </c>
      <c r="J759">
        <v>0</v>
      </c>
      <c r="K759" s="34">
        <v>0</v>
      </c>
      <c r="L759">
        <f>+Tabla32391118[[#This Row],[BALANCE INICIAL]]+Tabla32391118[[#This Row],[ENTRADAS]]-Tabla32391118[[#This Row],[SALIDAS]]</f>
        <v>3</v>
      </c>
      <c r="M759" s="2">
        <v>4399</v>
      </c>
      <c r="N759" s="2">
        <f>+Tabla32391118[[#This Row],[BALANCE INICIAL]]*Tabla32391118[[#This Row],[PRECIO]]</f>
        <v>13197</v>
      </c>
      <c r="O759" s="2">
        <f>+Tabla32391118[[#This Row],[ENTRADAS]]*Tabla32391118[[#This Row],[PRECIO]]</f>
        <v>0</v>
      </c>
      <c r="P759" s="2">
        <f>+Tabla32391118[[#This Row],[SALIDAS]]*Tabla32391118[[#This Row],[PRECIO]]</f>
        <v>0</v>
      </c>
      <c r="Q759" s="2">
        <f>+Tabla32391118[[#This Row],[BALANCE INICIAL2]]+Tabla32391118[[#This Row],[ENTRADAS3]]-Tabla32391118[[#This Row],[SALIDAS4]]</f>
        <v>13197</v>
      </c>
    </row>
    <row r="760" spans="1:17">
      <c r="A760" s="39" t="s">
        <v>28</v>
      </c>
      <c r="B760" s="40" t="s">
        <v>884</v>
      </c>
      <c r="C760" s="52" t="s">
        <v>74</v>
      </c>
      <c r="D760" t="s">
        <v>1512</v>
      </c>
      <c r="F760" s="55" t="s">
        <v>1345</v>
      </c>
      <c r="G760" s="55"/>
      <c r="H760" s="9" t="s">
        <v>820</v>
      </c>
      <c r="I760">
        <v>3</v>
      </c>
      <c r="J760">
        <v>0</v>
      </c>
      <c r="K760" s="34">
        <v>0</v>
      </c>
      <c r="L760">
        <f>+Tabla32391118[[#This Row],[BALANCE INICIAL]]+Tabla32391118[[#This Row],[ENTRADAS]]-Tabla32391118[[#This Row],[SALIDAS]]</f>
        <v>3</v>
      </c>
      <c r="M760" s="2">
        <v>4399</v>
      </c>
      <c r="N760" s="2">
        <f>+Tabla32391118[[#This Row],[BALANCE INICIAL]]*Tabla32391118[[#This Row],[PRECIO]]</f>
        <v>13197</v>
      </c>
      <c r="O760" s="2">
        <f>+Tabla32391118[[#This Row],[ENTRADAS]]*Tabla32391118[[#This Row],[PRECIO]]</f>
        <v>0</v>
      </c>
      <c r="P760" s="2">
        <f>+Tabla32391118[[#This Row],[SALIDAS]]*Tabla32391118[[#This Row],[PRECIO]]</f>
        <v>0</v>
      </c>
      <c r="Q760" s="2">
        <f>+Tabla32391118[[#This Row],[BALANCE INICIAL2]]+Tabla32391118[[#This Row],[ENTRADAS3]]-Tabla32391118[[#This Row],[SALIDAS4]]</f>
        <v>13197</v>
      </c>
    </row>
    <row r="761" spans="1:17">
      <c r="A761" s="39" t="s">
        <v>28</v>
      </c>
      <c r="B761" s="40" t="s">
        <v>884</v>
      </c>
      <c r="C761" s="52" t="s">
        <v>74</v>
      </c>
      <c r="D761" t="s">
        <v>1513</v>
      </c>
      <c r="F761" s="55" t="s">
        <v>1345</v>
      </c>
      <c r="G761" s="55"/>
      <c r="H761" s="9" t="s">
        <v>820</v>
      </c>
      <c r="I761">
        <v>37</v>
      </c>
      <c r="J761">
        <v>0</v>
      </c>
      <c r="K761" s="34">
        <v>0</v>
      </c>
      <c r="L761">
        <f>+Tabla32391118[[#This Row],[BALANCE INICIAL]]+Tabla32391118[[#This Row],[ENTRADAS]]-Tabla32391118[[#This Row],[SALIDAS]]</f>
        <v>37</v>
      </c>
      <c r="M761" s="2">
        <v>3731</v>
      </c>
      <c r="N761" s="2">
        <f>+Tabla32391118[[#This Row],[BALANCE INICIAL]]*Tabla32391118[[#This Row],[PRECIO]]</f>
        <v>138047</v>
      </c>
      <c r="O761" s="2">
        <f>+Tabla32391118[[#This Row],[ENTRADAS]]*Tabla32391118[[#This Row],[PRECIO]]</f>
        <v>0</v>
      </c>
      <c r="P761" s="2">
        <f>+Tabla32391118[[#This Row],[SALIDAS]]*Tabla32391118[[#This Row],[PRECIO]]</f>
        <v>0</v>
      </c>
      <c r="Q761" s="2">
        <f>+Tabla32391118[[#This Row],[BALANCE INICIAL2]]+Tabla32391118[[#This Row],[ENTRADAS3]]-Tabla32391118[[#This Row],[SALIDAS4]]</f>
        <v>138047</v>
      </c>
    </row>
    <row r="762" spans="1:17">
      <c r="A762" s="39" t="s">
        <v>28</v>
      </c>
      <c r="B762" s="40" t="s">
        <v>884</v>
      </c>
      <c r="C762" s="52" t="s">
        <v>74</v>
      </c>
      <c r="D762" t="s">
        <v>1505</v>
      </c>
      <c r="F762" s="55" t="s">
        <v>1345</v>
      </c>
      <c r="G762" s="55"/>
      <c r="H762" s="9" t="s">
        <v>820</v>
      </c>
      <c r="I762">
        <v>2</v>
      </c>
      <c r="J762">
        <v>0</v>
      </c>
      <c r="K762" s="34">
        <v>0</v>
      </c>
      <c r="L762">
        <f>+Tabla32391118[[#This Row],[BALANCE INICIAL]]+Tabla32391118[[#This Row],[ENTRADAS]]-Tabla32391118[[#This Row],[SALIDAS]]</f>
        <v>2</v>
      </c>
      <c r="M762" s="2">
        <v>3875.46</v>
      </c>
      <c r="N762" s="2">
        <f>+Tabla32391118[[#This Row],[BALANCE INICIAL]]*Tabla32391118[[#This Row],[PRECIO]]</f>
        <v>7750.92</v>
      </c>
      <c r="O762" s="2">
        <f>+Tabla32391118[[#This Row],[ENTRADAS]]*Tabla32391118[[#This Row],[PRECIO]]</f>
        <v>0</v>
      </c>
      <c r="P762" s="2">
        <f>+Tabla32391118[[#This Row],[SALIDAS]]*Tabla32391118[[#This Row],[PRECIO]]</f>
        <v>0</v>
      </c>
      <c r="Q762" s="2">
        <f>+Tabla32391118[[#This Row],[BALANCE INICIAL2]]+Tabla32391118[[#This Row],[ENTRADAS3]]-Tabla32391118[[#This Row],[SALIDAS4]]</f>
        <v>7750.92</v>
      </c>
    </row>
    <row r="763" spans="1:17">
      <c r="A763" s="39" t="s">
        <v>28</v>
      </c>
      <c r="B763" s="40" t="s">
        <v>884</v>
      </c>
      <c r="C763" s="52" t="s">
        <v>74</v>
      </c>
      <c r="D763" t="s">
        <v>1504</v>
      </c>
      <c r="F763" s="55" t="s">
        <v>1345</v>
      </c>
      <c r="G763" s="55"/>
      <c r="H763" s="9" t="s">
        <v>820</v>
      </c>
      <c r="I763">
        <v>1</v>
      </c>
      <c r="J763">
        <v>0</v>
      </c>
      <c r="K763" s="34">
        <v>0</v>
      </c>
      <c r="L763">
        <f>+Tabla32391118[[#This Row],[BALANCE INICIAL]]+Tabla32391118[[#This Row],[ENTRADAS]]-Tabla32391118[[#This Row],[SALIDAS]]</f>
        <v>1</v>
      </c>
      <c r="M763" s="2">
        <v>1499</v>
      </c>
      <c r="N763" s="2">
        <f>+Tabla32391118[[#This Row],[BALANCE INICIAL]]*Tabla32391118[[#This Row],[PRECIO]]</f>
        <v>1499</v>
      </c>
      <c r="O763" s="2">
        <f>+Tabla32391118[[#This Row],[ENTRADAS]]*Tabla32391118[[#This Row],[PRECIO]]</f>
        <v>0</v>
      </c>
      <c r="P763" s="2">
        <f>+Tabla32391118[[#This Row],[SALIDAS]]*Tabla32391118[[#This Row],[PRECIO]]</f>
        <v>0</v>
      </c>
      <c r="Q763" s="2">
        <f>+Tabla32391118[[#This Row],[BALANCE INICIAL2]]+Tabla32391118[[#This Row],[ENTRADAS3]]-Tabla32391118[[#This Row],[SALIDAS4]]</f>
        <v>1499</v>
      </c>
    </row>
    <row r="764" spans="1:17">
      <c r="A764" s="39" t="s">
        <v>28</v>
      </c>
      <c r="B764" s="40" t="s">
        <v>884</v>
      </c>
      <c r="C764" s="52" t="s">
        <v>74</v>
      </c>
      <c r="D764" t="s">
        <v>1506</v>
      </c>
      <c r="F764" s="55" t="s">
        <v>1345</v>
      </c>
      <c r="G764" s="55"/>
      <c r="H764" s="9" t="s">
        <v>820</v>
      </c>
      <c r="I764">
        <v>2</v>
      </c>
      <c r="J764">
        <v>0</v>
      </c>
      <c r="K764" s="34">
        <v>0</v>
      </c>
      <c r="L764">
        <f>+Tabla32391118[[#This Row],[BALANCE INICIAL]]+Tabla32391118[[#This Row],[ENTRADAS]]-Tabla32391118[[#This Row],[SALIDAS]]</f>
        <v>2</v>
      </c>
      <c r="M764" s="2">
        <v>3875.46</v>
      </c>
      <c r="N764" s="2">
        <f>+Tabla32391118[[#This Row],[BALANCE INICIAL]]*Tabla32391118[[#This Row],[PRECIO]]</f>
        <v>7750.92</v>
      </c>
      <c r="O764" s="2">
        <f>+Tabla32391118[[#This Row],[ENTRADAS]]*Tabla32391118[[#This Row],[PRECIO]]</f>
        <v>0</v>
      </c>
      <c r="P764" s="2">
        <f>+Tabla32391118[[#This Row],[SALIDAS]]*Tabla32391118[[#This Row],[PRECIO]]</f>
        <v>0</v>
      </c>
      <c r="Q764" s="2">
        <f>+Tabla32391118[[#This Row],[BALANCE INICIAL2]]+Tabla32391118[[#This Row],[ENTRADAS3]]-Tabla32391118[[#This Row],[SALIDAS4]]</f>
        <v>7750.92</v>
      </c>
    </row>
    <row r="765" spans="1:17">
      <c r="A765" s="39" t="s">
        <v>28</v>
      </c>
      <c r="B765" s="40" t="s">
        <v>884</v>
      </c>
      <c r="C765" s="52" t="s">
        <v>74</v>
      </c>
      <c r="D765" t="s">
        <v>1507</v>
      </c>
      <c r="F765" s="55" t="s">
        <v>1345</v>
      </c>
      <c r="G765" s="55"/>
      <c r="H765" s="9" t="s">
        <v>820</v>
      </c>
      <c r="I765">
        <v>1</v>
      </c>
      <c r="J765">
        <v>0</v>
      </c>
      <c r="K765" s="34">
        <v>0</v>
      </c>
      <c r="L765">
        <f>+Tabla32391118[[#This Row],[BALANCE INICIAL]]+Tabla32391118[[#This Row],[ENTRADAS]]-Tabla32391118[[#This Row],[SALIDAS]]</f>
        <v>1</v>
      </c>
      <c r="M765" s="2">
        <v>3311.77</v>
      </c>
      <c r="N765" s="2">
        <f>+Tabla32391118[[#This Row],[BALANCE INICIAL]]*Tabla32391118[[#This Row],[PRECIO]]</f>
        <v>3311.77</v>
      </c>
      <c r="O765" s="2">
        <f>+Tabla32391118[[#This Row],[ENTRADAS]]*Tabla32391118[[#This Row],[PRECIO]]</f>
        <v>0</v>
      </c>
      <c r="P765" s="2">
        <f>+Tabla32391118[[#This Row],[SALIDAS]]*Tabla32391118[[#This Row],[PRECIO]]</f>
        <v>0</v>
      </c>
      <c r="Q765" s="2">
        <f>+Tabla32391118[[#This Row],[BALANCE INICIAL2]]+Tabla32391118[[#This Row],[ENTRADAS3]]-Tabla32391118[[#This Row],[SALIDAS4]]</f>
        <v>3311.77</v>
      </c>
    </row>
    <row r="766" spans="1:17">
      <c r="A766" s="39" t="s">
        <v>28</v>
      </c>
      <c r="B766" s="40" t="s">
        <v>884</v>
      </c>
      <c r="C766" s="52" t="s">
        <v>74</v>
      </c>
      <c r="D766" t="s">
        <v>1520</v>
      </c>
      <c r="F766" s="55" t="s">
        <v>1345</v>
      </c>
      <c r="G766" s="55"/>
      <c r="H766" s="9" t="s">
        <v>820</v>
      </c>
      <c r="I766">
        <v>3</v>
      </c>
      <c r="J766">
        <v>0</v>
      </c>
      <c r="K766" s="34">
        <v>0</v>
      </c>
      <c r="L766">
        <f>+Tabla32391118[[#This Row],[BALANCE INICIAL]]+Tabla32391118[[#This Row],[ENTRADAS]]-Tabla32391118[[#This Row],[SALIDAS]]</f>
        <v>3</v>
      </c>
      <c r="M766" s="2">
        <v>23021</v>
      </c>
      <c r="N766" s="2">
        <f>+Tabla32391118[[#This Row],[BALANCE INICIAL]]*Tabla32391118[[#This Row],[PRECIO]]</f>
        <v>69063</v>
      </c>
      <c r="O766" s="2">
        <f>+Tabla32391118[[#This Row],[ENTRADAS]]*Tabla32391118[[#This Row],[PRECIO]]</f>
        <v>0</v>
      </c>
      <c r="P766" s="2">
        <f>+Tabla32391118[[#This Row],[SALIDAS]]*Tabla32391118[[#This Row],[PRECIO]]</f>
        <v>0</v>
      </c>
      <c r="Q766" s="2">
        <f>+Tabla32391118[[#This Row],[BALANCE INICIAL2]]+Tabla32391118[[#This Row],[ENTRADAS3]]-Tabla32391118[[#This Row],[SALIDAS4]]</f>
        <v>69063</v>
      </c>
    </row>
    <row r="767" spans="1:17">
      <c r="A767" s="39" t="s">
        <v>28</v>
      </c>
      <c r="B767" s="40" t="s">
        <v>884</v>
      </c>
      <c r="C767" s="52" t="s">
        <v>74</v>
      </c>
      <c r="D767" t="s">
        <v>1514</v>
      </c>
      <c r="F767" s="55" t="s">
        <v>1345</v>
      </c>
      <c r="G767" s="55"/>
      <c r="H767" s="9" t="s">
        <v>820</v>
      </c>
      <c r="I767">
        <v>2</v>
      </c>
      <c r="J767">
        <v>0</v>
      </c>
      <c r="K767" s="34">
        <v>0</v>
      </c>
      <c r="L767">
        <f>+Tabla32391118[[#This Row],[BALANCE INICIAL]]+Tabla32391118[[#This Row],[ENTRADAS]]-Tabla32391118[[#This Row],[SALIDAS]]</f>
        <v>2</v>
      </c>
      <c r="M767" s="2">
        <v>7009.16</v>
      </c>
      <c r="N767" s="2">
        <f>+Tabla32391118[[#This Row],[BALANCE INICIAL]]*Tabla32391118[[#This Row],[PRECIO]]</f>
        <v>14018.32</v>
      </c>
      <c r="O767" s="2">
        <f>+Tabla32391118[[#This Row],[ENTRADAS]]*Tabla32391118[[#This Row],[PRECIO]]</f>
        <v>0</v>
      </c>
      <c r="P767" s="2">
        <f>+Tabla32391118[[#This Row],[SALIDAS]]*Tabla32391118[[#This Row],[PRECIO]]</f>
        <v>0</v>
      </c>
      <c r="Q767" s="2">
        <f>+Tabla32391118[[#This Row],[BALANCE INICIAL2]]+Tabla32391118[[#This Row],[ENTRADAS3]]-Tabla32391118[[#This Row],[SALIDAS4]]</f>
        <v>14018.32</v>
      </c>
    </row>
    <row r="768" spans="1:17">
      <c r="A768" s="39" t="s">
        <v>28</v>
      </c>
      <c r="B768" s="40" t="s">
        <v>884</v>
      </c>
      <c r="C768" s="52" t="s">
        <v>74</v>
      </c>
      <c r="D768" t="s">
        <v>1515</v>
      </c>
      <c r="F768" s="55" t="s">
        <v>1345</v>
      </c>
      <c r="G768" s="55"/>
      <c r="H768" s="9" t="s">
        <v>820</v>
      </c>
      <c r="I768">
        <v>12</v>
      </c>
      <c r="J768">
        <v>0</v>
      </c>
      <c r="K768" s="34">
        <v>0</v>
      </c>
      <c r="L768">
        <f>+Tabla32391118[[#This Row],[BALANCE INICIAL]]+Tabla32391118[[#This Row],[ENTRADAS]]-Tabla32391118[[#This Row],[SALIDAS]]</f>
        <v>12</v>
      </c>
      <c r="M768" s="2">
        <v>7552</v>
      </c>
      <c r="N768" s="2">
        <f>+Tabla32391118[[#This Row],[BALANCE INICIAL]]*Tabla32391118[[#This Row],[PRECIO]]</f>
        <v>90624</v>
      </c>
      <c r="O768" s="2">
        <f>+Tabla32391118[[#This Row],[ENTRADAS]]*Tabla32391118[[#This Row],[PRECIO]]</f>
        <v>0</v>
      </c>
      <c r="P768" s="2">
        <f>+Tabla32391118[[#This Row],[SALIDAS]]*Tabla32391118[[#This Row],[PRECIO]]</f>
        <v>0</v>
      </c>
      <c r="Q768" s="2">
        <f>+Tabla32391118[[#This Row],[BALANCE INICIAL2]]+Tabla32391118[[#This Row],[ENTRADAS3]]-Tabla32391118[[#This Row],[SALIDAS4]]</f>
        <v>90624</v>
      </c>
    </row>
    <row r="769" spans="1:17">
      <c r="A769" s="39" t="s">
        <v>28</v>
      </c>
      <c r="B769" s="40" t="s">
        <v>884</v>
      </c>
      <c r="C769" s="52" t="s">
        <v>74</v>
      </c>
      <c r="D769" t="s">
        <v>1516</v>
      </c>
      <c r="F769" s="55" t="s">
        <v>1345</v>
      </c>
      <c r="G769" s="55"/>
      <c r="H769" s="9" t="s">
        <v>820</v>
      </c>
      <c r="I769">
        <v>7</v>
      </c>
      <c r="J769">
        <v>0</v>
      </c>
      <c r="K769" s="34">
        <v>0</v>
      </c>
      <c r="L769">
        <f>+Tabla32391118[[#This Row],[BALANCE INICIAL]]+Tabla32391118[[#This Row],[ENTRADAS]]-Tabla32391118[[#This Row],[SALIDAS]]</f>
        <v>7</v>
      </c>
      <c r="M769" s="2">
        <v>7552</v>
      </c>
      <c r="N769" s="2">
        <f>+Tabla32391118[[#This Row],[BALANCE INICIAL]]*Tabla32391118[[#This Row],[PRECIO]]</f>
        <v>52864</v>
      </c>
      <c r="O769" s="2">
        <f>+Tabla32391118[[#This Row],[ENTRADAS]]*Tabla32391118[[#This Row],[PRECIO]]</f>
        <v>0</v>
      </c>
      <c r="P769" s="2">
        <f>+Tabla32391118[[#This Row],[SALIDAS]]*Tabla32391118[[#This Row],[PRECIO]]</f>
        <v>0</v>
      </c>
      <c r="Q769" s="2">
        <f>+Tabla32391118[[#This Row],[BALANCE INICIAL2]]+Tabla32391118[[#This Row],[ENTRADAS3]]-Tabla32391118[[#This Row],[SALIDAS4]]</f>
        <v>52864</v>
      </c>
    </row>
    <row r="770" spans="1:17">
      <c r="A770" s="39" t="s">
        <v>28</v>
      </c>
      <c r="B770" s="40" t="s">
        <v>884</v>
      </c>
      <c r="C770" s="52" t="s">
        <v>74</v>
      </c>
      <c r="D770" t="s">
        <v>1517</v>
      </c>
      <c r="F770" s="55" t="s">
        <v>1345</v>
      </c>
      <c r="G770" s="55"/>
      <c r="H770" s="9" t="s">
        <v>820</v>
      </c>
      <c r="I770">
        <v>6</v>
      </c>
      <c r="J770">
        <v>0</v>
      </c>
      <c r="K770" s="34">
        <v>0</v>
      </c>
      <c r="L770">
        <f>+Tabla32391118[[#This Row],[BALANCE INICIAL]]+Tabla32391118[[#This Row],[ENTRADAS]]-Tabla32391118[[#This Row],[SALIDAS]]</f>
        <v>6</v>
      </c>
      <c r="M770" s="2">
        <v>7552</v>
      </c>
      <c r="N770" s="2">
        <f>+Tabla32391118[[#This Row],[BALANCE INICIAL]]*Tabla32391118[[#This Row],[PRECIO]]</f>
        <v>45312</v>
      </c>
      <c r="O770" s="2">
        <f>+Tabla32391118[[#This Row],[ENTRADAS]]*Tabla32391118[[#This Row],[PRECIO]]</f>
        <v>0</v>
      </c>
      <c r="P770" s="2">
        <f>+Tabla32391118[[#This Row],[SALIDAS]]*Tabla32391118[[#This Row],[PRECIO]]</f>
        <v>0</v>
      </c>
      <c r="Q770" s="2">
        <f>+Tabla32391118[[#This Row],[BALANCE INICIAL2]]+Tabla32391118[[#This Row],[ENTRADAS3]]-Tabla32391118[[#This Row],[SALIDAS4]]</f>
        <v>45312</v>
      </c>
    </row>
    <row r="771" spans="1:17">
      <c r="A771" s="39" t="s">
        <v>28</v>
      </c>
      <c r="B771" s="40" t="s">
        <v>884</v>
      </c>
      <c r="C771" s="52" t="s">
        <v>74</v>
      </c>
      <c r="D771" t="s">
        <v>1518</v>
      </c>
      <c r="F771" s="55" t="s">
        <v>1345</v>
      </c>
      <c r="G771" s="55"/>
      <c r="H771" s="9" t="s">
        <v>820</v>
      </c>
      <c r="I771">
        <v>6</v>
      </c>
      <c r="J771">
        <v>0</v>
      </c>
      <c r="K771" s="34">
        <v>0</v>
      </c>
      <c r="L771">
        <f>+Tabla32391118[[#This Row],[BALANCE INICIAL]]+Tabla32391118[[#This Row],[ENTRADAS]]-Tabla32391118[[#This Row],[SALIDAS]]</f>
        <v>6</v>
      </c>
      <c r="M771" s="2">
        <v>7662</v>
      </c>
      <c r="N771" s="2">
        <f>+Tabla32391118[[#This Row],[BALANCE INICIAL]]*Tabla32391118[[#This Row],[PRECIO]]</f>
        <v>45972</v>
      </c>
      <c r="O771" s="2">
        <f>+Tabla32391118[[#This Row],[ENTRADAS]]*Tabla32391118[[#This Row],[PRECIO]]</f>
        <v>0</v>
      </c>
      <c r="P771" s="2">
        <f>+Tabla32391118[[#This Row],[SALIDAS]]*Tabla32391118[[#This Row],[PRECIO]]</f>
        <v>0</v>
      </c>
      <c r="Q771" s="2">
        <f>+Tabla32391118[[#This Row],[BALANCE INICIAL2]]+Tabla32391118[[#This Row],[ENTRADAS3]]-Tabla32391118[[#This Row],[SALIDAS4]]</f>
        <v>45972</v>
      </c>
    </row>
    <row r="772" spans="1:17">
      <c r="A772" s="39" t="s">
        <v>28</v>
      </c>
      <c r="B772" s="40" t="s">
        <v>884</v>
      </c>
      <c r="C772" s="52" t="s">
        <v>74</v>
      </c>
      <c r="D772" t="s">
        <v>1524</v>
      </c>
      <c r="F772" s="55" t="s">
        <v>1345</v>
      </c>
      <c r="G772" s="55"/>
      <c r="H772" s="9" t="s">
        <v>858</v>
      </c>
      <c r="I772">
        <v>7</v>
      </c>
      <c r="J772">
        <v>0</v>
      </c>
      <c r="K772" s="34">
        <v>0</v>
      </c>
      <c r="L772">
        <f>+Tabla32391118[[#This Row],[BALANCE INICIAL]]+Tabla32391118[[#This Row],[ENTRADAS]]-Tabla32391118[[#This Row],[SALIDAS]]</f>
        <v>7</v>
      </c>
      <c r="M772" s="2">
        <v>6250.43</v>
      </c>
      <c r="N772" s="2">
        <f>+Tabla32391118[[#This Row],[BALANCE INICIAL]]*Tabla32391118[[#This Row],[PRECIO]]</f>
        <v>43753.01</v>
      </c>
      <c r="O772" s="2">
        <f>+Tabla32391118[[#This Row],[ENTRADAS]]*Tabla32391118[[#This Row],[PRECIO]]</f>
        <v>0</v>
      </c>
      <c r="P772" s="2">
        <f>+Tabla32391118[[#This Row],[SALIDAS]]*Tabla32391118[[#This Row],[PRECIO]]</f>
        <v>0</v>
      </c>
      <c r="Q772" s="2">
        <f>+Tabla32391118[[#This Row],[BALANCE INICIAL2]]+Tabla32391118[[#This Row],[ENTRADAS3]]-Tabla32391118[[#This Row],[SALIDAS4]]</f>
        <v>43753.01</v>
      </c>
    </row>
    <row r="773" spans="1:17">
      <c r="A773" s="39" t="s">
        <v>28</v>
      </c>
      <c r="B773" s="40" t="s">
        <v>884</v>
      </c>
      <c r="C773" s="52" t="s">
        <v>74</v>
      </c>
      <c r="D773" t="s">
        <v>1522</v>
      </c>
      <c r="F773" s="55" t="s">
        <v>1345</v>
      </c>
      <c r="G773" s="55"/>
      <c r="H773" s="9" t="s">
        <v>858</v>
      </c>
      <c r="I773">
        <v>7</v>
      </c>
      <c r="J773">
        <v>0</v>
      </c>
      <c r="K773" s="34">
        <v>0</v>
      </c>
      <c r="L773">
        <f>+Tabla32391118[[#This Row],[BALANCE INICIAL]]+Tabla32391118[[#This Row],[ENTRADAS]]-Tabla32391118[[#This Row],[SALIDAS]]</f>
        <v>7</v>
      </c>
      <c r="M773" s="2">
        <v>6250.43</v>
      </c>
      <c r="N773" s="2">
        <f>+Tabla32391118[[#This Row],[BALANCE INICIAL]]*Tabla32391118[[#This Row],[PRECIO]]</f>
        <v>43753.01</v>
      </c>
      <c r="O773" s="2">
        <f>+Tabla32391118[[#This Row],[ENTRADAS]]*Tabla32391118[[#This Row],[PRECIO]]</f>
        <v>0</v>
      </c>
      <c r="P773" s="2">
        <f>+Tabla32391118[[#This Row],[SALIDAS]]*Tabla32391118[[#This Row],[PRECIO]]</f>
        <v>0</v>
      </c>
      <c r="Q773" s="2">
        <f>+Tabla32391118[[#This Row],[BALANCE INICIAL2]]+Tabla32391118[[#This Row],[ENTRADAS3]]-Tabla32391118[[#This Row],[SALIDAS4]]</f>
        <v>43753.01</v>
      </c>
    </row>
    <row r="774" spans="1:17">
      <c r="A774" s="39" t="s">
        <v>28</v>
      </c>
      <c r="B774" s="40" t="s">
        <v>884</v>
      </c>
      <c r="C774" s="52" t="s">
        <v>74</v>
      </c>
      <c r="D774" t="s">
        <v>1521</v>
      </c>
      <c r="F774" s="55" t="s">
        <v>1345</v>
      </c>
      <c r="G774" s="55"/>
      <c r="H774" s="9" t="s">
        <v>858</v>
      </c>
      <c r="I774">
        <v>7</v>
      </c>
      <c r="J774">
        <v>0</v>
      </c>
      <c r="K774" s="34">
        <v>0</v>
      </c>
      <c r="L774">
        <f>+Tabla32391118[[#This Row],[BALANCE INICIAL]]+Tabla32391118[[#This Row],[ENTRADAS]]-Tabla32391118[[#This Row],[SALIDAS]]</f>
        <v>7</v>
      </c>
      <c r="M774" s="2">
        <v>6250.43</v>
      </c>
      <c r="N774" s="2">
        <f>+Tabla32391118[[#This Row],[BALANCE INICIAL]]*Tabla32391118[[#This Row],[PRECIO]]</f>
        <v>43753.01</v>
      </c>
      <c r="O774" s="2">
        <f>+Tabla32391118[[#This Row],[ENTRADAS]]*Tabla32391118[[#This Row],[PRECIO]]</f>
        <v>0</v>
      </c>
      <c r="P774" s="2">
        <f>+Tabla32391118[[#This Row],[SALIDAS]]*Tabla32391118[[#This Row],[PRECIO]]</f>
        <v>0</v>
      </c>
      <c r="Q774" s="2">
        <f>+Tabla32391118[[#This Row],[BALANCE INICIAL2]]+Tabla32391118[[#This Row],[ENTRADAS3]]-Tabla32391118[[#This Row],[SALIDAS4]]</f>
        <v>43753.01</v>
      </c>
    </row>
    <row r="775" spans="1:17">
      <c r="A775" s="39" t="s">
        <v>28</v>
      </c>
      <c r="B775" s="40" t="s">
        <v>884</v>
      </c>
      <c r="C775" s="52" t="s">
        <v>74</v>
      </c>
      <c r="D775" t="s">
        <v>1523</v>
      </c>
      <c r="F775" s="55" t="s">
        <v>1345</v>
      </c>
      <c r="G775" s="55"/>
      <c r="H775" s="9" t="s">
        <v>858</v>
      </c>
      <c r="I775">
        <v>7</v>
      </c>
      <c r="J775">
        <v>0</v>
      </c>
      <c r="K775" s="34">
        <v>0</v>
      </c>
      <c r="L775">
        <f>+Tabla32391118[[#This Row],[BALANCE INICIAL]]+Tabla32391118[[#This Row],[ENTRADAS]]-Tabla32391118[[#This Row],[SALIDAS]]</f>
        <v>7</v>
      </c>
      <c r="M775" s="2">
        <v>4829.71</v>
      </c>
      <c r="N775" s="2">
        <f>+Tabla32391118[[#This Row],[BALANCE INICIAL]]*Tabla32391118[[#This Row],[PRECIO]]</f>
        <v>33807.97</v>
      </c>
      <c r="O775" s="2">
        <f>+Tabla32391118[[#This Row],[ENTRADAS]]*Tabla32391118[[#This Row],[PRECIO]]</f>
        <v>0</v>
      </c>
      <c r="P775" s="2">
        <f>+Tabla32391118[[#This Row],[SALIDAS]]*Tabla32391118[[#This Row],[PRECIO]]</f>
        <v>0</v>
      </c>
      <c r="Q775" s="2">
        <f>+Tabla32391118[[#This Row],[BALANCE INICIAL2]]+Tabla32391118[[#This Row],[ENTRADAS3]]-Tabla32391118[[#This Row],[SALIDAS4]]</f>
        <v>33807.97</v>
      </c>
    </row>
    <row r="776" spans="1:17">
      <c r="A776" s="39" t="s">
        <v>28</v>
      </c>
      <c r="B776" s="40" t="s">
        <v>884</v>
      </c>
      <c r="C776" s="52" t="s">
        <v>74</v>
      </c>
      <c r="D776" t="s">
        <v>1099</v>
      </c>
      <c r="F776" s="55" t="s">
        <v>1345</v>
      </c>
      <c r="G776" s="55"/>
      <c r="H776" s="9" t="s">
        <v>820</v>
      </c>
      <c r="I776">
        <v>0</v>
      </c>
      <c r="J776">
        <v>0</v>
      </c>
      <c r="K776" s="34">
        <v>0</v>
      </c>
      <c r="L776">
        <f>+Tabla32391118[[#This Row],[BALANCE INICIAL]]+Tabla32391118[[#This Row],[ENTRADAS]]-Tabla32391118[[#This Row],[SALIDAS]]</f>
        <v>0</v>
      </c>
      <c r="M776" s="2">
        <v>9043</v>
      </c>
      <c r="N776" s="2">
        <f>+Tabla32391118[[#This Row],[BALANCE INICIAL]]*Tabla32391118[[#This Row],[PRECIO]]</f>
        <v>0</v>
      </c>
      <c r="O776" s="2">
        <f>+Tabla32391118[[#This Row],[ENTRADAS]]*Tabla32391118[[#This Row],[PRECIO]]</f>
        <v>0</v>
      </c>
      <c r="P776" s="2">
        <f>+Tabla32391118[[#This Row],[SALIDAS]]*Tabla32391118[[#This Row],[PRECIO]]</f>
        <v>0</v>
      </c>
      <c r="Q776" s="2">
        <f>+Tabla32391118[[#This Row],[BALANCE INICIAL2]]+Tabla32391118[[#This Row],[ENTRADAS3]]-Tabla32391118[[#This Row],[SALIDAS4]]</f>
        <v>0</v>
      </c>
    </row>
    <row r="777" spans="1:17">
      <c r="A777" s="39" t="s">
        <v>28</v>
      </c>
      <c r="B777" s="40" t="s">
        <v>884</v>
      </c>
      <c r="C777" s="52" t="s">
        <v>74</v>
      </c>
      <c r="D777" t="s">
        <v>1535</v>
      </c>
      <c r="F777" s="55" t="s">
        <v>1345</v>
      </c>
      <c r="G777" s="55"/>
      <c r="H777" s="9" t="s">
        <v>820</v>
      </c>
      <c r="I777">
        <v>8</v>
      </c>
      <c r="J777">
        <v>0</v>
      </c>
      <c r="K777" s="34">
        <v>0</v>
      </c>
      <c r="L777">
        <f>+Tabla32391118[[#This Row],[BALANCE INICIAL]]+Tabla32391118[[#This Row],[ENTRADAS]]-Tabla32391118[[#This Row],[SALIDAS]]</f>
        <v>8</v>
      </c>
      <c r="M777" s="2">
        <v>5984.4</v>
      </c>
      <c r="N777" s="2">
        <f>+Tabla32391118[[#This Row],[BALANCE INICIAL]]*Tabla32391118[[#This Row],[PRECIO]]</f>
        <v>47875.199999999997</v>
      </c>
      <c r="O777" s="2">
        <f>+Tabla32391118[[#This Row],[ENTRADAS]]*Tabla32391118[[#This Row],[PRECIO]]</f>
        <v>0</v>
      </c>
      <c r="P777" s="2">
        <f>+Tabla32391118[[#This Row],[SALIDAS]]*Tabla32391118[[#This Row],[PRECIO]]</f>
        <v>0</v>
      </c>
      <c r="Q777" s="2">
        <f>+Tabla32391118[[#This Row],[BALANCE INICIAL2]]+Tabla32391118[[#This Row],[ENTRADAS3]]-Tabla32391118[[#This Row],[SALIDAS4]]</f>
        <v>47875.199999999997</v>
      </c>
    </row>
    <row r="778" spans="1:17">
      <c r="A778" s="39" t="s">
        <v>28</v>
      </c>
      <c r="B778" s="40" t="s">
        <v>884</v>
      </c>
      <c r="C778" s="52" t="s">
        <v>74</v>
      </c>
      <c r="D778" t="s">
        <v>1536</v>
      </c>
      <c r="F778" s="55" t="s">
        <v>1345</v>
      </c>
      <c r="G778" s="55"/>
      <c r="H778" s="9" t="s">
        <v>820</v>
      </c>
      <c r="I778">
        <v>14</v>
      </c>
      <c r="J778">
        <v>0</v>
      </c>
      <c r="K778" s="34">
        <v>0</v>
      </c>
      <c r="L778">
        <f>+Tabla32391118[[#This Row],[BALANCE INICIAL]]+Tabla32391118[[#This Row],[ENTRADAS]]-Tabla32391118[[#This Row],[SALIDAS]]</f>
        <v>14</v>
      </c>
      <c r="M778" s="2">
        <v>7355</v>
      </c>
      <c r="N778" s="2">
        <f>+Tabla32391118[[#This Row],[BALANCE INICIAL]]*Tabla32391118[[#This Row],[PRECIO]]</f>
        <v>102970</v>
      </c>
      <c r="O778" s="2">
        <f>+Tabla32391118[[#This Row],[ENTRADAS]]*Tabla32391118[[#This Row],[PRECIO]]</f>
        <v>0</v>
      </c>
      <c r="P778" s="2">
        <f>+Tabla32391118[[#This Row],[SALIDAS]]*Tabla32391118[[#This Row],[PRECIO]]</f>
        <v>0</v>
      </c>
      <c r="Q778" s="2">
        <f>+Tabla32391118[[#This Row],[BALANCE INICIAL2]]+Tabla32391118[[#This Row],[ENTRADAS3]]-Tabla32391118[[#This Row],[SALIDAS4]]</f>
        <v>102970</v>
      </c>
    </row>
    <row r="779" spans="1:17">
      <c r="A779" s="39" t="s">
        <v>28</v>
      </c>
      <c r="B779" s="40" t="s">
        <v>884</v>
      </c>
      <c r="C779" s="52" t="s">
        <v>74</v>
      </c>
      <c r="D779" t="s">
        <v>1537</v>
      </c>
      <c r="F779" s="55" t="s">
        <v>1345</v>
      </c>
      <c r="G779" s="55"/>
      <c r="H779" s="9" t="s">
        <v>820</v>
      </c>
      <c r="I779">
        <v>3</v>
      </c>
      <c r="J779">
        <v>0</v>
      </c>
      <c r="K779" s="34">
        <v>1</v>
      </c>
      <c r="L779">
        <f>+Tabla32391118[[#This Row],[BALANCE INICIAL]]+Tabla32391118[[#This Row],[ENTRADAS]]-Tabla32391118[[#This Row],[SALIDAS]]</f>
        <v>2</v>
      </c>
      <c r="M779" s="2">
        <v>6093</v>
      </c>
      <c r="N779" s="2">
        <f>+Tabla32391118[[#This Row],[BALANCE INICIAL]]*Tabla32391118[[#This Row],[PRECIO]]</f>
        <v>18279</v>
      </c>
      <c r="O779" s="2">
        <f>+Tabla32391118[[#This Row],[ENTRADAS]]*Tabla32391118[[#This Row],[PRECIO]]</f>
        <v>0</v>
      </c>
      <c r="P779" s="2">
        <f>+Tabla32391118[[#This Row],[SALIDAS]]*Tabla32391118[[#This Row],[PRECIO]]</f>
        <v>6093</v>
      </c>
      <c r="Q779" s="2">
        <f>+Tabla32391118[[#This Row],[BALANCE INICIAL2]]+Tabla32391118[[#This Row],[ENTRADAS3]]-Tabla32391118[[#This Row],[SALIDAS4]]</f>
        <v>12186</v>
      </c>
    </row>
    <row r="780" spans="1:17">
      <c r="A780" s="39" t="s">
        <v>28</v>
      </c>
      <c r="B780" s="40" t="s">
        <v>884</v>
      </c>
      <c r="C780" s="52" t="s">
        <v>74</v>
      </c>
      <c r="D780" t="s">
        <v>1503</v>
      </c>
      <c r="F780" s="55" t="s">
        <v>1345</v>
      </c>
      <c r="G780" s="55"/>
      <c r="H780" s="9" t="s">
        <v>820</v>
      </c>
      <c r="I780">
        <v>0</v>
      </c>
      <c r="J780">
        <v>0</v>
      </c>
      <c r="K780" s="34">
        <v>0</v>
      </c>
      <c r="L780">
        <f>+Tabla32391118[[#This Row],[BALANCE INICIAL]]+Tabla32391118[[#This Row],[ENTRADAS]]-Tabla32391118[[#This Row],[SALIDAS]]</f>
        <v>0</v>
      </c>
      <c r="M780" s="2">
        <v>3898.31</v>
      </c>
      <c r="N780" s="2">
        <f>+Tabla32391118[[#This Row],[BALANCE INICIAL]]*Tabla32391118[[#This Row],[PRECIO]]</f>
        <v>0</v>
      </c>
      <c r="O780" s="2">
        <f>+Tabla32391118[[#This Row],[ENTRADAS]]*Tabla32391118[[#This Row],[PRECIO]]</f>
        <v>0</v>
      </c>
      <c r="P780" s="2">
        <f>+Tabla32391118[[#This Row],[SALIDAS]]*Tabla32391118[[#This Row],[PRECIO]]</f>
        <v>0</v>
      </c>
      <c r="Q780" s="2">
        <f>+Tabla32391118[[#This Row],[BALANCE INICIAL2]]+Tabla32391118[[#This Row],[ENTRADAS3]]-Tabla32391118[[#This Row],[SALIDAS4]]</f>
        <v>0</v>
      </c>
    </row>
    <row r="781" spans="1:17">
      <c r="A781" s="39" t="s">
        <v>28</v>
      </c>
      <c r="B781" s="40" t="s">
        <v>884</v>
      </c>
      <c r="C781" s="52" t="s">
        <v>74</v>
      </c>
      <c r="D781" t="s">
        <v>1341</v>
      </c>
      <c r="F781" s="55" t="s">
        <v>1345</v>
      </c>
      <c r="G781" s="55"/>
      <c r="H781" s="9" t="s">
        <v>858</v>
      </c>
      <c r="I781">
        <v>0</v>
      </c>
      <c r="J781">
        <v>0</v>
      </c>
      <c r="K781" s="34">
        <v>0</v>
      </c>
      <c r="L781">
        <f>+Tabla32391118[[#This Row],[BALANCE INICIAL]]+Tabla32391118[[#This Row],[ENTRADAS]]-Tabla32391118[[#This Row],[SALIDAS]]</f>
        <v>0</v>
      </c>
      <c r="M781" s="2">
        <v>3500</v>
      </c>
      <c r="N781" s="2">
        <f>+Tabla32391118[[#This Row],[BALANCE INICIAL]]*Tabla32391118[[#This Row],[PRECIO]]</f>
        <v>0</v>
      </c>
      <c r="O781" s="2">
        <f>+Tabla32391118[[#This Row],[ENTRADAS]]*Tabla32391118[[#This Row],[PRECIO]]</f>
        <v>0</v>
      </c>
      <c r="P781" s="2">
        <f>+Tabla32391118[[#This Row],[SALIDAS]]*Tabla32391118[[#This Row],[PRECIO]]</f>
        <v>0</v>
      </c>
      <c r="Q781" s="2">
        <f>+Tabla32391118[[#This Row],[BALANCE INICIAL2]]+Tabla32391118[[#This Row],[ENTRADAS3]]-Tabla32391118[[#This Row],[SALIDAS4]]</f>
        <v>0</v>
      </c>
    </row>
    <row r="782" spans="1:17">
      <c r="A782" s="39" t="s">
        <v>28</v>
      </c>
      <c r="B782" s="40" t="s">
        <v>884</v>
      </c>
      <c r="C782" s="52" t="s">
        <v>74</v>
      </c>
      <c r="D782" t="s">
        <v>1342</v>
      </c>
      <c r="F782" s="55" t="s">
        <v>1345</v>
      </c>
      <c r="G782" s="55"/>
      <c r="H782" s="9" t="s">
        <v>858</v>
      </c>
      <c r="I782">
        <v>0</v>
      </c>
      <c r="J782">
        <v>0</v>
      </c>
      <c r="K782" s="34">
        <v>0</v>
      </c>
      <c r="L782">
        <f>+Tabla32391118[[#This Row],[BALANCE INICIAL]]+Tabla32391118[[#This Row],[ENTRADAS]]-Tabla32391118[[#This Row],[SALIDAS]]</f>
        <v>0</v>
      </c>
      <c r="M782" s="2">
        <v>3500</v>
      </c>
      <c r="N782" s="2">
        <f>+Tabla32391118[[#This Row],[BALANCE INICIAL]]*Tabla32391118[[#This Row],[PRECIO]]</f>
        <v>0</v>
      </c>
      <c r="O782" s="2">
        <f>+Tabla32391118[[#This Row],[ENTRADAS]]*Tabla32391118[[#This Row],[PRECIO]]</f>
        <v>0</v>
      </c>
      <c r="P782" s="2">
        <f>+Tabla32391118[[#This Row],[SALIDAS]]*Tabla32391118[[#This Row],[PRECIO]]</f>
        <v>0</v>
      </c>
      <c r="Q782" s="2">
        <f>+Tabla32391118[[#This Row],[BALANCE INICIAL2]]+Tabla32391118[[#This Row],[ENTRADAS3]]-Tabla32391118[[#This Row],[SALIDAS4]]</f>
        <v>0</v>
      </c>
    </row>
    <row r="783" spans="1:17">
      <c r="A783" s="39" t="s">
        <v>28</v>
      </c>
      <c r="B783" s="40" t="s">
        <v>884</v>
      </c>
      <c r="C783" s="52" t="s">
        <v>74</v>
      </c>
      <c r="D783" t="s">
        <v>1343</v>
      </c>
      <c r="F783" s="55" t="s">
        <v>1345</v>
      </c>
      <c r="G783" s="55"/>
      <c r="H783" s="9" t="s">
        <v>858</v>
      </c>
      <c r="I783">
        <v>0</v>
      </c>
      <c r="J783">
        <v>0</v>
      </c>
      <c r="K783" s="34">
        <v>0</v>
      </c>
      <c r="L783">
        <f>+Tabla32391118[[#This Row],[BALANCE INICIAL]]+Tabla32391118[[#This Row],[ENTRADAS]]-Tabla32391118[[#This Row],[SALIDAS]]</f>
        <v>0</v>
      </c>
      <c r="M783" s="2">
        <v>3500</v>
      </c>
      <c r="N783" s="2">
        <f>+Tabla32391118[[#This Row],[BALANCE INICIAL]]*Tabla32391118[[#This Row],[PRECIO]]</f>
        <v>0</v>
      </c>
      <c r="O783" s="2">
        <f>+Tabla32391118[[#This Row],[ENTRADAS]]*Tabla32391118[[#This Row],[PRECIO]]</f>
        <v>0</v>
      </c>
      <c r="P783" s="2">
        <f>+Tabla32391118[[#This Row],[SALIDAS]]*Tabla32391118[[#This Row],[PRECIO]]</f>
        <v>0</v>
      </c>
      <c r="Q783" s="2">
        <f>+Tabla32391118[[#This Row],[BALANCE INICIAL2]]+Tabla32391118[[#This Row],[ENTRADAS3]]-Tabla32391118[[#This Row],[SALIDAS4]]</f>
        <v>0</v>
      </c>
    </row>
    <row r="784" spans="1:17">
      <c r="A784" s="39" t="s">
        <v>28</v>
      </c>
      <c r="B784" s="40" t="s">
        <v>884</v>
      </c>
      <c r="C784" s="52" t="s">
        <v>74</v>
      </c>
      <c r="D784" t="s">
        <v>1344</v>
      </c>
      <c r="F784" s="55" t="s">
        <v>1345</v>
      </c>
      <c r="G784" s="55"/>
      <c r="H784" s="9" t="s">
        <v>858</v>
      </c>
      <c r="I784">
        <v>0</v>
      </c>
      <c r="J784">
        <v>0</v>
      </c>
      <c r="K784" s="34">
        <v>0</v>
      </c>
      <c r="L784">
        <f>+Tabla32391118[[#This Row],[BALANCE INICIAL]]+Tabla32391118[[#This Row],[ENTRADAS]]-Tabla32391118[[#This Row],[SALIDAS]]</f>
        <v>0</v>
      </c>
      <c r="M784" s="2">
        <v>3500</v>
      </c>
      <c r="N784" s="2">
        <f>+Tabla32391118[[#This Row],[BALANCE INICIAL]]*Tabla32391118[[#This Row],[PRECIO]]</f>
        <v>0</v>
      </c>
      <c r="O784" s="2">
        <f>+Tabla32391118[[#This Row],[ENTRADAS]]*Tabla32391118[[#This Row],[PRECIO]]</f>
        <v>0</v>
      </c>
      <c r="P784" s="2">
        <f>+Tabla32391118[[#This Row],[SALIDAS]]*Tabla32391118[[#This Row],[PRECIO]]</f>
        <v>0</v>
      </c>
      <c r="Q784" s="2">
        <f>+Tabla32391118[[#This Row],[BALANCE INICIAL2]]+Tabla32391118[[#This Row],[ENTRADAS3]]-Tabla32391118[[#This Row],[SALIDAS4]]</f>
        <v>0</v>
      </c>
    </row>
    <row r="785" spans="1:17">
      <c r="A785" s="39" t="s">
        <v>28</v>
      </c>
      <c r="B785" s="40" t="s">
        <v>884</v>
      </c>
      <c r="C785" s="52" t="s">
        <v>74</v>
      </c>
      <c r="D785" t="s">
        <v>1123</v>
      </c>
      <c r="F785" s="55" t="s">
        <v>1345</v>
      </c>
      <c r="G785" s="55"/>
      <c r="H785" s="9" t="s">
        <v>820</v>
      </c>
      <c r="I785">
        <v>1</v>
      </c>
      <c r="J785">
        <v>0</v>
      </c>
      <c r="K785" s="34">
        <v>0</v>
      </c>
      <c r="L785">
        <f>+Tabla32391118[[#This Row],[BALANCE INICIAL]]+Tabla32391118[[#This Row],[ENTRADAS]]-Tabla32391118[[#This Row],[SALIDAS]]</f>
        <v>1</v>
      </c>
      <c r="M785" s="2">
        <v>1295</v>
      </c>
      <c r="N785" s="2">
        <f>+Tabla32391118[[#This Row],[BALANCE INICIAL]]*Tabla32391118[[#This Row],[PRECIO]]</f>
        <v>1295</v>
      </c>
      <c r="O785" s="2">
        <f>+Tabla32391118[[#This Row],[ENTRADAS]]*Tabla32391118[[#This Row],[PRECIO]]</f>
        <v>0</v>
      </c>
      <c r="P785" s="2">
        <f>+Tabla32391118[[#This Row],[SALIDAS]]*Tabla32391118[[#This Row],[PRECIO]]</f>
        <v>0</v>
      </c>
      <c r="Q785" s="2">
        <f>+Tabla32391118[[#This Row],[BALANCE INICIAL2]]+Tabla32391118[[#This Row],[ENTRADAS3]]-Tabla32391118[[#This Row],[SALIDAS4]]</f>
        <v>1295</v>
      </c>
    </row>
    <row r="786" spans="1:17">
      <c r="A786" s="39" t="s">
        <v>28</v>
      </c>
      <c r="B786" s="40" t="s">
        <v>884</v>
      </c>
      <c r="C786" s="52" t="s">
        <v>74</v>
      </c>
      <c r="D786" t="s">
        <v>343</v>
      </c>
      <c r="F786" s="55" t="s">
        <v>1345</v>
      </c>
      <c r="G786" s="55"/>
      <c r="H786" s="9" t="s">
        <v>820</v>
      </c>
      <c r="I786">
        <v>9</v>
      </c>
      <c r="J786">
        <v>0</v>
      </c>
      <c r="K786" s="34">
        <v>0</v>
      </c>
      <c r="L786">
        <f>+Tabla32391118[[#This Row],[BALANCE INICIAL]]+Tabla32391118[[#This Row],[ENTRADAS]]-Tabla32391118[[#This Row],[SALIDAS]]</f>
        <v>9</v>
      </c>
      <c r="M786" s="2">
        <v>1890</v>
      </c>
      <c r="N786" s="2">
        <f>+Tabla32391118[[#This Row],[BALANCE INICIAL]]*Tabla32391118[[#This Row],[PRECIO]]</f>
        <v>17010</v>
      </c>
      <c r="O786" s="2">
        <f>+Tabla32391118[[#This Row],[ENTRADAS]]*Tabla32391118[[#This Row],[PRECIO]]</f>
        <v>0</v>
      </c>
      <c r="P786" s="2">
        <f>+Tabla32391118[[#This Row],[SALIDAS]]*Tabla32391118[[#This Row],[PRECIO]]</f>
        <v>0</v>
      </c>
      <c r="Q786" s="2">
        <f>+Tabla32391118[[#This Row],[BALANCE INICIAL2]]+Tabla32391118[[#This Row],[ENTRADAS3]]-Tabla32391118[[#This Row],[SALIDAS4]]</f>
        <v>17010</v>
      </c>
    </row>
    <row r="787" spans="1:17">
      <c r="A787" s="39" t="s">
        <v>28</v>
      </c>
      <c r="B787" s="40" t="s">
        <v>884</v>
      </c>
      <c r="C787" s="52" t="s">
        <v>74</v>
      </c>
      <c r="D787" t="s">
        <v>345</v>
      </c>
      <c r="F787" s="55" t="s">
        <v>1345</v>
      </c>
      <c r="G787" s="55"/>
      <c r="H787" s="9" t="s">
        <v>842</v>
      </c>
      <c r="I787">
        <v>2</v>
      </c>
      <c r="J787">
        <v>0</v>
      </c>
      <c r="K787" s="34">
        <v>0</v>
      </c>
      <c r="L787">
        <f>+Tabla32391118[[#This Row],[BALANCE INICIAL]]+Tabla32391118[[#This Row],[ENTRADAS]]-Tabla32391118[[#This Row],[SALIDAS]]</f>
        <v>2</v>
      </c>
      <c r="M787" s="2">
        <v>1900</v>
      </c>
      <c r="N787" s="2">
        <f>+Tabla32391118[[#This Row],[BALANCE INICIAL]]*Tabla32391118[[#This Row],[PRECIO]]</f>
        <v>3800</v>
      </c>
      <c r="O787" s="2">
        <f>+Tabla32391118[[#This Row],[ENTRADAS]]*Tabla32391118[[#This Row],[PRECIO]]</f>
        <v>0</v>
      </c>
      <c r="P787" s="2">
        <f>+Tabla32391118[[#This Row],[SALIDAS]]*Tabla32391118[[#This Row],[PRECIO]]</f>
        <v>0</v>
      </c>
      <c r="Q787" s="2">
        <f>+Tabla32391118[[#This Row],[BALANCE INICIAL2]]+Tabla32391118[[#This Row],[ENTRADAS3]]-Tabla32391118[[#This Row],[SALIDAS4]]</f>
        <v>3800</v>
      </c>
    </row>
    <row r="788" spans="1:17">
      <c r="A788" s="39" t="s">
        <v>28</v>
      </c>
      <c r="B788" s="40" t="s">
        <v>884</v>
      </c>
      <c r="C788" s="52" t="s">
        <v>74</v>
      </c>
      <c r="D788" t="s">
        <v>346</v>
      </c>
      <c r="F788" s="55" t="s">
        <v>1345</v>
      </c>
      <c r="G788" s="55"/>
      <c r="H788" s="9" t="s">
        <v>820</v>
      </c>
      <c r="I788">
        <v>11</v>
      </c>
      <c r="J788">
        <v>0</v>
      </c>
      <c r="K788" s="34">
        <v>0</v>
      </c>
      <c r="L788">
        <f>+Tabla32391118[[#This Row],[BALANCE INICIAL]]+Tabla32391118[[#This Row],[ENTRADAS]]-Tabla32391118[[#This Row],[SALIDAS]]</f>
        <v>11</v>
      </c>
      <c r="M788" s="2">
        <v>1850</v>
      </c>
      <c r="N788" s="2">
        <f>+Tabla32391118[[#This Row],[BALANCE INICIAL]]*Tabla32391118[[#This Row],[PRECIO]]</f>
        <v>20350</v>
      </c>
      <c r="O788" s="2">
        <f>+Tabla32391118[[#This Row],[ENTRADAS]]*Tabla32391118[[#This Row],[PRECIO]]</f>
        <v>0</v>
      </c>
      <c r="P788" s="2">
        <f>+Tabla32391118[[#This Row],[SALIDAS]]*Tabla32391118[[#This Row],[PRECIO]]</f>
        <v>0</v>
      </c>
      <c r="Q788" s="2">
        <f>+Tabla32391118[[#This Row],[BALANCE INICIAL2]]+Tabla32391118[[#This Row],[ENTRADAS3]]-Tabla32391118[[#This Row],[SALIDAS4]]</f>
        <v>20350</v>
      </c>
    </row>
    <row r="789" spans="1:17">
      <c r="A789" s="39" t="s">
        <v>23</v>
      </c>
      <c r="B789" s="40" t="s">
        <v>881</v>
      </c>
      <c r="C789" s="52" t="s">
        <v>882</v>
      </c>
      <c r="D789" t="s">
        <v>403</v>
      </c>
      <c r="F789" s="55" t="s">
        <v>1345</v>
      </c>
      <c r="G789" s="55"/>
      <c r="H789" s="9" t="s">
        <v>820</v>
      </c>
      <c r="I789">
        <v>0</v>
      </c>
      <c r="J789">
        <v>0</v>
      </c>
      <c r="K789" s="34">
        <v>0</v>
      </c>
      <c r="L789">
        <f>+Tabla32391118[[#This Row],[BALANCE INICIAL]]+Tabla32391118[[#This Row],[ENTRADAS]]-Tabla32391118[[#This Row],[SALIDAS]]</f>
        <v>0</v>
      </c>
      <c r="M789" s="2">
        <v>1.18</v>
      </c>
      <c r="N789" s="2">
        <f>+Tabla32391118[[#This Row],[BALANCE INICIAL]]*Tabla32391118[[#This Row],[PRECIO]]</f>
        <v>0</v>
      </c>
      <c r="O789" s="2">
        <f>+Tabla32391118[[#This Row],[ENTRADAS]]*Tabla32391118[[#This Row],[PRECIO]]</f>
        <v>0</v>
      </c>
      <c r="P789" s="2">
        <f>+Tabla32391118[[#This Row],[SALIDAS]]*Tabla32391118[[#This Row],[PRECIO]]</f>
        <v>0</v>
      </c>
      <c r="Q789" s="2">
        <f>+Tabla32391118[[#This Row],[BALANCE INICIAL2]]+Tabla32391118[[#This Row],[ENTRADAS3]]-Tabla32391118[[#This Row],[SALIDAS4]]</f>
        <v>0</v>
      </c>
    </row>
    <row r="790" spans="1:17">
      <c r="A790" s="39" t="s">
        <v>1424</v>
      </c>
      <c r="B790" s="40" t="s">
        <v>1425</v>
      </c>
      <c r="C790" s="52" t="s">
        <v>1426</v>
      </c>
      <c r="D790" t="s">
        <v>997</v>
      </c>
      <c r="E790" t="s">
        <v>998</v>
      </c>
      <c r="F790" s="55" t="s">
        <v>1345</v>
      </c>
      <c r="G790" s="55"/>
      <c r="H790" s="9" t="s">
        <v>820</v>
      </c>
      <c r="I790">
        <v>0</v>
      </c>
      <c r="J790">
        <v>0</v>
      </c>
      <c r="K790" s="34">
        <v>0</v>
      </c>
      <c r="L790">
        <f>+Tabla32391118[[#This Row],[BALANCE INICIAL]]+Tabla32391118[[#This Row],[ENTRADAS]]-Tabla32391118[[#This Row],[SALIDAS]]</f>
        <v>0</v>
      </c>
      <c r="M790" s="2">
        <v>8.57</v>
      </c>
      <c r="N790" s="2">
        <f>+Tabla32391118[[#This Row],[BALANCE INICIAL]]*Tabla32391118[[#This Row],[PRECIO]]</f>
        <v>0</v>
      </c>
      <c r="O790" s="2">
        <f>+Tabla32391118[[#This Row],[ENTRADAS]]*Tabla32391118[[#This Row],[PRECIO]]</f>
        <v>0</v>
      </c>
      <c r="P790" s="2">
        <f>+Tabla32391118[[#This Row],[SALIDAS]]*Tabla32391118[[#This Row],[PRECIO]]</f>
        <v>0</v>
      </c>
      <c r="Q790" s="2">
        <f>+Tabla32391118[[#This Row],[BALANCE INICIAL2]]+Tabla32391118[[#This Row],[ENTRADAS3]]-Tabla32391118[[#This Row],[SALIDAS4]]</f>
        <v>0</v>
      </c>
    </row>
    <row r="791" spans="1:17">
      <c r="A791" s="39" t="s">
        <v>1424</v>
      </c>
      <c r="B791" s="40" t="s">
        <v>1425</v>
      </c>
      <c r="C791" s="52" t="s">
        <v>1426</v>
      </c>
      <c r="D791" t="s">
        <v>404</v>
      </c>
      <c r="F791" s="55" t="s">
        <v>1345</v>
      </c>
      <c r="G791" s="55"/>
      <c r="H791" s="9" t="s">
        <v>820</v>
      </c>
      <c r="I791">
        <v>0</v>
      </c>
      <c r="J791">
        <v>0</v>
      </c>
      <c r="K791" s="34">
        <v>0</v>
      </c>
      <c r="L791">
        <f>+Tabla32391118[[#This Row],[BALANCE INICIAL]]+Tabla32391118[[#This Row],[ENTRADAS]]-Tabla32391118[[#This Row],[SALIDAS]]</f>
        <v>0</v>
      </c>
      <c r="M791" s="2">
        <v>1</v>
      </c>
      <c r="N791" s="2">
        <f>+Tabla32391118[[#This Row],[BALANCE INICIAL]]*Tabla32391118[[#This Row],[PRECIO]]</f>
        <v>0</v>
      </c>
      <c r="O791" s="2">
        <f>+Tabla32391118[[#This Row],[ENTRADAS]]*Tabla32391118[[#This Row],[PRECIO]]</f>
        <v>0</v>
      </c>
      <c r="P791" s="2">
        <f>+Tabla32391118[[#This Row],[SALIDAS]]*Tabla32391118[[#This Row],[PRECIO]]</f>
        <v>0</v>
      </c>
      <c r="Q791" s="2">
        <f>+Tabla32391118[[#This Row],[BALANCE INICIAL2]]+Tabla32391118[[#This Row],[ENTRADAS3]]-Tabla32391118[[#This Row],[SALIDAS4]]</f>
        <v>0</v>
      </c>
    </row>
    <row r="792" spans="1:17">
      <c r="A792" s="9" t="s">
        <v>29</v>
      </c>
      <c r="B792" s="47" t="s">
        <v>878</v>
      </c>
      <c r="C792" s="50" t="s">
        <v>102</v>
      </c>
      <c r="D792" t="s">
        <v>636</v>
      </c>
      <c r="F792" s="55" t="s">
        <v>1345</v>
      </c>
      <c r="G792" s="55"/>
      <c r="H792" s="9" t="s">
        <v>834</v>
      </c>
      <c r="I792">
        <v>10</v>
      </c>
      <c r="J792">
        <v>0</v>
      </c>
      <c r="K792" s="34">
        <v>0</v>
      </c>
      <c r="L792">
        <f>+Tabla32391118[[#This Row],[BALANCE INICIAL]]+Tabla32391118[[#This Row],[ENTRADAS]]-Tabla32391118[[#This Row],[SALIDAS]]</f>
        <v>10</v>
      </c>
      <c r="M792" s="2">
        <v>73</v>
      </c>
      <c r="N792" s="2">
        <f>+Tabla32391118[[#This Row],[BALANCE INICIAL]]*Tabla32391118[[#This Row],[PRECIO]]</f>
        <v>730</v>
      </c>
      <c r="O792" s="2">
        <f>+Tabla32391118[[#This Row],[ENTRADAS]]*Tabla32391118[[#This Row],[PRECIO]]</f>
        <v>0</v>
      </c>
      <c r="P792" s="2">
        <f>+Tabla32391118[[#This Row],[SALIDAS]]*Tabla32391118[[#This Row],[PRECIO]]</f>
        <v>0</v>
      </c>
      <c r="Q792" s="2">
        <f>+Tabla32391118[[#This Row],[BALANCE INICIAL2]]+Tabla32391118[[#This Row],[ENTRADAS3]]-Tabla32391118[[#This Row],[SALIDAS4]]</f>
        <v>730</v>
      </c>
    </row>
    <row r="793" spans="1:17">
      <c r="A793" s="39" t="s">
        <v>37</v>
      </c>
      <c r="B793" s="40" t="s">
        <v>886</v>
      </c>
      <c r="C793" s="52" t="s">
        <v>83</v>
      </c>
      <c r="D793" t="s">
        <v>1197</v>
      </c>
      <c r="F793" s="55" t="s">
        <v>1345</v>
      </c>
      <c r="G793" s="55"/>
      <c r="H793" s="9" t="s">
        <v>820</v>
      </c>
      <c r="I793">
        <v>1</v>
      </c>
      <c r="J793">
        <v>0</v>
      </c>
      <c r="K793" s="34">
        <v>0</v>
      </c>
      <c r="L793">
        <f>+Tabla32391118[[#This Row],[BALANCE INICIAL]]+Tabla32391118[[#This Row],[ENTRADAS]]-Tabla32391118[[#This Row],[SALIDAS]]</f>
        <v>1</v>
      </c>
      <c r="M793" s="2">
        <v>510</v>
      </c>
      <c r="N793" s="2">
        <f>+Tabla32391118[[#This Row],[BALANCE INICIAL]]*Tabla32391118[[#This Row],[PRECIO]]</f>
        <v>510</v>
      </c>
      <c r="O793" s="2">
        <f>+Tabla32391118[[#This Row],[ENTRADAS]]*Tabla32391118[[#This Row],[PRECIO]]</f>
        <v>0</v>
      </c>
      <c r="P793" s="2">
        <f>+Tabla32391118[[#This Row],[SALIDAS]]*Tabla32391118[[#This Row],[PRECIO]]</f>
        <v>0</v>
      </c>
      <c r="Q793" s="2">
        <f>+Tabla32391118[[#This Row],[BALANCE INICIAL2]]+Tabla32391118[[#This Row],[ENTRADAS3]]-Tabla32391118[[#This Row],[SALIDAS4]]</f>
        <v>510</v>
      </c>
    </row>
    <row r="794" spans="1:17">
      <c r="A794" s="39" t="s">
        <v>48</v>
      </c>
      <c r="B794" s="40" t="s">
        <v>886</v>
      </c>
      <c r="C794" s="52" t="s">
        <v>1380</v>
      </c>
      <c r="D794" t="s">
        <v>1196</v>
      </c>
      <c r="F794" s="55" t="s">
        <v>1345</v>
      </c>
      <c r="G794" s="55"/>
      <c r="H794" s="9" t="s">
        <v>820</v>
      </c>
      <c r="I794">
        <v>0</v>
      </c>
      <c r="J794">
        <v>0</v>
      </c>
      <c r="K794" s="34">
        <v>0</v>
      </c>
      <c r="L794">
        <f>+Tabla32391118[[#This Row],[BALANCE INICIAL]]+Tabla32391118[[#This Row],[ENTRADAS]]-Tabla32391118[[#This Row],[SALIDAS]]</f>
        <v>0</v>
      </c>
      <c r="M794" s="2">
        <v>2616.63</v>
      </c>
      <c r="N794" s="2">
        <f>+Tabla32391118[[#This Row],[BALANCE INICIAL]]*Tabla32391118[[#This Row],[PRECIO]]</f>
        <v>0</v>
      </c>
      <c r="O794" s="2">
        <f>+Tabla32391118[[#This Row],[ENTRADAS]]*Tabla32391118[[#This Row],[PRECIO]]</f>
        <v>0</v>
      </c>
      <c r="P794" s="2">
        <f>+Tabla32391118[[#This Row],[SALIDAS]]*Tabla32391118[[#This Row],[PRECIO]]</f>
        <v>0</v>
      </c>
      <c r="Q794" s="2">
        <f>+Tabla32391118[[#This Row],[BALANCE INICIAL2]]+Tabla32391118[[#This Row],[ENTRADAS3]]-Tabla32391118[[#This Row],[SALIDAS4]]</f>
        <v>0</v>
      </c>
    </row>
    <row r="795" spans="1:17">
      <c r="A795" s="39" t="s">
        <v>59</v>
      </c>
      <c r="B795" s="40" t="s">
        <v>880</v>
      </c>
      <c r="C795" s="52" t="s">
        <v>107</v>
      </c>
      <c r="D795" t="s">
        <v>811</v>
      </c>
      <c r="F795" s="55" t="s">
        <v>1345</v>
      </c>
      <c r="G795" s="55"/>
      <c r="H795" s="9" t="s">
        <v>820</v>
      </c>
      <c r="I795">
        <v>2</v>
      </c>
      <c r="J795">
        <v>0</v>
      </c>
      <c r="K795" s="34">
        <v>0</v>
      </c>
      <c r="L795">
        <f>+Tabla32391118[[#This Row],[BALANCE INICIAL]]+Tabla32391118[[#This Row],[ENTRADAS]]-Tabla32391118[[#This Row],[SALIDAS]]</f>
        <v>2</v>
      </c>
      <c r="M795" s="2">
        <v>525</v>
      </c>
      <c r="N795" s="2">
        <f>+Tabla32391118[[#This Row],[BALANCE INICIAL]]*Tabla32391118[[#This Row],[PRECIO]]</f>
        <v>1050</v>
      </c>
      <c r="O795" s="2">
        <f>+Tabla32391118[[#This Row],[ENTRADAS]]*Tabla32391118[[#This Row],[PRECIO]]</f>
        <v>0</v>
      </c>
      <c r="P795" s="2">
        <f>+Tabla32391118[[#This Row],[SALIDAS]]*Tabla32391118[[#This Row],[PRECIO]]</f>
        <v>0</v>
      </c>
      <c r="Q795" s="2">
        <f>+Tabla32391118[[#This Row],[BALANCE INICIAL2]]+Tabla32391118[[#This Row],[ENTRADAS3]]-Tabla32391118[[#This Row],[SALIDAS4]]</f>
        <v>1050</v>
      </c>
    </row>
    <row r="796" spans="1:17">
      <c r="A796" s="39" t="s">
        <v>1130</v>
      </c>
      <c r="B796" s="40" t="s">
        <v>894</v>
      </c>
      <c r="C796" s="52" t="s">
        <v>1131</v>
      </c>
      <c r="D796" t="s">
        <v>1519</v>
      </c>
      <c r="F796" s="55" t="s">
        <v>1345</v>
      </c>
      <c r="G796" s="55"/>
      <c r="H796" s="9" t="s">
        <v>820</v>
      </c>
      <c r="I796">
        <v>0</v>
      </c>
      <c r="J796">
        <v>0</v>
      </c>
      <c r="K796" s="34">
        <v>0</v>
      </c>
      <c r="L796">
        <f>+Tabla32391118[[#This Row],[BALANCE INICIAL]]+Tabla32391118[[#This Row],[ENTRADAS]]-Tabla32391118[[#This Row],[SALIDAS]]</f>
        <v>0</v>
      </c>
      <c r="M796" s="2">
        <v>350</v>
      </c>
      <c r="N796" s="2">
        <f>+Tabla32391118[[#This Row],[BALANCE INICIAL]]*Tabla32391118[[#This Row],[PRECIO]]</f>
        <v>0</v>
      </c>
      <c r="O796" s="2">
        <f>+Tabla32391118[[#This Row],[ENTRADAS]]*Tabla32391118[[#This Row],[PRECIO]]</f>
        <v>0</v>
      </c>
      <c r="P796" s="2">
        <f>+Tabla32391118[[#This Row],[SALIDAS]]*Tabla32391118[[#This Row],[PRECIO]]</f>
        <v>0</v>
      </c>
      <c r="Q796" s="2">
        <f>+Tabla32391118[[#This Row],[BALANCE INICIAL2]]+Tabla32391118[[#This Row],[ENTRADAS3]]-Tabla32391118[[#This Row],[SALIDAS4]]</f>
        <v>0</v>
      </c>
    </row>
    <row r="797" spans="1:17">
      <c r="A797" s="39" t="s">
        <v>1130</v>
      </c>
      <c r="B797" s="40" t="s">
        <v>894</v>
      </c>
      <c r="C797" s="52" t="s">
        <v>1131</v>
      </c>
      <c r="D797" t="s">
        <v>1126</v>
      </c>
      <c r="E797" t="s">
        <v>1129</v>
      </c>
      <c r="F797" s="55">
        <v>45469</v>
      </c>
      <c r="G797" s="62" t="s">
        <v>1726</v>
      </c>
      <c r="H797" s="9" t="s">
        <v>820</v>
      </c>
      <c r="I797">
        <v>10</v>
      </c>
      <c r="J797">
        <v>0</v>
      </c>
      <c r="K797" s="34">
        <v>10</v>
      </c>
      <c r="L797">
        <f>+Tabla32391118[[#This Row],[BALANCE INICIAL]]+Tabla32391118[[#This Row],[ENTRADAS]]-Tabla32391118[[#This Row],[SALIDAS]]</f>
        <v>0</v>
      </c>
      <c r="M797" s="2">
        <v>600</v>
      </c>
      <c r="N797" s="2">
        <f>+Tabla32391118[[#This Row],[BALANCE INICIAL]]*Tabla32391118[[#This Row],[PRECIO]]</f>
        <v>6000</v>
      </c>
      <c r="O797" s="2">
        <f>+Tabla32391118[[#This Row],[ENTRADAS]]*Tabla32391118[[#This Row],[PRECIO]]</f>
        <v>0</v>
      </c>
      <c r="P797" s="2">
        <f>+Tabla32391118[[#This Row],[SALIDAS]]*Tabla32391118[[#This Row],[PRECIO]]</f>
        <v>6000</v>
      </c>
      <c r="Q797" s="2">
        <f>+Tabla32391118[[#This Row],[BALANCE INICIAL2]]+Tabla32391118[[#This Row],[ENTRADAS3]]-Tabla32391118[[#This Row],[SALIDAS4]]</f>
        <v>0</v>
      </c>
    </row>
    <row r="798" spans="1:17">
      <c r="A798" s="39" t="s">
        <v>1130</v>
      </c>
      <c r="B798" s="40" t="s">
        <v>894</v>
      </c>
      <c r="C798" s="52" t="s">
        <v>1131</v>
      </c>
      <c r="D798" t="s">
        <v>1127</v>
      </c>
      <c r="E798" t="s">
        <v>1129</v>
      </c>
      <c r="F798" s="55">
        <v>45469</v>
      </c>
      <c r="G798" s="62" t="s">
        <v>1726</v>
      </c>
      <c r="H798" s="9" t="s">
        <v>820</v>
      </c>
      <c r="I798">
        <v>5</v>
      </c>
      <c r="J798">
        <v>0</v>
      </c>
      <c r="K798" s="34">
        <v>5</v>
      </c>
      <c r="L798">
        <f>+Tabla32391118[[#This Row],[BALANCE INICIAL]]+Tabla32391118[[#This Row],[ENTRADAS]]-Tabla32391118[[#This Row],[SALIDAS]]</f>
        <v>0</v>
      </c>
      <c r="M798" s="2">
        <v>600</v>
      </c>
      <c r="N798" s="2">
        <f>+Tabla32391118[[#This Row],[BALANCE INICIAL]]*Tabla32391118[[#This Row],[PRECIO]]</f>
        <v>3000</v>
      </c>
      <c r="O798" s="2">
        <f>+Tabla32391118[[#This Row],[ENTRADAS]]*Tabla32391118[[#This Row],[PRECIO]]</f>
        <v>0</v>
      </c>
      <c r="P798" s="2">
        <f>+Tabla32391118[[#This Row],[SALIDAS]]*Tabla32391118[[#This Row],[PRECIO]]</f>
        <v>3000</v>
      </c>
      <c r="Q798" s="2">
        <f>+Tabla32391118[[#This Row],[BALANCE INICIAL2]]+Tabla32391118[[#This Row],[ENTRADAS3]]-Tabla32391118[[#This Row],[SALIDAS4]]</f>
        <v>0</v>
      </c>
    </row>
    <row r="799" spans="1:17">
      <c r="A799" s="39" t="s">
        <v>1130</v>
      </c>
      <c r="B799" s="40" t="s">
        <v>894</v>
      </c>
      <c r="C799" s="52" t="s">
        <v>1131</v>
      </c>
      <c r="D799" t="s">
        <v>1128</v>
      </c>
      <c r="E799" t="s">
        <v>1129</v>
      </c>
      <c r="F799" s="55">
        <v>45469</v>
      </c>
      <c r="G799" s="62" t="s">
        <v>1726</v>
      </c>
      <c r="H799" s="9" t="s">
        <v>820</v>
      </c>
      <c r="I799">
        <v>10</v>
      </c>
      <c r="J799">
        <v>0</v>
      </c>
      <c r="K799" s="34">
        <v>10</v>
      </c>
      <c r="L799">
        <f>+Tabla32391118[[#This Row],[BALANCE INICIAL]]+Tabla32391118[[#This Row],[ENTRADAS]]-Tabla32391118[[#This Row],[SALIDAS]]</f>
        <v>0</v>
      </c>
      <c r="M799" s="2">
        <v>600</v>
      </c>
      <c r="N799" s="2">
        <f>+Tabla32391118[[#This Row],[BALANCE INICIAL]]*Tabla32391118[[#This Row],[PRECIO]]</f>
        <v>6000</v>
      </c>
      <c r="O799" s="2">
        <f>+Tabla32391118[[#This Row],[ENTRADAS]]*Tabla32391118[[#This Row],[PRECIO]]</f>
        <v>0</v>
      </c>
      <c r="P799" s="2">
        <f>+Tabla32391118[[#This Row],[SALIDAS]]*Tabla32391118[[#This Row],[PRECIO]]</f>
        <v>6000</v>
      </c>
      <c r="Q799" s="2">
        <f>+Tabla32391118[[#This Row],[BALANCE INICIAL2]]+Tabla32391118[[#This Row],[ENTRADAS3]]-Tabla32391118[[#This Row],[SALIDAS4]]</f>
        <v>0</v>
      </c>
    </row>
    <row r="800" spans="1:17">
      <c r="A800" s="39" t="s">
        <v>1130</v>
      </c>
      <c r="B800" s="40" t="s">
        <v>894</v>
      </c>
      <c r="C800" s="52" t="s">
        <v>1131</v>
      </c>
      <c r="D800" t="s">
        <v>149</v>
      </c>
      <c r="F800" s="55" t="s">
        <v>1345</v>
      </c>
      <c r="G800" s="55"/>
      <c r="H800" s="9" t="s">
        <v>820</v>
      </c>
      <c r="I800">
        <v>0</v>
      </c>
      <c r="J800">
        <v>0</v>
      </c>
      <c r="K800" s="34">
        <v>0</v>
      </c>
      <c r="L800">
        <f>+Tabla32391118[[#This Row],[BALANCE INICIAL]]+Tabla32391118[[#This Row],[ENTRADAS]]-Tabla32391118[[#This Row],[SALIDAS]]</f>
        <v>0</v>
      </c>
      <c r="M800" s="2">
        <v>400</v>
      </c>
      <c r="N800" s="2">
        <f>+Tabla32391118[[#This Row],[BALANCE INICIAL]]*Tabla32391118[[#This Row],[PRECIO]]</f>
        <v>0</v>
      </c>
      <c r="O800" s="2">
        <f>+Tabla32391118[[#This Row],[ENTRADAS]]*Tabla32391118[[#This Row],[PRECIO]]</f>
        <v>0</v>
      </c>
      <c r="P800" s="2">
        <f>+Tabla32391118[[#This Row],[SALIDAS]]*Tabla32391118[[#This Row],[PRECIO]]</f>
        <v>0</v>
      </c>
      <c r="Q800" s="2">
        <f>+Tabla32391118[[#This Row],[BALANCE INICIAL2]]+Tabla32391118[[#This Row],[ENTRADAS3]]-Tabla32391118[[#This Row],[SALIDAS4]]</f>
        <v>0</v>
      </c>
    </row>
    <row r="801" spans="1:17">
      <c r="A801" s="39" t="s">
        <v>34</v>
      </c>
      <c r="B801" s="40" t="s">
        <v>877</v>
      </c>
      <c r="C801" s="52" t="s">
        <v>80</v>
      </c>
      <c r="D801" t="s">
        <v>452</v>
      </c>
      <c r="F801" s="55" t="s">
        <v>1345</v>
      </c>
      <c r="G801" s="55"/>
      <c r="H801" s="9" t="s">
        <v>862</v>
      </c>
      <c r="I801">
        <v>200</v>
      </c>
      <c r="J801">
        <v>0</v>
      </c>
      <c r="K801" s="34">
        <v>0</v>
      </c>
      <c r="L801">
        <f>+Tabla32391118[[#This Row],[BALANCE INICIAL]]+Tabla32391118[[#This Row],[ENTRADAS]]-Tabla32391118[[#This Row],[SALIDAS]]</f>
        <v>200</v>
      </c>
      <c r="M801" s="2">
        <v>890</v>
      </c>
      <c r="N801" s="2">
        <f>+Tabla32391118[[#This Row],[BALANCE INICIAL]]*Tabla32391118[[#This Row],[PRECIO]]</f>
        <v>178000</v>
      </c>
      <c r="O801" s="2">
        <f>+Tabla32391118[[#This Row],[ENTRADAS]]*Tabla32391118[[#This Row],[PRECIO]]</f>
        <v>0</v>
      </c>
      <c r="P801" s="2">
        <f>+Tabla32391118[[#This Row],[SALIDAS]]*Tabla32391118[[#This Row],[PRECIO]]</f>
        <v>0</v>
      </c>
      <c r="Q801" s="2">
        <f>+Tabla32391118[[#This Row],[BALANCE INICIAL2]]+Tabla32391118[[#This Row],[ENTRADAS3]]-Tabla32391118[[#This Row],[SALIDAS4]]</f>
        <v>178000</v>
      </c>
    </row>
    <row r="802" spans="1:17">
      <c r="A802" s="39" t="s">
        <v>34</v>
      </c>
      <c r="B802" s="40" t="s">
        <v>877</v>
      </c>
      <c r="C802" s="52" t="s">
        <v>80</v>
      </c>
      <c r="D802" t="s">
        <v>450</v>
      </c>
      <c r="F802" s="55" t="s">
        <v>1345</v>
      </c>
      <c r="G802" s="55"/>
      <c r="H802" s="9" t="s">
        <v>820</v>
      </c>
      <c r="I802">
        <v>0</v>
      </c>
      <c r="J802">
        <v>0</v>
      </c>
      <c r="K802" s="34">
        <v>0</v>
      </c>
      <c r="L802">
        <f>+Tabla32391118[[#This Row],[BALANCE INICIAL]]+Tabla32391118[[#This Row],[ENTRADAS]]-Tabla32391118[[#This Row],[SALIDAS]]</f>
        <v>0</v>
      </c>
      <c r="M802" s="2">
        <v>426.17</v>
      </c>
      <c r="N802" s="2">
        <f>+Tabla32391118[[#This Row],[BALANCE INICIAL]]*Tabla32391118[[#This Row],[PRECIO]]</f>
        <v>0</v>
      </c>
      <c r="O802" s="2">
        <f>+Tabla32391118[[#This Row],[ENTRADAS]]*Tabla32391118[[#This Row],[PRECIO]]</f>
        <v>0</v>
      </c>
      <c r="P802" s="2">
        <f>+Tabla32391118[[#This Row],[SALIDAS]]*Tabla32391118[[#This Row],[PRECIO]]</f>
        <v>0</v>
      </c>
      <c r="Q802" s="2">
        <f>+Tabla32391118[[#This Row],[BALANCE INICIAL2]]+Tabla32391118[[#This Row],[ENTRADAS3]]-Tabla32391118[[#This Row],[SALIDAS4]]</f>
        <v>0</v>
      </c>
    </row>
    <row r="803" spans="1:17">
      <c r="A803" s="39" t="s">
        <v>34</v>
      </c>
      <c r="B803" s="40" t="s">
        <v>877</v>
      </c>
      <c r="C803" s="52" t="s">
        <v>80</v>
      </c>
      <c r="D803" t="s">
        <v>451</v>
      </c>
      <c r="F803" s="55" t="s">
        <v>1345</v>
      </c>
      <c r="G803" s="55"/>
      <c r="H803" s="9" t="s">
        <v>820</v>
      </c>
      <c r="I803">
        <v>6</v>
      </c>
      <c r="J803">
        <v>0</v>
      </c>
      <c r="K803" s="34">
        <v>0</v>
      </c>
      <c r="L803">
        <f>+Tabla32391118[[#This Row],[BALANCE INICIAL]]+Tabla32391118[[#This Row],[ENTRADAS]]-Tabla32391118[[#This Row],[SALIDAS]]</f>
        <v>6</v>
      </c>
      <c r="M803" s="2">
        <v>230</v>
      </c>
      <c r="N803" s="2">
        <f>+Tabla32391118[[#This Row],[BALANCE INICIAL]]*Tabla32391118[[#This Row],[PRECIO]]</f>
        <v>1380</v>
      </c>
      <c r="O803" s="2">
        <f>+Tabla32391118[[#This Row],[ENTRADAS]]*Tabla32391118[[#This Row],[PRECIO]]</f>
        <v>0</v>
      </c>
      <c r="P803" s="2">
        <f>+Tabla32391118[[#This Row],[SALIDAS]]*Tabla32391118[[#This Row],[PRECIO]]</f>
        <v>0</v>
      </c>
      <c r="Q803" s="2">
        <f>+Tabla32391118[[#This Row],[BALANCE INICIAL2]]+Tabla32391118[[#This Row],[ENTRADAS3]]-Tabla32391118[[#This Row],[SALIDAS4]]</f>
        <v>1380</v>
      </c>
    </row>
    <row r="804" spans="1:17">
      <c r="A804" s="39" t="s">
        <v>34</v>
      </c>
      <c r="B804" s="40" t="s">
        <v>877</v>
      </c>
      <c r="C804" s="52" t="s">
        <v>80</v>
      </c>
      <c r="D804" t="s">
        <v>1461</v>
      </c>
      <c r="F804" s="55" t="s">
        <v>1345</v>
      </c>
      <c r="G804" s="55"/>
      <c r="H804" s="9" t="s">
        <v>820</v>
      </c>
      <c r="I804">
        <v>0</v>
      </c>
      <c r="J804">
        <v>0</v>
      </c>
      <c r="K804" s="34">
        <v>0</v>
      </c>
      <c r="L804">
        <f>+Tabla32391118[[#This Row],[BALANCE INICIAL]]+Tabla32391118[[#This Row],[ENTRADAS]]-Tabla32391118[[#This Row],[SALIDAS]]</f>
        <v>0</v>
      </c>
      <c r="M804" s="2">
        <v>25.37</v>
      </c>
      <c r="N804" s="2">
        <f>+Tabla32391118[[#This Row],[BALANCE INICIAL]]*Tabla32391118[[#This Row],[PRECIO]]</f>
        <v>0</v>
      </c>
      <c r="O804" s="2">
        <f>+Tabla32391118[[#This Row],[ENTRADAS]]*Tabla32391118[[#This Row],[PRECIO]]</f>
        <v>0</v>
      </c>
      <c r="P804" s="2">
        <f>+Tabla32391118[[#This Row],[SALIDAS]]*Tabla32391118[[#This Row],[PRECIO]]</f>
        <v>0</v>
      </c>
      <c r="Q804" s="2">
        <f>+Tabla32391118[[#This Row],[BALANCE INICIAL2]]+Tabla32391118[[#This Row],[ENTRADAS3]]-Tabla32391118[[#This Row],[SALIDAS4]]</f>
        <v>0</v>
      </c>
    </row>
    <row r="805" spans="1:17">
      <c r="A805" s="39" t="s">
        <v>34</v>
      </c>
      <c r="B805" s="40" t="s">
        <v>877</v>
      </c>
      <c r="C805" s="52" t="s">
        <v>80</v>
      </c>
      <c r="D805" t="s">
        <v>1462</v>
      </c>
      <c r="F805" s="55" t="s">
        <v>1345</v>
      </c>
      <c r="G805" s="55"/>
      <c r="H805" s="9" t="s">
        <v>820</v>
      </c>
      <c r="I805">
        <v>0</v>
      </c>
      <c r="J805">
        <v>0</v>
      </c>
      <c r="K805" s="34">
        <v>0</v>
      </c>
      <c r="L805">
        <f>+Tabla32391118[[#This Row],[BALANCE INICIAL]]+Tabla32391118[[#This Row],[ENTRADAS]]-Tabla32391118[[#This Row],[SALIDAS]]</f>
        <v>0</v>
      </c>
      <c r="M805" s="2">
        <v>227.75</v>
      </c>
      <c r="N805" s="2">
        <f>+Tabla32391118[[#This Row],[BALANCE INICIAL]]*Tabla32391118[[#This Row],[PRECIO]]</f>
        <v>0</v>
      </c>
      <c r="O805" s="2">
        <f>+Tabla32391118[[#This Row],[ENTRADAS]]*Tabla32391118[[#This Row],[PRECIO]]</f>
        <v>0</v>
      </c>
      <c r="P805" s="2">
        <f>+Tabla32391118[[#This Row],[SALIDAS]]*Tabla32391118[[#This Row],[PRECIO]]</f>
        <v>0</v>
      </c>
      <c r="Q805" s="2">
        <f>+Tabla32391118[[#This Row],[BALANCE INICIAL2]]+Tabla32391118[[#This Row],[ENTRADAS3]]-Tabla32391118[[#This Row],[SALIDAS4]]</f>
        <v>0</v>
      </c>
    </row>
    <row r="806" spans="1:17">
      <c r="A806" s="39" t="s">
        <v>34</v>
      </c>
      <c r="B806" s="40" t="s">
        <v>877</v>
      </c>
      <c r="C806" s="52" t="s">
        <v>80</v>
      </c>
      <c r="D806" t="s">
        <v>1499</v>
      </c>
      <c r="F806" s="55" t="s">
        <v>1345</v>
      </c>
      <c r="G806" s="55"/>
      <c r="H806" s="9" t="s">
        <v>820</v>
      </c>
      <c r="I806">
        <v>50</v>
      </c>
      <c r="J806">
        <v>0</v>
      </c>
      <c r="K806" s="34">
        <v>0</v>
      </c>
      <c r="L806">
        <f>+Tabla32391118[[#This Row],[BALANCE INICIAL]]+Tabla32391118[[#This Row],[ENTRADAS]]-Tabla32391118[[#This Row],[SALIDAS]]</f>
        <v>50</v>
      </c>
      <c r="M806" s="2">
        <v>70.510000000000005</v>
      </c>
      <c r="N806" s="2">
        <f>+Tabla32391118[[#This Row],[BALANCE INICIAL]]*Tabla32391118[[#This Row],[PRECIO]]</f>
        <v>3525.5000000000005</v>
      </c>
      <c r="O806" s="2">
        <f>+Tabla32391118[[#This Row],[ENTRADAS]]*Tabla32391118[[#This Row],[PRECIO]]</f>
        <v>0</v>
      </c>
      <c r="P806" s="2">
        <f>+Tabla32391118[[#This Row],[SALIDAS]]*Tabla32391118[[#This Row],[PRECIO]]</f>
        <v>0</v>
      </c>
      <c r="Q806" s="2">
        <f>+Tabla32391118[[#This Row],[BALANCE INICIAL2]]+Tabla32391118[[#This Row],[ENTRADAS3]]-Tabla32391118[[#This Row],[SALIDAS4]]</f>
        <v>3525.5000000000005</v>
      </c>
    </row>
    <row r="807" spans="1:17">
      <c r="A807" s="39" t="s">
        <v>34</v>
      </c>
      <c r="B807" s="40" t="s">
        <v>877</v>
      </c>
      <c r="C807" s="52" t="s">
        <v>80</v>
      </c>
      <c r="D807" t="s">
        <v>1500</v>
      </c>
      <c r="F807" s="55" t="s">
        <v>1345</v>
      </c>
      <c r="G807" s="55"/>
      <c r="H807" s="9" t="s">
        <v>820</v>
      </c>
      <c r="I807">
        <v>44</v>
      </c>
      <c r="J807">
        <v>0</v>
      </c>
      <c r="K807" s="34">
        <v>0</v>
      </c>
      <c r="L807">
        <f>+Tabla32391118[[#This Row],[BALANCE INICIAL]]+Tabla32391118[[#This Row],[ENTRADAS]]-Tabla32391118[[#This Row],[SALIDAS]]</f>
        <v>44</v>
      </c>
      <c r="M807" s="2">
        <v>196.34</v>
      </c>
      <c r="N807" s="2">
        <f>+Tabla32391118[[#This Row],[BALANCE INICIAL]]*Tabla32391118[[#This Row],[PRECIO]]</f>
        <v>8638.9600000000009</v>
      </c>
      <c r="O807" s="2">
        <f>+Tabla32391118[[#This Row],[ENTRADAS]]*Tabla32391118[[#This Row],[PRECIO]]</f>
        <v>0</v>
      </c>
      <c r="P807" s="2">
        <f>+Tabla32391118[[#This Row],[SALIDAS]]*Tabla32391118[[#This Row],[PRECIO]]</f>
        <v>0</v>
      </c>
      <c r="Q807" s="2">
        <f>+Tabla32391118[[#This Row],[BALANCE INICIAL2]]+Tabla32391118[[#This Row],[ENTRADAS3]]-Tabla32391118[[#This Row],[SALIDAS4]]</f>
        <v>8638.9600000000009</v>
      </c>
    </row>
    <row r="808" spans="1:17">
      <c r="A808" s="39" t="s">
        <v>24</v>
      </c>
      <c r="B808" s="40" t="s">
        <v>875</v>
      </c>
      <c r="C808" s="52" t="s">
        <v>64</v>
      </c>
      <c r="D808" t="s">
        <v>1594</v>
      </c>
      <c r="F808" s="55" t="s">
        <v>1345</v>
      </c>
      <c r="G808" s="55"/>
      <c r="H808" s="9" t="s">
        <v>820</v>
      </c>
      <c r="I808">
        <v>99</v>
      </c>
      <c r="J808">
        <v>0</v>
      </c>
      <c r="K808" s="34">
        <v>49</v>
      </c>
      <c r="L808">
        <f>+Tabla32391118[[#This Row],[BALANCE INICIAL]]+Tabla32391118[[#This Row],[ENTRADAS]]-Tabla32391118[[#This Row],[SALIDAS]]</f>
        <v>50</v>
      </c>
      <c r="M808" s="2">
        <v>73.099999999999994</v>
      </c>
      <c r="N808" s="2">
        <f>+Tabla32391118[[#This Row],[BALANCE INICIAL]]*Tabla32391118[[#This Row],[PRECIO]]</f>
        <v>7236.9</v>
      </c>
      <c r="O808" s="2">
        <f>+Tabla32391118[[#This Row],[ENTRADAS]]*Tabla32391118[[#This Row],[PRECIO]]</f>
        <v>0</v>
      </c>
      <c r="P808" s="2">
        <f>+Tabla32391118[[#This Row],[SALIDAS]]*Tabla32391118[[#This Row],[PRECIO]]</f>
        <v>3581.8999999999996</v>
      </c>
      <c r="Q808" s="2">
        <f>+Tabla32391118[[#This Row],[BALANCE INICIAL2]]+Tabla32391118[[#This Row],[ENTRADAS3]]-Tabla32391118[[#This Row],[SALIDAS4]]</f>
        <v>3655</v>
      </c>
    </row>
    <row r="809" spans="1:17">
      <c r="A809" s="39" t="s">
        <v>24</v>
      </c>
      <c r="B809" s="40" t="s">
        <v>875</v>
      </c>
      <c r="C809" s="52" t="s">
        <v>64</v>
      </c>
      <c r="D809" t="s">
        <v>1595</v>
      </c>
      <c r="F809" s="55" t="s">
        <v>1345</v>
      </c>
      <c r="G809" s="55"/>
      <c r="H809" s="9" t="s">
        <v>839</v>
      </c>
      <c r="I809">
        <v>8</v>
      </c>
      <c r="J809">
        <v>0</v>
      </c>
      <c r="K809" s="34">
        <v>0</v>
      </c>
      <c r="L809">
        <f>+Tabla32391118[[#This Row],[BALANCE INICIAL]]+Tabla32391118[[#This Row],[ENTRADAS]]-Tabla32391118[[#This Row],[SALIDAS]]</f>
        <v>8</v>
      </c>
      <c r="M809" s="2">
        <v>146</v>
      </c>
      <c r="N809" s="2">
        <f>+Tabla32391118[[#This Row],[BALANCE INICIAL]]*Tabla32391118[[#This Row],[PRECIO]]</f>
        <v>1168</v>
      </c>
      <c r="O809" s="2">
        <f>+Tabla32391118[[#This Row],[ENTRADAS]]*Tabla32391118[[#This Row],[PRECIO]]</f>
        <v>0</v>
      </c>
      <c r="P809" s="2">
        <f>+Tabla32391118[[#This Row],[SALIDAS]]*Tabla32391118[[#This Row],[PRECIO]]</f>
        <v>0</v>
      </c>
      <c r="Q809" s="2">
        <f>+Tabla32391118[[#This Row],[BALANCE INICIAL2]]+Tabla32391118[[#This Row],[ENTRADAS3]]-Tabla32391118[[#This Row],[SALIDAS4]]</f>
        <v>1168</v>
      </c>
    </row>
    <row r="810" spans="1:17">
      <c r="A810" s="39" t="s">
        <v>33</v>
      </c>
      <c r="B810" s="40" t="s">
        <v>879</v>
      </c>
      <c r="C810" s="52" t="s">
        <v>78</v>
      </c>
      <c r="D810" t="s">
        <v>466</v>
      </c>
      <c r="F810" s="55" t="s">
        <v>1345</v>
      </c>
      <c r="G810" s="55"/>
      <c r="H810" s="9" t="s">
        <v>820</v>
      </c>
      <c r="I810">
        <v>5</v>
      </c>
      <c r="J810">
        <v>0</v>
      </c>
      <c r="K810" s="34">
        <v>0</v>
      </c>
      <c r="L810">
        <f>+Tabla32391118[[#This Row],[BALANCE INICIAL]]+Tabla32391118[[#This Row],[ENTRADAS]]-Tabla32391118[[#This Row],[SALIDAS]]</f>
        <v>5</v>
      </c>
      <c r="M810" s="2">
        <v>310.39999999999998</v>
      </c>
      <c r="N810" s="2">
        <f>+Tabla32391118[[#This Row],[BALANCE INICIAL]]*Tabla32391118[[#This Row],[PRECIO]]</f>
        <v>1552</v>
      </c>
      <c r="O810" s="2">
        <f>+Tabla32391118[[#This Row],[ENTRADAS]]*Tabla32391118[[#This Row],[PRECIO]]</f>
        <v>0</v>
      </c>
      <c r="P810" s="2">
        <f>+Tabla32391118[[#This Row],[SALIDAS]]*Tabla32391118[[#This Row],[PRECIO]]</f>
        <v>0</v>
      </c>
      <c r="Q810" s="2">
        <f>+Tabla32391118[[#This Row],[BALANCE INICIAL2]]+Tabla32391118[[#This Row],[ENTRADAS3]]-Tabla32391118[[#This Row],[SALIDAS4]]</f>
        <v>1552</v>
      </c>
    </row>
    <row r="811" spans="1:17" ht="16.5" customHeight="1">
      <c r="A811" s="39" t="s">
        <v>33</v>
      </c>
      <c r="B811" s="40" t="s">
        <v>879</v>
      </c>
      <c r="C811" s="52" t="s">
        <v>78</v>
      </c>
      <c r="D811" t="s">
        <v>467</v>
      </c>
      <c r="F811" s="55" t="s">
        <v>1345</v>
      </c>
      <c r="G811" s="55"/>
      <c r="H811" s="9" t="s">
        <v>820</v>
      </c>
      <c r="I811">
        <v>0</v>
      </c>
      <c r="J811">
        <v>0</v>
      </c>
      <c r="K811" s="34">
        <v>0</v>
      </c>
      <c r="L811">
        <f>+Tabla32391118[[#This Row],[BALANCE INICIAL]]+Tabla32391118[[#This Row],[ENTRADAS]]-Tabla32391118[[#This Row],[SALIDAS]]</f>
        <v>0</v>
      </c>
      <c r="M811" s="2">
        <v>675</v>
      </c>
      <c r="N811" s="2">
        <f>+Tabla32391118[[#This Row],[BALANCE INICIAL]]*Tabla32391118[[#This Row],[PRECIO]]</f>
        <v>0</v>
      </c>
      <c r="O811" s="2">
        <f>+Tabla32391118[[#This Row],[ENTRADAS]]*Tabla32391118[[#This Row],[PRECIO]]</f>
        <v>0</v>
      </c>
      <c r="P811" s="2">
        <f>+Tabla32391118[[#This Row],[SALIDAS]]*Tabla32391118[[#This Row],[PRECIO]]</f>
        <v>0</v>
      </c>
      <c r="Q811" s="2">
        <f>+Tabla32391118[[#This Row],[BALANCE INICIAL2]]+Tabla32391118[[#This Row],[ENTRADAS3]]-Tabla32391118[[#This Row],[SALIDAS4]]</f>
        <v>0</v>
      </c>
    </row>
    <row r="812" spans="1:17">
      <c r="A812" s="39" t="s">
        <v>33</v>
      </c>
      <c r="B812" s="40" t="s">
        <v>879</v>
      </c>
      <c r="C812" s="52" t="s">
        <v>78</v>
      </c>
      <c r="D812" t="s">
        <v>1609</v>
      </c>
      <c r="F812" s="55" t="s">
        <v>1345</v>
      </c>
      <c r="G812" s="55"/>
      <c r="H812" s="9" t="s">
        <v>820</v>
      </c>
      <c r="I812">
        <v>7</v>
      </c>
      <c r="J812">
        <v>0</v>
      </c>
      <c r="K812" s="34">
        <v>0</v>
      </c>
      <c r="L812">
        <f>+Tabla32391118[[#This Row],[BALANCE INICIAL]]+Tabla32391118[[#This Row],[ENTRADAS]]-Tabla32391118[[#This Row],[SALIDAS]]</f>
        <v>7</v>
      </c>
      <c r="M812" s="2">
        <v>310.39999999999998</v>
      </c>
      <c r="N812" s="2">
        <f>+Tabla32391118[[#This Row],[BALANCE INICIAL]]*Tabla32391118[[#This Row],[PRECIO]]</f>
        <v>2172.7999999999997</v>
      </c>
      <c r="O812" s="2">
        <f>+Tabla32391118[[#This Row],[ENTRADAS]]*Tabla32391118[[#This Row],[PRECIO]]</f>
        <v>0</v>
      </c>
      <c r="P812" s="2">
        <f>+Tabla32391118[[#This Row],[SALIDAS]]*Tabla32391118[[#This Row],[PRECIO]]</f>
        <v>0</v>
      </c>
      <c r="Q812" s="2">
        <f>+Tabla32391118[[#This Row],[BALANCE INICIAL2]]+Tabla32391118[[#This Row],[ENTRADAS3]]-Tabla32391118[[#This Row],[SALIDAS4]]</f>
        <v>2172.7999999999997</v>
      </c>
    </row>
    <row r="813" spans="1:17">
      <c r="A813" s="39" t="s">
        <v>33</v>
      </c>
      <c r="B813" s="40" t="s">
        <v>879</v>
      </c>
      <c r="C813" s="52" t="s">
        <v>78</v>
      </c>
      <c r="D813" t="s">
        <v>1596</v>
      </c>
      <c r="F813" s="55"/>
      <c r="G813" s="55"/>
      <c r="H813" s="9" t="s">
        <v>820</v>
      </c>
      <c r="I813">
        <v>3</v>
      </c>
      <c r="J813">
        <v>0</v>
      </c>
      <c r="K813" s="34">
        <v>0</v>
      </c>
      <c r="L813">
        <f>+Tabla32391118[[#This Row],[BALANCE INICIAL]]+Tabla32391118[[#This Row],[ENTRADAS]]-Tabla32391118[[#This Row],[SALIDAS]]</f>
        <v>3</v>
      </c>
      <c r="M813" s="2">
        <v>310.39999999999998</v>
      </c>
      <c r="N813" s="2">
        <f>+Tabla32391118[[#This Row],[BALANCE INICIAL]]*Tabla32391118[[#This Row],[PRECIO]]</f>
        <v>931.19999999999993</v>
      </c>
      <c r="O813" s="2">
        <f>+Tabla32391118[[#This Row],[ENTRADAS]]*Tabla32391118[[#This Row],[PRECIO]]</f>
        <v>0</v>
      </c>
      <c r="P813" s="2">
        <f>+Tabla32391118[[#This Row],[SALIDAS]]*Tabla32391118[[#This Row],[PRECIO]]</f>
        <v>0</v>
      </c>
      <c r="Q813" s="2">
        <f>+Tabla32391118[[#This Row],[BALANCE INICIAL2]]+Tabla32391118[[#This Row],[ENTRADAS3]]-Tabla32391118[[#This Row],[SALIDAS4]]</f>
        <v>931.19999999999993</v>
      </c>
    </row>
    <row r="814" spans="1:17">
      <c r="A814" s="39" t="s">
        <v>1424</v>
      </c>
      <c r="B814" s="40" t="s">
        <v>1425</v>
      </c>
      <c r="C814" s="52" t="s">
        <v>1426</v>
      </c>
      <c r="D814" t="s">
        <v>1191</v>
      </c>
      <c r="F814" s="55" t="s">
        <v>1345</v>
      </c>
      <c r="G814" s="55"/>
      <c r="H814" s="9" t="s">
        <v>820</v>
      </c>
      <c r="I814">
        <v>1</v>
      </c>
      <c r="J814">
        <v>0</v>
      </c>
      <c r="K814" s="34">
        <v>0</v>
      </c>
      <c r="L814">
        <f>+Tabla32391118[[#This Row],[BALANCE INICIAL]]+Tabla32391118[[#This Row],[ENTRADAS]]-Tabla32391118[[#This Row],[SALIDAS]]</f>
        <v>1</v>
      </c>
      <c r="M814" s="2">
        <v>93</v>
      </c>
      <c r="N814" s="2">
        <f>+Tabla32391118[[#This Row],[BALANCE INICIAL]]*Tabla32391118[[#This Row],[PRECIO]]</f>
        <v>93</v>
      </c>
      <c r="O814" s="2">
        <f>+Tabla32391118[[#This Row],[ENTRADAS]]*Tabla32391118[[#This Row],[PRECIO]]</f>
        <v>0</v>
      </c>
      <c r="P814" s="2">
        <f>+Tabla32391118[[#This Row],[SALIDAS]]*Tabla32391118[[#This Row],[PRECIO]]</f>
        <v>0</v>
      </c>
      <c r="Q814" s="2">
        <f>+Tabla32391118[[#This Row],[BALANCE INICIAL2]]+Tabla32391118[[#This Row],[ENTRADAS3]]-Tabla32391118[[#This Row],[SALIDAS4]]</f>
        <v>93</v>
      </c>
    </row>
    <row r="815" spans="1:17">
      <c r="A815" s="39" t="s">
        <v>26</v>
      </c>
      <c r="B815" s="40" t="s">
        <v>887</v>
      </c>
      <c r="C815" s="52" t="s">
        <v>70</v>
      </c>
      <c r="D815" t="s">
        <v>1192</v>
      </c>
      <c r="F815" s="55" t="s">
        <v>1345</v>
      </c>
      <c r="G815" s="55"/>
      <c r="H815" s="9" t="s">
        <v>820</v>
      </c>
      <c r="I815">
        <v>3</v>
      </c>
      <c r="J815">
        <v>0</v>
      </c>
      <c r="K815" s="34">
        <v>0</v>
      </c>
      <c r="L815">
        <f>+Tabla32391118[[#This Row],[BALANCE INICIAL]]+Tabla32391118[[#This Row],[ENTRADAS]]-Tabla32391118[[#This Row],[SALIDAS]]</f>
        <v>3</v>
      </c>
      <c r="M815" s="2">
        <v>36</v>
      </c>
      <c r="N815" s="2">
        <f>+Tabla32391118[[#This Row],[BALANCE INICIAL]]*Tabla32391118[[#This Row],[PRECIO]]</f>
        <v>108</v>
      </c>
      <c r="O815" s="2">
        <f>+Tabla32391118[[#This Row],[ENTRADAS]]*Tabla32391118[[#This Row],[PRECIO]]</f>
        <v>0</v>
      </c>
      <c r="P815" s="2">
        <f>+Tabla32391118[[#This Row],[SALIDAS]]*Tabla32391118[[#This Row],[PRECIO]]</f>
        <v>0</v>
      </c>
      <c r="Q815" s="2">
        <f>+Tabla32391118[[#This Row],[BALANCE INICIAL2]]+Tabla32391118[[#This Row],[ENTRADAS3]]-Tabla32391118[[#This Row],[SALIDAS4]]</f>
        <v>108</v>
      </c>
    </row>
    <row r="816" spans="1:17">
      <c r="A816" s="39" t="s">
        <v>59</v>
      </c>
      <c r="B816" s="40" t="s">
        <v>880</v>
      </c>
      <c r="C816" s="52" t="s">
        <v>107</v>
      </c>
      <c r="D816" t="s">
        <v>813</v>
      </c>
      <c r="F816" s="55" t="s">
        <v>1345</v>
      </c>
      <c r="G816" s="55"/>
      <c r="H816" s="9" t="s">
        <v>820</v>
      </c>
      <c r="I816">
        <v>4</v>
      </c>
      <c r="J816">
        <v>0</v>
      </c>
      <c r="K816" s="34">
        <v>0</v>
      </c>
      <c r="L816">
        <f>+Tabla32391118[[#This Row],[BALANCE INICIAL]]+Tabla32391118[[#This Row],[ENTRADAS]]-Tabla32391118[[#This Row],[SALIDAS]]</f>
        <v>4</v>
      </c>
      <c r="M816" s="2">
        <v>1750</v>
      </c>
      <c r="N816" s="2">
        <f>+Tabla32391118[[#This Row],[BALANCE INICIAL]]*Tabla32391118[[#This Row],[PRECIO]]</f>
        <v>7000</v>
      </c>
      <c r="O816" s="2">
        <f>+Tabla32391118[[#This Row],[ENTRADAS]]*Tabla32391118[[#This Row],[PRECIO]]</f>
        <v>0</v>
      </c>
      <c r="P816" s="2">
        <f>+Tabla32391118[[#This Row],[SALIDAS]]*Tabla32391118[[#This Row],[PRECIO]]</f>
        <v>0</v>
      </c>
      <c r="Q816" s="2">
        <f>+Tabla32391118[[#This Row],[BALANCE INICIAL2]]+Tabla32391118[[#This Row],[ENTRADAS3]]-Tabla32391118[[#This Row],[SALIDAS4]]</f>
        <v>7000</v>
      </c>
    </row>
    <row r="817" spans="1:17">
      <c r="A817" s="9" t="s">
        <v>59</v>
      </c>
      <c r="B817" s="17" t="s">
        <v>887</v>
      </c>
      <c r="C817" s="50" t="s">
        <v>70</v>
      </c>
      <c r="D817" t="s">
        <v>1741</v>
      </c>
      <c r="F817" s="55"/>
      <c r="G817" s="55"/>
      <c r="H817" s="9" t="s">
        <v>820</v>
      </c>
      <c r="I817">
        <v>10</v>
      </c>
      <c r="K817" s="34">
        <v>0</v>
      </c>
      <c r="L817">
        <f>+Tabla32391118[[#This Row],[BALANCE INICIAL]]+Tabla32391118[[#This Row],[ENTRADAS]]-Tabla32391118[[#This Row],[SALIDAS]]</f>
        <v>10</v>
      </c>
      <c r="M817" s="2">
        <v>177</v>
      </c>
      <c r="N817" s="2">
        <f>+Tabla32391118[[#This Row],[BALANCE INICIAL]]*Tabla32391118[[#This Row],[PRECIO]]</f>
        <v>1770</v>
      </c>
      <c r="O817" s="2">
        <f>+Tabla32391118[[#This Row],[ENTRADAS]]*Tabla32391118[[#This Row],[PRECIO]]</f>
        <v>0</v>
      </c>
      <c r="P817" s="2">
        <f>+Tabla32391118[[#This Row],[SALIDAS]]*Tabla32391118[[#This Row],[PRECIO]]</f>
        <v>0</v>
      </c>
      <c r="Q817" s="2">
        <f>+Tabla32391118[[#This Row],[BALANCE INICIAL2]]+Tabla32391118[[#This Row],[ENTRADAS3]]-Tabla32391118[[#This Row],[SALIDAS4]]</f>
        <v>1770</v>
      </c>
    </row>
    <row r="818" spans="1:17">
      <c r="A818" s="39" t="s">
        <v>59</v>
      </c>
      <c r="B818" s="40" t="s">
        <v>880</v>
      </c>
      <c r="C818" s="52" t="s">
        <v>107</v>
      </c>
      <c r="D818" t="s">
        <v>814</v>
      </c>
      <c r="F818" s="55" t="s">
        <v>1345</v>
      </c>
      <c r="G818" s="55"/>
      <c r="H818" s="9" t="s">
        <v>820</v>
      </c>
      <c r="I818">
        <v>283</v>
      </c>
      <c r="J818">
        <v>0</v>
      </c>
      <c r="K818" s="34">
        <v>0</v>
      </c>
      <c r="L818">
        <f>+Tabla32391118[[#This Row],[BALANCE INICIAL]]+Tabla32391118[[#This Row],[ENTRADAS]]-Tabla32391118[[#This Row],[SALIDAS]]</f>
        <v>283</v>
      </c>
      <c r="M818" s="2">
        <v>25</v>
      </c>
      <c r="N818" s="2">
        <f>+Tabla32391118[[#This Row],[BALANCE INICIAL]]*Tabla32391118[[#This Row],[PRECIO]]</f>
        <v>7075</v>
      </c>
      <c r="O818" s="2">
        <f>+Tabla32391118[[#This Row],[ENTRADAS]]*Tabla32391118[[#This Row],[PRECIO]]</f>
        <v>0</v>
      </c>
      <c r="P818" s="2">
        <f>+Tabla32391118[[#This Row],[SALIDAS]]*Tabla32391118[[#This Row],[PRECIO]]</f>
        <v>0</v>
      </c>
      <c r="Q818" s="2">
        <f>+Tabla32391118[[#This Row],[BALANCE INICIAL2]]+Tabla32391118[[#This Row],[ENTRADAS3]]-Tabla32391118[[#This Row],[SALIDAS4]]</f>
        <v>7075</v>
      </c>
    </row>
    <row r="819" spans="1:17">
      <c r="A819" s="39" t="s">
        <v>62</v>
      </c>
      <c r="B819" s="40" t="s">
        <v>891</v>
      </c>
      <c r="C819" s="52" t="s">
        <v>100</v>
      </c>
      <c r="D819" t="s">
        <v>815</v>
      </c>
      <c r="F819" s="55" t="s">
        <v>1345</v>
      </c>
      <c r="G819" s="55"/>
      <c r="H819" s="9" t="s">
        <v>820</v>
      </c>
      <c r="I819">
        <v>3</v>
      </c>
      <c r="J819">
        <v>0</v>
      </c>
      <c r="K819" s="34">
        <v>0</v>
      </c>
      <c r="L819">
        <f>+Tabla32391118[[#This Row],[BALANCE INICIAL]]+Tabla32391118[[#This Row],[ENTRADAS]]-Tabla32391118[[#This Row],[SALIDAS]]</f>
        <v>3</v>
      </c>
      <c r="M819" s="2">
        <v>125</v>
      </c>
      <c r="N819" s="2">
        <f>+Tabla32391118[[#This Row],[BALANCE INICIAL]]*Tabla32391118[[#This Row],[PRECIO]]</f>
        <v>375</v>
      </c>
      <c r="O819" s="2">
        <f>+Tabla32391118[[#This Row],[ENTRADAS]]*Tabla32391118[[#This Row],[PRECIO]]</f>
        <v>0</v>
      </c>
      <c r="P819" s="2">
        <f>+Tabla32391118[[#This Row],[SALIDAS]]*Tabla32391118[[#This Row],[PRECIO]]</f>
        <v>0</v>
      </c>
      <c r="Q819" s="2">
        <f>+Tabla32391118[[#This Row],[BALANCE INICIAL2]]+Tabla32391118[[#This Row],[ENTRADAS3]]-Tabla32391118[[#This Row],[SALIDAS4]]</f>
        <v>375</v>
      </c>
    </row>
    <row r="820" spans="1:17">
      <c r="A820" s="39" t="s">
        <v>62</v>
      </c>
      <c r="B820" s="40" t="s">
        <v>891</v>
      </c>
      <c r="C820" s="52" t="s">
        <v>100</v>
      </c>
      <c r="D820" t="s">
        <v>816</v>
      </c>
      <c r="F820" s="55" t="s">
        <v>1345</v>
      </c>
      <c r="G820" s="55"/>
      <c r="H820" s="9" t="s">
        <v>820</v>
      </c>
      <c r="I820">
        <v>9</v>
      </c>
      <c r="J820">
        <v>0</v>
      </c>
      <c r="K820" s="34">
        <v>0</v>
      </c>
      <c r="L820">
        <f>+Tabla32391118[[#This Row],[BALANCE INICIAL]]+Tabla32391118[[#This Row],[ENTRADAS]]-Tabla32391118[[#This Row],[SALIDAS]]</f>
        <v>9</v>
      </c>
      <c r="M820" s="2">
        <v>206</v>
      </c>
      <c r="N820" s="2">
        <f>+Tabla32391118[[#This Row],[BALANCE INICIAL]]*Tabla32391118[[#This Row],[PRECIO]]</f>
        <v>1854</v>
      </c>
      <c r="O820" s="2">
        <f>+Tabla32391118[[#This Row],[ENTRADAS]]*Tabla32391118[[#This Row],[PRECIO]]</f>
        <v>0</v>
      </c>
      <c r="P820" s="2">
        <f>+Tabla32391118[[#This Row],[SALIDAS]]*Tabla32391118[[#This Row],[PRECIO]]</f>
        <v>0</v>
      </c>
      <c r="Q820" s="2">
        <f>+Tabla32391118[[#This Row],[BALANCE INICIAL2]]+Tabla32391118[[#This Row],[ENTRADAS3]]-Tabla32391118[[#This Row],[SALIDAS4]]</f>
        <v>1854</v>
      </c>
    </row>
    <row r="821" spans="1:17" ht="16.5" customHeight="1">
      <c r="A821" s="39" t="s">
        <v>62</v>
      </c>
      <c r="B821" s="40" t="s">
        <v>891</v>
      </c>
      <c r="C821" s="52" t="s">
        <v>100</v>
      </c>
      <c r="D821" t="s">
        <v>817</v>
      </c>
      <c r="F821" s="55" t="s">
        <v>1345</v>
      </c>
      <c r="G821" s="55"/>
      <c r="H821" s="9" t="s">
        <v>820</v>
      </c>
      <c r="I821">
        <v>1</v>
      </c>
      <c r="J821">
        <v>0</v>
      </c>
      <c r="K821" s="34">
        <v>0</v>
      </c>
      <c r="L821">
        <f>+Tabla32391118[[#This Row],[BALANCE INICIAL]]+Tabla32391118[[#This Row],[ENTRADAS]]-Tabla32391118[[#This Row],[SALIDAS]]</f>
        <v>1</v>
      </c>
      <c r="M821" s="2">
        <v>102</v>
      </c>
      <c r="N821" s="2">
        <f>+Tabla32391118[[#This Row],[BALANCE INICIAL]]*Tabla32391118[[#This Row],[PRECIO]]</f>
        <v>102</v>
      </c>
      <c r="O821" s="2">
        <f>+Tabla32391118[[#This Row],[ENTRADAS]]*Tabla32391118[[#This Row],[PRECIO]]</f>
        <v>0</v>
      </c>
      <c r="P821" s="2">
        <f>+Tabla32391118[[#This Row],[SALIDAS]]*Tabla32391118[[#This Row],[PRECIO]]</f>
        <v>0</v>
      </c>
      <c r="Q821" s="2">
        <f>+Tabla32391118[[#This Row],[BALANCE INICIAL2]]+Tabla32391118[[#This Row],[ENTRADAS3]]-Tabla32391118[[#This Row],[SALIDAS4]]</f>
        <v>102</v>
      </c>
    </row>
    <row r="822" spans="1:17" ht="15.75" customHeight="1">
      <c r="A822" s="39" t="s">
        <v>62</v>
      </c>
      <c r="B822" s="40" t="s">
        <v>891</v>
      </c>
      <c r="C822" s="52" t="s">
        <v>100</v>
      </c>
      <c r="D822" t="s">
        <v>818</v>
      </c>
      <c r="F822" s="55" t="s">
        <v>1345</v>
      </c>
      <c r="G822" s="55"/>
      <c r="H822" s="9" t="s">
        <v>820</v>
      </c>
      <c r="I822">
        <v>120</v>
      </c>
      <c r="J822">
        <v>0</v>
      </c>
      <c r="K822" s="34">
        <v>0</v>
      </c>
      <c r="L822">
        <f>+Tabla32391118[[#This Row],[BALANCE INICIAL]]+Tabla32391118[[#This Row],[ENTRADAS]]-Tabla32391118[[#This Row],[SALIDAS]]</f>
        <v>120</v>
      </c>
      <c r="M822" s="2">
        <v>115</v>
      </c>
      <c r="N822" s="2">
        <f>+Tabla32391118[[#This Row],[BALANCE INICIAL]]*Tabla32391118[[#This Row],[PRECIO]]</f>
        <v>13800</v>
      </c>
      <c r="O822" s="2">
        <f>+Tabla32391118[[#This Row],[ENTRADAS]]*Tabla32391118[[#This Row],[PRECIO]]</f>
        <v>0</v>
      </c>
      <c r="P822" s="2">
        <f>+Tabla32391118[[#This Row],[SALIDAS]]*Tabla32391118[[#This Row],[PRECIO]]</f>
        <v>0</v>
      </c>
      <c r="Q822" s="2">
        <f>+Tabla32391118[[#This Row],[BALANCE INICIAL2]]+Tabla32391118[[#This Row],[ENTRADAS3]]-Tabla32391118[[#This Row],[SALIDAS4]]</f>
        <v>13800</v>
      </c>
    </row>
    <row r="823" spans="1:17" ht="15.75" customHeight="1">
      <c r="A823" s="39" t="s">
        <v>34</v>
      </c>
      <c r="B823" s="40" t="s">
        <v>877</v>
      </c>
      <c r="C823" s="52" t="s">
        <v>104</v>
      </c>
      <c r="D823" t="s">
        <v>531</v>
      </c>
      <c r="F823" s="55" t="s">
        <v>1345</v>
      </c>
      <c r="G823" s="55"/>
      <c r="H823" s="9" t="s">
        <v>820</v>
      </c>
      <c r="I823">
        <v>0</v>
      </c>
      <c r="J823">
        <v>0</v>
      </c>
      <c r="K823" s="34">
        <v>0</v>
      </c>
      <c r="L823">
        <f>+Tabla32391118[[#This Row],[BALANCE INICIAL]]+Tabla32391118[[#This Row],[ENTRADAS]]-Tabla32391118[[#This Row],[SALIDAS]]</f>
        <v>0</v>
      </c>
      <c r="M823" s="2">
        <v>138</v>
      </c>
      <c r="N823" s="2">
        <f>+Tabla32391118[[#This Row],[BALANCE INICIAL]]*Tabla32391118[[#This Row],[PRECIO]]</f>
        <v>0</v>
      </c>
      <c r="O823" s="2">
        <f>+Tabla32391118[[#This Row],[ENTRADAS]]*Tabla32391118[[#This Row],[PRECIO]]</f>
        <v>0</v>
      </c>
      <c r="P823" s="2">
        <f>+Tabla32391118[[#This Row],[SALIDAS]]*Tabla32391118[[#This Row],[PRECIO]]</f>
        <v>0</v>
      </c>
      <c r="Q823" s="2">
        <f>+Tabla32391118[[#This Row],[BALANCE INICIAL2]]+Tabla32391118[[#This Row],[ENTRADAS3]]-Tabla32391118[[#This Row],[SALIDAS4]]</f>
        <v>0</v>
      </c>
    </row>
    <row r="824" spans="1:17" ht="15.75" customHeight="1">
      <c r="A824" s="63" t="s">
        <v>1381</v>
      </c>
      <c r="B824" s="40" t="s">
        <v>1382</v>
      </c>
      <c r="C824" s="52" t="s">
        <v>1383</v>
      </c>
      <c r="D824" t="s">
        <v>1645</v>
      </c>
      <c r="E824" t="s">
        <v>1648</v>
      </c>
      <c r="F824" s="55">
        <v>45562</v>
      </c>
      <c r="G824" s="62" t="s">
        <v>1649</v>
      </c>
      <c r="H824" s="9" t="s">
        <v>820</v>
      </c>
      <c r="I824">
        <v>0</v>
      </c>
      <c r="J824">
        <v>50</v>
      </c>
      <c r="K824" s="34">
        <v>0</v>
      </c>
      <c r="L824">
        <f>+Tabla32391118[[#This Row],[BALANCE INICIAL]]+Tabla32391118[[#This Row],[ENTRADAS]]-Tabla32391118[[#This Row],[SALIDAS]]</f>
        <v>50</v>
      </c>
      <c r="M824" s="2">
        <v>98.15</v>
      </c>
      <c r="N824" s="2"/>
      <c r="O824" s="2">
        <f>+Tabla32391118[[#This Row],[ENTRADAS]]*Tabla32391118[[#This Row],[PRECIO]]</f>
        <v>4907.5</v>
      </c>
      <c r="P824" s="2">
        <f>+Tabla32391118[[#This Row],[SALIDAS]]*Tabla32391118[[#This Row],[PRECIO]]</f>
        <v>0</v>
      </c>
      <c r="Q824" s="2">
        <f>+Tabla32391118[[#This Row],[BALANCE INICIAL2]]+Tabla32391118[[#This Row],[ENTRADAS3]]-Tabla32391118[[#This Row],[SALIDAS4]]</f>
        <v>4907.5</v>
      </c>
    </row>
    <row r="825" spans="1:17" ht="15.75" customHeight="1">
      <c r="A825" s="63" t="s">
        <v>1381</v>
      </c>
      <c r="B825" s="40" t="s">
        <v>1382</v>
      </c>
      <c r="C825" s="52" t="s">
        <v>1383</v>
      </c>
      <c r="D825" t="s">
        <v>1764</v>
      </c>
      <c r="E825" t="s">
        <v>1648</v>
      </c>
      <c r="F825" s="55">
        <v>45562</v>
      </c>
      <c r="G825" s="62" t="s">
        <v>1649</v>
      </c>
      <c r="H825" s="9" t="s">
        <v>820</v>
      </c>
      <c r="I825">
        <v>0</v>
      </c>
      <c r="J825">
        <v>36</v>
      </c>
      <c r="K825" s="34">
        <v>2</v>
      </c>
      <c r="L825">
        <f>+Tabla32391118[[#This Row],[BALANCE INICIAL]]+Tabla32391118[[#This Row],[ENTRADAS]]-Tabla32391118[[#This Row],[SALIDAS]]</f>
        <v>34</v>
      </c>
      <c r="M825" s="2">
        <v>2309.08</v>
      </c>
      <c r="N825" s="2"/>
      <c r="O825" s="2">
        <f>+Tabla32391118[[#This Row],[ENTRADAS]]*Tabla32391118[[#This Row],[PRECIO]]</f>
        <v>83126.880000000005</v>
      </c>
      <c r="P825" s="2">
        <f>+Tabla32391118[[#This Row],[SALIDAS]]*Tabla32391118[[#This Row],[PRECIO]]</f>
        <v>4618.16</v>
      </c>
      <c r="Q825" s="2">
        <f>+Tabla32391118[[#This Row],[BALANCE INICIAL2]]+Tabla32391118[[#This Row],[ENTRADAS3]]-Tabla32391118[[#This Row],[SALIDAS4]]</f>
        <v>78508.72</v>
      </c>
    </row>
    <row r="826" spans="1:17" ht="15.75" customHeight="1">
      <c r="A826" s="63" t="s">
        <v>1381</v>
      </c>
      <c r="B826" s="40" t="s">
        <v>1382</v>
      </c>
      <c r="C826" s="52" t="s">
        <v>1383</v>
      </c>
      <c r="D826" t="s">
        <v>1765</v>
      </c>
      <c r="E826" t="s">
        <v>1648</v>
      </c>
      <c r="F826" s="55">
        <v>45562</v>
      </c>
      <c r="G826" s="62" t="s">
        <v>1649</v>
      </c>
      <c r="H826" s="9" t="s">
        <v>820</v>
      </c>
      <c r="I826">
        <v>0</v>
      </c>
      <c r="J826">
        <v>6</v>
      </c>
      <c r="K826" s="34">
        <v>0</v>
      </c>
      <c r="L826">
        <f>+Tabla32391118[[#This Row],[BALANCE INICIAL]]+Tabla32391118[[#This Row],[ENTRADAS]]-Tabla32391118[[#This Row],[SALIDAS]]</f>
        <v>6</v>
      </c>
      <c r="M826" s="2">
        <v>1318.98</v>
      </c>
      <c r="N826" s="2"/>
      <c r="O826" s="2">
        <f>+Tabla32391118[[#This Row],[ENTRADAS]]*Tabla32391118[[#This Row],[PRECIO]]</f>
        <v>7913.88</v>
      </c>
      <c r="P826" s="2">
        <f>+Tabla32391118[[#This Row],[SALIDAS]]*Tabla32391118[[#This Row],[PRECIO]]</f>
        <v>0</v>
      </c>
      <c r="Q826" s="2">
        <f>+Tabla32391118[[#This Row],[BALANCE INICIAL2]]+Tabla32391118[[#This Row],[ENTRADAS3]]-Tabla32391118[[#This Row],[SALIDAS4]]</f>
        <v>7913.88</v>
      </c>
    </row>
    <row r="827" spans="1:17" ht="15.75" customHeight="1">
      <c r="A827" s="63" t="s">
        <v>1381</v>
      </c>
      <c r="B827" s="40" t="s">
        <v>1382</v>
      </c>
      <c r="C827" s="52" t="s">
        <v>1383</v>
      </c>
      <c r="D827" t="s">
        <v>1766</v>
      </c>
      <c r="E827" t="s">
        <v>1648</v>
      </c>
      <c r="F827" s="55">
        <v>45562</v>
      </c>
      <c r="G827" s="62" t="s">
        <v>1649</v>
      </c>
      <c r="H827" s="9" t="s">
        <v>820</v>
      </c>
      <c r="I827">
        <v>0</v>
      </c>
      <c r="J827">
        <v>2</v>
      </c>
      <c r="K827" s="34">
        <v>0</v>
      </c>
      <c r="L827">
        <f>+Tabla32391118[[#This Row],[BALANCE INICIAL]]+Tabla32391118[[#This Row],[ENTRADAS]]-Tabla32391118[[#This Row],[SALIDAS]]</f>
        <v>2</v>
      </c>
      <c r="M827" s="2">
        <v>2306.4699999999998</v>
      </c>
      <c r="N827" s="2"/>
      <c r="O827" s="2">
        <f>+Tabla32391118[[#This Row],[ENTRADAS]]*Tabla32391118[[#This Row],[PRECIO]]</f>
        <v>4612.9399999999996</v>
      </c>
      <c r="P827" s="2">
        <f>+Tabla32391118[[#This Row],[SALIDAS]]*Tabla32391118[[#This Row],[PRECIO]]</f>
        <v>0</v>
      </c>
      <c r="Q827" s="2">
        <f>+Tabla32391118[[#This Row],[BALANCE INICIAL2]]+Tabla32391118[[#This Row],[ENTRADAS3]]-Tabla32391118[[#This Row],[SALIDAS4]]</f>
        <v>4612.9399999999996</v>
      </c>
    </row>
    <row r="828" spans="1:17" ht="15.75" customHeight="1">
      <c r="A828" s="63" t="s">
        <v>1141</v>
      </c>
      <c r="B828" s="40" t="s">
        <v>1142</v>
      </c>
      <c r="C828" s="52" t="s">
        <v>1143</v>
      </c>
      <c r="D828" t="s">
        <v>1821</v>
      </c>
      <c r="E828" t="s">
        <v>1775</v>
      </c>
      <c r="F828" s="55">
        <v>45562</v>
      </c>
      <c r="G828" s="62" t="s">
        <v>1774</v>
      </c>
      <c r="H828" s="9" t="s">
        <v>820</v>
      </c>
      <c r="I828">
        <v>0</v>
      </c>
      <c r="J828">
        <v>1</v>
      </c>
      <c r="K828" s="34">
        <v>0</v>
      </c>
      <c r="L828">
        <f>+Tabla32391118[[#This Row],[BALANCE INICIAL]]+Tabla32391118[[#This Row],[ENTRADAS]]-Tabla32391118[[#This Row],[SALIDAS]]</f>
        <v>1</v>
      </c>
      <c r="M828" s="2">
        <v>600</v>
      </c>
      <c r="N828" s="2"/>
      <c r="O828" s="2">
        <f>+Tabla32391118[[#This Row],[ENTRADAS]]*Tabla32391118[[#This Row],[PRECIO]]</f>
        <v>600</v>
      </c>
      <c r="P828" s="2">
        <f>+Tabla32391118[[#This Row],[SALIDAS]]*Tabla32391118[[#This Row],[PRECIO]]</f>
        <v>0</v>
      </c>
      <c r="Q828" s="2">
        <f>+Tabla32391118[[#This Row],[BALANCE INICIAL2]]+Tabla32391118[[#This Row],[ENTRADAS3]]-Tabla32391118[[#This Row],[SALIDAS4]]</f>
        <v>600</v>
      </c>
    </row>
    <row r="829" spans="1:17" ht="15.75" customHeight="1">
      <c r="A829" s="63" t="s">
        <v>33</v>
      </c>
      <c r="B829" s="40" t="s">
        <v>879</v>
      </c>
      <c r="C829" s="52" t="s">
        <v>106</v>
      </c>
      <c r="D829" t="s">
        <v>1768</v>
      </c>
      <c r="E829" t="s">
        <v>1775</v>
      </c>
      <c r="F829" s="55">
        <v>45562</v>
      </c>
      <c r="G829" s="62" t="s">
        <v>1774</v>
      </c>
      <c r="H829" s="9" t="s">
        <v>820</v>
      </c>
      <c r="I829">
        <v>0</v>
      </c>
      <c r="J829">
        <v>3</v>
      </c>
      <c r="K829" s="34">
        <v>0</v>
      </c>
      <c r="L829">
        <f>+Tabla32391118[[#This Row],[BALANCE INICIAL]]+Tabla32391118[[#This Row],[ENTRADAS]]-Tabla32391118[[#This Row],[SALIDAS]]</f>
        <v>3</v>
      </c>
      <c r="M829" s="2">
        <v>600</v>
      </c>
      <c r="N829" s="2"/>
      <c r="O829" s="2">
        <f>+Tabla32391118[[#This Row],[ENTRADAS]]*Tabla32391118[[#This Row],[PRECIO]]</f>
        <v>1800</v>
      </c>
      <c r="P829" s="2">
        <f>+Tabla32391118[[#This Row],[SALIDAS]]*Tabla32391118[[#This Row],[PRECIO]]</f>
        <v>0</v>
      </c>
      <c r="Q829" s="2">
        <f>+Tabla32391118[[#This Row],[BALANCE INICIAL2]]+Tabla32391118[[#This Row],[ENTRADAS3]]-Tabla32391118[[#This Row],[SALIDAS4]]</f>
        <v>1800</v>
      </c>
    </row>
    <row r="830" spans="1:17" ht="15.75" customHeight="1">
      <c r="A830" s="63" t="s">
        <v>33</v>
      </c>
      <c r="B830" s="40" t="s">
        <v>879</v>
      </c>
      <c r="C830" s="52" t="s">
        <v>106</v>
      </c>
      <c r="D830" t="s">
        <v>1769</v>
      </c>
      <c r="E830" t="s">
        <v>1775</v>
      </c>
      <c r="F830" s="55">
        <v>45562</v>
      </c>
      <c r="G830" s="62" t="s">
        <v>1774</v>
      </c>
      <c r="H830" s="9" t="s">
        <v>820</v>
      </c>
      <c r="I830">
        <v>0</v>
      </c>
      <c r="J830">
        <v>2</v>
      </c>
      <c r="K830" s="34">
        <v>0</v>
      </c>
      <c r="L830">
        <f>+Tabla32391118[[#This Row],[BALANCE INICIAL]]+Tabla32391118[[#This Row],[ENTRADAS]]-Tabla32391118[[#This Row],[SALIDAS]]</f>
        <v>2</v>
      </c>
      <c r="M830" s="2">
        <v>450</v>
      </c>
      <c r="N830" s="2"/>
      <c r="O830" s="2">
        <f>+Tabla32391118[[#This Row],[ENTRADAS]]*Tabla32391118[[#This Row],[PRECIO]]</f>
        <v>900</v>
      </c>
      <c r="P830" s="2">
        <f>+Tabla32391118[[#This Row],[SALIDAS]]*Tabla32391118[[#This Row],[PRECIO]]</f>
        <v>0</v>
      </c>
      <c r="Q830" s="2">
        <f>+Tabla32391118[[#This Row],[BALANCE INICIAL2]]+Tabla32391118[[#This Row],[ENTRADAS3]]-Tabla32391118[[#This Row],[SALIDAS4]]</f>
        <v>900</v>
      </c>
    </row>
    <row r="831" spans="1:17" ht="15.75" customHeight="1">
      <c r="A831" s="63" t="s">
        <v>26</v>
      </c>
      <c r="B831" s="40" t="s">
        <v>887</v>
      </c>
      <c r="C831" s="52" t="s">
        <v>70</v>
      </c>
      <c r="D831" t="s">
        <v>1770</v>
      </c>
      <c r="E831" t="s">
        <v>1775</v>
      </c>
      <c r="F831" s="55">
        <v>45562</v>
      </c>
      <c r="G831" s="62" t="s">
        <v>1774</v>
      </c>
      <c r="H831" s="9" t="s">
        <v>820</v>
      </c>
      <c r="I831">
        <v>0</v>
      </c>
      <c r="J831">
        <v>1</v>
      </c>
      <c r="K831" s="34">
        <v>0</v>
      </c>
      <c r="L831">
        <f>+Tabla32391118[[#This Row],[BALANCE INICIAL]]+Tabla32391118[[#This Row],[ENTRADAS]]-Tabla32391118[[#This Row],[SALIDAS]]</f>
        <v>1</v>
      </c>
      <c r="M831" s="2">
        <v>550</v>
      </c>
      <c r="N831" s="2"/>
      <c r="O831" s="2">
        <f>+Tabla32391118[[#This Row],[ENTRADAS]]*Tabla32391118[[#This Row],[PRECIO]]</f>
        <v>550</v>
      </c>
      <c r="P831" s="2">
        <f>+Tabla32391118[[#This Row],[SALIDAS]]*Tabla32391118[[#This Row],[PRECIO]]</f>
        <v>0</v>
      </c>
      <c r="Q831" s="2">
        <f>+Tabla32391118[[#This Row],[BALANCE INICIAL2]]+Tabla32391118[[#This Row],[ENTRADAS3]]-Tabla32391118[[#This Row],[SALIDAS4]]</f>
        <v>550</v>
      </c>
    </row>
    <row r="832" spans="1:17" ht="15.75" customHeight="1">
      <c r="A832" s="63" t="s">
        <v>33</v>
      </c>
      <c r="B832" s="40" t="s">
        <v>879</v>
      </c>
      <c r="C832" s="52" t="s">
        <v>106</v>
      </c>
      <c r="D832" t="s">
        <v>1771</v>
      </c>
      <c r="E832" t="s">
        <v>1775</v>
      </c>
      <c r="F832" s="55">
        <v>45562</v>
      </c>
      <c r="G832" s="62" t="s">
        <v>1774</v>
      </c>
      <c r="H832" s="9" t="s">
        <v>820</v>
      </c>
      <c r="I832">
        <v>0</v>
      </c>
      <c r="J832">
        <v>1</v>
      </c>
      <c r="K832" s="34">
        <v>0</v>
      </c>
      <c r="L832">
        <f>+Tabla32391118[[#This Row],[BALANCE INICIAL]]+Tabla32391118[[#This Row],[ENTRADAS]]-Tabla32391118[[#This Row],[SALIDAS]]</f>
        <v>1</v>
      </c>
      <c r="M832" s="2">
        <v>15000</v>
      </c>
      <c r="N832" s="2"/>
      <c r="O832" s="2">
        <f>+Tabla32391118[[#This Row],[ENTRADAS]]*Tabla32391118[[#This Row],[PRECIO]]</f>
        <v>15000</v>
      </c>
      <c r="P832" s="2">
        <f>+Tabla32391118[[#This Row],[SALIDAS]]*Tabla32391118[[#This Row],[PRECIO]]</f>
        <v>0</v>
      </c>
      <c r="Q832" s="2">
        <f>+Tabla32391118[[#This Row],[BALANCE INICIAL2]]+Tabla32391118[[#This Row],[ENTRADAS3]]-Tabla32391118[[#This Row],[SALIDAS4]]</f>
        <v>15000</v>
      </c>
    </row>
    <row r="833" spans="1:17" ht="15.75" customHeight="1">
      <c r="A833" s="63" t="s">
        <v>33</v>
      </c>
      <c r="B833" s="40" t="s">
        <v>879</v>
      </c>
      <c r="C833" s="52" t="s">
        <v>106</v>
      </c>
      <c r="D833" t="s">
        <v>1772</v>
      </c>
      <c r="E833" t="s">
        <v>1775</v>
      </c>
      <c r="F833" s="55">
        <v>45562</v>
      </c>
      <c r="G833" s="62" t="s">
        <v>1774</v>
      </c>
      <c r="H833" s="9" t="s">
        <v>820</v>
      </c>
      <c r="I833">
        <v>0</v>
      </c>
      <c r="J833">
        <v>1</v>
      </c>
      <c r="K833" s="34">
        <v>0</v>
      </c>
      <c r="L833">
        <f>+Tabla32391118[[#This Row],[BALANCE INICIAL]]+Tabla32391118[[#This Row],[ENTRADAS]]-Tabla32391118[[#This Row],[SALIDAS]]</f>
        <v>1</v>
      </c>
      <c r="M833" s="2">
        <v>15000</v>
      </c>
      <c r="N833" s="2"/>
      <c r="O833" s="2">
        <f>+Tabla32391118[[#This Row],[ENTRADAS]]*Tabla32391118[[#This Row],[PRECIO]]</f>
        <v>15000</v>
      </c>
      <c r="P833" s="2">
        <f>+Tabla32391118[[#This Row],[SALIDAS]]*Tabla32391118[[#This Row],[PRECIO]]</f>
        <v>0</v>
      </c>
      <c r="Q833" s="2">
        <f>+Tabla32391118[[#This Row],[BALANCE INICIAL2]]+Tabla32391118[[#This Row],[ENTRADAS3]]-Tabla32391118[[#This Row],[SALIDAS4]]</f>
        <v>15000</v>
      </c>
    </row>
    <row r="834" spans="1:17" ht="15.75" customHeight="1">
      <c r="A834" s="63" t="s">
        <v>26</v>
      </c>
      <c r="B834" s="40" t="s">
        <v>887</v>
      </c>
      <c r="C834" s="52" t="s">
        <v>70</v>
      </c>
      <c r="D834" t="s">
        <v>1773</v>
      </c>
      <c r="E834" t="s">
        <v>1775</v>
      </c>
      <c r="F834" s="55">
        <v>45562</v>
      </c>
      <c r="G834" s="62" t="s">
        <v>1774</v>
      </c>
      <c r="H834" s="9" t="s">
        <v>820</v>
      </c>
      <c r="I834">
        <v>0</v>
      </c>
      <c r="J834">
        <v>6</v>
      </c>
      <c r="K834" s="34">
        <v>0</v>
      </c>
      <c r="L834">
        <f>+Tabla32391118[[#This Row],[BALANCE INICIAL]]+Tabla32391118[[#This Row],[ENTRADAS]]-Tabla32391118[[#This Row],[SALIDAS]]</f>
        <v>6</v>
      </c>
      <c r="M834" s="2">
        <v>1100</v>
      </c>
      <c r="N834" s="2"/>
      <c r="O834" s="2">
        <f>+Tabla32391118[[#This Row],[ENTRADAS]]*Tabla32391118[[#This Row],[PRECIO]]</f>
        <v>6600</v>
      </c>
      <c r="P834" s="2">
        <f>+Tabla32391118[[#This Row],[SALIDAS]]*Tabla32391118[[#This Row],[PRECIO]]</f>
        <v>0</v>
      </c>
      <c r="Q834" s="2">
        <f>+Tabla32391118[[#This Row],[BALANCE INICIAL2]]+Tabla32391118[[#This Row],[ENTRADAS3]]-Tabla32391118[[#This Row],[SALIDAS4]]</f>
        <v>6600</v>
      </c>
    </row>
    <row r="835" spans="1:17">
      <c r="A835" s="39" t="s">
        <v>34</v>
      </c>
      <c r="B835" s="40" t="s">
        <v>877</v>
      </c>
      <c r="C835" s="52" t="s">
        <v>104</v>
      </c>
      <c r="D835" t="s">
        <v>532</v>
      </c>
      <c r="F835" s="55" t="s">
        <v>1345</v>
      </c>
      <c r="G835" s="55"/>
      <c r="H835" s="9" t="s">
        <v>820</v>
      </c>
      <c r="I835">
        <v>0</v>
      </c>
      <c r="J835">
        <v>0</v>
      </c>
      <c r="K835" s="34">
        <v>0</v>
      </c>
      <c r="L835">
        <f>+Tabla32391118[[#This Row],[BALANCE INICIAL]]+Tabla32391118[[#This Row],[ENTRADAS]]-Tabla32391118[[#This Row],[SALIDAS]]</f>
        <v>0</v>
      </c>
      <c r="M835" s="2">
        <v>74</v>
      </c>
      <c r="N835" s="2">
        <f>+Tabla32391118[[#This Row],[BALANCE INICIAL]]*Tabla32391118[[#This Row],[PRECIO]]</f>
        <v>0</v>
      </c>
      <c r="O835" s="2">
        <f>+Tabla32391118[[#This Row],[ENTRADAS]]*Tabla32391118[[#This Row],[PRECIO]]</f>
        <v>0</v>
      </c>
      <c r="P835" s="2">
        <f>+Tabla32391118[[#This Row],[SALIDAS]]*Tabla32391118[[#This Row],[PRECIO]]</f>
        <v>0</v>
      </c>
      <c r="Q835" s="2">
        <f>+Tabla32391118[[#This Row],[BALANCE INICIAL2]]+Tabla32391118[[#This Row],[ENTRADAS3]]-Tabla32391118[[#This Row],[SALIDAS4]]</f>
        <v>0</v>
      </c>
    </row>
    <row r="836" spans="1:17">
      <c r="A836" s="63" t="s">
        <v>34</v>
      </c>
      <c r="B836" s="40" t="s">
        <v>877</v>
      </c>
      <c r="C836" s="52" t="s">
        <v>80</v>
      </c>
      <c r="D836" t="s">
        <v>1732</v>
      </c>
      <c r="E836" t="s">
        <v>1644</v>
      </c>
      <c r="F836" s="55">
        <v>45555</v>
      </c>
      <c r="G836" s="62" t="s">
        <v>1607</v>
      </c>
      <c r="H836" s="9" t="s">
        <v>820</v>
      </c>
      <c r="I836">
        <v>0</v>
      </c>
      <c r="J836">
        <v>100</v>
      </c>
      <c r="K836" s="34">
        <v>100</v>
      </c>
      <c r="L836">
        <f>+Tabla32391118[[#This Row],[BALANCE INICIAL]]+Tabla32391118[[#This Row],[ENTRADAS]]-Tabla32391118[[#This Row],[SALIDAS]]</f>
        <v>0</v>
      </c>
      <c r="M836" s="2">
        <v>339</v>
      </c>
      <c r="N836" s="2">
        <f>+Tabla32391118[[#This Row],[BALANCE INICIAL]]*Tabla32391118[[#This Row],[PRECIO]]</f>
        <v>0</v>
      </c>
      <c r="O836" s="2">
        <f>+Tabla32391118[[#This Row],[ENTRADAS]]*Tabla32391118[[#This Row],[PRECIO]]</f>
        <v>33900</v>
      </c>
      <c r="P836" s="2">
        <f>+Tabla32391118[[#This Row],[SALIDAS]]*Tabla32391118[[#This Row],[PRECIO]]</f>
        <v>33900</v>
      </c>
      <c r="Q836" s="2">
        <f>+Tabla32391118[[#This Row],[BALANCE INICIAL2]]+Tabla32391118[[#This Row],[ENTRADAS3]]-Tabla32391118[[#This Row],[SALIDAS4]]</f>
        <v>0</v>
      </c>
    </row>
    <row r="837" spans="1:17">
      <c r="A837" s="63" t="s">
        <v>34</v>
      </c>
      <c r="B837" s="40" t="s">
        <v>877</v>
      </c>
      <c r="C837" s="52" t="s">
        <v>80</v>
      </c>
      <c r="D837" t="s">
        <v>1733</v>
      </c>
      <c r="E837" t="s">
        <v>1644</v>
      </c>
      <c r="F837" s="55">
        <v>45555</v>
      </c>
      <c r="G837" s="62" t="s">
        <v>1607</v>
      </c>
      <c r="H837" s="9" t="s">
        <v>820</v>
      </c>
      <c r="I837">
        <v>0</v>
      </c>
      <c r="J837">
        <v>30</v>
      </c>
      <c r="K837" s="34">
        <v>30</v>
      </c>
      <c r="L837">
        <f>+Tabla32391118[[#This Row],[BALANCE INICIAL]]+Tabla32391118[[#This Row],[ENTRADAS]]-Tabla32391118[[#This Row],[SALIDAS]]</f>
        <v>0</v>
      </c>
      <c r="M837" s="2">
        <v>754</v>
      </c>
      <c r="N837" s="2">
        <f>+Tabla32391118[[#This Row],[BALANCE INICIAL]]*Tabla32391118[[#This Row],[PRECIO]]</f>
        <v>0</v>
      </c>
      <c r="O837" s="2">
        <f>+Tabla32391118[[#This Row],[ENTRADAS]]*Tabla32391118[[#This Row],[PRECIO]]</f>
        <v>22620</v>
      </c>
      <c r="P837" s="2">
        <f>+Tabla32391118[[#This Row],[SALIDAS]]*Tabla32391118[[#This Row],[PRECIO]]</f>
        <v>22620</v>
      </c>
      <c r="Q837" s="2">
        <f>+Tabla32391118[[#This Row],[BALANCE INICIAL2]]+Tabla32391118[[#This Row],[ENTRADAS3]]-Tabla32391118[[#This Row],[SALIDAS4]]</f>
        <v>0</v>
      </c>
    </row>
    <row r="838" spans="1:17">
      <c r="A838" s="39" t="s">
        <v>1130</v>
      </c>
      <c r="B838" s="40" t="s">
        <v>894</v>
      </c>
      <c r="C838" s="52" t="s">
        <v>1131</v>
      </c>
      <c r="D838" t="s">
        <v>147</v>
      </c>
      <c r="F838" s="55" t="s">
        <v>1345</v>
      </c>
      <c r="G838" s="55"/>
      <c r="H838" s="9" t="s">
        <v>820</v>
      </c>
      <c r="I838">
        <v>0</v>
      </c>
      <c r="J838">
        <v>0</v>
      </c>
      <c r="K838" s="34">
        <v>0</v>
      </c>
      <c r="L838">
        <f>+Tabla32391118[[#This Row],[BALANCE INICIAL]]+Tabla32391118[[#This Row],[ENTRADAS]]-Tabla32391118[[#This Row],[SALIDAS]]</f>
        <v>0</v>
      </c>
      <c r="M838" s="2">
        <v>12000</v>
      </c>
      <c r="N838" s="2">
        <f>+Tabla32391118[[#This Row],[BALANCE INICIAL]]*Tabla32391118[[#This Row],[PRECIO]]</f>
        <v>0</v>
      </c>
      <c r="O838" s="2">
        <f>+Tabla32391118[[#This Row],[ENTRADAS]]*Tabla32391118[[#This Row],[PRECIO]]</f>
        <v>0</v>
      </c>
      <c r="P838" s="2">
        <f>+Tabla32391118[[#This Row],[SALIDAS]]*Tabla32391118[[#This Row],[PRECIO]]</f>
        <v>0</v>
      </c>
      <c r="Q838" s="2">
        <f>+Tabla32391118[[#This Row],[BALANCE INICIAL2]]+Tabla32391118[[#This Row],[ENTRADAS3]]-Tabla32391118[[#This Row],[SALIDAS4]]</f>
        <v>0</v>
      </c>
    </row>
    <row r="839" spans="1:17">
      <c r="A839" s="63" t="s">
        <v>29</v>
      </c>
      <c r="B839" s="40" t="s">
        <v>878</v>
      </c>
      <c r="C839" s="52" t="s">
        <v>102</v>
      </c>
      <c r="D839" t="s">
        <v>1713</v>
      </c>
      <c r="E839" t="s">
        <v>1659</v>
      </c>
      <c r="F839" s="55">
        <v>45551</v>
      </c>
      <c r="G839" s="62" t="s">
        <v>1719</v>
      </c>
      <c r="H839" s="9" t="s">
        <v>870</v>
      </c>
      <c r="I839">
        <v>0</v>
      </c>
      <c r="J839">
        <v>12</v>
      </c>
      <c r="K839" s="34">
        <v>0</v>
      </c>
      <c r="L839">
        <f>+Tabla32391118[[#This Row],[BALANCE INICIAL]]+Tabla32391118[[#This Row],[ENTRADAS]]-Tabla32391118[[#This Row],[SALIDAS]]</f>
        <v>12</v>
      </c>
      <c r="M839" s="2">
        <v>530</v>
      </c>
      <c r="N839" s="2">
        <f>+Tabla32391118[[#This Row],[BALANCE INICIAL]]*Tabla32391118[[#This Row],[PRECIO]]</f>
        <v>0</v>
      </c>
      <c r="O839" s="2">
        <f>+Tabla32391118[[#This Row],[ENTRADAS]]*Tabla32391118[[#This Row],[PRECIO]]</f>
        <v>6360</v>
      </c>
      <c r="P839" s="2">
        <f>+Tabla32391118[[#This Row],[SALIDAS]]*Tabla32391118[[#This Row],[PRECIO]]</f>
        <v>0</v>
      </c>
      <c r="Q839" s="2">
        <f>+Tabla32391118[[#This Row],[BALANCE INICIAL2]]+Tabla32391118[[#This Row],[ENTRADAS3]]-Tabla32391118[[#This Row],[SALIDAS4]]</f>
        <v>6360</v>
      </c>
    </row>
    <row r="840" spans="1:17">
      <c r="A840" s="63" t="s">
        <v>29</v>
      </c>
      <c r="B840" s="40" t="s">
        <v>878</v>
      </c>
      <c r="C840" s="52" t="s">
        <v>102</v>
      </c>
      <c r="D840" t="s">
        <v>1722</v>
      </c>
      <c r="E840" t="s">
        <v>1659</v>
      </c>
      <c r="F840" s="55">
        <v>45551</v>
      </c>
      <c r="G840" s="62" t="s">
        <v>1719</v>
      </c>
      <c r="H840" s="9" t="s">
        <v>870</v>
      </c>
      <c r="I840">
        <v>0</v>
      </c>
      <c r="J840">
        <v>18</v>
      </c>
      <c r="K840" s="34">
        <v>0</v>
      </c>
      <c r="L840">
        <f>+Tabla32391118[[#This Row],[BALANCE INICIAL]]+Tabla32391118[[#This Row],[ENTRADAS]]-Tabla32391118[[#This Row],[SALIDAS]]</f>
        <v>18</v>
      </c>
      <c r="M840" s="2">
        <v>859</v>
      </c>
      <c r="N840" s="2">
        <f>+Tabla32391118[[#This Row],[BALANCE INICIAL]]*Tabla32391118[[#This Row],[PRECIO]]</f>
        <v>0</v>
      </c>
      <c r="O840" s="2">
        <f>+Tabla32391118[[#This Row],[ENTRADAS]]*Tabla32391118[[#This Row],[PRECIO]]</f>
        <v>15462</v>
      </c>
      <c r="P840" s="2">
        <f>+Tabla32391118[[#This Row],[SALIDAS]]*Tabla32391118[[#This Row],[PRECIO]]</f>
        <v>0</v>
      </c>
      <c r="Q840" s="2">
        <f>+Tabla32391118[[#This Row],[BALANCE INICIAL2]]+Tabla32391118[[#This Row],[ENTRADAS3]]-Tabla32391118[[#This Row],[SALIDAS4]]</f>
        <v>15462</v>
      </c>
    </row>
    <row r="841" spans="1:17">
      <c r="A841" s="63" t="s">
        <v>29</v>
      </c>
      <c r="B841" s="40" t="s">
        <v>878</v>
      </c>
      <c r="C841" s="52" t="s">
        <v>102</v>
      </c>
      <c r="D841" t="s">
        <v>1712</v>
      </c>
      <c r="E841" t="s">
        <v>1659</v>
      </c>
      <c r="F841" s="55">
        <v>45551</v>
      </c>
      <c r="G841" s="62" t="s">
        <v>1719</v>
      </c>
      <c r="H841" s="9"/>
      <c r="I841">
        <v>0</v>
      </c>
      <c r="J841">
        <v>18</v>
      </c>
      <c r="K841" s="34">
        <v>0</v>
      </c>
      <c r="L841">
        <f>+Tabla32391118[[#This Row],[BALANCE INICIAL]]+Tabla32391118[[#This Row],[ENTRADAS]]-Tabla32391118[[#This Row],[SALIDAS]]</f>
        <v>18</v>
      </c>
      <c r="M841" s="2">
        <v>742</v>
      </c>
      <c r="N841" s="2">
        <f>+Tabla32391118[[#This Row],[BALANCE INICIAL]]*Tabla32391118[[#This Row],[PRECIO]]</f>
        <v>0</v>
      </c>
      <c r="O841" s="2">
        <f>+Tabla32391118[[#This Row],[ENTRADAS]]*Tabla32391118[[#This Row],[PRECIO]]</f>
        <v>13356</v>
      </c>
      <c r="P841" s="2">
        <f>+Tabla32391118[[#This Row],[SALIDAS]]*Tabla32391118[[#This Row],[PRECIO]]</f>
        <v>0</v>
      </c>
      <c r="Q841" s="2">
        <f>+Tabla32391118[[#This Row],[BALANCE INICIAL2]]+Tabla32391118[[#This Row],[ENTRADAS3]]-Tabla32391118[[#This Row],[SALIDAS4]]</f>
        <v>13356</v>
      </c>
    </row>
    <row r="842" spans="1:17">
      <c r="A842" s="9" t="s">
        <v>29</v>
      </c>
      <c r="B842" s="47" t="s">
        <v>878</v>
      </c>
      <c r="C842" s="50" t="s">
        <v>102</v>
      </c>
      <c r="D842" t="s">
        <v>642</v>
      </c>
      <c r="F842" s="55" t="s">
        <v>1345</v>
      </c>
      <c r="G842" s="55"/>
      <c r="H842" s="9" t="s">
        <v>870</v>
      </c>
      <c r="I842">
        <v>8</v>
      </c>
      <c r="J842">
        <v>0</v>
      </c>
      <c r="K842" s="34">
        <v>8</v>
      </c>
      <c r="L842">
        <f>+Tabla32391118[[#This Row],[BALANCE INICIAL]]+Tabla32391118[[#This Row],[ENTRADAS]]-Tabla32391118[[#This Row],[SALIDAS]]</f>
        <v>0</v>
      </c>
      <c r="M842" s="2">
        <v>200</v>
      </c>
      <c r="N842" s="2">
        <f>+Tabla32391118[[#This Row],[BALANCE INICIAL]]*Tabla32391118[[#This Row],[PRECIO]]</f>
        <v>1600</v>
      </c>
      <c r="O842" s="2">
        <f>+Tabla32391118[[#This Row],[ENTRADAS]]*Tabla32391118[[#This Row],[PRECIO]]</f>
        <v>0</v>
      </c>
      <c r="P842" s="2">
        <f>+Tabla32391118[[#This Row],[SALIDAS]]*Tabla32391118[[#This Row],[PRECIO]]</f>
        <v>1600</v>
      </c>
      <c r="Q842" s="2">
        <f>+Tabla32391118[[#This Row],[BALANCE INICIAL2]]+Tabla32391118[[#This Row],[ENTRADAS3]]-Tabla32391118[[#This Row],[SALIDAS4]]</f>
        <v>0</v>
      </c>
    </row>
    <row r="843" spans="1:17">
      <c r="A843" s="39" t="s">
        <v>27</v>
      </c>
      <c r="B843" s="40" t="s">
        <v>889</v>
      </c>
      <c r="C843" s="52" t="s">
        <v>1139</v>
      </c>
      <c r="D843" t="s">
        <v>1193</v>
      </c>
      <c r="F843" s="55" t="s">
        <v>1345</v>
      </c>
      <c r="G843" s="55"/>
      <c r="H843" s="9" t="s">
        <v>820</v>
      </c>
      <c r="I843">
        <v>1000</v>
      </c>
      <c r="J843">
        <v>0</v>
      </c>
      <c r="K843" s="34">
        <v>1000</v>
      </c>
      <c r="L843">
        <f>+Tabla32391118[[#This Row],[BALANCE INICIAL]]+Tabla32391118[[#This Row],[ENTRADAS]]-Tabla32391118[[#This Row],[SALIDAS]]</f>
        <v>0</v>
      </c>
      <c r="M843" s="2">
        <v>0.88</v>
      </c>
      <c r="N843" s="2">
        <f>+Tabla32391118[[#This Row],[BALANCE INICIAL]]*Tabla32391118[[#This Row],[PRECIO]]</f>
        <v>880</v>
      </c>
      <c r="O843" s="2">
        <f>+Tabla32391118[[#This Row],[ENTRADAS]]*Tabla32391118[[#This Row],[PRECIO]]</f>
        <v>0</v>
      </c>
      <c r="P843" s="2">
        <f>+Tabla32391118[[#This Row],[SALIDAS]]*Tabla32391118[[#This Row],[PRECIO]]</f>
        <v>880</v>
      </c>
      <c r="Q843" s="2">
        <f>+Tabla32391118[[#This Row],[BALANCE INICIAL2]]+Tabla32391118[[#This Row],[ENTRADAS3]]-Tabla32391118[[#This Row],[SALIDAS4]]</f>
        <v>0</v>
      </c>
    </row>
    <row r="844" spans="1:17" ht="15" customHeight="1">
      <c r="A844" s="39" t="s">
        <v>27</v>
      </c>
      <c r="B844" s="40" t="s">
        <v>889</v>
      </c>
      <c r="C844" s="52" t="s">
        <v>1139</v>
      </c>
      <c r="D844" t="s">
        <v>1194</v>
      </c>
      <c r="F844" s="55" t="s">
        <v>1345</v>
      </c>
      <c r="G844" s="55"/>
      <c r="H844" s="9" t="s">
        <v>820</v>
      </c>
      <c r="I844">
        <v>1000</v>
      </c>
      <c r="J844">
        <v>0</v>
      </c>
      <c r="K844" s="34">
        <v>1000</v>
      </c>
      <c r="L844">
        <f>+Tabla32391118[[#This Row],[BALANCE INICIAL]]+Tabla32391118[[#This Row],[ENTRADAS]]-Tabla32391118[[#This Row],[SALIDAS]]</f>
        <v>0</v>
      </c>
      <c r="M844" s="2">
        <v>2.7</v>
      </c>
      <c r="N844" s="2">
        <f>+Tabla32391118[[#This Row],[BALANCE INICIAL]]*Tabla32391118[[#This Row],[PRECIO]]</f>
        <v>2700</v>
      </c>
      <c r="O844" s="2">
        <f>+Tabla32391118[[#This Row],[ENTRADAS]]*Tabla32391118[[#This Row],[PRECIO]]</f>
        <v>0</v>
      </c>
      <c r="P844" s="2">
        <f>+Tabla32391118[[#This Row],[SALIDAS]]*Tabla32391118[[#This Row],[PRECIO]]</f>
        <v>2700</v>
      </c>
      <c r="Q844" s="2">
        <f>+Tabla32391118[[#This Row],[BALANCE INICIAL2]]+Tabla32391118[[#This Row],[ENTRADAS3]]-Tabla32391118[[#This Row],[SALIDAS4]]</f>
        <v>0</v>
      </c>
    </row>
    <row r="845" spans="1:17" ht="15.75" customHeight="1">
      <c r="A845" s="39" t="s">
        <v>33</v>
      </c>
      <c r="B845" s="40" t="s">
        <v>879</v>
      </c>
      <c r="C845" s="50" t="s">
        <v>106</v>
      </c>
      <c r="D845" t="s">
        <v>819</v>
      </c>
      <c r="F845" s="55" t="s">
        <v>1345</v>
      </c>
      <c r="G845" s="55"/>
      <c r="H845" s="9" t="s">
        <v>825</v>
      </c>
      <c r="I845">
        <v>1</v>
      </c>
      <c r="J845">
        <v>0</v>
      </c>
      <c r="K845" s="34">
        <v>0</v>
      </c>
      <c r="L845">
        <f>+Tabla32391118[[#This Row],[BALANCE INICIAL]]+Tabla32391118[[#This Row],[ENTRADAS]]-Tabla32391118[[#This Row],[SALIDAS]]</f>
        <v>1</v>
      </c>
      <c r="M845" s="2">
        <v>1490</v>
      </c>
      <c r="N845" s="2">
        <f>+Tabla32391118[[#This Row],[BALANCE INICIAL]]*Tabla32391118[[#This Row],[PRECIO]]</f>
        <v>1490</v>
      </c>
      <c r="O845" s="2">
        <f>+Tabla32391118[[#This Row],[ENTRADAS]]*Tabla32391118[[#This Row],[PRECIO]]</f>
        <v>0</v>
      </c>
      <c r="P845" s="2">
        <f>+Tabla32391118[[#This Row],[SALIDAS]]*Tabla32391118[[#This Row],[PRECIO]]</f>
        <v>0</v>
      </c>
      <c r="Q845" s="2">
        <f>+Tabla32391118[[#This Row],[BALANCE INICIAL2]]+Tabla32391118[[#This Row],[ENTRADAS3]]-Tabla32391118[[#This Row],[SALIDAS4]]</f>
        <v>1490</v>
      </c>
    </row>
    <row r="846" spans="1:17">
      <c r="A846" s="39" t="s">
        <v>55</v>
      </c>
      <c r="B846" s="40" t="s">
        <v>905</v>
      </c>
      <c r="C846" s="52" t="s">
        <v>103</v>
      </c>
      <c r="D846" t="s">
        <v>143</v>
      </c>
      <c r="F846" s="55" t="s">
        <v>1345</v>
      </c>
      <c r="G846" s="55"/>
      <c r="H846" s="9" t="s">
        <v>829</v>
      </c>
      <c r="I846">
        <v>0</v>
      </c>
      <c r="J846">
        <v>0</v>
      </c>
      <c r="K846" s="34">
        <v>0</v>
      </c>
      <c r="L846">
        <f>+Tabla32391118[[#This Row],[BALANCE INICIAL]]+Tabla32391118[[#This Row],[ENTRADAS]]-Tabla32391118[[#This Row],[SALIDAS]]</f>
        <v>0</v>
      </c>
      <c r="M846" s="2">
        <v>500</v>
      </c>
      <c r="N846" s="2">
        <f>+Tabla32391118[[#This Row],[BALANCE INICIAL]]*Tabla32391118[[#This Row],[PRECIO]]</f>
        <v>0</v>
      </c>
      <c r="O846" s="2">
        <f>+Tabla32391118[[#This Row],[ENTRADAS]]*Tabla32391118[[#This Row],[PRECIO]]</f>
        <v>0</v>
      </c>
      <c r="P846" s="2">
        <f>+Tabla32391118[[#This Row],[SALIDAS]]*Tabla32391118[[#This Row],[PRECIO]]</f>
        <v>0</v>
      </c>
      <c r="Q846" s="2">
        <f>+Tabla32391118[[#This Row],[BALANCE INICIAL2]]+Tabla32391118[[#This Row],[ENTRADAS3]]-Tabla32391118[[#This Row],[SALIDAS4]]</f>
        <v>0</v>
      </c>
    </row>
    <row r="847" spans="1:17">
      <c r="A847" s="39" t="s">
        <v>55</v>
      </c>
      <c r="B847" s="40" t="s">
        <v>905</v>
      </c>
      <c r="C847" s="52" t="s">
        <v>103</v>
      </c>
      <c r="D847" t="s">
        <v>136</v>
      </c>
      <c r="F847" s="55" t="s">
        <v>1345</v>
      </c>
      <c r="G847" s="55"/>
      <c r="H847" s="9" t="s">
        <v>829</v>
      </c>
      <c r="I847">
        <v>0</v>
      </c>
      <c r="J847">
        <v>0</v>
      </c>
      <c r="K847" s="34">
        <v>0</v>
      </c>
      <c r="L847">
        <f>+Tabla32391118[[#This Row],[BALANCE INICIAL]]+Tabla32391118[[#This Row],[ENTRADAS]]-Tabla32391118[[#This Row],[SALIDAS]]</f>
        <v>0</v>
      </c>
      <c r="M847" s="2">
        <v>400</v>
      </c>
      <c r="N847" s="2">
        <f>+Tabla32391118[[#This Row],[BALANCE INICIAL]]*Tabla32391118[[#This Row],[PRECIO]]</f>
        <v>0</v>
      </c>
      <c r="O847" s="2">
        <f>+Tabla32391118[[#This Row],[ENTRADAS]]*Tabla32391118[[#This Row],[PRECIO]]</f>
        <v>0</v>
      </c>
      <c r="P847" s="2">
        <f>+Tabla32391118[[#This Row],[SALIDAS]]*Tabla32391118[[#This Row],[PRECIO]]</f>
        <v>0</v>
      </c>
      <c r="Q847" s="2">
        <f>+Tabla32391118[[#This Row],[BALANCE INICIAL2]]+Tabla32391118[[#This Row],[ENTRADAS3]]-Tabla32391118[[#This Row],[SALIDAS4]]</f>
        <v>0</v>
      </c>
    </row>
    <row r="848" spans="1:17">
      <c r="A848" s="63" t="s">
        <v>33</v>
      </c>
      <c r="B848" s="40" t="s">
        <v>879</v>
      </c>
      <c r="C848" s="52" t="s">
        <v>78</v>
      </c>
      <c r="D848" t="s">
        <v>1761</v>
      </c>
      <c r="E848" t="s">
        <v>1763</v>
      </c>
      <c r="F848" s="55">
        <v>45561</v>
      </c>
      <c r="G848" s="62" t="s">
        <v>1762</v>
      </c>
      <c r="H848" s="9" t="s">
        <v>820</v>
      </c>
      <c r="I848">
        <v>0</v>
      </c>
      <c r="J848">
        <v>1</v>
      </c>
      <c r="K848" s="34">
        <v>0</v>
      </c>
      <c r="L848">
        <f>+Tabla32391118[[#This Row],[BALANCE INICIAL]]+Tabla32391118[[#This Row],[ENTRADAS]]-Tabla32391118[[#This Row],[SALIDAS]]</f>
        <v>1</v>
      </c>
      <c r="M848" s="2">
        <v>400</v>
      </c>
      <c r="N848" s="2">
        <f>+Tabla32391118[[#This Row],[BALANCE INICIAL]]*Tabla32391118[[#This Row],[PRECIO]]</f>
        <v>0</v>
      </c>
      <c r="O848" s="2">
        <f>+Tabla32391118[[#This Row],[ENTRADAS]]*Tabla32391118[[#This Row],[PRECIO]]</f>
        <v>400</v>
      </c>
      <c r="P848" s="2">
        <f>+Tabla32391118[[#This Row],[SALIDAS]]*Tabla32391118[[#This Row],[PRECIO]]</f>
        <v>0</v>
      </c>
      <c r="Q848" s="2">
        <f>+Tabla32391118[[#This Row],[BALANCE INICIAL2]]+Tabla32391118[[#This Row],[ENTRADAS3]]-Tabla32391118[[#This Row],[SALIDAS4]]</f>
        <v>400</v>
      </c>
    </row>
    <row r="849" spans="1:17">
      <c r="A849" s="63" t="s">
        <v>24</v>
      </c>
      <c r="B849" s="40" t="s">
        <v>875</v>
      </c>
      <c r="C849" s="52" t="s">
        <v>64</v>
      </c>
      <c r="D849" t="s">
        <v>1746</v>
      </c>
      <c r="E849" t="s">
        <v>1763</v>
      </c>
      <c r="F849" s="55">
        <v>45561</v>
      </c>
      <c r="G849" s="62" t="s">
        <v>1762</v>
      </c>
      <c r="H849" s="9" t="s">
        <v>820</v>
      </c>
      <c r="I849">
        <v>0</v>
      </c>
      <c r="J849">
        <v>28</v>
      </c>
      <c r="K849" s="34">
        <v>0</v>
      </c>
      <c r="L849">
        <f>+Tabla32391118[[#This Row],[BALANCE INICIAL]]+Tabla32391118[[#This Row],[ENTRADAS]]-Tabla32391118[[#This Row],[SALIDAS]]</f>
        <v>28</v>
      </c>
      <c r="M849" s="2">
        <v>177</v>
      </c>
      <c r="N849" s="2">
        <f>+Tabla32391118[[#This Row],[BALANCE INICIAL]]*Tabla32391118[[#This Row],[PRECIO]]</f>
        <v>0</v>
      </c>
      <c r="O849" s="2">
        <f>+Tabla32391118[[#This Row],[ENTRADAS]]*Tabla32391118[[#This Row],[PRECIO]]</f>
        <v>4956</v>
      </c>
      <c r="P849" s="2">
        <f>+Tabla32391118[[#This Row],[SALIDAS]]*Tabla32391118[[#This Row],[PRECIO]]</f>
        <v>0</v>
      </c>
      <c r="Q849" s="2">
        <f>+Tabla32391118[[#This Row],[BALANCE INICIAL2]]+Tabla32391118[[#This Row],[ENTRADAS3]]-Tabla32391118[[#This Row],[SALIDAS4]]</f>
        <v>4956</v>
      </c>
    </row>
    <row r="850" spans="1:17">
      <c r="A850" s="63" t="s">
        <v>24</v>
      </c>
      <c r="B850" s="40" t="s">
        <v>875</v>
      </c>
      <c r="C850" s="52" t="s">
        <v>64</v>
      </c>
      <c r="D850" t="s">
        <v>1747</v>
      </c>
      <c r="E850" t="s">
        <v>1763</v>
      </c>
      <c r="F850" s="55">
        <v>45561</v>
      </c>
      <c r="G850" s="62" t="s">
        <v>1762</v>
      </c>
      <c r="H850" s="9" t="s">
        <v>820</v>
      </c>
      <c r="I850">
        <v>0</v>
      </c>
      <c r="J850">
        <v>3</v>
      </c>
      <c r="K850" s="34">
        <v>0</v>
      </c>
      <c r="L850">
        <f>+Tabla32391118[[#This Row],[BALANCE INICIAL]]+Tabla32391118[[#This Row],[ENTRADAS]]-Tabla32391118[[#This Row],[SALIDAS]]</f>
        <v>3</v>
      </c>
      <c r="M850" s="2">
        <v>3935</v>
      </c>
      <c r="N850" s="2">
        <f>+Tabla32391118[[#This Row],[BALANCE INICIAL]]*Tabla32391118[[#This Row],[PRECIO]]</f>
        <v>0</v>
      </c>
      <c r="O850" s="2">
        <f>+Tabla32391118[[#This Row],[ENTRADAS]]*Tabla32391118[[#This Row],[PRECIO]]</f>
        <v>11805</v>
      </c>
      <c r="P850" s="2">
        <f>+Tabla32391118[[#This Row],[SALIDAS]]*Tabla32391118[[#This Row],[PRECIO]]</f>
        <v>0</v>
      </c>
      <c r="Q850" s="2">
        <f>+Tabla32391118[[#This Row],[BALANCE INICIAL2]]+Tabla32391118[[#This Row],[ENTRADAS3]]-Tabla32391118[[#This Row],[SALIDAS4]]</f>
        <v>11805</v>
      </c>
    </row>
    <row r="851" spans="1:17">
      <c r="A851" s="63" t="s">
        <v>24</v>
      </c>
      <c r="B851" s="40" t="s">
        <v>875</v>
      </c>
      <c r="C851" s="52" t="s">
        <v>64</v>
      </c>
      <c r="D851" t="s">
        <v>1748</v>
      </c>
      <c r="E851" t="s">
        <v>1763</v>
      </c>
      <c r="F851" s="55">
        <v>45561</v>
      </c>
      <c r="G851" s="62" t="s">
        <v>1762</v>
      </c>
      <c r="H851" s="9" t="s">
        <v>820</v>
      </c>
      <c r="I851">
        <v>0</v>
      </c>
      <c r="J851">
        <v>3</v>
      </c>
      <c r="K851" s="34">
        <v>0</v>
      </c>
      <c r="L851">
        <f>+Tabla32391118[[#This Row],[BALANCE INICIAL]]+Tabla32391118[[#This Row],[ENTRADAS]]-Tabla32391118[[#This Row],[SALIDAS]]</f>
        <v>3</v>
      </c>
      <c r="M851" s="2">
        <v>4347</v>
      </c>
      <c r="N851" s="2">
        <f>+Tabla32391118[[#This Row],[BALANCE INICIAL]]*Tabla32391118[[#This Row],[PRECIO]]</f>
        <v>0</v>
      </c>
      <c r="O851" s="2">
        <f>+Tabla32391118[[#This Row],[ENTRADAS]]*Tabla32391118[[#This Row],[PRECIO]]</f>
        <v>13041</v>
      </c>
      <c r="P851" s="2">
        <f>+Tabla32391118[[#This Row],[SALIDAS]]*Tabla32391118[[#This Row],[PRECIO]]</f>
        <v>0</v>
      </c>
      <c r="Q851" s="2">
        <f>+Tabla32391118[[#This Row],[BALANCE INICIAL2]]+Tabla32391118[[#This Row],[ENTRADAS3]]-Tabla32391118[[#This Row],[SALIDAS4]]</f>
        <v>13041</v>
      </c>
    </row>
    <row r="852" spans="1:17">
      <c r="A852" s="63" t="s">
        <v>24</v>
      </c>
      <c r="B852" s="40" t="s">
        <v>875</v>
      </c>
      <c r="C852" s="52" t="s">
        <v>64</v>
      </c>
      <c r="D852" t="s">
        <v>1749</v>
      </c>
      <c r="E852" t="s">
        <v>1763</v>
      </c>
      <c r="F852" s="55">
        <v>45561</v>
      </c>
      <c r="G852" s="62" t="s">
        <v>1762</v>
      </c>
      <c r="H852" s="9" t="s">
        <v>820</v>
      </c>
      <c r="I852">
        <v>0</v>
      </c>
      <c r="J852">
        <v>4</v>
      </c>
      <c r="K852" s="34">
        <v>0</v>
      </c>
      <c r="L852">
        <f>+Tabla32391118[[#This Row],[BALANCE INICIAL]]+Tabla32391118[[#This Row],[ENTRADAS]]-Tabla32391118[[#This Row],[SALIDAS]]</f>
        <v>4</v>
      </c>
      <c r="M852" s="2">
        <v>6406</v>
      </c>
      <c r="N852" s="2">
        <f>+Tabla32391118[[#This Row],[BALANCE INICIAL]]*Tabla32391118[[#This Row],[PRECIO]]</f>
        <v>0</v>
      </c>
      <c r="O852" s="2">
        <f>+Tabla32391118[[#This Row],[ENTRADAS]]*Tabla32391118[[#This Row],[PRECIO]]</f>
        <v>25624</v>
      </c>
      <c r="P852" s="2">
        <f>+Tabla32391118[[#This Row],[SALIDAS]]*Tabla32391118[[#This Row],[PRECIO]]</f>
        <v>0</v>
      </c>
      <c r="Q852" s="2">
        <f>+Tabla32391118[[#This Row],[BALANCE INICIAL2]]+Tabla32391118[[#This Row],[ENTRADAS3]]-Tabla32391118[[#This Row],[SALIDAS4]]</f>
        <v>25624</v>
      </c>
    </row>
    <row r="853" spans="1:17">
      <c r="A853" s="63" t="s">
        <v>26</v>
      </c>
      <c r="B853" s="40" t="s">
        <v>887</v>
      </c>
      <c r="C853" s="52" t="s">
        <v>70</v>
      </c>
      <c r="D853" t="s">
        <v>1750</v>
      </c>
      <c r="E853" t="s">
        <v>1763</v>
      </c>
      <c r="F853" s="55">
        <v>45561</v>
      </c>
      <c r="G853" s="62" t="s">
        <v>1762</v>
      </c>
      <c r="H853" s="9" t="s">
        <v>820</v>
      </c>
      <c r="I853">
        <v>0</v>
      </c>
      <c r="J853">
        <v>2</v>
      </c>
      <c r="K853" s="34">
        <v>0</v>
      </c>
      <c r="L853">
        <f>+Tabla32391118[[#This Row],[BALANCE INICIAL]]+Tabla32391118[[#This Row],[ENTRADAS]]-Tabla32391118[[#This Row],[SALIDAS]]</f>
        <v>2</v>
      </c>
      <c r="M853" s="2">
        <v>3546</v>
      </c>
      <c r="N853" s="2">
        <f>+Tabla32391118[[#This Row],[BALANCE INICIAL]]*Tabla32391118[[#This Row],[PRECIO]]</f>
        <v>0</v>
      </c>
      <c r="O853" s="2">
        <f>+Tabla32391118[[#This Row],[ENTRADAS]]*Tabla32391118[[#This Row],[PRECIO]]</f>
        <v>7092</v>
      </c>
      <c r="P853" s="2">
        <f>+Tabla32391118[[#This Row],[SALIDAS]]*Tabla32391118[[#This Row],[PRECIO]]</f>
        <v>0</v>
      </c>
      <c r="Q853" s="2">
        <f>+Tabla32391118[[#This Row],[BALANCE INICIAL2]]+Tabla32391118[[#This Row],[ENTRADAS3]]-Tabla32391118[[#This Row],[SALIDAS4]]</f>
        <v>7092</v>
      </c>
    </row>
    <row r="854" spans="1:17">
      <c r="A854" s="63" t="s">
        <v>26</v>
      </c>
      <c r="B854" s="40" t="s">
        <v>887</v>
      </c>
      <c r="C854" s="52" t="s">
        <v>70</v>
      </c>
      <c r="D854" t="s">
        <v>1751</v>
      </c>
      <c r="E854" t="s">
        <v>1763</v>
      </c>
      <c r="F854" s="55">
        <v>45561</v>
      </c>
      <c r="G854" s="62" t="s">
        <v>1762</v>
      </c>
      <c r="H854" s="9" t="s">
        <v>820</v>
      </c>
      <c r="I854">
        <v>0</v>
      </c>
      <c r="J854">
        <v>2</v>
      </c>
      <c r="K854" s="34">
        <v>0</v>
      </c>
      <c r="L854">
        <f>+Tabla32391118[[#This Row],[BALANCE INICIAL]]+Tabla32391118[[#This Row],[ENTRADAS]]-Tabla32391118[[#This Row],[SALIDAS]]</f>
        <v>2</v>
      </c>
      <c r="M854" s="2">
        <v>919</v>
      </c>
      <c r="N854" s="2">
        <f>+Tabla32391118[[#This Row],[BALANCE INICIAL]]*Tabla32391118[[#This Row],[PRECIO]]</f>
        <v>0</v>
      </c>
      <c r="O854" s="2">
        <f>+Tabla32391118[[#This Row],[ENTRADAS]]*Tabla32391118[[#This Row],[PRECIO]]</f>
        <v>1838</v>
      </c>
      <c r="P854" s="2">
        <f>+Tabla32391118[[#This Row],[SALIDAS]]*Tabla32391118[[#This Row],[PRECIO]]</f>
        <v>0</v>
      </c>
      <c r="Q854" s="2">
        <f>+Tabla32391118[[#This Row],[BALANCE INICIAL2]]+Tabla32391118[[#This Row],[ENTRADAS3]]-Tabla32391118[[#This Row],[SALIDAS4]]</f>
        <v>1838</v>
      </c>
    </row>
    <row r="855" spans="1:17">
      <c r="A855" s="63" t="s">
        <v>26</v>
      </c>
      <c r="B855" s="40" t="s">
        <v>887</v>
      </c>
      <c r="C855" s="52" t="s">
        <v>70</v>
      </c>
      <c r="D855" t="s">
        <v>1752</v>
      </c>
      <c r="E855" t="s">
        <v>1763</v>
      </c>
      <c r="F855" s="55">
        <v>45561</v>
      </c>
      <c r="G855" s="62" t="s">
        <v>1762</v>
      </c>
      <c r="H855" s="9" t="s">
        <v>820</v>
      </c>
      <c r="I855">
        <v>0</v>
      </c>
      <c r="J855">
        <v>1</v>
      </c>
      <c r="K855" s="34">
        <v>0</v>
      </c>
      <c r="L855">
        <f>+Tabla32391118[[#This Row],[BALANCE INICIAL]]+Tabla32391118[[#This Row],[ENTRADAS]]-Tabla32391118[[#This Row],[SALIDAS]]</f>
        <v>1</v>
      </c>
      <c r="M855" s="2">
        <v>3550</v>
      </c>
      <c r="N855" s="2">
        <f>+Tabla32391118[[#This Row],[BALANCE INICIAL]]*Tabla32391118[[#This Row],[PRECIO]]</f>
        <v>0</v>
      </c>
      <c r="O855" s="2">
        <f>+Tabla32391118[[#This Row],[ENTRADAS]]*Tabla32391118[[#This Row],[PRECIO]]</f>
        <v>3550</v>
      </c>
      <c r="P855" s="2">
        <f>+Tabla32391118[[#This Row],[SALIDAS]]*Tabla32391118[[#This Row],[PRECIO]]</f>
        <v>0</v>
      </c>
      <c r="Q855" s="2">
        <f>+Tabla32391118[[#This Row],[BALANCE INICIAL2]]+Tabla32391118[[#This Row],[ENTRADAS3]]-Tabla32391118[[#This Row],[SALIDAS4]]</f>
        <v>3550</v>
      </c>
    </row>
    <row r="856" spans="1:17">
      <c r="A856" s="63" t="s">
        <v>24</v>
      </c>
      <c r="B856" s="40" t="s">
        <v>875</v>
      </c>
      <c r="C856" s="52" t="s">
        <v>64</v>
      </c>
      <c r="D856" t="s">
        <v>1753</v>
      </c>
      <c r="E856" t="s">
        <v>1763</v>
      </c>
      <c r="F856" s="55">
        <v>45561</v>
      </c>
      <c r="G856" s="62" t="s">
        <v>1762</v>
      </c>
      <c r="H856" s="9" t="s">
        <v>820</v>
      </c>
      <c r="I856">
        <v>0</v>
      </c>
      <c r="J856">
        <v>1</v>
      </c>
      <c r="K856" s="34">
        <v>0</v>
      </c>
      <c r="L856">
        <f>+Tabla32391118[[#This Row],[BALANCE INICIAL]]+Tabla32391118[[#This Row],[ENTRADAS]]-Tabla32391118[[#This Row],[SALIDAS]]</f>
        <v>1</v>
      </c>
      <c r="M856" s="2">
        <v>3186</v>
      </c>
      <c r="N856" s="2">
        <f>+Tabla32391118[[#This Row],[BALANCE INICIAL]]*Tabla32391118[[#This Row],[PRECIO]]</f>
        <v>0</v>
      </c>
      <c r="O856" s="2">
        <f>+Tabla32391118[[#This Row],[ENTRADAS]]*Tabla32391118[[#This Row],[PRECIO]]</f>
        <v>3186</v>
      </c>
      <c r="P856" s="2">
        <f>+Tabla32391118[[#This Row],[SALIDAS]]*Tabla32391118[[#This Row],[PRECIO]]</f>
        <v>0</v>
      </c>
      <c r="Q856" s="2">
        <f>+Tabla32391118[[#This Row],[BALANCE INICIAL2]]+Tabla32391118[[#This Row],[ENTRADAS3]]-Tabla32391118[[#This Row],[SALIDAS4]]</f>
        <v>3186</v>
      </c>
    </row>
    <row r="857" spans="1:17">
      <c r="A857" s="63" t="s">
        <v>26</v>
      </c>
      <c r="B857" s="40" t="s">
        <v>887</v>
      </c>
      <c r="C857" s="52" t="s">
        <v>70</v>
      </c>
      <c r="D857" t="s">
        <v>1754</v>
      </c>
      <c r="E857" t="s">
        <v>1763</v>
      </c>
      <c r="F857" s="55">
        <v>45561</v>
      </c>
      <c r="G857" s="62" t="s">
        <v>1762</v>
      </c>
      <c r="H857" s="9" t="s">
        <v>820</v>
      </c>
      <c r="I857">
        <v>0</v>
      </c>
      <c r="J857">
        <v>1</v>
      </c>
      <c r="K857" s="34">
        <v>0</v>
      </c>
      <c r="L857">
        <f>+Tabla32391118[[#This Row],[BALANCE INICIAL]]+Tabla32391118[[#This Row],[ENTRADAS]]-Tabla32391118[[#This Row],[SALIDAS]]</f>
        <v>1</v>
      </c>
      <c r="M857" s="2">
        <v>120</v>
      </c>
      <c r="N857" s="2">
        <f>+Tabla32391118[[#This Row],[BALANCE INICIAL]]*Tabla32391118[[#This Row],[PRECIO]]</f>
        <v>0</v>
      </c>
      <c r="O857" s="2">
        <f>+Tabla32391118[[#This Row],[ENTRADAS]]*Tabla32391118[[#This Row],[PRECIO]]</f>
        <v>120</v>
      </c>
      <c r="P857" s="2">
        <f>+Tabla32391118[[#This Row],[SALIDAS]]*Tabla32391118[[#This Row],[PRECIO]]</f>
        <v>0</v>
      </c>
      <c r="Q857" s="2">
        <f>+Tabla32391118[[#This Row],[BALANCE INICIAL2]]+Tabla32391118[[#This Row],[ENTRADAS3]]-Tabla32391118[[#This Row],[SALIDAS4]]</f>
        <v>120</v>
      </c>
    </row>
    <row r="858" spans="1:17">
      <c r="A858" s="63" t="s">
        <v>24</v>
      </c>
      <c r="B858" s="40" t="s">
        <v>875</v>
      </c>
      <c r="C858" s="52" t="s">
        <v>64</v>
      </c>
      <c r="D858" t="s">
        <v>1755</v>
      </c>
      <c r="E858" t="s">
        <v>1763</v>
      </c>
      <c r="F858" s="55">
        <v>45561</v>
      </c>
      <c r="G858" s="62" t="s">
        <v>1762</v>
      </c>
      <c r="H858" s="9" t="s">
        <v>820</v>
      </c>
      <c r="I858">
        <v>0</v>
      </c>
      <c r="J858">
        <v>12</v>
      </c>
      <c r="K858" s="34">
        <v>0</v>
      </c>
      <c r="L858">
        <f>+Tabla32391118[[#This Row],[BALANCE INICIAL]]+Tabla32391118[[#This Row],[ENTRADAS]]-Tabla32391118[[#This Row],[SALIDAS]]</f>
        <v>12</v>
      </c>
      <c r="M858" s="2">
        <v>1312</v>
      </c>
      <c r="N858" s="2">
        <f>+Tabla32391118[[#This Row],[BALANCE INICIAL]]*Tabla32391118[[#This Row],[PRECIO]]</f>
        <v>0</v>
      </c>
      <c r="O858" s="2">
        <f>+Tabla32391118[[#This Row],[ENTRADAS]]*Tabla32391118[[#This Row],[PRECIO]]</f>
        <v>15744</v>
      </c>
      <c r="P858" s="2">
        <f>+Tabla32391118[[#This Row],[SALIDAS]]*Tabla32391118[[#This Row],[PRECIO]]</f>
        <v>0</v>
      </c>
      <c r="Q858" s="2">
        <f>+Tabla32391118[[#This Row],[BALANCE INICIAL2]]+Tabla32391118[[#This Row],[ENTRADAS3]]-Tabla32391118[[#This Row],[SALIDAS4]]</f>
        <v>15744</v>
      </c>
    </row>
    <row r="859" spans="1:17">
      <c r="A859" s="63" t="s">
        <v>47</v>
      </c>
      <c r="B859" s="40" t="s">
        <v>893</v>
      </c>
      <c r="C859" s="52" t="s">
        <v>94</v>
      </c>
      <c r="D859" t="s">
        <v>1756</v>
      </c>
      <c r="E859" t="s">
        <v>1763</v>
      </c>
      <c r="F859" s="55">
        <v>45561</v>
      </c>
      <c r="G859" s="62" t="s">
        <v>1762</v>
      </c>
      <c r="H859" s="9" t="s">
        <v>820</v>
      </c>
      <c r="I859">
        <v>0</v>
      </c>
      <c r="J859">
        <v>3</v>
      </c>
      <c r="K859" s="34">
        <v>0</v>
      </c>
      <c r="L859">
        <f>+Tabla32391118[[#This Row],[BALANCE INICIAL]]+Tabla32391118[[#This Row],[ENTRADAS]]-Tabla32391118[[#This Row],[SALIDAS]]</f>
        <v>3</v>
      </c>
      <c r="M859" s="2">
        <v>1687</v>
      </c>
      <c r="N859" s="2">
        <f>+Tabla32391118[[#This Row],[BALANCE INICIAL]]*Tabla32391118[[#This Row],[PRECIO]]</f>
        <v>0</v>
      </c>
      <c r="O859" s="2">
        <f>+Tabla32391118[[#This Row],[ENTRADAS]]*Tabla32391118[[#This Row],[PRECIO]]</f>
        <v>5061</v>
      </c>
      <c r="P859" s="2">
        <f>+Tabla32391118[[#This Row],[SALIDAS]]*Tabla32391118[[#This Row],[PRECIO]]</f>
        <v>0</v>
      </c>
      <c r="Q859" s="2">
        <f>+Tabla32391118[[#This Row],[BALANCE INICIAL2]]+Tabla32391118[[#This Row],[ENTRADAS3]]-Tabla32391118[[#This Row],[SALIDAS4]]</f>
        <v>5061</v>
      </c>
    </row>
    <row r="860" spans="1:17">
      <c r="A860" s="63" t="s">
        <v>1141</v>
      </c>
      <c r="B860" s="40" t="s">
        <v>1142</v>
      </c>
      <c r="C860" s="52" t="s">
        <v>1143</v>
      </c>
      <c r="D860" t="s">
        <v>1757</v>
      </c>
      <c r="E860" t="s">
        <v>1763</v>
      </c>
      <c r="F860" s="55">
        <v>45561</v>
      </c>
      <c r="G860" s="62" t="s">
        <v>1762</v>
      </c>
      <c r="H860" s="9" t="s">
        <v>820</v>
      </c>
      <c r="I860">
        <v>0</v>
      </c>
      <c r="J860">
        <v>5</v>
      </c>
      <c r="K860" s="34">
        <v>0</v>
      </c>
      <c r="L860">
        <f>+Tabla32391118[[#This Row],[BALANCE INICIAL]]+Tabla32391118[[#This Row],[ENTRADAS]]-Tabla32391118[[#This Row],[SALIDAS]]</f>
        <v>5</v>
      </c>
      <c r="M860" s="2">
        <v>86</v>
      </c>
      <c r="N860" s="2">
        <f>+Tabla32391118[[#This Row],[BALANCE INICIAL]]*Tabla32391118[[#This Row],[PRECIO]]</f>
        <v>0</v>
      </c>
      <c r="O860" s="2">
        <f>+Tabla32391118[[#This Row],[ENTRADAS]]*Tabla32391118[[#This Row],[PRECIO]]</f>
        <v>430</v>
      </c>
      <c r="P860" s="2">
        <f>+Tabla32391118[[#This Row],[SALIDAS]]*Tabla32391118[[#This Row],[PRECIO]]</f>
        <v>0</v>
      </c>
      <c r="Q860" s="2">
        <f>+Tabla32391118[[#This Row],[BALANCE INICIAL2]]+Tabla32391118[[#This Row],[ENTRADAS3]]-Tabla32391118[[#This Row],[SALIDAS4]]</f>
        <v>430</v>
      </c>
    </row>
    <row r="861" spans="1:17">
      <c r="A861" s="63" t="s">
        <v>1141</v>
      </c>
      <c r="B861" s="40" t="s">
        <v>1142</v>
      </c>
      <c r="C861" s="52" t="s">
        <v>1143</v>
      </c>
      <c r="D861" t="s">
        <v>1758</v>
      </c>
      <c r="E861" t="s">
        <v>1763</v>
      </c>
      <c r="F861" s="55">
        <v>45561</v>
      </c>
      <c r="G861" s="62" t="s">
        <v>1762</v>
      </c>
      <c r="H861" s="9" t="s">
        <v>820</v>
      </c>
      <c r="I861">
        <v>0</v>
      </c>
      <c r="J861">
        <v>2</v>
      </c>
      <c r="K861" s="34">
        <v>0</v>
      </c>
      <c r="L861">
        <f>+Tabla32391118[[#This Row],[BALANCE INICIAL]]+Tabla32391118[[#This Row],[ENTRADAS]]-Tabla32391118[[#This Row],[SALIDAS]]</f>
        <v>2</v>
      </c>
      <c r="M861" s="2">
        <v>95</v>
      </c>
      <c r="N861" s="2">
        <f>+Tabla32391118[[#This Row],[BALANCE INICIAL]]*Tabla32391118[[#This Row],[PRECIO]]</f>
        <v>0</v>
      </c>
      <c r="O861" s="2">
        <f>+Tabla32391118[[#This Row],[ENTRADAS]]*Tabla32391118[[#This Row],[PRECIO]]</f>
        <v>190</v>
      </c>
      <c r="P861" s="2">
        <f>+Tabla32391118[[#This Row],[SALIDAS]]*Tabla32391118[[#This Row],[PRECIO]]</f>
        <v>0</v>
      </c>
      <c r="Q861" s="2">
        <f>+Tabla32391118[[#This Row],[BALANCE INICIAL2]]+Tabla32391118[[#This Row],[ENTRADAS3]]-Tabla32391118[[#This Row],[SALIDAS4]]</f>
        <v>190</v>
      </c>
    </row>
    <row r="862" spans="1:17">
      <c r="A862" s="63" t="s">
        <v>1141</v>
      </c>
      <c r="B862" s="40" t="s">
        <v>1142</v>
      </c>
      <c r="C862" s="52" t="s">
        <v>1143</v>
      </c>
      <c r="D862" t="s">
        <v>1759</v>
      </c>
      <c r="E862" t="s">
        <v>1763</v>
      </c>
      <c r="F862" s="55">
        <v>45561</v>
      </c>
      <c r="G862" s="62" t="s">
        <v>1762</v>
      </c>
      <c r="H862" s="9" t="s">
        <v>820</v>
      </c>
      <c r="I862">
        <v>0</v>
      </c>
      <c r="J862">
        <v>2</v>
      </c>
      <c r="K862" s="34">
        <v>0</v>
      </c>
      <c r="L862">
        <f>+Tabla32391118[[#This Row],[BALANCE INICIAL]]+Tabla32391118[[#This Row],[ENTRADAS]]-Tabla32391118[[#This Row],[SALIDAS]]</f>
        <v>2</v>
      </c>
      <c r="M862" s="2">
        <v>114</v>
      </c>
      <c r="N862" s="2">
        <f>+Tabla32391118[[#This Row],[BALANCE INICIAL]]*Tabla32391118[[#This Row],[PRECIO]]</f>
        <v>0</v>
      </c>
      <c r="O862" s="2">
        <f>+Tabla32391118[[#This Row],[ENTRADAS]]*Tabla32391118[[#This Row],[PRECIO]]</f>
        <v>228</v>
      </c>
      <c r="P862" s="2">
        <f>+Tabla32391118[[#This Row],[SALIDAS]]*Tabla32391118[[#This Row],[PRECIO]]</f>
        <v>0</v>
      </c>
      <c r="Q862" s="2">
        <f>+Tabla32391118[[#This Row],[BALANCE INICIAL2]]+Tabla32391118[[#This Row],[ENTRADAS3]]-Tabla32391118[[#This Row],[SALIDAS4]]</f>
        <v>228</v>
      </c>
    </row>
    <row r="863" spans="1:17">
      <c r="A863" s="63" t="s">
        <v>1141</v>
      </c>
      <c r="B863" s="40" t="s">
        <v>1142</v>
      </c>
      <c r="C863" s="52" t="s">
        <v>1143</v>
      </c>
      <c r="D863" t="s">
        <v>1208</v>
      </c>
      <c r="E863" t="s">
        <v>1763</v>
      </c>
      <c r="F863" s="55">
        <v>45561</v>
      </c>
      <c r="G863" s="62" t="s">
        <v>1762</v>
      </c>
      <c r="H863" s="9" t="s">
        <v>820</v>
      </c>
      <c r="I863">
        <v>0</v>
      </c>
      <c r="J863">
        <v>2</v>
      </c>
      <c r="K863" s="34">
        <v>0</v>
      </c>
      <c r="L863">
        <f>+Tabla32391118[[#This Row],[BALANCE INICIAL]]+Tabla32391118[[#This Row],[ENTRADAS]]-Tabla32391118[[#This Row],[SALIDAS]]</f>
        <v>2</v>
      </c>
      <c r="M863" s="2">
        <v>165</v>
      </c>
      <c r="N863" s="2">
        <f>+Tabla32391118[[#This Row],[BALANCE INICIAL]]*Tabla32391118[[#This Row],[PRECIO]]</f>
        <v>0</v>
      </c>
      <c r="O863" s="2">
        <f>+Tabla32391118[[#This Row],[ENTRADAS]]*Tabla32391118[[#This Row],[PRECIO]]</f>
        <v>330</v>
      </c>
      <c r="P863" s="2">
        <f>+Tabla32391118[[#This Row],[SALIDAS]]*Tabla32391118[[#This Row],[PRECIO]]</f>
        <v>0</v>
      </c>
      <c r="Q863" s="2">
        <f>+Tabla32391118[[#This Row],[BALANCE INICIAL2]]+Tabla32391118[[#This Row],[ENTRADAS3]]-Tabla32391118[[#This Row],[SALIDAS4]]</f>
        <v>330</v>
      </c>
    </row>
    <row r="864" spans="1:17">
      <c r="A864" s="63" t="s">
        <v>34</v>
      </c>
      <c r="B864" s="40" t="s">
        <v>877</v>
      </c>
      <c r="C864" s="52" t="s">
        <v>80</v>
      </c>
      <c r="D864" t="s">
        <v>1760</v>
      </c>
      <c r="E864" t="s">
        <v>1763</v>
      </c>
      <c r="F864" s="55">
        <v>45561</v>
      </c>
      <c r="G864" s="62" t="s">
        <v>1762</v>
      </c>
      <c r="H864" s="9" t="s">
        <v>820</v>
      </c>
      <c r="I864">
        <v>0</v>
      </c>
      <c r="J864">
        <v>2</v>
      </c>
      <c r="K864" s="34">
        <v>0</v>
      </c>
      <c r="L864">
        <f>+Tabla32391118[[#This Row],[BALANCE INICIAL]]+Tabla32391118[[#This Row],[ENTRADAS]]-Tabla32391118[[#This Row],[SALIDAS]]</f>
        <v>2</v>
      </c>
      <c r="M864" s="2">
        <v>145</v>
      </c>
      <c r="N864" s="2">
        <f>+Tabla32391118[[#This Row],[BALANCE INICIAL]]*Tabla32391118[[#This Row],[PRECIO]]</f>
        <v>0</v>
      </c>
      <c r="O864" s="2">
        <f>+Tabla32391118[[#This Row],[ENTRADAS]]*Tabla32391118[[#This Row],[PRECIO]]</f>
        <v>290</v>
      </c>
      <c r="P864" s="2">
        <f>+Tabla32391118[[#This Row],[SALIDAS]]*Tabla32391118[[#This Row],[PRECIO]]</f>
        <v>0</v>
      </c>
      <c r="Q864" s="2">
        <f>+Tabla32391118[[#This Row],[BALANCE INICIAL2]]+Tabla32391118[[#This Row],[ENTRADAS3]]-Tabla32391118[[#This Row],[SALIDAS4]]</f>
        <v>290</v>
      </c>
    </row>
    <row r="865" spans="1:17">
      <c r="A865" s="39" t="s">
        <v>34</v>
      </c>
      <c r="B865" s="40" t="s">
        <v>877</v>
      </c>
      <c r="C865" s="52" t="s">
        <v>80</v>
      </c>
      <c r="D865" t="s">
        <v>1195</v>
      </c>
      <c r="F865" s="55" t="s">
        <v>1345</v>
      </c>
      <c r="G865" s="55"/>
      <c r="H865" s="9" t="s">
        <v>820</v>
      </c>
      <c r="I865">
        <v>7</v>
      </c>
      <c r="J865">
        <v>0</v>
      </c>
      <c r="K865" s="34">
        <v>1</v>
      </c>
      <c r="L865">
        <f>+Tabla32391118[[#This Row],[BALANCE INICIAL]]+Tabla32391118[[#This Row],[ENTRADAS]]-Tabla32391118[[#This Row],[SALIDAS]]</f>
        <v>6</v>
      </c>
      <c r="M865" s="2">
        <v>1950</v>
      </c>
      <c r="N865" s="2">
        <f>+Tabla32391118[[#This Row],[BALANCE INICIAL]]*Tabla32391118[[#This Row],[PRECIO]]</f>
        <v>13650</v>
      </c>
      <c r="O865" s="2">
        <f>+Tabla32391118[[#This Row],[ENTRADAS]]*Tabla32391118[[#This Row],[PRECIO]]</f>
        <v>0</v>
      </c>
      <c r="P865" s="2">
        <f>+Tabla32391118[[#This Row],[SALIDAS]]*Tabla32391118[[#This Row],[PRECIO]]</f>
        <v>1950</v>
      </c>
      <c r="Q865" s="2">
        <f>+Tabla32391118[[#This Row],[BALANCE INICIAL2]]+Tabla32391118[[#This Row],[ENTRADAS3]]-Tabla32391118[[#This Row],[SALIDAS4]]</f>
        <v>11700</v>
      </c>
    </row>
    <row r="866" spans="1:17">
      <c r="A866" s="9"/>
      <c r="B866" s="68"/>
      <c r="C866" s="69"/>
      <c r="H866" s="9"/>
      <c r="K866" s="70"/>
      <c r="M866" s="2"/>
      <c r="N866" s="2">
        <f>SUBTOTAL(109,[BALANCE INICIAL2])</f>
        <v>7182637.2699999996</v>
      </c>
      <c r="O866" s="2">
        <f>SUBTOTAL(109,[ENTRADAS3])</f>
        <v>1386380.6399999997</v>
      </c>
      <c r="P866" s="2">
        <f>SUBTOTAL(109,[SALIDAS4])</f>
        <v>1214556.18</v>
      </c>
      <c r="Q866" s="2">
        <f>SUBTOTAL(109,[TOTAL5])</f>
        <v>7354461.7300000014</v>
      </c>
    </row>
    <row r="873" spans="1:17">
      <c r="C873" s="73" t="s">
        <v>1806</v>
      </c>
      <c r="D873" s="73"/>
      <c r="E873" s="73"/>
      <c r="F873" s="73"/>
      <c r="G873" s="73"/>
      <c r="H873" s="73"/>
      <c r="I873" s="73"/>
      <c r="J873" s="73" t="s">
        <v>1807</v>
      </c>
      <c r="K873" s="73"/>
      <c r="L873" s="73"/>
      <c r="M873" s="73"/>
      <c r="N873" s="73"/>
      <c r="O873" s="73" t="s">
        <v>1808</v>
      </c>
      <c r="P873" s="73"/>
    </row>
    <row r="880" spans="1:17">
      <c r="M880" s="136"/>
    </row>
  </sheetData>
  <mergeCells count="5">
    <mergeCell ref="A6:C6"/>
    <mergeCell ref="A7:C7"/>
    <mergeCell ref="A15:C15"/>
    <mergeCell ref="I15:L15"/>
    <mergeCell ref="N15:Q15"/>
  </mergeCells>
  <conditionalFormatting sqref="A230">
    <cfRule type="duplicateValues" dxfId="250" priority="5" stopIfTrue="1"/>
    <cfRule type="duplicateValues" dxfId="249" priority="6" stopIfTrue="1"/>
    <cfRule type="duplicateValues" dxfId="248" priority="7" stopIfTrue="1"/>
    <cfRule type="duplicateValues" dxfId="247" priority="8"/>
  </conditionalFormatting>
  <conditionalFormatting sqref="B230">
    <cfRule type="duplicateValues" dxfId="246" priority="1" stopIfTrue="1"/>
    <cfRule type="duplicateValues" dxfId="245" priority="2" stopIfTrue="1"/>
    <cfRule type="duplicateValues" dxfId="244" priority="3" stopIfTrue="1"/>
    <cfRule type="duplicateValues" dxfId="243" priority="4"/>
  </conditionalFormatting>
  <pageMargins left="0.7" right="0.7" top="0.75" bottom="0.75" header="0.3" footer="0.3"/>
  <pageSetup paperSize="5" orientation="landscape" horizontalDpi="4294967295" verticalDpi="4294967295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A6:Y240"/>
  <sheetViews>
    <sheetView showGridLines="0" topLeftCell="H214" zoomScaleNormal="100" workbookViewId="0">
      <selection activeCell="C233" sqref="C233"/>
    </sheetView>
  </sheetViews>
  <sheetFormatPr baseColWidth="10" defaultRowHeight="14.4"/>
  <cols>
    <col min="1" max="1" width="10" customWidth="1"/>
    <col min="2" max="2" width="18.6640625" hidden="1" customWidth="1"/>
    <col min="3" max="3" width="15" customWidth="1"/>
    <col min="4" max="4" width="40.5546875" customWidth="1"/>
    <col min="5" max="5" width="14.88671875" hidden="1" customWidth="1"/>
    <col min="6" max="6" width="8.6640625" hidden="1" customWidth="1"/>
    <col min="7" max="7" width="7.6640625" customWidth="1"/>
    <col min="8" max="8" width="9.33203125" customWidth="1"/>
    <col min="9" max="9" width="6.88671875" customWidth="1"/>
    <col min="10" max="10" width="8" customWidth="1"/>
    <col min="11" max="11" width="7.5546875" customWidth="1"/>
    <col min="12" max="12" width="6.6640625" customWidth="1"/>
    <col min="13" max="13" width="13.5546875" style="73" customWidth="1"/>
    <col min="14" max="14" width="11.77734375" customWidth="1"/>
    <col min="15" max="15" width="12.33203125" customWidth="1"/>
    <col min="16" max="16" width="17.109375" style="73" customWidth="1"/>
    <col min="17" max="17" width="13.88671875" customWidth="1"/>
    <col min="18" max="18" width="15.109375" customWidth="1"/>
    <col min="19" max="19" width="15" customWidth="1"/>
    <col min="20" max="20" width="14.44140625" customWidth="1"/>
    <col min="21" max="21" width="16.33203125" customWidth="1"/>
    <col min="22" max="22" width="1" customWidth="1"/>
    <col min="23" max="23" width="13.88671875" customWidth="1"/>
    <col min="24" max="24" width="16.33203125" customWidth="1"/>
  </cols>
  <sheetData>
    <row r="6" spans="1:24" ht="18">
      <c r="A6" s="72" t="s">
        <v>21</v>
      </c>
      <c r="B6" s="72"/>
      <c r="C6" s="72"/>
    </row>
    <row r="7" spans="1:24" ht="18">
      <c r="A7" s="218" t="s">
        <v>22</v>
      </c>
      <c r="B7" s="218"/>
      <c r="C7" s="218"/>
    </row>
    <row r="9" spans="1:24">
      <c r="A9" s="7" t="s">
        <v>18</v>
      </c>
      <c r="B9" t="s">
        <v>1803</v>
      </c>
      <c r="C9" t="s">
        <v>1804</v>
      </c>
    </row>
    <row r="10" spans="1:24">
      <c r="A10" s="7" t="s">
        <v>19</v>
      </c>
      <c r="B10" s="4">
        <v>2024</v>
      </c>
      <c r="C10" s="44">
        <v>2024</v>
      </c>
    </row>
    <row r="11" spans="1:24" ht="43.2">
      <c r="A11" s="8" t="s">
        <v>20</v>
      </c>
      <c r="B11" s="6">
        <v>45565</v>
      </c>
      <c r="C11" s="67">
        <v>45565</v>
      </c>
      <c r="D11" t="s">
        <v>1827</v>
      </c>
    </row>
    <row r="12" spans="1:24">
      <c r="C12" s="73" t="s">
        <v>1820</v>
      </c>
    </row>
    <row r="14" spans="1:24" ht="15" thickBot="1"/>
    <row r="15" spans="1:24" ht="18.600000000000001" thickBot="1">
      <c r="A15" s="219" t="s">
        <v>14</v>
      </c>
      <c r="B15" s="220"/>
      <c r="C15" s="221"/>
      <c r="I15" s="222" t="s">
        <v>15</v>
      </c>
      <c r="J15" s="223"/>
      <c r="K15" s="223"/>
      <c r="L15" s="224"/>
      <c r="M15" s="229" t="s">
        <v>1818</v>
      </c>
      <c r="N15" s="230"/>
      <c r="O15" s="230"/>
      <c r="P15" s="231"/>
      <c r="R15" s="225" t="s">
        <v>17</v>
      </c>
      <c r="S15" s="223"/>
      <c r="T15" s="223"/>
      <c r="U15" s="224"/>
      <c r="W15" s="229" t="s">
        <v>1817</v>
      </c>
      <c r="X15" s="230"/>
    </row>
    <row r="16" spans="1:24" ht="42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1350</v>
      </c>
      <c r="G16" s="1" t="s">
        <v>1484</v>
      </c>
      <c r="H16" s="1" t="s">
        <v>10</v>
      </c>
      <c r="I16" s="46" t="s">
        <v>2</v>
      </c>
      <c r="J16" s="32" t="s">
        <v>3</v>
      </c>
      <c r="K16" s="33" t="s">
        <v>4</v>
      </c>
      <c r="L16" s="3" t="s">
        <v>16</v>
      </c>
      <c r="M16" s="71" t="s">
        <v>1812</v>
      </c>
      <c r="N16" s="143" t="s">
        <v>1813</v>
      </c>
      <c r="O16" s="71" t="s">
        <v>1814</v>
      </c>
      <c r="P16" s="71" t="s">
        <v>1815</v>
      </c>
      <c r="Q16" s="1" t="s">
        <v>5</v>
      </c>
      <c r="R16" s="1" t="s">
        <v>6</v>
      </c>
      <c r="S16" s="1" t="s">
        <v>7</v>
      </c>
      <c r="T16" s="1" t="s">
        <v>8</v>
      </c>
      <c r="U16" s="1" t="s">
        <v>9</v>
      </c>
      <c r="W16" s="71" t="s">
        <v>5</v>
      </c>
      <c r="X16" s="71" t="s">
        <v>1816</v>
      </c>
    </row>
    <row r="17" spans="1:24">
      <c r="A17" s="9" t="s">
        <v>1159</v>
      </c>
      <c r="B17" s="17" t="s">
        <v>1160</v>
      </c>
      <c r="C17" s="50" t="s">
        <v>1161</v>
      </c>
      <c r="D17" t="s">
        <v>1493</v>
      </c>
      <c r="F17" s="55" t="s">
        <v>1345</v>
      </c>
      <c r="G17" s="55"/>
      <c r="H17" s="9" t="s">
        <v>820</v>
      </c>
      <c r="I17">
        <v>44</v>
      </c>
      <c r="J17">
        <v>0</v>
      </c>
      <c r="K17" s="34">
        <v>0</v>
      </c>
      <c r="L17">
        <f>+Tabla32391112[[#This Row],[BALANCE INICIAL]]+Tabla32391112[[#This Row],[ENTRADAS]]-Tabla32391112[[#This Row],[SALIDAS]]</f>
        <v>44</v>
      </c>
      <c r="M17" s="90">
        <v>44</v>
      </c>
      <c r="N17" s="144"/>
      <c r="O17" s="16"/>
      <c r="P17" s="91">
        <f>Tabla32391112[[#This Row],[EXSISTENCIA]]-Tabla32391112[[#This Row],[RECONTEO]]-Tabla32391112[[#This Row],[SALIDAS2]]+Tabla32391112[[#This Row],[ENTRADAS2]]</f>
        <v>0</v>
      </c>
      <c r="Q17" s="2">
        <v>188.56</v>
      </c>
      <c r="R17" s="2">
        <f>+Tabla32391112[[#This Row],[BALANCE INICIAL]]*Tabla32391112[[#This Row],[PRECIO]]</f>
        <v>8296.64</v>
      </c>
      <c r="S17" s="2">
        <f>+Tabla32391112[[#This Row],[ENTRADAS]]*Tabla32391112[[#This Row],[PRECIO]]</f>
        <v>0</v>
      </c>
      <c r="T17" s="2">
        <f>+Tabla32391112[[#This Row],[SALIDAS]]*Tabla32391112[[#This Row],[PRECIO]]</f>
        <v>0</v>
      </c>
      <c r="U17" s="2">
        <f>+Tabla32391112[[#This Row],[BALANCE INICIAL2]]+Tabla32391112[[#This Row],[ENTRADAS3]]-Tabla32391112[[#This Row],[SALIDAS4]]</f>
        <v>8296.64</v>
      </c>
      <c r="W17" s="2">
        <v>188.56</v>
      </c>
      <c r="X17" s="2">
        <f>+Tabla32391112[[#This Row],[BALANCE INICIAL2]]+Tabla32391112[[#This Row],[ENTRADAS3]]-Tabla32391112[[#This Row],[SALIDAS4]]</f>
        <v>8296.64</v>
      </c>
    </row>
    <row r="18" spans="1:24" ht="15" customHeight="1">
      <c r="A18" s="9" t="s">
        <v>1159</v>
      </c>
      <c r="B18" s="17" t="s">
        <v>1160</v>
      </c>
      <c r="C18" s="50" t="s">
        <v>1161</v>
      </c>
      <c r="D18" t="s">
        <v>1494</v>
      </c>
      <c r="F18" s="55" t="s">
        <v>1345</v>
      </c>
      <c r="G18" s="55"/>
      <c r="H18" s="9" t="s">
        <v>820</v>
      </c>
      <c r="I18">
        <v>36</v>
      </c>
      <c r="J18">
        <v>0</v>
      </c>
      <c r="K18" s="34">
        <v>0</v>
      </c>
      <c r="L18">
        <f>+Tabla32391112[[#This Row],[BALANCE INICIAL]]+Tabla32391112[[#This Row],[ENTRADAS]]-Tabla32391112[[#This Row],[SALIDAS]]</f>
        <v>36</v>
      </c>
      <c r="M18" s="90">
        <v>36</v>
      </c>
      <c r="N18" s="144"/>
      <c r="O18" s="16"/>
      <c r="P18" s="91">
        <f>Tabla32391112[[#This Row],[EXSISTENCIA]]-Tabla32391112[[#This Row],[RECONTEO]]-Tabla32391112[[#This Row],[SALIDAS2]]+Tabla32391112[[#This Row],[ENTRADAS2]]</f>
        <v>0</v>
      </c>
      <c r="Q18" s="2">
        <v>283.89999999999998</v>
      </c>
      <c r="R18" s="2">
        <f>+Tabla32391112[[#This Row],[BALANCE INICIAL]]*Tabla32391112[[#This Row],[PRECIO]]</f>
        <v>10220.4</v>
      </c>
      <c r="S18" s="2">
        <f>+Tabla32391112[[#This Row],[ENTRADAS]]*Tabla32391112[[#This Row],[PRECIO]]</f>
        <v>0</v>
      </c>
      <c r="T18" s="2">
        <f>+Tabla32391112[[#This Row],[SALIDAS]]*Tabla32391112[[#This Row],[PRECIO]]</f>
        <v>0</v>
      </c>
      <c r="U18" s="2">
        <f>+Tabla32391112[[#This Row],[BALANCE INICIAL2]]+Tabla32391112[[#This Row],[ENTRADAS3]]-Tabla32391112[[#This Row],[SALIDAS4]]</f>
        <v>10220.4</v>
      </c>
      <c r="W18" s="2">
        <v>283.89999999999998</v>
      </c>
      <c r="X18" s="2">
        <f>+Tabla32391112[[#This Row],[BALANCE INICIAL2]]+Tabla32391112[[#This Row],[ENTRADAS3]]-Tabla32391112[[#This Row],[SALIDAS4]]</f>
        <v>10220.4</v>
      </c>
    </row>
    <row r="19" spans="1:24">
      <c r="A19" s="9" t="s">
        <v>1159</v>
      </c>
      <c r="B19" s="17" t="s">
        <v>1160</v>
      </c>
      <c r="C19" s="50" t="s">
        <v>1161</v>
      </c>
      <c r="D19" t="s">
        <v>1495</v>
      </c>
      <c r="F19" s="55" t="s">
        <v>1345</v>
      </c>
      <c r="G19" s="55"/>
      <c r="H19" s="9" t="s">
        <v>820</v>
      </c>
      <c r="I19">
        <v>20</v>
      </c>
      <c r="J19">
        <v>0</v>
      </c>
      <c r="K19" s="34">
        <v>0</v>
      </c>
      <c r="L19">
        <f>+Tabla32391112[[#This Row],[BALANCE INICIAL]]+Tabla32391112[[#This Row],[ENTRADAS]]-Tabla32391112[[#This Row],[SALIDAS]]</f>
        <v>20</v>
      </c>
      <c r="M19" s="90">
        <v>20</v>
      </c>
      <c r="N19" s="144"/>
      <c r="O19" s="16"/>
      <c r="P19" s="91">
        <f>Tabla32391112[[#This Row],[EXSISTENCIA]]-Tabla32391112[[#This Row],[RECONTEO]]-Tabla32391112[[#This Row],[SALIDAS2]]+Tabla32391112[[#This Row],[ENTRADAS2]]</f>
        <v>0</v>
      </c>
      <c r="Q19" s="2">
        <v>6.3</v>
      </c>
      <c r="R19" s="2">
        <f>+Tabla32391112[[#This Row],[BALANCE INICIAL]]*Tabla32391112[[#This Row],[PRECIO]]</f>
        <v>126</v>
      </c>
      <c r="S19" s="2">
        <f>+Tabla32391112[[#This Row],[ENTRADAS]]*Tabla32391112[[#This Row],[PRECIO]]</f>
        <v>0</v>
      </c>
      <c r="T19" s="2">
        <f>+Tabla32391112[[#This Row],[SALIDAS]]*Tabla32391112[[#This Row],[PRECIO]]</f>
        <v>0</v>
      </c>
      <c r="U19" s="2">
        <f>+Tabla32391112[[#This Row],[BALANCE INICIAL2]]+Tabla32391112[[#This Row],[ENTRADAS3]]-Tabla32391112[[#This Row],[SALIDAS4]]</f>
        <v>126</v>
      </c>
      <c r="W19" s="2">
        <v>6.3</v>
      </c>
      <c r="X19" s="2">
        <f>+Tabla32391112[[#This Row],[BALANCE INICIAL2]]+Tabla32391112[[#This Row],[ENTRADAS3]]-Tabla32391112[[#This Row],[SALIDAS4]]</f>
        <v>126</v>
      </c>
    </row>
    <row r="20" spans="1:24">
      <c r="A20" s="9" t="s">
        <v>50</v>
      </c>
      <c r="B20" s="17" t="s">
        <v>902</v>
      </c>
      <c r="C20" s="50" t="s">
        <v>99</v>
      </c>
      <c r="D20" t="s">
        <v>1597</v>
      </c>
      <c r="F20" s="55" t="s">
        <v>1345</v>
      </c>
      <c r="G20" s="55"/>
      <c r="H20" s="9" t="s">
        <v>820</v>
      </c>
      <c r="I20">
        <v>2</v>
      </c>
      <c r="J20">
        <v>0</v>
      </c>
      <c r="K20" s="34">
        <v>0</v>
      </c>
      <c r="L20">
        <f>+Tabla32391112[[#This Row],[BALANCE INICIAL]]+Tabla32391112[[#This Row],[ENTRADAS]]-Tabla32391112[[#This Row],[SALIDAS]]</f>
        <v>2</v>
      </c>
      <c r="M20" s="90">
        <v>0</v>
      </c>
      <c r="N20" s="144">
        <v>2</v>
      </c>
      <c r="O20" s="16"/>
      <c r="P20" s="91">
        <f>Tabla32391112[[#This Row],[EXSISTENCIA]]-Tabla32391112[[#This Row],[RECONTEO]]-Tabla32391112[[#This Row],[SALIDAS2]]+Tabla32391112[[#This Row],[ENTRADAS2]]</f>
        <v>0</v>
      </c>
      <c r="Q20" s="2">
        <v>650</v>
      </c>
      <c r="R20" s="2">
        <f>+Tabla32391112[[#This Row],[BALANCE INICIAL]]*Tabla32391112[[#This Row],[PRECIO]]</f>
        <v>1300</v>
      </c>
      <c r="S20" s="2">
        <f>+Tabla32391112[[#This Row],[ENTRADAS]]*Tabla32391112[[#This Row],[PRECIO]]</f>
        <v>0</v>
      </c>
      <c r="T20" s="2">
        <f>+Tabla32391112[[#This Row],[SALIDAS]]*Tabla32391112[[#This Row],[PRECIO]]</f>
        <v>0</v>
      </c>
      <c r="U20" s="2">
        <f>+Tabla32391112[[#This Row],[BALANCE INICIAL2]]+Tabla32391112[[#This Row],[ENTRADAS3]]-Tabla32391112[[#This Row],[SALIDAS4]]</f>
        <v>1300</v>
      </c>
      <c r="W20" s="2">
        <v>650</v>
      </c>
      <c r="X20" s="2">
        <f>+Tabla32391112[[#This Row],[BALANCE INICIAL2]]+Tabla32391112[[#This Row],[ENTRADAS3]]-Tabla32391112[[#This Row],[SALIDAS4]]</f>
        <v>1300</v>
      </c>
    </row>
    <row r="21" spans="1:24">
      <c r="A21" s="13" t="s">
        <v>50</v>
      </c>
      <c r="B21" s="17" t="s">
        <v>902</v>
      </c>
      <c r="C21" s="49" t="s">
        <v>99</v>
      </c>
      <c r="D21" t="s">
        <v>1039</v>
      </c>
      <c r="E21" t="s">
        <v>1048</v>
      </c>
      <c r="F21" s="55" t="s">
        <v>1345</v>
      </c>
      <c r="G21" s="55"/>
      <c r="H21" s="9" t="s">
        <v>825</v>
      </c>
      <c r="I21">
        <v>4</v>
      </c>
      <c r="J21">
        <v>0</v>
      </c>
      <c r="K21" s="34">
        <v>1</v>
      </c>
      <c r="L21">
        <f>+Tabla32391112[[#This Row],[BALANCE INICIAL]]+Tabla32391112[[#This Row],[ENTRADAS]]-Tabla32391112[[#This Row],[SALIDAS]]</f>
        <v>3</v>
      </c>
      <c r="M21" s="90">
        <v>2</v>
      </c>
      <c r="N21" s="144">
        <v>1</v>
      </c>
      <c r="O21" s="16"/>
      <c r="P21" s="91">
        <f>Tabla32391112[[#This Row],[EXSISTENCIA]]-Tabla32391112[[#This Row],[RECONTEO]]-Tabla32391112[[#This Row],[SALIDAS2]]+Tabla32391112[[#This Row],[ENTRADAS2]]</f>
        <v>0</v>
      </c>
      <c r="Q21" s="2">
        <v>2900</v>
      </c>
      <c r="R21" s="2">
        <f>+Tabla32391112[[#This Row],[BALANCE INICIAL]]*Tabla32391112[[#This Row],[PRECIO]]</f>
        <v>11600</v>
      </c>
      <c r="S21" s="2">
        <f>+Tabla32391112[[#This Row],[ENTRADAS]]*Tabla32391112[[#This Row],[PRECIO]]</f>
        <v>0</v>
      </c>
      <c r="T21" s="2">
        <f>+Tabla32391112[[#This Row],[SALIDAS]]*Tabla32391112[[#This Row],[PRECIO]]</f>
        <v>2900</v>
      </c>
      <c r="U21" s="2">
        <f>+Tabla32391112[[#This Row],[BALANCE INICIAL2]]+Tabla32391112[[#This Row],[ENTRADAS3]]-Tabla32391112[[#This Row],[SALIDAS4]]</f>
        <v>8700</v>
      </c>
      <c r="W21" s="2">
        <v>2900</v>
      </c>
      <c r="X21" s="2">
        <f>+Tabla32391112[[#This Row],[BALANCE INICIAL2]]+Tabla32391112[[#This Row],[ENTRADAS3]]-Tabla32391112[[#This Row],[SALIDAS4]]</f>
        <v>8700</v>
      </c>
    </row>
    <row r="22" spans="1:24">
      <c r="A22" s="126" t="s">
        <v>29</v>
      </c>
      <c r="B22" s="115" t="s">
        <v>878</v>
      </c>
      <c r="C22" s="116" t="s">
        <v>102</v>
      </c>
      <c r="D22" s="117" t="s">
        <v>1710</v>
      </c>
      <c r="E22" s="117" t="s">
        <v>1659</v>
      </c>
      <c r="F22" s="118">
        <v>45551</v>
      </c>
      <c r="G22" s="127" t="s">
        <v>1719</v>
      </c>
      <c r="H22" s="119" t="s">
        <v>870</v>
      </c>
      <c r="I22" s="117">
        <v>0</v>
      </c>
      <c r="J22" s="117">
        <v>25</v>
      </c>
      <c r="K22" s="120">
        <v>1</v>
      </c>
      <c r="L22" s="117">
        <f>+Tabla32391112[[#This Row],[BALANCE INICIAL]]+Tabla32391112[[#This Row],[ENTRADAS]]-Tabla32391112[[#This Row],[SALIDAS]]</f>
        <v>24</v>
      </c>
      <c r="M22" s="111"/>
      <c r="N22" s="145">
        <v>24</v>
      </c>
      <c r="O22" s="121"/>
      <c r="P22" s="112">
        <f>Tabla32391112[[#This Row],[EXSISTENCIA]]-Tabla32391112[[#This Row],[RECONTEO]]-Tabla32391112[[#This Row],[SALIDAS2]]+Tabla32391112[[#This Row],[ENTRADAS2]]</f>
        <v>0</v>
      </c>
      <c r="Q22" s="122">
        <v>1266</v>
      </c>
      <c r="R22" s="122">
        <f>+Tabla32391112[[#This Row],[BALANCE INICIAL]]*Tabla32391112[[#This Row],[PRECIO]]</f>
        <v>0</v>
      </c>
      <c r="S22" s="122">
        <f>+Tabla32391112[[#This Row],[ENTRADAS]]*Tabla32391112[[#This Row],[PRECIO]]</f>
        <v>31650</v>
      </c>
      <c r="T22" s="122">
        <f>+Tabla32391112[[#This Row],[SALIDAS]]*Tabla32391112[[#This Row],[PRECIO]]</f>
        <v>1266</v>
      </c>
      <c r="U22" s="122">
        <f>+Tabla32391112[[#This Row],[BALANCE INICIAL2]]+Tabla32391112[[#This Row],[ENTRADAS3]]-Tabla32391112[[#This Row],[SALIDAS4]]</f>
        <v>30384</v>
      </c>
      <c r="V22" s="117"/>
      <c r="W22" s="122">
        <v>1266</v>
      </c>
      <c r="X22" s="122">
        <f>+Tabla32391112[[#This Row],[BALANCE INICIAL2]]+Tabla32391112[[#This Row],[ENTRADAS3]]-Tabla32391112[[#This Row],[SALIDAS4]]</f>
        <v>30384</v>
      </c>
    </row>
    <row r="23" spans="1:24">
      <c r="A23" s="126" t="s">
        <v>29</v>
      </c>
      <c r="B23" s="115" t="s">
        <v>878</v>
      </c>
      <c r="C23" s="116" t="s">
        <v>102</v>
      </c>
      <c r="D23" s="117" t="s">
        <v>1711</v>
      </c>
      <c r="E23" s="117" t="s">
        <v>1659</v>
      </c>
      <c r="F23" s="118">
        <v>45551</v>
      </c>
      <c r="G23" s="127" t="s">
        <v>1719</v>
      </c>
      <c r="H23" s="119" t="s">
        <v>870</v>
      </c>
      <c r="I23" s="117">
        <v>0</v>
      </c>
      <c r="J23" s="117">
        <v>4</v>
      </c>
      <c r="K23" s="120">
        <v>0</v>
      </c>
      <c r="L23" s="117">
        <f>+Tabla32391112[[#This Row],[BALANCE INICIAL]]+Tabla32391112[[#This Row],[ENTRADAS]]-Tabla32391112[[#This Row],[SALIDAS]]</f>
        <v>4</v>
      </c>
      <c r="M23" s="111"/>
      <c r="N23" s="145">
        <v>4</v>
      </c>
      <c r="O23" s="121"/>
      <c r="P23" s="112">
        <f>Tabla32391112[[#This Row],[EXSISTENCIA]]-Tabla32391112[[#This Row],[RECONTEO]]-Tabla32391112[[#This Row],[SALIDAS2]]+Tabla32391112[[#This Row],[ENTRADAS2]]</f>
        <v>0</v>
      </c>
      <c r="Q23" s="122">
        <v>1093</v>
      </c>
      <c r="R23" s="122">
        <f>+Tabla32391112[[#This Row],[BALANCE INICIAL]]*Tabla32391112[[#This Row],[PRECIO]]</f>
        <v>0</v>
      </c>
      <c r="S23" s="122">
        <f>+Tabla32391112[[#This Row],[ENTRADAS]]*Tabla32391112[[#This Row],[PRECIO]]</f>
        <v>4372</v>
      </c>
      <c r="T23" s="122">
        <f>+Tabla32391112[[#This Row],[SALIDAS]]*Tabla32391112[[#This Row],[PRECIO]]</f>
        <v>0</v>
      </c>
      <c r="U23" s="122">
        <f>+Tabla32391112[[#This Row],[BALANCE INICIAL2]]+Tabla32391112[[#This Row],[ENTRADAS3]]-Tabla32391112[[#This Row],[SALIDAS4]]</f>
        <v>4372</v>
      </c>
      <c r="V23" s="117"/>
      <c r="W23" s="122">
        <v>1093</v>
      </c>
      <c r="X23" s="122">
        <f>+Tabla32391112[[#This Row],[BALANCE INICIAL2]]+Tabla32391112[[#This Row],[ENTRADAS3]]-Tabla32391112[[#This Row],[SALIDAS4]]</f>
        <v>4372</v>
      </c>
    </row>
    <row r="24" spans="1:24" ht="13.5" customHeight="1">
      <c r="A24" s="9" t="s">
        <v>1381</v>
      </c>
      <c r="B24" s="47" t="s">
        <v>1382</v>
      </c>
      <c r="C24" s="50" t="s">
        <v>1383</v>
      </c>
      <c r="D24" t="s">
        <v>1634</v>
      </c>
      <c r="E24" t="s">
        <v>1641</v>
      </c>
      <c r="F24" s="55">
        <v>45546</v>
      </c>
      <c r="G24" s="62" t="s">
        <v>1643</v>
      </c>
      <c r="H24" s="9" t="s">
        <v>820</v>
      </c>
      <c r="I24">
        <v>0</v>
      </c>
      <c r="J24">
        <v>15</v>
      </c>
      <c r="K24" s="34">
        <v>4</v>
      </c>
      <c r="L24">
        <f>+Tabla32391112[[#This Row],[BALANCE INICIAL]]+Tabla32391112[[#This Row],[ENTRADAS]]-Tabla32391112[[#This Row],[SALIDAS]]</f>
        <v>11</v>
      </c>
      <c r="M24" s="90">
        <v>10</v>
      </c>
      <c r="N24" s="144">
        <v>1</v>
      </c>
      <c r="O24" s="16"/>
      <c r="P24" s="91">
        <f>Tabla32391112[[#This Row],[EXSISTENCIA]]-Tabla32391112[[#This Row],[RECONTEO]]-Tabla32391112[[#This Row],[SALIDAS2]]+Tabla32391112[[#This Row],[ENTRADAS2]]</f>
        <v>0</v>
      </c>
      <c r="Q24" s="2">
        <v>289</v>
      </c>
      <c r="R24" s="2">
        <f>+Tabla32391112[[#This Row],[BALANCE INICIAL]]*Tabla32391112[[#This Row],[PRECIO]]</f>
        <v>0</v>
      </c>
      <c r="S24" s="2">
        <f>+Tabla32391112[[#This Row],[ENTRADAS]]*Tabla32391112[[#This Row],[PRECIO]]</f>
        <v>4335</v>
      </c>
      <c r="T24" s="2">
        <f>+Tabla32391112[[#This Row],[SALIDAS]]*Tabla32391112[[#This Row],[PRECIO]]</f>
        <v>1156</v>
      </c>
      <c r="U24" s="2">
        <f>+Tabla32391112[[#This Row],[BALANCE INICIAL2]]+Tabla32391112[[#This Row],[ENTRADAS3]]-Tabla32391112[[#This Row],[SALIDAS4]]</f>
        <v>3179</v>
      </c>
      <c r="W24" s="2">
        <v>289</v>
      </c>
      <c r="X24" s="2">
        <f>+Tabla32391112[[#This Row],[BALANCE INICIAL2]]+Tabla32391112[[#This Row],[ENTRADAS3]]-Tabla32391112[[#This Row],[SALIDAS4]]</f>
        <v>3179</v>
      </c>
    </row>
    <row r="25" spans="1:24">
      <c r="A25" s="9" t="s">
        <v>34</v>
      </c>
      <c r="B25" s="17" t="s">
        <v>877</v>
      </c>
      <c r="C25" s="50" t="s">
        <v>80</v>
      </c>
      <c r="D25" t="s">
        <v>1321</v>
      </c>
      <c r="F25" s="55" t="s">
        <v>1345</v>
      </c>
      <c r="G25" s="55"/>
      <c r="H25" s="9" t="s">
        <v>820</v>
      </c>
      <c r="I25">
        <v>14</v>
      </c>
      <c r="J25">
        <v>0</v>
      </c>
      <c r="K25" s="34">
        <v>0</v>
      </c>
      <c r="L25">
        <f>+Tabla32391112[[#This Row],[BALANCE INICIAL]]+Tabla32391112[[#This Row],[ENTRADAS]]-Tabla32391112[[#This Row],[SALIDAS]]</f>
        <v>14</v>
      </c>
      <c r="M25" s="90">
        <v>14</v>
      </c>
      <c r="N25" s="144"/>
      <c r="O25" s="16"/>
      <c r="P25" s="91">
        <f>Tabla32391112[[#This Row],[EXSISTENCIA]]-Tabla32391112[[#This Row],[RECONTEO]]-Tabla32391112[[#This Row],[SALIDAS2]]+Tabla32391112[[#This Row],[ENTRADAS2]]</f>
        <v>0</v>
      </c>
      <c r="Q25" s="2">
        <v>9.76</v>
      </c>
      <c r="R25" s="2">
        <f>+Tabla32391112[[#This Row],[BALANCE INICIAL]]*Tabla32391112[[#This Row],[PRECIO]]</f>
        <v>136.63999999999999</v>
      </c>
      <c r="S25" s="2">
        <f>+Tabla32391112[[#This Row],[ENTRADAS]]*Tabla32391112[[#This Row],[PRECIO]]</f>
        <v>0</v>
      </c>
      <c r="T25" s="2">
        <f>+Tabla32391112[[#This Row],[SALIDAS]]*Tabla32391112[[#This Row],[PRECIO]]</f>
        <v>0</v>
      </c>
      <c r="U25" s="2">
        <f>+Tabla32391112[[#This Row],[BALANCE INICIAL2]]+Tabla32391112[[#This Row],[ENTRADAS3]]-Tabla32391112[[#This Row],[SALIDAS4]]</f>
        <v>136.63999999999999</v>
      </c>
      <c r="W25" s="2">
        <v>9.76</v>
      </c>
      <c r="X25" s="2">
        <f>+Tabla32391112[[#This Row],[BALANCE INICIAL2]]+Tabla32391112[[#This Row],[ENTRADAS3]]-Tabla32391112[[#This Row],[SALIDAS4]]</f>
        <v>136.63999999999999</v>
      </c>
    </row>
    <row r="26" spans="1:24" ht="15" customHeight="1">
      <c r="A26" s="9" t="s">
        <v>29</v>
      </c>
      <c r="B26" s="47" t="s">
        <v>878</v>
      </c>
      <c r="C26" s="50" t="s">
        <v>102</v>
      </c>
      <c r="D26" t="s">
        <v>1650</v>
      </c>
      <c r="E26" t="s">
        <v>1653</v>
      </c>
      <c r="F26" s="55">
        <v>45551</v>
      </c>
      <c r="G26" s="62" t="s">
        <v>1652</v>
      </c>
      <c r="H26" s="9" t="s">
        <v>1409</v>
      </c>
      <c r="I26">
        <v>0</v>
      </c>
      <c r="J26">
        <v>1000</v>
      </c>
      <c r="K26" s="34">
        <v>481</v>
      </c>
      <c r="L26">
        <f>+Tabla32391112[[#This Row],[BALANCE INICIAL]]+Tabla32391112[[#This Row],[ENTRADAS]]-Tabla32391112[[#This Row],[SALIDAS]]</f>
        <v>519</v>
      </c>
      <c r="M26" s="90">
        <v>490</v>
      </c>
      <c r="N26" s="144">
        <v>29</v>
      </c>
      <c r="O26" s="16"/>
      <c r="P26" s="91">
        <f>Tabla32391112[[#This Row],[EXSISTENCIA]]-Tabla32391112[[#This Row],[RECONTEO]]-Tabla32391112[[#This Row],[SALIDAS2]]+Tabla32391112[[#This Row],[ENTRADAS2]]</f>
        <v>0</v>
      </c>
      <c r="Q26" s="2">
        <v>164.7</v>
      </c>
      <c r="R26" s="2">
        <f>+Tabla32391112[[#This Row],[BALANCE INICIAL]]*Tabla32391112[[#This Row],[PRECIO]]</f>
        <v>0</v>
      </c>
      <c r="S26" s="2">
        <f>+Tabla32391112[[#This Row],[ENTRADAS]]*Tabla32391112[[#This Row],[PRECIO]]</f>
        <v>164700</v>
      </c>
      <c r="T26" s="2">
        <f>+Tabla32391112[[#This Row],[SALIDAS]]*Tabla32391112[[#This Row],[PRECIO]]</f>
        <v>79220.7</v>
      </c>
      <c r="U26" s="2">
        <f>+Tabla32391112[[#This Row],[BALANCE INICIAL2]]+Tabla32391112[[#This Row],[ENTRADAS3]]-Tabla32391112[[#This Row],[SALIDAS4]]</f>
        <v>85479.3</v>
      </c>
      <c r="W26" s="2">
        <v>164.7</v>
      </c>
      <c r="X26" s="2">
        <f>+Tabla32391112[[#This Row],[BALANCE INICIAL2]]+Tabla32391112[[#This Row],[ENTRADAS3]]-Tabla32391112[[#This Row],[SALIDAS4]]</f>
        <v>85479.3</v>
      </c>
    </row>
    <row r="27" spans="1:24" ht="15" customHeight="1">
      <c r="A27" s="9" t="s">
        <v>999</v>
      </c>
      <c r="B27" s="17" t="s">
        <v>875</v>
      </c>
      <c r="C27" s="50" t="s">
        <v>1000</v>
      </c>
      <c r="D27" t="s">
        <v>1326</v>
      </c>
      <c r="F27" s="55" t="s">
        <v>1345</v>
      </c>
      <c r="G27" s="55"/>
      <c r="H27" s="9" t="s">
        <v>1411</v>
      </c>
      <c r="I27">
        <v>4000</v>
      </c>
      <c r="J27">
        <v>0</v>
      </c>
      <c r="K27" s="34">
        <v>0</v>
      </c>
      <c r="L27">
        <f>+Tabla32391112[[#This Row],[BALANCE INICIAL]]+Tabla32391112[[#This Row],[ENTRADAS]]-Tabla32391112[[#This Row],[SALIDAS]]</f>
        <v>4000</v>
      </c>
      <c r="M27" s="90">
        <v>4000</v>
      </c>
      <c r="N27" s="144"/>
      <c r="O27" s="16"/>
      <c r="P27" s="91">
        <f>Tabla32391112[[#This Row],[EXSISTENCIA]]-Tabla32391112[[#This Row],[RECONTEO]]-Tabla32391112[[#This Row],[SALIDAS2]]+Tabla32391112[[#This Row],[ENTRADAS2]]</f>
        <v>0</v>
      </c>
      <c r="Q27" s="2">
        <v>8.2799999999999994</v>
      </c>
      <c r="R27" s="2">
        <f>+Tabla32391112[[#This Row],[BALANCE INICIAL]]*Tabla32391112[[#This Row],[PRECIO]]</f>
        <v>33120</v>
      </c>
      <c r="S27" s="2">
        <f>+Tabla32391112[[#This Row],[ENTRADAS]]*Tabla32391112[[#This Row],[PRECIO]]</f>
        <v>0</v>
      </c>
      <c r="T27" s="2">
        <f>+Tabla32391112[[#This Row],[SALIDAS]]*Tabla32391112[[#This Row],[PRECIO]]</f>
        <v>0</v>
      </c>
      <c r="U27" s="2">
        <f>+Tabla32391112[[#This Row],[BALANCE INICIAL2]]+Tabla32391112[[#This Row],[ENTRADAS3]]-Tabla32391112[[#This Row],[SALIDAS4]]</f>
        <v>33120</v>
      </c>
      <c r="W27" s="2">
        <v>8.2799999999999994</v>
      </c>
      <c r="X27" s="2">
        <f>+Tabla32391112[[#This Row],[BALANCE INICIAL2]]+Tabla32391112[[#This Row],[ENTRADAS3]]-Tabla32391112[[#This Row],[SALIDAS4]]</f>
        <v>33120</v>
      </c>
    </row>
    <row r="28" spans="1:24" ht="15" customHeight="1">
      <c r="A28" s="35" t="s">
        <v>43</v>
      </c>
      <c r="B28" s="17" t="s">
        <v>954</v>
      </c>
      <c r="C28" s="51" t="s">
        <v>89</v>
      </c>
      <c r="D28" t="s">
        <v>1405</v>
      </c>
      <c r="F28" s="55" t="s">
        <v>1345</v>
      </c>
      <c r="G28" s="55"/>
      <c r="H28" s="9" t="s">
        <v>825</v>
      </c>
      <c r="I28">
        <v>5</v>
      </c>
      <c r="J28">
        <v>0</v>
      </c>
      <c r="K28" s="34">
        <v>4</v>
      </c>
      <c r="L28">
        <f>+Tabla32391112[[#This Row],[BALANCE INICIAL]]+Tabla32391112[[#This Row],[ENTRADAS]]-Tabla32391112[[#This Row],[SALIDAS]]</f>
        <v>1</v>
      </c>
      <c r="M28" s="90">
        <v>60</v>
      </c>
      <c r="N28" s="144">
        <v>1</v>
      </c>
      <c r="O28" s="16">
        <v>60</v>
      </c>
      <c r="P28" s="91">
        <f>Tabla32391112[[#This Row],[EXSISTENCIA]]-Tabla32391112[[#This Row],[RECONTEO]]-Tabla32391112[[#This Row],[SALIDAS2]]+Tabla32391112[[#This Row],[ENTRADAS2]]</f>
        <v>0</v>
      </c>
      <c r="Q28" s="2">
        <v>335</v>
      </c>
      <c r="R28" s="2">
        <f>+Tabla32391112[[#This Row],[BALANCE INICIAL]]*Tabla32391112[[#This Row],[PRECIO]]</f>
        <v>1675</v>
      </c>
      <c r="S28" s="2">
        <f>+Tabla32391112[[#This Row],[ENTRADAS]]*Tabla32391112[[#This Row],[PRECIO]]</f>
        <v>0</v>
      </c>
      <c r="T28" s="2">
        <f>+Tabla32391112[[#This Row],[SALIDAS]]*Tabla32391112[[#This Row],[PRECIO]]</f>
        <v>1340</v>
      </c>
      <c r="U28" s="2">
        <f>+Tabla32391112[[#This Row],[BALANCE INICIAL2]]+Tabla32391112[[#This Row],[ENTRADAS3]]-Tabla32391112[[#This Row],[SALIDAS4]]</f>
        <v>335</v>
      </c>
      <c r="W28" s="2">
        <v>335</v>
      </c>
      <c r="X28" s="2">
        <f>+Tabla32391112[[#This Row],[BALANCE INICIAL2]]+Tabla32391112[[#This Row],[ENTRADAS3]]-Tabla32391112[[#This Row],[SALIDAS4]]</f>
        <v>335</v>
      </c>
    </row>
    <row r="29" spans="1:24" ht="15" customHeight="1">
      <c r="A29" s="39" t="s">
        <v>28</v>
      </c>
      <c r="B29" s="40" t="s">
        <v>884</v>
      </c>
      <c r="C29" s="52" t="s">
        <v>74</v>
      </c>
      <c r="D29" t="s">
        <v>1081</v>
      </c>
      <c r="E29" t="s">
        <v>1060</v>
      </c>
      <c r="F29" s="55" t="s">
        <v>1345</v>
      </c>
      <c r="G29" s="55"/>
      <c r="H29" s="9" t="s">
        <v>839</v>
      </c>
      <c r="I29">
        <v>0</v>
      </c>
      <c r="J29">
        <v>0</v>
      </c>
      <c r="K29" s="34">
        <v>0</v>
      </c>
      <c r="L29">
        <f>+Tabla32391112[[#This Row],[BALANCE INICIAL]]+Tabla32391112[[#This Row],[ENTRADAS]]-Tabla32391112[[#This Row],[SALIDAS]]</f>
        <v>0</v>
      </c>
      <c r="M29" s="90">
        <v>0</v>
      </c>
      <c r="N29" s="144"/>
      <c r="O29" s="16"/>
      <c r="P29" s="91">
        <f>Tabla32391112[[#This Row],[EXSISTENCIA]]-Tabla32391112[[#This Row],[RECONTEO]]-Tabla32391112[[#This Row],[SALIDAS2]]+Tabla32391112[[#This Row],[ENTRADAS2]]</f>
        <v>0</v>
      </c>
      <c r="Q29" s="2">
        <v>325</v>
      </c>
      <c r="R29" s="2">
        <f>+Tabla32391112[[#This Row],[BALANCE INICIAL]]*Tabla32391112[[#This Row],[PRECIO]]</f>
        <v>0</v>
      </c>
      <c r="S29" s="2">
        <f>+Tabla32391112[[#This Row],[ENTRADAS]]*Tabla32391112[[#This Row],[PRECIO]]</f>
        <v>0</v>
      </c>
      <c r="T29" s="2">
        <f>+Tabla32391112[[#This Row],[SALIDAS]]*Tabla32391112[[#This Row],[PRECIO]]</f>
        <v>0</v>
      </c>
      <c r="U29" s="2">
        <f>+Tabla32391112[[#This Row],[BALANCE INICIAL2]]+Tabla32391112[[#This Row],[ENTRADAS3]]-Tabla32391112[[#This Row],[SALIDAS4]]</f>
        <v>0</v>
      </c>
      <c r="W29" s="2">
        <v>325</v>
      </c>
      <c r="X29" s="2">
        <f>+Tabla32391112[[#This Row],[BALANCE INICIAL2]]+Tabla32391112[[#This Row],[ENTRADAS3]]-Tabla32391112[[#This Row],[SALIDAS4]]</f>
        <v>0</v>
      </c>
    </row>
    <row r="30" spans="1:24" ht="15" customHeight="1">
      <c r="A30" s="9" t="s">
        <v>31</v>
      </c>
      <c r="B30" s="47" t="s">
        <v>897</v>
      </c>
      <c r="C30" s="50" t="s">
        <v>69</v>
      </c>
      <c r="D30" t="s">
        <v>123</v>
      </c>
      <c r="F30" s="55" t="s">
        <v>1345</v>
      </c>
      <c r="G30" s="55"/>
      <c r="H30" s="9" t="s">
        <v>825</v>
      </c>
      <c r="I30">
        <v>57</v>
      </c>
      <c r="J30">
        <v>0</v>
      </c>
      <c r="K30" s="34">
        <v>0</v>
      </c>
      <c r="L30">
        <f>+Tabla32391112[[#This Row],[BALANCE INICIAL]]+Tabla32391112[[#This Row],[ENTRADAS]]-Tabla32391112[[#This Row],[SALIDAS]]</f>
        <v>57</v>
      </c>
      <c r="M30" s="90">
        <v>52</v>
      </c>
      <c r="N30" s="144">
        <v>5</v>
      </c>
      <c r="O30" s="16"/>
      <c r="P30" s="91">
        <f>Tabla32391112[[#This Row],[EXSISTENCIA]]-Tabla32391112[[#This Row],[RECONTEO]]-Tabla32391112[[#This Row],[SALIDAS2]]+Tabla32391112[[#This Row],[ENTRADAS2]]</f>
        <v>0</v>
      </c>
      <c r="Q30" s="2">
        <v>125</v>
      </c>
      <c r="R30" s="2">
        <f>+Tabla32391112[[#This Row],[BALANCE INICIAL]]*Tabla32391112[[#This Row],[PRECIO]]</f>
        <v>7125</v>
      </c>
      <c r="S30" s="2">
        <f>+Tabla32391112[[#This Row],[ENTRADAS]]*Tabla32391112[[#This Row],[PRECIO]]</f>
        <v>0</v>
      </c>
      <c r="T30" s="2">
        <f>+Tabla32391112[[#This Row],[SALIDAS]]*Tabla32391112[[#This Row],[PRECIO]]</f>
        <v>0</v>
      </c>
      <c r="U30" s="2">
        <f>+Tabla32391112[[#This Row],[BALANCE INICIAL2]]+Tabla32391112[[#This Row],[ENTRADAS3]]-Tabla32391112[[#This Row],[SALIDAS4]]</f>
        <v>7125</v>
      </c>
      <c r="W30" s="2">
        <v>125</v>
      </c>
      <c r="X30" s="2">
        <f>+Tabla32391112[[#This Row],[BALANCE INICIAL2]]+Tabla32391112[[#This Row],[ENTRADAS3]]-Tabla32391112[[#This Row],[SALIDAS4]]</f>
        <v>7125</v>
      </c>
    </row>
    <row r="31" spans="1:24" ht="15" customHeight="1">
      <c r="A31" s="9" t="s">
        <v>59</v>
      </c>
      <c r="B31" s="17" t="s">
        <v>880</v>
      </c>
      <c r="C31" s="50" t="s">
        <v>107</v>
      </c>
      <c r="D31" t="s">
        <v>1633</v>
      </c>
      <c r="F31" s="55" t="s">
        <v>1345</v>
      </c>
      <c r="G31" s="55"/>
      <c r="H31" s="9" t="s">
        <v>820</v>
      </c>
      <c r="I31">
        <v>4</v>
      </c>
      <c r="J31">
        <v>0</v>
      </c>
      <c r="K31" s="34">
        <v>1</v>
      </c>
      <c r="L31">
        <f>+Tabla32391112[[#This Row],[BALANCE INICIAL]]+Tabla32391112[[#This Row],[ENTRADAS]]-Tabla32391112[[#This Row],[SALIDAS]]</f>
        <v>3</v>
      </c>
      <c r="M31" s="90">
        <v>3</v>
      </c>
      <c r="N31" s="144"/>
      <c r="O31" s="16"/>
      <c r="P31" s="91">
        <f>Tabla32391112[[#This Row],[EXSISTENCIA]]-Tabla32391112[[#This Row],[RECONTEO]]-Tabla32391112[[#This Row],[SALIDAS2]]+Tabla32391112[[#This Row],[ENTRADAS2]]</f>
        <v>0</v>
      </c>
      <c r="Q31" s="2">
        <v>325</v>
      </c>
      <c r="R31" s="2">
        <f>+Tabla32391112[[#This Row],[BALANCE INICIAL]]*Tabla32391112[[#This Row],[PRECIO]]</f>
        <v>1300</v>
      </c>
      <c r="S31" s="2">
        <f>+Tabla32391112[[#This Row],[ENTRADAS]]*Tabla32391112[[#This Row],[PRECIO]]</f>
        <v>0</v>
      </c>
      <c r="T31" s="2">
        <f>+Tabla32391112[[#This Row],[SALIDAS]]*Tabla32391112[[#This Row],[PRECIO]]</f>
        <v>325</v>
      </c>
      <c r="U31" s="2">
        <f>+Tabla32391112[[#This Row],[BALANCE INICIAL2]]+Tabla32391112[[#This Row],[ENTRADAS3]]-Tabla32391112[[#This Row],[SALIDAS4]]</f>
        <v>975</v>
      </c>
      <c r="W31" s="2">
        <v>325</v>
      </c>
      <c r="X31" s="2">
        <f>+Tabla32391112[[#This Row],[BALANCE INICIAL2]]+Tabla32391112[[#This Row],[ENTRADAS3]]-Tabla32391112[[#This Row],[SALIDAS4]]</f>
        <v>975</v>
      </c>
    </row>
    <row r="32" spans="1:24" ht="15" customHeight="1">
      <c r="A32" s="123" t="s">
        <v>27</v>
      </c>
      <c r="B32" s="124" t="s">
        <v>889</v>
      </c>
      <c r="C32" s="125" t="s">
        <v>1139</v>
      </c>
      <c r="D32" s="117" t="s">
        <v>1319</v>
      </c>
      <c r="E32" s="117"/>
      <c r="F32" s="118" t="s">
        <v>1345</v>
      </c>
      <c r="G32" s="118"/>
      <c r="H32" s="119" t="s">
        <v>820</v>
      </c>
      <c r="I32" s="117">
        <v>100</v>
      </c>
      <c r="J32" s="117">
        <v>0</v>
      </c>
      <c r="K32" s="120">
        <v>0</v>
      </c>
      <c r="L32" s="117">
        <f>+Tabla32391112[[#This Row],[BALANCE INICIAL]]+Tabla32391112[[#This Row],[ENTRADAS]]-Tabla32391112[[#This Row],[SALIDAS]]</f>
        <v>100</v>
      </c>
      <c r="M32" s="111">
        <v>0</v>
      </c>
      <c r="N32" s="145">
        <v>100</v>
      </c>
      <c r="O32" s="121"/>
      <c r="P32" s="112">
        <f>Tabla32391112[[#This Row],[EXSISTENCIA]]-Tabla32391112[[#This Row],[RECONTEO]]-Tabla32391112[[#This Row],[SALIDAS2]]+Tabla32391112[[#This Row],[ENTRADAS2]]</f>
        <v>0</v>
      </c>
      <c r="Q32" s="122">
        <v>50.4</v>
      </c>
      <c r="R32" s="122">
        <f>+Tabla32391112[[#This Row],[BALANCE INICIAL]]*Tabla32391112[[#This Row],[PRECIO]]</f>
        <v>5040</v>
      </c>
      <c r="S32" s="122">
        <f>+Tabla32391112[[#This Row],[ENTRADAS]]*Tabla32391112[[#This Row],[PRECIO]]</f>
        <v>0</v>
      </c>
      <c r="T32" s="122">
        <f>+Tabla32391112[[#This Row],[SALIDAS]]*Tabla32391112[[#This Row],[PRECIO]]</f>
        <v>0</v>
      </c>
      <c r="U32" s="122">
        <f>+Tabla32391112[[#This Row],[BALANCE INICIAL2]]+Tabla32391112[[#This Row],[ENTRADAS3]]-Tabla32391112[[#This Row],[SALIDAS4]]</f>
        <v>5040</v>
      </c>
      <c r="V32" s="117"/>
      <c r="W32" s="122">
        <v>50.4</v>
      </c>
      <c r="X32" s="122">
        <f>+Tabla32391112[[#This Row],[BALANCE INICIAL2]]+Tabla32391112[[#This Row],[ENTRADAS3]]-Tabla32391112[[#This Row],[SALIDAS4]]</f>
        <v>5040</v>
      </c>
    </row>
    <row r="33" spans="1:24" ht="15" customHeight="1">
      <c r="A33" s="123" t="s">
        <v>27</v>
      </c>
      <c r="B33" s="124" t="s">
        <v>889</v>
      </c>
      <c r="C33" s="125" t="s">
        <v>1139</v>
      </c>
      <c r="D33" s="117" t="s">
        <v>1320</v>
      </c>
      <c r="E33" s="117"/>
      <c r="F33" s="118" t="s">
        <v>1345</v>
      </c>
      <c r="G33" s="118"/>
      <c r="H33" s="119" t="s">
        <v>820</v>
      </c>
      <c r="I33" s="117">
        <v>300</v>
      </c>
      <c r="J33" s="117">
        <v>0</v>
      </c>
      <c r="K33" s="120">
        <v>0</v>
      </c>
      <c r="L33" s="117">
        <f>+Tabla32391112[[#This Row],[BALANCE INICIAL]]+Tabla32391112[[#This Row],[ENTRADAS]]-Tabla32391112[[#This Row],[SALIDAS]]</f>
        <v>300</v>
      </c>
      <c r="M33" s="111">
        <v>0</v>
      </c>
      <c r="N33" s="145">
        <v>300</v>
      </c>
      <c r="O33" s="121"/>
      <c r="P33" s="112">
        <f>Tabla32391112[[#This Row],[EXSISTENCIA]]-Tabla32391112[[#This Row],[RECONTEO]]-Tabla32391112[[#This Row],[SALIDAS2]]+Tabla32391112[[#This Row],[ENTRADAS2]]</f>
        <v>0</v>
      </c>
      <c r="Q33" s="122">
        <v>91</v>
      </c>
      <c r="R33" s="122">
        <f>+Tabla32391112[[#This Row],[BALANCE INICIAL]]*Tabla32391112[[#This Row],[PRECIO]]</f>
        <v>27300</v>
      </c>
      <c r="S33" s="122">
        <f>+Tabla32391112[[#This Row],[ENTRADAS]]*Tabla32391112[[#This Row],[PRECIO]]</f>
        <v>0</v>
      </c>
      <c r="T33" s="122">
        <f>+Tabla32391112[[#This Row],[SALIDAS]]*Tabla32391112[[#This Row],[PRECIO]]</f>
        <v>0</v>
      </c>
      <c r="U33" s="122">
        <f>+Tabla32391112[[#This Row],[BALANCE INICIAL2]]+Tabla32391112[[#This Row],[ENTRADAS3]]-Tabla32391112[[#This Row],[SALIDAS4]]</f>
        <v>27300</v>
      </c>
      <c r="V33" s="117"/>
      <c r="W33" s="122">
        <v>91</v>
      </c>
      <c r="X33" s="122">
        <f>+Tabla32391112[[#This Row],[BALANCE INICIAL2]]+Tabla32391112[[#This Row],[ENTRADAS3]]-Tabla32391112[[#This Row],[SALIDAS4]]</f>
        <v>27300</v>
      </c>
    </row>
    <row r="34" spans="1:24" ht="15" customHeight="1">
      <c r="A34" s="123" t="s">
        <v>1376</v>
      </c>
      <c r="B34" s="124" t="s">
        <v>875</v>
      </c>
      <c r="C34" s="125" t="s">
        <v>64</v>
      </c>
      <c r="D34" s="117" t="s">
        <v>1265</v>
      </c>
      <c r="E34" s="117"/>
      <c r="F34" s="118" t="s">
        <v>1345</v>
      </c>
      <c r="G34" s="118"/>
      <c r="H34" s="119" t="s">
        <v>820</v>
      </c>
      <c r="I34" s="117">
        <v>200</v>
      </c>
      <c r="J34" s="117">
        <v>0</v>
      </c>
      <c r="K34" s="120">
        <v>0</v>
      </c>
      <c r="L34" s="117">
        <v>200</v>
      </c>
      <c r="M34" s="111">
        <v>0</v>
      </c>
      <c r="N34" s="145">
        <v>200</v>
      </c>
      <c r="O34" s="121">
        <v>0</v>
      </c>
      <c r="P34" s="112">
        <f>Tabla32391112[[#This Row],[EXSISTENCIA]]-Tabla32391112[[#This Row],[RECONTEO]]-Tabla32391112[[#This Row],[SALIDAS2]]+Tabla32391112[[#This Row],[ENTRADAS2]]</f>
        <v>0</v>
      </c>
      <c r="Q34" s="122">
        <v>60</v>
      </c>
      <c r="R34" s="122">
        <f>+Tabla32391112[[#This Row],[BALANCE INICIAL]]*Tabla32391112[[#This Row],[PRECIO]]</f>
        <v>12000</v>
      </c>
      <c r="S34" s="122">
        <f>+Tabla32391112[[#This Row],[ENTRADAS]]*Tabla32391112[[#This Row],[PRECIO]]</f>
        <v>0</v>
      </c>
      <c r="T34" s="122">
        <f>+Tabla32391112[[#This Row],[SALIDAS]]*Tabla32391112[[#This Row],[PRECIO]]</f>
        <v>0</v>
      </c>
      <c r="U34" s="122">
        <f>+Tabla32391112[[#This Row],[BALANCE INICIAL2]]+Tabla32391112[[#This Row],[ENTRADAS3]]-Tabla32391112[[#This Row],[SALIDAS4]]</f>
        <v>12000</v>
      </c>
      <c r="V34" s="117"/>
      <c r="W34" s="122"/>
      <c r="X34" s="122"/>
    </row>
    <row r="35" spans="1:24" ht="15" customHeight="1">
      <c r="A35" s="39" t="s">
        <v>28</v>
      </c>
      <c r="B35" s="40" t="s">
        <v>884</v>
      </c>
      <c r="C35" s="52" t="s">
        <v>74</v>
      </c>
      <c r="D35" t="s">
        <v>1632</v>
      </c>
      <c r="F35" s="55" t="s">
        <v>1345</v>
      </c>
      <c r="G35" s="55"/>
      <c r="H35" s="9" t="s">
        <v>820</v>
      </c>
      <c r="I35">
        <v>7</v>
      </c>
      <c r="J35">
        <v>0</v>
      </c>
      <c r="K35" s="34">
        <v>1</v>
      </c>
      <c r="L35">
        <f>+Tabla32391112[[#This Row],[BALANCE INICIAL]]+Tabla32391112[[#This Row],[ENTRADAS]]-Tabla32391112[[#This Row],[SALIDAS]]</f>
        <v>6</v>
      </c>
      <c r="M35" s="90">
        <v>6</v>
      </c>
      <c r="N35" s="144"/>
      <c r="O35" s="16"/>
      <c r="P35" s="91">
        <f>Tabla32391112[[#This Row],[EXSISTENCIA]]-Tabla32391112[[#This Row],[RECONTEO]]-Tabla32391112[[#This Row],[SALIDAS2]]+Tabla32391112[[#This Row],[ENTRADAS2]]</f>
        <v>0</v>
      </c>
      <c r="Q35" s="2">
        <v>524.13</v>
      </c>
      <c r="R35" s="2">
        <f>+Tabla32391112[[#This Row],[BALANCE INICIAL]]*Tabla32391112[[#This Row],[PRECIO]]</f>
        <v>3668.91</v>
      </c>
      <c r="S35" s="2">
        <f>+Tabla32391112[[#This Row],[ENTRADAS]]*Tabla32391112[[#This Row],[PRECIO]]</f>
        <v>0</v>
      </c>
      <c r="T35" s="2">
        <f>+Tabla32391112[[#This Row],[SALIDAS]]*Tabla32391112[[#This Row],[PRECIO]]</f>
        <v>524.13</v>
      </c>
      <c r="U35" s="2">
        <f>+Tabla32391112[[#This Row],[BALANCE INICIAL2]]+Tabla32391112[[#This Row],[ENTRADAS3]]-Tabla32391112[[#This Row],[SALIDAS4]]</f>
        <v>3144.7799999999997</v>
      </c>
      <c r="W35" s="2">
        <v>524.13</v>
      </c>
      <c r="X35" s="2">
        <f>+Tabla32391112[[#This Row],[BALANCE INICIAL2]]+Tabla32391112[[#This Row],[ENTRADAS3]]-Tabla32391112[[#This Row],[SALIDAS4]]</f>
        <v>3144.7799999999997</v>
      </c>
    </row>
    <row r="36" spans="1:24" ht="15" customHeight="1">
      <c r="A36" s="126" t="s">
        <v>29</v>
      </c>
      <c r="B36" s="115" t="s">
        <v>878</v>
      </c>
      <c r="C36" s="116" t="s">
        <v>102</v>
      </c>
      <c r="D36" s="117" t="s">
        <v>1666</v>
      </c>
      <c r="E36" s="117" t="s">
        <v>1659</v>
      </c>
      <c r="F36" s="118">
        <v>45551</v>
      </c>
      <c r="G36" s="127" t="s">
        <v>1719</v>
      </c>
      <c r="H36" s="119" t="s">
        <v>820</v>
      </c>
      <c r="I36" s="117">
        <v>0</v>
      </c>
      <c r="J36" s="117">
        <v>25</v>
      </c>
      <c r="K36" s="120">
        <v>0</v>
      </c>
      <c r="L36" s="117">
        <f>+Tabla32391112[[#This Row],[BALANCE INICIAL]]+Tabla32391112[[#This Row],[ENTRADAS]]-Tabla32391112[[#This Row],[SALIDAS]]</f>
        <v>25</v>
      </c>
      <c r="M36" s="111">
        <v>25</v>
      </c>
      <c r="N36" s="145"/>
      <c r="O36" s="121"/>
      <c r="P36" s="112">
        <f>Tabla32391112[[#This Row],[EXSISTENCIA]]-Tabla32391112[[#This Row],[RECONTEO]]-Tabla32391112[[#This Row],[SALIDAS2]]+Tabla32391112[[#This Row],[ENTRADAS2]]</f>
        <v>0</v>
      </c>
      <c r="Q36" s="122">
        <v>43</v>
      </c>
      <c r="R36" s="122">
        <f>+Tabla32391112[[#This Row],[BALANCE INICIAL]]*Tabla32391112[[#This Row],[PRECIO]]</f>
        <v>0</v>
      </c>
      <c r="S36" s="122">
        <f>+Tabla32391112[[#This Row],[ENTRADAS]]*Tabla32391112[[#This Row],[PRECIO]]</f>
        <v>1075</v>
      </c>
      <c r="T36" s="122">
        <f>+Tabla32391112[[#This Row],[SALIDAS]]*Tabla32391112[[#This Row],[PRECIO]]</f>
        <v>0</v>
      </c>
      <c r="U36" s="122">
        <f>+Tabla32391112[[#This Row],[BALANCE INICIAL2]]+Tabla32391112[[#This Row],[ENTRADAS3]]-Tabla32391112[[#This Row],[SALIDAS4]]</f>
        <v>1075</v>
      </c>
      <c r="V36" s="117"/>
      <c r="W36" s="122">
        <v>43</v>
      </c>
      <c r="X36" s="122">
        <f>+Tabla32391112[[#This Row],[BALANCE INICIAL2]]+Tabla32391112[[#This Row],[ENTRADAS3]]-Tabla32391112[[#This Row],[SALIDAS4]]</f>
        <v>1075</v>
      </c>
    </row>
    <row r="37" spans="1:24" ht="15" customHeight="1">
      <c r="A37" s="9" t="s">
        <v>29</v>
      </c>
      <c r="B37" s="47" t="s">
        <v>878</v>
      </c>
      <c r="C37" s="50" t="s">
        <v>102</v>
      </c>
      <c r="D37" t="s">
        <v>128</v>
      </c>
      <c r="F37" s="55" t="s">
        <v>1345</v>
      </c>
      <c r="G37" s="55"/>
      <c r="H37" s="9" t="s">
        <v>820</v>
      </c>
      <c r="I37">
        <v>76</v>
      </c>
      <c r="J37">
        <v>0</v>
      </c>
      <c r="K37" s="34">
        <v>45</v>
      </c>
      <c r="L37">
        <f>+Tabla32391112[[#This Row],[BALANCE INICIAL]]+Tabla32391112[[#This Row],[ENTRADAS]]-Tabla32391112[[#This Row],[SALIDAS]]</f>
        <v>31</v>
      </c>
      <c r="M37" s="90">
        <v>2</v>
      </c>
      <c r="N37" s="144">
        <v>29</v>
      </c>
      <c r="O37" s="16"/>
      <c r="P37" s="91">
        <f>Tabla32391112[[#This Row],[EXSISTENCIA]]-Tabla32391112[[#This Row],[RECONTEO]]-Tabla32391112[[#This Row],[SALIDAS2]]+Tabla32391112[[#This Row],[ENTRADAS2]]</f>
        <v>0</v>
      </c>
      <c r="Q37" s="2">
        <v>125</v>
      </c>
      <c r="R37" s="2">
        <f>+Tabla32391112[[#This Row],[BALANCE INICIAL]]*Tabla32391112[[#This Row],[PRECIO]]</f>
        <v>9500</v>
      </c>
      <c r="S37" s="2">
        <f>+Tabla32391112[[#This Row],[ENTRADAS]]*Tabla32391112[[#This Row],[PRECIO]]</f>
        <v>0</v>
      </c>
      <c r="T37" s="2">
        <f>+Tabla32391112[[#This Row],[SALIDAS]]*Tabla32391112[[#This Row],[PRECIO]]</f>
        <v>5625</v>
      </c>
      <c r="U37" s="2">
        <f>+Tabla32391112[[#This Row],[BALANCE INICIAL2]]+Tabla32391112[[#This Row],[ENTRADAS3]]-Tabla32391112[[#This Row],[SALIDAS4]]</f>
        <v>3875</v>
      </c>
      <c r="W37" s="2">
        <v>125</v>
      </c>
      <c r="X37" s="2">
        <f>+Tabla32391112[[#This Row],[BALANCE INICIAL2]]+Tabla32391112[[#This Row],[ENTRADAS3]]-Tabla32391112[[#This Row],[SALIDAS4]]</f>
        <v>3875</v>
      </c>
    </row>
    <row r="38" spans="1:24" ht="15" customHeight="1">
      <c r="A38" s="63" t="s">
        <v>29</v>
      </c>
      <c r="B38" s="40" t="s">
        <v>878</v>
      </c>
      <c r="C38" s="52" t="s">
        <v>102</v>
      </c>
      <c r="D38" t="s">
        <v>1668</v>
      </c>
      <c r="E38" t="s">
        <v>1659</v>
      </c>
      <c r="F38" s="55">
        <v>45551</v>
      </c>
      <c r="G38" s="62" t="s">
        <v>1719</v>
      </c>
      <c r="H38" s="9" t="s">
        <v>820</v>
      </c>
      <c r="I38">
        <v>0</v>
      </c>
      <c r="J38">
        <v>20</v>
      </c>
      <c r="K38" s="34">
        <v>0</v>
      </c>
      <c r="L38">
        <f>+Tabla32391112[[#This Row],[BALANCE INICIAL]]+Tabla32391112[[#This Row],[ENTRADAS]]-Tabla32391112[[#This Row],[SALIDAS]]</f>
        <v>20</v>
      </c>
      <c r="M38" s="90">
        <v>2</v>
      </c>
      <c r="N38" s="144">
        <v>18</v>
      </c>
      <c r="O38" s="16"/>
      <c r="P38" s="91">
        <f>Tabla32391112[[#This Row],[EXSISTENCIA]]-Tabla32391112[[#This Row],[RECONTEO]]-Tabla32391112[[#This Row],[SALIDAS2]]+Tabla32391112[[#This Row],[ENTRADAS2]]</f>
        <v>0</v>
      </c>
      <c r="Q38" s="2">
        <v>105</v>
      </c>
      <c r="R38" s="2">
        <f>+Tabla32391112[[#This Row],[BALANCE INICIAL]]*Tabla32391112[[#This Row],[PRECIO]]</f>
        <v>0</v>
      </c>
      <c r="S38" s="2">
        <f>+Tabla32391112[[#This Row],[ENTRADAS]]*Tabla32391112[[#This Row],[PRECIO]]</f>
        <v>2100</v>
      </c>
      <c r="T38" s="2">
        <f>+Tabla32391112[[#This Row],[SALIDAS]]*Tabla32391112[[#This Row],[PRECIO]]</f>
        <v>0</v>
      </c>
      <c r="U38" s="2">
        <f>+Tabla32391112[[#This Row],[BALANCE INICIAL2]]+Tabla32391112[[#This Row],[ENTRADAS3]]-Tabla32391112[[#This Row],[SALIDAS4]]</f>
        <v>2100</v>
      </c>
      <c r="W38" s="2">
        <v>105</v>
      </c>
      <c r="X38" s="2">
        <f>+Tabla32391112[[#This Row],[BALANCE INICIAL2]]+Tabla32391112[[#This Row],[ENTRADAS3]]-Tabla32391112[[#This Row],[SALIDAS4]]</f>
        <v>2100</v>
      </c>
    </row>
    <row r="39" spans="1:24" s="73" customFormat="1" ht="15" customHeight="1">
      <c r="A39" s="83" t="s">
        <v>41</v>
      </c>
      <c r="B39" s="84" t="s">
        <v>890</v>
      </c>
      <c r="C39" s="85" t="s">
        <v>87</v>
      </c>
      <c r="D39" s="73" t="s">
        <v>1628</v>
      </c>
      <c r="E39" s="73" t="s">
        <v>1630</v>
      </c>
      <c r="F39" s="86">
        <v>45540</v>
      </c>
      <c r="G39" s="87" t="s">
        <v>1616</v>
      </c>
      <c r="H39" s="88" t="s">
        <v>820</v>
      </c>
      <c r="I39" s="73">
        <v>0</v>
      </c>
      <c r="J39" s="73">
        <v>1</v>
      </c>
      <c r="K39" s="89">
        <v>1</v>
      </c>
      <c r="L39" s="73">
        <f>+Tabla32391112[[#This Row],[BALANCE INICIAL]]+Tabla32391112[[#This Row],[ENTRADAS]]-Tabla32391112[[#This Row],[SALIDAS]]</f>
        <v>0</v>
      </c>
      <c r="M39" s="90">
        <v>1</v>
      </c>
      <c r="N39" s="144"/>
      <c r="O39" s="90">
        <v>0</v>
      </c>
      <c r="P39" s="91">
        <f>Tabla32391112[[#This Row],[EXSISTENCIA]]-Tabla32391112[[#This Row],[RECONTEO]]-Tabla32391112[[#This Row],[SALIDAS2]]+Tabla32391112[[#This Row],[ENTRADAS2]]</f>
        <v>-1</v>
      </c>
      <c r="Q39" s="92">
        <v>3200</v>
      </c>
      <c r="R39" s="92">
        <f>+Tabla32391112[[#This Row],[BALANCE INICIAL]]*Tabla32391112[[#This Row],[PRECIO]]</f>
        <v>0</v>
      </c>
      <c r="S39" s="92">
        <f>+Tabla32391112[[#This Row],[ENTRADAS]]*Tabla32391112[[#This Row],[PRECIO]]</f>
        <v>3200</v>
      </c>
      <c r="T39" s="92">
        <f>+Tabla32391112[[#This Row],[SALIDAS]]*Tabla32391112[[#This Row],[PRECIO]]</f>
        <v>3200</v>
      </c>
      <c r="U39" s="92">
        <f>+Tabla32391112[[#This Row],[BALANCE INICIAL2]]+Tabla32391112[[#This Row],[ENTRADAS3]]-Tabla32391112[[#This Row],[SALIDAS4]]</f>
        <v>0</v>
      </c>
      <c r="W39" s="92">
        <v>3200</v>
      </c>
      <c r="X39" s="92">
        <f>+Tabla32391112[[#This Row],[BALANCE INICIAL2]]+Tabla32391112[[#This Row],[ENTRADAS3]]-Tabla32391112[[#This Row],[SALIDAS4]]</f>
        <v>0</v>
      </c>
    </row>
    <row r="40" spans="1:24" s="73" customFormat="1">
      <c r="A40" s="83" t="s">
        <v>41</v>
      </c>
      <c r="B40" s="84" t="s">
        <v>890</v>
      </c>
      <c r="C40" s="85" t="s">
        <v>87</v>
      </c>
      <c r="D40" s="73" t="s">
        <v>1626</v>
      </c>
      <c r="E40" s="73" t="s">
        <v>1630</v>
      </c>
      <c r="F40" s="86">
        <v>45540</v>
      </c>
      <c r="G40" s="87" t="s">
        <v>1616</v>
      </c>
      <c r="H40" s="88" t="s">
        <v>820</v>
      </c>
      <c r="I40" s="73">
        <v>0</v>
      </c>
      <c r="J40" s="73">
        <v>1</v>
      </c>
      <c r="K40" s="89">
        <v>1</v>
      </c>
      <c r="L40" s="73">
        <f>+Tabla32391112[[#This Row],[BALANCE INICIAL]]+Tabla32391112[[#This Row],[ENTRADAS]]-Tabla32391112[[#This Row],[SALIDAS]]</f>
        <v>0</v>
      </c>
      <c r="M40" s="90">
        <v>1</v>
      </c>
      <c r="N40" s="144"/>
      <c r="O40" s="90">
        <v>0</v>
      </c>
      <c r="P40" s="91">
        <f>Tabla32391112[[#This Row],[EXSISTENCIA]]-Tabla32391112[[#This Row],[RECONTEO]]-Tabla32391112[[#This Row],[SALIDAS2]]+Tabla32391112[[#This Row],[ENTRADAS2]]</f>
        <v>-1</v>
      </c>
      <c r="Q40" s="92">
        <v>3200</v>
      </c>
      <c r="R40" s="92">
        <f>+Tabla32391112[[#This Row],[BALANCE INICIAL]]*Tabla32391112[[#This Row],[PRECIO]]</f>
        <v>0</v>
      </c>
      <c r="S40" s="92">
        <f>+Tabla32391112[[#This Row],[ENTRADAS]]*Tabla32391112[[#This Row],[PRECIO]]</f>
        <v>3200</v>
      </c>
      <c r="T40" s="92">
        <f>+Tabla32391112[[#This Row],[SALIDAS]]*Tabla32391112[[#This Row],[PRECIO]]</f>
        <v>3200</v>
      </c>
      <c r="U40" s="92">
        <f>+Tabla32391112[[#This Row],[BALANCE INICIAL2]]+Tabla32391112[[#This Row],[ENTRADAS3]]-Tabla32391112[[#This Row],[SALIDAS4]]</f>
        <v>0</v>
      </c>
      <c r="W40" s="92">
        <v>3200</v>
      </c>
      <c r="X40" s="92">
        <f>+Tabla32391112[[#This Row],[BALANCE INICIAL2]]+Tabla32391112[[#This Row],[ENTRADAS3]]-Tabla32391112[[#This Row],[SALIDAS4]]</f>
        <v>0</v>
      </c>
    </row>
    <row r="41" spans="1:24" s="73" customFormat="1">
      <c r="A41" s="83" t="s">
        <v>1617</v>
      </c>
      <c r="B41" s="84" t="s">
        <v>1618</v>
      </c>
      <c r="C41" s="85" t="s">
        <v>1619</v>
      </c>
      <c r="D41" s="73" t="s">
        <v>1614</v>
      </c>
      <c r="E41" s="73" t="s">
        <v>1631</v>
      </c>
      <c r="F41" s="86">
        <v>45540</v>
      </c>
      <c r="G41" s="87" t="s">
        <v>1492</v>
      </c>
      <c r="H41" s="88" t="s">
        <v>820</v>
      </c>
      <c r="I41" s="73">
        <v>0</v>
      </c>
      <c r="J41" s="73">
        <v>1</v>
      </c>
      <c r="K41" s="89">
        <v>1</v>
      </c>
      <c r="L41" s="73">
        <f>+Tabla32391112[[#This Row],[BALANCE INICIAL]]+Tabla32391112[[#This Row],[ENTRADAS]]-Tabla32391112[[#This Row],[SALIDAS]]</f>
        <v>0</v>
      </c>
      <c r="M41" s="90">
        <v>1</v>
      </c>
      <c r="N41" s="144"/>
      <c r="O41" s="90"/>
      <c r="P41" s="91">
        <f>Tabla32391112[[#This Row],[EXSISTENCIA]]-Tabla32391112[[#This Row],[RECONTEO]]-Tabla32391112[[#This Row],[SALIDAS2]]+Tabla32391112[[#This Row],[ENTRADAS2]]</f>
        <v>-1</v>
      </c>
      <c r="Q41" s="92">
        <v>5500</v>
      </c>
      <c r="R41" s="92">
        <f>+Tabla32391112[[#This Row],[BALANCE INICIAL]]*Tabla32391112[[#This Row],[PRECIO]]</f>
        <v>0</v>
      </c>
      <c r="S41" s="92">
        <f>+Tabla32391112[[#This Row],[ENTRADAS]]*Tabla32391112[[#This Row],[PRECIO]]</f>
        <v>5500</v>
      </c>
      <c r="T41" s="92">
        <f>+Tabla32391112[[#This Row],[SALIDAS]]*Tabla32391112[[#This Row],[PRECIO]]</f>
        <v>5500</v>
      </c>
      <c r="U41" s="92">
        <f>+Tabla32391112[[#This Row],[BALANCE INICIAL2]]+Tabla32391112[[#This Row],[ENTRADAS3]]-Tabla32391112[[#This Row],[SALIDAS4]]</f>
        <v>0</v>
      </c>
      <c r="W41" s="92">
        <v>5500</v>
      </c>
      <c r="X41" s="92">
        <f>+Tabla32391112[[#This Row],[BALANCE INICIAL2]]+Tabla32391112[[#This Row],[ENTRADAS3]]-Tabla32391112[[#This Row],[SALIDAS4]]</f>
        <v>0</v>
      </c>
    </row>
    <row r="42" spans="1:24">
      <c r="A42" s="9" t="s">
        <v>30</v>
      </c>
      <c r="B42" s="17" t="s">
        <v>876</v>
      </c>
      <c r="C42" s="50" t="s">
        <v>73</v>
      </c>
      <c r="D42" t="s">
        <v>1312</v>
      </c>
      <c r="F42" s="55" t="s">
        <v>1345</v>
      </c>
      <c r="G42" s="55"/>
      <c r="H42" s="9" t="s">
        <v>820</v>
      </c>
      <c r="I42">
        <v>2500</v>
      </c>
      <c r="J42">
        <v>0</v>
      </c>
      <c r="K42" s="34">
        <v>0</v>
      </c>
      <c r="L42">
        <f>+Tabla32391112[[#This Row],[BALANCE INICIAL]]+Tabla32391112[[#This Row],[ENTRADAS]]-Tabla32391112[[#This Row],[SALIDAS]]</f>
        <v>2500</v>
      </c>
      <c r="M42" s="90">
        <v>2500</v>
      </c>
      <c r="N42" s="144"/>
      <c r="O42" s="16"/>
      <c r="P42" s="91">
        <f>Tabla32391112[[#This Row],[EXSISTENCIA]]-Tabla32391112[[#This Row],[RECONTEO]]-Tabla32391112[[#This Row],[SALIDAS2]]+Tabla32391112[[#This Row],[ENTRADAS2]]</f>
        <v>0</v>
      </c>
      <c r="Q42" s="2">
        <v>186</v>
      </c>
      <c r="R42" s="2">
        <f>+Tabla32391112[[#This Row],[BALANCE INICIAL]]*Tabla32391112[[#This Row],[PRECIO]]</f>
        <v>465000</v>
      </c>
      <c r="S42" s="2">
        <f>+Tabla32391112[[#This Row],[ENTRADAS]]*Tabla32391112[[#This Row],[PRECIO]]</f>
        <v>0</v>
      </c>
      <c r="T42" s="2">
        <f>+Tabla32391112[[#This Row],[SALIDAS]]*Tabla32391112[[#This Row],[PRECIO]]</f>
        <v>0</v>
      </c>
      <c r="U42" s="2">
        <f>+Tabla32391112[[#This Row],[BALANCE INICIAL2]]+Tabla32391112[[#This Row],[ENTRADAS3]]-Tabla32391112[[#This Row],[SALIDAS4]]</f>
        <v>465000</v>
      </c>
      <c r="W42" s="2">
        <v>186</v>
      </c>
      <c r="X42" s="2">
        <f>+Tabla32391112[[#This Row],[BALANCE INICIAL2]]+Tabla32391112[[#This Row],[ENTRADAS3]]-Tabla32391112[[#This Row],[SALIDAS4]]</f>
        <v>465000</v>
      </c>
    </row>
    <row r="43" spans="1:24">
      <c r="A43" s="9" t="s">
        <v>24</v>
      </c>
      <c r="B43" s="47" t="s">
        <v>875</v>
      </c>
      <c r="C43" s="50" t="s">
        <v>64</v>
      </c>
      <c r="D43" t="s">
        <v>1638</v>
      </c>
      <c r="E43" t="s">
        <v>1642</v>
      </c>
      <c r="F43" s="55">
        <v>45546</v>
      </c>
      <c r="G43" s="62" t="s">
        <v>1643</v>
      </c>
      <c r="H43" s="9" t="s">
        <v>820</v>
      </c>
      <c r="I43">
        <v>0</v>
      </c>
      <c r="J43">
        <v>1</v>
      </c>
      <c r="K43" s="34">
        <v>1</v>
      </c>
      <c r="L43">
        <f>+Tabla32391112[[#This Row],[BALANCE INICIAL]]+Tabla32391112[[#This Row],[ENTRADAS]]-Tabla32391112[[#This Row],[SALIDAS]]</f>
        <v>0</v>
      </c>
      <c r="M43" s="90">
        <v>0</v>
      </c>
      <c r="N43" s="144"/>
      <c r="O43" s="16"/>
      <c r="P43" s="91">
        <f>Tabla32391112[[#This Row],[EXSISTENCIA]]-Tabla32391112[[#This Row],[RECONTEO]]-Tabla32391112[[#This Row],[SALIDAS2]]+Tabla32391112[[#This Row],[ENTRADAS2]]</f>
        <v>0</v>
      </c>
      <c r="Q43" s="2">
        <v>8649.15</v>
      </c>
      <c r="R43" s="2">
        <f>+Tabla32391112[[#This Row],[BALANCE INICIAL]]*Tabla32391112[[#This Row],[PRECIO]]</f>
        <v>0</v>
      </c>
      <c r="S43" s="2">
        <f>+Tabla32391112[[#This Row],[ENTRADAS]]*Tabla32391112[[#This Row],[PRECIO]]</f>
        <v>8649.15</v>
      </c>
      <c r="T43" s="2">
        <f>+Tabla32391112[[#This Row],[SALIDAS]]*Tabla32391112[[#This Row],[PRECIO]]</f>
        <v>8649.15</v>
      </c>
      <c r="U43" s="2">
        <f>+Tabla32391112[[#This Row],[BALANCE INICIAL2]]+Tabla32391112[[#This Row],[ENTRADAS3]]-Tabla32391112[[#This Row],[SALIDAS4]]</f>
        <v>0</v>
      </c>
      <c r="W43" s="2">
        <v>8649.15</v>
      </c>
      <c r="X43" s="2">
        <f>+Tabla32391112[[#This Row],[BALANCE INICIAL2]]+Tabla32391112[[#This Row],[ENTRADAS3]]-Tabla32391112[[#This Row],[SALIDAS4]]</f>
        <v>0</v>
      </c>
    </row>
    <row r="44" spans="1:24">
      <c r="A44" s="9" t="s">
        <v>24</v>
      </c>
      <c r="B44" s="47" t="s">
        <v>875</v>
      </c>
      <c r="C44" s="50" t="s">
        <v>64</v>
      </c>
      <c r="D44" t="s">
        <v>1640</v>
      </c>
      <c r="E44" t="s">
        <v>1642</v>
      </c>
      <c r="F44" s="55">
        <v>45546</v>
      </c>
      <c r="G44" s="62" t="s">
        <v>1643</v>
      </c>
      <c r="H44" s="9" t="s">
        <v>820</v>
      </c>
      <c r="I44">
        <v>0</v>
      </c>
      <c r="J44">
        <v>2</v>
      </c>
      <c r="K44" s="34">
        <v>0</v>
      </c>
      <c r="L44">
        <f>+Tabla32391112[[#This Row],[BALANCE INICIAL]]+Tabla32391112[[#This Row],[ENTRADAS]]-Tabla32391112[[#This Row],[SALIDAS]]</f>
        <v>2</v>
      </c>
      <c r="M44" s="90">
        <v>2</v>
      </c>
      <c r="N44" s="144"/>
      <c r="O44" s="16"/>
      <c r="P44" s="91">
        <f>Tabla32391112[[#This Row],[EXSISTENCIA]]-Tabla32391112[[#This Row],[RECONTEO]]-Tabla32391112[[#This Row],[SALIDAS2]]+Tabla32391112[[#This Row],[ENTRADAS2]]</f>
        <v>0</v>
      </c>
      <c r="Q44" s="2">
        <v>14720.34</v>
      </c>
      <c r="R44" s="2">
        <f>+Tabla32391112[[#This Row],[BALANCE INICIAL]]*Tabla32391112[[#This Row],[PRECIO]]</f>
        <v>0</v>
      </c>
      <c r="S44" s="2">
        <f>+Tabla32391112[[#This Row],[ENTRADAS]]*Tabla32391112[[#This Row],[PRECIO]]</f>
        <v>29440.68</v>
      </c>
      <c r="T44" s="2">
        <f>+Tabla32391112[[#This Row],[SALIDAS]]*Tabla32391112[[#This Row],[PRECIO]]</f>
        <v>0</v>
      </c>
      <c r="U44" s="2">
        <f>+Tabla32391112[[#This Row],[BALANCE INICIAL2]]+Tabla32391112[[#This Row],[ENTRADAS3]]-Tabla32391112[[#This Row],[SALIDAS4]]</f>
        <v>29440.68</v>
      </c>
      <c r="W44" s="2">
        <v>14720.34</v>
      </c>
      <c r="X44" s="2">
        <f>+Tabla32391112[[#This Row],[BALANCE INICIAL2]]+Tabla32391112[[#This Row],[ENTRADAS3]]-Tabla32391112[[#This Row],[SALIDAS4]]</f>
        <v>29440.68</v>
      </c>
    </row>
    <row r="45" spans="1:24" ht="15" customHeight="1">
      <c r="A45" s="9" t="s">
        <v>24</v>
      </c>
      <c r="B45" s="47" t="s">
        <v>875</v>
      </c>
      <c r="C45" s="50" t="s">
        <v>64</v>
      </c>
      <c r="D45" t="s">
        <v>1639</v>
      </c>
      <c r="E45" t="s">
        <v>1642</v>
      </c>
      <c r="F45" s="55">
        <v>45546</v>
      </c>
      <c r="G45" s="62" t="s">
        <v>1643</v>
      </c>
      <c r="H45" s="9" t="s">
        <v>820</v>
      </c>
      <c r="I45">
        <v>0</v>
      </c>
      <c r="J45">
        <v>1</v>
      </c>
      <c r="K45" s="34">
        <v>0</v>
      </c>
      <c r="L45">
        <f>+Tabla32391112[[#This Row],[BALANCE INICIAL]]+Tabla32391112[[#This Row],[ENTRADAS]]-Tabla32391112[[#This Row],[SALIDAS]]</f>
        <v>1</v>
      </c>
      <c r="M45" s="90">
        <v>1</v>
      </c>
      <c r="N45" s="144"/>
      <c r="O45" s="16"/>
      <c r="P45" s="91">
        <f>Tabla32391112[[#This Row],[EXSISTENCIA]]-Tabla32391112[[#This Row],[RECONTEO]]-Tabla32391112[[#This Row],[SALIDAS2]]+Tabla32391112[[#This Row],[ENTRADAS2]]</f>
        <v>0</v>
      </c>
      <c r="Q45" s="2">
        <v>6917.29</v>
      </c>
      <c r="R45" s="2">
        <f>+Tabla32391112[[#This Row],[BALANCE INICIAL]]*Tabla32391112[[#This Row],[PRECIO]]</f>
        <v>0</v>
      </c>
      <c r="S45" s="2">
        <f>+Tabla32391112[[#This Row],[ENTRADAS]]*Tabla32391112[[#This Row],[PRECIO]]</f>
        <v>6917.29</v>
      </c>
      <c r="T45" s="2">
        <f>+Tabla32391112[[#This Row],[SALIDAS]]*Tabla32391112[[#This Row],[PRECIO]]</f>
        <v>0</v>
      </c>
      <c r="U45" s="2">
        <f>+Tabla32391112[[#This Row],[BALANCE INICIAL2]]+Tabla32391112[[#This Row],[ENTRADAS3]]-Tabla32391112[[#This Row],[SALIDAS4]]</f>
        <v>6917.29</v>
      </c>
      <c r="W45" s="2">
        <v>6917.29</v>
      </c>
      <c r="X45" s="2">
        <f>+Tabla32391112[[#This Row],[BALANCE INICIAL2]]+Tabla32391112[[#This Row],[ENTRADAS3]]-Tabla32391112[[#This Row],[SALIDAS4]]</f>
        <v>6917.29</v>
      </c>
    </row>
    <row r="46" spans="1:24" ht="15.75" customHeight="1">
      <c r="A46" s="9" t="s">
        <v>24</v>
      </c>
      <c r="B46" s="17" t="s">
        <v>875</v>
      </c>
      <c r="C46" s="50" t="s">
        <v>64</v>
      </c>
      <c r="D46" t="s">
        <v>1313</v>
      </c>
      <c r="F46" s="55" t="s">
        <v>1345</v>
      </c>
      <c r="G46" s="55"/>
      <c r="H46" s="9" t="s">
        <v>820</v>
      </c>
      <c r="I46">
        <v>0</v>
      </c>
      <c r="J46">
        <v>0</v>
      </c>
      <c r="K46" s="34">
        <v>0</v>
      </c>
      <c r="L46">
        <f>+Tabla32391112[[#This Row],[BALANCE INICIAL]]+Tabla32391112[[#This Row],[ENTRADAS]]-Tabla32391112[[#This Row],[SALIDAS]]</f>
        <v>0</v>
      </c>
      <c r="M46" s="90">
        <v>0</v>
      </c>
      <c r="N46" s="144"/>
      <c r="O46" s="16"/>
      <c r="P46" s="91">
        <f>Tabla32391112[[#This Row],[EXSISTENCIA]]-Tabla32391112[[#This Row],[RECONTEO]]-Tabla32391112[[#This Row],[SALIDAS2]]+Tabla32391112[[#This Row],[ENTRADAS2]]</f>
        <v>0</v>
      </c>
      <c r="Q46" s="2">
        <v>10138</v>
      </c>
      <c r="R46" s="2">
        <f>+Tabla32391112[[#This Row],[BALANCE INICIAL]]*Tabla32391112[[#This Row],[PRECIO]]</f>
        <v>0</v>
      </c>
      <c r="S46" s="2">
        <f>+Tabla32391112[[#This Row],[ENTRADAS]]*Tabla32391112[[#This Row],[PRECIO]]</f>
        <v>0</v>
      </c>
      <c r="T46" s="2">
        <f>+Tabla32391112[[#This Row],[SALIDAS]]*Tabla32391112[[#This Row],[PRECIO]]</f>
        <v>0</v>
      </c>
      <c r="U46" s="2">
        <f>+Tabla32391112[[#This Row],[BALANCE INICIAL2]]+Tabla32391112[[#This Row],[ENTRADAS3]]-Tabla32391112[[#This Row],[SALIDAS4]]</f>
        <v>0</v>
      </c>
      <c r="W46" s="2">
        <v>10138</v>
      </c>
      <c r="X46" s="2">
        <f>+Tabla32391112[[#This Row],[BALANCE INICIAL2]]+Tabla32391112[[#This Row],[ENTRADAS3]]-Tabla32391112[[#This Row],[SALIDAS4]]</f>
        <v>0</v>
      </c>
    </row>
    <row r="47" spans="1:24" ht="16.5" customHeight="1">
      <c r="A47" s="9" t="s">
        <v>24</v>
      </c>
      <c r="B47" s="17" t="s">
        <v>875</v>
      </c>
      <c r="C47" s="50" t="s">
        <v>64</v>
      </c>
      <c r="D47" t="s">
        <v>1780</v>
      </c>
      <c r="F47" s="55" t="s">
        <v>1345</v>
      </c>
      <c r="G47" s="55"/>
      <c r="H47" s="9" t="s">
        <v>820</v>
      </c>
      <c r="I47">
        <v>12</v>
      </c>
      <c r="J47">
        <v>0</v>
      </c>
      <c r="K47" s="34">
        <v>0</v>
      </c>
      <c r="L47">
        <f>+Tabla32391112[[#This Row],[BALANCE INICIAL]]+Tabla32391112[[#This Row],[ENTRADAS]]-Tabla32391112[[#This Row],[SALIDAS]]</f>
        <v>12</v>
      </c>
      <c r="M47" s="90">
        <v>12</v>
      </c>
      <c r="N47" s="144"/>
      <c r="O47" s="16"/>
      <c r="P47" s="91">
        <f>Tabla32391112[[#This Row],[EXSISTENCIA]]-Tabla32391112[[#This Row],[RECONTEO]]-Tabla32391112[[#This Row],[SALIDAS2]]+Tabla32391112[[#This Row],[ENTRADAS2]]</f>
        <v>0</v>
      </c>
      <c r="Q47" s="2">
        <v>6860</v>
      </c>
      <c r="R47" s="2">
        <f>+Tabla32391112[[#This Row],[BALANCE INICIAL]]*Tabla32391112[[#This Row],[PRECIO]]</f>
        <v>82320</v>
      </c>
      <c r="S47" s="2">
        <f>+Tabla32391112[[#This Row],[ENTRADAS]]*Tabla32391112[[#This Row],[PRECIO]]</f>
        <v>0</v>
      </c>
      <c r="T47" s="2">
        <f>+Tabla32391112[[#This Row],[SALIDAS]]*Tabla32391112[[#This Row],[PRECIO]]</f>
        <v>0</v>
      </c>
      <c r="U47" s="2">
        <f>+Tabla32391112[[#This Row],[BALANCE INICIAL2]]+Tabla32391112[[#This Row],[ENTRADAS3]]-Tabla32391112[[#This Row],[SALIDAS4]]</f>
        <v>82320</v>
      </c>
      <c r="W47" s="2">
        <v>6860</v>
      </c>
      <c r="X47" s="2">
        <f>+Tabla32391112[[#This Row],[BALANCE INICIAL2]]+Tabla32391112[[#This Row],[ENTRADAS3]]-Tabla32391112[[#This Row],[SALIDAS4]]</f>
        <v>82320</v>
      </c>
    </row>
    <row r="48" spans="1:24">
      <c r="A48" s="9" t="s">
        <v>60</v>
      </c>
      <c r="B48" s="17" t="s">
        <v>885</v>
      </c>
      <c r="C48" s="50" t="s">
        <v>108</v>
      </c>
      <c r="D48" t="s">
        <v>652</v>
      </c>
      <c r="F48" s="55" t="s">
        <v>1345</v>
      </c>
      <c r="G48" s="55"/>
      <c r="H48" s="9" t="s">
        <v>820</v>
      </c>
      <c r="I48">
        <v>1</v>
      </c>
      <c r="J48">
        <v>0</v>
      </c>
      <c r="K48" s="34">
        <v>0</v>
      </c>
      <c r="L48">
        <f>+Tabla32391112[[#This Row],[BALANCE INICIAL]]+Tabla32391112[[#This Row],[ENTRADAS]]-Tabla32391112[[#This Row],[SALIDAS]]</f>
        <v>1</v>
      </c>
      <c r="M48" s="90">
        <v>1</v>
      </c>
      <c r="N48" s="144"/>
      <c r="O48" s="16"/>
      <c r="P48" s="91">
        <f>Tabla32391112[[#This Row],[EXSISTENCIA]]-Tabla32391112[[#This Row],[RECONTEO]]-Tabla32391112[[#This Row],[SALIDAS2]]+Tabla32391112[[#This Row],[ENTRADAS2]]</f>
        <v>0</v>
      </c>
      <c r="Q48" s="2">
        <v>18500</v>
      </c>
      <c r="R48" s="2">
        <f>+Tabla32391112[[#This Row],[BALANCE INICIAL]]*Tabla32391112[[#This Row],[PRECIO]]</f>
        <v>18500</v>
      </c>
      <c r="S48" s="2">
        <f>+Tabla32391112[[#This Row],[ENTRADAS]]*Tabla32391112[[#This Row],[PRECIO]]</f>
        <v>0</v>
      </c>
      <c r="T48" s="2">
        <f>+Tabla32391112[[#This Row],[SALIDAS]]*Tabla32391112[[#This Row],[PRECIO]]</f>
        <v>0</v>
      </c>
      <c r="U48" s="2">
        <f>+Tabla32391112[[#This Row],[BALANCE INICIAL2]]+Tabla32391112[[#This Row],[ENTRADAS3]]-Tabla32391112[[#This Row],[SALIDAS4]]</f>
        <v>18500</v>
      </c>
      <c r="W48" s="2">
        <v>18500</v>
      </c>
      <c r="X48" s="2">
        <f>+Tabla32391112[[#This Row],[BALANCE INICIAL2]]+Tabla32391112[[#This Row],[ENTRADAS3]]-Tabla32391112[[#This Row],[SALIDAS4]]</f>
        <v>18500</v>
      </c>
    </row>
    <row r="49" spans="1:24">
      <c r="A49" s="9" t="s">
        <v>24</v>
      </c>
      <c r="B49" s="17" t="s">
        <v>875</v>
      </c>
      <c r="C49" s="50" t="s">
        <v>64</v>
      </c>
      <c r="D49" t="s">
        <v>1579</v>
      </c>
      <c r="F49" s="55" t="s">
        <v>1345</v>
      </c>
      <c r="G49" s="55"/>
      <c r="H49" s="9" t="s">
        <v>820</v>
      </c>
      <c r="I49">
        <v>50</v>
      </c>
      <c r="J49">
        <v>0</v>
      </c>
      <c r="K49" s="34">
        <v>0</v>
      </c>
      <c r="L49">
        <f>+Tabla32391112[[#This Row],[BALANCE INICIAL]]+Tabla32391112[[#This Row],[ENTRADAS]]-Tabla32391112[[#This Row],[SALIDAS]]</f>
        <v>50</v>
      </c>
      <c r="M49" s="90">
        <v>49</v>
      </c>
      <c r="N49" s="144">
        <v>1</v>
      </c>
      <c r="O49" s="16"/>
      <c r="P49" s="91">
        <f>Tabla32391112[[#This Row],[EXSISTENCIA]]-Tabla32391112[[#This Row],[RECONTEO]]-Tabla32391112[[#This Row],[SALIDAS2]]+Tabla32391112[[#This Row],[ENTRADAS2]]</f>
        <v>0</v>
      </c>
      <c r="Q49" s="2">
        <v>240</v>
      </c>
      <c r="R49" s="2">
        <f>+Tabla32391112[[#This Row],[BALANCE INICIAL]]*Tabla32391112[[#This Row],[PRECIO]]</f>
        <v>12000</v>
      </c>
      <c r="S49" s="2">
        <f>+Tabla32391112[[#This Row],[ENTRADAS]]*Tabla32391112[[#This Row],[PRECIO]]</f>
        <v>0</v>
      </c>
      <c r="T49" s="2">
        <f>+Tabla32391112[[#This Row],[SALIDAS]]*Tabla32391112[[#This Row],[PRECIO]]</f>
        <v>0</v>
      </c>
      <c r="U49" s="2">
        <f>+Tabla32391112[[#This Row],[BALANCE INICIAL2]]+Tabla32391112[[#This Row],[ENTRADAS3]]-Tabla32391112[[#This Row],[SALIDAS4]]</f>
        <v>12000</v>
      </c>
      <c r="W49" s="2">
        <v>240</v>
      </c>
      <c r="X49" s="2">
        <f>+Tabla32391112[[#This Row],[BALANCE INICIAL2]]+Tabla32391112[[#This Row],[ENTRADAS3]]-Tabla32391112[[#This Row],[SALIDAS4]]</f>
        <v>12000</v>
      </c>
    </row>
    <row r="50" spans="1:24">
      <c r="A50" s="9" t="s">
        <v>24</v>
      </c>
      <c r="B50" s="17" t="s">
        <v>875</v>
      </c>
      <c r="C50" s="50" t="s">
        <v>64</v>
      </c>
      <c r="D50" t="s">
        <v>1336</v>
      </c>
      <c r="F50" s="55" t="s">
        <v>1345</v>
      </c>
      <c r="G50" s="55"/>
      <c r="H50" s="9" t="s">
        <v>820</v>
      </c>
      <c r="I50">
        <v>1</v>
      </c>
      <c r="J50">
        <v>0</v>
      </c>
      <c r="K50" s="34">
        <v>0</v>
      </c>
      <c r="L50">
        <f>+Tabla32391112[[#This Row],[BALANCE INICIAL]]+Tabla32391112[[#This Row],[ENTRADAS]]-Tabla32391112[[#This Row],[SALIDAS]]</f>
        <v>1</v>
      </c>
      <c r="M50" s="90">
        <v>1</v>
      </c>
      <c r="N50" s="144"/>
      <c r="O50" s="16"/>
      <c r="P50" s="91">
        <f>Tabla32391112[[#This Row],[EXSISTENCIA]]-Tabla32391112[[#This Row],[RECONTEO]]-Tabla32391112[[#This Row],[SALIDAS2]]+Tabla32391112[[#This Row],[ENTRADAS2]]</f>
        <v>0</v>
      </c>
      <c r="Q50" s="2">
        <v>450</v>
      </c>
      <c r="R50" s="2">
        <f>+Tabla32391112[[#This Row],[BALANCE INICIAL]]*Tabla32391112[[#This Row],[PRECIO]]</f>
        <v>450</v>
      </c>
      <c r="S50" s="2">
        <f>+Tabla32391112[[#This Row],[ENTRADAS]]*Tabla32391112[[#This Row],[PRECIO]]</f>
        <v>0</v>
      </c>
      <c r="T50" s="2">
        <f>+Tabla32391112[[#This Row],[SALIDAS]]*Tabla32391112[[#This Row],[PRECIO]]</f>
        <v>0</v>
      </c>
      <c r="U50" s="2">
        <f>+Tabla32391112[[#This Row],[BALANCE INICIAL2]]+Tabla32391112[[#This Row],[ENTRADAS3]]-Tabla32391112[[#This Row],[SALIDAS4]]</f>
        <v>450</v>
      </c>
      <c r="W50" s="2">
        <v>450</v>
      </c>
      <c r="X50" s="2">
        <f>+Tabla32391112[[#This Row],[BALANCE INICIAL2]]+Tabla32391112[[#This Row],[ENTRADAS3]]-Tabla32391112[[#This Row],[SALIDAS4]]</f>
        <v>450</v>
      </c>
    </row>
    <row r="51" spans="1:24">
      <c r="A51" s="9" t="s">
        <v>24</v>
      </c>
      <c r="B51" s="17" t="s">
        <v>875</v>
      </c>
      <c r="C51" s="50" t="s">
        <v>64</v>
      </c>
      <c r="D51" t="s">
        <v>1583</v>
      </c>
      <c r="F51" s="55" t="s">
        <v>1345</v>
      </c>
      <c r="G51" s="55"/>
      <c r="H51" s="9" t="s">
        <v>820</v>
      </c>
      <c r="I51">
        <v>20</v>
      </c>
      <c r="J51">
        <v>0</v>
      </c>
      <c r="K51" s="34">
        <v>0</v>
      </c>
      <c r="L51">
        <f>+Tabla32391112[[#This Row],[BALANCE INICIAL]]+Tabla32391112[[#This Row],[ENTRADAS]]-Tabla32391112[[#This Row],[SALIDAS]]</f>
        <v>20</v>
      </c>
      <c r="M51" s="90">
        <v>20</v>
      </c>
      <c r="N51" s="144"/>
      <c r="O51" s="16"/>
      <c r="P51" s="91">
        <f>Tabla32391112[[#This Row],[EXSISTENCIA]]-Tabla32391112[[#This Row],[RECONTEO]]-Tabla32391112[[#This Row],[SALIDAS2]]+Tabla32391112[[#This Row],[ENTRADAS2]]</f>
        <v>0</v>
      </c>
      <c r="Q51" s="2">
        <v>951.84</v>
      </c>
      <c r="R51" s="2">
        <f>+Tabla32391112[[#This Row],[BALANCE INICIAL]]*Tabla32391112[[#This Row],[PRECIO]]</f>
        <v>19036.8</v>
      </c>
      <c r="S51" s="2">
        <f>+Tabla32391112[[#This Row],[ENTRADAS]]*Tabla32391112[[#This Row],[PRECIO]]</f>
        <v>0</v>
      </c>
      <c r="T51" s="2">
        <f>+Tabla32391112[[#This Row],[SALIDAS]]*Tabla32391112[[#This Row],[PRECIO]]</f>
        <v>0</v>
      </c>
      <c r="U51" s="2">
        <f>+Tabla32391112[[#This Row],[BALANCE INICIAL2]]+Tabla32391112[[#This Row],[ENTRADAS3]]-Tabla32391112[[#This Row],[SALIDAS4]]</f>
        <v>19036.8</v>
      </c>
      <c r="W51" s="2">
        <v>951.84</v>
      </c>
      <c r="X51" s="2">
        <f>+Tabla32391112[[#This Row],[BALANCE INICIAL2]]+Tabla32391112[[#This Row],[ENTRADAS3]]-Tabla32391112[[#This Row],[SALIDAS4]]</f>
        <v>19036.8</v>
      </c>
    </row>
    <row r="52" spans="1:24">
      <c r="A52" s="9" t="s">
        <v>24</v>
      </c>
      <c r="B52" s="17" t="s">
        <v>875</v>
      </c>
      <c r="C52" s="50" t="s">
        <v>64</v>
      </c>
      <c r="D52" t="s">
        <v>1580</v>
      </c>
      <c r="F52" s="55" t="s">
        <v>1345</v>
      </c>
      <c r="G52" s="55"/>
      <c r="H52" s="9" t="s">
        <v>820</v>
      </c>
      <c r="I52">
        <v>130</v>
      </c>
      <c r="J52">
        <v>0</v>
      </c>
      <c r="K52" s="34">
        <v>10</v>
      </c>
      <c r="L52">
        <f>+Tabla32391112[[#This Row],[BALANCE INICIAL]]+Tabla32391112[[#This Row],[ENTRADAS]]-Tabla32391112[[#This Row],[SALIDAS]]</f>
        <v>120</v>
      </c>
      <c r="M52" s="90">
        <v>118</v>
      </c>
      <c r="N52" s="144">
        <v>2</v>
      </c>
      <c r="O52" s="16"/>
      <c r="P52" s="91">
        <f>Tabla32391112[[#This Row],[EXSISTENCIA]]-Tabla32391112[[#This Row],[RECONTEO]]-Tabla32391112[[#This Row],[SALIDAS2]]+Tabla32391112[[#This Row],[ENTRADAS2]]</f>
        <v>0</v>
      </c>
      <c r="Q52" s="2">
        <v>158.5</v>
      </c>
      <c r="R52" s="2">
        <f>+Tabla32391112[[#This Row],[BALANCE INICIAL]]*Tabla32391112[[#This Row],[PRECIO]]</f>
        <v>20605</v>
      </c>
      <c r="S52" s="2">
        <f>+Tabla32391112[[#This Row],[ENTRADAS]]*Tabla32391112[[#This Row],[PRECIO]]</f>
        <v>0</v>
      </c>
      <c r="T52" s="2">
        <f>+Tabla32391112[[#This Row],[SALIDAS]]*Tabla32391112[[#This Row],[PRECIO]]</f>
        <v>1585</v>
      </c>
      <c r="U52" s="2">
        <f>+Tabla32391112[[#This Row],[BALANCE INICIAL2]]+Tabla32391112[[#This Row],[ENTRADAS3]]-Tabla32391112[[#This Row],[SALIDAS4]]</f>
        <v>19020</v>
      </c>
      <c r="W52" s="2">
        <v>158.5</v>
      </c>
      <c r="X52" s="2">
        <f>+Tabla32391112[[#This Row],[BALANCE INICIAL2]]+Tabla32391112[[#This Row],[ENTRADAS3]]-Tabla32391112[[#This Row],[SALIDAS4]]</f>
        <v>19020</v>
      </c>
    </row>
    <row r="53" spans="1:24">
      <c r="A53" s="9" t="s">
        <v>24</v>
      </c>
      <c r="B53" s="17" t="s">
        <v>875</v>
      </c>
      <c r="C53" s="50" t="s">
        <v>64</v>
      </c>
      <c r="D53" t="s">
        <v>1581</v>
      </c>
      <c r="F53" s="55" t="s">
        <v>1345</v>
      </c>
      <c r="G53" s="55"/>
      <c r="H53" s="9" t="s">
        <v>820</v>
      </c>
      <c r="I53">
        <v>90</v>
      </c>
      <c r="J53">
        <v>0</v>
      </c>
      <c r="K53" s="34">
        <v>0</v>
      </c>
      <c r="L53">
        <f>+Tabla32391112[[#This Row],[BALANCE INICIAL]]+Tabla32391112[[#This Row],[ENTRADAS]]-Tabla32391112[[#This Row],[SALIDAS]]</f>
        <v>90</v>
      </c>
      <c r="M53" s="90">
        <v>28</v>
      </c>
      <c r="N53" s="144"/>
      <c r="O53" s="16"/>
      <c r="P53" s="91">
        <f>Tabla32391112[[#This Row],[EXSISTENCIA]]-Tabla32391112[[#This Row],[RECONTEO]]-Tabla32391112[[#This Row],[SALIDAS2]]+Tabla32391112[[#This Row],[ENTRADAS2]]</f>
        <v>62</v>
      </c>
      <c r="Q53" s="2">
        <v>170</v>
      </c>
      <c r="R53" s="2">
        <f>+Tabla32391112[[#This Row],[BALANCE INICIAL]]*Tabla32391112[[#This Row],[PRECIO]]</f>
        <v>15300</v>
      </c>
      <c r="S53" s="2">
        <f>+Tabla32391112[[#This Row],[ENTRADAS]]*Tabla32391112[[#This Row],[PRECIO]]</f>
        <v>0</v>
      </c>
      <c r="T53" s="2">
        <f>+Tabla32391112[[#This Row],[SALIDAS]]*Tabla32391112[[#This Row],[PRECIO]]</f>
        <v>0</v>
      </c>
      <c r="U53" s="2">
        <f>+Tabla32391112[[#This Row],[BALANCE INICIAL2]]+Tabla32391112[[#This Row],[ENTRADAS3]]-Tabla32391112[[#This Row],[SALIDAS4]]</f>
        <v>15300</v>
      </c>
      <c r="W53" s="2">
        <v>170</v>
      </c>
      <c r="X53" s="2">
        <f>+Tabla32391112[[#This Row],[BALANCE INICIAL2]]+Tabla32391112[[#This Row],[ENTRADAS3]]-Tabla32391112[[#This Row],[SALIDAS4]]</f>
        <v>15300</v>
      </c>
    </row>
    <row r="54" spans="1:24">
      <c r="A54" s="9" t="s">
        <v>59</v>
      </c>
      <c r="B54" s="17" t="s">
        <v>880</v>
      </c>
      <c r="C54" s="50" t="s">
        <v>107</v>
      </c>
      <c r="D54" t="s">
        <v>653</v>
      </c>
      <c r="F54" s="55" t="s">
        <v>1345</v>
      </c>
      <c r="G54" s="55"/>
      <c r="H54" s="9" t="s">
        <v>820</v>
      </c>
      <c r="I54">
        <v>71</v>
      </c>
      <c r="J54">
        <v>0</v>
      </c>
      <c r="K54" s="34">
        <v>0</v>
      </c>
      <c r="L54">
        <f>+Tabla32391112[[#This Row],[BALANCE INICIAL]]+Tabla32391112[[#This Row],[ENTRADAS]]-Tabla32391112[[#This Row],[SALIDAS]]</f>
        <v>71</v>
      </c>
      <c r="M54" s="90">
        <v>71</v>
      </c>
      <c r="N54" s="144"/>
      <c r="O54" s="16"/>
      <c r="P54" s="91">
        <f>Tabla32391112[[#This Row],[EXSISTENCIA]]-Tabla32391112[[#This Row],[RECONTEO]]-Tabla32391112[[#This Row],[SALIDAS2]]+Tabla32391112[[#This Row],[ENTRADAS2]]</f>
        <v>0</v>
      </c>
      <c r="Q54" s="2">
        <v>160</v>
      </c>
      <c r="R54" s="2">
        <f>+Tabla32391112[[#This Row],[BALANCE INICIAL]]*Tabla32391112[[#This Row],[PRECIO]]</f>
        <v>11360</v>
      </c>
      <c r="S54" s="2">
        <f>+Tabla32391112[[#This Row],[ENTRADAS]]*Tabla32391112[[#This Row],[PRECIO]]</f>
        <v>0</v>
      </c>
      <c r="T54" s="2">
        <f>+Tabla32391112[[#This Row],[SALIDAS]]*Tabla32391112[[#This Row],[PRECIO]]</f>
        <v>0</v>
      </c>
      <c r="U54" s="2">
        <f>+Tabla32391112[[#This Row],[BALANCE INICIAL2]]+Tabla32391112[[#This Row],[ENTRADAS3]]-Tabla32391112[[#This Row],[SALIDAS4]]</f>
        <v>11360</v>
      </c>
      <c r="W54" s="2">
        <v>160</v>
      </c>
      <c r="X54" s="2">
        <f>+Tabla32391112[[#This Row],[BALANCE INICIAL2]]+Tabla32391112[[#This Row],[ENTRADAS3]]-Tabla32391112[[#This Row],[SALIDAS4]]</f>
        <v>11360</v>
      </c>
    </row>
    <row r="55" spans="1:24">
      <c r="A55" s="9" t="s">
        <v>59</v>
      </c>
      <c r="B55" s="17" t="s">
        <v>880</v>
      </c>
      <c r="C55" s="50" t="s">
        <v>107</v>
      </c>
      <c r="D55" t="s">
        <v>654</v>
      </c>
      <c r="F55" s="55" t="s">
        <v>1345</v>
      </c>
      <c r="G55" s="55"/>
      <c r="H55" s="9" t="s">
        <v>820</v>
      </c>
      <c r="I55">
        <v>54</v>
      </c>
      <c r="J55">
        <v>0</v>
      </c>
      <c r="K55" s="34">
        <v>0</v>
      </c>
      <c r="L55">
        <f>+Tabla32391112[[#This Row],[BALANCE INICIAL]]+Tabla32391112[[#This Row],[ENTRADAS]]-Tabla32391112[[#This Row],[SALIDAS]]</f>
        <v>54</v>
      </c>
      <c r="M55" s="90">
        <v>54</v>
      </c>
      <c r="N55" s="144"/>
      <c r="O55" s="16"/>
      <c r="P55" s="91">
        <f>Tabla32391112[[#This Row],[EXSISTENCIA]]-Tabla32391112[[#This Row],[RECONTEO]]-Tabla32391112[[#This Row],[SALIDAS2]]+Tabla32391112[[#This Row],[ENTRADAS2]]</f>
        <v>0</v>
      </c>
      <c r="Q55" s="2">
        <v>180</v>
      </c>
      <c r="R55" s="2">
        <f>+Tabla32391112[[#This Row],[BALANCE INICIAL]]*Tabla32391112[[#This Row],[PRECIO]]</f>
        <v>9720</v>
      </c>
      <c r="S55" s="2">
        <f>+Tabla32391112[[#This Row],[ENTRADAS]]*Tabla32391112[[#This Row],[PRECIO]]</f>
        <v>0</v>
      </c>
      <c r="T55" s="2">
        <f>+Tabla32391112[[#This Row],[SALIDAS]]*Tabla32391112[[#This Row],[PRECIO]]</f>
        <v>0</v>
      </c>
      <c r="U55" s="2">
        <f>+Tabla32391112[[#This Row],[BALANCE INICIAL2]]+Tabla32391112[[#This Row],[ENTRADAS3]]-Tabla32391112[[#This Row],[SALIDAS4]]</f>
        <v>9720</v>
      </c>
      <c r="W55" s="2">
        <v>180</v>
      </c>
      <c r="X55" s="2">
        <f>+Tabla32391112[[#This Row],[BALANCE INICIAL2]]+Tabla32391112[[#This Row],[ENTRADAS3]]-Tabla32391112[[#This Row],[SALIDAS4]]</f>
        <v>9720</v>
      </c>
    </row>
    <row r="56" spans="1:24">
      <c r="A56" s="9" t="s">
        <v>59</v>
      </c>
      <c r="B56" s="17" t="s">
        <v>880</v>
      </c>
      <c r="C56" s="50" t="s">
        <v>107</v>
      </c>
      <c r="D56" t="s">
        <v>655</v>
      </c>
      <c r="F56" s="55" t="s">
        <v>1345</v>
      </c>
      <c r="G56" s="55"/>
      <c r="H56" s="9" t="s">
        <v>820</v>
      </c>
      <c r="I56">
        <v>165</v>
      </c>
      <c r="J56">
        <v>0</v>
      </c>
      <c r="K56" s="34">
        <v>0</v>
      </c>
      <c r="L56">
        <f>+Tabla32391112[[#This Row],[BALANCE INICIAL]]+Tabla32391112[[#This Row],[ENTRADAS]]-Tabla32391112[[#This Row],[SALIDAS]]</f>
        <v>165</v>
      </c>
      <c r="M56" s="90">
        <v>165</v>
      </c>
      <c r="N56" s="144"/>
      <c r="O56" s="16"/>
      <c r="P56" s="91">
        <f>Tabla32391112[[#This Row],[EXSISTENCIA]]-Tabla32391112[[#This Row],[RECONTEO]]-Tabla32391112[[#This Row],[SALIDAS2]]+Tabla32391112[[#This Row],[ENTRADAS2]]</f>
        <v>0</v>
      </c>
      <c r="Q56" s="2">
        <v>110</v>
      </c>
      <c r="R56" s="2">
        <f>+Tabla32391112[[#This Row],[BALANCE INICIAL]]*Tabla32391112[[#This Row],[PRECIO]]</f>
        <v>18150</v>
      </c>
      <c r="S56" s="2">
        <f>+Tabla32391112[[#This Row],[ENTRADAS]]*Tabla32391112[[#This Row],[PRECIO]]</f>
        <v>0</v>
      </c>
      <c r="T56" s="2">
        <f>+Tabla32391112[[#This Row],[SALIDAS]]*Tabla32391112[[#This Row],[PRECIO]]</f>
        <v>0</v>
      </c>
      <c r="U56" s="2">
        <f>+Tabla32391112[[#This Row],[BALANCE INICIAL2]]+Tabla32391112[[#This Row],[ENTRADAS3]]-Tabla32391112[[#This Row],[SALIDAS4]]</f>
        <v>18150</v>
      </c>
      <c r="W56" s="2">
        <v>110</v>
      </c>
      <c r="X56" s="2">
        <f>+Tabla32391112[[#This Row],[BALANCE INICIAL2]]+Tabla32391112[[#This Row],[ENTRADAS3]]-Tabla32391112[[#This Row],[SALIDAS4]]</f>
        <v>18150</v>
      </c>
    </row>
    <row r="57" spans="1:24">
      <c r="A57" s="9" t="s">
        <v>24</v>
      </c>
      <c r="B57" s="17" t="s">
        <v>875</v>
      </c>
      <c r="C57" s="50" t="s">
        <v>64</v>
      </c>
      <c r="D57" t="s">
        <v>1304</v>
      </c>
      <c r="F57" s="55" t="s">
        <v>1345</v>
      </c>
      <c r="G57" s="55"/>
      <c r="H57" s="9" t="s">
        <v>820</v>
      </c>
      <c r="I57">
        <v>4</v>
      </c>
      <c r="J57">
        <v>0</v>
      </c>
      <c r="K57" s="34">
        <v>0</v>
      </c>
      <c r="L57">
        <f>+Tabla32391112[[#This Row],[BALANCE INICIAL]]+Tabla32391112[[#This Row],[ENTRADAS]]-Tabla32391112[[#This Row],[SALIDAS]]</f>
        <v>4</v>
      </c>
      <c r="M57" s="90">
        <v>4</v>
      </c>
      <c r="N57" s="144"/>
      <c r="O57" s="16"/>
      <c r="P57" s="91">
        <f>Tabla32391112[[#This Row],[EXSISTENCIA]]-Tabla32391112[[#This Row],[RECONTEO]]-Tabla32391112[[#This Row],[SALIDAS2]]+Tabla32391112[[#This Row],[ENTRADAS2]]</f>
        <v>0</v>
      </c>
      <c r="Q57" s="2">
        <v>6840</v>
      </c>
      <c r="R57" s="2">
        <f>+Tabla32391112[[#This Row],[BALANCE INICIAL]]*Tabla32391112[[#This Row],[PRECIO]]</f>
        <v>27360</v>
      </c>
      <c r="S57" s="2">
        <f>+Tabla32391112[[#This Row],[ENTRADAS]]*Tabla32391112[[#This Row],[PRECIO]]</f>
        <v>0</v>
      </c>
      <c r="T57" s="2">
        <f>+Tabla32391112[[#This Row],[SALIDAS]]*Tabla32391112[[#This Row],[PRECIO]]</f>
        <v>0</v>
      </c>
      <c r="U57" s="2">
        <f>+Tabla32391112[[#This Row],[BALANCE INICIAL2]]+Tabla32391112[[#This Row],[ENTRADAS3]]-Tabla32391112[[#This Row],[SALIDAS4]]</f>
        <v>27360</v>
      </c>
      <c r="W57" s="2">
        <v>6840</v>
      </c>
      <c r="X57" s="2">
        <f>+Tabla32391112[[#This Row],[BALANCE INICIAL2]]+Tabla32391112[[#This Row],[ENTRADAS3]]-Tabla32391112[[#This Row],[SALIDAS4]]</f>
        <v>27360</v>
      </c>
    </row>
    <row r="58" spans="1:24">
      <c r="A58" s="9" t="s">
        <v>24</v>
      </c>
      <c r="B58" s="17" t="s">
        <v>875</v>
      </c>
      <c r="C58" s="50" t="s">
        <v>64</v>
      </c>
      <c r="D58" t="s">
        <v>1305</v>
      </c>
      <c r="F58" s="55" t="s">
        <v>1345</v>
      </c>
      <c r="G58" s="55"/>
      <c r="H58" s="9" t="s">
        <v>820</v>
      </c>
      <c r="I58">
        <v>4</v>
      </c>
      <c r="J58">
        <v>0</v>
      </c>
      <c r="K58" s="34">
        <v>0</v>
      </c>
      <c r="L58">
        <f>+Tabla32391112[[#This Row],[BALANCE INICIAL]]+Tabla32391112[[#This Row],[ENTRADAS]]-Tabla32391112[[#This Row],[SALIDAS]]</f>
        <v>4</v>
      </c>
      <c r="M58" s="90">
        <v>4</v>
      </c>
      <c r="N58" s="144"/>
      <c r="O58" s="16"/>
      <c r="P58" s="91">
        <f>Tabla32391112[[#This Row],[EXSISTENCIA]]-Tabla32391112[[#This Row],[RECONTEO]]-Tabla32391112[[#This Row],[SALIDAS2]]+Tabla32391112[[#This Row],[ENTRADAS2]]</f>
        <v>0</v>
      </c>
      <c r="Q58" s="2">
        <v>3525</v>
      </c>
      <c r="R58" s="2">
        <f>+Tabla32391112[[#This Row],[BALANCE INICIAL]]*Tabla32391112[[#This Row],[PRECIO]]</f>
        <v>14100</v>
      </c>
      <c r="S58" s="2">
        <f>+Tabla32391112[[#This Row],[ENTRADAS]]*Tabla32391112[[#This Row],[PRECIO]]</f>
        <v>0</v>
      </c>
      <c r="T58" s="2">
        <f>+Tabla32391112[[#This Row],[SALIDAS]]*Tabla32391112[[#This Row],[PRECIO]]</f>
        <v>0</v>
      </c>
      <c r="U58" s="2">
        <f>+Tabla32391112[[#This Row],[BALANCE INICIAL2]]+Tabla32391112[[#This Row],[ENTRADAS3]]-Tabla32391112[[#This Row],[SALIDAS4]]</f>
        <v>14100</v>
      </c>
      <c r="W58" s="2">
        <v>3525</v>
      </c>
      <c r="X58" s="2">
        <f>+Tabla32391112[[#This Row],[BALANCE INICIAL2]]+Tabla32391112[[#This Row],[ENTRADAS3]]-Tabla32391112[[#This Row],[SALIDAS4]]</f>
        <v>14100</v>
      </c>
    </row>
    <row r="59" spans="1:24" ht="12.75" customHeight="1">
      <c r="A59" s="9" t="s">
        <v>31</v>
      </c>
      <c r="B59" s="47" t="s">
        <v>897</v>
      </c>
      <c r="C59" s="50" t="s">
        <v>69</v>
      </c>
      <c r="D59" t="s">
        <v>160</v>
      </c>
      <c r="E59" t="s">
        <v>1020</v>
      </c>
      <c r="F59" s="55" t="s">
        <v>1345</v>
      </c>
      <c r="G59" s="55"/>
      <c r="H59" s="9" t="s">
        <v>820</v>
      </c>
      <c r="I59">
        <v>105</v>
      </c>
      <c r="J59">
        <v>0</v>
      </c>
      <c r="K59" s="34">
        <v>105</v>
      </c>
      <c r="L59">
        <f>+Tabla32391112[[#This Row],[BALANCE INICIAL]]+Tabla32391112[[#This Row],[ENTRADAS]]-Tabla32391112[[#This Row],[SALIDAS]]</f>
        <v>0</v>
      </c>
      <c r="M59" s="90">
        <v>0</v>
      </c>
      <c r="N59" s="144"/>
      <c r="O59" s="16"/>
      <c r="P59" s="91">
        <f>Tabla32391112[[#This Row],[EXSISTENCIA]]-Tabla32391112[[#This Row],[RECONTEO]]-Tabla32391112[[#This Row],[SALIDAS2]]+Tabla32391112[[#This Row],[ENTRADAS2]]</f>
        <v>0</v>
      </c>
      <c r="Q59" s="2">
        <v>15</v>
      </c>
      <c r="R59" s="2">
        <f>+Tabla32391112[[#This Row],[BALANCE INICIAL]]*Tabla32391112[[#This Row],[PRECIO]]</f>
        <v>1575</v>
      </c>
      <c r="S59" s="2">
        <f>+Tabla32391112[[#This Row],[ENTRADAS]]*Tabla32391112[[#This Row],[PRECIO]]</f>
        <v>0</v>
      </c>
      <c r="T59" s="2">
        <f>+Tabla32391112[[#This Row],[SALIDAS]]*Tabla32391112[[#This Row],[PRECIO]]</f>
        <v>1575</v>
      </c>
      <c r="U59" s="2">
        <f>+Tabla32391112[[#This Row],[BALANCE INICIAL2]]+Tabla32391112[[#This Row],[ENTRADAS3]]-Tabla32391112[[#This Row],[SALIDAS4]]</f>
        <v>0</v>
      </c>
      <c r="W59" s="2">
        <v>15</v>
      </c>
      <c r="X59" s="2">
        <f>+Tabla32391112[[#This Row],[BALANCE INICIAL2]]+Tabla32391112[[#This Row],[ENTRADAS3]]-Tabla32391112[[#This Row],[SALIDAS4]]</f>
        <v>0</v>
      </c>
    </row>
    <row r="60" spans="1:24">
      <c r="A60" s="9" t="s">
        <v>29</v>
      </c>
      <c r="B60" s="47" t="s">
        <v>878</v>
      </c>
      <c r="C60" s="50" t="s">
        <v>102</v>
      </c>
      <c r="D60" t="s">
        <v>1781</v>
      </c>
      <c r="F60" s="55" t="s">
        <v>1345</v>
      </c>
      <c r="G60" s="55"/>
      <c r="H60" s="9" t="s">
        <v>863</v>
      </c>
      <c r="I60">
        <v>1</v>
      </c>
      <c r="J60">
        <v>0</v>
      </c>
      <c r="K60" s="34">
        <v>0</v>
      </c>
      <c r="L60">
        <f>+Tabla32391112[[#This Row],[BALANCE INICIAL]]+Tabla32391112[[#This Row],[ENTRADAS]]-Tabla32391112[[#This Row],[SALIDAS]]</f>
        <v>1</v>
      </c>
      <c r="M60" s="90">
        <v>1</v>
      </c>
      <c r="N60" s="144"/>
      <c r="O60" s="16"/>
      <c r="P60" s="91">
        <f>Tabla32391112[[#This Row],[EXSISTENCIA]]-Tabla32391112[[#This Row],[RECONTEO]]-Tabla32391112[[#This Row],[SALIDAS2]]+Tabla32391112[[#This Row],[ENTRADAS2]]</f>
        <v>0</v>
      </c>
      <c r="Q60" s="2">
        <v>1600</v>
      </c>
      <c r="R60" s="2">
        <f>+Tabla32391112[[#This Row],[BALANCE INICIAL]]*Tabla32391112[[#This Row],[PRECIO]]</f>
        <v>1600</v>
      </c>
      <c r="S60" s="2">
        <f>+Tabla32391112[[#This Row],[ENTRADAS]]*Tabla32391112[[#This Row],[PRECIO]]</f>
        <v>0</v>
      </c>
      <c r="T60" s="2">
        <f>+Tabla32391112[[#This Row],[SALIDAS]]*Tabla32391112[[#This Row],[PRECIO]]</f>
        <v>0</v>
      </c>
      <c r="U60" s="2">
        <f>+Tabla32391112[[#This Row],[BALANCE INICIAL2]]+Tabla32391112[[#This Row],[ENTRADAS3]]-Tabla32391112[[#This Row],[SALIDAS4]]</f>
        <v>1600</v>
      </c>
      <c r="W60" s="2">
        <v>1600</v>
      </c>
      <c r="X60" s="2">
        <f>+Tabla32391112[[#This Row],[BALANCE INICIAL2]]+Tabla32391112[[#This Row],[ENTRADAS3]]-Tabla32391112[[#This Row],[SALIDAS4]]</f>
        <v>1600</v>
      </c>
    </row>
    <row r="61" spans="1:24" ht="16.5" customHeight="1">
      <c r="A61" s="9" t="s">
        <v>31</v>
      </c>
      <c r="B61" s="47" t="s">
        <v>897</v>
      </c>
      <c r="C61" s="50" t="s">
        <v>69</v>
      </c>
      <c r="D61" t="s">
        <v>1613</v>
      </c>
      <c r="F61" s="55" t="s">
        <v>1345</v>
      </c>
      <c r="G61" s="55"/>
      <c r="H61" s="9" t="s">
        <v>820</v>
      </c>
      <c r="I61">
        <v>101</v>
      </c>
      <c r="J61">
        <v>0</v>
      </c>
      <c r="K61" s="34">
        <v>97</v>
      </c>
      <c r="L61">
        <f>+Tabla32391112[[#This Row],[BALANCE INICIAL]]+Tabla32391112[[#This Row],[ENTRADAS]]-Tabla32391112[[#This Row],[SALIDAS]]</f>
        <v>4</v>
      </c>
      <c r="M61" s="90">
        <v>4</v>
      </c>
      <c r="N61" s="144"/>
      <c r="O61" s="16"/>
      <c r="P61" s="91">
        <f>Tabla32391112[[#This Row],[EXSISTENCIA]]-Tabla32391112[[#This Row],[RECONTEO]]-Tabla32391112[[#This Row],[SALIDAS2]]+Tabla32391112[[#This Row],[ENTRADAS2]]</f>
        <v>0</v>
      </c>
      <c r="Q61" s="2">
        <v>13.18</v>
      </c>
      <c r="R61" s="2">
        <f>+Tabla32391112[[#This Row],[BALANCE INICIAL]]*Tabla32391112[[#This Row],[PRECIO]]</f>
        <v>1331.18</v>
      </c>
      <c r="S61" s="2">
        <f>+Tabla32391112[[#This Row],[ENTRADAS]]*Tabla32391112[[#This Row],[PRECIO]]</f>
        <v>0</v>
      </c>
      <c r="T61" s="2">
        <f>+Tabla32391112[[#This Row],[SALIDAS]]*Tabla32391112[[#This Row],[PRECIO]]</f>
        <v>1278.46</v>
      </c>
      <c r="U61" s="2">
        <f>+Tabla32391112[[#This Row],[BALANCE INICIAL2]]+Tabla32391112[[#This Row],[ENTRADAS3]]-Tabla32391112[[#This Row],[SALIDAS4]]</f>
        <v>52.720000000000027</v>
      </c>
      <c r="W61" s="2">
        <v>13.18</v>
      </c>
      <c r="X61" s="2">
        <f>+Tabla32391112[[#This Row],[BALANCE INICIAL2]]+Tabla32391112[[#This Row],[ENTRADAS3]]-Tabla32391112[[#This Row],[SALIDAS4]]</f>
        <v>52.720000000000027</v>
      </c>
    </row>
    <row r="62" spans="1:24">
      <c r="A62" s="88" t="s">
        <v>26</v>
      </c>
      <c r="B62" s="93" t="s">
        <v>887</v>
      </c>
      <c r="C62" s="94" t="s">
        <v>70</v>
      </c>
      <c r="D62" s="73" t="s">
        <v>1043</v>
      </c>
      <c r="E62" s="73" t="s">
        <v>1048</v>
      </c>
      <c r="F62" s="86" t="s">
        <v>1345</v>
      </c>
      <c r="G62" s="86"/>
      <c r="H62" s="88" t="s">
        <v>820</v>
      </c>
      <c r="I62" s="73">
        <v>12</v>
      </c>
      <c r="J62" s="73">
        <v>0</v>
      </c>
      <c r="K62" s="89">
        <v>4</v>
      </c>
      <c r="L62" s="73">
        <f>+Tabla32391112[[#This Row],[BALANCE INICIAL]]+Tabla32391112[[#This Row],[ENTRADAS]]-Tabla32391112[[#This Row],[SALIDAS]]</f>
        <v>8</v>
      </c>
      <c r="M62" s="90">
        <v>1</v>
      </c>
      <c r="N62" s="144">
        <v>7</v>
      </c>
      <c r="O62" s="90"/>
      <c r="P62" s="91">
        <f>Tabla32391112[[#This Row],[EXSISTENCIA]]-Tabla32391112[[#This Row],[RECONTEO]]-Tabla32391112[[#This Row],[SALIDAS2]]+Tabla32391112[[#This Row],[ENTRADAS2]]</f>
        <v>0</v>
      </c>
      <c r="Q62" s="92">
        <v>1700</v>
      </c>
      <c r="R62" s="92">
        <f>+Tabla32391112[[#This Row],[BALANCE INICIAL]]*Tabla32391112[[#This Row],[PRECIO]]</f>
        <v>20400</v>
      </c>
      <c r="S62" s="92">
        <f>+Tabla32391112[[#This Row],[ENTRADAS]]*Tabla32391112[[#This Row],[PRECIO]]</f>
        <v>0</v>
      </c>
      <c r="T62" s="92">
        <f>+Tabla32391112[[#This Row],[SALIDAS]]*Tabla32391112[[#This Row],[PRECIO]]</f>
        <v>6800</v>
      </c>
      <c r="U62" s="92">
        <f>+Tabla32391112[[#This Row],[BALANCE INICIAL2]]+Tabla32391112[[#This Row],[ENTRADAS3]]-Tabla32391112[[#This Row],[SALIDAS4]]</f>
        <v>13600</v>
      </c>
      <c r="V62" s="73"/>
      <c r="W62" s="92">
        <v>1700</v>
      </c>
      <c r="X62" s="92">
        <f>+Tabla32391112[[#This Row],[BALANCE INICIAL2]]+Tabla32391112[[#This Row],[ENTRADAS3]]-Tabla32391112[[#This Row],[SALIDAS4]]</f>
        <v>13600</v>
      </c>
    </row>
    <row r="63" spans="1:24">
      <c r="A63" s="96" t="s">
        <v>29</v>
      </c>
      <c r="B63" s="84" t="s">
        <v>878</v>
      </c>
      <c r="C63" s="85" t="s">
        <v>102</v>
      </c>
      <c r="D63" s="73" t="s">
        <v>1657</v>
      </c>
      <c r="E63" s="73" t="s">
        <v>1658</v>
      </c>
      <c r="F63" s="86">
        <v>45538</v>
      </c>
      <c r="G63" s="87" t="s">
        <v>1660</v>
      </c>
      <c r="H63" s="88" t="s">
        <v>834</v>
      </c>
      <c r="I63" s="73">
        <v>0</v>
      </c>
      <c r="J63" s="73">
        <v>20</v>
      </c>
      <c r="K63" s="89">
        <v>1</v>
      </c>
      <c r="L63" s="73">
        <f>+Tabla32391112[[#This Row],[BALANCE INICIAL]]+Tabla32391112[[#This Row],[ENTRADAS]]-Tabla32391112[[#This Row],[SALIDAS]]</f>
        <v>19</v>
      </c>
      <c r="M63" s="90"/>
      <c r="N63" s="144">
        <v>19</v>
      </c>
      <c r="O63" s="90"/>
      <c r="P63" s="91">
        <f>Tabla32391112[[#This Row],[EXSISTENCIA]]-Tabla32391112[[#This Row],[RECONTEO]]-Tabla32391112[[#This Row],[SALIDAS2]]+Tabla32391112[[#This Row],[ENTRADAS2]]</f>
        <v>0</v>
      </c>
      <c r="Q63" s="92">
        <v>250</v>
      </c>
      <c r="R63" s="92">
        <f>+Tabla32391112[[#This Row],[BALANCE INICIAL]]*Tabla32391112[[#This Row],[PRECIO]]</f>
        <v>0</v>
      </c>
      <c r="S63" s="92">
        <f>+Tabla32391112[[#This Row],[ENTRADAS]]*Tabla32391112[[#This Row],[PRECIO]]</f>
        <v>5000</v>
      </c>
      <c r="T63" s="92">
        <f>+Tabla32391112[[#This Row],[SALIDAS]]*Tabla32391112[[#This Row],[PRECIO]]</f>
        <v>250</v>
      </c>
      <c r="U63" s="92">
        <f>+Tabla32391112[[#This Row],[BALANCE INICIAL2]]+Tabla32391112[[#This Row],[ENTRADAS3]]-Tabla32391112[[#This Row],[SALIDAS4]]</f>
        <v>4750</v>
      </c>
      <c r="V63" s="73"/>
      <c r="W63" s="92">
        <v>250</v>
      </c>
      <c r="X63" s="92">
        <f>+Tabla32391112[[#This Row],[BALANCE INICIAL2]]+Tabla32391112[[#This Row],[ENTRADAS3]]-Tabla32391112[[#This Row],[SALIDAS4]]</f>
        <v>4750</v>
      </c>
    </row>
    <row r="64" spans="1:24">
      <c r="A64" s="88" t="s">
        <v>29</v>
      </c>
      <c r="B64" s="93" t="s">
        <v>878</v>
      </c>
      <c r="C64" s="94" t="s">
        <v>102</v>
      </c>
      <c r="D64" s="73" t="s">
        <v>1300</v>
      </c>
      <c r="E64" s="73"/>
      <c r="F64" s="86" t="s">
        <v>1345</v>
      </c>
      <c r="G64" s="86"/>
      <c r="H64" s="88" t="s">
        <v>827</v>
      </c>
      <c r="I64" s="73">
        <v>131</v>
      </c>
      <c r="J64" s="73">
        <v>0</v>
      </c>
      <c r="K64" s="89">
        <v>93</v>
      </c>
      <c r="L64" s="73">
        <f>+Tabla32391112[[#This Row],[BALANCE INICIAL]]+Tabla32391112[[#This Row],[ENTRADAS]]-Tabla32391112[[#This Row],[SALIDAS]]</f>
        <v>38</v>
      </c>
      <c r="M64" s="90">
        <v>200</v>
      </c>
      <c r="N64" s="144"/>
      <c r="O64" s="90">
        <v>162</v>
      </c>
      <c r="P64" s="91">
        <f>Tabla32391112[[#This Row],[EXSISTENCIA]]-Tabla32391112[[#This Row],[RECONTEO]]-Tabla32391112[[#This Row],[SALIDAS2]]+Tabla32391112[[#This Row],[ENTRADAS2]]</f>
        <v>0</v>
      </c>
      <c r="Q64" s="92">
        <v>250</v>
      </c>
      <c r="R64" s="92">
        <f>+Tabla32391112[[#This Row],[BALANCE INICIAL]]*Tabla32391112[[#This Row],[PRECIO]]</f>
        <v>32750</v>
      </c>
      <c r="S64" s="92">
        <f>+Tabla32391112[[#This Row],[ENTRADAS]]*Tabla32391112[[#This Row],[PRECIO]]</f>
        <v>0</v>
      </c>
      <c r="T64" s="92">
        <f>+Tabla32391112[[#This Row],[SALIDAS]]*Tabla32391112[[#This Row],[PRECIO]]</f>
        <v>23250</v>
      </c>
      <c r="U64" s="92">
        <f>+Tabla32391112[[#This Row],[BALANCE INICIAL2]]+Tabla32391112[[#This Row],[ENTRADAS3]]-Tabla32391112[[#This Row],[SALIDAS4]]</f>
        <v>9500</v>
      </c>
      <c r="V64" s="73"/>
      <c r="W64" s="92">
        <v>250</v>
      </c>
      <c r="X64" s="92">
        <f>+Tabla32391112[[#This Row],[BALANCE INICIAL2]]+Tabla32391112[[#This Row],[ENTRADAS3]]-Tabla32391112[[#This Row],[SALIDAS4]]</f>
        <v>9500</v>
      </c>
    </row>
    <row r="65" spans="1:25">
      <c r="A65" s="39" t="s">
        <v>28</v>
      </c>
      <c r="B65" s="40" t="s">
        <v>884</v>
      </c>
      <c r="C65" s="52" t="s">
        <v>74</v>
      </c>
      <c r="D65" t="s">
        <v>1301</v>
      </c>
      <c r="F65" s="55" t="s">
        <v>1345</v>
      </c>
      <c r="G65" s="55"/>
      <c r="H65" s="9" t="s">
        <v>820</v>
      </c>
      <c r="I65">
        <v>1</v>
      </c>
      <c r="J65">
        <v>0</v>
      </c>
      <c r="K65" s="34">
        <v>0</v>
      </c>
      <c r="L65">
        <f>+Tabla32391112[[#This Row],[BALANCE INICIAL]]+Tabla32391112[[#This Row],[ENTRADAS]]-Tabla32391112[[#This Row],[SALIDAS]]</f>
        <v>1</v>
      </c>
      <c r="M65" s="90">
        <v>1</v>
      </c>
      <c r="N65" s="144"/>
      <c r="O65" s="16"/>
      <c r="P65" s="91">
        <f>Tabla32391112[[#This Row],[EXSISTENCIA]]-Tabla32391112[[#This Row],[RECONTEO]]-Tabla32391112[[#This Row],[SALIDAS2]]+Tabla32391112[[#This Row],[ENTRADAS2]]</f>
        <v>0</v>
      </c>
      <c r="Q65" s="2">
        <v>438.4</v>
      </c>
      <c r="R65" s="2">
        <f>+Tabla32391112[[#This Row],[BALANCE INICIAL]]*Tabla32391112[[#This Row],[PRECIO]]</f>
        <v>438.4</v>
      </c>
      <c r="S65" s="2">
        <f>+Tabla32391112[[#This Row],[ENTRADAS]]*Tabla32391112[[#This Row],[PRECIO]]</f>
        <v>0</v>
      </c>
      <c r="T65" s="2">
        <f>+Tabla32391112[[#This Row],[SALIDAS]]*Tabla32391112[[#This Row],[PRECIO]]</f>
        <v>0</v>
      </c>
      <c r="U65" s="2">
        <f>+Tabla32391112[[#This Row],[BALANCE INICIAL2]]+Tabla32391112[[#This Row],[ENTRADAS3]]-Tabla32391112[[#This Row],[SALIDAS4]]</f>
        <v>438.4</v>
      </c>
      <c r="W65" s="2">
        <v>438.4</v>
      </c>
      <c r="X65" s="2">
        <f>+Tabla32391112[[#This Row],[BALANCE INICIAL2]]+Tabla32391112[[#This Row],[ENTRADAS3]]-Tabla32391112[[#This Row],[SALIDAS4]]</f>
        <v>438.4</v>
      </c>
    </row>
    <row r="66" spans="1:25">
      <c r="A66" s="9" t="s">
        <v>1159</v>
      </c>
      <c r="B66" s="17" t="s">
        <v>1160</v>
      </c>
      <c r="C66" s="50" t="s">
        <v>1161</v>
      </c>
      <c r="D66" t="s">
        <v>1431</v>
      </c>
      <c r="F66" s="55" t="s">
        <v>1345</v>
      </c>
      <c r="G66" s="55"/>
      <c r="H66" s="9" t="s">
        <v>820</v>
      </c>
      <c r="I66">
        <v>47</v>
      </c>
      <c r="J66">
        <v>0</v>
      </c>
      <c r="K66" s="34">
        <v>0</v>
      </c>
      <c r="L66">
        <f>+Tabla32391112[[#This Row],[BALANCE INICIAL]]+Tabla32391112[[#This Row],[ENTRADAS]]-Tabla32391112[[#This Row],[SALIDAS]]</f>
        <v>47</v>
      </c>
      <c r="M66" s="90">
        <v>47</v>
      </c>
      <c r="N66" s="144"/>
      <c r="O66" s="16"/>
      <c r="P66" s="91">
        <f>Tabla32391112[[#This Row],[EXSISTENCIA]]-Tabla32391112[[#This Row],[RECONTEO]]-Tabla32391112[[#This Row],[SALIDAS2]]+Tabla32391112[[#This Row],[ENTRADAS2]]</f>
        <v>0</v>
      </c>
      <c r="Q66" s="2">
        <v>108</v>
      </c>
      <c r="R66" s="2">
        <f>+Tabla32391112[[#This Row],[BALANCE INICIAL]]*Tabla32391112[[#This Row],[PRECIO]]</f>
        <v>5076</v>
      </c>
      <c r="S66" s="2">
        <f>+Tabla32391112[[#This Row],[ENTRADAS]]*Tabla32391112[[#This Row],[PRECIO]]</f>
        <v>0</v>
      </c>
      <c r="T66" s="2">
        <f>+Tabla32391112[[#This Row],[SALIDAS]]*Tabla32391112[[#This Row],[PRECIO]]</f>
        <v>0</v>
      </c>
      <c r="U66" s="2">
        <f>+Tabla32391112[[#This Row],[BALANCE INICIAL2]]+Tabla32391112[[#This Row],[ENTRADAS3]]-Tabla32391112[[#This Row],[SALIDAS4]]</f>
        <v>5076</v>
      </c>
      <c r="W66" s="2">
        <v>108</v>
      </c>
      <c r="X66" s="2">
        <f>+Tabla32391112[[#This Row],[BALANCE INICIAL2]]+Tabla32391112[[#This Row],[ENTRADAS3]]-Tabla32391112[[#This Row],[SALIDAS4]]</f>
        <v>5076</v>
      </c>
    </row>
    <row r="67" spans="1:25">
      <c r="A67" s="9" t="s">
        <v>1159</v>
      </c>
      <c r="B67" s="17" t="s">
        <v>1160</v>
      </c>
      <c r="C67" s="50" t="s">
        <v>1161</v>
      </c>
      <c r="D67" t="s">
        <v>1432</v>
      </c>
      <c r="F67" s="55" t="s">
        <v>1345</v>
      </c>
      <c r="G67" s="55"/>
      <c r="H67" s="9" t="s">
        <v>820</v>
      </c>
      <c r="I67">
        <v>23</v>
      </c>
      <c r="J67">
        <v>0</v>
      </c>
      <c r="K67" s="34">
        <v>0</v>
      </c>
      <c r="L67">
        <f>+Tabla32391112[[#This Row],[BALANCE INICIAL]]+Tabla32391112[[#This Row],[ENTRADAS]]-Tabla32391112[[#This Row],[SALIDAS]]</f>
        <v>23</v>
      </c>
      <c r="M67" s="90">
        <v>23</v>
      </c>
      <c r="N67" s="144"/>
      <c r="O67" s="16"/>
      <c r="P67" s="91">
        <f>Tabla32391112[[#This Row],[EXSISTENCIA]]-Tabla32391112[[#This Row],[RECONTEO]]-Tabla32391112[[#This Row],[SALIDAS2]]+Tabla32391112[[#This Row],[ENTRADAS2]]</f>
        <v>0</v>
      </c>
      <c r="Q67" s="2">
        <v>275</v>
      </c>
      <c r="R67" s="2">
        <f>+Tabla32391112[[#This Row],[BALANCE INICIAL]]*Tabla32391112[[#This Row],[PRECIO]]</f>
        <v>6325</v>
      </c>
      <c r="S67" s="2">
        <f>+Tabla32391112[[#This Row],[ENTRADAS]]*Tabla32391112[[#This Row],[PRECIO]]</f>
        <v>0</v>
      </c>
      <c r="T67" s="2">
        <f>+Tabla32391112[[#This Row],[SALIDAS]]*Tabla32391112[[#This Row],[PRECIO]]</f>
        <v>0</v>
      </c>
      <c r="U67" s="2">
        <f>+Tabla32391112[[#This Row],[BALANCE INICIAL2]]+Tabla32391112[[#This Row],[ENTRADAS3]]-Tabla32391112[[#This Row],[SALIDAS4]]</f>
        <v>6325</v>
      </c>
      <c r="W67" s="2">
        <v>275</v>
      </c>
      <c r="X67" s="2">
        <f>+Tabla32391112[[#This Row],[BALANCE INICIAL2]]+Tabla32391112[[#This Row],[ENTRADAS3]]-Tabla32391112[[#This Row],[SALIDAS4]]</f>
        <v>6325</v>
      </c>
    </row>
    <row r="68" spans="1:25" ht="15.6">
      <c r="A68" s="9" t="s">
        <v>34</v>
      </c>
      <c r="B68" s="17" t="s">
        <v>877</v>
      </c>
      <c r="C68" s="50" t="s">
        <v>80</v>
      </c>
      <c r="D68" t="s">
        <v>1430</v>
      </c>
      <c r="F68" s="55" t="s">
        <v>1345</v>
      </c>
      <c r="G68" s="55"/>
      <c r="H68" s="9" t="s">
        <v>820</v>
      </c>
      <c r="I68">
        <v>9</v>
      </c>
      <c r="J68">
        <v>0</v>
      </c>
      <c r="K68" s="34">
        <v>0</v>
      </c>
      <c r="L68">
        <f>+Tabla32391112[[#This Row],[BALANCE INICIAL]]+Tabla32391112[[#This Row],[ENTRADAS]]-Tabla32391112[[#This Row],[SALIDAS]]</f>
        <v>9</v>
      </c>
      <c r="M68" s="90">
        <v>9</v>
      </c>
      <c r="N68" s="144"/>
      <c r="O68" s="16"/>
      <c r="P68" s="91">
        <f>Tabla32391112[[#This Row],[EXSISTENCIA]]-Tabla32391112[[#This Row],[RECONTEO]]-Tabla32391112[[#This Row],[SALIDAS2]]+Tabla32391112[[#This Row],[ENTRADAS2]]</f>
        <v>0</v>
      </c>
      <c r="Q68" s="2">
        <v>109</v>
      </c>
      <c r="R68" s="2">
        <f>+Tabla32391112[[#This Row],[BALANCE INICIAL]]*Tabla32391112[[#This Row],[PRECIO]]</f>
        <v>981</v>
      </c>
      <c r="S68" s="2">
        <f>+Tabla32391112[[#This Row],[ENTRADAS]]*Tabla32391112[[#This Row],[PRECIO]]</f>
        <v>0</v>
      </c>
      <c r="T68" s="2">
        <f>+Tabla32391112[[#This Row],[SALIDAS]]*Tabla32391112[[#This Row],[PRECIO]]</f>
        <v>0</v>
      </c>
      <c r="U68" s="2">
        <f>+Tabla32391112[[#This Row],[BALANCE INICIAL2]]+Tabla32391112[[#This Row],[ENTRADAS3]]-Tabla32391112[[#This Row],[SALIDAS4]]</f>
        <v>981</v>
      </c>
      <c r="W68" s="2">
        <v>109</v>
      </c>
      <c r="X68" s="2">
        <f>+Tabla32391112[[#This Row],[BALANCE INICIAL2]]+Tabla32391112[[#This Row],[ENTRADAS3]]-Tabla32391112[[#This Row],[SALIDAS4]]</f>
        <v>981</v>
      </c>
    </row>
    <row r="69" spans="1:25">
      <c r="A69" s="9" t="s">
        <v>59</v>
      </c>
      <c r="B69" s="17" t="s">
        <v>880</v>
      </c>
      <c r="C69" s="50" t="s">
        <v>107</v>
      </c>
      <c r="D69" t="s">
        <v>664</v>
      </c>
      <c r="F69" s="55" t="s">
        <v>1345</v>
      </c>
      <c r="G69" s="55"/>
      <c r="H69" s="9" t="s">
        <v>834</v>
      </c>
      <c r="I69">
        <v>13</v>
      </c>
      <c r="J69">
        <v>0</v>
      </c>
      <c r="K69" s="34">
        <v>0</v>
      </c>
      <c r="L69">
        <f>+Tabla32391112[[#This Row],[BALANCE INICIAL]]+Tabla32391112[[#This Row],[ENTRADAS]]-Tabla32391112[[#This Row],[SALIDAS]]</f>
        <v>13</v>
      </c>
      <c r="M69" s="90">
        <v>13</v>
      </c>
      <c r="N69" s="144"/>
      <c r="O69" s="16"/>
      <c r="P69" s="91">
        <f>Tabla32391112[[#This Row],[EXSISTENCIA]]-Tabla32391112[[#This Row],[RECONTEO]]-Tabla32391112[[#This Row],[SALIDAS2]]+Tabla32391112[[#This Row],[ENTRADAS2]]</f>
        <v>0</v>
      </c>
      <c r="Q69" s="2">
        <v>450</v>
      </c>
      <c r="R69" s="2">
        <f>+Tabla32391112[[#This Row],[BALANCE INICIAL]]*Tabla32391112[[#This Row],[PRECIO]]</f>
        <v>5850</v>
      </c>
      <c r="S69" s="2">
        <f>+Tabla32391112[[#This Row],[ENTRADAS]]*Tabla32391112[[#This Row],[PRECIO]]</f>
        <v>0</v>
      </c>
      <c r="T69" s="2">
        <f>+Tabla32391112[[#This Row],[SALIDAS]]*Tabla32391112[[#This Row],[PRECIO]]</f>
        <v>0</v>
      </c>
      <c r="U69" s="2">
        <f>+Tabla32391112[[#This Row],[BALANCE INICIAL2]]+Tabla32391112[[#This Row],[ENTRADAS3]]-Tabla32391112[[#This Row],[SALIDAS4]]</f>
        <v>5850</v>
      </c>
      <c r="W69" s="2">
        <v>450</v>
      </c>
      <c r="X69" s="2">
        <f>+Tabla32391112[[#This Row],[BALANCE INICIAL2]]+Tabla32391112[[#This Row],[ENTRADAS3]]-Tabla32391112[[#This Row],[SALIDAS4]]</f>
        <v>5850</v>
      </c>
    </row>
    <row r="70" spans="1:25">
      <c r="A70" s="9" t="s">
        <v>59</v>
      </c>
      <c r="B70" s="17" t="s">
        <v>880</v>
      </c>
      <c r="C70" s="50" t="s">
        <v>107</v>
      </c>
      <c r="D70" t="s">
        <v>665</v>
      </c>
      <c r="F70" s="55" t="s">
        <v>1345</v>
      </c>
      <c r="G70" s="55"/>
      <c r="H70" s="9" t="s">
        <v>834</v>
      </c>
      <c r="I70">
        <v>14</v>
      </c>
      <c r="J70">
        <v>0</v>
      </c>
      <c r="K70" s="34">
        <v>0</v>
      </c>
      <c r="L70">
        <f>+Tabla32391112[[#This Row],[BALANCE INICIAL]]+Tabla32391112[[#This Row],[ENTRADAS]]-Tabla32391112[[#This Row],[SALIDAS]]</f>
        <v>14</v>
      </c>
      <c r="M70" s="90">
        <v>14</v>
      </c>
      <c r="N70" s="144"/>
      <c r="O70" s="16"/>
      <c r="P70" s="91">
        <f>Tabla32391112[[#This Row],[EXSISTENCIA]]-Tabla32391112[[#This Row],[RECONTEO]]-Tabla32391112[[#This Row],[SALIDAS2]]+Tabla32391112[[#This Row],[ENTRADAS2]]</f>
        <v>0</v>
      </c>
      <c r="Q70" s="2">
        <v>365</v>
      </c>
      <c r="R70" s="2">
        <f>+Tabla32391112[[#This Row],[BALANCE INICIAL]]*Tabla32391112[[#This Row],[PRECIO]]</f>
        <v>5110</v>
      </c>
      <c r="S70" s="2">
        <f>+Tabla32391112[[#This Row],[ENTRADAS]]*Tabla32391112[[#This Row],[PRECIO]]</f>
        <v>0</v>
      </c>
      <c r="T70" s="2">
        <f>+Tabla32391112[[#This Row],[SALIDAS]]*Tabla32391112[[#This Row],[PRECIO]]</f>
        <v>0</v>
      </c>
      <c r="U70" s="2">
        <f>+Tabla32391112[[#This Row],[BALANCE INICIAL2]]+Tabla32391112[[#This Row],[ENTRADAS3]]-Tabla32391112[[#This Row],[SALIDAS4]]</f>
        <v>5110</v>
      </c>
      <c r="W70" s="2">
        <v>365</v>
      </c>
      <c r="X70" s="2">
        <f>+Tabla32391112[[#This Row],[BALANCE INICIAL2]]+Tabla32391112[[#This Row],[ENTRADAS3]]-Tabla32391112[[#This Row],[SALIDAS4]]</f>
        <v>5110</v>
      </c>
    </row>
    <row r="71" spans="1:25">
      <c r="A71" s="39" t="s">
        <v>28</v>
      </c>
      <c r="B71" s="40" t="s">
        <v>884</v>
      </c>
      <c r="C71" s="52" t="s">
        <v>74</v>
      </c>
      <c r="D71" t="s">
        <v>1297</v>
      </c>
      <c r="F71" s="55" t="s">
        <v>1345</v>
      </c>
      <c r="G71" s="55"/>
      <c r="H71" s="9" t="s">
        <v>820</v>
      </c>
      <c r="I71">
        <v>11</v>
      </c>
      <c r="J71">
        <v>0</v>
      </c>
      <c r="K71" s="34">
        <v>0</v>
      </c>
      <c r="L71">
        <f>+Tabla32391112[[#This Row],[BALANCE INICIAL]]+Tabla32391112[[#This Row],[ENTRADAS]]-Tabla32391112[[#This Row],[SALIDAS]]</f>
        <v>11</v>
      </c>
      <c r="M71" s="90">
        <v>11</v>
      </c>
      <c r="N71" s="144"/>
      <c r="O71" s="16"/>
      <c r="P71" s="91">
        <f>Tabla32391112[[#This Row],[EXSISTENCIA]]-Tabla32391112[[#This Row],[RECONTEO]]-Tabla32391112[[#This Row],[SALIDAS2]]+Tabla32391112[[#This Row],[ENTRADAS2]]</f>
        <v>0</v>
      </c>
      <c r="Q71" s="2">
        <v>184</v>
      </c>
      <c r="R71" s="2">
        <f>+Tabla32391112[[#This Row],[BALANCE INICIAL]]*Tabla32391112[[#This Row],[PRECIO]]</f>
        <v>2024</v>
      </c>
      <c r="S71" s="2">
        <f>+Tabla32391112[[#This Row],[ENTRADAS]]*Tabla32391112[[#This Row],[PRECIO]]</f>
        <v>0</v>
      </c>
      <c r="T71" s="2">
        <f>+Tabla32391112[[#This Row],[SALIDAS]]*Tabla32391112[[#This Row],[PRECIO]]</f>
        <v>0</v>
      </c>
      <c r="U71" s="2">
        <f>+Tabla32391112[[#This Row],[BALANCE INICIAL2]]+Tabla32391112[[#This Row],[ENTRADAS3]]-Tabla32391112[[#This Row],[SALIDAS4]]</f>
        <v>2024</v>
      </c>
      <c r="W71" s="2">
        <v>184</v>
      </c>
      <c r="X71" s="2">
        <f>+Tabla32391112[[#This Row],[BALANCE INICIAL2]]+Tabla32391112[[#This Row],[ENTRADAS3]]-Tabla32391112[[#This Row],[SALIDAS4]]</f>
        <v>2024</v>
      </c>
    </row>
    <row r="72" spans="1:25">
      <c r="A72" s="39" t="s">
        <v>28</v>
      </c>
      <c r="B72" s="40" t="s">
        <v>884</v>
      </c>
      <c r="C72" s="52" t="s">
        <v>74</v>
      </c>
      <c r="D72" t="s">
        <v>1298</v>
      </c>
      <c r="F72" s="55" t="s">
        <v>1345</v>
      </c>
      <c r="G72" s="55"/>
      <c r="H72" s="9" t="s">
        <v>820</v>
      </c>
      <c r="I72">
        <v>12</v>
      </c>
      <c r="J72">
        <v>0</v>
      </c>
      <c r="K72" s="34">
        <v>0</v>
      </c>
      <c r="L72">
        <f>+Tabla32391112[[#This Row],[BALANCE INICIAL]]+Tabla32391112[[#This Row],[ENTRADAS]]-Tabla32391112[[#This Row],[SALIDAS]]</f>
        <v>12</v>
      </c>
      <c r="M72" s="90">
        <v>11</v>
      </c>
      <c r="N72" s="144">
        <v>1</v>
      </c>
      <c r="O72" s="16"/>
      <c r="P72" s="91">
        <f>Tabla32391112[[#This Row],[EXSISTENCIA]]-Tabla32391112[[#This Row],[RECONTEO]]-Tabla32391112[[#This Row],[SALIDAS2]]+Tabla32391112[[#This Row],[ENTRADAS2]]</f>
        <v>0</v>
      </c>
      <c r="Q72" s="2">
        <v>199.16</v>
      </c>
      <c r="R72" s="2">
        <f>+Tabla32391112[[#This Row],[BALANCE INICIAL]]*Tabla32391112[[#This Row],[PRECIO]]</f>
        <v>2389.92</v>
      </c>
      <c r="S72" s="2">
        <f>+Tabla32391112[[#This Row],[ENTRADAS]]*Tabla32391112[[#This Row],[PRECIO]]</f>
        <v>0</v>
      </c>
      <c r="T72" s="2">
        <f>+Tabla32391112[[#This Row],[SALIDAS]]*Tabla32391112[[#This Row],[PRECIO]]</f>
        <v>0</v>
      </c>
      <c r="U72" s="2">
        <f>+Tabla32391112[[#This Row],[BALANCE INICIAL2]]+Tabla32391112[[#This Row],[ENTRADAS3]]-Tabla32391112[[#This Row],[SALIDAS4]]</f>
        <v>2389.92</v>
      </c>
      <c r="W72" s="2">
        <v>199.16</v>
      </c>
      <c r="X72" s="2">
        <f>+Tabla32391112[[#This Row],[BALANCE INICIAL2]]+Tabla32391112[[#This Row],[ENTRADAS3]]-Tabla32391112[[#This Row],[SALIDAS4]]</f>
        <v>2389.92</v>
      </c>
    </row>
    <row r="73" spans="1:25">
      <c r="A73" s="83" t="s">
        <v>41</v>
      </c>
      <c r="B73" s="84" t="s">
        <v>890</v>
      </c>
      <c r="C73" s="85" t="s">
        <v>87</v>
      </c>
      <c r="D73" s="73" t="s">
        <v>1625</v>
      </c>
      <c r="E73" s="73" t="s">
        <v>1630</v>
      </c>
      <c r="F73" s="86">
        <v>45540</v>
      </c>
      <c r="G73" s="87" t="s">
        <v>1616</v>
      </c>
      <c r="H73" s="88" t="s">
        <v>820</v>
      </c>
      <c r="I73" s="73">
        <v>0</v>
      </c>
      <c r="J73" s="73">
        <v>700</v>
      </c>
      <c r="K73" s="89">
        <v>0</v>
      </c>
      <c r="L73" s="73">
        <f>+Tabla32391112[[#This Row],[BALANCE INICIAL]]+Tabla32391112[[#This Row],[ENTRADAS]]-Tabla32391112[[#This Row],[SALIDAS]]</f>
        <v>700</v>
      </c>
      <c r="M73" s="90"/>
      <c r="N73" s="144">
        <v>700</v>
      </c>
      <c r="O73" s="90"/>
      <c r="P73" s="91">
        <f>Tabla32391112[[#This Row],[EXSISTENCIA]]-Tabla32391112[[#This Row],[RECONTEO]]-Tabla32391112[[#This Row],[SALIDAS2]]+Tabla32391112[[#This Row],[ENTRADAS2]]</f>
        <v>0</v>
      </c>
      <c r="Q73" s="92">
        <v>365</v>
      </c>
      <c r="R73" s="92">
        <f>+Tabla32391112[[#This Row],[BALANCE INICIAL]]*Tabla32391112[[#This Row],[PRECIO]]</f>
        <v>0</v>
      </c>
      <c r="S73" s="92">
        <f>+Tabla32391112[[#This Row],[ENTRADAS]]*Tabla32391112[[#This Row],[PRECIO]]</f>
        <v>255500</v>
      </c>
      <c r="T73" s="92">
        <f>+Tabla32391112[[#This Row],[SALIDAS]]*Tabla32391112[[#This Row],[PRECIO]]</f>
        <v>0</v>
      </c>
      <c r="U73" s="92">
        <f>+Tabla32391112[[#This Row],[BALANCE INICIAL2]]+Tabla32391112[[#This Row],[ENTRADAS3]]-Tabla32391112[[#This Row],[SALIDAS4]]</f>
        <v>255500</v>
      </c>
      <c r="V73" s="73"/>
      <c r="W73" s="92">
        <v>365</v>
      </c>
      <c r="X73" s="92">
        <f>+Tabla32391112[[#This Row],[BALANCE INICIAL2]]+Tabla32391112[[#This Row],[ENTRADAS3]]-Tabla32391112[[#This Row],[SALIDAS4]]</f>
        <v>255500</v>
      </c>
      <c r="Y73" s="73"/>
    </row>
    <row r="74" spans="1:25">
      <c r="A74" s="39" t="s">
        <v>28</v>
      </c>
      <c r="B74" s="40" t="s">
        <v>884</v>
      </c>
      <c r="C74" s="52" t="s">
        <v>74</v>
      </c>
      <c r="D74" t="s">
        <v>1294</v>
      </c>
      <c r="F74" s="55" t="s">
        <v>1345</v>
      </c>
      <c r="G74" s="55"/>
      <c r="H74" s="9" t="s">
        <v>820</v>
      </c>
      <c r="I74">
        <v>70</v>
      </c>
      <c r="J74">
        <v>0</v>
      </c>
      <c r="K74" s="34">
        <v>0</v>
      </c>
      <c r="L74">
        <f>+Tabla32391112[[#This Row],[BALANCE INICIAL]]+Tabla32391112[[#This Row],[ENTRADAS]]-Tabla32391112[[#This Row],[SALIDAS]]</f>
        <v>70</v>
      </c>
      <c r="M74" s="90">
        <v>70</v>
      </c>
      <c r="N74" s="144"/>
      <c r="O74" s="16"/>
      <c r="P74" s="91">
        <f>Tabla32391112[[#This Row],[EXSISTENCIA]]-Tabla32391112[[#This Row],[RECONTEO]]-Tabla32391112[[#This Row],[SALIDAS2]]+Tabla32391112[[#This Row],[ENTRADAS2]]</f>
        <v>0</v>
      </c>
      <c r="Q74" s="2">
        <v>4.5</v>
      </c>
      <c r="R74" s="2">
        <f>+Tabla32391112[[#This Row],[BALANCE INICIAL]]*Tabla32391112[[#This Row],[PRECIO]]</f>
        <v>315</v>
      </c>
      <c r="S74" s="2">
        <f>+Tabla32391112[[#This Row],[ENTRADAS]]*Tabla32391112[[#This Row],[PRECIO]]</f>
        <v>0</v>
      </c>
      <c r="T74" s="2">
        <f>+Tabla32391112[[#This Row],[SALIDAS]]*Tabla32391112[[#This Row],[PRECIO]]</f>
        <v>0</v>
      </c>
      <c r="U74" s="2">
        <f>+Tabla32391112[[#This Row],[BALANCE INICIAL2]]+Tabla32391112[[#This Row],[ENTRADAS3]]-Tabla32391112[[#This Row],[SALIDAS4]]</f>
        <v>315</v>
      </c>
      <c r="W74" s="2">
        <v>4.5</v>
      </c>
      <c r="X74" s="2">
        <f>+Tabla32391112[[#This Row],[BALANCE INICIAL2]]+Tabla32391112[[#This Row],[ENTRADAS3]]-Tabla32391112[[#This Row],[SALIDAS4]]</f>
        <v>315</v>
      </c>
    </row>
    <row r="75" spans="1:25">
      <c r="A75" s="9" t="s">
        <v>33</v>
      </c>
      <c r="B75" s="47" t="s">
        <v>879</v>
      </c>
      <c r="C75" s="50" t="s">
        <v>78</v>
      </c>
      <c r="D75" t="s">
        <v>1295</v>
      </c>
      <c r="F75" s="55" t="s">
        <v>1345</v>
      </c>
      <c r="G75" s="55"/>
      <c r="H75" s="9" t="s">
        <v>820</v>
      </c>
      <c r="I75">
        <v>1</v>
      </c>
      <c r="J75">
        <v>0</v>
      </c>
      <c r="K75" s="34">
        <v>0</v>
      </c>
      <c r="L75">
        <f>+Tabla32391112[[#This Row],[BALANCE INICIAL]]+Tabla32391112[[#This Row],[ENTRADAS]]-Tabla32391112[[#This Row],[SALIDAS]]</f>
        <v>1</v>
      </c>
      <c r="M75" s="90">
        <v>1</v>
      </c>
      <c r="N75" s="144"/>
      <c r="O75" s="16"/>
      <c r="P75" s="91">
        <f>Tabla32391112[[#This Row],[EXSISTENCIA]]-Tabla32391112[[#This Row],[RECONTEO]]-Tabla32391112[[#This Row],[SALIDAS2]]+Tabla32391112[[#This Row],[ENTRADAS2]]</f>
        <v>0</v>
      </c>
      <c r="Q75" s="2">
        <v>1900</v>
      </c>
      <c r="R75" s="2">
        <f>+Tabla32391112[[#This Row],[BALANCE INICIAL]]*Tabla32391112[[#This Row],[PRECIO]]</f>
        <v>1900</v>
      </c>
      <c r="S75" s="2">
        <f>+Tabla32391112[[#This Row],[ENTRADAS]]*Tabla32391112[[#This Row],[PRECIO]]</f>
        <v>0</v>
      </c>
      <c r="T75" s="2">
        <f>+Tabla32391112[[#This Row],[SALIDAS]]*Tabla32391112[[#This Row],[PRECIO]]</f>
        <v>0</v>
      </c>
      <c r="U75" s="2">
        <f>+Tabla32391112[[#This Row],[BALANCE INICIAL2]]+Tabla32391112[[#This Row],[ENTRADAS3]]-Tabla32391112[[#This Row],[SALIDAS4]]</f>
        <v>1900</v>
      </c>
      <c r="W75" s="2">
        <v>1900</v>
      </c>
      <c r="X75" s="2">
        <f>+Tabla32391112[[#This Row],[BALANCE INICIAL2]]+Tabla32391112[[#This Row],[ENTRADAS3]]-Tabla32391112[[#This Row],[SALIDAS4]]</f>
        <v>1900</v>
      </c>
    </row>
    <row r="76" spans="1:25">
      <c r="A76" s="39" t="s">
        <v>28</v>
      </c>
      <c r="B76" s="40" t="s">
        <v>884</v>
      </c>
      <c r="C76" s="52" t="s">
        <v>74</v>
      </c>
      <c r="D76" t="s">
        <v>1289</v>
      </c>
      <c r="E76" t="s">
        <v>1349</v>
      </c>
      <c r="F76" s="55" t="s">
        <v>1345</v>
      </c>
      <c r="G76" s="55"/>
      <c r="H76" s="9" t="s">
        <v>820</v>
      </c>
      <c r="I76">
        <v>49</v>
      </c>
      <c r="J76">
        <v>0</v>
      </c>
      <c r="K76" s="34">
        <v>9</v>
      </c>
      <c r="L76">
        <f>+Tabla32391112[[#This Row],[BALANCE INICIAL]]+Tabla32391112[[#This Row],[ENTRADAS]]-Tabla32391112[[#This Row],[SALIDAS]]</f>
        <v>40</v>
      </c>
      <c r="M76" s="90">
        <v>40</v>
      </c>
      <c r="N76" s="144"/>
      <c r="O76" s="16"/>
      <c r="P76" s="91">
        <f>Tabla32391112[[#This Row],[EXSISTENCIA]]-Tabla32391112[[#This Row],[RECONTEO]]-Tabla32391112[[#This Row],[SALIDAS2]]+Tabla32391112[[#This Row],[ENTRADAS2]]</f>
        <v>0</v>
      </c>
      <c r="Q76" s="2">
        <v>12</v>
      </c>
      <c r="R76" s="2">
        <f>+Tabla32391112[[#This Row],[BALANCE INICIAL]]*Tabla32391112[[#This Row],[PRECIO]]</f>
        <v>588</v>
      </c>
      <c r="S76" s="2">
        <f>+Tabla32391112[[#This Row],[ENTRADAS]]*Tabla32391112[[#This Row],[PRECIO]]</f>
        <v>0</v>
      </c>
      <c r="T76" s="2">
        <f>+Tabla32391112[[#This Row],[SALIDAS]]*Tabla32391112[[#This Row],[PRECIO]]</f>
        <v>108</v>
      </c>
      <c r="U76" s="2">
        <f>+Tabla32391112[[#This Row],[BALANCE INICIAL2]]+Tabla32391112[[#This Row],[ENTRADAS3]]-Tabla32391112[[#This Row],[SALIDAS4]]</f>
        <v>480</v>
      </c>
      <c r="W76" s="2">
        <v>12</v>
      </c>
      <c r="X76" s="2">
        <f>+Tabla32391112[[#This Row],[BALANCE INICIAL2]]+Tabla32391112[[#This Row],[ENTRADAS3]]-Tabla32391112[[#This Row],[SALIDAS4]]</f>
        <v>480</v>
      </c>
    </row>
    <row r="77" spans="1:25">
      <c r="A77" s="88" t="s">
        <v>41</v>
      </c>
      <c r="B77" s="93" t="s">
        <v>890</v>
      </c>
      <c r="C77" s="94" t="s">
        <v>87</v>
      </c>
      <c r="D77" s="73" t="s">
        <v>1605</v>
      </c>
      <c r="E77" s="73" t="s">
        <v>1606</v>
      </c>
      <c r="F77" s="86">
        <v>45534</v>
      </c>
      <c r="G77" s="87" t="s">
        <v>1607</v>
      </c>
      <c r="H77" s="88" t="s">
        <v>820</v>
      </c>
      <c r="I77" s="73">
        <v>1000</v>
      </c>
      <c r="J77" s="73">
        <v>0</v>
      </c>
      <c r="K77" s="89">
        <v>0</v>
      </c>
      <c r="L77" s="73">
        <f>+Tabla32391112[[#This Row],[BALANCE INICIAL]]+Tabla32391112[[#This Row],[ENTRADAS]]-Tabla32391112[[#This Row],[SALIDAS]]</f>
        <v>1000</v>
      </c>
      <c r="M77" s="90"/>
      <c r="N77" s="144">
        <v>1000</v>
      </c>
      <c r="O77" s="90"/>
      <c r="P77" s="91">
        <f>Tabla32391112[[#This Row],[EXSISTENCIA]]-Tabla32391112[[#This Row],[RECONTEO]]-Tabla32391112[[#This Row],[SALIDAS2]]+Tabla32391112[[#This Row],[ENTRADAS2]]</f>
        <v>0</v>
      </c>
      <c r="Q77" s="92">
        <v>9.5</v>
      </c>
      <c r="R77" s="92">
        <f>+Tabla32391112[[#This Row],[BALANCE INICIAL]]*Tabla32391112[[#This Row],[PRECIO]]</f>
        <v>9500</v>
      </c>
      <c r="S77" s="92">
        <f>+Tabla32391112[[#This Row],[ENTRADAS]]*Tabla32391112[[#This Row],[PRECIO]]</f>
        <v>0</v>
      </c>
      <c r="T77" s="92">
        <f>+Tabla32391112[[#This Row],[SALIDAS]]*Tabla32391112[[#This Row],[PRECIO]]</f>
        <v>0</v>
      </c>
      <c r="U77" s="92">
        <f>+Tabla32391112[[#This Row],[BALANCE INICIAL2]]+Tabla32391112[[#This Row],[ENTRADAS3]]-Tabla32391112[[#This Row],[SALIDAS4]]</f>
        <v>9500</v>
      </c>
      <c r="V77" s="73"/>
      <c r="W77" s="92">
        <v>9.5</v>
      </c>
      <c r="X77" s="92">
        <f>+Tabla32391112[[#This Row],[BALANCE INICIAL2]]+Tabla32391112[[#This Row],[ENTRADAS3]]-Tabla32391112[[#This Row],[SALIDAS4]]</f>
        <v>9500</v>
      </c>
    </row>
    <row r="78" spans="1:25" ht="16.5" customHeight="1">
      <c r="A78" s="126" t="s">
        <v>29</v>
      </c>
      <c r="B78" s="115" t="s">
        <v>878</v>
      </c>
      <c r="C78" s="116" t="s">
        <v>102</v>
      </c>
      <c r="D78" s="117" t="s">
        <v>1672</v>
      </c>
      <c r="E78" s="117" t="s">
        <v>1659</v>
      </c>
      <c r="F78" s="118">
        <v>45551</v>
      </c>
      <c r="G78" s="127" t="s">
        <v>1719</v>
      </c>
      <c r="H78" s="119" t="s">
        <v>820</v>
      </c>
      <c r="I78" s="117">
        <v>0</v>
      </c>
      <c r="J78" s="117">
        <v>5</v>
      </c>
      <c r="K78" s="120">
        <v>0</v>
      </c>
      <c r="L78" s="117">
        <f>+Tabla32391112[[#This Row],[BALANCE INICIAL]]+Tabla32391112[[#This Row],[ENTRADAS]]-Tabla32391112[[#This Row],[SALIDAS]]</f>
        <v>5</v>
      </c>
      <c r="M78" s="111"/>
      <c r="N78" s="145">
        <v>5</v>
      </c>
      <c r="O78" s="121"/>
      <c r="P78" s="112">
        <f>Tabla32391112[[#This Row],[EXSISTENCIA]]-Tabla32391112[[#This Row],[RECONTEO]]-Tabla32391112[[#This Row],[SALIDAS2]]+Tabla32391112[[#This Row],[ENTRADAS2]]</f>
        <v>0</v>
      </c>
      <c r="Q78" s="122">
        <v>404</v>
      </c>
      <c r="R78" s="122">
        <f>+Tabla32391112[[#This Row],[BALANCE INICIAL]]*Tabla32391112[[#This Row],[PRECIO]]</f>
        <v>0</v>
      </c>
      <c r="S78" s="122">
        <f>+Tabla32391112[[#This Row],[ENTRADAS]]*Tabla32391112[[#This Row],[PRECIO]]</f>
        <v>2020</v>
      </c>
      <c r="T78" s="122">
        <f>+Tabla32391112[[#This Row],[SALIDAS]]*Tabla32391112[[#This Row],[PRECIO]]</f>
        <v>0</v>
      </c>
      <c r="U78" s="122">
        <f>+Tabla32391112[[#This Row],[BALANCE INICIAL2]]+Tabla32391112[[#This Row],[ENTRADAS3]]-Tabla32391112[[#This Row],[SALIDAS4]]</f>
        <v>2020</v>
      </c>
      <c r="V78" s="117"/>
      <c r="W78" s="122">
        <v>404</v>
      </c>
      <c r="X78" s="122">
        <f>+Tabla32391112[[#This Row],[BALANCE INICIAL2]]+Tabla32391112[[#This Row],[ENTRADAS3]]-Tabla32391112[[#This Row],[SALIDAS4]]</f>
        <v>2020</v>
      </c>
    </row>
    <row r="79" spans="1:25">
      <c r="A79" s="88" t="s">
        <v>42</v>
      </c>
      <c r="B79" s="95">
        <v>1206010001</v>
      </c>
      <c r="C79" s="94" t="s">
        <v>88</v>
      </c>
      <c r="D79" s="73" t="s">
        <v>378</v>
      </c>
      <c r="E79" s="73"/>
      <c r="F79" s="86" t="s">
        <v>1345</v>
      </c>
      <c r="G79" s="86"/>
      <c r="H79" s="88" t="s">
        <v>820</v>
      </c>
      <c r="I79" s="73">
        <v>1</v>
      </c>
      <c r="J79" s="73">
        <v>0</v>
      </c>
      <c r="K79" s="89">
        <v>0</v>
      </c>
      <c r="L79" s="73">
        <f>+Tabla32391112[[#This Row],[BALANCE INICIAL]]+Tabla32391112[[#This Row],[ENTRADAS]]-Tabla32391112[[#This Row],[SALIDAS]]</f>
        <v>1</v>
      </c>
      <c r="M79" s="90">
        <v>1</v>
      </c>
      <c r="N79" s="144"/>
      <c r="O79" s="90"/>
      <c r="P79" s="91">
        <f>Tabla32391112[[#This Row],[EXSISTENCIA]]-Tabla32391112[[#This Row],[RECONTEO]]-Tabla32391112[[#This Row],[SALIDAS2]]+Tabla32391112[[#This Row],[ENTRADAS2]]</f>
        <v>0</v>
      </c>
      <c r="Q79" s="92">
        <v>26500</v>
      </c>
      <c r="R79" s="92">
        <f>+Tabla32391112[[#This Row],[BALANCE INICIAL]]*Tabla32391112[[#This Row],[PRECIO]]</f>
        <v>26500</v>
      </c>
      <c r="S79" s="92">
        <f>+Tabla32391112[[#This Row],[ENTRADAS]]*Tabla32391112[[#This Row],[PRECIO]]</f>
        <v>0</v>
      </c>
      <c r="T79" s="92">
        <f>+Tabla32391112[[#This Row],[SALIDAS]]*Tabla32391112[[#This Row],[PRECIO]]</f>
        <v>0</v>
      </c>
      <c r="U79" s="92">
        <f>+Tabla32391112[[#This Row],[BALANCE INICIAL2]]+Tabla32391112[[#This Row],[ENTRADAS3]]-Tabla32391112[[#This Row],[SALIDAS4]]</f>
        <v>26500</v>
      </c>
      <c r="V79" s="73"/>
      <c r="W79" s="92">
        <v>26500</v>
      </c>
      <c r="X79" s="92">
        <f>+Tabla32391112[[#This Row],[BALANCE INICIAL2]]+Tabla32391112[[#This Row],[ENTRADAS3]]-Tabla32391112[[#This Row],[SALIDAS4]]</f>
        <v>26500</v>
      </c>
    </row>
    <row r="80" spans="1:25">
      <c r="A80" s="88" t="s">
        <v>42</v>
      </c>
      <c r="B80" s="95">
        <v>1206010001</v>
      </c>
      <c r="C80" s="94" t="s">
        <v>88</v>
      </c>
      <c r="D80" s="73" t="s">
        <v>377</v>
      </c>
      <c r="E80" s="73"/>
      <c r="F80" s="86" t="s">
        <v>1345</v>
      </c>
      <c r="G80" s="86"/>
      <c r="H80" s="88" t="s">
        <v>820</v>
      </c>
      <c r="I80" s="73">
        <v>2</v>
      </c>
      <c r="J80" s="73">
        <v>0</v>
      </c>
      <c r="K80" s="89">
        <v>0</v>
      </c>
      <c r="L80" s="73">
        <f>+Tabla32391112[[#This Row],[BALANCE INICIAL]]+Tabla32391112[[#This Row],[ENTRADAS]]-Tabla32391112[[#This Row],[SALIDAS]]</f>
        <v>2</v>
      </c>
      <c r="M80" s="90">
        <v>3</v>
      </c>
      <c r="N80" s="144"/>
      <c r="O80" s="90"/>
      <c r="P80" s="91">
        <f>Tabla32391112[[#This Row],[EXSISTENCIA]]-Tabla32391112[[#This Row],[RECONTEO]]-Tabla32391112[[#This Row],[SALIDAS2]]+Tabla32391112[[#This Row],[ENTRADAS2]]</f>
        <v>-1</v>
      </c>
      <c r="Q80" s="92">
        <v>8500</v>
      </c>
      <c r="R80" s="92">
        <f>+Tabla32391112[[#This Row],[BALANCE INICIAL]]*Tabla32391112[[#This Row],[PRECIO]]</f>
        <v>17000</v>
      </c>
      <c r="S80" s="92">
        <f>+Tabla32391112[[#This Row],[ENTRADAS]]*Tabla32391112[[#This Row],[PRECIO]]</f>
        <v>0</v>
      </c>
      <c r="T80" s="92">
        <f>+Tabla32391112[[#This Row],[SALIDAS]]*Tabla32391112[[#This Row],[PRECIO]]</f>
        <v>0</v>
      </c>
      <c r="U80" s="92">
        <f>+Tabla32391112[[#This Row],[BALANCE INICIAL2]]+Tabla32391112[[#This Row],[ENTRADAS3]]-Tabla32391112[[#This Row],[SALIDAS4]]</f>
        <v>17000</v>
      </c>
      <c r="V80" s="73"/>
      <c r="W80" s="92">
        <v>8500</v>
      </c>
      <c r="X80" s="92">
        <f>+Tabla32391112[[#This Row],[BALANCE INICIAL2]]+Tabla32391112[[#This Row],[ENTRADAS3]]-Tabla32391112[[#This Row],[SALIDAS4]]</f>
        <v>17000</v>
      </c>
    </row>
    <row r="81" spans="1:24" s="73" customFormat="1">
      <c r="A81" s="88" t="s">
        <v>59</v>
      </c>
      <c r="B81" s="135" t="s">
        <v>887</v>
      </c>
      <c r="C81" s="94" t="s">
        <v>70</v>
      </c>
      <c r="D81" s="73" t="s">
        <v>1740</v>
      </c>
      <c r="F81" s="86"/>
      <c r="G81" s="86"/>
      <c r="H81" s="88" t="s">
        <v>820</v>
      </c>
      <c r="I81" s="73">
        <v>1</v>
      </c>
      <c r="K81" s="89">
        <v>0</v>
      </c>
      <c r="L81" s="73">
        <f>+Tabla32391112[[#This Row],[BALANCE INICIAL]]+Tabla32391112[[#This Row],[ENTRADAS]]-Tabla32391112[[#This Row],[SALIDAS]]</f>
        <v>1</v>
      </c>
      <c r="M81" s="90">
        <v>1</v>
      </c>
      <c r="N81" s="144"/>
      <c r="O81" s="90"/>
      <c r="P81" s="91">
        <f>Tabla32391112[[#This Row],[EXSISTENCIA]]-Tabla32391112[[#This Row],[RECONTEO]]-Tabla32391112[[#This Row],[SALIDAS2]]+Tabla32391112[[#This Row],[ENTRADAS2]]</f>
        <v>0</v>
      </c>
      <c r="Q81" s="92">
        <v>45000</v>
      </c>
      <c r="R81" s="92">
        <f>+Tabla32391112[[#This Row],[BALANCE INICIAL]]*Tabla32391112[[#This Row],[PRECIO]]</f>
        <v>45000</v>
      </c>
      <c r="S81" s="92">
        <f>+Tabla32391112[[#This Row],[ENTRADAS]]*Tabla32391112[[#This Row],[PRECIO]]</f>
        <v>0</v>
      </c>
      <c r="T81" s="92">
        <f>+Tabla32391112[[#This Row],[SALIDAS]]*Tabla32391112[[#This Row],[PRECIO]]</f>
        <v>0</v>
      </c>
      <c r="U81" s="92">
        <f>+Tabla32391112[[#This Row],[BALANCE INICIAL2]]+Tabla32391112[[#This Row],[ENTRADAS3]]-Tabla32391112[[#This Row],[SALIDAS4]]</f>
        <v>45000</v>
      </c>
      <c r="W81" s="92">
        <v>45000</v>
      </c>
      <c r="X81" s="92">
        <f>+Tabla32391112[[#This Row],[BALANCE INICIAL2]]+Tabla32391112[[#This Row],[ENTRADAS3]]-Tabla32391112[[#This Row],[SALIDAS4]]</f>
        <v>45000</v>
      </c>
    </row>
    <row r="82" spans="1:24">
      <c r="A82" s="109" t="s">
        <v>26</v>
      </c>
      <c r="B82" s="139" t="s">
        <v>887</v>
      </c>
      <c r="C82" s="140" t="s">
        <v>70</v>
      </c>
      <c r="D82" s="107" t="s">
        <v>1283</v>
      </c>
      <c r="E82" s="107"/>
      <c r="F82" s="108" t="s">
        <v>1345</v>
      </c>
      <c r="G82" s="108"/>
      <c r="H82" s="109" t="s">
        <v>820</v>
      </c>
      <c r="I82" s="107">
        <v>2</v>
      </c>
      <c r="J82" s="107">
        <v>0</v>
      </c>
      <c r="K82" s="110">
        <v>0</v>
      </c>
      <c r="L82" s="107">
        <f>+Tabla32391112[[#This Row],[BALANCE INICIAL]]+Tabla32391112[[#This Row],[ENTRADAS]]-Tabla32391112[[#This Row],[SALIDAS]]</f>
        <v>2</v>
      </c>
      <c r="M82" s="111"/>
      <c r="N82" s="145"/>
      <c r="O82" s="111"/>
      <c r="P82" s="112">
        <f>Tabla32391112[[#This Row],[EXSISTENCIA]]-Tabla32391112[[#This Row],[RECONTEO]]-Tabla32391112[[#This Row],[SALIDAS2]]+Tabla32391112[[#This Row],[ENTRADAS2]]</f>
        <v>2</v>
      </c>
      <c r="Q82" s="113">
        <v>6000</v>
      </c>
      <c r="R82" s="113">
        <f>+Tabla32391112[[#This Row],[BALANCE INICIAL]]*Tabla32391112[[#This Row],[PRECIO]]</f>
        <v>12000</v>
      </c>
      <c r="S82" s="113">
        <f>+Tabla32391112[[#This Row],[ENTRADAS]]*Tabla32391112[[#This Row],[PRECIO]]</f>
        <v>0</v>
      </c>
      <c r="T82" s="113">
        <f>+Tabla32391112[[#This Row],[SALIDAS]]*Tabla32391112[[#This Row],[PRECIO]]</f>
        <v>0</v>
      </c>
      <c r="U82" s="113">
        <f>+Tabla32391112[[#This Row],[BALANCE INICIAL2]]+Tabla32391112[[#This Row],[ENTRADAS3]]-Tabla32391112[[#This Row],[SALIDAS4]]</f>
        <v>12000</v>
      </c>
      <c r="V82" s="107"/>
      <c r="W82" s="113">
        <v>6000</v>
      </c>
      <c r="X82" s="113">
        <f>+Tabla32391112[[#This Row],[BALANCE INICIAL2]]+Tabla32391112[[#This Row],[ENTRADAS3]]-Tabla32391112[[#This Row],[SALIDAS4]]</f>
        <v>12000</v>
      </c>
    </row>
    <row r="83" spans="1:24">
      <c r="A83" s="13" t="s">
        <v>33</v>
      </c>
      <c r="B83" s="17" t="s">
        <v>879</v>
      </c>
      <c r="C83" s="50" t="s">
        <v>106</v>
      </c>
      <c r="D83" t="s">
        <v>1285</v>
      </c>
      <c r="F83" s="55" t="s">
        <v>1345</v>
      </c>
      <c r="G83" s="55"/>
      <c r="H83" s="9" t="s">
        <v>825</v>
      </c>
      <c r="I83">
        <v>15</v>
      </c>
      <c r="J83">
        <v>0</v>
      </c>
      <c r="K83" s="34">
        <v>2</v>
      </c>
      <c r="L83">
        <f>+Tabla32391112[[#This Row],[BALANCE INICIAL]]+Tabla32391112[[#This Row],[ENTRADAS]]-Tabla32391112[[#This Row],[SALIDAS]]</f>
        <v>13</v>
      </c>
      <c r="M83" s="90">
        <v>7</v>
      </c>
      <c r="N83" s="144">
        <v>6</v>
      </c>
      <c r="O83" s="16">
        <v>0</v>
      </c>
      <c r="P83" s="91">
        <f>Tabla32391112[[#This Row],[EXSISTENCIA]]-Tabla32391112[[#This Row],[RECONTEO]]-Tabla32391112[[#This Row],[SALIDAS2]]+Tabla32391112[[#This Row],[ENTRADAS2]]</f>
        <v>0</v>
      </c>
      <c r="Q83" s="2">
        <v>1600</v>
      </c>
      <c r="R83" s="2">
        <f>+Tabla32391112[[#This Row],[BALANCE INICIAL]]*Tabla32391112[[#This Row],[PRECIO]]</f>
        <v>24000</v>
      </c>
      <c r="S83" s="2">
        <f>+Tabla32391112[[#This Row],[ENTRADAS]]*Tabla32391112[[#This Row],[PRECIO]]</f>
        <v>0</v>
      </c>
      <c r="T83" s="2">
        <f>+Tabla32391112[[#This Row],[SALIDAS]]*Tabla32391112[[#This Row],[PRECIO]]</f>
        <v>3200</v>
      </c>
      <c r="U83" s="2">
        <f>+Tabla32391112[[#This Row],[BALANCE INICIAL2]]+Tabla32391112[[#This Row],[ENTRADAS3]]-Tabla32391112[[#This Row],[SALIDAS4]]</f>
        <v>20800</v>
      </c>
      <c r="W83" s="2">
        <v>1600</v>
      </c>
      <c r="X83" s="2">
        <f>+Tabla32391112[[#This Row],[BALANCE INICIAL2]]+Tabla32391112[[#This Row],[ENTRADAS3]]-Tabla32391112[[#This Row],[SALIDAS4]]</f>
        <v>20800</v>
      </c>
    </row>
    <row r="84" spans="1:24" ht="15" customHeight="1">
      <c r="A84" s="9" t="s">
        <v>34</v>
      </c>
      <c r="B84" s="17" t="s">
        <v>877</v>
      </c>
      <c r="C84" s="50" t="s">
        <v>80</v>
      </c>
      <c r="D84" t="s">
        <v>1575</v>
      </c>
      <c r="F84" s="55" t="s">
        <v>1345</v>
      </c>
      <c r="G84" s="55"/>
      <c r="H84" s="9" t="s">
        <v>820</v>
      </c>
      <c r="I84">
        <v>7</v>
      </c>
      <c r="J84">
        <v>0</v>
      </c>
      <c r="K84" s="34">
        <v>0</v>
      </c>
      <c r="L84">
        <f>+Tabla32391112[[#This Row],[BALANCE INICIAL]]+Tabla32391112[[#This Row],[ENTRADAS]]-Tabla32391112[[#This Row],[SALIDAS]]</f>
        <v>7</v>
      </c>
      <c r="M84" s="90">
        <v>7</v>
      </c>
      <c r="N84" s="144"/>
      <c r="O84" s="16"/>
      <c r="P84" s="91">
        <f>Tabla32391112[[#This Row],[EXSISTENCIA]]-Tabla32391112[[#This Row],[RECONTEO]]-Tabla32391112[[#This Row],[SALIDAS2]]+Tabla32391112[[#This Row],[ENTRADAS2]]</f>
        <v>0</v>
      </c>
      <c r="Q84" s="2">
        <v>188</v>
      </c>
      <c r="R84" s="2">
        <f>+Tabla32391112[[#This Row],[BALANCE INICIAL]]*Tabla32391112[[#This Row],[PRECIO]]</f>
        <v>1316</v>
      </c>
      <c r="S84" s="2">
        <f>+Tabla32391112[[#This Row],[ENTRADAS]]*Tabla32391112[[#This Row],[PRECIO]]</f>
        <v>0</v>
      </c>
      <c r="T84" s="2">
        <f>+Tabla32391112[[#This Row],[SALIDAS]]*Tabla32391112[[#This Row],[PRECIO]]</f>
        <v>0</v>
      </c>
      <c r="U84" s="2">
        <f>+Tabla32391112[[#This Row],[BALANCE INICIAL2]]+Tabla32391112[[#This Row],[ENTRADAS3]]-Tabla32391112[[#This Row],[SALIDAS4]]</f>
        <v>1316</v>
      </c>
      <c r="W84" s="2">
        <v>188</v>
      </c>
      <c r="X84" s="2">
        <f>+Tabla32391112[[#This Row],[BALANCE INICIAL2]]+Tabla32391112[[#This Row],[ENTRADAS3]]-Tabla32391112[[#This Row],[SALIDAS4]]</f>
        <v>1316</v>
      </c>
    </row>
    <row r="85" spans="1:24">
      <c r="A85" s="9" t="s">
        <v>1576</v>
      </c>
      <c r="B85" s="17" t="s">
        <v>877</v>
      </c>
      <c r="C85" s="50" t="s">
        <v>80</v>
      </c>
      <c r="D85" t="s">
        <v>1577</v>
      </c>
      <c r="F85" s="55" t="s">
        <v>1345</v>
      </c>
      <c r="G85" s="55"/>
      <c r="H85" s="9" t="s">
        <v>820</v>
      </c>
      <c r="I85">
        <v>8</v>
      </c>
      <c r="J85">
        <v>0</v>
      </c>
      <c r="K85" s="34">
        <v>0</v>
      </c>
      <c r="L85">
        <f>+Tabla32391112[[#This Row],[BALANCE INICIAL]]+Tabla32391112[[#This Row],[ENTRADAS]]-Tabla32391112[[#This Row],[SALIDAS]]</f>
        <v>8</v>
      </c>
      <c r="M85" s="90">
        <v>8</v>
      </c>
      <c r="N85" s="144"/>
      <c r="O85" s="16"/>
      <c r="P85" s="91">
        <f>Tabla32391112[[#This Row],[EXSISTENCIA]]-Tabla32391112[[#This Row],[RECONTEO]]-Tabla32391112[[#This Row],[SALIDAS2]]+Tabla32391112[[#This Row],[ENTRADAS2]]</f>
        <v>0</v>
      </c>
      <c r="Q85" s="2">
        <v>600</v>
      </c>
      <c r="R85" s="2">
        <f>+Tabla32391112[[#This Row],[BALANCE INICIAL]]*Tabla32391112[[#This Row],[PRECIO]]</f>
        <v>4800</v>
      </c>
      <c r="S85" s="2">
        <f>+Tabla32391112[[#This Row],[ENTRADAS]]*Tabla32391112[[#This Row],[PRECIO]]</f>
        <v>0</v>
      </c>
      <c r="T85" s="2">
        <f>+Tabla32391112[[#This Row],[SALIDAS]]*Tabla32391112[[#This Row],[PRECIO]]</f>
        <v>0</v>
      </c>
      <c r="U85" s="2">
        <f>+Tabla32391112[[#This Row],[BALANCE INICIAL2]]+Tabla32391112[[#This Row],[ENTRADAS3]]-Tabla32391112[[#This Row],[SALIDAS4]]</f>
        <v>4800</v>
      </c>
      <c r="W85" s="2">
        <v>600</v>
      </c>
      <c r="X85" s="2">
        <f>+Tabla32391112[[#This Row],[BALANCE INICIAL2]]+Tabla32391112[[#This Row],[ENTRADAS3]]-Tabla32391112[[#This Row],[SALIDAS4]]</f>
        <v>4800</v>
      </c>
    </row>
    <row r="86" spans="1:24" ht="16.5" customHeight="1">
      <c r="A86" s="9" t="s">
        <v>34</v>
      </c>
      <c r="B86" s="17" t="s">
        <v>877</v>
      </c>
      <c r="C86" s="50" t="s">
        <v>80</v>
      </c>
      <c r="D86" t="s">
        <v>448</v>
      </c>
      <c r="F86" s="55" t="s">
        <v>1345</v>
      </c>
      <c r="G86" s="55"/>
      <c r="H86" s="9" t="s">
        <v>820</v>
      </c>
      <c r="I86">
        <v>9</v>
      </c>
      <c r="J86">
        <v>0</v>
      </c>
      <c r="K86" s="34">
        <v>0</v>
      </c>
      <c r="L86">
        <f>+Tabla32391112[[#This Row],[BALANCE INICIAL]]+Tabla32391112[[#This Row],[ENTRADAS]]-Tabla32391112[[#This Row],[SALIDAS]]</f>
        <v>9</v>
      </c>
      <c r="M86" s="90">
        <v>9</v>
      </c>
      <c r="N86" s="144"/>
      <c r="O86" s="16"/>
      <c r="P86" s="91">
        <f>Tabla32391112[[#This Row],[EXSISTENCIA]]-Tabla32391112[[#This Row],[RECONTEO]]-Tabla32391112[[#This Row],[SALIDAS2]]+Tabla32391112[[#This Row],[ENTRADAS2]]</f>
        <v>0</v>
      </c>
      <c r="Q86" s="2">
        <v>3655</v>
      </c>
      <c r="R86" s="2">
        <f>+Tabla32391112[[#This Row],[BALANCE INICIAL]]*Tabla32391112[[#This Row],[PRECIO]]</f>
        <v>32895</v>
      </c>
      <c r="S86" s="2">
        <f>+Tabla32391112[[#This Row],[ENTRADAS]]*Tabla32391112[[#This Row],[PRECIO]]</f>
        <v>0</v>
      </c>
      <c r="T86" s="2">
        <f>+Tabla32391112[[#This Row],[SALIDAS]]*Tabla32391112[[#This Row],[PRECIO]]</f>
        <v>0</v>
      </c>
      <c r="U86" s="2">
        <f>+Tabla32391112[[#This Row],[BALANCE INICIAL2]]+Tabla32391112[[#This Row],[ENTRADAS3]]-Tabla32391112[[#This Row],[SALIDAS4]]</f>
        <v>32895</v>
      </c>
      <c r="W86" s="2">
        <v>3655</v>
      </c>
      <c r="X86" s="2">
        <f>+Tabla32391112[[#This Row],[BALANCE INICIAL2]]+Tabla32391112[[#This Row],[ENTRADAS3]]-Tabla32391112[[#This Row],[SALIDAS4]]</f>
        <v>32895</v>
      </c>
    </row>
    <row r="87" spans="1:24">
      <c r="A87" s="109" t="s">
        <v>26</v>
      </c>
      <c r="B87" s="139" t="s">
        <v>887</v>
      </c>
      <c r="C87" s="140" t="s">
        <v>70</v>
      </c>
      <c r="D87" s="107" t="s">
        <v>1277</v>
      </c>
      <c r="E87" s="107"/>
      <c r="F87" s="108" t="s">
        <v>1345</v>
      </c>
      <c r="G87" s="108"/>
      <c r="H87" s="109" t="s">
        <v>820</v>
      </c>
      <c r="I87" s="107">
        <v>1</v>
      </c>
      <c r="J87" s="107">
        <v>0</v>
      </c>
      <c r="K87" s="110">
        <v>1</v>
      </c>
      <c r="L87" s="107">
        <f>+Tabla32391112[[#This Row],[BALANCE INICIAL]]+Tabla32391112[[#This Row],[ENTRADAS]]-Tabla32391112[[#This Row],[SALIDAS]]</f>
        <v>0</v>
      </c>
      <c r="M87" s="111"/>
      <c r="N87" s="145"/>
      <c r="O87" s="111"/>
      <c r="P87" s="112">
        <f>Tabla32391112[[#This Row],[EXSISTENCIA]]-Tabla32391112[[#This Row],[RECONTEO]]-Tabla32391112[[#This Row],[SALIDAS2]]+Tabla32391112[[#This Row],[ENTRADAS2]]</f>
        <v>0</v>
      </c>
      <c r="Q87" s="113">
        <v>39000</v>
      </c>
      <c r="R87" s="113">
        <f>+Tabla32391112[[#This Row],[BALANCE INICIAL]]*Tabla32391112[[#This Row],[PRECIO]]</f>
        <v>39000</v>
      </c>
      <c r="S87" s="113">
        <f>+Tabla32391112[[#This Row],[ENTRADAS]]*Tabla32391112[[#This Row],[PRECIO]]</f>
        <v>0</v>
      </c>
      <c r="T87" s="113">
        <f>+Tabla32391112[[#This Row],[SALIDAS]]*Tabla32391112[[#This Row],[PRECIO]]</f>
        <v>39000</v>
      </c>
      <c r="U87" s="113">
        <f>+Tabla32391112[[#This Row],[BALANCE INICIAL2]]+Tabla32391112[[#This Row],[ENTRADAS3]]-Tabla32391112[[#This Row],[SALIDAS4]]</f>
        <v>0</v>
      </c>
      <c r="V87" s="107"/>
      <c r="W87" s="113">
        <v>39000</v>
      </c>
      <c r="X87" s="113">
        <f>+Tabla32391112[[#This Row],[BALANCE INICIAL2]]+Tabla32391112[[#This Row],[ENTRADAS3]]-Tabla32391112[[#This Row],[SALIDAS4]]</f>
        <v>0</v>
      </c>
    </row>
    <row r="88" spans="1:24" ht="28.8">
      <c r="A88" s="104" t="s">
        <v>27</v>
      </c>
      <c r="B88" s="105" t="s">
        <v>889</v>
      </c>
      <c r="C88" s="106" t="s">
        <v>1139</v>
      </c>
      <c r="D88" s="107" t="s">
        <v>1278</v>
      </c>
      <c r="E88" s="107"/>
      <c r="F88" s="108" t="s">
        <v>1345</v>
      </c>
      <c r="G88" s="108"/>
      <c r="H88" s="109" t="s">
        <v>820</v>
      </c>
      <c r="I88" s="107">
        <v>800</v>
      </c>
      <c r="J88" s="107">
        <v>0</v>
      </c>
      <c r="K88" s="110">
        <v>0</v>
      </c>
      <c r="L88" s="107">
        <f>+Tabla32391112[[#This Row],[BALANCE INICIAL]]+Tabla32391112[[#This Row],[ENTRADAS]]-Tabla32391112[[#This Row],[SALIDAS]]</f>
        <v>800</v>
      </c>
      <c r="M88" s="111"/>
      <c r="N88" s="145">
        <v>800</v>
      </c>
      <c r="O88" s="111"/>
      <c r="P88" s="112">
        <f>Tabla32391112[[#This Row],[EXSISTENCIA]]-Tabla32391112[[#This Row],[RECONTEO]]-Tabla32391112[[#This Row],[SALIDAS2]]+Tabla32391112[[#This Row],[ENTRADAS2]]</f>
        <v>0</v>
      </c>
      <c r="Q88" s="113">
        <v>107.25</v>
      </c>
      <c r="R88" s="113">
        <f>+Tabla32391112[[#This Row],[BALANCE INICIAL]]*Tabla32391112[[#This Row],[PRECIO]]</f>
        <v>85800</v>
      </c>
      <c r="S88" s="113">
        <f>+Tabla32391112[[#This Row],[ENTRADAS]]*Tabla32391112[[#This Row],[PRECIO]]</f>
        <v>0</v>
      </c>
      <c r="T88" s="113">
        <f>+Tabla32391112[[#This Row],[SALIDAS]]*Tabla32391112[[#This Row],[PRECIO]]</f>
        <v>0</v>
      </c>
      <c r="U88" s="113">
        <f>+Tabla32391112[[#This Row],[BALANCE INICIAL2]]+Tabla32391112[[#This Row],[ENTRADAS3]]-Tabla32391112[[#This Row],[SALIDAS4]]</f>
        <v>85800</v>
      </c>
      <c r="V88" s="107"/>
      <c r="W88" s="113">
        <v>107.25</v>
      </c>
      <c r="X88" s="113">
        <f>+Tabla32391112[[#This Row],[BALANCE INICIAL2]]+Tabla32391112[[#This Row],[ENTRADAS3]]-Tabla32391112[[#This Row],[SALIDAS4]]</f>
        <v>85800</v>
      </c>
    </row>
    <row r="89" spans="1:24" ht="15" customHeight="1">
      <c r="A89" s="132" t="s">
        <v>27</v>
      </c>
      <c r="B89" s="133" t="s">
        <v>889</v>
      </c>
      <c r="C89" s="134" t="s">
        <v>1139</v>
      </c>
      <c r="D89" s="107" t="s">
        <v>1362</v>
      </c>
      <c r="E89" s="107"/>
      <c r="F89" s="108" t="s">
        <v>1345</v>
      </c>
      <c r="G89" s="108"/>
      <c r="H89" s="109" t="s">
        <v>820</v>
      </c>
      <c r="I89" s="107">
        <v>500</v>
      </c>
      <c r="J89" s="107">
        <v>0</v>
      </c>
      <c r="K89" s="110">
        <v>0</v>
      </c>
      <c r="L89" s="107">
        <f>+Tabla32391112[[#This Row],[BALANCE INICIAL]]+Tabla32391112[[#This Row],[ENTRADAS]]-Tabla32391112[[#This Row],[SALIDAS]]</f>
        <v>500</v>
      </c>
      <c r="M89" s="111">
        <v>500</v>
      </c>
      <c r="N89" s="145">
        <v>0</v>
      </c>
      <c r="O89" s="111"/>
      <c r="P89" s="112">
        <f>Tabla32391112[[#This Row],[EXSISTENCIA]]-Tabla32391112[[#This Row],[RECONTEO]]-Tabla32391112[[#This Row],[SALIDAS2]]+Tabla32391112[[#This Row],[ENTRADAS2]]</f>
        <v>0</v>
      </c>
      <c r="Q89" s="113">
        <v>58</v>
      </c>
      <c r="R89" s="113">
        <f>+Tabla32391112[[#This Row],[BALANCE INICIAL]]*Tabla32391112[[#This Row],[PRECIO]]</f>
        <v>29000</v>
      </c>
      <c r="S89" s="113">
        <f>+Tabla32391112[[#This Row],[ENTRADAS]]*Tabla32391112[[#This Row],[PRECIO]]</f>
        <v>0</v>
      </c>
      <c r="T89" s="113">
        <f>+Tabla32391112[[#This Row],[SALIDAS]]*Tabla32391112[[#This Row],[PRECIO]]</f>
        <v>0</v>
      </c>
      <c r="U89" s="113">
        <f>+Tabla32391112[[#This Row],[BALANCE INICIAL2]]+Tabla32391112[[#This Row],[ENTRADAS3]]-Tabla32391112[[#This Row],[SALIDAS4]]</f>
        <v>29000</v>
      </c>
      <c r="V89" s="107"/>
      <c r="W89" s="113">
        <v>58</v>
      </c>
      <c r="X89" s="113">
        <f>+Tabla32391112[[#This Row],[BALANCE INICIAL2]]+Tabla32391112[[#This Row],[ENTRADAS3]]-Tabla32391112[[#This Row],[SALIDAS4]]</f>
        <v>29000</v>
      </c>
    </row>
    <row r="90" spans="1:24">
      <c r="A90" s="9" t="s">
        <v>1381</v>
      </c>
      <c r="B90" s="47" t="s">
        <v>1382</v>
      </c>
      <c r="C90" s="50" t="s">
        <v>1383</v>
      </c>
      <c r="D90" t="s">
        <v>1776</v>
      </c>
      <c r="E90" t="s">
        <v>1641</v>
      </c>
      <c r="F90" s="55">
        <v>45546</v>
      </c>
      <c r="G90" s="62" t="s">
        <v>1643</v>
      </c>
      <c r="H90" s="9" t="s">
        <v>820</v>
      </c>
      <c r="I90">
        <v>0</v>
      </c>
      <c r="J90">
        <v>50</v>
      </c>
      <c r="K90" s="34">
        <v>0</v>
      </c>
      <c r="L90">
        <f>+Tabla32391112[[#This Row],[BALANCE INICIAL]]+Tabla32391112[[#This Row],[ENTRADAS]]-Tabla32391112[[#This Row],[SALIDAS]]</f>
        <v>50</v>
      </c>
      <c r="M90" s="90">
        <v>50</v>
      </c>
      <c r="N90" s="144"/>
      <c r="O90" s="16"/>
      <c r="P90" s="91">
        <f>Tabla32391112[[#This Row],[EXSISTENCIA]]-Tabla32391112[[#This Row],[RECONTEO]]-Tabla32391112[[#This Row],[SALIDAS2]]+Tabla32391112[[#This Row],[ENTRADAS2]]</f>
        <v>0</v>
      </c>
      <c r="Q90" s="2">
        <v>775</v>
      </c>
      <c r="R90" s="2">
        <f>+Tabla32391112[[#This Row],[BALANCE INICIAL]]*Tabla32391112[[#This Row],[PRECIO]]</f>
        <v>0</v>
      </c>
      <c r="S90" s="2">
        <f>+Tabla32391112[[#This Row],[ENTRADAS]]*Tabla32391112[[#This Row],[PRECIO]]</f>
        <v>38750</v>
      </c>
      <c r="T90" s="2">
        <f>+Tabla32391112[[#This Row],[SALIDAS]]*Tabla32391112[[#This Row],[PRECIO]]</f>
        <v>0</v>
      </c>
      <c r="U90" s="2">
        <f>+Tabla32391112[[#This Row],[BALANCE INICIAL2]]+Tabla32391112[[#This Row],[ENTRADAS3]]-Tabla32391112[[#This Row],[SALIDAS4]]</f>
        <v>38750</v>
      </c>
      <c r="W90" s="2">
        <v>775</v>
      </c>
      <c r="X90" s="2">
        <f>+Tabla32391112[[#This Row],[BALANCE INICIAL2]]+Tabla32391112[[#This Row],[ENTRADAS3]]-Tabla32391112[[#This Row],[SALIDAS4]]</f>
        <v>38750</v>
      </c>
    </row>
    <row r="91" spans="1:24">
      <c r="A91" s="9" t="s">
        <v>34</v>
      </c>
      <c r="B91" s="47" t="s">
        <v>877</v>
      </c>
      <c r="C91" s="50" t="s">
        <v>80</v>
      </c>
      <c r="D91" t="s">
        <v>199</v>
      </c>
      <c r="F91" s="55" t="s">
        <v>1345</v>
      </c>
      <c r="G91" s="55"/>
      <c r="H91" s="9" t="s">
        <v>820</v>
      </c>
      <c r="I91">
        <v>27</v>
      </c>
      <c r="J91">
        <v>0</v>
      </c>
      <c r="K91" s="34">
        <v>0</v>
      </c>
      <c r="L91">
        <f>+Tabla32391112[[#This Row],[BALANCE INICIAL]]+Tabla32391112[[#This Row],[ENTRADAS]]-Tabla32391112[[#This Row],[SALIDAS]]</f>
        <v>27</v>
      </c>
      <c r="M91" s="90">
        <v>51</v>
      </c>
      <c r="N91" s="144"/>
      <c r="O91" s="16"/>
      <c r="P91" s="91">
        <f>Tabla32391112[[#This Row],[EXSISTENCIA]]-Tabla32391112[[#This Row],[RECONTEO]]-Tabla32391112[[#This Row],[SALIDAS2]]+Tabla32391112[[#This Row],[ENTRADAS2]]</f>
        <v>-24</v>
      </c>
      <c r="Q91" s="2">
        <v>850</v>
      </c>
      <c r="R91" s="2">
        <f>+Tabla32391112[[#This Row],[BALANCE INICIAL]]*Tabla32391112[[#This Row],[PRECIO]]</f>
        <v>22950</v>
      </c>
      <c r="S91" s="2">
        <f>+Tabla32391112[[#This Row],[ENTRADAS]]*Tabla32391112[[#This Row],[PRECIO]]</f>
        <v>0</v>
      </c>
      <c r="T91" s="2">
        <f>+Tabla32391112[[#This Row],[SALIDAS]]*Tabla32391112[[#This Row],[PRECIO]]</f>
        <v>0</v>
      </c>
      <c r="U91" s="2">
        <f>+Tabla32391112[[#This Row],[BALANCE INICIAL2]]+Tabla32391112[[#This Row],[ENTRADAS3]]-Tabla32391112[[#This Row],[SALIDAS4]]</f>
        <v>22950</v>
      </c>
      <c r="W91" s="2">
        <v>850</v>
      </c>
      <c r="X91" s="2">
        <f>+Tabla32391112[[#This Row],[BALANCE INICIAL2]]+Tabla32391112[[#This Row],[ENTRADAS3]]-Tabla32391112[[#This Row],[SALIDAS4]]</f>
        <v>22950</v>
      </c>
    </row>
    <row r="92" spans="1:24">
      <c r="A92" s="9" t="s">
        <v>31</v>
      </c>
      <c r="B92" s="47" t="s">
        <v>897</v>
      </c>
      <c r="C92" s="50" t="s">
        <v>69</v>
      </c>
      <c r="D92" t="s">
        <v>1018</v>
      </c>
      <c r="E92" t="s">
        <v>1020</v>
      </c>
      <c r="F92" s="55" t="s">
        <v>1345</v>
      </c>
      <c r="G92" s="55"/>
      <c r="H92" s="9" t="s">
        <v>820</v>
      </c>
      <c r="I92">
        <v>96</v>
      </c>
      <c r="J92">
        <v>0</v>
      </c>
      <c r="K92" s="34">
        <v>0</v>
      </c>
      <c r="L92">
        <f>+Tabla32391112[[#This Row],[BALANCE INICIAL]]+Tabla32391112[[#This Row],[ENTRADAS]]-Tabla32391112[[#This Row],[SALIDAS]]</f>
        <v>96</v>
      </c>
      <c r="M92" s="90">
        <v>96</v>
      </c>
      <c r="N92" s="144"/>
      <c r="O92" s="16"/>
      <c r="P92" s="91">
        <f>Tabla32391112[[#This Row],[EXSISTENCIA]]-Tabla32391112[[#This Row],[RECONTEO]]-Tabla32391112[[#This Row],[SALIDAS2]]+Tabla32391112[[#This Row],[ENTRADAS2]]</f>
        <v>0</v>
      </c>
      <c r="Q92" s="2">
        <v>110</v>
      </c>
      <c r="R92" s="2">
        <f>+Tabla32391112[[#This Row],[BALANCE INICIAL]]*Tabla32391112[[#This Row],[PRECIO]]</f>
        <v>10560</v>
      </c>
      <c r="S92" s="2">
        <f>+Tabla32391112[[#This Row],[ENTRADAS]]*Tabla32391112[[#This Row],[PRECIO]]</f>
        <v>0</v>
      </c>
      <c r="T92" s="2">
        <f>+Tabla32391112[[#This Row],[SALIDAS]]*Tabla32391112[[#This Row],[PRECIO]]</f>
        <v>0</v>
      </c>
      <c r="U92" s="2">
        <f>+Tabla32391112[[#This Row],[BALANCE INICIAL2]]+Tabla32391112[[#This Row],[ENTRADAS3]]-Tabla32391112[[#This Row],[SALIDAS4]]</f>
        <v>10560</v>
      </c>
      <c r="W92" s="2">
        <v>110</v>
      </c>
      <c r="X92" s="2">
        <f>+Tabla32391112[[#This Row],[BALANCE INICIAL2]]+Tabla32391112[[#This Row],[ENTRADAS3]]-Tabla32391112[[#This Row],[SALIDAS4]]</f>
        <v>10560</v>
      </c>
    </row>
    <row r="93" spans="1:24">
      <c r="A93" s="9" t="s">
        <v>31</v>
      </c>
      <c r="B93" s="47" t="s">
        <v>897</v>
      </c>
      <c r="C93" s="50" t="s">
        <v>69</v>
      </c>
      <c r="D93" t="s">
        <v>202</v>
      </c>
      <c r="F93" s="55" t="s">
        <v>1345</v>
      </c>
      <c r="G93" s="55"/>
      <c r="H93" s="9" t="s">
        <v>820</v>
      </c>
      <c r="I93">
        <v>38</v>
      </c>
      <c r="J93">
        <v>0</v>
      </c>
      <c r="K93" s="34">
        <v>5</v>
      </c>
      <c r="L93">
        <f>+Tabla32391112[[#This Row],[BALANCE INICIAL]]+Tabla32391112[[#This Row],[ENTRADAS]]-Tabla32391112[[#This Row],[SALIDAS]]</f>
        <v>33</v>
      </c>
      <c r="M93" s="90">
        <v>33</v>
      </c>
      <c r="N93" s="144"/>
      <c r="O93" s="16"/>
      <c r="P93" s="91">
        <f>Tabla32391112[[#This Row],[EXSISTENCIA]]-Tabla32391112[[#This Row],[RECONTEO]]-Tabla32391112[[#This Row],[SALIDAS2]]+Tabla32391112[[#This Row],[ENTRADAS2]]</f>
        <v>0</v>
      </c>
      <c r="Q93" s="2">
        <v>129.80000000000001</v>
      </c>
      <c r="R93" s="2">
        <f>+Tabla32391112[[#This Row],[BALANCE INICIAL]]*Tabla32391112[[#This Row],[PRECIO]]</f>
        <v>4932.4000000000005</v>
      </c>
      <c r="S93" s="2">
        <f>+Tabla32391112[[#This Row],[ENTRADAS]]*Tabla32391112[[#This Row],[PRECIO]]</f>
        <v>0</v>
      </c>
      <c r="T93" s="2">
        <f>+Tabla32391112[[#This Row],[SALIDAS]]*Tabla32391112[[#This Row],[PRECIO]]</f>
        <v>649</v>
      </c>
      <c r="U93" s="2">
        <f>+Tabla32391112[[#This Row],[BALANCE INICIAL2]]+Tabla32391112[[#This Row],[ENTRADAS3]]-Tabla32391112[[#This Row],[SALIDAS4]]</f>
        <v>4283.4000000000005</v>
      </c>
      <c r="W93" s="2">
        <v>129.80000000000001</v>
      </c>
      <c r="X93" s="2">
        <f>+Tabla32391112[[#This Row],[BALANCE INICIAL2]]+Tabla32391112[[#This Row],[ENTRADAS3]]-Tabla32391112[[#This Row],[SALIDAS4]]</f>
        <v>4283.4000000000005</v>
      </c>
    </row>
    <row r="94" spans="1:24">
      <c r="A94" s="9" t="s">
        <v>26</v>
      </c>
      <c r="B94" s="47" t="s">
        <v>887</v>
      </c>
      <c r="C94" s="50" t="s">
        <v>70</v>
      </c>
      <c r="D94" t="s">
        <v>1272</v>
      </c>
      <c r="F94" s="55" t="s">
        <v>1345</v>
      </c>
      <c r="G94" s="55"/>
      <c r="H94" s="9" t="s">
        <v>820</v>
      </c>
      <c r="I94">
        <v>3</v>
      </c>
      <c r="J94">
        <v>0</v>
      </c>
      <c r="K94" s="34">
        <v>0</v>
      </c>
      <c r="L94">
        <f>+Tabla32391112[[#This Row],[BALANCE INICIAL]]+Tabla32391112[[#This Row],[ENTRADAS]]-Tabla32391112[[#This Row],[SALIDAS]]</f>
        <v>3</v>
      </c>
      <c r="M94" s="90">
        <v>2</v>
      </c>
      <c r="N94" s="144">
        <v>1</v>
      </c>
      <c r="O94" s="16">
        <v>0</v>
      </c>
      <c r="P94" s="91">
        <f>Tabla32391112[[#This Row],[EXSISTENCIA]]-Tabla32391112[[#This Row],[RECONTEO]]-Tabla32391112[[#This Row],[SALIDAS2]]+Tabla32391112[[#This Row],[ENTRADAS2]]</f>
        <v>0</v>
      </c>
      <c r="Q94" s="2">
        <v>900</v>
      </c>
      <c r="R94" s="2">
        <f>+Tabla32391112[[#This Row],[BALANCE INICIAL]]*Tabla32391112[[#This Row],[PRECIO]]</f>
        <v>2700</v>
      </c>
      <c r="S94" s="2">
        <f>+Tabla32391112[[#This Row],[ENTRADAS]]*Tabla32391112[[#This Row],[PRECIO]]</f>
        <v>0</v>
      </c>
      <c r="T94" s="2">
        <f>+Tabla32391112[[#This Row],[SALIDAS]]*Tabla32391112[[#This Row],[PRECIO]]</f>
        <v>0</v>
      </c>
      <c r="U94" s="2">
        <f>+Tabla32391112[[#This Row],[BALANCE INICIAL2]]+Tabla32391112[[#This Row],[ENTRADAS3]]-Tabla32391112[[#This Row],[SALIDAS4]]</f>
        <v>2700</v>
      </c>
      <c r="W94" s="2">
        <v>900</v>
      </c>
      <c r="X94" s="2">
        <f>+Tabla32391112[[#This Row],[BALANCE INICIAL2]]+Tabla32391112[[#This Row],[ENTRADAS3]]-Tabla32391112[[#This Row],[SALIDAS4]]</f>
        <v>2700</v>
      </c>
    </row>
    <row r="95" spans="1:24">
      <c r="A95" s="39" t="s">
        <v>28</v>
      </c>
      <c r="B95" s="40" t="s">
        <v>884</v>
      </c>
      <c r="C95" s="52" t="s">
        <v>74</v>
      </c>
      <c r="D95" t="s">
        <v>205</v>
      </c>
      <c r="F95" s="55" t="s">
        <v>1345</v>
      </c>
      <c r="G95" s="55"/>
      <c r="H95" s="9" t="s">
        <v>849</v>
      </c>
      <c r="I95">
        <v>43</v>
      </c>
      <c r="J95">
        <v>0</v>
      </c>
      <c r="K95" s="34">
        <v>0</v>
      </c>
      <c r="L95">
        <f>+Tabla32391112[[#This Row],[BALANCE INICIAL]]+Tabla32391112[[#This Row],[ENTRADAS]]-Tabla32391112[[#This Row],[SALIDAS]]</f>
        <v>43</v>
      </c>
      <c r="M95" s="90">
        <v>43</v>
      </c>
      <c r="N95" s="144"/>
      <c r="O95" s="16"/>
      <c r="P95" s="91">
        <f>Tabla32391112[[#This Row],[EXSISTENCIA]]-Tabla32391112[[#This Row],[RECONTEO]]-Tabla32391112[[#This Row],[SALIDAS2]]+Tabla32391112[[#This Row],[ENTRADAS2]]</f>
        <v>0</v>
      </c>
      <c r="Q95" s="2">
        <v>240</v>
      </c>
      <c r="R95" s="2">
        <f>+Tabla32391112[[#This Row],[BALANCE INICIAL]]*Tabla32391112[[#This Row],[PRECIO]]</f>
        <v>10320</v>
      </c>
      <c r="S95" s="2">
        <f>+Tabla32391112[[#This Row],[ENTRADAS]]*Tabla32391112[[#This Row],[PRECIO]]</f>
        <v>0</v>
      </c>
      <c r="T95" s="2">
        <f>+Tabla32391112[[#This Row],[SALIDAS]]*Tabla32391112[[#This Row],[PRECIO]]</f>
        <v>0</v>
      </c>
      <c r="U95" s="2">
        <f>+Tabla32391112[[#This Row],[BALANCE INICIAL2]]+Tabla32391112[[#This Row],[ENTRADAS3]]-Tabla32391112[[#This Row],[SALIDAS4]]</f>
        <v>10320</v>
      </c>
      <c r="W95" s="2">
        <v>240</v>
      </c>
      <c r="X95" s="2">
        <f>+Tabla32391112[[#This Row],[BALANCE INICIAL2]]+Tabla32391112[[#This Row],[ENTRADAS3]]-Tabla32391112[[#This Row],[SALIDAS4]]</f>
        <v>10320</v>
      </c>
    </row>
    <row r="96" spans="1:24">
      <c r="A96" s="39" t="s">
        <v>28</v>
      </c>
      <c r="B96" s="40" t="s">
        <v>884</v>
      </c>
      <c r="C96" s="52" t="s">
        <v>74</v>
      </c>
      <c r="D96" t="s">
        <v>212</v>
      </c>
      <c r="F96" s="55" t="s">
        <v>1345</v>
      </c>
      <c r="G96" s="55"/>
      <c r="H96" s="9" t="s">
        <v>820</v>
      </c>
      <c r="I96">
        <v>10</v>
      </c>
      <c r="J96">
        <v>0</v>
      </c>
      <c r="K96" s="34">
        <v>0</v>
      </c>
      <c r="L96">
        <f>+Tabla32391112[[#This Row],[BALANCE INICIAL]]+Tabla32391112[[#This Row],[ENTRADAS]]-Tabla32391112[[#This Row],[SALIDAS]]</f>
        <v>10</v>
      </c>
      <c r="M96" s="90">
        <v>10</v>
      </c>
      <c r="N96" s="144"/>
      <c r="O96" s="16"/>
      <c r="P96" s="91">
        <f>Tabla32391112[[#This Row],[EXSISTENCIA]]-Tabla32391112[[#This Row],[RECONTEO]]-Tabla32391112[[#This Row],[SALIDAS2]]+Tabla32391112[[#This Row],[ENTRADAS2]]</f>
        <v>0</v>
      </c>
      <c r="Q96" s="2">
        <v>862.36</v>
      </c>
      <c r="R96" s="2">
        <f>+Tabla32391112[[#This Row],[BALANCE INICIAL]]*Tabla32391112[[#This Row],[PRECIO]]</f>
        <v>8623.6</v>
      </c>
      <c r="S96" s="2">
        <f>+Tabla32391112[[#This Row],[ENTRADAS]]*Tabla32391112[[#This Row],[PRECIO]]</f>
        <v>0</v>
      </c>
      <c r="T96" s="2">
        <f>+Tabla32391112[[#This Row],[SALIDAS]]*Tabla32391112[[#This Row],[PRECIO]]</f>
        <v>0</v>
      </c>
      <c r="U96" s="2">
        <f>+Tabla32391112[[#This Row],[BALANCE INICIAL2]]+Tabla32391112[[#This Row],[ENTRADAS3]]-Tabla32391112[[#This Row],[SALIDAS4]]</f>
        <v>8623.6</v>
      </c>
      <c r="W96" s="2">
        <v>862.36</v>
      </c>
      <c r="X96" s="2">
        <f>+Tabla32391112[[#This Row],[BALANCE INICIAL2]]+Tabla32391112[[#This Row],[ENTRADAS3]]-Tabla32391112[[#This Row],[SALIDAS4]]</f>
        <v>8623.6</v>
      </c>
    </row>
    <row r="97" spans="1:24">
      <c r="A97" s="39" t="s">
        <v>28</v>
      </c>
      <c r="B97" s="40" t="s">
        <v>884</v>
      </c>
      <c r="C97" s="52" t="s">
        <v>74</v>
      </c>
      <c r="D97" t="s">
        <v>213</v>
      </c>
      <c r="F97" s="55" t="s">
        <v>1345</v>
      </c>
      <c r="G97" s="55"/>
      <c r="H97" s="9" t="s">
        <v>849</v>
      </c>
      <c r="I97">
        <v>3</v>
      </c>
      <c r="J97">
        <v>0</v>
      </c>
      <c r="K97" s="34">
        <v>0</v>
      </c>
      <c r="L97">
        <f>+Tabla32391112[[#This Row],[BALANCE INICIAL]]+Tabla32391112[[#This Row],[ENTRADAS]]-Tabla32391112[[#This Row],[SALIDAS]]</f>
        <v>3</v>
      </c>
      <c r="M97" s="90">
        <v>3</v>
      </c>
      <c r="N97" s="144"/>
      <c r="O97" s="16"/>
      <c r="P97" s="91">
        <f>Tabla32391112[[#This Row],[EXSISTENCIA]]-Tabla32391112[[#This Row],[RECONTEO]]-Tabla32391112[[#This Row],[SALIDAS2]]+Tabla32391112[[#This Row],[ENTRADAS2]]</f>
        <v>0</v>
      </c>
      <c r="Q97" s="2">
        <v>240</v>
      </c>
      <c r="R97" s="2">
        <f>+Tabla32391112[[#This Row],[BALANCE INICIAL]]*Tabla32391112[[#This Row],[PRECIO]]</f>
        <v>720</v>
      </c>
      <c r="S97" s="2">
        <f>+Tabla32391112[[#This Row],[ENTRADAS]]*Tabla32391112[[#This Row],[PRECIO]]</f>
        <v>0</v>
      </c>
      <c r="T97" s="2">
        <f>+Tabla32391112[[#This Row],[SALIDAS]]*Tabla32391112[[#This Row],[PRECIO]]</f>
        <v>0</v>
      </c>
      <c r="U97" s="2">
        <f>+Tabla32391112[[#This Row],[BALANCE INICIAL2]]+Tabla32391112[[#This Row],[ENTRADAS3]]-Tabla32391112[[#This Row],[SALIDAS4]]</f>
        <v>720</v>
      </c>
      <c r="W97" s="2">
        <v>240</v>
      </c>
      <c r="X97" s="2">
        <f>+Tabla32391112[[#This Row],[BALANCE INICIAL2]]+Tabla32391112[[#This Row],[ENTRADAS3]]-Tabla32391112[[#This Row],[SALIDAS4]]</f>
        <v>720</v>
      </c>
    </row>
    <row r="98" spans="1:24" ht="16.5" customHeight="1">
      <c r="A98" s="39" t="s">
        <v>28</v>
      </c>
      <c r="B98" s="40" t="s">
        <v>884</v>
      </c>
      <c r="C98" s="52" t="s">
        <v>74</v>
      </c>
      <c r="D98" t="s">
        <v>214</v>
      </c>
      <c r="F98" s="55" t="s">
        <v>1345</v>
      </c>
      <c r="G98" s="55"/>
      <c r="H98" s="9" t="s">
        <v>849</v>
      </c>
      <c r="I98">
        <v>45</v>
      </c>
      <c r="J98">
        <v>0</v>
      </c>
      <c r="K98" s="34">
        <v>0</v>
      </c>
      <c r="L98">
        <f>+Tabla32391112[[#This Row],[BALANCE INICIAL]]+Tabla32391112[[#This Row],[ENTRADAS]]-Tabla32391112[[#This Row],[SALIDAS]]</f>
        <v>45</v>
      </c>
      <c r="M98" s="90">
        <v>45</v>
      </c>
      <c r="N98" s="144"/>
      <c r="O98" s="16"/>
      <c r="P98" s="91">
        <f>Tabla32391112[[#This Row],[EXSISTENCIA]]-Tabla32391112[[#This Row],[RECONTEO]]-Tabla32391112[[#This Row],[SALIDAS2]]+Tabla32391112[[#This Row],[ENTRADAS2]]</f>
        <v>0</v>
      </c>
      <c r="Q98" s="2">
        <v>245</v>
      </c>
      <c r="R98" s="2">
        <f>+Tabla32391112[[#This Row],[BALANCE INICIAL]]*Tabla32391112[[#This Row],[PRECIO]]</f>
        <v>11025</v>
      </c>
      <c r="S98" s="2">
        <f>+Tabla32391112[[#This Row],[ENTRADAS]]*Tabla32391112[[#This Row],[PRECIO]]</f>
        <v>0</v>
      </c>
      <c r="T98" s="2">
        <f>+Tabla32391112[[#This Row],[SALIDAS]]*Tabla32391112[[#This Row],[PRECIO]]</f>
        <v>0</v>
      </c>
      <c r="U98" s="2">
        <f>+Tabla32391112[[#This Row],[BALANCE INICIAL2]]+Tabla32391112[[#This Row],[ENTRADAS3]]-Tabla32391112[[#This Row],[SALIDAS4]]</f>
        <v>11025</v>
      </c>
      <c r="W98" s="2">
        <v>245</v>
      </c>
      <c r="X98" s="2">
        <f>+Tabla32391112[[#This Row],[BALANCE INICIAL2]]+Tabla32391112[[#This Row],[ENTRADAS3]]-Tabla32391112[[#This Row],[SALIDAS4]]</f>
        <v>11025</v>
      </c>
    </row>
    <row r="99" spans="1:24">
      <c r="A99" s="39" t="s">
        <v>41</v>
      </c>
      <c r="B99" s="40" t="s">
        <v>890</v>
      </c>
      <c r="C99" s="52" t="s">
        <v>87</v>
      </c>
      <c r="D99" t="s">
        <v>1629</v>
      </c>
      <c r="E99" t="s">
        <v>1630</v>
      </c>
      <c r="F99" s="55">
        <v>45540</v>
      </c>
      <c r="G99" s="62" t="s">
        <v>1616</v>
      </c>
      <c r="H99" s="9" t="s">
        <v>834</v>
      </c>
      <c r="I99">
        <v>0</v>
      </c>
      <c r="J99">
        <v>40</v>
      </c>
      <c r="K99" s="34">
        <v>0</v>
      </c>
      <c r="L99">
        <f>+Tabla32391112[[#This Row],[BALANCE INICIAL]]+Tabla32391112[[#This Row],[ENTRADAS]]-Tabla32391112[[#This Row],[SALIDAS]]</f>
        <v>40</v>
      </c>
      <c r="M99" s="90">
        <v>40</v>
      </c>
      <c r="N99" s="144"/>
      <c r="O99" s="16"/>
      <c r="P99" s="91">
        <f>Tabla32391112[[#This Row],[EXSISTENCIA]]-Tabla32391112[[#This Row],[RECONTEO]]-Tabla32391112[[#This Row],[SALIDAS2]]+Tabla32391112[[#This Row],[ENTRADAS2]]</f>
        <v>0</v>
      </c>
      <c r="Q99" s="2">
        <v>935</v>
      </c>
      <c r="R99" s="2">
        <f>+Tabla32391112[[#This Row],[BALANCE INICIAL]]*Tabla32391112[[#This Row],[PRECIO]]</f>
        <v>0</v>
      </c>
      <c r="S99" s="2">
        <f>+Tabla32391112[[#This Row],[ENTRADAS]]*Tabla32391112[[#This Row],[PRECIO]]</f>
        <v>37400</v>
      </c>
      <c r="T99" s="2">
        <f>+Tabla32391112[[#This Row],[SALIDAS]]*Tabla32391112[[#This Row],[PRECIO]]</f>
        <v>0</v>
      </c>
      <c r="U99" s="2">
        <f>+Tabla32391112[[#This Row],[BALANCE INICIAL2]]+Tabla32391112[[#This Row],[ENTRADAS3]]-Tabla32391112[[#This Row],[SALIDAS4]]</f>
        <v>37400</v>
      </c>
      <c r="W99" s="2">
        <v>935</v>
      </c>
      <c r="X99" s="2">
        <f>+Tabla32391112[[#This Row],[BALANCE INICIAL2]]+Tabla32391112[[#This Row],[ENTRADAS3]]-Tabla32391112[[#This Row],[SALIDAS4]]</f>
        <v>37400</v>
      </c>
    </row>
    <row r="100" spans="1:24">
      <c r="A100" s="39" t="s">
        <v>28</v>
      </c>
      <c r="B100" s="40" t="s">
        <v>884</v>
      </c>
      <c r="C100" s="52" t="s">
        <v>74</v>
      </c>
      <c r="D100" t="s">
        <v>1443</v>
      </c>
      <c r="F100" s="55" t="s">
        <v>1345</v>
      </c>
      <c r="G100" s="55"/>
      <c r="H100" s="9" t="s">
        <v>834</v>
      </c>
      <c r="I100">
        <v>113</v>
      </c>
      <c r="J100">
        <v>0</v>
      </c>
      <c r="K100" s="34">
        <v>0</v>
      </c>
      <c r="L100">
        <f>+Tabla32391112[[#This Row],[BALANCE INICIAL]]+Tabla32391112[[#This Row],[ENTRADAS]]-Tabla32391112[[#This Row],[SALIDAS]]</f>
        <v>113</v>
      </c>
      <c r="M100" s="90">
        <v>115</v>
      </c>
      <c r="N100" s="144">
        <v>0</v>
      </c>
      <c r="O100" s="16"/>
      <c r="P100" s="91">
        <f>Tabla32391112[[#This Row],[EXSISTENCIA]]-Tabla32391112[[#This Row],[RECONTEO]]-Tabla32391112[[#This Row],[SALIDAS2]]+Tabla32391112[[#This Row],[ENTRADAS2]]</f>
        <v>-2</v>
      </c>
      <c r="Q100" s="2">
        <v>38</v>
      </c>
      <c r="R100" s="2">
        <f>+Tabla32391112[[#This Row],[BALANCE INICIAL]]*Tabla32391112[[#This Row],[PRECIO]]</f>
        <v>4294</v>
      </c>
      <c r="S100" s="2">
        <f>+Tabla32391112[[#This Row],[ENTRADAS]]*Tabla32391112[[#This Row],[PRECIO]]</f>
        <v>0</v>
      </c>
      <c r="T100" s="2">
        <f>+Tabla32391112[[#This Row],[SALIDAS]]*Tabla32391112[[#This Row],[PRECIO]]</f>
        <v>0</v>
      </c>
      <c r="U100" s="2">
        <f>+Tabla32391112[[#This Row],[BALANCE INICIAL2]]+Tabla32391112[[#This Row],[ENTRADAS3]]-Tabla32391112[[#This Row],[SALIDAS4]]</f>
        <v>4294</v>
      </c>
      <c r="W100" s="2">
        <v>38</v>
      </c>
      <c r="X100" s="2">
        <f>+Tabla32391112[[#This Row],[BALANCE INICIAL2]]+Tabla32391112[[#This Row],[ENTRADAS3]]-Tabla32391112[[#This Row],[SALIDAS4]]</f>
        <v>4294</v>
      </c>
    </row>
    <row r="101" spans="1:24">
      <c r="A101" s="119" t="s">
        <v>26</v>
      </c>
      <c r="B101" s="137" t="s">
        <v>887</v>
      </c>
      <c r="C101" s="138" t="s">
        <v>70</v>
      </c>
      <c r="D101" s="117" t="s">
        <v>1013</v>
      </c>
      <c r="E101" s="117" t="s">
        <v>1012</v>
      </c>
      <c r="F101" s="118" t="s">
        <v>1345</v>
      </c>
      <c r="G101" s="118"/>
      <c r="H101" s="119" t="s">
        <v>820</v>
      </c>
      <c r="I101" s="117">
        <v>0</v>
      </c>
      <c r="J101" s="117">
        <v>0</v>
      </c>
      <c r="K101" s="120">
        <v>0</v>
      </c>
      <c r="L101" s="117">
        <f>+Tabla32391112[[#This Row],[BALANCE INICIAL]]+Tabla32391112[[#This Row],[ENTRADAS]]-Tabla32391112[[#This Row],[SALIDAS]]</f>
        <v>0</v>
      </c>
      <c r="M101" s="111"/>
      <c r="N101" s="145"/>
      <c r="O101" s="121"/>
      <c r="P101" s="112">
        <f>Tabla32391112[[#This Row],[EXSISTENCIA]]-Tabla32391112[[#This Row],[RECONTEO]]-Tabla32391112[[#This Row],[SALIDAS2]]+Tabla32391112[[#This Row],[ENTRADAS2]]</f>
        <v>0</v>
      </c>
      <c r="Q101" s="122">
        <v>212</v>
      </c>
      <c r="R101" s="122">
        <f>+Tabla32391112[[#This Row],[BALANCE INICIAL]]*Tabla32391112[[#This Row],[PRECIO]]</f>
        <v>0</v>
      </c>
      <c r="S101" s="122">
        <f>+Tabla32391112[[#This Row],[ENTRADAS]]*Tabla32391112[[#This Row],[PRECIO]]</f>
        <v>0</v>
      </c>
      <c r="T101" s="122">
        <f>+Tabla32391112[[#This Row],[SALIDAS]]*Tabla32391112[[#This Row],[PRECIO]]</f>
        <v>0</v>
      </c>
      <c r="U101" s="122">
        <f>+Tabla32391112[[#This Row],[BALANCE INICIAL2]]+Tabla32391112[[#This Row],[ENTRADAS3]]-Tabla32391112[[#This Row],[SALIDAS4]]</f>
        <v>0</v>
      </c>
      <c r="V101" s="117"/>
      <c r="W101" s="122">
        <v>212</v>
      </c>
      <c r="X101" s="122">
        <f>+Tabla32391112[[#This Row],[BALANCE INICIAL2]]+Tabla32391112[[#This Row],[ENTRADAS3]]-Tabla32391112[[#This Row],[SALIDAS4]]</f>
        <v>0</v>
      </c>
    </row>
    <row r="102" spans="1:24">
      <c r="A102" s="9" t="s">
        <v>26</v>
      </c>
      <c r="B102" s="47" t="s">
        <v>887</v>
      </c>
      <c r="C102" s="50" t="s">
        <v>70</v>
      </c>
      <c r="D102" t="s">
        <v>1261</v>
      </c>
      <c r="F102" s="55" t="s">
        <v>1345</v>
      </c>
      <c r="G102" s="55"/>
      <c r="H102" s="9" t="s">
        <v>820</v>
      </c>
      <c r="I102">
        <v>16</v>
      </c>
      <c r="J102">
        <v>0</v>
      </c>
      <c r="K102" s="34">
        <v>2</v>
      </c>
      <c r="L102">
        <f>+Tabla32391112[[#This Row],[BALANCE INICIAL]]+Tabla32391112[[#This Row],[ENTRADAS]]-Tabla32391112[[#This Row],[SALIDAS]]</f>
        <v>14</v>
      </c>
      <c r="M102" s="90">
        <v>12</v>
      </c>
      <c r="N102" s="144">
        <v>2</v>
      </c>
      <c r="O102" s="16"/>
      <c r="P102" s="91">
        <f>Tabla32391112[[#This Row],[EXSISTENCIA]]-Tabla32391112[[#This Row],[RECONTEO]]-Tabla32391112[[#This Row],[SALIDAS2]]+Tabla32391112[[#This Row],[ENTRADAS2]]</f>
        <v>0</v>
      </c>
      <c r="Q102" s="2">
        <v>380</v>
      </c>
      <c r="R102" s="2">
        <f>+Tabla32391112[[#This Row],[BALANCE INICIAL]]*Tabla32391112[[#This Row],[PRECIO]]</f>
        <v>6080</v>
      </c>
      <c r="S102" s="2">
        <f>+Tabla32391112[[#This Row],[ENTRADAS]]*Tabla32391112[[#This Row],[PRECIO]]</f>
        <v>0</v>
      </c>
      <c r="T102" s="2">
        <f>+Tabla32391112[[#This Row],[SALIDAS]]*Tabla32391112[[#This Row],[PRECIO]]</f>
        <v>760</v>
      </c>
      <c r="U102" s="2">
        <f>+Tabla32391112[[#This Row],[BALANCE INICIAL2]]+Tabla32391112[[#This Row],[ENTRADAS3]]-Tabla32391112[[#This Row],[SALIDAS4]]</f>
        <v>5320</v>
      </c>
      <c r="W102" s="2">
        <v>380</v>
      </c>
      <c r="X102" s="2">
        <f>+Tabla32391112[[#This Row],[BALANCE INICIAL2]]+Tabla32391112[[#This Row],[ENTRADAS3]]-Tabla32391112[[#This Row],[SALIDAS4]]</f>
        <v>5320</v>
      </c>
    </row>
    <row r="103" spans="1:24">
      <c r="A103" s="9" t="s">
        <v>41</v>
      </c>
      <c r="B103" s="47" t="s">
        <v>890</v>
      </c>
      <c r="C103" s="50" t="s">
        <v>87</v>
      </c>
      <c r="D103" t="s">
        <v>1357</v>
      </c>
      <c r="F103" s="55" t="s">
        <v>1345</v>
      </c>
      <c r="G103" s="55"/>
      <c r="H103" s="9" t="s">
        <v>839</v>
      </c>
      <c r="I103">
        <v>3</v>
      </c>
      <c r="J103">
        <v>0</v>
      </c>
      <c r="K103" s="34">
        <v>0</v>
      </c>
      <c r="L103">
        <f>+Tabla32391112[[#This Row],[BALANCE INICIAL]]+Tabla32391112[[#This Row],[ENTRADAS]]-Tabla32391112[[#This Row],[SALIDAS]]</f>
        <v>3</v>
      </c>
      <c r="M103" s="90">
        <v>6</v>
      </c>
      <c r="N103" s="144"/>
      <c r="O103" s="16"/>
      <c r="P103" s="91">
        <f>Tabla32391112[[#This Row],[EXSISTENCIA]]-Tabla32391112[[#This Row],[RECONTEO]]-Tabla32391112[[#This Row],[SALIDAS2]]+Tabla32391112[[#This Row],[ENTRADAS2]]</f>
        <v>-3</v>
      </c>
      <c r="Q103" s="2">
        <v>640.15</v>
      </c>
      <c r="R103" s="2">
        <f>+Tabla32391112[[#This Row],[BALANCE INICIAL]]*Tabla32391112[[#This Row],[PRECIO]]</f>
        <v>1920.4499999999998</v>
      </c>
      <c r="S103" s="2">
        <f>+Tabla32391112[[#This Row],[ENTRADAS]]*Tabla32391112[[#This Row],[PRECIO]]</f>
        <v>0</v>
      </c>
      <c r="T103" s="2">
        <f>+Tabla32391112[[#This Row],[SALIDAS]]*Tabla32391112[[#This Row],[PRECIO]]</f>
        <v>0</v>
      </c>
      <c r="U103" s="2">
        <f>+Tabla32391112[[#This Row],[BALANCE INICIAL2]]+Tabla32391112[[#This Row],[ENTRADAS3]]-Tabla32391112[[#This Row],[SALIDAS4]]</f>
        <v>1920.4499999999998</v>
      </c>
      <c r="W103" s="2">
        <v>640.15</v>
      </c>
      <c r="X103" s="2">
        <f>+Tabla32391112[[#This Row],[BALANCE INICIAL2]]+Tabla32391112[[#This Row],[ENTRADAS3]]-Tabla32391112[[#This Row],[SALIDAS4]]</f>
        <v>1920.4499999999998</v>
      </c>
    </row>
    <row r="104" spans="1:24">
      <c r="A104" s="9" t="s">
        <v>41</v>
      </c>
      <c r="B104" s="47" t="s">
        <v>890</v>
      </c>
      <c r="C104" s="50" t="s">
        <v>87</v>
      </c>
      <c r="D104" t="s">
        <v>1358</v>
      </c>
      <c r="F104" s="55" t="s">
        <v>1345</v>
      </c>
      <c r="G104" s="55"/>
      <c r="H104" s="9" t="s">
        <v>820</v>
      </c>
      <c r="I104">
        <v>0</v>
      </c>
      <c r="J104">
        <v>0</v>
      </c>
      <c r="K104" s="34">
        <v>0</v>
      </c>
      <c r="L104">
        <f>+Tabla32391112[[#This Row],[BALANCE INICIAL]]+Tabla32391112[[#This Row],[ENTRADAS]]-Tabla32391112[[#This Row],[SALIDAS]]</f>
        <v>0</v>
      </c>
      <c r="M104" s="90"/>
      <c r="N104" s="144"/>
      <c r="O104" s="16"/>
      <c r="P104" s="91">
        <f>Tabla32391112[[#This Row],[EXSISTENCIA]]-Tabla32391112[[#This Row],[RECONTEO]]-Tabla32391112[[#This Row],[SALIDAS2]]+Tabla32391112[[#This Row],[ENTRADAS2]]</f>
        <v>0</v>
      </c>
      <c r="Q104" s="2">
        <v>195</v>
      </c>
      <c r="R104" s="2">
        <f>+Tabla32391112[[#This Row],[BALANCE INICIAL]]*Tabla32391112[[#This Row],[PRECIO]]</f>
        <v>0</v>
      </c>
      <c r="S104" s="2">
        <f>+Tabla32391112[[#This Row],[ENTRADAS]]*Tabla32391112[[#This Row],[PRECIO]]</f>
        <v>0</v>
      </c>
      <c r="T104" s="2">
        <f>+Tabla32391112[[#This Row],[SALIDAS]]*Tabla32391112[[#This Row],[PRECIO]]</f>
        <v>0</v>
      </c>
      <c r="U104" s="2">
        <f>+Tabla32391112[[#This Row],[BALANCE INICIAL2]]+Tabla32391112[[#This Row],[ENTRADAS3]]-Tabla32391112[[#This Row],[SALIDAS4]]</f>
        <v>0</v>
      </c>
      <c r="W104" s="2">
        <v>195</v>
      </c>
      <c r="X104" s="2">
        <f>+Tabla32391112[[#This Row],[BALANCE INICIAL2]]+Tabla32391112[[#This Row],[ENTRADAS3]]-Tabla32391112[[#This Row],[SALIDAS4]]</f>
        <v>0</v>
      </c>
    </row>
    <row r="105" spans="1:24">
      <c r="A105" s="114" t="s">
        <v>1376</v>
      </c>
      <c r="B105" s="115" t="s">
        <v>875</v>
      </c>
      <c r="C105" s="116" t="s">
        <v>64</v>
      </c>
      <c r="D105" s="117" t="s">
        <v>1265</v>
      </c>
      <c r="E105" s="117"/>
      <c r="F105" s="118" t="s">
        <v>1345</v>
      </c>
      <c r="G105" s="118"/>
      <c r="H105" s="119" t="s">
        <v>820</v>
      </c>
      <c r="I105" s="117">
        <v>200</v>
      </c>
      <c r="J105" s="117">
        <v>0</v>
      </c>
      <c r="K105" s="120">
        <v>0</v>
      </c>
      <c r="L105" s="117">
        <f>+Tabla32391112[[#This Row],[BALANCE INICIAL]]+Tabla32391112[[#This Row],[ENTRADAS]]-Tabla32391112[[#This Row],[SALIDAS]]</f>
        <v>200</v>
      </c>
      <c r="M105" s="111"/>
      <c r="N105" s="145">
        <v>200</v>
      </c>
      <c r="O105" s="121"/>
      <c r="P105" s="112">
        <f>Tabla32391112[[#This Row],[EXSISTENCIA]]-Tabla32391112[[#This Row],[RECONTEO]]-Tabla32391112[[#This Row],[SALIDAS2]]+Tabla32391112[[#This Row],[ENTRADAS2]]</f>
        <v>0</v>
      </c>
      <c r="Q105" s="122">
        <v>60</v>
      </c>
      <c r="R105" s="122">
        <f>+Tabla32391112[[#This Row],[BALANCE INICIAL]]*Tabla32391112[[#This Row],[PRECIO]]</f>
        <v>12000</v>
      </c>
      <c r="S105" s="122">
        <f>+Tabla32391112[[#This Row],[ENTRADAS]]*Tabla32391112[[#This Row],[PRECIO]]</f>
        <v>0</v>
      </c>
      <c r="T105" s="122">
        <f>+Tabla32391112[[#This Row],[SALIDAS]]*Tabla32391112[[#This Row],[PRECIO]]</f>
        <v>0</v>
      </c>
      <c r="U105" s="122">
        <f>+Tabla32391112[[#This Row],[BALANCE INICIAL2]]+Tabla32391112[[#This Row],[ENTRADAS3]]-Tabla32391112[[#This Row],[SALIDAS4]]</f>
        <v>12000</v>
      </c>
      <c r="V105" s="117"/>
      <c r="W105" s="122">
        <v>60</v>
      </c>
      <c r="X105" s="122">
        <f>+Tabla32391112[[#This Row],[BALANCE INICIAL2]]+Tabla32391112[[#This Row],[ENTRADAS3]]-Tabla32391112[[#This Row],[SALIDAS4]]</f>
        <v>12000</v>
      </c>
    </row>
    <row r="106" spans="1:24">
      <c r="A106" s="39" t="s">
        <v>31</v>
      </c>
      <c r="B106" s="40" t="s">
        <v>897</v>
      </c>
      <c r="C106" s="50" t="s">
        <v>69</v>
      </c>
      <c r="D106" t="s">
        <v>228</v>
      </c>
      <c r="F106" s="55" t="s">
        <v>1345</v>
      </c>
      <c r="G106" s="55"/>
      <c r="H106" s="9" t="s">
        <v>820</v>
      </c>
      <c r="I106">
        <v>44</v>
      </c>
      <c r="J106">
        <v>0</v>
      </c>
      <c r="K106" s="34">
        <v>0</v>
      </c>
      <c r="L106">
        <f>+Tabla32391112[[#This Row],[BALANCE INICIAL]]+Tabla32391112[[#This Row],[ENTRADAS]]-Tabla32391112[[#This Row],[SALIDAS]]</f>
        <v>44</v>
      </c>
      <c r="M106" s="90">
        <v>44</v>
      </c>
      <c r="N106" s="144"/>
      <c r="O106" s="16"/>
      <c r="P106" s="91">
        <f>Tabla32391112[[#This Row],[EXSISTENCIA]]-Tabla32391112[[#This Row],[RECONTEO]]-Tabla32391112[[#This Row],[SALIDAS2]]+Tabla32391112[[#This Row],[ENTRADAS2]]</f>
        <v>0</v>
      </c>
      <c r="Q106" s="2">
        <v>170</v>
      </c>
      <c r="R106" s="2">
        <f>+Tabla32391112[[#This Row],[BALANCE INICIAL]]*Tabla32391112[[#This Row],[PRECIO]]</f>
        <v>7480</v>
      </c>
      <c r="S106" s="2">
        <f>+Tabla32391112[[#This Row],[ENTRADAS]]*Tabla32391112[[#This Row],[PRECIO]]</f>
        <v>0</v>
      </c>
      <c r="T106" s="2">
        <f>+Tabla32391112[[#This Row],[SALIDAS]]*Tabla32391112[[#This Row],[PRECIO]]</f>
        <v>0</v>
      </c>
      <c r="U106" s="2">
        <f>+Tabla32391112[[#This Row],[BALANCE INICIAL2]]+Tabla32391112[[#This Row],[ENTRADAS3]]-Tabla32391112[[#This Row],[SALIDAS4]]</f>
        <v>7480</v>
      </c>
      <c r="W106" s="2">
        <v>170</v>
      </c>
      <c r="X106" s="2">
        <f>+Tabla32391112[[#This Row],[BALANCE INICIAL2]]+Tabla32391112[[#This Row],[ENTRADAS3]]-Tabla32391112[[#This Row],[SALIDAS4]]</f>
        <v>7480</v>
      </c>
    </row>
    <row r="107" spans="1:24" ht="17.25" customHeight="1">
      <c r="A107" s="39" t="s">
        <v>28</v>
      </c>
      <c r="B107" s="40" t="s">
        <v>884</v>
      </c>
      <c r="C107" s="52" t="s">
        <v>74</v>
      </c>
      <c r="D107" t="s">
        <v>1402</v>
      </c>
      <c r="F107" s="55" t="s">
        <v>1345</v>
      </c>
      <c r="G107" s="55"/>
      <c r="H107" s="9" t="s">
        <v>839</v>
      </c>
      <c r="I107">
        <v>75</v>
      </c>
      <c r="J107">
        <v>0</v>
      </c>
      <c r="K107" s="34">
        <v>0</v>
      </c>
      <c r="L107">
        <f>+Tabla32391112[[#This Row],[BALANCE INICIAL]]+Tabla32391112[[#This Row],[ENTRADAS]]-Tabla32391112[[#This Row],[SALIDAS]]</f>
        <v>75</v>
      </c>
      <c r="M107" s="90">
        <v>70</v>
      </c>
      <c r="N107" s="144">
        <v>5</v>
      </c>
      <c r="O107" s="16"/>
      <c r="P107" s="91">
        <f>Tabla32391112[[#This Row],[EXSISTENCIA]]-Tabla32391112[[#This Row],[RECONTEO]]-Tabla32391112[[#This Row],[SALIDAS2]]+Tabla32391112[[#This Row],[ENTRADAS2]]</f>
        <v>0</v>
      </c>
      <c r="Q107" s="2">
        <v>39</v>
      </c>
      <c r="R107" s="2">
        <f>+Tabla32391112[[#This Row],[BALANCE INICIAL]]*Tabla32391112[[#This Row],[PRECIO]]</f>
        <v>2925</v>
      </c>
      <c r="S107" s="2">
        <f>+Tabla32391112[[#This Row],[ENTRADAS]]*Tabla32391112[[#This Row],[PRECIO]]</f>
        <v>0</v>
      </c>
      <c r="T107" s="2">
        <f>+Tabla32391112[[#This Row],[SALIDAS]]*Tabla32391112[[#This Row],[PRECIO]]</f>
        <v>0</v>
      </c>
      <c r="U107" s="2">
        <f>+Tabla32391112[[#This Row],[BALANCE INICIAL2]]+Tabla32391112[[#This Row],[ENTRADAS3]]-Tabla32391112[[#This Row],[SALIDAS4]]</f>
        <v>2925</v>
      </c>
      <c r="W107" s="2">
        <v>39</v>
      </c>
      <c r="X107" s="2">
        <f>+Tabla32391112[[#This Row],[BALANCE INICIAL2]]+Tabla32391112[[#This Row],[ENTRADAS3]]-Tabla32391112[[#This Row],[SALIDAS4]]</f>
        <v>2925</v>
      </c>
    </row>
    <row r="108" spans="1:24">
      <c r="A108" s="119" t="s">
        <v>1130</v>
      </c>
      <c r="B108" s="115" t="s">
        <v>894</v>
      </c>
      <c r="C108" s="116" t="s">
        <v>1131</v>
      </c>
      <c r="D108" s="117" t="s">
        <v>1485</v>
      </c>
      <c r="E108" s="117" t="s">
        <v>1486</v>
      </c>
      <c r="F108" s="118">
        <v>45506</v>
      </c>
      <c r="G108" s="127" t="s">
        <v>1487</v>
      </c>
      <c r="H108" s="119" t="s">
        <v>820</v>
      </c>
      <c r="I108" s="117">
        <v>25</v>
      </c>
      <c r="J108" s="117">
        <v>0</v>
      </c>
      <c r="K108" s="120">
        <v>25</v>
      </c>
      <c r="L108" s="117">
        <f>+Tabla32391112[[#This Row],[BALANCE INICIAL]]+Tabla32391112[[#This Row],[ENTRADAS]]-Tabla32391112[[#This Row],[SALIDAS]]</f>
        <v>0</v>
      </c>
      <c r="M108" s="111"/>
      <c r="N108" s="145"/>
      <c r="O108" s="121"/>
      <c r="P108" s="112">
        <f>Tabla32391112[[#This Row],[EXSISTENCIA]]-Tabla32391112[[#This Row],[RECONTEO]]-Tabla32391112[[#This Row],[SALIDAS2]]+Tabla32391112[[#This Row],[ENTRADAS2]]</f>
        <v>0</v>
      </c>
      <c r="Q108" s="122">
        <v>375</v>
      </c>
      <c r="R108" s="122">
        <f>+Tabla32391112[[#This Row],[BALANCE INICIAL]]*Tabla32391112[[#This Row],[PRECIO]]</f>
        <v>9375</v>
      </c>
      <c r="S108" s="122">
        <f>+Tabla32391112[[#This Row],[ENTRADAS]]*Tabla32391112[[#This Row],[PRECIO]]</f>
        <v>0</v>
      </c>
      <c r="T108" s="122">
        <f>+Tabla32391112[[#This Row],[SALIDAS]]*Tabla32391112[[#This Row],[PRECIO]]</f>
        <v>9375</v>
      </c>
      <c r="U108" s="122">
        <f>+Tabla32391112[[#This Row],[BALANCE INICIAL2]]+Tabla32391112[[#This Row],[ENTRADAS3]]-Tabla32391112[[#This Row],[SALIDAS4]]</f>
        <v>0</v>
      </c>
      <c r="V108" s="117"/>
      <c r="W108" s="122">
        <v>375</v>
      </c>
      <c r="X108" s="122">
        <f>+Tabla32391112[[#This Row],[BALANCE INICIAL2]]+Tabla32391112[[#This Row],[ENTRADAS3]]-Tabla32391112[[#This Row],[SALIDAS4]]</f>
        <v>0</v>
      </c>
    </row>
    <row r="109" spans="1:24">
      <c r="A109" s="39" t="s">
        <v>28</v>
      </c>
      <c r="B109" s="40" t="s">
        <v>884</v>
      </c>
      <c r="C109" s="52" t="s">
        <v>74</v>
      </c>
      <c r="D109" t="s">
        <v>233</v>
      </c>
      <c r="F109" s="55" t="s">
        <v>1345</v>
      </c>
      <c r="G109" s="55"/>
      <c r="H109" s="9" t="s">
        <v>839</v>
      </c>
      <c r="I109">
        <v>660</v>
      </c>
      <c r="J109">
        <v>0</v>
      </c>
      <c r="K109" s="34">
        <v>0</v>
      </c>
      <c r="L109">
        <f>+Tabla32391112[[#This Row],[BALANCE INICIAL]]+Tabla32391112[[#This Row],[ENTRADAS]]-Tabla32391112[[#This Row],[SALIDAS]]</f>
        <v>660</v>
      </c>
      <c r="M109" s="90">
        <v>755</v>
      </c>
      <c r="N109" s="144"/>
      <c r="O109" s="16"/>
      <c r="P109" s="91">
        <f>Tabla32391112[[#This Row],[EXSISTENCIA]]-Tabla32391112[[#This Row],[RECONTEO]]-Tabla32391112[[#This Row],[SALIDAS2]]+Tabla32391112[[#This Row],[ENTRADAS2]]</f>
        <v>-95</v>
      </c>
      <c r="Q109" s="2">
        <v>21</v>
      </c>
      <c r="R109" s="2">
        <f>+Tabla32391112[[#This Row],[BALANCE INICIAL]]*Tabla32391112[[#This Row],[PRECIO]]</f>
        <v>13860</v>
      </c>
      <c r="S109" s="2">
        <f>+Tabla32391112[[#This Row],[ENTRADAS]]*Tabla32391112[[#This Row],[PRECIO]]</f>
        <v>0</v>
      </c>
      <c r="T109" s="2">
        <f>+Tabla32391112[[#This Row],[SALIDAS]]*Tabla32391112[[#This Row],[PRECIO]]</f>
        <v>0</v>
      </c>
      <c r="U109" s="2">
        <f>+Tabla32391112[[#This Row],[BALANCE INICIAL2]]+Tabla32391112[[#This Row],[ENTRADAS3]]-Tabla32391112[[#This Row],[SALIDAS4]]</f>
        <v>13860</v>
      </c>
      <c r="W109" s="2">
        <v>21</v>
      </c>
      <c r="X109" s="2">
        <f>+Tabla32391112[[#This Row],[BALANCE INICIAL2]]+Tabla32391112[[#This Row],[ENTRADAS3]]-Tabla32391112[[#This Row],[SALIDAS4]]</f>
        <v>13860</v>
      </c>
    </row>
    <row r="110" spans="1:24">
      <c r="A110" s="39" t="s">
        <v>31</v>
      </c>
      <c r="B110" s="40" t="s">
        <v>897</v>
      </c>
      <c r="C110" s="50" t="s">
        <v>69</v>
      </c>
      <c r="D110" t="s">
        <v>1502</v>
      </c>
      <c r="F110" s="55" t="s">
        <v>1345</v>
      </c>
      <c r="G110" s="55"/>
      <c r="H110" s="9" t="s">
        <v>848</v>
      </c>
      <c r="I110">
        <v>99</v>
      </c>
      <c r="J110">
        <v>0</v>
      </c>
      <c r="K110" s="34">
        <v>1</v>
      </c>
      <c r="L110">
        <f>+Tabla32391112[[#This Row],[BALANCE INICIAL]]+Tabla32391112[[#This Row],[ENTRADAS]]-Tabla32391112[[#This Row],[SALIDAS]]</f>
        <v>98</v>
      </c>
      <c r="M110" s="90">
        <v>98</v>
      </c>
      <c r="N110" s="144"/>
      <c r="O110" s="16"/>
      <c r="P110" s="91">
        <f>Tabla32391112[[#This Row],[EXSISTENCIA]]-Tabla32391112[[#This Row],[RECONTEO]]-Tabla32391112[[#This Row],[SALIDAS2]]+Tabla32391112[[#This Row],[ENTRADAS2]]</f>
        <v>0</v>
      </c>
      <c r="Q110" s="2">
        <v>175</v>
      </c>
      <c r="R110" s="2">
        <f>+Tabla32391112[[#This Row],[BALANCE INICIAL]]*Tabla32391112[[#This Row],[PRECIO]]</f>
        <v>17325</v>
      </c>
      <c r="S110" s="2">
        <f>+Tabla32391112[[#This Row],[ENTRADAS]]*Tabla32391112[[#This Row],[PRECIO]]</f>
        <v>0</v>
      </c>
      <c r="T110" s="2">
        <f>+Tabla32391112[[#This Row],[SALIDAS]]*Tabla32391112[[#This Row],[PRECIO]]</f>
        <v>175</v>
      </c>
      <c r="U110" s="2">
        <f>+Tabla32391112[[#This Row],[BALANCE INICIAL2]]+Tabla32391112[[#This Row],[ENTRADAS3]]-Tabla32391112[[#This Row],[SALIDAS4]]</f>
        <v>17150</v>
      </c>
      <c r="W110" s="2">
        <v>175</v>
      </c>
      <c r="X110" s="2">
        <f>+Tabla32391112[[#This Row],[BALANCE INICIAL2]]+Tabla32391112[[#This Row],[ENTRADAS3]]-Tabla32391112[[#This Row],[SALIDAS4]]</f>
        <v>17150</v>
      </c>
    </row>
    <row r="111" spans="1:24">
      <c r="A111" s="39" t="s">
        <v>30</v>
      </c>
      <c r="B111" s="40" t="s">
        <v>876</v>
      </c>
      <c r="C111" s="52" t="s">
        <v>73</v>
      </c>
      <c r="D111" t="s">
        <v>1611</v>
      </c>
      <c r="F111" s="55" t="s">
        <v>1345</v>
      </c>
      <c r="G111" s="55"/>
      <c r="H111" s="9" t="s">
        <v>834</v>
      </c>
      <c r="I111">
        <v>98</v>
      </c>
      <c r="J111">
        <v>0</v>
      </c>
      <c r="K111" s="34">
        <v>0</v>
      </c>
      <c r="L111">
        <f>+Tabla32391112[[#This Row],[BALANCE INICIAL]]+Tabla32391112[[#This Row],[ENTRADAS]]-Tabla32391112[[#This Row],[SALIDAS]]</f>
        <v>98</v>
      </c>
      <c r="M111" s="90">
        <v>96</v>
      </c>
      <c r="N111" s="144">
        <v>2</v>
      </c>
      <c r="O111" s="16"/>
      <c r="P111" s="91">
        <f>Tabla32391112[[#This Row],[EXSISTENCIA]]-Tabla32391112[[#This Row],[RECONTEO]]-Tabla32391112[[#This Row],[SALIDAS2]]+Tabla32391112[[#This Row],[ENTRADAS2]]</f>
        <v>0</v>
      </c>
      <c r="Q111" s="2">
        <v>1095</v>
      </c>
      <c r="R111" s="2">
        <f>+Tabla32391112[[#This Row],[BALANCE INICIAL]]*Tabla32391112[[#This Row],[PRECIO]]</f>
        <v>107310</v>
      </c>
      <c r="S111" s="2">
        <f>+Tabla32391112[[#This Row],[ENTRADAS]]*Tabla32391112[[#This Row],[PRECIO]]</f>
        <v>0</v>
      </c>
      <c r="T111" s="2">
        <f>+Tabla32391112[[#This Row],[SALIDAS]]*Tabla32391112[[#This Row],[PRECIO]]</f>
        <v>0</v>
      </c>
      <c r="U111" s="2">
        <f>+Tabla32391112[[#This Row],[BALANCE INICIAL2]]+Tabla32391112[[#This Row],[ENTRADAS3]]-Tabla32391112[[#This Row],[SALIDAS4]]</f>
        <v>107310</v>
      </c>
      <c r="W111" s="2">
        <v>1095</v>
      </c>
      <c r="X111" s="2">
        <f>+Tabla32391112[[#This Row],[BALANCE INICIAL2]]+Tabla32391112[[#This Row],[ENTRADAS3]]-Tabla32391112[[#This Row],[SALIDAS4]]</f>
        <v>107310</v>
      </c>
    </row>
    <row r="112" spans="1:24">
      <c r="A112" s="114" t="s">
        <v>28</v>
      </c>
      <c r="B112" s="115" t="s">
        <v>884</v>
      </c>
      <c r="C112" s="116" t="s">
        <v>74</v>
      </c>
      <c r="D112" s="117" t="s">
        <v>1252</v>
      </c>
      <c r="E112" s="117"/>
      <c r="F112" s="118" t="s">
        <v>1345</v>
      </c>
      <c r="G112" s="118"/>
      <c r="H112" s="119" t="s">
        <v>820</v>
      </c>
      <c r="I112" s="117">
        <v>100</v>
      </c>
      <c r="J112" s="117">
        <v>0</v>
      </c>
      <c r="K112" s="120">
        <v>0</v>
      </c>
      <c r="L112" s="117">
        <f>+Tabla32391112[[#This Row],[BALANCE INICIAL]]+Tabla32391112[[#This Row],[ENTRADAS]]-Tabla32391112[[#This Row],[SALIDAS]]</f>
        <v>100</v>
      </c>
      <c r="M112" s="111"/>
      <c r="N112" s="145">
        <v>100</v>
      </c>
      <c r="O112" s="121"/>
      <c r="P112" s="112">
        <f>Tabla32391112[[#This Row],[EXSISTENCIA]]-Tabla32391112[[#This Row],[RECONTEO]]-Tabla32391112[[#This Row],[SALIDAS2]]+Tabla32391112[[#This Row],[ENTRADAS2]]</f>
        <v>0</v>
      </c>
      <c r="Q112" s="122">
        <v>10.25</v>
      </c>
      <c r="R112" s="122">
        <f>+Tabla32391112[[#This Row],[BALANCE INICIAL]]*Tabla32391112[[#This Row],[PRECIO]]</f>
        <v>1025</v>
      </c>
      <c r="S112" s="122">
        <f>+Tabla32391112[[#This Row],[ENTRADAS]]*Tabla32391112[[#This Row],[PRECIO]]</f>
        <v>0</v>
      </c>
      <c r="T112" s="122">
        <f>+Tabla32391112[[#This Row],[SALIDAS]]*Tabla32391112[[#This Row],[PRECIO]]</f>
        <v>0</v>
      </c>
      <c r="U112" s="122">
        <f>+Tabla32391112[[#This Row],[BALANCE INICIAL2]]+Tabla32391112[[#This Row],[ENTRADAS3]]-Tabla32391112[[#This Row],[SALIDAS4]]</f>
        <v>1025</v>
      </c>
      <c r="V112" s="117"/>
      <c r="W112" s="122">
        <v>10.25</v>
      </c>
      <c r="X112" s="122">
        <f>+Tabla32391112[[#This Row],[BALANCE INICIAL2]]+Tabla32391112[[#This Row],[ENTRADAS3]]-Tabla32391112[[#This Row],[SALIDAS4]]</f>
        <v>1025</v>
      </c>
    </row>
    <row r="113" spans="1:24">
      <c r="A113" s="39" t="s">
        <v>24</v>
      </c>
      <c r="B113" s="40" t="s">
        <v>875</v>
      </c>
      <c r="C113" s="52" t="s">
        <v>64</v>
      </c>
      <c r="D113" t="s">
        <v>1258</v>
      </c>
      <c r="F113" s="55" t="s">
        <v>1345</v>
      </c>
      <c r="G113" s="55"/>
      <c r="H113" s="9" t="s">
        <v>820</v>
      </c>
      <c r="I113">
        <v>10</v>
      </c>
      <c r="J113">
        <v>0</v>
      </c>
      <c r="K113" s="34">
        <v>0</v>
      </c>
      <c r="L113">
        <f>+Tabla32391112[[#This Row],[BALANCE INICIAL]]+Tabla32391112[[#This Row],[ENTRADAS]]-Tabla32391112[[#This Row],[SALIDAS]]</f>
        <v>10</v>
      </c>
      <c r="M113" s="90">
        <v>10</v>
      </c>
      <c r="N113" s="144"/>
      <c r="O113" s="16"/>
      <c r="P113" s="91">
        <f>Tabla32391112[[#This Row],[EXSISTENCIA]]-Tabla32391112[[#This Row],[RECONTEO]]-Tabla32391112[[#This Row],[SALIDAS2]]+Tabla32391112[[#This Row],[ENTRADAS2]]</f>
        <v>0</v>
      </c>
      <c r="Q113" s="2">
        <v>116</v>
      </c>
      <c r="R113" s="2">
        <f>+Tabla32391112[[#This Row],[BALANCE INICIAL]]*Tabla32391112[[#This Row],[PRECIO]]</f>
        <v>1160</v>
      </c>
      <c r="S113" s="2">
        <f>+Tabla32391112[[#This Row],[ENTRADAS]]*Tabla32391112[[#This Row],[PRECIO]]</f>
        <v>0</v>
      </c>
      <c r="T113" s="2">
        <f>+Tabla32391112[[#This Row],[SALIDAS]]*Tabla32391112[[#This Row],[PRECIO]]</f>
        <v>0</v>
      </c>
      <c r="U113" s="2">
        <f>+Tabla32391112[[#This Row],[BALANCE INICIAL2]]+Tabla32391112[[#This Row],[ENTRADAS3]]-Tabla32391112[[#This Row],[SALIDAS4]]</f>
        <v>1160</v>
      </c>
      <c r="W113" s="2">
        <v>116</v>
      </c>
      <c r="X113" s="2">
        <f>+Tabla32391112[[#This Row],[BALANCE INICIAL2]]+Tabla32391112[[#This Row],[ENTRADAS3]]-Tabla32391112[[#This Row],[SALIDAS4]]</f>
        <v>1160</v>
      </c>
    </row>
    <row r="114" spans="1:24">
      <c r="A114" s="39" t="s">
        <v>24</v>
      </c>
      <c r="B114" s="40" t="s">
        <v>875</v>
      </c>
      <c r="C114" s="52" t="s">
        <v>64</v>
      </c>
      <c r="D114" t="s">
        <v>1253</v>
      </c>
      <c r="F114" s="55" t="s">
        <v>1345</v>
      </c>
      <c r="G114" s="55"/>
      <c r="H114" s="9" t="s">
        <v>820</v>
      </c>
      <c r="I114">
        <v>10</v>
      </c>
      <c r="J114">
        <v>0</v>
      </c>
      <c r="K114" s="34">
        <v>0</v>
      </c>
      <c r="L114">
        <f>+Tabla32391112[[#This Row],[BALANCE INICIAL]]+Tabla32391112[[#This Row],[ENTRADAS]]-Tabla32391112[[#This Row],[SALIDAS]]</f>
        <v>10</v>
      </c>
      <c r="M114" s="90">
        <v>10</v>
      </c>
      <c r="N114" s="144"/>
      <c r="O114" s="16"/>
      <c r="P114" s="91">
        <f>Tabla32391112[[#This Row],[EXSISTENCIA]]-Tabla32391112[[#This Row],[RECONTEO]]-Tabla32391112[[#This Row],[SALIDAS2]]+Tabla32391112[[#This Row],[ENTRADAS2]]</f>
        <v>0</v>
      </c>
      <c r="Q114" s="2">
        <v>84</v>
      </c>
      <c r="R114" s="2">
        <f>+Tabla32391112[[#This Row],[BALANCE INICIAL]]*Tabla32391112[[#This Row],[PRECIO]]</f>
        <v>840</v>
      </c>
      <c r="S114" s="2">
        <f>+Tabla32391112[[#This Row],[ENTRADAS]]*Tabla32391112[[#This Row],[PRECIO]]</f>
        <v>0</v>
      </c>
      <c r="T114" s="2">
        <f>+Tabla32391112[[#This Row],[SALIDAS]]*Tabla32391112[[#This Row],[PRECIO]]</f>
        <v>0</v>
      </c>
      <c r="U114" s="2">
        <f>+Tabla32391112[[#This Row],[BALANCE INICIAL2]]+Tabla32391112[[#This Row],[ENTRADAS3]]-Tabla32391112[[#This Row],[SALIDAS4]]</f>
        <v>840</v>
      </c>
      <c r="W114" s="2">
        <v>84</v>
      </c>
      <c r="X114" s="2">
        <f>+Tabla32391112[[#This Row],[BALANCE INICIAL2]]+Tabla32391112[[#This Row],[ENTRADAS3]]-Tabla32391112[[#This Row],[SALIDAS4]]</f>
        <v>840</v>
      </c>
    </row>
    <row r="115" spans="1:24">
      <c r="A115" s="39" t="s">
        <v>31</v>
      </c>
      <c r="B115" s="40" t="s">
        <v>897</v>
      </c>
      <c r="C115" s="50" t="s">
        <v>69</v>
      </c>
      <c r="D115" t="s">
        <v>242</v>
      </c>
      <c r="F115" s="55" t="s">
        <v>1345</v>
      </c>
      <c r="G115" s="55"/>
      <c r="H115" s="9" t="s">
        <v>825</v>
      </c>
      <c r="I115">
        <v>32</v>
      </c>
      <c r="J115">
        <v>0</v>
      </c>
      <c r="K115" s="34">
        <v>24</v>
      </c>
      <c r="L115">
        <f>+Tabla32391112[[#This Row],[BALANCE INICIAL]]+Tabla32391112[[#This Row],[ENTRADAS]]-Tabla32391112[[#This Row],[SALIDAS]]</f>
        <v>8</v>
      </c>
      <c r="M115" s="90">
        <v>8</v>
      </c>
      <c r="N115" s="144">
        <v>0</v>
      </c>
      <c r="O115" s="16"/>
      <c r="P115" s="91">
        <f>Tabla32391112[[#This Row],[EXSISTENCIA]]-Tabla32391112[[#This Row],[RECONTEO]]-Tabla32391112[[#This Row],[SALIDAS2]]+Tabla32391112[[#This Row],[ENTRADAS2]]</f>
        <v>0</v>
      </c>
      <c r="Q115" s="2">
        <v>93</v>
      </c>
      <c r="R115" s="2">
        <f>+Tabla32391112[[#This Row],[BALANCE INICIAL]]*Tabla32391112[[#This Row],[PRECIO]]</f>
        <v>2976</v>
      </c>
      <c r="S115" s="2">
        <f>+Tabla32391112[[#This Row],[ENTRADAS]]*Tabla32391112[[#This Row],[PRECIO]]</f>
        <v>0</v>
      </c>
      <c r="T115" s="2">
        <f>+Tabla32391112[[#This Row],[SALIDAS]]*Tabla32391112[[#This Row],[PRECIO]]</f>
        <v>2232</v>
      </c>
      <c r="U115" s="2">
        <f>+Tabla32391112[[#This Row],[BALANCE INICIAL2]]+Tabla32391112[[#This Row],[ENTRADAS3]]-Tabla32391112[[#This Row],[SALIDAS4]]</f>
        <v>744</v>
      </c>
      <c r="W115" s="2">
        <v>93</v>
      </c>
      <c r="X115" s="2">
        <f>+Tabla32391112[[#This Row],[BALANCE INICIAL2]]+Tabla32391112[[#This Row],[ENTRADAS3]]-Tabla32391112[[#This Row],[SALIDAS4]]</f>
        <v>744</v>
      </c>
    </row>
    <row r="116" spans="1:24">
      <c r="A116" s="39" t="s">
        <v>1424</v>
      </c>
      <c r="B116" s="40" t="s">
        <v>1425</v>
      </c>
      <c r="C116" s="52" t="s">
        <v>1426</v>
      </c>
      <c r="D116" t="s">
        <v>1257</v>
      </c>
      <c r="F116" s="55" t="s">
        <v>1345</v>
      </c>
      <c r="G116" s="55"/>
      <c r="H116" s="9" t="s">
        <v>820</v>
      </c>
      <c r="I116">
        <v>70</v>
      </c>
      <c r="J116">
        <v>0</v>
      </c>
      <c r="K116" s="34">
        <v>0</v>
      </c>
      <c r="L116">
        <f>+Tabla32391112[[#This Row],[BALANCE INICIAL]]+Tabla32391112[[#This Row],[ENTRADAS]]-Tabla32391112[[#This Row],[SALIDAS]]</f>
        <v>70</v>
      </c>
      <c r="M116" s="90">
        <v>70</v>
      </c>
      <c r="N116" s="144"/>
      <c r="O116" s="16"/>
      <c r="P116" s="91">
        <f>Tabla32391112[[#This Row],[EXSISTENCIA]]-Tabla32391112[[#This Row],[RECONTEO]]-Tabla32391112[[#This Row],[SALIDAS2]]+Tabla32391112[[#This Row],[ENTRADAS2]]</f>
        <v>0</v>
      </c>
      <c r="Q116" s="2">
        <v>298</v>
      </c>
      <c r="R116" s="2">
        <f>+Tabla32391112[[#This Row],[BALANCE INICIAL]]*Tabla32391112[[#This Row],[PRECIO]]</f>
        <v>20860</v>
      </c>
      <c r="S116" s="2">
        <f>+Tabla32391112[[#This Row],[ENTRADAS]]*Tabla32391112[[#This Row],[PRECIO]]</f>
        <v>0</v>
      </c>
      <c r="T116" s="2">
        <f>+Tabla32391112[[#This Row],[SALIDAS]]*Tabla32391112[[#This Row],[PRECIO]]</f>
        <v>0</v>
      </c>
      <c r="U116" s="2">
        <f>+Tabla32391112[[#This Row],[BALANCE INICIAL2]]+Tabla32391112[[#This Row],[ENTRADAS3]]-Tabla32391112[[#This Row],[SALIDAS4]]</f>
        <v>20860</v>
      </c>
      <c r="W116" s="2">
        <v>298</v>
      </c>
      <c r="X116" s="2">
        <f>+Tabla32391112[[#This Row],[BALANCE INICIAL2]]+Tabla32391112[[#This Row],[ENTRADAS3]]-Tabla32391112[[#This Row],[SALIDAS4]]</f>
        <v>20860</v>
      </c>
    </row>
    <row r="117" spans="1:24">
      <c r="A117" s="114" t="s">
        <v>26</v>
      </c>
      <c r="B117" s="115" t="s">
        <v>887</v>
      </c>
      <c r="C117" s="116" t="s">
        <v>70</v>
      </c>
      <c r="D117" s="117" t="s">
        <v>1236</v>
      </c>
      <c r="E117" s="117"/>
      <c r="F117" s="118" t="s">
        <v>1345</v>
      </c>
      <c r="G117" s="118"/>
      <c r="H117" s="119" t="s">
        <v>820</v>
      </c>
      <c r="I117" s="117">
        <v>1</v>
      </c>
      <c r="J117" s="117">
        <v>0</v>
      </c>
      <c r="K117" s="120">
        <v>1</v>
      </c>
      <c r="L117" s="117">
        <f>+Tabla32391112[[#This Row],[BALANCE INICIAL]]+Tabla32391112[[#This Row],[ENTRADAS]]-Tabla32391112[[#This Row],[SALIDAS]]</f>
        <v>0</v>
      </c>
      <c r="M117" s="111">
        <v>1</v>
      </c>
      <c r="N117" s="145"/>
      <c r="O117" s="121"/>
      <c r="P117" s="112">
        <f>Tabla32391112[[#This Row],[EXSISTENCIA]]-Tabla32391112[[#This Row],[RECONTEO]]-Tabla32391112[[#This Row],[SALIDAS2]]+Tabla32391112[[#This Row],[ENTRADAS2]]</f>
        <v>-1</v>
      </c>
      <c r="Q117" s="122">
        <v>20300</v>
      </c>
      <c r="R117" s="122">
        <f>+Tabla32391112[[#This Row],[BALANCE INICIAL]]*Tabla32391112[[#This Row],[PRECIO]]</f>
        <v>20300</v>
      </c>
      <c r="S117" s="122">
        <f>+Tabla32391112[[#This Row],[ENTRADAS]]*Tabla32391112[[#This Row],[PRECIO]]</f>
        <v>0</v>
      </c>
      <c r="T117" s="122">
        <f>+Tabla32391112[[#This Row],[SALIDAS]]*Tabla32391112[[#This Row],[PRECIO]]</f>
        <v>20300</v>
      </c>
      <c r="U117" s="122">
        <f>+Tabla32391112[[#This Row],[BALANCE INICIAL2]]+Tabla32391112[[#This Row],[ENTRADAS3]]-Tabla32391112[[#This Row],[SALIDAS4]]</f>
        <v>0</v>
      </c>
      <c r="V117" s="117"/>
      <c r="W117" s="122">
        <v>20300</v>
      </c>
      <c r="X117" s="122">
        <f>+Tabla32391112[[#This Row],[BALANCE INICIAL2]]+Tabla32391112[[#This Row],[ENTRADAS3]]-Tabla32391112[[#This Row],[SALIDAS4]]</f>
        <v>0</v>
      </c>
    </row>
    <row r="118" spans="1:24">
      <c r="A118" s="114" t="s">
        <v>52</v>
      </c>
      <c r="B118" s="115" t="s">
        <v>891</v>
      </c>
      <c r="C118" s="116" t="s">
        <v>100</v>
      </c>
      <c r="D118" s="117" t="s">
        <v>1237</v>
      </c>
      <c r="E118" s="117"/>
      <c r="F118" s="118" t="s">
        <v>1345</v>
      </c>
      <c r="G118" s="118"/>
      <c r="H118" s="119" t="s">
        <v>820</v>
      </c>
      <c r="I118" s="117">
        <v>1</v>
      </c>
      <c r="J118" s="117">
        <v>0</v>
      </c>
      <c r="K118" s="120">
        <v>0</v>
      </c>
      <c r="L118" s="117">
        <f>+Tabla32391112[[#This Row],[BALANCE INICIAL]]+Tabla32391112[[#This Row],[ENTRADAS]]-Tabla32391112[[#This Row],[SALIDAS]]</f>
        <v>1</v>
      </c>
      <c r="M118" s="111"/>
      <c r="N118" s="145"/>
      <c r="O118" s="121"/>
      <c r="P118" s="112">
        <f>Tabla32391112[[#This Row],[EXSISTENCIA]]-Tabla32391112[[#This Row],[RECONTEO]]-Tabla32391112[[#This Row],[SALIDAS2]]+Tabla32391112[[#This Row],[ENTRADAS2]]</f>
        <v>1</v>
      </c>
      <c r="Q118" s="122">
        <v>3000</v>
      </c>
      <c r="R118" s="122">
        <f>+Tabla32391112[[#This Row],[BALANCE INICIAL]]*Tabla32391112[[#This Row],[PRECIO]]</f>
        <v>3000</v>
      </c>
      <c r="S118" s="122">
        <f>+Tabla32391112[[#This Row],[ENTRADAS]]*Tabla32391112[[#This Row],[PRECIO]]</f>
        <v>0</v>
      </c>
      <c r="T118" s="122">
        <f>+Tabla32391112[[#This Row],[SALIDAS]]*Tabla32391112[[#This Row],[PRECIO]]</f>
        <v>0</v>
      </c>
      <c r="U118" s="122">
        <f>+Tabla32391112[[#This Row],[BALANCE INICIAL2]]+Tabla32391112[[#This Row],[ENTRADAS3]]-Tabla32391112[[#This Row],[SALIDAS4]]</f>
        <v>3000</v>
      </c>
      <c r="V118" s="117"/>
      <c r="W118" s="122">
        <v>3000</v>
      </c>
      <c r="X118" s="122">
        <f>+Tabla32391112[[#This Row],[BALANCE INICIAL2]]+Tabla32391112[[#This Row],[ENTRADAS3]]-Tabla32391112[[#This Row],[SALIDAS4]]</f>
        <v>3000</v>
      </c>
    </row>
    <row r="119" spans="1:24">
      <c r="A119" s="39" t="s">
        <v>28</v>
      </c>
      <c r="B119" s="40" t="s">
        <v>884</v>
      </c>
      <c r="C119" s="52" t="s">
        <v>74</v>
      </c>
      <c r="D119" t="s">
        <v>1730</v>
      </c>
      <c r="F119" s="55" t="s">
        <v>1345</v>
      </c>
      <c r="G119" s="55"/>
      <c r="H119" s="9" t="s">
        <v>873</v>
      </c>
      <c r="I119">
        <v>24</v>
      </c>
      <c r="J119">
        <v>0</v>
      </c>
      <c r="K119" s="34">
        <v>1</v>
      </c>
      <c r="L119">
        <f>+Tabla32391112[[#This Row],[BALANCE INICIAL]]+Tabla32391112[[#This Row],[ENTRADAS]]-Tabla32391112[[#This Row],[SALIDAS]]</f>
        <v>23</v>
      </c>
      <c r="M119" s="90">
        <v>23</v>
      </c>
      <c r="N119" s="144"/>
      <c r="O119" s="16"/>
      <c r="P119" s="91">
        <f>Tabla32391112[[#This Row],[EXSISTENCIA]]-Tabla32391112[[#This Row],[RECONTEO]]-Tabla32391112[[#This Row],[SALIDAS2]]+Tabla32391112[[#This Row],[ENTRADAS2]]</f>
        <v>0</v>
      </c>
      <c r="Q119" s="2">
        <v>38</v>
      </c>
      <c r="R119" s="2">
        <f>+Tabla32391112[[#This Row],[BALANCE INICIAL]]*Tabla32391112[[#This Row],[PRECIO]]</f>
        <v>912</v>
      </c>
      <c r="S119" s="2">
        <f>+Tabla32391112[[#This Row],[ENTRADAS]]*Tabla32391112[[#This Row],[PRECIO]]</f>
        <v>0</v>
      </c>
      <c r="T119" s="2">
        <f>+Tabla32391112[[#This Row],[SALIDAS]]*Tabla32391112[[#This Row],[PRECIO]]</f>
        <v>38</v>
      </c>
      <c r="U119" s="2">
        <f>+Tabla32391112[[#This Row],[BALANCE INICIAL2]]+Tabla32391112[[#This Row],[ENTRADAS3]]-Tabla32391112[[#This Row],[SALIDAS4]]</f>
        <v>874</v>
      </c>
      <c r="W119" s="2">
        <v>38</v>
      </c>
      <c r="X119" s="2">
        <f>+Tabla32391112[[#This Row],[BALANCE INICIAL2]]+Tabla32391112[[#This Row],[ENTRADAS3]]-Tabla32391112[[#This Row],[SALIDAS4]]</f>
        <v>874</v>
      </c>
    </row>
    <row r="120" spans="1:24">
      <c r="A120" s="39" t="s">
        <v>34</v>
      </c>
      <c r="B120" s="40" t="s">
        <v>877</v>
      </c>
      <c r="C120" s="52" t="s">
        <v>80</v>
      </c>
      <c r="D120" t="s">
        <v>1238</v>
      </c>
      <c r="F120" s="55" t="s">
        <v>1345</v>
      </c>
      <c r="G120" s="55"/>
      <c r="H120" s="9" t="s">
        <v>820</v>
      </c>
      <c r="I120">
        <v>30</v>
      </c>
      <c r="J120">
        <v>0</v>
      </c>
      <c r="K120" s="34">
        <v>0</v>
      </c>
      <c r="L120">
        <f>+Tabla32391112[[#This Row],[BALANCE INICIAL]]+Tabla32391112[[#This Row],[ENTRADAS]]-Tabla32391112[[#This Row],[SALIDAS]]</f>
        <v>30</v>
      </c>
      <c r="M120" s="90">
        <v>30</v>
      </c>
      <c r="N120" s="144"/>
      <c r="O120" s="16"/>
      <c r="P120" s="91">
        <f>Tabla32391112[[#This Row],[EXSISTENCIA]]-Tabla32391112[[#This Row],[RECONTEO]]-Tabla32391112[[#This Row],[SALIDAS2]]+Tabla32391112[[#This Row],[ENTRADAS2]]</f>
        <v>0</v>
      </c>
      <c r="Q120" s="2">
        <v>80.930000000000007</v>
      </c>
      <c r="R120" s="2">
        <f>+Tabla32391112[[#This Row],[BALANCE INICIAL]]*Tabla32391112[[#This Row],[PRECIO]]</f>
        <v>2427.9</v>
      </c>
      <c r="S120" s="2">
        <f>+Tabla32391112[[#This Row],[ENTRADAS]]*Tabla32391112[[#This Row],[PRECIO]]</f>
        <v>0</v>
      </c>
      <c r="T120" s="2">
        <f>+Tabla32391112[[#This Row],[SALIDAS]]*Tabla32391112[[#This Row],[PRECIO]]</f>
        <v>0</v>
      </c>
      <c r="U120" s="2">
        <f>+Tabla32391112[[#This Row],[BALANCE INICIAL2]]+Tabla32391112[[#This Row],[ENTRADAS3]]-Tabla32391112[[#This Row],[SALIDAS4]]</f>
        <v>2427.9</v>
      </c>
      <c r="W120" s="2">
        <v>80.930000000000007</v>
      </c>
      <c r="X120" s="2">
        <f>+Tabla32391112[[#This Row],[BALANCE INICIAL2]]+Tabla32391112[[#This Row],[ENTRADAS3]]-Tabla32391112[[#This Row],[SALIDAS4]]</f>
        <v>2427.9</v>
      </c>
    </row>
    <row r="121" spans="1:24">
      <c r="A121" s="39" t="s">
        <v>26</v>
      </c>
      <c r="B121" s="40" t="s">
        <v>887</v>
      </c>
      <c r="C121" s="52" t="s">
        <v>70</v>
      </c>
      <c r="D121" t="s">
        <v>1239</v>
      </c>
      <c r="F121" s="55" t="s">
        <v>1345</v>
      </c>
      <c r="G121" s="55"/>
      <c r="H121" s="9" t="s">
        <v>820</v>
      </c>
      <c r="I121">
        <v>1</v>
      </c>
      <c r="J121">
        <v>0</v>
      </c>
      <c r="K121" s="34">
        <v>1</v>
      </c>
      <c r="L121">
        <f>+Tabla32391112[[#This Row],[BALANCE INICIAL]]+Tabla32391112[[#This Row],[ENTRADAS]]-Tabla32391112[[#This Row],[SALIDAS]]</f>
        <v>0</v>
      </c>
      <c r="M121" s="90"/>
      <c r="N121" s="144"/>
      <c r="O121" s="16"/>
      <c r="P121" s="91">
        <f>Tabla32391112[[#This Row],[EXSISTENCIA]]-Tabla32391112[[#This Row],[RECONTEO]]-Tabla32391112[[#This Row],[SALIDAS2]]+Tabla32391112[[#This Row],[ENTRADAS2]]</f>
        <v>0</v>
      </c>
      <c r="Q121" s="2">
        <v>1400</v>
      </c>
      <c r="R121" s="2">
        <f>+Tabla32391112[[#This Row],[BALANCE INICIAL]]*Tabla32391112[[#This Row],[PRECIO]]</f>
        <v>1400</v>
      </c>
      <c r="S121" s="2">
        <f>+Tabla32391112[[#This Row],[ENTRADAS]]*Tabla32391112[[#This Row],[PRECIO]]</f>
        <v>0</v>
      </c>
      <c r="T121" s="2">
        <f>+Tabla32391112[[#This Row],[SALIDAS]]*Tabla32391112[[#This Row],[PRECIO]]</f>
        <v>1400</v>
      </c>
      <c r="U121" s="2">
        <f>+Tabla32391112[[#This Row],[BALANCE INICIAL2]]+Tabla32391112[[#This Row],[ENTRADAS3]]-Tabla32391112[[#This Row],[SALIDAS4]]</f>
        <v>0</v>
      </c>
      <c r="W121" s="2">
        <v>1400</v>
      </c>
      <c r="X121" s="2">
        <f>+Tabla32391112[[#This Row],[BALANCE INICIAL2]]+Tabla32391112[[#This Row],[ENTRADAS3]]-Tabla32391112[[#This Row],[SALIDAS4]]</f>
        <v>0</v>
      </c>
    </row>
    <row r="122" spans="1:24">
      <c r="A122" s="39" t="s">
        <v>24</v>
      </c>
      <c r="B122" s="40" t="s">
        <v>875</v>
      </c>
      <c r="C122" s="52" t="s">
        <v>64</v>
      </c>
      <c r="D122" t="s">
        <v>1241</v>
      </c>
      <c r="F122" s="55" t="s">
        <v>1345</v>
      </c>
      <c r="G122" s="55"/>
      <c r="H122" s="9" t="s">
        <v>820</v>
      </c>
      <c r="I122">
        <v>19</v>
      </c>
      <c r="J122">
        <v>0</v>
      </c>
      <c r="K122" s="34">
        <v>0</v>
      </c>
      <c r="L122">
        <f>+Tabla32391112[[#This Row],[BALANCE INICIAL]]+Tabla32391112[[#This Row],[ENTRADAS]]-Tabla32391112[[#This Row],[SALIDAS]]</f>
        <v>19</v>
      </c>
      <c r="M122" s="90">
        <v>19</v>
      </c>
      <c r="N122" s="144"/>
      <c r="O122" s="16"/>
      <c r="P122" s="91">
        <f>Tabla32391112[[#This Row],[EXSISTENCIA]]-Tabla32391112[[#This Row],[RECONTEO]]-Tabla32391112[[#This Row],[SALIDAS2]]+Tabla32391112[[#This Row],[ENTRADAS2]]</f>
        <v>0</v>
      </c>
      <c r="Q122" s="2">
        <v>1400</v>
      </c>
      <c r="R122" s="2">
        <f>+Tabla32391112[[#This Row],[BALANCE INICIAL]]*Tabla32391112[[#This Row],[PRECIO]]</f>
        <v>26600</v>
      </c>
      <c r="S122" s="2">
        <f>+Tabla32391112[[#This Row],[ENTRADAS]]*Tabla32391112[[#This Row],[PRECIO]]</f>
        <v>0</v>
      </c>
      <c r="T122" s="2">
        <f>+Tabla32391112[[#This Row],[SALIDAS]]*Tabla32391112[[#This Row],[PRECIO]]</f>
        <v>0</v>
      </c>
      <c r="U122" s="2">
        <f>+Tabla32391112[[#This Row],[BALANCE INICIAL2]]+Tabla32391112[[#This Row],[ENTRADAS3]]-Tabla32391112[[#This Row],[SALIDAS4]]</f>
        <v>26600</v>
      </c>
      <c r="W122" s="2">
        <v>1400</v>
      </c>
      <c r="X122" s="2">
        <f>+Tabla32391112[[#This Row],[BALANCE INICIAL2]]+Tabla32391112[[#This Row],[ENTRADAS3]]-Tabla32391112[[#This Row],[SALIDAS4]]</f>
        <v>26600</v>
      </c>
    </row>
    <row r="123" spans="1:24">
      <c r="A123" s="63" t="s">
        <v>28</v>
      </c>
      <c r="B123" s="40" t="s">
        <v>884</v>
      </c>
      <c r="C123" s="52" t="s">
        <v>74</v>
      </c>
      <c r="D123" t="s">
        <v>1735</v>
      </c>
      <c r="E123" t="s">
        <v>1644</v>
      </c>
      <c r="F123" s="55">
        <v>45555</v>
      </c>
      <c r="G123" s="62" t="s">
        <v>1607</v>
      </c>
      <c r="H123" s="9" t="s">
        <v>820</v>
      </c>
      <c r="I123">
        <v>0</v>
      </c>
      <c r="J123">
        <v>30</v>
      </c>
      <c r="K123" s="34">
        <v>30</v>
      </c>
      <c r="L123">
        <f>+Tabla32391112[[#This Row],[BALANCE INICIAL]]+Tabla32391112[[#This Row],[ENTRADAS]]-Tabla32391112[[#This Row],[SALIDAS]]</f>
        <v>0</v>
      </c>
      <c r="M123" s="90">
        <v>0</v>
      </c>
      <c r="N123" s="144"/>
      <c r="O123" s="16"/>
      <c r="P123" s="91">
        <f>Tabla32391112[[#This Row],[EXSISTENCIA]]-Tabla32391112[[#This Row],[RECONTEO]]-Tabla32391112[[#This Row],[SALIDAS2]]+Tabla32391112[[#This Row],[ENTRADAS2]]</f>
        <v>0</v>
      </c>
      <c r="Q123" s="2">
        <v>186</v>
      </c>
      <c r="R123" s="2">
        <f>+Tabla32391112[[#This Row],[BALANCE INICIAL]]*Tabla32391112[[#This Row],[PRECIO]]</f>
        <v>0</v>
      </c>
      <c r="S123" s="2">
        <f>+Tabla32391112[[#This Row],[ENTRADAS]]*Tabla32391112[[#This Row],[PRECIO]]</f>
        <v>5580</v>
      </c>
      <c r="T123" s="2">
        <f>+Tabla32391112[[#This Row],[SALIDAS]]*Tabla32391112[[#This Row],[PRECIO]]</f>
        <v>5580</v>
      </c>
      <c r="U123" s="2">
        <f>+Tabla32391112[[#This Row],[BALANCE INICIAL2]]+Tabla32391112[[#This Row],[ENTRADAS3]]-Tabla32391112[[#This Row],[SALIDAS4]]</f>
        <v>0</v>
      </c>
      <c r="W123" s="2">
        <v>186</v>
      </c>
      <c r="X123" s="2">
        <f>+Tabla32391112[[#This Row],[BALANCE INICIAL2]]+Tabla32391112[[#This Row],[ENTRADAS3]]-Tabla32391112[[#This Row],[SALIDAS4]]</f>
        <v>0</v>
      </c>
    </row>
    <row r="124" spans="1:24">
      <c r="A124" s="39" t="s">
        <v>1381</v>
      </c>
      <c r="B124" s="40" t="s">
        <v>1382</v>
      </c>
      <c r="C124" s="52" t="s">
        <v>1383</v>
      </c>
      <c r="D124" t="s">
        <v>1243</v>
      </c>
      <c r="F124" s="55" t="s">
        <v>1345</v>
      </c>
      <c r="G124" s="55"/>
      <c r="H124" s="9" t="s">
        <v>820</v>
      </c>
      <c r="I124">
        <v>20</v>
      </c>
      <c r="J124">
        <v>0</v>
      </c>
      <c r="K124" s="34">
        <v>13</v>
      </c>
      <c r="L124">
        <f>+Tabla32391112[[#This Row],[BALANCE INICIAL]]+Tabla32391112[[#This Row],[ENTRADAS]]-Tabla32391112[[#This Row],[SALIDAS]]</f>
        <v>7</v>
      </c>
      <c r="M124" s="90">
        <v>9</v>
      </c>
      <c r="N124" s="144"/>
      <c r="O124" s="16"/>
      <c r="P124" s="91">
        <f>Tabla32391112[[#This Row],[EXSISTENCIA]]-Tabla32391112[[#This Row],[RECONTEO]]-Tabla32391112[[#This Row],[SALIDAS2]]+Tabla32391112[[#This Row],[ENTRADAS2]]</f>
        <v>-2</v>
      </c>
      <c r="Q124" s="2">
        <v>23729.33</v>
      </c>
      <c r="R124" s="2">
        <f>+Tabla32391112[[#This Row],[BALANCE INICIAL]]*Tabla32391112[[#This Row],[PRECIO]]</f>
        <v>474586.60000000003</v>
      </c>
      <c r="S124" s="2">
        <f>+Tabla32391112[[#This Row],[ENTRADAS]]*Tabla32391112[[#This Row],[PRECIO]]</f>
        <v>0</v>
      </c>
      <c r="T124" s="2">
        <f>+Tabla32391112[[#This Row],[SALIDAS]]*Tabla32391112[[#This Row],[PRECIO]]</f>
        <v>308481.29000000004</v>
      </c>
      <c r="U124" s="2">
        <f>+Tabla32391112[[#This Row],[BALANCE INICIAL2]]+Tabla32391112[[#This Row],[ENTRADAS3]]-Tabla32391112[[#This Row],[SALIDAS4]]</f>
        <v>166105.31</v>
      </c>
      <c r="W124" s="2">
        <v>23729.33</v>
      </c>
      <c r="X124" s="2">
        <f>+Tabla32391112[[#This Row],[BALANCE INICIAL2]]+Tabla32391112[[#This Row],[ENTRADAS3]]-Tabla32391112[[#This Row],[SALIDAS4]]</f>
        <v>166105.31</v>
      </c>
    </row>
    <row r="125" spans="1:24">
      <c r="A125" s="114" t="s">
        <v>33</v>
      </c>
      <c r="B125" s="115" t="s">
        <v>879</v>
      </c>
      <c r="C125" s="138" t="s">
        <v>106</v>
      </c>
      <c r="D125" s="117" t="s">
        <v>1044</v>
      </c>
      <c r="E125" s="117" t="s">
        <v>1048</v>
      </c>
      <c r="F125" s="118" t="s">
        <v>1345</v>
      </c>
      <c r="G125" s="118"/>
      <c r="H125" s="119" t="s">
        <v>820</v>
      </c>
      <c r="I125" s="117">
        <v>2</v>
      </c>
      <c r="J125" s="117">
        <v>0</v>
      </c>
      <c r="K125" s="120">
        <v>0</v>
      </c>
      <c r="L125" s="117">
        <f>+Tabla32391112[[#This Row],[BALANCE INICIAL]]+Tabla32391112[[#This Row],[ENTRADAS]]-Tabla32391112[[#This Row],[SALIDAS]]</f>
        <v>2</v>
      </c>
      <c r="M125" s="111"/>
      <c r="N125" s="145">
        <v>2</v>
      </c>
      <c r="O125" s="121"/>
      <c r="P125" s="112">
        <f>Tabla32391112[[#This Row],[EXSISTENCIA]]-Tabla32391112[[#This Row],[RECONTEO]]-Tabla32391112[[#This Row],[SALIDAS2]]+Tabla32391112[[#This Row],[ENTRADAS2]]</f>
        <v>0</v>
      </c>
      <c r="Q125" s="122">
        <v>300</v>
      </c>
      <c r="R125" s="122">
        <f>+Tabla32391112[[#This Row],[BALANCE INICIAL]]*Tabla32391112[[#This Row],[PRECIO]]</f>
        <v>600</v>
      </c>
      <c r="S125" s="122">
        <f>+Tabla32391112[[#This Row],[ENTRADAS]]*Tabla32391112[[#This Row],[PRECIO]]</f>
        <v>0</v>
      </c>
      <c r="T125" s="122">
        <f>+Tabla32391112[[#This Row],[SALIDAS]]*Tabla32391112[[#This Row],[PRECIO]]</f>
        <v>0</v>
      </c>
      <c r="U125" s="122">
        <f>+Tabla32391112[[#This Row],[BALANCE INICIAL2]]+Tabla32391112[[#This Row],[ENTRADAS3]]-Tabla32391112[[#This Row],[SALIDAS4]]</f>
        <v>600</v>
      </c>
      <c r="V125" s="117"/>
      <c r="W125" s="122">
        <v>300</v>
      </c>
      <c r="X125" s="122">
        <f>+Tabla32391112[[#This Row],[BALANCE INICIAL2]]+Tabla32391112[[#This Row],[ENTRADAS3]]-Tabla32391112[[#This Row],[SALIDAS4]]</f>
        <v>600</v>
      </c>
    </row>
    <row r="126" spans="1:24">
      <c r="A126" s="114" t="s">
        <v>53</v>
      </c>
      <c r="B126" s="115" t="s">
        <v>898</v>
      </c>
      <c r="C126" s="116" t="s">
        <v>101</v>
      </c>
      <c r="D126" s="117" t="s">
        <v>1209</v>
      </c>
      <c r="E126" s="117"/>
      <c r="F126" s="118" t="s">
        <v>1345</v>
      </c>
      <c r="G126" s="118"/>
      <c r="H126" s="119" t="s">
        <v>820</v>
      </c>
      <c r="I126" s="117">
        <v>3</v>
      </c>
      <c r="J126" s="117">
        <v>0</v>
      </c>
      <c r="K126" s="120">
        <v>0</v>
      </c>
      <c r="L126" s="117">
        <f>+Tabla32391112[[#This Row],[BALANCE INICIAL]]+Tabla32391112[[#This Row],[ENTRADAS]]-Tabla32391112[[#This Row],[SALIDAS]]</f>
        <v>3</v>
      </c>
      <c r="M126" s="111"/>
      <c r="N126" s="145">
        <v>3</v>
      </c>
      <c r="O126" s="121"/>
      <c r="P126" s="112">
        <f>Tabla32391112[[#This Row],[EXSISTENCIA]]-Tabla32391112[[#This Row],[RECONTEO]]-Tabla32391112[[#This Row],[SALIDAS2]]+Tabla32391112[[#This Row],[ENTRADAS2]]</f>
        <v>0</v>
      </c>
      <c r="Q126" s="122">
        <v>380</v>
      </c>
      <c r="R126" s="122">
        <f>+Tabla32391112[[#This Row],[BALANCE INICIAL]]*Tabla32391112[[#This Row],[PRECIO]]</f>
        <v>1140</v>
      </c>
      <c r="S126" s="122">
        <f>+Tabla32391112[[#This Row],[ENTRADAS]]*Tabla32391112[[#This Row],[PRECIO]]</f>
        <v>0</v>
      </c>
      <c r="T126" s="122">
        <f>+Tabla32391112[[#This Row],[SALIDAS]]*Tabla32391112[[#This Row],[PRECIO]]</f>
        <v>0</v>
      </c>
      <c r="U126" s="122">
        <f>+Tabla32391112[[#This Row],[BALANCE INICIAL2]]+Tabla32391112[[#This Row],[ENTRADAS3]]-Tabla32391112[[#This Row],[SALIDAS4]]</f>
        <v>1140</v>
      </c>
      <c r="V126" s="117"/>
      <c r="W126" s="122">
        <v>380</v>
      </c>
      <c r="X126" s="122">
        <f>+Tabla32391112[[#This Row],[BALANCE INICIAL2]]+Tabla32391112[[#This Row],[ENTRADAS3]]-Tabla32391112[[#This Row],[SALIDAS4]]</f>
        <v>1140</v>
      </c>
    </row>
    <row r="127" spans="1:24" ht="15" customHeight="1">
      <c r="A127" s="114" t="s">
        <v>1424</v>
      </c>
      <c r="B127" s="115" t="s">
        <v>1425</v>
      </c>
      <c r="C127" s="116" t="s">
        <v>1426</v>
      </c>
      <c r="D127" s="117" t="s">
        <v>1473</v>
      </c>
      <c r="E127" s="117"/>
      <c r="F127" s="118" t="s">
        <v>1345</v>
      </c>
      <c r="G127" s="118"/>
      <c r="H127" s="119" t="s">
        <v>820</v>
      </c>
      <c r="I127" s="117">
        <v>11</v>
      </c>
      <c r="J127" s="117">
        <v>0</v>
      </c>
      <c r="K127" s="120">
        <v>0</v>
      </c>
      <c r="L127" s="117">
        <f>+Tabla32391112[[#This Row],[BALANCE INICIAL]]+Tabla32391112[[#This Row],[ENTRADAS]]-Tabla32391112[[#This Row],[SALIDAS]]</f>
        <v>11</v>
      </c>
      <c r="M127" s="111"/>
      <c r="N127" s="145">
        <v>11</v>
      </c>
      <c r="O127" s="121"/>
      <c r="P127" s="112">
        <f>Tabla32391112[[#This Row],[EXSISTENCIA]]-Tabla32391112[[#This Row],[RECONTEO]]-Tabla32391112[[#This Row],[SALIDAS2]]+Tabla32391112[[#This Row],[ENTRADAS2]]</f>
        <v>0</v>
      </c>
      <c r="Q127" s="122">
        <v>487.05</v>
      </c>
      <c r="R127" s="122">
        <f>+Tabla32391112[[#This Row],[BALANCE INICIAL]]*Tabla32391112[[#This Row],[PRECIO]]</f>
        <v>5357.55</v>
      </c>
      <c r="S127" s="122">
        <f>+Tabla32391112[[#This Row],[ENTRADAS]]*Tabla32391112[[#This Row],[PRECIO]]</f>
        <v>0</v>
      </c>
      <c r="T127" s="122">
        <f>+Tabla32391112[[#This Row],[SALIDAS]]*Tabla32391112[[#This Row],[PRECIO]]</f>
        <v>0</v>
      </c>
      <c r="U127" s="122">
        <f>+Tabla32391112[[#This Row],[BALANCE INICIAL2]]+Tabla32391112[[#This Row],[ENTRADAS3]]-Tabla32391112[[#This Row],[SALIDAS4]]</f>
        <v>5357.55</v>
      </c>
      <c r="V127" s="117"/>
      <c r="W127" s="122">
        <v>487.05</v>
      </c>
      <c r="X127" s="122">
        <f>+Tabla32391112[[#This Row],[BALANCE INICIAL2]]+Tabla32391112[[#This Row],[ENTRADAS3]]-Tabla32391112[[#This Row],[SALIDAS4]]</f>
        <v>5357.55</v>
      </c>
    </row>
    <row r="128" spans="1:24" ht="15" customHeight="1">
      <c r="A128" s="39" t="s">
        <v>1424</v>
      </c>
      <c r="B128" s="40" t="s">
        <v>1425</v>
      </c>
      <c r="C128" s="52" t="s">
        <v>1426</v>
      </c>
      <c r="D128" t="s">
        <v>1476</v>
      </c>
      <c r="F128" s="55" t="s">
        <v>1345</v>
      </c>
      <c r="G128" s="55"/>
      <c r="H128" s="9" t="s">
        <v>820</v>
      </c>
      <c r="I128">
        <v>10</v>
      </c>
      <c r="J128">
        <v>0</v>
      </c>
      <c r="K128" s="34">
        <v>0</v>
      </c>
      <c r="L128">
        <f>+Tabla32391112[[#This Row],[BALANCE INICIAL]]+Tabla32391112[[#This Row],[ENTRADAS]]-Tabla32391112[[#This Row],[SALIDAS]]</f>
        <v>10</v>
      </c>
      <c r="M128" s="90">
        <v>8</v>
      </c>
      <c r="N128" s="144">
        <v>2</v>
      </c>
      <c r="O128" s="16"/>
      <c r="P128" s="91">
        <f>Tabla32391112[[#This Row],[EXSISTENCIA]]-Tabla32391112[[#This Row],[RECONTEO]]-Tabla32391112[[#This Row],[SALIDAS2]]+Tabla32391112[[#This Row],[ENTRADAS2]]</f>
        <v>0</v>
      </c>
      <c r="Q128" s="2">
        <v>324.33999999999997</v>
      </c>
      <c r="R128" s="2">
        <f>+Tabla32391112[[#This Row],[BALANCE INICIAL]]*Tabla32391112[[#This Row],[PRECIO]]</f>
        <v>3243.3999999999996</v>
      </c>
      <c r="S128" s="2">
        <f>+Tabla32391112[[#This Row],[ENTRADAS]]*Tabla32391112[[#This Row],[PRECIO]]</f>
        <v>0</v>
      </c>
      <c r="T128" s="2">
        <f>+Tabla32391112[[#This Row],[SALIDAS]]*Tabla32391112[[#This Row],[PRECIO]]</f>
        <v>0</v>
      </c>
      <c r="U128" s="2">
        <f>+Tabla32391112[[#This Row],[BALANCE INICIAL2]]+Tabla32391112[[#This Row],[ENTRADAS3]]-Tabla32391112[[#This Row],[SALIDAS4]]</f>
        <v>3243.3999999999996</v>
      </c>
      <c r="W128" s="2">
        <v>324.33999999999997</v>
      </c>
      <c r="X128" s="2">
        <f>+Tabla32391112[[#This Row],[BALANCE INICIAL2]]+Tabla32391112[[#This Row],[ENTRADAS3]]-Tabla32391112[[#This Row],[SALIDAS4]]</f>
        <v>3243.3999999999996</v>
      </c>
    </row>
    <row r="129" spans="1:24">
      <c r="A129" s="39" t="s">
        <v>1424</v>
      </c>
      <c r="B129" s="40" t="s">
        <v>1425</v>
      </c>
      <c r="C129" s="52" t="s">
        <v>1426</v>
      </c>
      <c r="D129" t="s">
        <v>1086</v>
      </c>
      <c r="F129" s="55" t="s">
        <v>1345</v>
      </c>
      <c r="G129" s="55"/>
      <c r="H129" s="9" t="s">
        <v>820</v>
      </c>
      <c r="I129">
        <v>17</v>
      </c>
      <c r="J129">
        <v>0</v>
      </c>
      <c r="K129" s="34">
        <v>6</v>
      </c>
      <c r="L129">
        <f>+Tabla32391112[[#This Row],[BALANCE INICIAL]]+Tabla32391112[[#This Row],[ENTRADAS]]-Tabla32391112[[#This Row],[SALIDAS]]</f>
        <v>11</v>
      </c>
      <c r="M129" s="90">
        <v>11</v>
      </c>
      <c r="N129" s="144"/>
      <c r="O129" s="16"/>
      <c r="P129" s="91">
        <f>Tabla32391112[[#This Row],[EXSISTENCIA]]-Tabla32391112[[#This Row],[RECONTEO]]-Tabla32391112[[#This Row],[SALIDAS2]]+Tabla32391112[[#This Row],[ENTRADAS2]]</f>
        <v>0</v>
      </c>
      <c r="Q129" s="2">
        <v>2576.27</v>
      </c>
      <c r="R129" s="2">
        <f>+Tabla32391112[[#This Row],[BALANCE INICIAL]]*Tabla32391112[[#This Row],[PRECIO]]</f>
        <v>43796.59</v>
      </c>
      <c r="S129" s="2">
        <f>+Tabla32391112[[#This Row],[ENTRADAS]]*Tabla32391112[[#This Row],[PRECIO]]</f>
        <v>0</v>
      </c>
      <c r="T129" s="2">
        <f>+Tabla32391112[[#This Row],[SALIDAS]]*Tabla32391112[[#This Row],[PRECIO]]</f>
        <v>15457.619999999999</v>
      </c>
      <c r="U129" s="2">
        <f>+Tabla32391112[[#This Row],[BALANCE INICIAL2]]+Tabla32391112[[#This Row],[ENTRADAS3]]-Tabla32391112[[#This Row],[SALIDAS4]]</f>
        <v>28338.969999999998</v>
      </c>
      <c r="W129" s="2">
        <v>2576.27</v>
      </c>
      <c r="X129" s="2">
        <f>+Tabla32391112[[#This Row],[BALANCE INICIAL2]]+Tabla32391112[[#This Row],[ENTRADAS3]]-Tabla32391112[[#This Row],[SALIDAS4]]</f>
        <v>28338.969999999998</v>
      </c>
    </row>
    <row r="130" spans="1:24" ht="18.75" customHeight="1">
      <c r="A130" s="39" t="s">
        <v>43</v>
      </c>
      <c r="B130" s="40" t="s">
        <v>954</v>
      </c>
      <c r="C130" s="52" t="s">
        <v>89</v>
      </c>
      <c r="D130" t="s">
        <v>379</v>
      </c>
      <c r="F130" s="55" t="s">
        <v>1345</v>
      </c>
      <c r="G130" s="55"/>
      <c r="H130" s="9" t="s">
        <v>825</v>
      </c>
      <c r="I130">
        <v>155</v>
      </c>
      <c r="J130">
        <v>0</v>
      </c>
      <c r="K130" s="34">
        <v>4</v>
      </c>
      <c r="L130">
        <f>+Tabla32391112[[#This Row],[BALANCE INICIAL]]+Tabla32391112[[#This Row],[ENTRADAS]]-Tabla32391112[[#This Row],[SALIDAS]]</f>
        <v>151</v>
      </c>
      <c r="M130" s="90">
        <v>151</v>
      </c>
      <c r="N130" s="144"/>
      <c r="O130" s="16"/>
      <c r="P130" s="91">
        <f>Tabla32391112[[#This Row],[EXSISTENCIA]]-Tabla32391112[[#This Row],[RECONTEO]]-Tabla32391112[[#This Row],[SALIDAS2]]+Tabla32391112[[#This Row],[ENTRADAS2]]</f>
        <v>0</v>
      </c>
      <c r="Q130" s="2">
        <v>370</v>
      </c>
      <c r="R130" s="2">
        <f>+Tabla32391112[[#This Row],[BALANCE INICIAL]]*Tabla32391112[[#This Row],[PRECIO]]</f>
        <v>57350</v>
      </c>
      <c r="S130" s="2">
        <f>+Tabla32391112[[#This Row],[ENTRADAS]]*Tabla32391112[[#This Row],[PRECIO]]</f>
        <v>0</v>
      </c>
      <c r="T130" s="2">
        <f>+Tabla32391112[[#This Row],[SALIDAS]]*Tabla32391112[[#This Row],[PRECIO]]</f>
        <v>1480</v>
      </c>
      <c r="U130" s="2">
        <f>+Tabla32391112[[#This Row],[BALANCE INICIAL2]]+Tabla32391112[[#This Row],[ENTRADAS3]]-Tabla32391112[[#This Row],[SALIDAS4]]</f>
        <v>55870</v>
      </c>
      <c r="W130" s="2">
        <v>370</v>
      </c>
      <c r="X130" s="2">
        <f>+Tabla32391112[[#This Row],[BALANCE INICIAL2]]+Tabla32391112[[#This Row],[ENTRADAS3]]-Tabla32391112[[#This Row],[SALIDAS4]]</f>
        <v>55870</v>
      </c>
    </row>
    <row r="131" spans="1:24" ht="15" customHeight="1">
      <c r="A131" s="39" t="s">
        <v>28</v>
      </c>
      <c r="B131" s="40" t="s">
        <v>884</v>
      </c>
      <c r="C131" s="52" t="s">
        <v>74</v>
      </c>
      <c r="D131" t="s">
        <v>1369</v>
      </c>
      <c r="F131" s="55" t="s">
        <v>1345</v>
      </c>
      <c r="G131" s="55"/>
      <c r="H131" s="9" t="s">
        <v>842</v>
      </c>
      <c r="I131">
        <v>323</v>
      </c>
      <c r="J131">
        <v>0</v>
      </c>
      <c r="K131" s="34">
        <v>19</v>
      </c>
      <c r="L131">
        <f>+Tabla32391112[[#This Row],[BALANCE INICIAL]]+Tabla32391112[[#This Row],[ENTRADAS]]-Tabla32391112[[#This Row],[SALIDAS]]</f>
        <v>304</v>
      </c>
      <c r="M131" s="90">
        <v>304</v>
      </c>
      <c r="N131" s="144"/>
      <c r="O131" s="16"/>
      <c r="P131" s="91">
        <f>Tabla32391112[[#This Row],[EXSISTENCIA]]-Tabla32391112[[#This Row],[RECONTEO]]-Tabla32391112[[#This Row],[SALIDAS2]]+Tabla32391112[[#This Row],[ENTRADAS2]]</f>
        <v>0</v>
      </c>
      <c r="Q131" s="2">
        <v>134.4</v>
      </c>
      <c r="R131" s="2">
        <f>+Tabla32391112[[#This Row],[BALANCE INICIAL]]*Tabla32391112[[#This Row],[PRECIO]]</f>
        <v>43411.200000000004</v>
      </c>
      <c r="S131" s="2">
        <f>+Tabla32391112[[#This Row],[ENTRADAS]]*Tabla32391112[[#This Row],[PRECIO]]</f>
        <v>0</v>
      </c>
      <c r="T131" s="2">
        <f>+Tabla32391112[[#This Row],[SALIDAS]]*Tabla32391112[[#This Row],[PRECIO]]</f>
        <v>2553.6</v>
      </c>
      <c r="U131" s="2">
        <f>+Tabla32391112[[#This Row],[BALANCE INICIAL2]]+Tabla32391112[[#This Row],[ENTRADAS3]]-Tabla32391112[[#This Row],[SALIDAS4]]</f>
        <v>40857.600000000006</v>
      </c>
      <c r="W131" s="2">
        <v>134.4</v>
      </c>
      <c r="X131" s="2">
        <f>+Tabla32391112[[#This Row],[BALANCE INICIAL2]]+Tabla32391112[[#This Row],[ENTRADAS3]]-Tabla32391112[[#This Row],[SALIDAS4]]</f>
        <v>40857.600000000006</v>
      </c>
    </row>
    <row r="132" spans="1:24" ht="15.75" customHeight="1">
      <c r="A132" s="9" t="s">
        <v>1381</v>
      </c>
      <c r="B132" s="47" t="s">
        <v>1382</v>
      </c>
      <c r="C132" s="50" t="s">
        <v>1383</v>
      </c>
      <c r="D132" t="s">
        <v>1636</v>
      </c>
      <c r="E132" t="s">
        <v>1641</v>
      </c>
      <c r="F132" s="55">
        <v>45546</v>
      </c>
      <c r="G132" s="62" t="s">
        <v>1643</v>
      </c>
      <c r="H132" s="9" t="s">
        <v>820</v>
      </c>
      <c r="I132">
        <v>0</v>
      </c>
      <c r="J132">
        <v>15</v>
      </c>
      <c r="K132" s="34">
        <v>0</v>
      </c>
      <c r="L132">
        <f>+Tabla32391112[[#This Row],[BALANCE INICIAL]]+Tabla32391112[[#This Row],[ENTRADAS]]-Tabla32391112[[#This Row],[SALIDAS]]</f>
        <v>15</v>
      </c>
      <c r="M132" s="90">
        <v>15</v>
      </c>
      <c r="N132" s="144"/>
      <c r="O132" s="16"/>
      <c r="P132" s="91">
        <f>Tabla32391112[[#This Row],[EXSISTENCIA]]-Tabla32391112[[#This Row],[RECONTEO]]-Tabla32391112[[#This Row],[SALIDAS2]]+Tabla32391112[[#This Row],[ENTRADAS2]]</f>
        <v>0</v>
      </c>
      <c r="Q132" s="2">
        <v>1068</v>
      </c>
      <c r="R132" s="2">
        <f>+Tabla32391112[[#This Row],[BALANCE INICIAL]]*Tabla32391112[[#This Row],[PRECIO]]</f>
        <v>0</v>
      </c>
      <c r="S132" s="2">
        <f>+Tabla32391112[[#This Row],[ENTRADAS]]*Tabla32391112[[#This Row],[PRECIO]]</f>
        <v>16020</v>
      </c>
      <c r="T132" s="2">
        <f>+Tabla32391112[[#This Row],[SALIDAS]]*Tabla32391112[[#This Row],[PRECIO]]</f>
        <v>0</v>
      </c>
      <c r="U132" s="2">
        <f>+Tabla32391112[[#This Row],[BALANCE INICIAL2]]+Tabla32391112[[#This Row],[ENTRADAS3]]-Tabla32391112[[#This Row],[SALIDAS4]]</f>
        <v>16020</v>
      </c>
      <c r="W132" s="2">
        <v>1068</v>
      </c>
      <c r="X132" s="2">
        <f>+Tabla32391112[[#This Row],[BALANCE INICIAL2]]+Tabla32391112[[#This Row],[ENTRADAS3]]-Tabla32391112[[#This Row],[SALIDAS4]]</f>
        <v>16020</v>
      </c>
    </row>
    <row r="133" spans="1:24">
      <c r="A133" s="39" t="s">
        <v>59</v>
      </c>
      <c r="B133" s="40" t="s">
        <v>880</v>
      </c>
      <c r="C133" s="52" t="s">
        <v>107</v>
      </c>
      <c r="D133" t="s">
        <v>726</v>
      </c>
      <c r="F133" s="55" t="s">
        <v>1345</v>
      </c>
      <c r="G133" s="55"/>
      <c r="H133" s="9" t="s">
        <v>820</v>
      </c>
      <c r="I133">
        <v>3</v>
      </c>
      <c r="J133">
        <v>0</v>
      </c>
      <c r="K133" s="34">
        <v>0</v>
      </c>
      <c r="L133">
        <f>+Tabla32391112[[#This Row],[BALANCE INICIAL]]+Tabla32391112[[#This Row],[ENTRADAS]]-Tabla32391112[[#This Row],[SALIDAS]]</f>
        <v>3</v>
      </c>
      <c r="M133" s="90">
        <v>3</v>
      </c>
      <c r="N133" s="144"/>
      <c r="O133" s="16"/>
      <c r="P133" s="91">
        <f>Tabla32391112[[#This Row],[EXSISTENCIA]]-Tabla32391112[[#This Row],[RECONTEO]]-Tabla32391112[[#This Row],[SALIDAS2]]+Tabla32391112[[#This Row],[ENTRADAS2]]</f>
        <v>0</v>
      </c>
      <c r="Q133" s="2">
        <v>2000</v>
      </c>
      <c r="R133" s="2">
        <f>+Tabla32391112[[#This Row],[BALANCE INICIAL]]*Tabla32391112[[#This Row],[PRECIO]]</f>
        <v>6000</v>
      </c>
      <c r="S133" s="2">
        <f>+Tabla32391112[[#This Row],[ENTRADAS]]*Tabla32391112[[#This Row],[PRECIO]]</f>
        <v>0</v>
      </c>
      <c r="T133" s="2">
        <f>+Tabla32391112[[#This Row],[SALIDAS]]*Tabla32391112[[#This Row],[PRECIO]]</f>
        <v>0</v>
      </c>
      <c r="U133" s="2">
        <f>+Tabla32391112[[#This Row],[BALANCE INICIAL2]]+Tabla32391112[[#This Row],[ENTRADAS3]]-Tabla32391112[[#This Row],[SALIDAS4]]</f>
        <v>6000</v>
      </c>
      <c r="W133" s="2">
        <v>2000</v>
      </c>
      <c r="X133" s="2">
        <f>+Tabla32391112[[#This Row],[BALANCE INICIAL2]]+Tabla32391112[[#This Row],[ENTRADAS3]]-Tabla32391112[[#This Row],[SALIDAS4]]</f>
        <v>6000</v>
      </c>
    </row>
    <row r="134" spans="1:24">
      <c r="A134" s="39" t="s">
        <v>59</v>
      </c>
      <c r="B134" s="40" t="s">
        <v>880</v>
      </c>
      <c r="C134" s="52" t="s">
        <v>107</v>
      </c>
      <c r="D134" t="s">
        <v>735</v>
      </c>
      <c r="F134" s="55" t="s">
        <v>1345</v>
      </c>
      <c r="G134" s="55"/>
      <c r="H134" s="9" t="s">
        <v>820</v>
      </c>
      <c r="I134">
        <v>1</v>
      </c>
      <c r="J134">
        <v>0</v>
      </c>
      <c r="K134" s="34">
        <v>0</v>
      </c>
      <c r="L134">
        <f>+Tabla32391112[[#This Row],[BALANCE INICIAL]]+Tabla32391112[[#This Row],[ENTRADAS]]-Tabla32391112[[#This Row],[SALIDAS]]</f>
        <v>1</v>
      </c>
      <c r="M134" s="90">
        <v>1</v>
      </c>
      <c r="N134" s="144"/>
      <c r="O134" s="16"/>
      <c r="P134" s="91">
        <f>Tabla32391112[[#This Row],[EXSISTENCIA]]-Tabla32391112[[#This Row],[RECONTEO]]-Tabla32391112[[#This Row],[SALIDAS2]]+Tabla32391112[[#This Row],[ENTRADAS2]]</f>
        <v>0</v>
      </c>
      <c r="Q134" s="2">
        <v>1250</v>
      </c>
      <c r="R134" s="2">
        <f>+Tabla32391112[[#This Row],[BALANCE INICIAL]]*Tabla32391112[[#This Row],[PRECIO]]</f>
        <v>1250</v>
      </c>
      <c r="S134" s="2">
        <f>+Tabla32391112[[#This Row],[ENTRADAS]]*Tabla32391112[[#This Row],[PRECIO]]</f>
        <v>0</v>
      </c>
      <c r="T134" s="2">
        <f>+Tabla32391112[[#This Row],[SALIDAS]]*Tabla32391112[[#This Row],[PRECIO]]</f>
        <v>0</v>
      </c>
      <c r="U134" s="2">
        <f>+Tabla32391112[[#This Row],[BALANCE INICIAL2]]+Tabla32391112[[#This Row],[ENTRADAS3]]-Tabla32391112[[#This Row],[SALIDAS4]]</f>
        <v>1250</v>
      </c>
      <c r="W134" s="2">
        <v>1250</v>
      </c>
      <c r="X134" s="2">
        <f>+Tabla32391112[[#This Row],[BALANCE INICIAL2]]+Tabla32391112[[#This Row],[ENTRADAS3]]-Tabla32391112[[#This Row],[SALIDAS4]]</f>
        <v>1250</v>
      </c>
    </row>
    <row r="135" spans="1:24">
      <c r="A135" s="39" t="s">
        <v>59</v>
      </c>
      <c r="B135" s="40" t="s">
        <v>880</v>
      </c>
      <c r="C135" s="52" t="s">
        <v>107</v>
      </c>
      <c r="D135" t="s">
        <v>736</v>
      </c>
      <c r="F135" s="55" t="s">
        <v>1345</v>
      </c>
      <c r="G135" s="55"/>
      <c r="H135" s="9" t="s">
        <v>820</v>
      </c>
      <c r="I135">
        <v>23</v>
      </c>
      <c r="J135">
        <v>0</v>
      </c>
      <c r="K135" s="34">
        <v>0</v>
      </c>
      <c r="L135">
        <f>+Tabla32391112[[#This Row],[BALANCE INICIAL]]+Tabla32391112[[#This Row],[ENTRADAS]]-Tabla32391112[[#This Row],[SALIDAS]]</f>
        <v>23</v>
      </c>
      <c r="M135" s="90">
        <v>23</v>
      </c>
      <c r="N135" s="144"/>
      <c r="O135" s="16"/>
      <c r="P135" s="91">
        <f>Tabla32391112[[#This Row],[EXSISTENCIA]]-Tabla32391112[[#This Row],[RECONTEO]]-Tabla32391112[[#This Row],[SALIDAS2]]+Tabla32391112[[#This Row],[ENTRADAS2]]</f>
        <v>0</v>
      </c>
      <c r="Q135" s="2">
        <v>950.3</v>
      </c>
      <c r="R135" s="2">
        <f>+Tabla32391112[[#This Row],[BALANCE INICIAL]]*Tabla32391112[[#This Row],[PRECIO]]</f>
        <v>21856.899999999998</v>
      </c>
      <c r="S135" s="2">
        <f>+Tabla32391112[[#This Row],[ENTRADAS]]*Tabla32391112[[#This Row],[PRECIO]]</f>
        <v>0</v>
      </c>
      <c r="T135" s="2">
        <f>+Tabla32391112[[#This Row],[SALIDAS]]*Tabla32391112[[#This Row],[PRECIO]]</f>
        <v>0</v>
      </c>
      <c r="U135" s="2">
        <f>+Tabla32391112[[#This Row],[BALANCE INICIAL2]]+Tabla32391112[[#This Row],[ENTRADAS3]]-Tabla32391112[[#This Row],[SALIDAS4]]</f>
        <v>21856.899999999998</v>
      </c>
      <c r="W135" s="2">
        <v>950.3</v>
      </c>
      <c r="X135" s="2">
        <f>+Tabla32391112[[#This Row],[BALANCE INICIAL2]]+Tabla32391112[[#This Row],[ENTRADAS3]]-Tabla32391112[[#This Row],[SALIDAS4]]</f>
        <v>21856.899999999998</v>
      </c>
    </row>
    <row r="136" spans="1:24">
      <c r="A136" s="114" t="s">
        <v>26</v>
      </c>
      <c r="B136" s="115" t="s">
        <v>887</v>
      </c>
      <c r="C136" s="116" t="s">
        <v>70</v>
      </c>
      <c r="D136" s="117" t="s">
        <v>1435</v>
      </c>
      <c r="E136" s="117"/>
      <c r="F136" s="118" t="s">
        <v>1345</v>
      </c>
      <c r="G136" s="118"/>
      <c r="H136" s="119" t="s">
        <v>820</v>
      </c>
      <c r="I136" s="117">
        <v>4</v>
      </c>
      <c r="J136" s="117">
        <v>0</v>
      </c>
      <c r="K136" s="120">
        <v>0</v>
      </c>
      <c r="L136" s="117">
        <f>+Tabla32391112[[#This Row],[BALANCE INICIAL]]+Tabla32391112[[#This Row],[ENTRADAS]]-Tabla32391112[[#This Row],[SALIDAS]]</f>
        <v>4</v>
      </c>
      <c r="M136" s="111">
        <v>4</v>
      </c>
      <c r="N136" s="145"/>
      <c r="O136" s="121"/>
      <c r="P136" s="112">
        <f>Tabla32391112[[#This Row],[EXSISTENCIA]]-Tabla32391112[[#This Row],[RECONTEO]]-Tabla32391112[[#This Row],[SALIDAS2]]+Tabla32391112[[#This Row],[ENTRADAS2]]</f>
        <v>0</v>
      </c>
      <c r="Q136" s="122">
        <v>1450</v>
      </c>
      <c r="R136" s="122">
        <f>+Tabla32391112[[#This Row],[BALANCE INICIAL]]*Tabla32391112[[#This Row],[PRECIO]]</f>
        <v>5800</v>
      </c>
      <c r="S136" s="122">
        <f>+Tabla32391112[[#This Row],[ENTRADAS]]*Tabla32391112[[#This Row],[PRECIO]]</f>
        <v>0</v>
      </c>
      <c r="T136" s="122">
        <f>+Tabla32391112[[#This Row],[SALIDAS]]*Tabla32391112[[#This Row],[PRECIO]]</f>
        <v>0</v>
      </c>
      <c r="U136" s="122">
        <f>+Tabla32391112[[#This Row],[BALANCE INICIAL2]]+Tabla32391112[[#This Row],[ENTRADAS3]]-Tabla32391112[[#This Row],[SALIDAS4]]</f>
        <v>5800</v>
      </c>
      <c r="V136" s="117"/>
      <c r="W136" s="122">
        <v>1450</v>
      </c>
      <c r="X136" s="122">
        <f>+Tabla32391112[[#This Row],[BALANCE INICIAL2]]+Tabla32391112[[#This Row],[ENTRADAS3]]-Tabla32391112[[#This Row],[SALIDAS4]]</f>
        <v>5800</v>
      </c>
    </row>
    <row r="137" spans="1:24">
      <c r="A137" s="114" t="s">
        <v>26</v>
      </c>
      <c r="B137" s="115" t="s">
        <v>887</v>
      </c>
      <c r="C137" s="116" t="s">
        <v>70</v>
      </c>
      <c r="D137" s="117" t="s">
        <v>1041</v>
      </c>
      <c r="E137" s="117" t="s">
        <v>1048</v>
      </c>
      <c r="F137" s="118" t="s">
        <v>1345</v>
      </c>
      <c r="G137" s="118"/>
      <c r="H137" s="119" t="s">
        <v>820</v>
      </c>
      <c r="I137" s="117">
        <v>4</v>
      </c>
      <c r="J137" s="117">
        <v>0</v>
      </c>
      <c r="K137" s="120">
        <v>0</v>
      </c>
      <c r="L137" s="117">
        <f>+Tabla32391112[[#This Row],[BALANCE INICIAL]]+Tabla32391112[[#This Row],[ENTRADAS]]-Tabla32391112[[#This Row],[SALIDAS]]</f>
        <v>4</v>
      </c>
      <c r="M137" s="111">
        <v>4</v>
      </c>
      <c r="N137" s="145"/>
      <c r="O137" s="121"/>
      <c r="P137" s="112">
        <f>Tabla32391112[[#This Row],[EXSISTENCIA]]-Tabla32391112[[#This Row],[RECONTEO]]-Tabla32391112[[#This Row],[SALIDAS2]]+Tabla32391112[[#This Row],[ENTRADAS2]]</f>
        <v>0</v>
      </c>
      <c r="Q137" s="122">
        <v>1550</v>
      </c>
      <c r="R137" s="122">
        <f>+Tabla32391112[[#This Row],[BALANCE INICIAL]]*Tabla32391112[[#This Row],[PRECIO]]</f>
        <v>6200</v>
      </c>
      <c r="S137" s="122">
        <f>+Tabla32391112[[#This Row],[ENTRADAS]]*Tabla32391112[[#This Row],[PRECIO]]</f>
        <v>0</v>
      </c>
      <c r="T137" s="122">
        <f>+Tabla32391112[[#This Row],[SALIDAS]]*Tabla32391112[[#This Row],[PRECIO]]</f>
        <v>0</v>
      </c>
      <c r="U137" s="122">
        <f>+Tabla32391112[[#This Row],[BALANCE INICIAL2]]+Tabla32391112[[#This Row],[ENTRADAS3]]-Tabla32391112[[#This Row],[SALIDAS4]]</f>
        <v>6200</v>
      </c>
      <c r="V137" s="117"/>
      <c r="W137" s="122">
        <v>1550</v>
      </c>
      <c r="X137" s="122">
        <f>+Tabla32391112[[#This Row],[BALANCE INICIAL2]]+Tabla32391112[[#This Row],[ENTRADAS3]]-Tabla32391112[[#This Row],[SALIDAS4]]</f>
        <v>6200</v>
      </c>
    </row>
    <row r="138" spans="1:24">
      <c r="A138" s="114" t="s">
        <v>26</v>
      </c>
      <c r="B138" s="115" t="s">
        <v>887</v>
      </c>
      <c r="C138" s="116" t="s">
        <v>70</v>
      </c>
      <c r="D138" s="117" t="s">
        <v>1042</v>
      </c>
      <c r="E138" s="117" t="s">
        <v>1048</v>
      </c>
      <c r="F138" s="118" t="s">
        <v>1345</v>
      </c>
      <c r="G138" s="118"/>
      <c r="H138" s="119" t="s">
        <v>820</v>
      </c>
      <c r="I138" s="117">
        <v>1</v>
      </c>
      <c r="J138" s="117">
        <v>0</v>
      </c>
      <c r="K138" s="120">
        <v>0</v>
      </c>
      <c r="L138" s="117">
        <f>+Tabla32391112[[#This Row],[BALANCE INICIAL]]+Tabla32391112[[#This Row],[ENTRADAS]]-Tabla32391112[[#This Row],[SALIDAS]]</f>
        <v>1</v>
      </c>
      <c r="M138" s="111">
        <v>1</v>
      </c>
      <c r="N138" s="145"/>
      <c r="O138" s="121"/>
      <c r="P138" s="112">
        <f>Tabla32391112[[#This Row],[EXSISTENCIA]]-Tabla32391112[[#This Row],[RECONTEO]]-Tabla32391112[[#This Row],[SALIDAS2]]+Tabla32391112[[#This Row],[ENTRADAS2]]</f>
        <v>0</v>
      </c>
      <c r="Q138" s="122">
        <v>1600</v>
      </c>
      <c r="R138" s="122">
        <f>+Tabla32391112[[#This Row],[BALANCE INICIAL]]*Tabla32391112[[#This Row],[PRECIO]]</f>
        <v>1600</v>
      </c>
      <c r="S138" s="122">
        <f>+Tabla32391112[[#This Row],[ENTRADAS]]*Tabla32391112[[#This Row],[PRECIO]]</f>
        <v>0</v>
      </c>
      <c r="T138" s="122">
        <f>+Tabla32391112[[#This Row],[SALIDAS]]*Tabla32391112[[#This Row],[PRECIO]]</f>
        <v>0</v>
      </c>
      <c r="U138" s="122">
        <f>+Tabla32391112[[#This Row],[BALANCE INICIAL2]]+Tabla32391112[[#This Row],[ENTRADAS3]]-Tabla32391112[[#This Row],[SALIDAS4]]</f>
        <v>1600</v>
      </c>
      <c r="V138" s="117"/>
      <c r="W138" s="122">
        <v>1600</v>
      </c>
      <c r="X138" s="122">
        <f>+Tabla32391112[[#This Row],[BALANCE INICIAL2]]+Tabla32391112[[#This Row],[ENTRADAS3]]-Tabla32391112[[#This Row],[SALIDAS4]]</f>
        <v>1600</v>
      </c>
    </row>
    <row r="139" spans="1:24">
      <c r="A139" s="119" t="s">
        <v>26</v>
      </c>
      <c r="B139" s="137" t="s">
        <v>887</v>
      </c>
      <c r="C139" s="138" t="s">
        <v>70</v>
      </c>
      <c r="D139" s="117" t="s">
        <v>1738</v>
      </c>
      <c r="E139" s="117"/>
      <c r="F139" s="118"/>
      <c r="G139" s="118"/>
      <c r="H139" s="119" t="s">
        <v>820</v>
      </c>
      <c r="I139" s="117">
        <v>1</v>
      </c>
      <c r="J139" s="117"/>
      <c r="K139" s="120">
        <v>0</v>
      </c>
      <c r="L139" s="117">
        <f>+Tabla32391112[[#This Row],[BALANCE INICIAL]]+Tabla32391112[[#This Row],[ENTRADAS]]-Tabla32391112[[#This Row],[SALIDAS]]</f>
        <v>1</v>
      </c>
      <c r="M139" s="111">
        <v>1</v>
      </c>
      <c r="N139" s="145"/>
      <c r="O139" s="121"/>
      <c r="P139" s="112">
        <f>Tabla32391112[[#This Row],[EXSISTENCIA]]-Tabla32391112[[#This Row],[RECONTEO]]-Tabla32391112[[#This Row],[SALIDAS2]]+Tabla32391112[[#This Row],[ENTRADAS2]]</f>
        <v>0</v>
      </c>
      <c r="Q139" s="122">
        <v>6000</v>
      </c>
      <c r="R139" s="122">
        <f>+Tabla32391112[[#This Row],[BALANCE INICIAL]]*Tabla32391112[[#This Row],[PRECIO]]</f>
        <v>6000</v>
      </c>
      <c r="S139" s="122">
        <f>+Tabla32391112[[#This Row],[ENTRADAS]]*Tabla32391112[[#This Row],[PRECIO]]</f>
        <v>0</v>
      </c>
      <c r="T139" s="122">
        <f>+Tabla32391112[[#This Row],[SALIDAS]]*Tabla32391112[[#This Row],[PRECIO]]</f>
        <v>0</v>
      </c>
      <c r="U139" s="122">
        <f>+Tabla32391112[[#This Row],[BALANCE INICIAL2]]+Tabla32391112[[#This Row],[ENTRADAS3]]-Tabla32391112[[#This Row],[SALIDAS4]]</f>
        <v>6000</v>
      </c>
      <c r="V139" s="117"/>
      <c r="W139" s="122">
        <v>6000</v>
      </c>
      <c r="X139" s="122">
        <f>+Tabla32391112[[#This Row],[BALANCE INICIAL2]]+Tabla32391112[[#This Row],[ENTRADAS3]]-Tabla32391112[[#This Row],[SALIDAS4]]</f>
        <v>6000</v>
      </c>
    </row>
    <row r="140" spans="1:24">
      <c r="A140" s="119" t="s">
        <v>26</v>
      </c>
      <c r="B140" s="137" t="s">
        <v>887</v>
      </c>
      <c r="C140" s="138" t="s">
        <v>70</v>
      </c>
      <c r="D140" s="117" t="s">
        <v>1725</v>
      </c>
      <c r="E140" s="117" t="s">
        <v>1723</v>
      </c>
      <c r="F140" s="118">
        <v>45553</v>
      </c>
      <c r="G140" s="127" t="s">
        <v>1724</v>
      </c>
      <c r="H140" s="119" t="s">
        <v>820</v>
      </c>
      <c r="I140" s="117">
        <v>0</v>
      </c>
      <c r="J140" s="117">
        <v>1</v>
      </c>
      <c r="K140" s="120">
        <v>0</v>
      </c>
      <c r="L140" s="117">
        <f>+Tabla32391112[[#This Row],[BALANCE INICIAL]]+Tabla32391112[[#This Row],[ENTRADAS]]-Tabla32391112[[#This Row],[SALIDAS]]</f>
        <v>1</v>
      </c>
      <c r="M140" s="111"/>
      <c r="N140" s="145">
        <v>1</v>
      </c>
      <c r="O140" s="121"/>
      <c r="P140" s="112">
        <f>Tabla32391112[[#This Row],[EXSISTENCIA]]-Tabla32391112[[#This Row],[RECONTEO]]-Tabla32391112[[#This Row],[SALIDAS2]]+Tabla32391112[[#This Row],[ENTRADAS2]]</f>
        <v>0</v>
      </c>
      <c r="Q140" s="122">
        <v>135000</v>
      </c>
      <c r="R140" s="122">
        <f>+Tabla32391112[[#This Row],[BALANCE INICIAL]]*Tabla32391112[[#This Row],[PRECIO]]</f>
        <v>0</v>
      </c>
      <c r="S140" s="122">
        <f>+Tabla32391112[[#This Row],[ENTRADAS]]*Tabla32391112[[#This Row],[PRECIO]]</f>
        <v>135000</v>
      </c>
      <c r="T140" s="122">
        <f>+Tabla32391112[[#This Row],[SALIDAS]]*Tabla32391112[[#This Row],[PRECIO]]</f>
        <v>0</v>
      </c>
      <c r="U140" s="122">
        <f>+Tabla32391112[[#This Row],[BALANCE INICIAL2]]+Tabla32391112[[#This Row],[ENTRADAS3]]-Tabla32391112[[#This Row],[SALIDAS4]]</f>
        <v>135000</v>
      </c>
      <c r="V140" s="117"/>
      <c r="W140" s="122">
        <v>135000</v>
      </c>
      <c r="X140" s="122">
        <f>+Tabla32391112[[#This Row],[BALANCE INICIAL2]]+Tabla32391112[[#This Row],[ENTRADAS3]]-Tabla32391112[[#This Row],[SALIDAS4]]</f>
        <v>135000</v>
      </c>
    </row>
    <row r="141" spans="1:24">
      <c r="A141" s="63" t="s">
        <v>1381</v>
      </c>
      <c r="B141" s="40" t="s">
        <v>1382</v>
      </c>
      <c r="C141" s="52" t="s">
        <v>1383</v>
      </c>
      <c r="D141" t="s">
        <v>1645</v>
      </c>
      <c r="E141" t="s">
        <v>1648</v>
      </c>
      <c r="F141" s="55">
        <v>45551</v>
      </c>
      <c r="G141" s="62" t="s">
        <v>1649</v>
      </c>
      <c r="H141" s="9" t="s">
        <v>820</v>
      </c>
      <c r="I141">
        <v>0</v>
      </c>
      <c r="J141">
        <v>50</v>
      </c>
      <c r="K141" s="34">
        <v>0</v>
      </c>
      <c r="L141">
        <f>+Tabla32391112[[#This Row],[BALANCE INICIAL]]+Tabla32391112[[#This Row],[ENTRADAS]]-Tabla32391112[[#This Row],[SALIDAS]]</f>
        <v>50</v>
      </c>
      <c r="M141" s="90">
        <v>50</v>
      </c>
      <c r="N141" s="144"/>
      <c r="O141" s="16"/>
      <c r="P141" s="91">
        <f>Tabla32391112[[#This Row],[EXSISTENCIA]]-Tabla32391112[[#This Row],[RECONTEO]]-Tabla32391112[[#This Row],[SALIDAS2]]+Tabla32391112[[#This Row],[ENTRADAS2]]</f>
        <v>0</v>
      </c>
      <c r="Q141" s="2">
        <v>98.15</v>
      </c>
      <c r="R141" s="2">
        <f>+Tabla32391112[[#This Row],[BALANCE INICIAL]]*Tabla32391112[[#This Row],[PRECIO]]</f>
        <v>0</v>
      </c>
      <c r="S141" s="2">
        <f>+Tabla32391112[[#This Row],[ENTRADAS]]*Tabla32391112[[#This Row],[PRECIO]]</f>
        <v>4907.5</v>
      </c>
      <c r="T141" s="2">
        <f>+Tabla32391112[[#This Row],[SALIDAS]]*Tabla32391112[[#This Row],[PRECIO]]</f>
        <v>0</v>
      </c>
      <c r="U141" s="2">
        <f>+Tabla32391112[[#This Row],[BALANCE INICIAL2]]+Tabla32391112[[#This Row],[ENTRADAS3]]-Tabla32391112[[#This Row],[SALIDAS4]]</f>
        <v>4907.5</v>
      </c>
      <c r="W141" s="2">
        <v>98.15</v>
      </c>
      <c r="X141" s="2">
        <f>+Tabla32391112[[#This Row],[BALANCE INICIAL2]]+Tabla32391112[[#This Row],[ENTRADAS3]]-Tabla32391112[[#This Row],[SALIDAS4]]</f>
        <v>4907.5</v>
      </c>
    </row>
    <row r="142" spans="1:24">
      <c r="A142" s="39" t="s">
        <v>49</v>
      </c>
      <c r="B142" s="40" t="s">
        <v>899</v>
      </c>
      <c r="C142" s="52" t="s">
        <v>1010</v>
      </c>
      <c r="D142" t="s">
        <v>1229</v>
      </c>
      <c r="F142" s="55" t="s">
        <v>1345</v>
      </c>
      <c r="G142" s="55"/>
      <c r="H142" s="9" t="s">
        <v>820</v>
      </c>
      <c r="I142">
        <v>6</v>
      </c>
      <c r="J142">
        <v>0</v>
      </c>
      <c r="K142" s="34">
        <v>0</v>
      </c>
      <c r="L142">
        <f>+Tabla32391112[[#This Row],[BALANCE INICIAL]]+Tabla32391112[[#This Row],[ENTRADAS]]-Tabla32391112[[#This Row],[SALIDAS]]</f>
        <v>6</v>
      </c>
      <c r="M142" s="90">
        <v>6</v>
      </c>
      <c r="N142" s="144"/>
      <c r="O142" s="16"/>
      <c r="P142" s="91">
        <f>Tabla32391112[[#This Row],[EXSISTENCIA]]-Tabla32391112[[#This Row],[RECONTEO]]-Tabla32391112[[#This Row],[SALIDAS2]]+Tabla32391112[[#This Row],[ENTRADAS2]]</f>
        <v>0</v>
      </c>
      <c r="Q142" s="2">
        <v>8430</v>
      </c>
      <c r="R142" s="2">
        <f>+Tabla32391112[[#This Row],[BALANCE INICIAL]]*Tabla32391112[[#This Row],[PRECIO]]</f>
        <v>50580</v>
      </c>
      <c r="S142" s="2">
        <f>+Tabla32391112[[#This Row],[ENTRADAS]]*Tabla32391112[[#This Row],[PRECIO]]</f>
        <v>0</v>
      </c>
      <c r="T142" s="2">
        <f>+Tabla32391112[[#This Row],[SALIDAS]]*Tabla32391112[[#This Row],[PRECIO]]</f>
        <v>0</v>
      </c>
      <c r="U142" s="2">
        <f>+Tabla32391112[[#This Row],[BALANCE INICIAL2]]+Tabla32391112[[#This Row],[ENTRADAS3]]-Tabla32391112[[#This Row],[SALIDAS4]]</f>
        <v>50580</v>
      </c>
      <c r="W142" s="2">
        <v>8430</v>
      </c>
      <c r="X142" s="2">
        <f>+Tabla32391112[[#This Row],[BALANCE INICIAL2]]+Tabla32391112[[#This Row],[ENTRADAS3]]-Tabla32391112[[#This Row],[SALIDAS4]]</f>
        <v>50580</v>
      </c>
    </row>
    <row r="143" spans="1:24">
      <c r="A143" s="39" t="s">
        <v>49</v>
      </c>
      <c r="B143" s="40" t="s">
        <v>899</v>
      </c>
      <c r="C143" s="52" t="s">
        <v>1010</v>
      </c>
      <c r="D143" t="s">
        <v>1736</v>
      </c>
      <c r="F143" s="55" t="s">
        <v>1345</v>
      </c>
      <c r="G143" s="55"/>
      <c r="H143" s="9" t="s">
        <v>820</v>
      </c>
      <c r="I143">
        <v>2</v>
      </c>
      <c r="J143">
        <v>0</v>
      </c>
      <c r="K143" s="34">
        <v>0</v>
      </c>
      <c r="L143">
        <f>+Tabla32391112[[#This Row],[BALANCE INICIAL]]+Tabla32391112[[#This Row],[ENTRADAS]]-Tabla32391112[[#This Row],[SALIDAS]]</f>
        <v>2</v>
      </c>
      <c r="M143" s="90">
        <v>2</v>
      </c>
      <c r="N143" s="144"/>
      <c r="O143" s="16"/>
      <c r="P143" s="91">
        <f>Tabla32391112[[#This Row],[EXSISTENCIA]]-Tabla32391112[[#This Row],[RECONTEO]]-Tabla32391112[[#This Row],[SALIDAS2]]+Tabla32391112[[#This Row],[ENTRADAS2]]</f>
        <v>0</v>
      </c>
      <c r="Q143" s="2">
        <v>9157</v>
      </c>
      <c r="R143" s="2">
        <f>+Tabla32391112[[#This Row],[BALANCE INICIAL]]*Tabla32391112[[#This Row],[PRECIO]]</f>
        <v>18314</v>
      </c>
      <c r="S143" s="2">
        <f>+Tabla32391112[[#This Row],[ENTRADAS]]*Tabla32391112[[#This Row],[PRECIO]]</f>
        <v>0</v>
      </c>
      <c r="T143" s="2">
        <f>+Tabla32391112[[#This Row],[SALIDAS]]*Tabla32391112[[#This Row],[PRECIO]]</f>
        <v>0</v>
      </c>
      <c r="U143" s="2">
        <f>+Tabla32391112[[#This Row],[BALANCE INICIAL2]]+Tabla32391112[[#This Row],[ENTRADAS3]]-Tabla32391112[[#This Row],[SALIDAS4]]</f>
        <v>18314</v>
      </c>
      <c r="W143" s="2">
        <v>9157</v>
      </c>
      <c r="X143" s="2">
        <f>+Tabla32391112[[#This Row],[BALANCE INICIAL2]]+Tabla32391112[[#This Row],[ENTRADAS3]]-Tabla32391112[[#This Row],[SALIDAS4]]</f>
        <v>18314</v>
      </c>
    </row>
    <row r="144" spans="1:24">
      <c r="A144" s="39" t="s">
        <v>59</v>
      </c>
      <c r="B144" s="40" t="s">
        <v>880</v>
      </c>
      <c r="C144" s="52" t="s">
        <v>107</v>
      </c>
      <c r="D144" t="s">
        <v>753</v>
      </c>
      <c r="F144" s="55" t="s">
        <v>1345</v>
      </c>
      <c r="G144" s="55"/>
      <c r="H144" s="9" t="s">
        <v>820</v>
      </c>
      <c r="I144">
        <v>10</v>
      </c>
      <c r="J144">
        <v>0</v>
      </c>
      <c r="K144" s="34">
        <v>0</v>
      </c>
      <c r="L144">
        <f>+Tabla32391112[[#This Row],[BALANCE INICIAL]]+Tabla32391112[[#This Row],[ENTRADAS]]-Tabla32391112[[#This Row],[SALIDAS]]</f>
        <v>10</v>
      </c>
      <c r="M144" s="90">
        <v>10</v>
      </c>
      <c r="N144" s="144"/>
      <c r="O144" s="16"/>
      <c r="P144" s="91">
        <f>Tabla32391112[[#This Row],[EXSISTENCIA]]-Tabla32391112[[#This Row],[RECONTEO]]-Tabla32391112[[#This Row],[SALIDAS2]]+Tabla32391112[[#This Row],[ENTRADAS2]]</f>
        <v>0</v>
      </c>
      <c r="Q144" s="2">
        <v>1450</v>
      </c>
      <c r="R144" s="2">
        <f>+Tabla32391112[[#This Row],[BALANCE INICIAL]]*Tabla32391112[[#This Row],[PRECIO]]</f>
        <v>14500</v>
      </c>
      <c r="S144" s="2">
        <f>+Tabla32391112[[#This Row],[ENTRADAS]]*Tabla32391112[[#This Row],[PRECIO]]</f>
        <v>0</v>
      </c>
      <c r="T144" s="2">
        <f>+Tabla32391112[[#This Row],[SALIDAS]]*Tabla32391112[[#This Row],[PRECIO]]</f>
        <v>0</v>
      </c>
      <c r="U144" s="2">
        <f>+Tabla32391112[[#This Row],[BALANCE INICIAL2]]+Tabla32391112[[#This Row],[ENTRADAS3]]-Tabla32391112[[#This Row],[SALIDAS4]]</f>
        <v>14500</v>
      </c>
      <c r="W144" s="2">
        <v>1450</v>
      </c>
      <c r="X144" s="2">
        <f>+Tabla32391112[[#This Row],[BALANCE INICIAL2]]+Tabla32391112[[#This Row],[ENTRADAS3]]-Tabla32391112[[#This Row],[SALIDAS4]]</f>
        <v>14500</v>
      </c>
    </row>
    <row r="145" spans="1:24">
      <c r="A145" s="119" t="s">
        <v>41</v>
      </c>
      <c r="B145" s="137" t="s">
        <v>890</v>
      </c>
      <c r="C145" s="138" t="s">
        <v>87</v>
      </c>
      <c r="D145" s="117" t="s">
        <v>1604</v>
      </c>
      <c r="E145" s="117" t="s">
        <v>1606</v>
      </c>
      <c r="F145" s="118">
        <v>45534</v>
      </c>
      <c r="G145" s="127" t="s">
        <v>1607</v>
      </c>
      <c r="H145" s="119" t="s">
        <v>820</v>
      </c>
      <c r="I145" s="117">
        <v>1000</v>
      </c>
      <c r="J145" s="117">
        <v>0</v>
      </c>
      <c r="K145" s="120">
        <v>0</v>
      </c>
      <c r="L145" s="117">
        <f>+Tabla32391112[[#This Row],[BALANCE INICIAL]]+Tabla32391112[[#This Row],[ENTRADAS]]-Tabla32391112[[#This Row],[SALIDAS]]</f>
        <v>1000</v>
      </c>
      <c r="M145" s="111">
        <v>0</v>
      </c>
      <c r="N145" s="145">
        <v>1000</v>
      </c>
      <c r="O145" s="121"/>
      <c r="P145" s="112">
        <f>Tabla32391112[[#This Row],[EXSISTENCIA]]-Tabla32391112[[#This Row],[RECONTEO]]-Tabla32391112[[#This Row],[SALIDAS2]]+Tabla32391112[[#This Row],[ENTRADAS2]]</f>
        <v>0</v>
      </c>
      <c r="Q145" s="122">
        <v>5.5</v>
      </c>
      <c r="R145" s="122">
        <f>+Tabla32391112[[#This Row],[BALANCE INICIAL]]*Tabla32391112[[#This Row],[PRECIO]]</f>
        <v>5500</v>
      </c>
      <c r="S145" s="122">
        <f>+Tabla32391112[[#This Row],[ENTRADAS]]*Tabla32391112[[#This Row],[PRECIO]]</f>
        <v>0</v>
      </c>
      <c r="T145" s="122">
        <f>+Tabla32391112[[#This Row],[SALIDAS]]*Tabla32391112[[#This Row],[PRECIO]]</f>
        <v>0</v>
      </c>
      <c r="U145" s="122">
        <f>+Tabla32391112[[#This Row],[BALANCE INICIAL2]]+Tabla32391112[[#This Row],[ENTRADAS3]]-Tabla32391112[[#This Row],[SALIDAS4]]</f>
        <v>5500</v>
      </c>
      <c r="V145" s="117"/>
      <c r="W145" s="122">
        <v>5.5</v>
      </c>
      <c r="X145" s="122">
        <f>+Tabla32391112[[#This Row],[BALANCE INICIAL2]]+Tabla32391112[[#This Row],[ENTRADAS3]]-Tabla32391112[[#This Row],[SALIDAS4]]</f>
        <v>5500</v>
      </c>
    </row>
    <row r="146" spans="1:24">
      <c r="A146" s="39" t="s">
        <v>41</v>
      </c>
      <c r="B146" s="40" t="s">
        <v>890</v>
      </c>
      <c r="C146" s="52" t="s">
        <v>87</v>
      </c>
      <c r="D146" t="s">
        <v>1004</v>
      </c>
      <c r="F146" s="55" t="s">
        <v>1345</v>
      </c>
      <c r="G146" s="55"/>
      <c r="H146" s="9" t="s">
        <v>1408</v>
      </c>
      <c r="I146">
        <v>183</v>
      </c>
      <c r="J146">
        <v>0</v>
      </c>
      <c r="K146" s="34">
        <v>90</v>
      </c>
      <c r="L146">
        <f>+Tabla32391112[[#This Row],[BALANCE INICIAL]]+Tabla32391112[[#This Row],[ENTRADAS]]-Tabla32391112[[#This Row],[SALIDAS]]</f>
        <v>93</v>
      </c>
      <c r="M146" s="90">
        <v>93</v>
      </c>
      <c r="N146" s="144"/>
      <c r="O146" s="16"/>
      <c r="P146" s="91">
        <f>Tabla32391112[[#This Row],[EXSISTENCIA]]-Tabla32391112[[#This Row],[RECONTEO]]-Tabla32391112[[#This Row],[SALIDAS2]]+Tabla32391112[[#This Row],[ENTRADAS2]]</f>
        <v>0</v>
      </c>
      <c r="Q146" s="2">
        <v>174.7</v>
      </c>
      <c r="R146" s="2">
        <f>+Tabla32391112[[#This Row],[BALANCE INICIAL]]*Tabla32391112[[#This Row],[PRECIO]]</f>
        <v>31970.1</v>
      </c>
      <c r="S146" s="2">
        <f>+Tabla32391112[[#This Row],[ENTRADAS]]*Tabla32391112[[#This Row],[PRECIO]]</f>
        <v>0</v>
      </c>
      <c r="T146" s="2">
        <f>+Tabla32391112[[#This Row],[SALIDAS]]*Tabla32391112[[#This Row],[PRECIO]]</f>
        <v>15722.999999999998</v>
      </c>
      <c r="U146" s="2">
        <f>+Tabla32391112[[#This Row],[BALANCE INICIAL2]]+Tabla32391112[[#This Row],[ENTRADAS3]]-Tabla32391112[[#This Row],[SALIDAS4]]</f>
        <v>16247.1</v>
      </c>
      <c r="W146" s="2">
        <v>174.7</v>
      </c>
      <c r="X146" s="2">
        <f>+Tabla32391112[[#This Row],[BALANCE INICIAL2]]+Tabla32391112[[#This Row],[ENTRADAS3]]-Tabla32391112[[#This Row],[SALIDAS4]]</f>
        <v>16247.1</v>
      </c>
    </row>
    <row r="147" spans="1:24">
      <c r="A147" s="39" t="s">
        <v>41</v>
      </c>
      <c r="B147" s="40" t="s">
        <v>890</v>
      </c>
      <c r="C147" s="52" t="s">
        <v>87</v>
      </c>
      <c r="D147" t="s">
        <v>1005</v>
      </c>
      <c r="F147" s="55" t="s">
        <v>1345</v>
      </c>
      <c r="G147" s="55"/>
      <c r="H147" s="9" t="s">
        <v>1408</v>
      </c>
      <c r="I147">
        <v>186</v>
      </c>
      <c r="J147">
        <v>0</v>
      </c>
      <c r="K147" s="34">
        <v>20</v>
      </c>
      <c r="L147">
        <f>+Tabla32391112[[#This Row],[BALANCE INICIAL]]+Tabla32391112[[#This Row],[ENTRADAS]]-Tabla32391112[[#This Row],[SALIDAS]]</f>
        <v>166</v>
      </c>
      <c r="M147" s="90">
        <f>148+14+5</f>
        <v>167</v>
      </c>
      <c r="N147" s="144">
        <v>0</v>
      </c>
      <c r="O147" s="16"/>
      <c r="P147" s="91">
        <f>Tabla32391112[[#This Row],[EXSISTENCIA]]-Tabla32391112[[#This Row],[RECONTEO]]-Tabla32391112[[#This Row],[SALIDAS2]]+Tabla32391112[[#This Row],[ENTRADAS2]]</f>
        <v>-1</v>
      </c>
      <c r="Q147" s="2">
        <v>345</v>
      </c>
      <c r="R147" s="2">
        <f>+Tabla32391112[[#This Row],[BALANCE INICIAL]]*Tabla32391112[[#This Row],[PRECIO]]</f>
        <v>64170</v>
      </c>
      <c r="S147" s="2">
        <f>+Tabla32391112[[#This Row],[ENTRADAS]]*Tabla32391112[[#This Row],[PRECIO]]</f>
        <v>0</v>
      </c>
      <c r="T147" s="2">
        <f>+Tabla32391112[[#This Row],[SALIDAS]]*Tabla32391112[[#This Row],[PRECIO]]</f>
        <v>6900</v>
      </c>
      <c r="U147" s="2">
        <f>+Tabla32391112[[#This Row],[BALANCE INICIAL2]]+Tabla32391112[[#This Row],[ENTRADAS3]]-Tabla32391112[[#This Row],[SALIDAS4]]</f>
        <v>57270</v>
      </c>
      <c r="W147" s="2">
        <v>345</v>
      </c>
      <c r="X147" s="2">
        <f>+Tabla32391112[[#This Row],[BALANCE INICIAL2]]+Tabla32391112[[#This Row],[ENTRADAS3]]-Tabla32391112[[#This Row],[SALIDAS4]]</f>
        <v>57270</v>
      </c>
    </row>
    <row r="148" spans="1:24">
      <c r="A148" s="39" t="s">
        <v>41</v>
      </c>
      <c r="B148" s="40" t="s">
        <v>890</v>
      </c>
      <c r="C148" s="52" t="s">
        <v>87</v>
      </c>
      <c r="D148" t="s">
        <v>980</v>
      </c>
      <c r="E148" t="s">
        <v>984</v>
      </c>
      <c r="F148" s="55" t="s">
        <v>1345</v>
      </c>
      <c r="G148" s="55"/>
      <c r="H148" s="9" t="s">
        <v>1408</v>
      </c>
      <c r="I148">
        <v>1937</v>
      </c>
      <c r="J148">
        <v>0</v>
      </c>
      <c r="K148" s="34">
        <v>243</v>
      </c>
      <c r="L148">
        <f>+Tabla32391112[[#This Row],[BALANCE INICIAL]]+Tabla32391112[[#This Row],[ENTRADAS]]-Tabla32391112[[#This Row],[SALIDAS]]</f>
        <v>1694</v>
      </c>
      <c r="M148" s="90">
        <v>1701</v>
      </c>
      <c r="N148" s="144">
        <v>0</v>
      </c>
      <c r="O148" s="16"/>
      <c r="P148" s="91">
        <f>Tabla32391112[[#This Row],[EXSISTENCIA]]-Tabla32391112[[#This Row],[RECONTEO]]-Tabla32391112[[#This Row],[SALIDAS2]]+Tabla32391112[[#This Row],[ENTRADAS2]]</f>
        <v>-7</v>
      </c>
      <c r="Q148" s="2">
        <v>160</v>
      </c>
      <c r="R148" s="2">
        <f>+Tabla32391112[[#This Row],[BALANCE INICIAL]]*Tabla32391112[[#This Row],[PRECIO]]</f>
        <v>309920</v>
      </c>
      <c r="S148" s="2">
        <f>+Tabla32391112[[#This Row],[ENTRADAS]]*Tabla32391112[[#This Row],[PRECIO]]</f>
        <v>0</v>
      </c>
      <c r="T148" s="2">
        <f>+Tabla32391112[[#This Row],[SALIDAS]]*Tabla32391112[[#This Row],[PRECIO]]</f>
        <v>38880</v>
      </c>
      <c r="U148" s="2">
        <f>+Tabla32391112[[#This Row],[BALANCE INICIAL2]]+Tabla32391112[[#This Row],[ENTRADAS3]]-Tabla32391112[[#This Row],[SALIDAS4]]</f>
        <v>271040</v>
      </c>
      <c r="W148" s="2">
        <v>160</v>
      </c>
      <c r="X148" s="2">
        <f>+Tabla32391112[[#This Row],[BALANCE INICIAL2]]+Tabla32391112[[#This Row],[ENTRADAS3]]-Tabla32391112[[#This Row],[SALIDAS4]]</f>
        <v>271040</v>
      </c>
    </row>
    <row r="149" spans="1:24">
      <c r="A149" s="39" t="s">
        <v>41</v>
      </c>
      <c r="B149" s="40" t="s">
        <v>890</v>
      </c>
      <c r="C149" s="52" t="s">
        <v>87</v>
      </c>
      <c r="D149" t="s">
        <v>1003</v>
      </c>
      <c r="F149" s="55" t="s">
        <v>1345</v>
      </c>
      <c r="G149" s="55"/>
      <c r="H149" s="9" t="s">
        <v>1409</v>
      </c>
      <c r="I149">
        <v>309</v>
      </c>
      <c r="J149">
        <v>0</v>
      </c>
      <c r="K149" s="34">
        <v>65</v>
      </c>
      <c r="L149">
        <f>+Tabla32391112[[#This Row],[BALANCE INICIAL]]+Tabla32391112[[#This Row],[ENTRADAS]]-Tabla32391112[[#This Row],[SALIDAS]]</f>
        <v>244</v>
      </c>
      <c r="M149" s="90">
        <v>214</v>
      </c>
      <c r="N149" s="144">
        <v>30</v>
      </c>
      <c r="O149" s="16"/>
      <c r="P149" s="91">
        <f>Tabla32391112[[#This Row],[EXSISTENCIA]]-Tabla32391112[[#This Row],[RECONTEO]]-Tabla32391112[[#This Row],[SALIDAS2]]+Tabla32391112[[#This Row],[ENTRADAS2]]</f>
        <v>0</v>
      </c>
      <c r="Q149" s="2">
        <v>630</v>
      </c>
      <c r="R149" s="2">
        <f>+Tabla32391112[[#This Row],[BALANCE INICIAL]]*Tabla32391112[[#This Row],[PRECIO]]</f>
        <v>194670</v>
      </c>
      <c r="S149" s="2">
        <f>+Tabla32391112[[#This Row],[ENTRADAS]]*Tabla32391112[[#This Row],[PRECIO]]</f>
        <v>0</v>
      </c>
      <c r="T149" s="2">
        <f>+Tabla32391112[[#This Row],[SALIDAS]]*Tabla32391112[[#This Row],[PRECIO]]</f>
        <v>40950</v>
      </c>
      <c r="U149" s="2">
        <f>+Tabla32391112[[#This Row],[BALANCE INICIAL2]]+Tabla32391112[[#This Row],[ENTRADAS3]]-Tabla32391112[[#This Row],[SALIDAS4]]</f>
        <v>153720</v>
      </c>
      <c r="W149" s="2">
        <v>630</v>
      </c>
      <c r="X149" s="2">
        <f>+Tabla32391112[[#This Row],[BALANCE INICIAL2]]+Tabla32391112[[#This Row],[ENTRADAS3]]-Tabla32391112[[#This Row],[SALIDAS4]]</f>
        <v>153720</v>
      </c>
    </row>
    <row r="150" spans="1:24" ht="15" customHeight="1">
      <c r="A150" s="141" t="s">
        <v>1488</v>
      </c>
      <c r="B150" s="124" t="s">
        <v>1489</v>
      </c>
      <c r="C150" s="142" t="s">
        <v>1490</v>
      </c>
      <c r="D150" s="117" t="s">
        <v>1491</v>
      </c>
      <c r="E150" s="117" t="s">
        <v>1486</v>
      </c>
      <c r="F150" s="118">
        <v>45506</v>
      </c>
      <c r="G150" s="127" t="s">
        <v>1492</v>
      </c>
      <c r="H150" s="119" t="s">
        <v>820</v>
      </c>
      <c r="I150" s="117">
        <v>25</v>
      </c>
      <c r="J150" s="117">
        <v>0</v>
      </c>
      <c r="K150" s="120">
        <v>25</v>
      </c>
      <c r="L150" s="117">
        <f>+Tabla32391112[[#This Row],[BALANCE INICIAL]]+Tabla32391112[[#This Row],[ENTRADAS]]-Tabla32391112[[#This Row],[SALIDAS]]</f>
        <v>0</v>
      </c>
      <c r="M150" s="111"/>
      <c r="N150" s="145"/>
      <c r="O150" s="121"/>
      <c r="P150" s="112">
        <f>Tabla32391112[[#This Row],[EXSISTENCIA]]-Tabla32391112[[#This Row],[RECONTEO]]-Tabla32391112[[#This Row],[SALIDAS2]]+Tabla32391112[[#This Row],[ENTRADAS2]]</f>
        <v>0</v>
      </c>
      <c r="Q150" s="122">
        <v>800</v>
      </c>
      <c r="R150" s="122">
        <v>20000</v>
      </c>
      <c r="S150" s="122" t="s">
        <v>1483</v>
      </c>
      <c r="T150" s="122" t="s">
        <v>1483</v>
      </c>
      <c r="U150" s="122">
        <v>20000</v>
      </c>
      <c r="V150" s="117"/>
      <c r="W150" s="122">
        <v>800</v>
      </c>
      <c r="X150" s="122">
        <v>20000</v>
      </c>
    </row>
    <row r="151" spans="1:24">
      <c r="A151" s="39" t="s">
        <v>43</v>
      </c>
      <c r="B151" s="40" t="s">
        <v>879</v>
      </c>
      <c r="C151" s="52" t="s">
        <v>89</v>
      </c>
      <c r="D151" t="s">
        <v>1210</v>
      </c>
      <c r="F151" s="55" t="s">
        <v>1345</v>
      </c>
      <c r="G151" s="55"/>
      <c r="H151" s="9" t="s">
        <v>820</v>
      </c>
      <c r="I151">
        <v>500</v>
      </c>
      <c r="J151">
        <v>0</v>
      </c>
      <c r="K151" s="34">
        <v>0</v>
      </c>
      <c r="L151">
        <f>+Tabla32391112[[#This Row],[BALANCE INICIAL]]+Tabla32391112[[#This Row],[ENTRADAS]]-Tabla32391112[[#This Row],[SALIDAS]]</f>
        <v>500</v>
      </c>
      <c r="M151" s="90">
        <v>500</v>
      </c>
      <c r="N151" s="144"/>
      <c r="O151" s="16"/>
      <c r="P151" s="91">
        <f>Tabla32391112[[#This Row],[EXSISTENCIA]]-Tabla32391112[[#This Row],[RECONTEO]]-Tabla32391112[[#This Row],[SALIDAS2]]+Tabla32391112[[#This Row],[ENTRADAS2]]</f>
        <v>0</v>
      </c>
      <c r="Q151" s="2">
        <v>20</v>
      </c>
      <c r="R151" s="2">
        <f>+Tabla32391112[[#This Row],[BALANCE INICIAL]]*Tabla32391112[[#This Row],[PRECIO]]</f>
        <v>10000</v>
      </c>
      <c r="S151" s="2">
        <f>+Tabla32391112[[#This Row],[ENTRADAS]]*Tabla32391112[[#This Row],[PRECIO]]</f>
        <v>0</v>
      </c>
      <c r="T151" s="2">
        <f>+Tabla32391112[[#This Row],[SALIDAS]]*Tabla32391112[[#This Row],[PRECIO]]</f>
        <v>0</v>
      </c>
      <c r="U151" s="2">
        <f>+Tabla32391112[[#This Row],[BALANCE INICIAL2]]+Tabla32391112[[#This Row],[ENTRADAS3]]-Tabla32391112[[#This Row],[SALIDAS4]]</f>
        <v>10000</v>
      </c>
      <c r="W151" s="2">
        <v>20</v>
      </c>
      <c r="X151" s="2">
        <f>+Tabla32391112[[#This Row],[BALANCE INICIAL2]]+Tabla32391112[[#This Row],[ENTRADAS3]]-Tabla32391112[[#This Row],[SALIDAS4]]</f>
        <v>10000</v>
      </c>
    </row>
    <row r="152" spans="1:24">
      <c r="A152" s="39" t="s">
        <v>37</v>
      </c>
      <c r="B152" s="40" t="s">
        <v>886</v>
      </c>
      <c r="C152" s="52" t="s">
        <v>83</v>
      </c>
      <c r="D152" t="s">
        <v>1174</v>
      </c>
      <c r="F152" s="55" t="s">
        <v>1345</v>
      </c>
      <c r="G152" s="55"/>
      <c r="H152" s="9" t="s">
        <v>820</v>
      </c>
      <c r="I152">
        <v>34</v>
      </c>
      <c r="J152">
        <v>0</v>
      </c>
      <c r="K152" s="34">
        <v>4</v>
      </c>
      <c r="L152">
        <f>+Tabla32391112[[#This Row],[BALANCE INICIAL]]+Tabla32391112[[#This Row],[ENTRADAS]]-Tabla32391112[[#This Row],[SALIDAS]]</f>
        <v>30</v>
      </c>
      <c r="M152" s="90">
        <v>30</v>
      </c>
      <c r="N152" s="144"/>
      <c r="O152" s="16"/>
      <c r="P152" s="91">
        <f>Tabla32391112[[#This Row],[EXSISTENCIA]]-Tabla32391112[[#This Row],[RECONTEO]]-Tabla32391112[[#This Row],[SALIDAS2]]+Tabla32391112[[#This Row],[ENTRADAS2]]</f>
        <v>0</v>
      </c>
      <c r="Q152" s="2">
        <v>162.54</v>
      </c>
      <c r="R152" s="2">
        <f>+Tabla32391112[[#This Row],[BALANCE INICIAL]]*Tabla32391112[[#This Row],[PRECIO]]</f>
        <v>5526.36</v>
      </c>
      <c r="S152" s="2">
        <f>+Tabla32391112[[#This Row],[ENTRADAS]]*Tabla32391112[[#This Row],[PRECIO]]</f>
        <v>0</v>
      </c>
      <c r="T152" s="2">
        <f>+Tabla32391112[[#This Row],[SALIDAS]]*Tabla32391112[[#This Row],[PRECIO]]</f>
        <v>650.16</v>
      </c>
      <c r="U152" s="2">
        <f>+Tabla32391112[[#This Row],[BALANCE INICIAL2]]+Tabla32391112[[#This Row],[ENTRADAS3]]-Tabla32391112[[#This Row],[SALIDAS4]]</f>
        <v>4876.2</v>
      </c>
      <c r="W152" s="2">
        <v>162.54</v>
      </c>
      <c r="X152" s="2">
        <f>+Tabla32391112[[#This Row],[BALANCE INICIAL2]]+Tabla32391112[[#This Row],[ENTRADAS3]]-Tabla32391112[[#This Row],[SALIDAS4]]</f>
        <v>4876.2</v>
      </c>
    </row>
    <row r="153" spans="1:24">
      <c r="A153" s="39" t="s">
        <v>37</v>
      </c>
      <c r="B153" s="40" t="s">
        <v>886</v>
      </c>
      <c r="C153" s="52" t="s">
        <v>83</v>
      </c>
      <c r="D153" t="s">
        <v>1175</v>
      </c>
      <c r="F153" s="55" t="s">
        <v>1345</v>
      </c>
      <c r="G153" s="55"/>
      <c r="H153" s="9" t="s">
        <v>820</v>
      </c>
      <c r="I153">
        <v>13</v>
      </c>
      <c r="J153">
        <v>0</v>
      </c>
      <c r="K153" s="34">
        <v>0</v>
      </c>
      <c r="L153">
        <f>+Tabla32391112[[#This Row],[BALANCE INICIAL]]+Tabla32391112[[#This Row],[ENTRADAS]]-Tabla32391112[[#This Row],[SALIDAS]]</f>
        <v>13</v>
      </c>
      <c r="M153" s="90">
        <v>12</v>
      </c>
      <c r="N153" s="144">
        <v>1</v>
      </c>
      <c r="O153" s="16"/>
      <c r="P153" s="91">
        <f>Tabla32391112[[#This Row],[EXSISTENCIA]]-Tabla32391112[[#This Row],[RECONTEO]]-Tabla32391112[[#This Row],[SALIDAS2]]+Tabla32391112[[#This Row],[ENTRADAS2]]</f>
        <v>0</v>
      </c>
      <c r="Q153" s="2">
        <v>106</v>
      </c>
      <c r="R153" s="2">
        <f>+Tabla32391112[[#This Row],[BALANCE INICIAL]]*Tabla32391112[[#This Row],[PRECIO]]</f>
        <v>1378</v>
      </c>
      <c r="S153" s="2">
        <f>+Tabla32391112[[#This Row],[ENTRADAS]]*Tabla32391112[[#This Row],[PRECIO]]</f>
        <v>0</v>
      </c>
      <c r="T153" s="2">
        <f>+Tabla32391112[[#This Row],[SALIDAS]]*Tabla32391112[[#This Row],[PRECIO]]</f>
        <v>0</v>
      </c>
      <c r="U153" s="2">
        <f>+Tabla32391112[[#This Row],[BALANCE INICIAL2]]+Tabla32391112[[#This Row],[ENTRADAS3]]-Tabla32391112[[#This Row],[SALIDAS4]]</f>
        <v>1378</v>
      </c>
      <c r="W153" s="2">
        <v>106</v>
      </c>
      <c r="X153" s="2">
        <f>+Tabla32391112[[#This Row],[BALANCE INICIAL2]]+Tabla32391112[[#This Row],[ENTRADAS3]]-Tabla32391112[[#This Row],[SALIDAS4]]</f>
        <v>1378</v>
      </c>
    </row>
    <row r="154" spans="1:24">
      <c r="A154" s="39" t="s">
        <v>37</v>
      </c>
      <c r="B154" s="40" t="s">
        <v>886</v>
      </c>
      <c r="C154" s="52" t="s">
        <v>83</v>
      </c>
      <c r="D154" t="s">
        <v>289</v>
      </c>
      <c r="F154" s="55" t="s">
        <v>1345</v>
      </c>
      <c r="G154" s="55"/>
      <c r="H154" s="9" t="s">
        <v>820</v>
      </c>
      <c r="I154">
        <v>80</v>
      </c>
      <c r="J154">
        <v>0</v>
      </c>
      <c r="K154" s="34">
        <v>0</v>
      </c>
      <c r="L154">
        <f>+Tabla32391112[[#This Row],[BALANCE INICIAL]]+Tabla32391112[[#This Row],[ENTRADAS]]-Tabla32391112[[#This Row],[SALIDAS]]</f>
        <v>80</v>
      </c>
      <c r="M154" s="90">
        <v>80</v>
      </c>
      <c r="N154" s="144"/>
      <c r="O154" s="16"/>
      <c r="P154" s="91">
        <f>Tabla32391112[[#This Row],[EXSISTENCIA]]-Tabla32391112[[#This Row],[RECONTEO]]-Tabla32391112[[#This Row],[SALIDAS2]]+Tabla32391112[[#This Row],[ENTRADAS2]]</f>
        <v>0</v>
      </c>
      <c r="Q154" s="2">
        <v>99</v>
      </c>
      <c r="R154" s="2">
        <f>+Tabla32391112[[#This Row],[BALANCE INICIAL]]*Tabla32391112[[#This Row],[PRECIO]]</f>
        <v>7920</v>
      </c>
      <c r="S154" s="2">
        <f>+Tabla32391112[[#This Row],[ENTRADAS]]*Tabla32391112[[#This Row],[PRECIO]]</f>
        <v>0</v>
      </c>
      <c r="T154" s="2">
        <f>+Tabla32391112[[#This Row],[SALIDAS]]*Tabla32391112[[#This Row],[PRECIO]]</f>
        <v>0</v>
      </c>
      <c r="U154" s="2">
        <f>+Tabla32391112[[#This Row],[BALANCE INICIAL2]]+Tabla32391112[[#This Row],[ENTRADAS3]]-Tabla32391112[[#This Row],[SALIDAS4]]</f>
        <v>7920</v>
      </c>
      <c r="W154" s="2">
        <v>99</v>
      </c>
      <c r="X154" s="2">
        <f>+Tabla32391112[[#This Row],[BALANCE INICIAL2]]+Tabla32391112[[#This Row],[ENTRADAS3]]-Tabla32391112[[#This Row],[SALIDAS4]]</f>
        <v>7920</v>
      </c>
    </row>
    <row r="155" spans="1:24">
      <c r="A155" s="9" t="s">
        <v>47</v>
      </c>
      <c r="B155" s="47" t="s">
        <v>893</v>
      </c>
      <c r="C155" s="50" t="s">
        <v>94</v>
      </c>
      <c r="D155" t="s">
        <v>1428</v>
      </c>
      <c r="F155" s="55" t="s">
        <v>1345</v>
      </c>
      <c r="G155" s="55"/>
      <c r="H155" s="9" t="s">
        <v>859</v>
      </c>
      <c r="I155">
        <v>4</v>
      </c>
      <c r="J155">
        <v>0</v>
      </c>
      <c r="K155" s="34">
        <v>0</v>
      </c>
      <c r="L155">
        <f>+Tabla32391112[[#This Row],[BALANCE INICIAL]]+Tabla32391112[[#This Row],[ENTRADAS]]-Tabla32391112[[#This Row],[SALIDAS]]</f>
        <v>4</v>
      </c>
      <c r="M155" s="90">
        <v>2</v>
      </c>
      <c r="N155" s="144">
        <v>2</v>
      </c>
      <c r="O155" s="16"/>
      <c r="P155" s="91">
        <f>Tabla32391112[[#This Row],[EXSISTENCIA]]-Tabla32391112[[#This Row],[RECONTEO]]-Tabla32391112[[#This Row],[SALIDAS2]]+Tabla32391112[[#This Row],[ENTRADAS2]]</f>
        <v>0</v>
      </c>
      <c r="Q155" s="2">
        <v>3240</v>
      </c>
      <c r="R155" s="2">
        <f>+Tabla32391112[[#This Row],[BALANCE INICIAL]]*Tabla32391112[[#This Row],[PRECIO]]</f>
        <v>12960</v>
      </c>
      <c r="S155" s="2">
        <f>+Tabla32391112[[#This Row],[ENTRADAS]]*Tabla32391112[[#This Row],[PRECIO]]</f>
        <v>0</v>
      </c>
      <c r="T155" s="2">
        <f>+Tabla32391112[[#This Row],[SALIDAS]]*Tabla32391112[[#This Row],[PRECIO]]</f>
        <v>0</v>
      </c>
      <c r="U155" s="2">
        <f>+Tabla32391112[[#This Row],[BALANCE INICIAL2]]+Tabla32391112[[#This Row],[ENTRADAS3]]-Tabla32391112[[#This Row],[SALIDAS4]]</f>
        <v>12960</v>
      </c>
      <c r="W155" s="2">
        <v>3240</v>
      </c>
      <c r="X155" s="2">
        <f>+Tabla32391112[[#This Row],[BALANCE INICIAL2]]+Tabla32391112[[#This Row],[ENTRADAS3]]-Tabla32391112[[#This Row],[SALIDAS4]]</f>
        <v>12960</v>
      </c>
    </row>
    <row r="156" spans="1:24">
      <c r="A156" s="39" t="s">
        <v>47</v>
      </c>
      <c r="B156" s="40" t="s">
        <v>893</v>
      </c>
      <c r="C156" s="52" t="s">
        <v>94</v>
      </c>
      <c r="D156" t="s">
        <v>472</v>
      </c>
      <c r="F156" s="55" t="s">
        <v>1345</v>
      </c>
      <c r="G156" s="55"/>
      <c r="H156" s="9" t="s">
        <v>863</v>
      </c>
      <c r="I156">
        <v>7</v>
      </c>
      <c r="J156">
        <v>0</v>
      </c>
      <c r="K156" s="34">
        <v>1</v>
      </c>
      <c r="L156">
        <f>+Tabla32391112[[#This Row],[BALANCE INICIAL]]+Tabla32391112[[#This Row],[ENTRADAS]]-Tabla32391112[[#This Row],[SALIDAS]]</f>
        <v>6</v>
      </c>
      <c r="M156" s="90">
        <v>36</v>
      </c>
      <c r="N156" s="144"/>
      <c r="O156" s="16">
        <v>30</v>
      </c>
      <c r="P156" s="91">
        <f>Tabla32391112[[#This Row],[EXSISTENCIA]]-Tabla32391112[[#This Row],[RECONTEO]]-Tabla32391112[[#This Row],[SALIDAS2]]+Tabla32391112[[#This Row],[ENTRADAS2]]</f>
        <v>0</v>
      </c>
      <c r="Q156" s="2">
        <v>3240</v>
      </c>
      <c r="R156" s="2">
        <f>+Tabla32391112[[#This Row],[BALANCE INICIAL]]*Tabla32391112[[#This Row],[PRECIO]]</f>
        <v>22680</v>
      </c>
      <c r="S156" s="2">
        <f>+Tabla32391112[[#This Row],[ENTRADAS]]*Tabla32391112[[#This Row],[PRECIO]]</f>
        <v>0</v>
      </c>
      <c r="T156" s="2">
        <f>+Tabla32391112[[#This Row],[SALIDAS]]*Tabla32391112[[#This Row],[PRECIO]]</f>
        <v>3240</v>
      </c>
      <c r="U156" s="2">
        <f>+Tabla32391112[[#This Row],[BALANCE INICIAL2]]+Tabla32391112[[#This Row],[ENTRADAS3]]-Tabla32391112[[#This Row],[SALIDAS4]]</f>
        <v>19440</v>
      </c>
      <c r="W156" s="2">
        <v>3240</v>
      </c>
      <c r="X156" s="2">
        <f>+Tabla32391112[[#This Row],[BALANCE INICIAL2]]+Tabla32391112[[#This Row],[ENTRADAS3]]-Tabla32391112[[#This Row],[SALIDAS4]]</f>
        <v>19440</v>
      </c>
    </row>
    <row r="157" spans="1:24">
      <c r="A157" s="39" t="s">
        <v>47</v>
      </c>
      <c r="B157" s="40" t="s">
        <v>893</v>
      </c>
      <c r="C157" s="52" t="s">
        <v>94</v>
      </c>
      <c r="D157" t="s">
        <v>1570</v>
      </c>
      <c r="E157" t="s">
        <v>1572</v>
      </c>
      <c r="F157" s="55">
        <v>45527</v>
      </c>
      <c r="G157" s="62" t="s">
        <v>1573</v>
      </c>
      <c r="H157" s="9" t="s">
        <v>863</v>
      </c>
      <c r="I157">
        <v>14</v>
      </c>
      <c r="J157">
        <v>0</v>
      </c>
      <c r="K157" s="34">
        <v>0</v>
      </c>
      <c r="L157">
        <f>+Tabla32391112[[#This Row],[BALANCE INICIAL]]+Tabla32391112[[#This Row],[ENTRADAS]]-Tabla32391112[[#This Row],[SALIDAS]]</f>
        <v>14</v>
      </c>
      <c r="M157" s="90">
        <v>14</v>
      </c>
      <c r="N157" s="144"/>
      <c r="O157" s="16"/>
      <c r="P157" s="91">
        <f>Tabla32391112[[#This Row],[EXSISTENCIA]]-Tabla32391112[[#This Row],[RECONTEO]]-Tabla32391112[[#This Row],[SALIDAS2]]+Tabla32391112[[#This Row],[ENTRADAS2]]</f>
        <v>0</v>
      </c>
      <c r="Q157" s="2">
        <v>11579.66</v>
      </c>
      <c r="R157" s="2">
        <f>+Tabla32391112[[#This Row],[BALANCE INICIAL]]*Tabla32391112[[#This Row],[PRECIO]]</f>
        <v>162115.24</v>
      </c>
      <c r="S157" s="2">
        <f>+Tabla32391112[[#This Row],[ENTRADAS]]*Tabla32391112[[#This Row],[PRECIO]]</f>
        <v>0</v>
      </c>
      <c r="T157" s="2">
        <f>+Tabla32391112[[#This Row],[SALIDAS]]*Tabla32391112[[#This Row],[PRECIO]]</f>
        <v>0</v>
      </c>
      <c r="U157" s="2">
        <f>+Tabla32391112[[#This Row],[BALANCE INICIAL2]]+Tabla32391112[[#This Row],[ENTRADAS3]]-Tabla32391112[[#This Row],[SALIDAS4]]</f>
        <v>162115.24</v>
      </c>
      <c r="W157" s="2">
        <v>11579.66</v>
      </c>
      <c r="X157" s="2">
        <f>+Tabla32391112[[#This Row],[BALANCE INICIAL2]]+Tabla32391112[[#This Row],[ENTRADAS3]]-Tabla32391112[[#This Row],[SALIDAS4]]</f>
        <v>162115.24</v>
      </c>
    </row>
    <row r="158" spans="1:24">
      <c r="A158" s="39" t="s">
        <v>47</v>
      </c>
      <c r="B158" s="40" t="s">
        <v>893</v>
      </c>
      <c r="C158" s="52" t="s">
        <v>94</v>
      </c>
      <c r="D158" t="s">
        <v>1152</v>
      </c>
      <c r="F158" s="55" t="s">
        <v>1345</v>
      </c>
      <c r="G158" s="55"/>
      <c r="H158" s="9" t="s">
        <v>863</v>
      </c>
      <c r="I158">
        <v>5</v>
      </c>
      <c r="J158">
        <v>0</v>
      </c>
      <c r="K158" s="34">
        <v>0</v>
      </c>
      <c r="L158">
        <f>+Tabla32391112[[#This Row],[BALANCE INICIAL]]+Tabla32391112[[#This Row],[ENTRADAS]]-Tabla32391112[[#This Row],[SALIDAS]]</f>
        <v>5</v>
      </c>
      <c r="M158" s="90">
        <v>8</v>
      </c>
      <c r="N158" s="144">
        <v>0</v>
      </c>
      <c r="O158" s="16">
        <v>3</v>
      </c>
      <c r="P158" s="91">
        <f>Tabla32391112[[#This Row],[EXSISTENCIA]]-Tabla32391112[[#This Row],[RECONTEO]]-Tabla32391112[[#This Row],[SALIDAS2]]+Tabla32391112[[#This Row],[ENTRADAS2]]</f>
        <v>0</v>
      </c>
      <c r="Q158" s="2">
        <v>3698</v>
      </c>
      <c r="R158" s="2">
        <f>+Tabla32391112[[#This Row],[BALANCE INICIAL]]*Tabla32391112[[#This Row],[PRECIO]]</f>
        <v>18490</v>
      </c>
      <c r="S158" s="2">
        <f>+Tabla32391112[[#This Row],[ENTRADAS]]*Tabla32391112[[#This Row],[PRECIO]]</f>
        <v>0</v>
      </c>
      <c r="T158" s="2">
        <f>+Tabla32391112[[#This Row],[SALIDAS]]*Tabla32391112[[#This Row],[PRECIO]]</f>
        <v>0</v>
      </c>
      <c r="U158" s="2">
        <f>+Tabla32391112[[#This Row],[BALANCE INICIAL2]]+Tabla32391112[[#This Row],[ENTRADAS3]]-Tabla32391112[[#This Row],[SALIDAS4]]</f>
        <v>18490</v>
      </c>
      <c r="W158" s="2">
        <v>3698</v>
      </c>
      <c r="X158" s="2">
        <f>+Tabla32391112[[#This Row],[BALANCE INICIAL2]]+Tabla32391112[[#This Row],[ENTRADAS3]]-Tabla32391112[[#This Row],[SALIDAS4]]</f>
        <v>18490</v>
      </c>
    </row>
    <row r="159" spans="1:24">
      <c r="A159" s="39" t="s">
        <v>47</v>
      </c>
      <c r="B159" s="40" t="s">
        <v>893</v>
      </c>
      <c r="C159" s="52" t="s">
        <v>94</v>
      </c>
      <c r="D159" t="s">
        <v>1162</v>
      </c>
      <c r="F159" s="55" t="s">
        <v>1345</v>
      </c>
      <c r="G159" s="55"/>
      <c r="H159" s="9" t="s">
        <v>859</v>
      </c>
      <c r="I159">
        <v>4</v>
      </c>
      <c r="J159">
        <v>0</v>
      </c>
      <c r="K159" s="34">
        <v>0</v>
      </c>
      <c r="L159">
        <f>+Tabla32391112[[#This Row],[BALANCE INICIAL]]+Tabla32391112[[#This Row],[ENTRADAS]]-Tabla32391112[[#This Row],[SALIDAS]]</f>
        <v>4</v>
      </c>
      <c r="M159" s="90">
        <f>6+6</f>
        <v>12</v>
      </c>
      <c r="N159" s="144">
        <v>0</v>
      </c>
      <c r="O159" s="16">
        <v>8</v>
      </c>
      <c r="P159" s="91">
        <f>Tabla32391112[[#This Row],[EXSISTENCIA]]-Tabla32391112[[#This Row],[RECONTEO]]-Tabla32391112[[#This Row],[SALIDAS2]]+Tabla32391112[[#This Row],[ENTRADAS2]]</f>
        <v>0</v>
      </c>
      <c r="Q159" s="2">
        <v>4850</v>
      </c>
      <c r="R159" s="2">
        <f>+Tabla32391112[[#This Row],[BALANCE INICIAL]]*Tabla32391112[[#This Row],[PRECIO]]</f>
        <v>19400</v>
      </c>
      <c r="S159" s="2">
        <f>+Tabla32391112[[#This Row],[ENTRADAS]]*Tabla32391112[[#This Row],[PRECIO]]</f>
        <v>0</v>
      </c>
      <c r="T159" s="2">
        <f>+Tabla32391112[[#This Row],[SALIDAS]]*Tabla32391112[[#This Row],[PRECIO]]</f>
        <v>0</v>
      </c>
      <c r="U159" s="2">
        <f>+Tabla32391112[[#This Row],[BALANCE INICIAL2]]+Tabla32391112[[#This Row],[ENTRADAS3]]-Tabla32391112[[#This Row],[SALIDAS4]]</f>
        <v>19400</v>
      </c>
      <c r="W159" s="2">
        <v>4850</v>
      </c>
      <c r="X159" s="2">
        <f>+Tabla32391112[[#This Row],[BALANCE INICIAL2]]+Tabla32391112[[#This Row],[ENTRADAS3]]-Tabla32391112[[#This Row],[SALIDAS4]]</f>
        <v>19400</v>
      </c>
    </row>
    <row r="160" spans="1:24" ht="15" customHeight="1">
      <c r="A160" s="39" t="s">
        <v>28</v>
      </c>
      <c r="B160" s="40" t="s">
        <v>884</v>
      </c>
      <c r="C160" s="52" t="s">
        <v>74</v>
      </c>
      <c r="D160" t="s">
        <v>1176</v>
      </c>
      <c r="F160" s="55" t="s">
        <v>1345</v>
      </c>
      <c r="G160" s="55"/>
      <c r="H160" s="9" t="s">
        <v>820</v>
      </c>
      <c r="I160">
        <v>2</v>
      </c>
      <c r="J160">
        <v>0</v>
      </c>
      <c r="K160" s="34">
        <v>0</v>
      </c>
      <c r="L160">
        <f>+Tabla32391112[[#This Row],[BALANCE INICIAL]]+Tabla32391112[[#This Row],[ENTRADAS]]-Tabla32391112[[#This Row],[SALIDAS]]</f>
        <v>2</v>
      </c>
      <c r="M160" s="90">
        <v>2</v>
      </c>
      <c r="N160" s="144"/>
      <c r="O160" s="16"/>
      <c r="P160" s="91">
        <f>Tabla32391112[[#This Row],[EXSISTENCIA]]-Tabla32391112[[#This Row],[RECONTEO]]-Tabla32391112[[#This Row],[SALIDAS2]]+Tabla32391112[[#This Row],[ENTRADAS2]]</f>
        <v>0</v>
      </c>
      <c r="Q160" s="2">
        <v>3331.38</v>
      </c>
      <c r="R160" s="2">
        <f>+Tabla32391112[[#This Row],[BALANCE INICIAL]]*Tabla32391112[[#This Row],[PRECIO]]</f>
        <v>6662.76</v>
      </c>
      <c r="S160" s="2">
        <f>+Tabla32391112[[#This Row],[ENTRADAS]]*Tabla32391112[[#This Row],[PRECIO]]</f>
        <v>0</v>
      </c>
      <c r="T160" s="2">
        <f>+Tabla32391112[[#This Row],[SALIDAS]]*Tabla32391112[[#This Row],[PRECIO]]</f>
        <v>0</v>
      </c>
      <c r="U160" s="2">
        <f>+Tabla32391112[[#This Row],[BALANCE INICIAL2]]+Tabla32391112[[#This Row],[ENTRADAS3]]-Tabla32391112[[#This Row],[SALIDAS4]]</f>
        <v>6662.76</v>
      </c>
      <c r="W160" s="2">
        <v>3331.38</v>
      </c>
      <c r="X160" s="2">
        <f>+Tabla32391112[[#This Row],[BALANCE INICIAL2]]+Tabla32391112[[#This Row],[ENTRADAS3]]-Tabla32391112[[#This Row],[SALIDAS4]]</f>
        <v>6662.76</v>
      </c>
    </row>
    <row r="161" spans="1:24" s="163" customFormat="1">
      <c r="A161" s="160" t="s">
        <v>1421</v>
      </c>
      <c r="B161" s="161" t="s">
        <v>1422</v>
      </c>
      <c r="C161" s="162" t="s">
        <v>1423</v>
      </c>
      <c r="D161" s="163" t="s">
        <v>1452</v>
      </c>
      <c r="F161" s="164" t="s">
        <v>1345</v>
      </c>
      <c r="G161" s="164"/>
      <c r="H161" s="165" t="s">
        <v>820</v>
      </c>
      <c r="I161" s="163">
        <v>83</v>
      </c>
      <c r="J161" s="163">
        <v>0</v>
      </c>
      <c r="K161" s="166">
        <v>0</v>
      </c>
      <c r="L161" s="163">
        <f>+Tabla32391112[[#This Row],[BALANCE INICIAL]]+Tabla32391112[[#This Row],[ENTRADAS]]-Tabla32391112[[#This Row],[SALIDAS]]</f>
        <v>83</v>
      </c>
      <c r="M161" s="167">
        <v>83</v>
      </c>
      <c r="N161" s="168"/>
      <c r="O161" s="169"/>
      <c r="P161" s="170">
        <f>Tabla32391112[[#This Row],[EXSISTENCIA]]-Tabla32391112[[#This Row],[RECONTEO]]-Tabla32391112[[#This Row],[SALIDAS2]]+Tabla32391112[[#This Row],[ENTRADAS2]]</f>
        <v>0</v>
      </c>
      <c r="Q161" s="171">
        <v>390</v>
      </c>
      <c r="R161" s="171">
        <f>+Tabla32391112[[#This Row],[BALANCE INICIAL]]*Tabla32391112[[#This Row],[PRECIO]]</f>
        <v>32370</v>
      </c>
      <c r="S161" s="171">
        <f>+Tabla32391112[[#This Row],[ENTRADAS]]*Tabla32391112[[#This Row],[PRECIO]]</f>
        <v>0</v>
      </c>
      <c r="T161" s="171">
        <f>+Tabla32391112[[#This Row],[SALIDAS]]*Tabla32391112[[#This Row],[PRECIO]]</f>
        <v>0</v>
      </c>
      <c r="U161" s="171">
        <f>+Tabla32391112[[#This Row],[BALANCE INICIAL2]]+Tabla32391112[[#This Row],[ENTRADAS3]]-Tabla32391112[[#This Row],[SALIDAS4]]</f>
        <v>32370</v>
      </c>
      <c r="W161" s="171">
        <v>390</v>
      </c>
      <c r="X161" s="171">
        <f>+Tabla32391112[[#This Row],[BALANCE INICIAL2]]+Tabla32391112[[#This Row],[ENTRADAS3]]-Tabla32391112[[#This Row],[SALIDAS4]]</f>
        <v>32370</v>
      </c>
    </row>
    <row r="162" spans="1:24" ht="15" customHeight="1">
      <c r="A162" s="39" t="s">
        <v>28</v>
      </c>
      <c r="B162" s="40" t="s">
        <v>884</v>
      </c>
      <c r="C162" s="52" t="s">
        <v>74</v>
      </c>
      <c r="D162" t="s">
        <v>1207</v>
      </c>
      <c r="F162" s="55" t="s">
        <v>1345</v>
      </c>
      <c r="G162" s="55"/>
      <c r="H162" s="9" t="s">
        <v>820</v>
      </c>
      <c r="I162">
        <v>760</v>
      </c>
      <c r="J162">
        <v>0</v>
      </c>
      <c r="K162" s="34">
        <v>0</v>
      </c>
      <c r="L162">
        <f>+Tabla32391112[[#This Row],[BALANCE INICIAL]]+Tabla32391112[[#This Row],[ENTRADAS]]-Tabla32391112[[#This Row],[SALIDAS]]</f>
        <v>760</v>
      </c>
      <c r="M162" s="90">
        <v>760</v>
      </c>
      <c r="N162" s="144"/>
      <c r="O162" s="16"/>
      <c r="P162" s="91">
        <f>Tabla32391112[[#This Row],[EXSISTENCIA]]-Tabla32391112[[#This Row],[RECONTEO]]-Tabla32391112[[#This Row],[SALIDAS2]]+Tabla32391112[[#This Row],[ENTRADAS2]]</f>
        <v>0</v>
      </c>
      <c r="Q162" s="2">
        <v>11.3</v>
      </c>
      <c r="R162" s="2">
        <f>+Tabla32391112[[#This Row],[BALANCE INICIAL]]*Tabla32391112[[#This Row],[PRECIO]]</f>
        <v>8588</v>
      </c>
      <c r="S162" s="2">
        <f>+Tabla32391112[[#This Row],[ENTRADAS]]*Tabla32391112[[#This Row],[PRECIO]]</f>
        <v>0</v>
      </c>
      <c r="T162" s="2">
        <f>+Tabla32391112[[#This Row],[SALIDAS]]*Tabla32391112[[#This Row],[PRECIO]]</f>
        <v>0</v>
      </c>
      <c r="U162" s="2">
        <f>+Tabla32391112[[#This Row],[BALANCE INICIAL2]]+Tabla32391112[[#This Row],[ENTRADAS3]]-Tabla32391112[[#This Row],[SALIDAS4]]</f>
        <v>8588</v>
      </c>
      <c r="W162" s="2">
        <v>11.3</v>
      </c>
      <c r="X162" s="2">
        <f>+Tabla32391112[[#This Row],[BALANCE INICIAL2]]+Tabla32391112[[#This Row],[ENTRADAS3]]-Tabla32391112[[#This Row],[SALIDAS4]]</f>
        <v>8588</v>
      </c>
    </row>
    <row r="163" spans="1:24" s="175" customFormat="1">
      <c r="A163" s="172" t="s">
        <v>42</v>
      </c>
      <c r="B163" s="180">
        <v>1206010001</v>
      </c>
      <c r="C163" s="174" t="s">
        <v>88</v>
      </c>
      <c r="D163" s="175" t="s">
        <v>1468</v>
      </c>
      <c r="F163" s="176" t="s">
        <v>1345</v>
      </c>
      <c r="G163" s="176"/>
      <c r="H163" s="177" t="s">
        <v>820</v>
      </c>
      <c r="I163" s="175">
        <v>0</v>
      </c>
      <c r="J163" s="175">
        <v>0</v>
      </c>
      <c r="K163" s="178">
        <v>0</v>
      </c>
      <c r="L163" s="175">
        <f>+Tabla32391112[[#This Row],[BALANCE INICIAL]]+Tabla32391112[[#This Row],[ENTRADAS]]-Tabla32391112[[#This Row],[SALIDAS]]</f>
        <v>0</v>
      </c>
      <c r="M163" s="167">
        <v>0</v>
      </c>
      <c r="N163" s="168"/>
      <c r="O163" s="167"/>
      <c r="P163" s="170">
        <f>Tabla32391112[[#This Row],[EXSISTENCIA]]-Tabla32391112[[#This Row],[RECONTEO]]-Tabla32391112[[#This Row],[SALIDAS2]]+Tabla32391112[[#This Row],[ENTRADAS2]]</f>
        <v>0</v>
      </c>
      <c r="Q163" s="179">
        <v>9533.56</v>
      </c>
      <c r="R163" s="179">
        <f>+Tabla32391112[[#This Row],[BALANCE INICIAL]]*Tabla32391112[[#This Row],[PRECIO]]</f>
        <v>0</v>
      </c>
      <c r="S163" s="179">
        <f>+Tabla32391112[[#This Row],[ENTRADAS]]*Tabla32391112[[#This Row],[PRECIO]]</f>
        <v>0</v>
      </c>
      <c r="T163" s="179">
        <f>+Tabla32391112[[#This Row],[SALIDAS]]*Tabla32391112[[#This Row],[PRECIO]]</f>
        <v>0</v>
      </c>
      <c r="U163" s="179">
        <f>+Tabla32391112[[#This Row],[BALANCE INICIAL2]]+Tabla32391112[[#This Row],[ENTRADAS3]]-Tabla32391112[[#This Row],[SALIDAS4]]</f>
        <v>0</v>
      </c>
      <c r="W163" s="179">
        <v>9533.56</v>
      </c>
      <c r="X163" s="179">
        <f>+Tabla32391112[[#This Row],[BALANCE INICIAL2]]+Tabla32391112[[#This Row],[ENTRADAS3]]-Tabla32391112[[#This Row],[SALIDAS4]]</f>
        <v>0</v>
      </c>
    </row>
    <row r="164" spans="1:24" s="163" customFormat="1">
      <c r="A164" s="172" t="s">
        <v>42</v>
      </c>
      <c r="B164" s="173" t="s">
        <v>886</v>
      </c>
      <c r="C164" s="174" t="s">
        <v>88</v>
      </c>
      <c r="D164" s="175" t="s">
        <v>1470</v>
      </c>
      <c r="E164" s="175" t="s">
        <v>979</v>
      </c>
      <c r="F164" s="176" t="s">
        <v>1345</v>
      </c>
      <c r="G164" s="176"/>
      <c r="H164" s="177" t="s">
        <v>820</v>
      </c>
      <c r="I164" s="175">
        <v>2</v>
      </c>
      <c r="J164" s="175">
        <v>0</v>
      </c>
      <c r="K164" s="178">
        <v>0</v>
      </c>
      <c r="L164" s="175">
        <f>+Tabla32391112[[#This Row],[BALANCE INICIAL]]+Tabla32391112[[#This Row],[ENTRADAS]]-Tabla32391112[[#This Row],[SALIDAS]]</f>
        <v>2</v>
      </c>
      <c r="M164" s="167">
        <v>1</v>
      </c>
      <c r="N164" s="168">
        <v>1</v>
      </c>
      <c r="O164" s="167"/>
      <c r="P164" s="170">
        <f>Tabla32391112[[#This Row],[EXSISTENCIA]]-Tabla32391112[[#This Row],[RECONTEO]]-Tabla32391112[[#This Row],[SALIDAS2]]+Tabla32391112[[#This Row],[ENTRADAS2]]</f>
        <v>0</v>
      </c>
      <c r="Q164" s="179">
        <v>4152.54</v>
      </c>
      <c r="R164" s="179">
        <f>+Tabla32391112[[#This Row],[BALANCE INICIAL]]*Tabla32391112[[#This Row],[PRECIO]]</f>
        <v>8305.08</v>
      </c>
      <c r="S164" s="179">
        <f>+Tabla32391112[[#This Row],[ENTRADAS]]*Tabla32391112[[#This Row],[PRECIO]]</f>
        <v>0</v>
      </c>
      <c r="T164" s="179">
        <f>+Tabla32391112[[#This Row],[SALIDAS]]*Tabla32391112[[#This Row],[PRECIO]]</f>
        <v>0</v>
      </c>
      <c r="U164" s="179">
        <f>+Tabla32391112[[#This Row],[BALANCE INICIAL2]]+Tabla32391112[[#This Row],[ENTRADAS3]]-Tabla32391112[[#This Row],[SALIDAS4]]</f>
        <v>8305.08</v>
      </c>
      <c r="V164" s="175"/>
      <c r="W164" s="179">
        <v>4152.54</v>
      </c>
      <c r="X164" s="179">
        <f>+Tabla32391112[[#This Row],[BALANCE INICIAL2]]+Tabla32391112[[#This Row],[ENTRADAS3]]-Tabla32391112[[#This Row],[SALIDAS4]]</f>
        <v>8305.08</v>
      </c>
    </row>
    <row r="165" spans="1:24" s="163" customFormat="1">
      <c r="A165" s="172" t="s">
        <v>42</v>
      </c>
      <c r="B165" s="180">
        <v>1206010001</v>
      </c>
      <c r="C165" s="174" t="s">
        <v>88</v>
      </c>
      <c r="D165" s="175" t="s">
        <v>1469</v>
      </c>
      <c r="E165" s="175"/>
      <c r="F165" s="176" t="s">
        <v>1345</v>
      </c>
      <c r="G165" s="176"/>
      <c r="H165" s="177" t="s">
        <v>820</v>
      </c>
      <c r="I165" s="175">
        <v>5</v>
      </c>
      <c r="J165" s="175">
        <v>0</v>
      </c>
      <c r="K165" s="178">
        <v>0</v>
      </c>
      <c r="L165" s="175">
        <f>+Tabla32391112[[#This Row],[BALANCE INICIAL]]+Tabla32391112[[#This Row],[ENTRADAS]]-Tabla32391112[[#This Row],[SALIDAS]]</f>
        <v>5</v>
      </c>
      <c r="M165" s="167">
        <v>4</v>
      </c>
      <c r="N165" s="168">
        <v>1</v>
      </c>
      <c r="O165" s="167"/>
      <c r="P165" s="170">
        <f>Tabla32391112[[#This Row],[EXSISTENCIA]]-Tabla32391112[[#This Row],[RECONTEO]]-Tabla32391112[[#This Row],[SALIDAS2]]+Tabla32391112[[#This Row],[ENTRADAS2]]</f>
        <v>0</v>
      </c>
      <c r="Q165" s="179">
        <v>7873</v>
      </c>
      <c r="R165" s="179">
        <f>+Tabla32391112[[#This Row],[BALANCE INICIAL]]*Tabla32391112[[#This Row],[PRECIO]]</f>
        <v>39365</v>
      </c>
      <c r="S165" s="179">
        <f>+Tabla32391112[[#This Row],[ENTRADAS]]*Tabla32391112[[#This Row],[PRECIO]]</f>
        <v>0</v>
      </c>
      <c r="T165" s="179">
        <f>+Tabla32391112[[#This Row],[SALIDAS]]*Tabla32391112[[#This Row],[PRECIO]]</f>
        <v>0</v>
      </c>
      <c r="U165" s="179">
        <f>+Tabla32391112[[#This Row],[BALANCE INICIAL2]]+Tabla32391112[[#This Row],[ENTRADAS3]]-Tabla32391112[[#This Row],[SALIDAS4]]</f>
        <v>39365</v>
      </c>
      <c r="V165" s="175"/>
      <c r="W165" s="179">
        <v>7873</v>
      </c>
      <c r="X165" s="179">
        <f>+Tabla32391112[[#This Row],[BALANCE INICIAL2]]+Tabla32391112[[#This Row],[ENTRADAS3]]-Tabla32391112[[#This Row],[SALIDAS4]]</f>
        <v>39365</v>
      </c>
    </row>
    <row r="166" spans="1:24" s="163" customFormat="1">
      <c r="A166" s="172" t="s">
        <v>42</v>
      </c>
      <c r="B166" s="173" t="s">
        <v>886</v>
      </c>
      <c r="C166" s="174" t="s">
        <v>88</v>
      </c>
      <c r="D166" s="175" t="s">
        <v>1471</v>
      </c>
      <c r="E166" s="175" t="s">
        <v>979</v>
      </c>
      <c r="F166" s="176" t="s">
        <v>1345</v>
      </c>
      <c r="G166" s="176"/>
      <c r="H166" s="177" t="s">
        <v>820</v>
      </c>
      <c r="I166" s="175">
        <v>5</v>
      </c>
      <c r="J166" s="175">
        <v>0</v>
      </c>
      <c r="K166" s="178">
        <v>2</v>
      </c>
      <c r="L166" s="175">
        <f>+Tabla32391112[[#This Row],[BALANCE INICIAL]]+Tabla32391112[[#This Row],[ENTRADAS]]-Tabla32391112[[#This Row],[SALIDAS]]</f>
        <v>3</v>
      </c>
      <c r="M166" s="167">
        <v>0</v>
      </c>
      <c r="N166" s="168">
        <v>3</v>
      </c>
      <c r="O166" s="167"/>
      <c r="P166" s="170">
        <f>Tabla32391112[[#This Row],[EXSISTENCIA]]-Tabla32391112[[#This Row],[RECONTEO]]-Tabla32391112[[#This Row],[SALIDAS2]]+Tabla32391112[[#This Row],[ENTRADAS2]]</f>
        <v>0</v>
      </c>
      <c r="Q166" s="179">
        <v>4491.53</v>
      </c>
      <c r="R166" s="179">
        <f>+Tabla32391112[[#This Row],[BALANCE INICIAL]]*Tabla32391112[[#This Row],[PRECIO]]</f>
        <v>22457.649999999998</v>
      </c>
      <c r="S166" s="179">
        <f>+Tabla32391112[[#This Row],[ENTRADAS]]*Tabla32391112[[#This Row],[PRECIO]]</f>
        <v>0</v>
      </c>
      <c r="T166" s="179">
        <f>+Tabla32391112[[#This Row],[SALIDAS]]*Tabla32391112[[#This Row],[PRECIO]]</f>
        <v>8983.06</v>
      </c>
      <c r="U166" s="179">
        <f>+Tabla32391112[[#This Row],[BALANCE INICIAL2]]+Tabla32391112[[#This Row],[ENTRADAS3]]-Tabla32391112[[#This Row],[SALIDAS4]]</f>
        <v>13474.589999999998</v>
      </c>
      <c r="V166" s="175"/>
      <c r="W166" s="179">
        <v>4491.53</v>
      </c>
      <c r="X166" s="179">
        <f>+Tabla32391112[[#This Row],[BALANCE INICIAL2]]+Tabla32391112[[#This Row],[ENTRADAS3]]-Tabla32391112[[#This Row],[SALIDAS4]]</f>
        <v>13474.589999999998</v>
      </c>
    </row>
    <row r="167" spans="1:24">
      <c r="A167" s="39" t="s">
        <v>41</v>
      </c>
      <c r="B167" s="40" t="s">
        <v>890</v>
      </c>
      <c r="C167" s="52" t="s">
        <v>87</v>
      </c>
      <c r="D167" t="s">
        <v>1811</v>
      </c>
      <c r="F167" s="55" t="s">
        <v>1345</v>
      </c>
      <c r="G167" s="55"/>
      <c r="H167" s="9" t="s">
        <v>855</v>
      </c>
      <c r="I167">
        <v>1</v>
      </c>
      <c r="J167">
        <v>0</v>
      </c>
      <c r="K167" s="34">
        <v>0</v>
      </c>
      <c r="L167">
        <f>+Tabla32391112[[#This Row],[BALANCE INICIAL]]+Tabla32391112[[#This Row],[ENTRADAS]]-Tabla32391112[[#This Row],[SALIDAS]]</f>
        <v>1</v>
      </c>
      <c r="M167" s="90">
        <v>1</v>
      </c>
      <c r="N167" s="144"/>
      <c r="O167" s="16"/>
      <c r="P167" s="91">
        <f>Tabla32391112[[#This Row],[EXSISTENCIA]]-Tabla32391112[[#This Row],[RECONTEO]]-Tabla32391112[[#This Row],[SALIDAS2]]+Tabla32391112[[#This Row],[ENTRADAS2]]</f>
        <v>0</v>
      </c>
      <c r="Q167" s="2">
        <v>140</v>
      </c>
      <c r="R167" s="2">
        <f>+Tabla32391112[[#This Row],[BALANCE INICIAL]]*Tabla32391112[[#This Row],[PRECIO]]</f>
        <v>140</v>
      </c>
      <c r="S167" s="2">
        <f>+Tabla32391112[[#This Row],[ENTRADAS]]*Tabla32391112[[#This Row],[PRECIO]]</f>
        <v>0</v>
      </c>
      <c r="T167" s="2">
        <f>+Tabla32391112[[#This Row],[SALIDAS]]*Tabla32391112[[#This Row],[PRECIO]]</f>
        <v>0</v>
      </c>
      <c r="U167" s="2">
        <f>+Tabla32391112[[#This Row],[BALANCE INICIAL2]]+Tabla32391112[[#This Row],[ENTRADAS3]]-Tabla32391112[[#This Row],[SALIDAS4]]</f>
        <v>140</v>
      </c>
      <c r="W167" s="2">
        <v>140</v>
      </c>
      <c r="X167" s="2">
        <f>+Tabla32391112[[#This Row],[BALANCE INICIAL2]]+Tabla32391112[[#This Row],[ENTRADAS3]]-Tabla32391112[[#This Row],[SALIDAS4]]</f>
        <v>140</v>
      </c>
    </row>
    <row r="168" spans="1:24">
      <c r="A168" s="39" t="s">
        <v>41</v>
      </c>
      <c r="B168" s="40" t="s">
        <v>890</v>
      </c>
      <c r="C168" s="52" t="s">
        <v>87</v>
      </c>
      <c r="D168" t="s">
        <v>1810</v>
      </c>
      <c r="F168" s="55" t="s">
        <v>1345</v>
      </c>
      <c r="G168" s="55"/>
      <c r="H168" s="9" t="s">
        <v>834</v>
      </c>
      <c r="I168">
        <v>2</v>
      </c>
      <c r="J168">
        <v>0</v>
      </c>
      <c r="K168" s="34">
        <v>0</v>
      </c>
      <c r="L168">
        <f>+Tabla32391112[[#This Row],[BALANCE INICIAL]]+Tabla32391112[[#This Row],[ENTRADAS]]-Tabla32391112[[#This Row],[SALIDAS]]</f>
        <v>2</v>
      </c>
      <c r="M168" s="90">
        <v>2</v>
      </c>
      <c r="N168" s="144"/>
      <c r="O168" s="16"/>
      <c r="P168" s="91">
        <f>Tabla32391112[[#This Row],[EXSISTENCIA]]-Tabla32391112[[#This Row],[RECONTEO]]-Tabla32391112[[#This Row],[SALIDAS2]]+Tabla32391112[[#This Row],[ENTRADAS2]]</f>
        <v>0</v>
      </c>
      <c r="Q168" s="2">
        <v>140</v>
      </c>
      <c r="R168" s="2">
        <f>+Tabla32391112[[#This Row],[BALANCE INICIAL]]*Tabla32391112[[#This Row],[PRECIO]]</f>
        <v>280</v>
      </c>
      <c r="S168" s="2">
        <f>+Tabla32391112[[#This Row],[ENTRADAS]]*Tabla32391112[[#This Row],[PRECIO]]</f>
        <v>0</v>
      </c>
      <c r="T168" s="2">
        <f>+Tabla32391112[[#This Row],[SALIDAS]]*Tabla32391112[[#This Row],[PRECIO]]</f>
        <v>0</v>
      </c>
      <c r="U168" s="2">
        <f>+Tabla32391112[[#This Row],[BALANCE INICIAL2]]+Tabla32391112[[#This Row],[ENTRADAS3]]-Tabla32391112[[#This Row],[SALIDAS4]]</f>
        <v>280</v>
      </c>
      <c r="W168" s="2">
        <v>140</v>
      </c>
      <c r="X168" s="2">
        <f>+Tabla32391112[[#This Row],[BALANCE INICIAL2]]+Tabla32391112[[#This Row],[ENTRADAS3]]-Tabla32391112[[#This Row],[SALIDAS4]]</f>
        <v>280</v>
      </c>
    </row>
    <row r="169" spans="1:24">
      <c r="A169" s="39" t="s">
        <v>41</v>
      </c>
      <c r="B169" s="40" t="s">
        <v>890</v>
      </c>
      <c r="C169" s="52" t="s">
        <v>87</v>
      </c>
      <c r="D169" t="s">
        <v>1809</v>
      </c>
      <c r="F169" s="55" t="s">
        <v>1345</v>
      </c>
      <c r="G169" s="55"/>
      <c r="H169" s="9" t="s">
        <v>834</v>
      </c>
      <c r="I169">
        <v>4</v>
      </c>
      <c r="J169">
        <v>0</v>
      </c>
      <c r="K169" s="34">
        <v>0</v>
      </c>
      <c r="L169">
        <f>+Tabla32391112[[#This Row],[BALANCE INICIAL]]+Tabla32391112[[#This Row],[ENTRADAS]]-Tabla32391112[[#This Row],[SALIDAS]]</f>
        <v>4</v>
      </c>
      <c r="M169" s="90">
        <v>4</v>
      </c>
      <c r="N169" s="144"/>
      <c r="O169" s="16"/>
      <c r="P169" s="91">
        <f>Tabla32391112[[#This Row],[EXSISTENCIA]]-Tabla32391112[[#This Row],[RECONTEO]]-Tabla32391112[[#This Row],[SALIDAS2]]+Tabla32391112[[#This Row],[ENTRADAS2]]</f>
        <v>0</v>
      </c>
      <c r="Q169" s="2">
        <v>140</v>
      </c>
      <c r="R169" s="2">
        <f>+Tabla32391112[[#This Row],[BALANCE INICIAL]]*Tabla32391112[[#This Row],[PRECIO]]</f>
        <v>560</v>
      </c>
      <c r="S169" s="2">
        <f>+Tabla32391112[[#This Row],[ENTRADAS]]*Tabla32391112[[#This Row],[PRECIO]]</f>
        <v>0</v>
      </c>
      <c r="T169" s="2">
        <f>+Tabla32391112[[#This Row],[SALIDAS]]*Tabla32391112[[#This Row],[PRECIO]]</f>
        <v>0</v>
      </c>
      <c r="U169" s="2">
        <f>+Tabla32391112[[#This Row],[BALANCE INICIAL2]]+Tabla32391112[[#This Row],[ENTRADAS3]]-Tabla32391112[[#This Row],[SALIDAS4]]</f>
        <v>560</v>
      </c>
      <c r="W169" s="2">
        <v>140</v>
      </c>
      <c r="X169" s="2">
        <f>+Tabla32391112[[#This Row],[BALANCE INICIAL2]]+Tabla32391112[[#This Row],[ENTRADAS3]]-Tabla32391112[[#This Row],[SALIDAS4]]</f>
        <v>560</v>
      </c>
    </row>
    <row r="170" spans="1:24">
      <c r="A170" s="63" t="s">
        <v>29</v>
      </c>
      <c r="B170" s="40" t="s">
        <v>878</v>
      </c>
      <c r="C170" s="52" t="s">
        <v>102</v>
      </c>
      <c r="D170" t="s">
        <v>1705</v>
      </c>
      <c r="E170" t="s">
        <v>1659</v>
      </c>
      <c r="F170" s="55">
        <v>45551</v>
      </c>
      <c r="G170" s="62" t="s">
        <v>1719</v>
      </c>
      <c r="H170" s="9" t="s">
        <v>870</v>
      </c>
      <c r="I170">
        <v>0</v>
      </c>
      <c r="J170">
        <v>10</v>
      </c>
      <c r="K170" s="34">
        <v>0</v>
      </c>
      <c r="L170">
        <f>+Tabla32391112[[#This Row],[BALANCE INICIAL]]+Tabla32391112[[#This Row],[ENTRADAS]]-Tabla32391112[[#This Row],[SALIDAS]]</f>
        <v>10</v>
      </c>
      <c r="M170" s="90">
        <v>10</v>
      </c>
      <c r="N170" s="144"/>
      <c r="O170" s="16"/>
      <c r="P170" s="91">
        <f>Tabla32391112[[#This Row],[EXSISTENCIA]]-Tabla32391112[[#This Row],[RECONTEO]]-Tabla32391112[[#This Row],[SALIDAS2]]+Tabla32391112[[#This Row],[ENTRADAS2]]</f>
        <v>0</v>
      </c>
      <c r="Q170" s="2">
        <v>938</v>
      </c>
      <c r="R170" s="2">
        <f>+Tabla32391112[[#This Row],[BALANCE INICIAL]]*Tabla32391112[[#This Row],[PRECIO]]</f>
        <v>0</v>
      </c>
      <c r="S170" s="2">
        <f>+Tabla32391112[[#This Row],[ENTRADAS]]*Tabla32391112[[#This Row],[PRECIO]]</f>
        <v>9380</v>
      </c>
      <c r="T170" s="2">
        <f>+Tabla32391112[[#This Row],[SALIDAS]]*Tabla32391112[[#This Row],[PRECIO]]</f>
        <v>0</v>
      </c>
      <c r="U170" s="2">
        <f>+Tabla32391112[[#This Row],[BALANCE INICIAL2]]+Tabla32391112[[#This Row],[ENTRADAS3]]-Tabla32391112[[#This Row],[SALIDAS4]]</f>
        <v>9380</v>
      </c>
      <c r="W170" s="2">
        <v>938</v>
      </c>
      <c r="X170" s="2">
        <f>+Tabla32391112[[#This Row],[BALANCE INICIAL2]]+Tabla32391112[[#This Row],[ENTRADAS3]]-Tabla32391112[[#This Row],[SALIDAS4]]</f>
        <v>9380</v>
      </c>
    </row>
    <row r="171" spans="1:24">
      <c r="A171" s="63" t="s">
        <v>29</v>
      </c>
      <c r="B171" s="40" t="s">
        <v>878</v>
      </c>
      <c r="C171" s="52" t="s">
        <v>102</v>
      </c>
      <c r="D171" t="s">
        <v>1731</v>
      </c>
      <c r="E171" t="s">
        <v>1659</v>
      </c>
      <c r="F171" s="55">
        <v>45551</v>
      </c>
      <c r="G171" s="62" t="s">
        <v>1719</v>
      </c>
      <c r="H171" s="9" t="s">
        <v>870</v>
      </c>
      <c r="I171">
        <v>0</v>
      </c>
      <c r="J171">
        <v>9</v>
      </c>
      <c r="K171" s="34">
        <v>0</v>
      </c>
      <c r="L171">
        <f>+Tabla32391112[[#This Row],[BALANCE INICIAL]]+Tabla32391112[[#This Row],[ENTRADAS]]-Tabla32391112[[#This Row],[SALIDAS]]</f>
        <v>9</v>
      </c>
      <c r="M171" s="90">
        <v>9</v>
      </c>
      <c r="N171" s="144"/>
      <c r="O171" s="16"/>
      <c r="P171" s="91">
        <f>Tabla32391112[[#This Row],[EXSISTENCIA]]-Tabla32391112[[#This Row],[RECONTEO]]-Tabla32391112[[#This Row],[SALIDAS2]]+Tabla32391112[[#This Row],[ENTRADAS2]]</f>
        <v>0</v>
      </c>
      <c r="Q171" s="2">
        <v>779</v>
      </c>
      <c r="R171" s="2">
        <f>+Tabla32391112[[#This Row],[BALANCE INICIAL]]*Tabla32391112[[#This Row],[PRECIO]]</f>
        <v>0</v>
      </c>
      <c r="S171" s="2">
        <f>+Tabla32391112[[#This Row],[ENTRADAS]]*Tabla32391112[[#This Row],[PRECIO]]</f>
        <v>7011</v>
      </c>
      <c r="T171" s="2">
        <f>+Tabla32391112[[#This Row],[SALIDAS]]*Tabla32391112[[#This Row],[PRECIO]]</f>
        <v>0</v>
      </c>
      <c r="U171" s="2">
        <f>+Tabla32391112[[#This Row],[BALANCE INICIAL2]]+Tabla32391112[[#This Row],[ENTRADAS3]]-Tabla32391112[[#This Row],[SALIDAS4]]</f>
        <v>7011</v>
      </c>
      <c r="W171" s="2">
        <v>779</v>
      </c>
      <c r="X171" s="2">
        <f>+Tabla32391112[[#This Row],[BALANCE INICIAL2]]+Tabla32391112[[#This Row],[ENTRADAS3]]-Tabla32391112[[#This Row],[SALIDAS4]]</f>
        <v>7011</v>
      </c>
    </row>
    <row r="172" spans="1:24">
      <c r="A172" s="39" t="s">
        <v>1384</v>
      </c>
      <c r="B172" s="40" t="s">
        <v>1385</v>
      </c>
      <c r="C172" s="52" t="s">
        <v>1386</v>
      </c>
      <c r="D172" t="s">
        <v>1156</v>
      </c>
      <c r="F172" s="55" t="s">
        <v>1345</v>
      </c>
      <c r="G172" s="55"/>
      <c r="H172" s="9" t="s">
        <v>820</v>
      </c>
      <c r="I172">
        <v>10</v>
      </c>
      <c r="J172">
        <v>0</v>
      </c>
      <c r="K172" s="34">
        <v>0</v>
      </c>
      <c r="L172">
        <f>+Tabla32391112[[#This Row],[BALANCE INICIAL]]+Tabla32391112[[#This Row],[ENTRADAS]]-Tabla32391112[[#This Row],[SALIDAS]]</f>
        <v>10</v>
      </c>
      <c r="M172" s="90">
        <v>10</v>
      </c>
      <c r="N172" s="144"/>
      <c r="O172" s="16"/>
      <c r="P172" s="91">
        <f>Tabla32391112[[#This Row],[EXSISTENCIA]]-Tabla32391112[[#This Row],[RECONTEO]]-Tabla32391112[[#This Row],[SALIDAS2]]+Tabla32391112[[#This Row],[ENTRADAS2]]</f>
        <v>0</v>
      </c>
      <c r="Q172" s="2">
        <v>55</v>
      </c>
      <c r="R172" s="2">
        <f>+Tabla32391112[[#This Row],[BALANCE INICIAL]]*Tabla32391112[[#This Row],[PRECIO]]</f>
        <v>550</v>
      </c>
      <c r="S172" s="2">
        <f>+Tabla32391112[[#This Row],[ENTRADAS]]*Tabla32391112[[#This Row],[PRECIO]]</f>
        <v>0</v>
      </c>
      <c r="T172" s="2">
        <f>+Tabla32391112[[#This Row],[SALIDAS]]*Tabla32391112[[#This Row],[PRECIO]]</f>
        <v>0</v>
      </c>
      <c r="U172" s="2">
        <f>+Tabla32391112[[#This Row],[BALANCE INICIAL2]]+Tabla32391112[[#This Row],[ENTRADAS3]]-Tabla32391112[[#This Row],[SALIDAS4]]</f>
        <v>550</v>
      </c>
      <c r="W172" s="2">
        <v>55</v>
      </c>
      <c r="X172" s="2">
        <f>+Tabla32391112[[#This Row],[BALANCE INICIAL2]]+Tabla32391112[[#This Row],[ENTRADAS3]]-Tabla32391112[[#This Row],[SALIDAS4]]</f>
        <v>550</v>
      </c>
    </row>
    <row r="173" spans="1:24">
      <c r="A173" s="39" t="s">
        <v>59</v>
      </c>
      <c r="B173" s="40" t="s">
        <v>880</v>
      </c>
      <c r="C173" s="52" t="s">
        <v>107</v>
      </c>
      <c r="D173" t="s">
        <v>789</v>
      </c>
      <c r="F173" s="55" t="s">
        <v>1345</v>
      </c>
      <c r="G173" s="55"/>
      <c r="H173" s="9" t="s">
        <v>873</v>
      </c>
      <c r="I173">
        <v>167</v>
      </c>
      <c r="J173">
        <v>0</v>
      </c>
      <c r="K173" s="34">
        <v>0</v>
      </c>
      <c r="L173">
        <f>+Tabla32391112[[#This Row],[BALANCE INICIAL]]+Tabla32391112[[#This Row],[ENTRADAS]]-Tabla32391112[[#This Row],[SALIDAS]]</f>
        <v>167</v>
      </c>
      <c r="M173" s="90">
        <v>167</v>
      </c>
      <c r="N173" s="144"/>
      <c r="O173" s="16"/>
      <c r="P173" s="91">
        <f>Tabla32391112[[#This Row],[EXSISTENCIA]]-Tabla32391112[[#This Row],[RECONTEO]]-Tabla32391112[[#This Row],[SALIDAS2]]+Tabla32391112[[#This Row],[ENTRADAS2]]</f>
        <v>0</v>
      </c>
      <c r="Q173" s="2">
        <v>565</v>
      </c>
      <c r="R173" s="2">
        <f>+Tabla32391112[[#This Row],[BALANCE INICIAL]]*Tabla32391112[[#This Row],[PRECIO]]</f>
        <v>94355</v>
      </c>
      <c r="S173" s="2">
        <f>+Tabla32391112[[#This Row],[ENTRADAS]]*Tabla32391112[[#This Row],[PRECIO]]</f>
        <v>0</v>
      </c>
      <c r="T173" s="2">
        <f>+Tabla32391112[[#This Row],[SALIDAS]]*Tabla32391112[[#This Row],[PRECIO]]</f>
        <v>0</v>
      </c>
      <c r="U173" s="2">
        <f>+Tabla32391112[[#This Row],[BALANCE INICIAL2]]+Tabla32391112[[#This Row],[ENTRADAS3]]-Tabla32391112[[#This Row],[SALIDAS4]]</f>
        <v>94355</v>
      </c>
      <c r="W173" s="2">
        <v>565</v>
      </c>
      <c r="X173" s="2">
        <f>+Tabla32391112[[#This Row],[BALANCE INICIAL2]]+Tabla32391112[[#This Row],[ENTRADAS3]]-Tabla32391112[[#This Row],[SALIDAS4]]</f>
        <v>94355</v>
      </c>
    </row>
    <row r="174" spans="1:24">
      <c r="A174" s="9" t="s">
        <v>1141</v>
      </c>
      <c r="B174" s="17" t="s">
        <v>1142</v>
      </c>
      <c r="C174" s="50" t="s">
        <v>1143</v>
      </c>
      <c r="D174" t="s">
        <v>1742</v>
      </c>
      <c r="F174" s="55"/>
      <c r="G174" s="55"/>
      <c r="H174" s="9" t="s">
        <v>820</v>
      </c>
      <c r="I174">
        <v>24</v>
      </c>
      <c r="J174">
        <v>0</v>
      </c>
      <c r="K174" s="34">
        <v>0</v>
      </c>
      <c r="L174">
        <f>+Tabla32391112[[#This Row],[BALANCE INICIAL]]+Tabla32391112[[#This Row],[ENTRADAS]]-Tabla32391112[[#This Row],[SALIDAS]]</f>
        <v>24</v>
      </c>
      <c r="M174" s="90">
        <v>24</v>
      </c>
      <c r="N174" s="144"/>
      <c r="O174" s="16"/>
      <c r="P174" s="91">
        <f>Tabla32391112[[#This Row],[EXSISTENCIA]]-Tabla32391112[[#This Row],[RECONTEO]]-Tabla32391112[[#This Row],[SALIDAS2]]+Tabla32391112[[#This Row],[ENTRADAS2]]</f>
        <v>0</v>
      </c>
      <c r="Q174" s="2">
        <v>975</v>
      </c>
      <c r="R174" s="2">
        <f>+Tabla32391112[[#This Row],[BALANCE INICIAL]]*Tabla32391112[[#This Row],[PRECIO]]</f>
        <v>23400</v>
      </c>
      <c r="S174" s="2">
        <f>+Tabla32391112[[#This Row],[ENTRADAS]]*Tabla32391112[[#This Row],[PRECIO]]</f>
        <v>0</v>
      </c>
      <c r="T174" s="2">
        <f>+Tabla32391112[[#This Row],[SALIDAS]]*Tabla32391112[[#This Row],[PRECIO]]</f>
        <v>0</v>
      </c>
      <c r="U174" s="2">
        <f>+Tabla32391112[[#This Row],[BALANCE INICIAL2]]+Tabla32391112[[#This Row],[ENTRADAS3]]-Tabla32391112[[#This Row],[SALIDAS4]]</f>
        <v>23400</v>
      </c>
      <c r="W174" s="2">
        <v>975</v>
      </c>
      <c r="X174" s="2">
        <f>+Tabla32391112[[#This Row],[BALANCE INICIAL2]]+Tabla32391112[[#This Row],[ENTRADAS3]]-Tabla32391112[[#This Row],[SALIDAS4]]</f>
        <v>23400</v>
      </c>
    </row>
    <row r="175" spans="1:24">
      <c r="A175" s="9" t="s">
        <v>1145</v>
      </c>
      <c r="B175" s="17" t="s">
        <v>885</v>
      </c>
      <c r="C175" s="50" t="s">
        <v>1146</v>
      </c>
      <c r="D175" t="s">
        <v>1347</v>
      </c>
      <c r="E175" t="s">
        <v>1348</v>
      </c>
      <c r="F175" s="54">
        <v>45475</v>
      </c>
      <c r="G175" s="54"/>
      <c r="H175" s="9" t="s">
        <v>820</v>
      </c>
      <c r="I175">
        <v>6</v>
      </c>
      <c r="J175">
        <v>0</v>
      </c>
      <c r="K175" s="34">
        <v>0</v>
      </c>
      <c r="L175">
        <f>+Tabla32391112[[#This Row],[BALANCE INICIAL]]+Tabla32391112[[#This Row],[ENTRADAS]]-Tabla32391112[[#This Row],[SALIDAS]]</f>
        <v>6</v>
      </c>
      <c r="M175" s="90">
        <v>0</v>
      </c>
      <c r="N175" s="144">
        <v>6</v>
      </c>
      <c r="O175" s="16"/>
      <c r="P175" s="91">
        <f>Tabla32391112[[#This Row],[EXSISTENCIA]]-Tabla32391112[[#This Row],[RECONTEO]]-Tabla32391112[[#This Row],[SALIDAS2]]+Tabla32391112[[#This Row],[ENTRADAS2]]</f>
        <v>0</v>
      </c>
      <c r="Q175" s="2">
        <v>3440</v>
      </c>
      <c r="R175" s="2">
        <f>+Tabla32391112[[#This Row],[BALANCE INICIAL]]*Tabla32391112[[#This Row],[PRECIO]]</f>
        <v>20640</v>
      </c>
      <c r="S175" s="2">
        <f>+Tabla32391112[[#This Row],[ENTRADAS]]*Tabla32391112[[#This Row],[PRECIO]]</f>
        <v>0</v>
      </c>
      <c r="T175" s="2">
        <f>+Tabla32391112[[#This Row],[SALIDAS]]*Tabla32391112[[#This Row],[PRECIO]]</f>
        <v>0</v>
      </c>
      <c r="U175" s="2">
        <f>+Tabla32391112[[#This Row],[BALANCE INICIAL2]]+Tabla32391112[[#This Row],[ENTRADAS3]]-Tabla32391112[[#This Row],[SALIDAS4]]</f>
        <v>20640</v>
      </c>
      <c r="W175" s="2">
        <v>3440</v>
      </c>
      <c r="X175" s="2">
        <f>+Tabla32391112[[#This Row],[BALANCE INICIAL2]]+Tabla32391112[[#This Row],[ENTRADAS3]]-Tabla32391112[[#This Row],[SALIDAS4]]</f>
        <v>20640</v>
      </c>
    </row>
    <row r="176" spans="1:24">
      <c r="A176" s="9" t="s">
        <v>1145</v>
      </c>
      <c r="B176" s="17" t="s">
        <v>885</v>
      </c>
      <c r="C176" s="50" t="s">
        <v>1146</v>
      </c>
      <c r="D176" t="s">
        <v>1346</v>
      </c>
      <c r="E176" t="s">
        <v>1348</v>
      </c>
      <c r="F176" s="54">
        <v>45475</v>
      </c>
      <c r="G176" s="54"/>
      <c r="H176" s="9" t="s">
        <v>820</v>
      </c>
      <c r="I176">
        <v>9</v>
      </c>
      <c r="J176">
        <v>0</v>
      </c>
      <c r="K176" s="34">
        <v>0</v>
      </c>
      <c r="L176">
        <f>+Tabla32391112[[#This Row],[BALANCE INICIAL]]+Tabla32391112[[#This Row],[ENTRADAS]]-Tabla32391112[[#This Row],[SALIDAS]]</f>
        <v>9</v>
      </c>
      <c r="M176" s="90">
        <v>0</v>
      </c>
      <c r="N176" s="144">
        <v>9</v>
      </c>
      <c r="O176" s="16"/>
      <c r="P176" s="91">
        <f>Tabla32391112[[#This Row],[EXSISTENCIA]]-Tabla32391112[[#This Row],[RECONTEO]]-Tabla32391112[[#This Row],[SALIDAS2]]+Tabla32391112[[#This Row],[ENTRADAS2]]</f>
        <v>0</v>
      </c>
      <c r="Q176" s="2">
        <v>6719.76</v>
      </c>
      <c r="R176" s="2">
        <f>+Tabla32391112[[#This Row],[BALANCE INICIAL]]*Tabla32391112[[#This Row],[PRECIO]]</f>
        <v>60477.840000000004</v>
      </c>
      <c r="S176" s="2">
        <f>+Tabla32391112[[#This Row],[ENTRADAS]]*Tabla32391112[[#This Row],[PRECIO]]</f>
        <v>0</v>
      </c>
      <c r="T176" s="2">
        <f>+Tabla32391112[[#This Row],[SALIDAS]]*Tabla32391112[[#This Row],[PRECIO]]</f>
        <v>0</v>
      </c>
      <c r="U176" s="2">
        <f>+Tabla32391112[[#This Row],[BALANCE INICIAL2]]+Tabla32391112[[#This Row],[ENTRADAS3]]-Tabla32391112[[#This Row],[SALIDAS4]]</f>
        <v>60477.840000000004</v>
      </c>
      <c r="W176" s="2">
        <v>6719.76</v>
      </c>
      <c r="X176" s="2">
        <f>+Tabla32391112[[#This Row],[BALANCE INICIAL2]]+Tabla32391112[[#This Row],[ENTRADAS3]]-Tabla32391112[[#This Row],[SALIDAS4]]</f>
        <v>60477.840000000004</v>
      </c>
    </row>
    <row r="177" spans="1:24" ht="15" customHeight="1">
      <c r="A177" s="9" t="s">
        <v>1145</v>
      </c>
      <c r="B177" s="17" t="s">
        <v>885</v>
      </c>
      <c r="C177" s="50" t="s">
        <v>1146</v>
      </c>
      <c r="D177" t="s">
        <v>1363</v>
      </c>
      <c r="E177" t="s">
        <v>1348</v>
      </c>
      <c r="F177" s="54">
        <v>45475</v>
      </c>
      <c r="G177" s="54"/>
      <c r="H177" s="9" t="s">
        <v>820</v>
      </c>
      <c r="I177">
        <v>9</v>
      </c>
      <c r="J177">
        <v>0</v>
      </c>
      <c r="K177" s="34">
        <v>0</v>
      </c>
      <c r="L177">
        <f>+Tabla32391112[[#This Row],[BALANCE INICIAL]]+Tabla32391112[[#This Row],[ENTRADAS]]-Tabla32391112[[#This Row],[SALIDAS]]</f>
        <v>9</v>
      </c>
      <c r="M177" s="90">
        <v>0</v>
      </c>
      <c r="N177" s="144">
        <v>9</v>
      </c>
      <c r="O177" s="16"/>
      <c r="P177" s="91">
        <f>Tabla32391112[[#This Row],[EXSISTENCIA]]-Tabla32391112[[#This Row],[RECONTEO]]-Tabla32391112[[#This Row],[SALIDAS2]]+Tabla32391112[[#This Row],[ENTRADAS2]]</f>
        <v>0</v>
      </c>
      <c r="Q177" s="2">
        <v>8140</v>
      </c>
      <c r="R177" s="2">
        <f>+Tabla32391112[[#This Row],[BALANCE INICIAL]]*Tabla32391112[[#This Row],[PRECIO]]</f>
        <v>73260</v>
      </c>
      <c r="S177" s="2">
        <f>+Tabla32391112[[#This Row],[ENTRADAS]]*Tabla32391112[[#This Row],[PRECIO]]</f>
        <v>0</v>
      </c>
      <c r="T177" s="2">
        <f>+Tabla32391112[[#This Row],[SALIDAS]]*Tabla32391112[[#This Row],[PRECIO]]</f>
        <v>0</v>
      </c>
      <c r="U177" s="2">
        <f>+Tabla32391112[[#This Row],[BALANCE INICIAL2]]+Tabla32391112[[#This Row],[ENTRADAS3]]-Tabla32391112[[#This Row],[SALIDAS4]]</f>
        <v>73260</v>
      </c>
      <c r="W177" s="2">
        <v>8140</v>
      </c>
      <c r="X177" s="2">
        <f>+Tabla32391112[[#This Row],[BALANCE INICIAL2]]+Tabla32391112[[#This Row],[ENTRADAS3]]-Tabla32391112[[#This Row],[SALIDAS4]]</f>
        <v>73260</v>
      </c>
    </row>
    <row r="178" spans="1:24" s="128" customFormat="1">
      <c r="A178" s="129" t="s">
        <v>41</v>
      </c>
      <c r="B178" s="130" t="s">
        <v>890</v>
      </c>
      <c r="C178" s="131" t="s">
        <v>87</v>
      </c>
      <c r="D178" s="97" t="s">
        <v>1353</v>
      </c>
      <c r="E178" s="97"/>
      <c r="F178" s="98" t="s">
        <v>1345</v>
      </c>
      <c r="G178" s="98"/>
      <c r="H178" s="99" t="s">
        <v>1822</v>
      </c>
      <c r="I178" s="97">
        <v>490</v>
      </c>
      <c r="J178" s="97">
        <v>0</v>
      </c>
      <c r="K178" s="100">
        <v>0</v>
      </c>
      <c r="L178" s="97">
        <f>+Tabla32391112[[#This Row],[BALANCE INICIAL]]+Tabla32391112[[#This Row],[ENTRADAS]]-Tabla32391112[[#This Row],[SALIDAS]]</f>
        <v>490</v>
      </c>
      <c r="M178" s="101">
        <v>490</v>
      </c>
      <c r="N178" s="146"/>
      <c r="O178" s="101"/>
      <c r="P178" s="102">
        <f>Tabla32391112[[#This Row],[EXSISTENCIA]]-Tabla32391112[[#This Row],[RECONTEO]]-Tabla32391112[[#This Row],[SALIDAS2]]+Tabla32391112[[#This Row],[ENTRADAS2]]</f>
        <v>0</v>
      </c>
      <c r="Q178" s="103">
        <v>232</v>
      </c>
      <c r="R178" s="103">
        <f>+Tabla32391112[[#This Row],[BALANCE INICIAL]]*Tabla32391112[[#This Row],[PRECIO]]</f>
        <v>113680</v>
      </c>
      <c r="S178" s="103">
        <f>+Tabla32391112[[#This Row],[ENTRADAS]]*Tabla32391112[[#This Row],[PRECIO]]</f>
        <v>0</v>
      </c>
      <c r="T178" s="103">
        <f>+Tabla32391112[[#This Row],[SALIDAS]]*Tabla32391112[[#This Row],[PRECIO]]</f>
        <v>0</v>
      </c>
      <c r="U178" s="103">
        <f>+Tabla32391112[[#This Row],[BALANCE INICIAL2]]+Tabla32391112[[#This Row],[ENTRADAS3]]-Tabla32391112[[#This Row],[SALIDAS4]]</f>
        <v>113680</v>
      </c>
      <c r="V178" s="97"/>
      <c r="W178" s="103">
        <v>232</v>
      </c>
      <c r="X178" s="103">
        <f>+Tabla32391112[[#This Row],[BALANCE INICIAL2]]+Tabla32391112[[#This Row],[ENTRADAS3]]-Tabla32391112[[#This Row],[SALIDAS4]]</f>
        <v>113680</v>
      </c>
    </row>
    <row r="179" spans="1:24">
      <c r="A179" s="39" t="s">
        <v>41</v>
      </c>
      <c r="B179" s="40" t="s">
        <v>890</v>
      </c>
      <c r="C179" s="52" t="s">
        <v>87</v>
      </c>
      <c r="D179" t="s">
        <v>1404</v>
      </c>
      <c r="F179" s="55" t="s">
        <v>1345</v>
      </c>
      <c r="G179" s="55"/>
      <c r="H179" s="9" t="s">
        <v>820</v>
      </c>
      <c r="I179">
        <v>2470</v>
      </c>
      <c r="J179">
        <v>0</v>
      </c>
      <c r="K179" s="34">
        <v>0</v>
      </c>
      <c r="L179">
        <f>+Tabla32391112[[#This Row],[BALANCE INICIAL]]+Tabla32391112[[#This Row],[ENTRADAS]]-Tabla32391112[[#This Row],[SALIDAS]]</f>
        <v>2470</v>
      </c>
      <c r="M179" s="90">
        <v>2470</v>
      </c>
      <c r="N179" s="144"/>
      <c r="O179" s="16"/>
      <c r="P179" s="91">
        <f>Tabla32391112[[#This Row],[EXSISTENCIA]]-Tabla32391112[[#This Row],[RECONTEO]]-Tabla32391112[[#This Row],[SALIDAS2]]+Tabla32391112[[#This Row],[ENTRADAS2]]</f>
        <v>0</v>
      </c>
      <c r="Q179" s="2">
        <v>1.18</v>
      </c>
      <c r="R179" s="2">
        <f>+Tabla32391112[[#This Row],[BALANCE INICIAL]]*Tabla32391112[[#This Row],[PRECIO]]</f>
        <v>2914.6</v>
      </c>
      <c r="S179" s="2">
        <f>+Tabla32391112[[#This Row],[ENTRADAS]]*Tabla32391112[[#This Row],[PRECIO]]</f>
        <v>0</v>
      </c>
      <c r="T179" s="2">
        <f>+Tabla32391112[[#This Row],[SALIDAS]]*Tabla32391112[[#This Row],[PRECIO]]</f>
        <v>0</v>
      </c>
      <c r="U179" s="2">
        <f>+Tabla32391112[[#This Row],[BALANCE INICIAL2]]+Tabla32391112[[#This Row],[ENTRADAS3]]-Tabla32391112[[#This Row],[SALIDAS4]]</f>
        <v>2914.6</v>
      </c>
      <c r="W179" s="2">
        <v>1.18</v>
      </c>
      <c r="X179" s="2">
        <f>+Tabla32391112[[#This Row],[BALANCE INICIAL2]]+Tabla32391112[[#This Row],[ENTRADAS3]]-Tabla32391112[[#This Row],[SALIDAS4]]</f>
        <v>2914.6</v>
      </c>
    </row>
    <row r="180" spans="1:24">
      <c r="A180" s="39" t="s">
        <v>975</v>
      </c>
      <c r="B180" s="56">
        <v>1206030004</v>
      </c>
      <c r="C180" s="52" t="s">
        <v>976</v>
      </c>
      <c r="D180" s="22" t="s">
        <v>1481</v>
      </c>
      <c r="E180" t="s">
        <v>974</v>
      </c>
      <c r="F180" s="55" t="s">
        <v>1345</v>
      </c>
      <c r="G180" s="55"/>
      <c r="H180" s="9" t="s">
        <v>820</v>
      </c>
      <c r="I180">
        <v>0</v>
      </c>
      <c r="J180">
        <v>0</v>
      </c>
      <c r="K180" s="34">
        <v>0</v>
      </c>
      <c r="L180">
        <f>+Tabla32391112[[#This Row],[BALANCE INICIAL]]+Tabla32391112[[#This Row],[ENTRADAS]]-Tabla32391112[[#This Row],[SALIDAS]]</f>
        <v>0</v>
      </c>
      <c r="M180" s="90">
        <v>0</v>
      </c>
      <c r="N180" s="144"/>
      <c r="O180" s="16"/>
      <c r="P180" s="91">
        <f>Tabla32391112[[#This Row],[EXSISTENCIA]]-Tabla32391112[[#This Row],[RECONTEO]]-Tabla32391112[[#This Row],[SALIDAS2]]+Tabla32391112[[#This Row],[ENTRADAS2]]</f>
        <v>0</v>
      </c>
      <c r="Q180" s="2">
        <v>52517.88</v>
      </c>
      <c r="R180" s="2">
        <f>+Tabla32391112[[#This Row],[BALANCE INICIAL]]*Tabla32391112[[#This Row],[PRECIO]]</f>
        <v>0</v>
      </c>
      <c r="S180" s="2">
        <f>+Tabla32391112[[#This Row],[ENTRADAS]]*Tabla32391112[[#This Row],[PRECIO]]</f>
        <v>0</v>
      </c>
      <c r="T180" s="2">
        <f>+Tabla32391112[[#This Row],[SALIDAS]]*Tabla32391112[[#This Row],[PRECIO]]</f>
        <v>0</v>
      </c>
      <c r="U180" s="2">
        <f>+Tabla32391112[[#This Row],[BALANCE INICIAL2]]+Tabla32391112[[#This Row],[ENTRADAS3]]-Tabla32391112[[#This Row],[SALIDAS4]]</f>
        <v>0</v>
      </c>
      <c r="W180" s="2">
        <v>52517.88</v>
      </c>
      <c r="X180" s="2">
        <f>+Tabla32391112[[#This Row],[BALANCE INICIAL2]]+Tabla32391112[[#This Row],[ENTRADAS3]]-Tabla32391112[[#This Row],[SALIDAS4]]</f>
        <v>0</v>
      </c>
    </row>
    <row r="181" spans="1:24">
      <c r="A181" s="39" t="s">
        <v>34</v>
      </c>
      <c r="B181" s="40" t="s">
        <v>877</v>
      </c>
      <c r="C181" s="52" t="s">
        <v>80</v>
      </c>
      <c r="D181" t="s">
        <v>1497</v>
      </c>
      <c r="F181" s="55" t="s">
        <v>1345</v>
      </c>
      <c r="G181" s="55"/>
      <c r="H181" s="9" t="s">
        <v>820</v>
      </c>
      <c r="I181">
        <v>25</v>
      </c>
      <c r="J181">
        <v>0</v>
      </c>
      <c r="K181" s="34">
        <v>1</v>
      </c>
      <c r="L181">
        <f>+Tabla32391112[[#This Row],[BALANCE INICIAL]]+Tabla32391112[[#This Row],[ENTRADAS]]-Tabla32391112[[#This Row],[SALIDAS]]</f>
        <v>24</v>
      </c>
      <c r="M181" s="90">
        <v>24</v>
      </c>
      <c r="N181" s="144"/>
      <c r="O181" s="16"/>
      <c r="P181" s="91">
        <f>Tabla32391112[[#This Row],[EXSISTENCIA]]-Tabla32391112[[#This Row],[RECONTEO]]-Tabla32391112[[#This Row],[SALIDAS2]]+Tabla32391112[[#This Row],[ENTRADAS2]]</f>
        <v>0</v>
      </c>
      <c r="Q181" s="2">
        <v>813.56</v>
      </c>
      <c r="R181" s="2">
        <f>+Tabla32391112[[#This Row],[BALANCE INICIAL]]*Tabla32391112[[#This Row],[PRECIO]]</f>
        <v>20339</v>
      </c>
      <c r="S181" s="2">
        <f>+Tabla32391112[[#This Row],[ENTRADAS]]*Tabla32391112[[#This Row],[PRECIO]]</f>
        <v>0</v>
      </c>
      <c r="T181" s="2">
        <f>+Tabla32391112[[#This Row],[SALIDAS]]*Tabla32391112[[#This Row],[PRECIO]]</f>
        <v>813.56</v>
      </c>
      <c r="U181" s="2">
        <f>+Tabla32391112[[#This Row],[BALANCE INICIAL2]]+Tabla32391112[[#This Row],[ENTRADAS3]]-Tabla32391112[[#This Row],[SALIDAS4]]</f>
        <v>19525.439999999999</v>
      </c>
      <c r="W181" s="2">
        <v>813.56</v>
      </c>
      <c r="X181" s="2">
        <f>+Tabla32391112[[#This Row],[BALANCE INICIAL2]]+Tabla32391112[[#This Row],[ENTRADAS3]]-Tabla32391112[[#This Row],[SALIDAS4]]</f>
        <v>19525.439999999999</v>
      </c>
    </row>
    <row r="182" spans="1:24">
      <c r="A182" s="39" t="s">
        <v>42</v>
      </c>
      <c r="B182" s="56">
        <v>1206010001</v>
      </c>
      <c r="C182" s="52" t="s">
        <v>88</v>
      </c>
      <c r="D182" t="s">
        <v>1200</v>
      </c>
      <c r="F182" s="55" t="s">
        <v>1345</v>
      </c>
      <c r="G182" s="55"/>
      <c r="H182" s="9" t="s">
        <v>820</v>
      </c>
      <c r="I182">
        <v>4</v>
      </c>
      <c r="J182">
        <v>0</v>
      </c>
      <c r="K182" s="34">
        <v>0</v>
      </c>
      <c r="L182">
        <f>+Tabla32391112[[#This Row],[BALANCE INICIAL]]+Tabla32391112[[#This Row],[ENTRADAS]]-Tabla32391112[[#This Row],[SALIDAS]]</f>
        <v>4</v>
      </c>
      <c r="M182" s="90">
        <v>4</v>
      </c>
      <c r="N182" s="144"/>
      <c r="O182" s="16"/>
      <c r="P182" s="91">
        <f>Tabla32391112[[#This Row],[EXSISTENCIA]]-Tabla32391112[[#This Row],[RECONTEO]]-Tabla32391112[[#This Row],[SALIDAS2]]+Tabla32391112[[#This Row],[ENTRADAS2]]</f>
        <v>0</v>
      </c>
      <c r="Q182" s="2">
        <v>162.5</v>
      </c>
      <c r="R182" s="2">
        <f>+Tabla32391112[[#This Row],[BALANCE INICIAL]]*Tabla32391112[[#This Row],[PRECIO]]</f>
        <v>650</v>
      </c>
      <c r="S182" s="2">
        <f>+Tabla32391112[[#This Row],[ENTRADAS]]*Tabla32391112[[#This Row],[PRECIO]]</f>
        <v>0</v>
      </c>
      <c r="T182" s="2">
        <f>+Tabla32391112[[#This Row],[SALIDAS]]*Tabla32391112[[#This Row],[PRECIO]]</f>
        <v>0</v>
      </c>
      <c r="U182" s="2">
        <f>+Tabla32391112[[#This Row],[BALANCE INICIAL2]]+Tabla32391112[[#This Row],[ENTRADAS3]]-Tabla32391112[[#This Row],[SALIDAS4]]</f>
        <v>650</v>
      </c>
      <c r="W182" s="2">
        <v>162.5</v>
      </c>
      <c r="X182" s="2">
        <f>+Tabla32391112[[#This Row],[BALANCE INICIAL2]]+Tabla32391112[[#This Row],[ENTRADAS3]]-Tabla32391112[[#This Row],[SALIDAS4]]</f>
        <v>650</v>
      </c>
    </row>
    <row r="183" spans="1:24">
      <c r="A183" s="39" t="s">
        <v>42</v>
      </c>
      <c r="B183" s="56">
        <v>1206010001</v>
      </c>
      <c r="C183" s="52" t="s">
        <v>88</v>
      </c>
      <c r="D183" t="s">
        <v>1052</v>
      </c>
      <c r="E183">
        <v>0</v>
      </c>
      <c r="F183" s="55" t="s">
        <v>1345</v>
      </c>
      <c r="G183" s="55"/>
      <c r="H183" s="9" t="s">
        <v>825</v>
      </c>
      <c r="I183">
        <v>0</v>
      </c>
      <c r="J183">
        <v>0</v>
      </c>
      <c r="K183" s="34">
        <v>0</v>
      </c>
      <c r="L183">
        <f>+Tabla32391112[[#This Row],[BALANCE INICIAL]]+Tabla32391112[[#This Row],[ENTRADAS]]-Tabla32391112[[#This Row],[SALIDAS]]</f>
        <v>0</v>
      </c>
      <c r="M183" s="90">
        <v>0</v>
      </c>
      <c r="N183" s="144"/>
      <c r="O183" s="16"/>
      <c r="P183" s="91">
        <f>Tabla32391112[[#This Row],[EXSISTENCIA]]-Tabla32391112[[#This Row],[RECONTEO]]-Tabla32391112[[#This Row],[SALIDAS2]]+Tabla32391112[[#This Row],[ENTRADAS2]]</f>
        <v>0</v>
      </c>
      <c r="Q183" s="2">
        <v>1401</v>
      </c>
      <c r="R183" s="2">
        <f>+Tabla32391112[[#This Row],[BALANCE INICIAL]]*Tabla32391112[[#This Row],[PRECIO]]</f>
        <v>0</v>
      </c>
      <c r="S183" s="2">
        <f>+Tabla32391112[[#This Row],[ENTRADAS]]*Tabla32391112[[#This Row],[PRECIO]]</f>
        <v>0</v>
      </c>
      <c r="T183" s="2">
        <f>+Tabla32391112[[#This Row],[SALIDAS]]*Tabla32391112[[#This Row],[PRECIO]]</f>
        <v>0</v>
      </c>
      <c r="U183" s="2">
        <f>+Tabla32391112[[#This Row],[BALANCE INICIAL2]]+Tabla32391112[[#This Row],[ENTRADAS3]]-Tabla32391112[[#This Row],[SALIDAS4]]</f>
        <v>0</v>
      </c>
      <c r="W183" s="2">
        <v>1401</v>
      </c>
      <c r="X183" s="2">
        <f>+Tabla32391112[[#This Row],[BALANCE INICIAL2]]+Tabla32391112[[#This Row],[ENTRADAS3]]-Tabla32391112[[#This Row],[SALIDAS4]]</f>
        <v>0</v>
      </c>
    </row>
    <row r="184" spans="1:24" ht="13.5" customHeight="1">
      <c r="A184" s="39" t="s">
        <v>47</v>
      </c>
      <c r="B184" s="40" t="s">
        <v>893</v>
      </c>
      <c r="C184" s="52" t="s">
        <v>94</v>
      </c>
      <c r="D184" t="s">
        <v>320</v>
      </c>
      <c r="F184" s="55" t="s">
        <v>1345</v>
      </c>
      <c r="G184" s="55"/>
      <c r="H184" s="9" t="s">
        <v>825</v>
      </c>
      <c r="I184">
        <v>45</v>
      </c>
      <c r="J184">
        <v>0</v>
      </c>
      <c r="K184" s="34">
        <v>0</v>
      </c>
      <c r="L184">
        <f>+Tabla32391112[[#This Row],[BALANCE INICIAL]]+Tabla32391112[[#This Row],[ENTRADAS]]-Tabla32391112[[#This Row],[SALIDAS]]</f>
        <v>45</v>
      </c>
      <c r="M184" s="90">
        <v>60</v>
      </c>
      <c r="N184" s="144"/>
      <c r="O184" s="16"/>
      <c r="P184" s="91">
        <f>Tabla32391112[[#This Row],[EXSISTENCIA]]-Tabla32391112[[#This Row],[RECONTEO]]-Tabla32391112[[#This Row],[SALIDAS2]]+Tabla32391112[[#This Row],[ENTRADAS2]]</f>
        <v>-15</v>
      </c>
      <c r="Q184" s="2">
        <v>435.83</v>
      </c>
      <c r="R184" s="2">
        <f>+Tabla32391112[[#This Row],[BALANCE INICIAL]]*Tabla32391112[[#This Row],[PRECIO]]</f>
        <v>19612.349999999999</v>
      </c>
      <c r="S184" s="2">
        <f>+Tabla32391112[[#This Row],[ENTRADAS]]*Tabla32391112[[#This Row],[PRECIO]]</f>
        <v>0</v>
      </c>
      <c r="T184" s="2">
        <f>+Tabla32391112[[#This Row],[SALIDAS]]*Tabla32391112[[#This Row],[PRECIO]]</f>
        <v>0</v>
      </c>
      <c r="U184" s="2">
        <f>+Tabla32391112[[#This Row],[BALANCE INICIAL2]]+Tabla32391112[[#This Row],[ENTRADAS3]]-Tabla32391112[[#This Row],[SALIDAS4]]</f>
        <v>19612.349999999999</v>
      </c>
      <c r="W184" s="2">
        <v>435.83</v>
      </c>
      <c r="X184" s="2">
        <f>+Tabla32391112[[#This Row],[BALANCE INICIAL2]]+Tabla32391112[[#This Row],[ENTRADAS3]]-Tabla32391112[[#This Row],[SALIDAS4]]</f>
        <v>19612.349999999999</v>
      </c>
    </row>
    <row r="185" spans="1:24">
      <c r="A185" s="126" t="s">
        <v>1525</v>
      </c>
      <c r="B185" s="115" t="s">
        <v>1526</v>
      </c>
      <c r="C185" s="116" t="s">
        <v>1527</v>
      </c>
      <c r="D185" s="117" t="s">
        <v>1528</v>
      </c>
      <c r="E185" s="117" t="s">
        <v>1531</v>
      </c>
      <c r="F185" s="118">
        <v>45523</v>
      </c>
      <c r="G185" s="127" t="s">
        <v>1532</v>
      </c>
      <c r="H185" s="119" t="s">
        <v>820</v>
      </c>
      <c r="I185" s="117">
        <v>0</v>
      </c>
      <c r="J185" s="117">
        <v>0</v>
      </c>
      <c r="K185" s="120">
        <v>0</v>
      </c>
      <c r="L185" s="117">
        <f>+Tabla32391112[[#This Row],[BALANCE INICIAL]]+Tabla32391112[[#This Row],[ENTRADAS]]-Tabla32391112[[#This Row],[SALIDAS]]</f>
        <v>0</v>
      </c>
      <c r="M185" s="111"/>
      <c r="N185" s="145"/>
      <c r="O185" s="121"/>
      <c r="P185" s="112">
        <f>Tabla32391112[[#This Row],[EXSISTENCIA]]-Tabla32391112[[#This Row],[RECONTEO]]-Tabla32391112[[#This Row],[SALIDAS2]]+Tabla32391112[[#This Row],[ENTRADAS2]]</f>
        <v>0</v>
      </c>
      <c r="Q185" s="122">
        <v>1000</v>
      </c>
      <c r="R185" s="122">
        <f>+Tabla32391112[[#This Row],[BALANCE INICIAL]]*Tabla32391112[[#This Row],[PRECIO]]</f>
        <v>0</v>
      </c>
      <c r="S185" s="122">
        <f>+Tabla32391112[[#This Row],[ENTRADAS]]*Tabla32391112[[#This Row],[PRECIO]]</f>
        <v>0</v>
      </c>
      <c r="T185" s="122">
        <f>+Tabla32391112[[#This Row],[SALIDAS]]*Tabla32391112[[#This Row],[PRECIO]]</f>
        <v>0</v>
      </c>
      <c r="U185" s="122">
        <f>+Tabla32391112[[#This Row],[BALANCE INICIAL2]]+Tabla32391112[[#This Row],[ENTRADAS3]]-Tabla32391112[[#This Row],[SALIDAS4]]</f>
        <v>0</v>
      </c>
      <c r="V185" s="117"/>
      <c r="W185" s="122">
        <v>1000</v>
      </c>
      <c r="X185" s="122">
        <f>+Tabla32391112[[#This Row],[BALANCE INICIAL2]]+Tabla32391112[[#This Row],[ENTRADAS3]]-Tabla32391112[[#This Row],[SALIDAS4]]</f>
        <v>0</v>
      </c>
    </row>
    <row r="186" spans="1:24">
      <c r="A186" s="126" t="s">
        <v>1525</v>
      </c>
      <c r="B186" s="115" t="s">
        <v>1526</v>
      </c>
      <c r="C186" s="116" t="s">
        <v>1527</v>
      </c>
      <c r="D186" s="117" t="s">
        <v>1529</v>
      </c>
      <c r="E186" s="117" t="s">
        <v>1531</v>
      </c>
      <c r="F186" s="118">
        <v>45523</v>
      </c>
      <c r="G186" s="127" t="s">
        <v>1532</v>
      </c>
      <c r="H186" s="119" t="s">
        <v>820</v>
      </c>
      <c r="I186" s="117">
        <v>0</v>
      </c>
      <c r="J186" s="117">
        <v>0</v>
      </c>
      <c r="K186" s="120">
        <v>0</v>
      </c>
      <c r="L186" s="117">
        <f>+Tabla32391112[[#This Row],[BALANCE INICIAL]]+Tabla32391112[[#This Row],[ENTRADAS]]-Tabla32391112[[#This Row],[SALIDAS]]</f>
        <v>0</v>
      </c>
      <c r="M186" s="111"/>
      <c r="N186" s="145"/>
      <c r="O186" s="121"/>
      <c r="P186" s="112">
        <f>Tabla32391112[[#This Row],[EXSISTENCIA]]-Tabla32391112[[#This Row],[RECONTEO]]-Tabla32391112[[#This Row],[SALIDAS2]]+Tabla32391112[[#This Row],[ENTRADAS2]]</f>
        <v>0</v>
      </c>
      <c r="Q186" s="122">
        <v>500</v>
      </c>
      <c r="R186" s="122">
        <f>+Tabla32391112[[#This Row],[BALANCE INICIAL]]*Tabla32391112[[#This Row],[PRECIO]]</f>
        <v>0</v>
      </c>
      <c r="S186" s="122">
        <f>+Tabla32391112[[#This Row],[ENTRADAS]]*Tabla32391112[[#This Row],[PRECIO]]</f>
        <v>0</v>
      </c>
      <c r="T186" s="122">
        <f>+Tabla32391112[[#This Row],[SALIDAS]]*Tabla32391112[[#This Row],[PRECIO]]</f>
        <v>0</v>
      </c>
      <c r="U186" s="122">
        <f>+Tabla32391112[[#This Row],[BALANCE INICIAL2]]+Tabla32391112[[#This Row],[ENTRADAS3]]-Tabla32391112[[#This Row],[SALIDAS4]]</f>
        <v>0</v>
      </c>
      <c r="V186" s="117"/>
      <c r="W186" s="122">
        <v>500</v>
      </c>
      <c r="X186" s="122">
        <f>+Tabla32391112[[#This Row],[BALANCE INICIAL2]]+Tabla32391112[[#This Row],[ENTRADAS3]]-Tabla32391112[[#This Row],[SALIDAS4]]</f>
        <v>0</v>
      </c>
    </row>
    <row r="187" spans="1:24">
      <c r="A187" s="126" t="s">
        <v>1525</v>
      </c>
      <c r="B187" s="115" t="s">
        <v>1526</v>
      </c>
      <c r="C187" s="116" t="s">
        <v>1527</v>
      </c>
      <c r="D187" s="117" t="s">
        <v>1530</v>
      </c>
      <c r="E187" s="117" t="s">
        <v>1531</v>
      </c>
      <c r="F187" s="118">
        <v>45523</v>
      </c>
      <c r="G187" s="127" t="s">
        <v>1532</v>
      </c>
      <c r="H187" s="119" t="s">
        <v>820</v>
      </c>
      <c r="I187" s="117">
        <v>0</v>
      </c>
      <c r="J187" s="117">
        <v>0</v>
      </c>
      <c r="K187" s="120">
        <v>0</v>
      </c>
      <c r="L187" s="117">
        <f>+Tabla32391112[[#This Row],[BALANCE INICIAL]]+Tabla32391112[[#This Row],[ENTRADAS]]-Tabla32391112[[#This Row],[SALIDAS]]</f>
        <v>0</v>
      </c>
      <c r="M187" s="111"/>
      <c r="N187" s="145"/>
      <c r="O187" s="121"/>
      <c r="P187" s="112">
        <f>Tabla32391112[[#This Row],[EXSISTENCIA]]-Tabla32391112[[#This Row],[RECONTEO]]-Tabla32391112[[#This Row],[SALIDAS2]]+Tabla32391112[[#This Row],[ENTRADAS2]]</f>
        <v>0</v>
      </c>
      <c r="Q187" s="122">
        <v>200</v>
      </c>
      <c r="R187" s="122">
        <f>+Tabla32391112[[#This Row],[BALANCE INICIAL]]*Tabla32391112[[#This Row],[PRECIO]]</f>
        <v>0</v>
      </c>
      <c r="S187" s="122">
        <f>+Tabla32391112[[#This Row],[ENTRADAS]]*Tabla32391112[[#This Row],[PRECIO]]</f>
        <v>0</v>
      </c>
      <c r="T187" s="122">
        <f>+Tabla32391112[[#This Row],[SALIDAS]]*Tabla32391112[[#This Row],[PRECIO]]</f>
        <v>0</v>
      </c>
      <c r="U187" s="122">
        <f>+Tabla32391112[[#This Row],[BALANCE INICIAL2]]+Tabla32391112[[#This Row],[ENTRADAS3]]-Tabla32391112[[#This Row],[SALIDAS4]]</f>
        <v>0</v>
      </c>
      <c r="V187" s="117"/>
      <c r="W187" s="122">
        <v>200</v>
      </c>
      <c r="X187" s="122">
        <f>+Tabla32391112[[#This Row],[BALANCE INICIAL2]]+Tabla32391112[[#This Row],[ENTRADAS3]]-Tabla32391112[[#This Row],[SALIDAS4]]</f>
        <v>0</v>
      </c>
    </row>
    <row r="188" spans="1:24">
      <c r="A188" s="9" t="s">
        <v>29</v>
      </c>
      <c r="B188" s="47" t="s">
        <v>878</v>
      </c>
      <c r="C188" s="50" t="s">
        <v>102</v>
      </c>
      <c r="D188" t="s">
        <v>635</v>
      </c>
      <c r="F188" s="55" t="s">
        <v>1345</v>
      </c>
      <c r="G188" s="55"/>
      <c r="H188" s="9" t="s">
        <v>865</v>
      </c>
      <c r="I188">
        <v>13</v>
      </c>
      <c r="J188">
        <v>0</v>
      </c>
      <c r="K188" s="34">
        <v>0</v>
      </c>
      <c r="L188">
        <f>+Tabla32391112[[#This Row],[BALANCE INICIAL]]+Tabla32391112[[#This Row],[ENTRADAS]]-Tabla32391112[[#This Row],[SALIDAS]]</f>
        <v>13</v>
      </c>
      <c r="M188" s="90">
        <v>13</v>
      </c>
      <c r="N188" s="144"/>
      <c r="O188" s="16"/>
      <c r="P188" s="91">
        <f>Tabla32391112[[#This Row],[EXSISTENCIA]]-Tabla32391112[[#This Row],[RECONTEO]]-Tabla32391112[[#This Row],[SALIDAS2]]+Tabla32391112[[#This Row],[ENTRADAS2]]</f>
        <v>0</v>
      </c>
      <c r="Q188" s="2">
        <v>880</v>
      </c>
      <c r="R188" s="2">
        <f>+Tabla32391112[[#This Row],[BALANCE INICIAL]]*Tabla32391112[[#This Row],[PRECIO]]</f>
        <v>11440</v>
      </c>
      <c r="S188" s="2">
        <f>+Tabla32391112[[#This Row],[ENTRADAS]]*Tabla32391112[[#This Row],[PRECIO]]</f>
        <v>0</v>
      </c>
      <c r="T188" s="2">
        <f>+Tabla32391112[[#This Row],[SALIDAS]]*Tabla32391112[[#This Row],[PRECIO]]</f>
        <v>0</v>
      </c>
      <c r="U188" s="2">
        <f>+Tabla32391112[[#This Row],[BALANCE INICIAL2]]+Tabla32391112[[#This Row],[ENTRADAS3]]-Tabla32391112[[#This Row],[SALIDAS4]]</f>
        <v>11440</v>
      </c>
      <c r="W188" s="2">
        <v>880</v>
      </c>
      <c r="X188" s="2">
        <f>+Tabla32391112[[#This Row],[BALANCE INICIAL2]]+Tabla32391112[[#This Row],[ENTRADAS3]]-Tabla32391112[[#This Row],[SALIDAS4]]</f>
        <v>11440</v>
      </c>
    </row>
    <row r="189" spans="1:24">
      <c r="A189" s="39" t="s">
        <v>33</v>
      </c>
      <c r="B189" s="40" t="s">
        <v>879</v>
      </c>
      <c r="C189" s="50" t="s">
        <v>106</v>
      </c>
      <c r="D189" t="s">
        <v>1373</v>
      </c>
      <c r="F189" s="55" t="s">
        <v>1345</v>
      </c>
      <c r="G189" s="55"/>
      <c r="H189" s="9" t="s">
        <v>1372</v>
      </c>
      <c r="I189">
        <v>26</v>
      </c>
      <c r="J189">
        <v>0</v>
      </c>
      <c r="K189" s="34">
        <v>0</v>
      </c>
      <c r="L189">
        <f>+Tabla32391112[[#This Row],[BALANCE INICIAL]]+Tabla32391112[[#This Row],[ENTRADAS]]-Tabla32391112[[#This Row],[SALIDAS]]</f>
        <v>26</v>
      </c>
      <c r="M189" s="90">
        <v>26</v>
      </c>
      <c r="N189" s="144"/>
      <c r="O189" s="16"/>
      <c r="P189" s="91">
        <f>Tabla32391112[[#This Row],[EXSISTENCIA]]-Tabla32391112[[#This Row],[RECONTEO]]-Tabla32391112[[#This Row],[SALIDAS2]]+Tabla32391112[[#This Row],[ENTRADAS2]]</f>
        <v>0</v>
      </c>
      <c r="Q189" s="2">
        <v>145</v>
      </c>
      <c r="R189" s="2">
        <f>+Tabla32391112[[#This Row],[BALANCE INICIAL]]*Tabla32391112[[#This Row],[PRECIO]]</f>
        <v>3770</v>
      </c>
      <c r="S189" s="2">
        <f>+Tabla32391112[[#This Row],[ENTRADAS]]*Tabla32391112[[#This Row],[PRECIO]]</f>
        <v>0</v>
      </c>
      <c r="T189" s="2">
        <f>+Tabla32391112[[#This Row],[SALIDAS]]*Tabla32391112[[#This Row],[PRECIO]]</f>
        <v>0</v>
      </c>
      <c r="U189" s="2">
        <f>+Tabla32391112[[#This Row],[BALANCE INICIAL2]]+Tabla32391112[[#This Row],[ENTRADAS3]]-Tabla32391112[[#This Row],[SALIDAS4]]</f>
        <v>3770</v>
      </c>
      <c r="W189" s="2">
        <v>145</v>
      </c>
      <c r="X189" s="2">
        <f>+Tabla32391112[[#This Row],[BALANCE INICIAL2]]+Tabla32391112[[#This Row],[ENTRADAS3]]-Tabla32391112[[#This Row],[SALIDAS4]]</f>
        <v>3770</v>
      </c>
    </row>
    <row r="190" spans="1:24">
      <c r="A190" s="39" t="s">
        <v>28</v>
      </c>
      <c r="B190" s="40" t="s">
        <v>884</v>
      </c>
      <c r="C190" s="52" t="s">
        <v>74</v>
      </c>
      <c r="D190" t="s">
        <v>1119</v>
      </c>
      <c r="F190" s="55" t="s">
        <v>1345</v>
      </c>
      <c r="G190" s="55"/>
      <c r="H190" s="9" t="s">
        <v>820</v>
      </c>
      <c r="I190">
        <v>15</v>
      </c>
      <c r="J190">
        <v>0</v>
      </c>
      <c r="K190" s="34">
        <v>0</v>
      </c>
      <c r="L190">
        <f>+Tabla32391112[[#This Row],[BALANCE INICIAL]]+Tabla32391112[[#This Row],[ENTRADAS]]-Tabla32391112[[#This Row],[SALIDAS]]</f>
        <v>15</v>
      </c>
      <c r="M190" s="90">
        <v>15</v>
      </c>
      <c r="N190" s="144"/>
      <c r="O190" s="16"/>
      <c r="P190" s="91">
        <f>Tabla32391112[[#This Row],[EXSISTENCIA]]-Tabla32391112[[#This Row],[RECONTEO]]-Tabla32391112[[#This Row],[SALIDAS2]]+Tabla32391112[[#This Row],[ENTRADAS2]]</f>
        <v>0</v>
      </c>
      <c r="Q190" s="2">
        <v>1850</v>
      </c>
      <c r="R190" s="2">
        <f>+Tabla32391112[[#This Row],[BALANCE INICIAL]]*Tabla32391112[[#This Row],[PRECIO]]</f>
        <v>27750</v>
      </c>
      <c r="S190" s="2">
        <f>+Tabla32391112[[#This Row],[ENTRADAS]]*Tabla32391112[[#This Row],[PRECIO]]</f>
        <v>0</v>
      </c>
      <c r="T190" s="2">
        <f>+Tabla32391112[[#This Row],[SALIDAS]]*Tabla32391112[[#This Row],[PRECIO]]</f>
        <v>0</v>
      </c>
      <c r="U190" s="2">
        <f>+Tabla32391112[[#This Row],[BALANCE INICIAL2]]+Tabla32391112[[#This Row],[ENTRADAS3]]-Tabla32391112[[#This Row],[SALIDAS4]]</f>
        <v>27750</v>
      </c>
      <c r="W190" s="2">
        <v>1850</v>
      </c>
      <c r="X190" s="2">
        <f>+Tabla32391112[[#This Row],[BALANCE INICIAL2]]+Tabla32391112[[#This Row],[ENTRADAS3]]-Tabla32391112[[#This Row],[SALIDAS4]]</f>
        <v>27750</v>
      </c>
    </row>
    <row r="191" spans="1:24">
      <c r="A191" s="39" t="s">
        <v>28</v>
      </c>
      <c r="B191" s="40" t="s">
        <v>884</v>
      </c>
      <c r="C191" s="52" t="s">
        <v>74</v>
      </c>
      <c r="D191" t="s">
        <v>1513</v>
      </c>
      <c r="F191" s="55" t="s">
        <v>1345</v>
      </c>
      <c r="G191" s="55"/>
      <c r="H191" s="9" t="s">
        <v>820</v>
      </c>
      <c r="I191">
        <v>37</v>
      </c>
      <c r="J191">
        <v>0</v>
      </c>
      <c r="K191" s="34">
        <v>0</v>
      </c>
      <c r="L191">
        <f>+Tabla32391112[[#This Row],[BALANCE INICIAL]]+Tabla32391112[[#This Row],[ENTRADAS]]-Tabla32391112[[#This Row],[SALIDAS]]</f>
        <v>37</v>
      </c>
      <c r="M191" s="90">
        <v>35</v>
      </c>
      <c r="N191" s="144">
        <v>2</v>
      </c>
      <c r="O191" s="16"/>
      <c r="P191" s="91">
        <f>Tabla32391112[[#This Row],[EXSISTENCIA]]-Tabla32391112[[#This Row],[RECONTEO]]-Tabla32391112[[#This Row],[SALIDAS2]]+Tabla32391112[[#This Row],[ENTRADAS2]]</f>
        <v>0</v>
      </c>
      <c r="Q191" s="2">
        <v>3731</v>
      </c>
      <c r="R191" s="2">
        <f>+Tabla32391112[[#This Row],[BALANCE INICIAL]]*Tabla32391112[[#This Row],[PRECIO]]</f>
        <v>138047</v>
      </c>
      <c r="S191" s="2">
        <f>+Tabla32391112[[#This Row],[ENTRADAS]]*Tabla32391112[[#This Row],[PRECIO]]</f>
        <v>0</v>
      </c>
      <c r="T191" s="2">
        <f>+Tabla32391112[[#This Row],[SALIDAS]]*Tabla32391112[[#This Row],[PRECIO]]</f>
        <v>0</v>
      </c>
      <c r="U191" s="2">
        <f>+Tabla32391112[[#This Row],[BALANCE INICIAL2]]+Tabla32391112[[#This Row],[ENTRADAS3]]-Tabla32391112[[#This Row],[SALIDAS4]]</f>
        <v>138047</v>
      </c>
      <c r="W191" s="2">
        <v>3731</v>
      </c>
      <c r="X191" s="2">
        <f>+Tabla32391112[[#This Row],[BALANCE INICIAL2]]+Tabla32391112[[#This Row],[ENTRADAS3]]-Tabla32391112[[#This Row],[SALIDAS4]]</f>
        <v>138047</v>
      </c>
    </row>
    <row r="192" spans="1:24">
      <c r="A192" s="39" t="s">
        <v>28</v>
      </c>
      <c r="B192" s="40" t="s">
        <v>884</v>
      </c>
      <c r="C192" s="52" t="s">
        <v>74</v>
      </c>
      <c r="D192" t="s">
        <v>1520</v>
      </c>
      <c r="F192" s="55" t="s">
        <v>1345</v>
      </c>
      <c r="G192" s="55"/>
      <c r="H192" s="9" t="s">
        <v>820</v>
      </c>
      <c r="I192">
        <v>3</v>
      </c>
      <c r="J192">
        <v>0</v>
      </c>
      <c r="K192" s="34">
        <v>0</v>
      </c>
      <c r="L192">
        <f>+Tabla32391112[[#This Row],[BALANCE INICIAL]]+Tabla32391112[[#This Row],[ENTRADAS]]-Tabla32391112[[#This Row],[SALIDAS]]</f>
        <v>3</v>
      </c>
      <c r="M192" s="90">
        <v>3</v>
      </c>
      <c r="N192" s="144"/>
      <c r="O192" s="16"/>
      <c r="P192" s="91">
        <f>Tabla32391112[[#This Row],[EXSISTENCIA]]-Tabla32391112[[#This Row],[RECONTEO]]-Tabla32391112[[#This Row],[SALIDAS2]]+Tabla32391112[[#This Row],[ENTRADAS2]]</f>
        <v>0</v>
      </c>
      <c r="Q192" s="2">
        <v>23021</v>
      </c>
      <c r="R192" s="2">
        <f>+Tabla32391112[[#This Row],[BALANCE INICIAL]]*Tabla32391112[[#This Row],[PRECIO]]</f>
        <v>69063</v>
      </c>
      <c r="S192" s="2">
        <f>+Tabla32391112[[#This Row],[ENTRADAS]]*Tabla32391112[[#This Row],[PRECIO]]</f>
        <v>0</v>
      </c>
      <c r="T192" s="2">
        <f>+Tabla32391112[[#This Row],[SALIDAS]]*Tabla32391112[[#This Row],[PRECIO]]</f>
        <v>0</v>
      </c>
      <c r="U192" s="2">
        <f>+Tabla32391112[[#This Row],[BALANCE INICIAL2]]+Tabla32391112[[#This Row],[ENTRADAS3]]-Tabla32391112[[#This Row],[SALIDAS4]]</f>
        <v>69063</v>
      </c>
      <c r="W192" s="2">
        <v>23021</v>
      </c>
      <c r="X192" s="2">
        <f>+Tabla32391112[[#This Row],[BALANCE INICIAL2]]+Tabla32391112[[#This Row],[ENTRADAS3]]-Tabla32391112[[#This Row],[SALIDAS4]]</f>
        <v>69063</v>
      </c>
    </row>
    <row r="193" spans="1:24">
      <c r="A193" s="39" t="s">
        <v>28</v>
      </c>
      <c r="B193" s="40" t="s">
        <v>884</v>
      </c>
      <c r="C193" s="52" t="s">
        <v>74</v>
      </c>
      <c r="D193" t="s">
        <v>1514</v>
      </c>
      <c r="F193" s="55" t="s">
        <v>1345</v>
      </c>
      <c r="G193" s="55"/>
      <c r="H193" s="9" t="s">
        <v>820</v>
      </c>
      <c r="I193">
        <v>2</v>
      </c>
      <c r="J193">
        <v>0</v>
      </c>
      <c r="K193" s="34">
        <v>0</v>
      </c>
      <c r="L193">
        <f>+Tabla32391112[[#This Row],[BALANCE INICIAL]]+Tabla32391112[[#This Row],[ENTRADAS]]-Tabla32391112[[#This Row],[SALIDAS]]</f>
        <v>2</v>
      </c>
      <c r="M193" s="90">
        <v>2</v>
      </c>
      <c r="N193" s="144"/>
      <c r="O193" s="16"/>
      <c r="P193" s="91">
        <f>Tabla32391112[[#This Row],[EXSISTENCIA]]-Tabla32391112[[#This Row],[RECONTEO]]-Tabla32391112[[#This Row],[SALIDAS2]]+Tabla32391112[[#This Row],[ENTRADAS2]]</f>
        <v>0</v>
      </c>
      <c r="Q193" s="2">
        <v>7009.16</v>
      </c>
      <c r="R193" s="2">
        <f>+Tabla32391112[[#This Row],[BALANCE INICIAL]]*Tabla32391112[[#This Row],[PRECIO]]</f>
        <v>14018.32</v>
      </c>
      <c r="S193" s="2">
        <f>+Tabla32391112[[#This Row],[ENTRADAS]]*Tabla32391112[[#This Row],[PRECIO]]</f>
        <v>0</v>
      </c>
      <c r="T193" s="2">
        <f>+Tabla32391112[[#This Row],[SALIDAS]]*Tabla32391112[[#This Row],[PRECIO]]</f>
        <v>0</v>
      </c>
      <c r="U193" s="2">
        <f>+Tabla32391112[[#This Row],[BALANCE INICIAL2]]+Tabla32391112[[#This Row],[ENTRADAS3]]-Tabla32391112[[#This Row],[SALIDAS4]]</f>
        <v>14018.32</v>
      </c>
      <c r="W193" s="2">
        <v>7009.16</v>
      </c>
      <c r="X193" s="2">
        <f>+Tabla32391112[[#This Row],[BALANCE INICIAL2]]+Tabla32391112[[#This Row],[ENTRADAS3]]-Tabla32391112[[#This Row],[SALIDAS4]]</f>
        <v>14018.32</v>
      </c>
    </row>
    <row r="194" spans="1:24">
      <c r="A194" s="39" t="s">
        <v>28</v>
      </c>
      <c r="B194" s="40" t="s">
        <v>884</v>
      </c>
      <c r="C194" s="52" t="s">
        <v>74</v>
      </c>
      <c r="D194" t="s">
        <v>1515</v>
      </c>
      <c r="F194" s="55" t="s">
        <v>1345</v>
      </c>
      <c r="G194" s="55"/>
      <c r="H194" s="9" t="s">
        <v>820</v>
      </c>
      <c r="I194">
        <v>12</v>
      </c>
      <c r="J194">
        <v>0</v>
      </c>
      <c r="K194" s="34">
        <v>0</v>
      </c>
      <c r="L194">
        <f>+Tabla32391112[[#This Row],[BALANCE INICIAL]]+Tabla32391112[[#This Row],[ENTRADAS]]-Tabla32391112[[#This Row],[SALIDAS]]</f>
        <v>12</v>
      </c>
      <c r="M194" s="90">
        <v>5</v>
      </c>
      <c r="N194" s="144">
        <v>7</v>
      </c>
      <c r="O194" s="16"/>
      <c r="P194" s="91">
        <f>Tabla32391112[[#This Row],[EXSISTENCIA]]-Tabla32391112[[#This Row],[RECONTEO]]-Tabla32391112[[#This Row],[SALIDAS2]]+Tabla32391112[[#This Row],[ENTRADAS2]]</f>
        <v>0</v>
      </c>
      <c r="Q194" s="2">
        <v>7552</v>
      </c>
      <c r="R194" s="2">
        <f>+Tabla32391112[[#This Row],[BALANCE INICIAL]]*Tabla32391112[[#This Row],[PRECIO]]</f>
        <v>90624</v>
      </c>
      <c r="S194" s="2">
        <f>+Tabla32391112[[#This Row],[ENTRADAS]]*Tabla32391112[[#This Row],[PRECIO]]</f>
        <v>0</v>
      </c>
      <c r="T194" s="2">
        <f>+Tabla32391112[[#This Row],[SALIDAS]]*Tabla32391112[[#This Row],[PRECIO]]</f>
        <v>0</v>
      </c>
      <c r="U194" s="2">
        <f>+Tabla32391112[[#This Row],[BALANCE INICIAL2]]+Tabla32391112[[#This Row],[ENTRADAS3]]-Tabla32391112[[#This Row],[SALIDAS4]]</f>
        <v>90624</v>
      </c>
      <c r="W194" s="2">
        <v>7552</v>
      </c>
      <c r="X194" s="2">
        <f>+Tabla32391112[[#This Row],[BALANCE INICIAL2]]+Tabla32391112[[#This Row],[ENTRADAS3]]-Tabla32391112[[#This Row],[SALIDAS4]]</f>
        <v>90624</v>
      </c>
    </row>
    <row r="195" spans="1:24">
      <c r="A195" s="39" t="s">
        <v>28</v>
      </c>
      <c r="B195" s="40" t="s">
        <v>884</v>
      </c>
      <c r="C195" s="52" t="s">
        <v>74</v>
      </c>
      <c r="D195" t="s">
        <v>1518</v>
      </c>
      <c r="F195" s="55" t="s">
        <v>1345</v>
      </c>
      <c r="G195" s="55"/>
      <c r="H195" s="9" t="s">
        <v>820</v>
      </c>
      <c r="I195">
        <v>6</v>
      </c>
      <c r="J195">
        <v>0</v>
      </c>
      <c r="K195" s="34">
        <v>0</v>
      </c>
      <c r="L195">
        <f>+Tabla32391112[[#This Row],[BALANCE INICIAL]]+Tabla32391112[[#This Row],[ENTRADAS]]-Tabla32391112[[#This Row],[SALIDAS]]</f>
        <v>6</v>
      </c>
      <c r="M195" s="90">
        <v>5</v>
      </c>
      <c r="N195" s="144">
        <v>1</v>
      </c>
      <c r="O195" s="16"/>
      <c r="P195" s="91">
        <f>Tabla32391112[[#This Row],[EXSISTENCIA]]-Tabla32391112[[#This Row],[RECONTEO]]-Tabla32391112[[#This Row],[SALIDAS2]]+Tabla32391112[[#This Row],[ENTRADAS2]]</f>
        <v>0</v>
      </c>
      <c r="Q195" s="2">
        <v>7662</v>
      </c>
      <c r="R195" s="2">
        <f>+Tabla32391112[[#This Row],[BALANCE INICIAL]]*Tabla32391112[[#This Row],[PRECIO]]</f>
        <v>45972</v>
      </c>
      <c r="S195" s="2">
        <f>+Tabla32391112[[#This Row],[ENTRADAS]]*Tabla32391112[[#This Row],[PRECIO]]</f>
        <v>0</v>
      </c>
      <c r="T195" s="2">
        <f>+Tabla32391112[[#This Row],[SALIDAS]]*Tabla32391112[[#This Row],[PRECIO]]</f>
        <v>0</v>
      </c>
      <c r="U195" s="2">
        <f>+Tabla32391112[[#This Row],[BALANCE INICIAL2]]+Tabla32391112[[#This Row],[ENTRADAS3]]-Tabla32391112[[#This Row],[SALIDAS4]]</f>
        <v>45972</v>
      </c>
      <c r="W195" s="2">
        <v>7662</v>
      </c>
      <c r="X195" s="2">
        <f>+Tabla32391112[[#This Row],[BALANCE INICIAL2]]+Tabla32391112[[#This Row],[ENTRADAS3]]-Tabla32391112[[#This Row],[SALIDAS4]]</f>
        <v>45972</v>
      </c>
    </row>
    <row r="196" spans="1:24">
      <c r="A196" s="39" t="s">
        <v>28</v>
      </c>
      <c r="B196" s="40" t="s">
        <v>884</v>
      </c>
      <c r="C196" s="52" t="s">
        <v>74</v>
      </c>
      <c r="D196" t="s">
        <v>1524</v>
      </c>
      <c r="F196" s="55" t="s">
        <v>1345</v>
      </c>
      <c r="G196" s="55"/>
      <c r="H196" s="9" t="s">
        <v>858</v>
      </c>
      <c r="I196">
        <v>7</v>
      </c>
      <c r="J196">
        <v>0</v>
      </c>
      <c r="K196" s="34">
        <v>0</v>
      </c>
      <c r="L196">
        <f>+Tabla32391112[[#This Row],[BALANCE INICIAL]]+Tabla32391112[[#This Row],[ENTRADAS]]-Tabla32391112[[#This Row],[SALIDAS]]</f>
        <v>7</v>
      </c>
      <c r="M196" s="90">
        <v>7</v>
      </c>
      <c r="N196" s="144"/>
      <c r="O196" s="16"/>
      <c r="P196" s="91">
        <f>Tabla32391112[[#This Row],[EXSISTENCIA]]-Tabla32391112[[#This Row],[RECONTEO]]-Tabla32391112[[#This Row],[SALIDAS2]]+Tabla32391112[[#This Row],[ENTRADAS2]]</f>
        <v>0</v>
      </c>
      <c r="Q196" s="2">
        <v>6250.43</v>
      </c>
      <c r="R196" s="2">
        <f>+Tabla32391112[[#This Row],[BALANCE INICIAL]]*Tabla32391112[[#This Row],[PRECIO]]</f>
        <v>43753.01</v>
      </c>
      <c r="S196" s="2">
        <f>+Tabla32391112[[#This Row],[ENTRADAS]]*Tabla32391112[[#This Row],[PRECIO]]</f>
        <v>0</v>
      </c>
      <c r="T196" s="2">
        <f>+Tabla32391112[[#This Row],[SALIDAS]]*Tabla32391112[[#This Row],[PRECIO]]</f>
        <v>0</v>
      </c>
      <c r="U196" s="2">
        <f>+Tabla32391112[[#This Row],[BALANCE INICIAL2]]+Tabla32391112[[#This Row],[ENTRADAS3]]-Tabla32391112[[#This Row],[SALIDAS4]]</f>
        <v>43753.01</v>
      </c>
      <c r="W196" s="2">
        <v>6250.43</v>
      </c>
      <c r="X196" s="2">
        <f>+Tabla32391112[[#This Row],[BALANCE INICIAL2]]+Tabla32391112[[#This Row],[ENTRADAS3]]-Tabla32391112[[#This Row],[SALIDAS4]]</f>
        <v>43753.01</v>
      </c>
    </row>
    <row r="197" spans="1:24">
      <c r="A197" s="39" t="s">
        <v>28</v>
      </c>
      <c r="B197" s="40" t="s">
        <v>884</v>
      </c>
      <c r="C197" s="52" t="s">
        <v>74</v>
      </c>
      <c r="D197" t="s">
        <v>1522</v>
      </c>
      <c r="F197" s="55" t="s">
        <v>1345</v>
      </c>
      <c r="G197" s="55"/>
      <c r="H197" s="9" t="s">
        <v>858</v>
      </c>
      <c r="I197">
        <v>7</v>
      </c>
      <c r="J197">
        <v>0</v>
      </c>
      <c r="K197" s="34">
        <v>0</v>
      </c>
      <c r="L197">
        <f>+Tabla32391112[[#This Row],[BALANCE INICIAL]]+Tabla32391112[[#This Row],[ENTRADAS]]-Tabla32391112[[#This Row],[SALIDAS]]</f>
        <v>7</v>
      </c>
      <c r="M197" s="90">
        <v>7</v>
      </c>
      <c r="N197" s="144"/>
      <c r="O197" s="16"/>
      <c r="P197" s="91">
        <f>Tabla32391112[[#This Row],[EXSISTENCIA]]-Tabla32391112[[#This Row],[RECONTEO]]-Tabla32391112[[#This Row],[SALIDAS2]]+Tabla32391112[[#This Row],[ENTRADAS2]]</f>
        <v>0</v>
      </c>
      <c r="Q197" s="2">
        <v>6250.43</v>
      </c>
      <c r="R197" s="2">
        <f>+Tabla32391112[[#This Row],[BALANCE INICIAL]]*Tabla32391112[[#This Row],[PRECIO]]</f>
        <v>43753.01</v>
      </c>
      <c r="S197" s="2">
        <f>+Tabla32391112[[#This Row],[ENTRADAS]]*Tabla32391112[[#This Row],[PRECIO]]</f>
        <v>0</v>
      </c>
      <c r="T197" s="2">
        <f>+Tabla32391112[[#This Row],[SALIDAS]]*Tabla32391112[[#This Row],[PRECIO]]</f>
        <v>0</v>
      </c>
      <c r="U197" s="2">
        <f>+Tabla32391112[[#This Row],[BALANCE INICIAL2]]+Tabla32391112[[#This Row],[ENTRADAS3]]-Tabla32391112[[#This Row],[SALIDAS4]]</f>
        <v>43753.01</v>
      </c>
      <c r="W197" s="2">
        <v>6250.43</v>
      </c>
      <c r="X197" s="2">
        <f>+Tabla32391112[[#This Row],[BALANCE INICIAL2]]+Tabla32391112[[#This Row],[ENTRADAS3]]-Tabla32391112[[#This Row],[SALIDAS4]]</f>
        <v>43753.01</v>
      </c>
    </row>
    <row r="198" spans="1:24">
      <c r="A198" s="39" t="s">
        <v>28</v>
      </c>
      <c r="B198" s="40" t="s">
        <v>884</v>
      </c>
      <c r="C198" s="52" t="s">
        <v>74</v>
      </c>
      <c r="D198" t="s">
        <v>1536</v>
      </c>
      <c r="F198" s="55" t="s">
        <v>1345</v>
      </c>
      <c r="G198" s="55"/>
      <c r="H198" s="9" t="s">
        <v>820</v>
      </c>
      <c r="I198">
        <v>14</v>
      </c>
      <c r="J198">
        <v>0</v>
      </c>
      <c r="K198" s="34">
        <v>0</v>
      </c>
      <c r="L198">
        <f>+Tabla32391112[[#This Row],[BALANCE INICIAL]]+Tabla32391112[[#This Row],[ENTRADAS]]-Tabla32391112[[#This Row],[SALIDAS]]</f>
        <v>14</v>
      </c>
      <c r="M198" s="90">
        <v>13</v>
      </c>
      <c r="N198" s="144">
        <v>1</v>
      </c>
      <c r="O198" s="16"/>
      <c r="P198" s="91">
        <f>Tabla32391112[[#This Row],[EXSISTENCIA]]-Tabla32391112[[#This Row],[RECONTEO]]-Tabla32391112[[#This Row],[SALIDAS2]]+Tabla32391112[[#This Row],[ENTRADAS2]]</f>
        <v>0</v>
      </c>
      <c r="Q198" s="2">
        <v>7355</v>
      </c>
      <c r="R198" s="2">
        <f>+Tabla32391112[[#This Row],[BALANCE INICIAL]]*Tabla32391112[[#This Row],[PRECIO]]</f>
        <v>102970</v>
      </c>
      <c r="S198" s="2">
        <f>+Tabla32391112[[#This Row],[ENTRADAS]]*Tabla32391112[[#This Row],[PRECIO]]</f>
        <v>0</v>
      </c>
      <c r="T198" s="2">
        <f>+Tabla32391112[[#This Row],[SALIDAS]]*Tabla32391112[[#This Row],[PRECIO]]</f>
        <v>0</v>
      </c>
      <c r="U198" s="2">
        <f>+Tabla32391112[[#This Row],[BALANCE INICIAL2]]+Tabla32391112[[#This Row],[ENTRADAS3]]-Tabla32391112[[#This Row],[SALIDAS4]]</f>
        <v>102970</v>
      </c>
      <c r="W198" s="2">
        <v>7355</v>
      </c>
      <c r="X198" s="2">
        <f>+Tabla32391112[[#This Row],[BALANCE INICIAL2]]+Tabla32391112[[#This Row],[ENTRADAS3]]-Tabla32391112[[#This Row],[SALIDAS4]]</f>
        <v>102970</v>
      </c>
    </row>
    <row r="199" spans="1:24">
      <c r="A199" s="39" t="s">
        <v>28</v>
      </c>
      <c r="B199" s="40" t="s">
        <v>884</v>
      </c>
      <c r="C199" s="52" t="s">
        <v>74</v>
      </c>
      <c r="D199" t="s">
        <v>343</v>
      </c>
      <c r="F199" s="55" t="s">
        <v>1345</v>
      </c>
      <c r="G199" s="55"/>
      <c r="H199" s="9" t="s">
        <v>820</v>
      </c>
      <c r="I199">
        <v>7</v>
      </c>
      <c r="J199">
        <v>0</v>
      </c>
      <c r="K199" s="34">
        <v>0</v>
      </c>
      <c r="L199">
        <f>+Tabla32391112[[#This Row],[BALANCE INICIAL]]+Tabla32391112[[#This Row],[ENTRADAS]]-Tabla32391112[[#This Row],[SALIDAS]]</f>
        <v>7</v>
      </c>
      <c r="M199" s="90">
        <v>9</v>
      </c>
      <c r="N199" s="144"/>
      <c r="O199" s="16"/>
      <c r="P199" s="91">
        <f>Tabla32391112[[#This Row],[EXSISTENCIA]]-Tabla32391112[[#This Row],[RECONTEO]]-Tabla32391112[[#This Row],[SALIDAS2]]+Tabla32391112[[#This Row],[ENTRADAS2]]</f>
        <v>-2</v>
      </c>
      <c r="Q199" s="2">
        <v>1890</v>
      </c>
      <c r="R199" s="2">
        <f>+Tabla32391112[[#This Row],[BALANCE INICIAL]]*Tabla32391112[[#This Row],[PRECIO]]</f>
        <v>13230</v>
      </c>
      <c r="S199" s="2">
        <f>+Tabla32391112[[#This Row],[ENTRADAS]]*Tabla32391112[[#This Row],[PRECIO]]</f>
        <v>0</v>
      </c>
      <c r="T199" s="2">
        <f>+Tabla32391112[[#This Row],[SALIDAS]]*Tabla32391112[[#This Row],[PRECIO]]</f>
        <v>0</v>
      </c>
      <c r="U199" s="2">
        <f>+Tabla32391112[[#This Row],[BALANCE INICIAL2]]+Tabla32391112[[#This Row],[ENTRADAS3]]-Tabla32391112[[#This Row],[SALIDAS4]]</f>
        <v>13230</v>
      </c>
      <c r="W199" s="2">
        <v>1890</v>
      </c>
      <c r="X199" s="2">
        <f>+Tabla32391112[[#This Row],[BALANCE INICIAL2]]+Tabla32391112[[#This Row],[ENTRADAS3]]-Tabla32391112[[#This Row],[SALIDAS4]]</f>
        <v>13230</v>
      </c>
    </row>
    <row r="200" spans="1:24">
      <c r="A200" s="39" t="s">
        <v>28</v>
      </c>
      <c r="B200" s="40" t="s">
        <v>884</v>
      </c>
      <c r="C200" s="52" t="s">
        <v>74</v>
      </c>
      <c r="D200" t="s">
        <v>345</v>
      </c>
      <c r="F200" s="55" t="s">
        <v>1345</v>
      </c>
      <c r="G200" s="55"/>
      <c r="H200" s="9" t="s">
        <v>842</v>
      </c>
      <c r="I200">
        <v>2</v>
      </c>
      <c r="J200">
        <v>0</v>
      </c>
      <c r="K200" s="34">
        <v>0</v>
      </c>
      <c r="L200">
        <f>+Tabla32391112[[#This Row],[BALANCE INICIAL]]+Tabla32391112[[#This Row],[ENTRADAS]]-Tabla32391112[[#This Row],[SALIDAS]]</f>
        <v>2</v>
      </c>
      <c r="M200" s="90">
        <v>2</v>
      </c>
      <c r="N200" s="144"/>
      <c r="O200" s="16"/>
      <c r="P200" s="91">
        <f>Tabla32391112[[#This Row],[EXSISTENCIA]]-Tabla32391112[[#This Row],[RECONTEO]]-Tabla32391112[[#This Row],[SALIDAS2]]+Tabla32391112[[#This Row],[ENTRADAS2]]</f>
        <v>0</v>
      </c>
      <c r="Q200" s="2">
        <v>1900</v>
      </c>
      <c r="R200" s="2">
        <f>+Tabla32391112[[#This Row],[BALANCE INICIAL]]*Tabla32391112[[#This Row],[PRECIO]]</f>
        <v>3800</v>
      </c>
      <c r="S200" s="2">
        <f>+Tabla32391112[[#This Row],[ENTRADAS]]*Tabla32391112[[#This Row],[PRECIO]]</f>
        <v>0</v>
      </c>
      <c r="T200" s="2">
        <f>+Tabla32391112[[#This Row],[SALIDAS]]*Tabla32391112[[#This Row],[PRECIO]]</f>
        <v>0</v>
      </c>
      <c r="U200" s="2">
        <f>+Tabla32391112[[#This Row],[BALANCE INICIAL2]]+Tabla32391112[[#This Row],[ENTRADAS3]]-Tabla32391112[[#This Row],[SALIDAS4]]</f>
        <v>3800</v>
      </c>
      <c r="W200" s="2">
        <v>1900</v>
      </c>
      <c r="X200" s="2">
        <f>+Tabla32391112[[#This Row],[BALANCE INICIAL2]]+Tabla32391112[[#This Row],[ENTRADAS3]]-Tabla32391112[[#This Row],[SALIDAS4]]</f>
        <v>3800</v>
      </c>
    </row>
    <row r="201" spans="1:24">
      <c r="A201" s="39" t="s">
        <v>28</v>
      </c>
      <c r="B201" s="40" t="s">
        <v>884</v>
      </c>
      <c r="C201" s="52" t="s">
        <v>74</v>
      </c>
      <c r="D201" t="s">
        <v>346</v>
      </c>
      <c r="F201" s="55" t="s">
        <v>1345</v>
      </c>
      <c r="G201" s="55"/>
      <c r="H201" s="9" t="s">
        <v>820</v>
      </c>
      <c r="I201">
        <v>10</v>
      </c>
      <c r="J201">
        <v>0</v>
      </c>
      <c r="K201" s="34">
        <v>0</v>
      </c>
      <c r="L201">
        <f>+Tabla32391112[[#This Row],[BALANCE INICIAL]]+Tabla32391112[[#This Row],[ENTRADAS]]-Tabla32391112[[#This Row],[SALIDAS]]</f>
        <v>10</v>
      </c>
      <c r="M201" s="90">
        <v>11</v>
      </c>
      <c r="N201" s="144"/>
      <c r="O201" s="16"/>
      <c r="P201" s="91">
        <f>Tabla32391112[[#This Row],[EXSISTENCIA]]-Tabla32391112[[#This Row],[RECONTEO]]-Tabla32391112[[#This Row],[SALIDAS2]]+Tabla32391112[[#This Row],[ENTRADAS2]]</f>
        <v>-1</v>
      </c>
      <c r="Q201" s="2">
        <v>1850</v>
      </c>
      <c r="R201" s="2">
        <f>+Tabla32391112[[#This Row],[BALANCE INICIAL]]*Tabla32391112[[#This Row],[PRECIO]]</f>
        <v>18500</v>
      </c>
      <c r="S201" s="2">
        <f>+Tabla32391112[[#This Row],[ENTRADAS]]*Tabla32391112[[#This Row],[PRECIO]]</f>
        <v>0</v>
      </c>
      <c r="T201" s="2">
        <f>+Tabla32391112[[#This Row],[SALIDAS]]*Tabla32391112[[#This Row],[PRECIO]]</f>
        <v>0</v>
      </c>
      <c r="U201" s="2">
        <f>+Tabla32391112[[#This Row],[BALANCE INICIAL2]]+Tabla32391112[[#This Row],[ENTRADAS3]]-Tabla32391112[[#This Row],[SALIDAS4]]</f>
        <v>18500</v>
      </c>
      <c r="W201" s="2">
        <v>1850</v>
      </c>
      <c r="X201" s="2">
        <f>+Tabla32391112[[#This Row],[BALANCE INICIAL2]]+Tabla32391112[[#This Row],[ENTRADAS3]]-Tabla32391112[[#This Row],[SALIDAS4]]</f>
        <v>18500</v>
      </c>
    </row>
    <row r="202" spans="1:24">
      <c r="A202" s="114" t="s">
        <v>1130</v>
      </c>
      <c r="B202" s="115" t="s">
        <v>894</v>
      </c>
      <c r="C202" s="116" t="s">
        <v>1131</v>
      </c>
      <c r="D202" s="117" t="s">
        <v>1126</v>
      </c>
      <c r="E202" s="117" t="s">
        <v>1129</v>
      </c>
      <c r="F202" s="118">
        <v>45469</v>
      </c>
      <c r="G202" s="127" t="s">
        <v>1726</v>
      </c>
      <c r="H202" s="119" t="s">
        <v>820</v>
      </c>
      <c r="I202" s="117">
        <v>10</v>
      </c>
      <c r="J202" s="117">
        <v>0</v>
      </c>
      <c r="K202" s="120">
        <v>10</v>
      </c>
      <c r="L202" s="117">
        <f>+Tabla32391112[[#This Row],[BALANCE INICIAL]]+Tabla32391112[[#This Row],[ENTRADAS]]-Tabla32391112[[#This Row],[SALIDAS]]</f>
        <v>0</v>
      </c>
      <c r="M202" s="111">
        <v>0</v>
      </c>
      <c r="N202" s="145"/>
      <c r="O202" s="121"/>
      <c r="P202" s="112">
        <f>Tabla32391112[[#This Row],[EXSISTENCIA]]-Tabla32391112[[#This Row],[RECONTEO]]-Tabla32391112[[#This Row],[SALIDAS2]]+Tabla32391112[[#This Row],[ENTRADAS2]]</f>
        <v>0</v>
      </c>
      <c r="Q202" s="122">
        <v>600</v>
      </c>
      <c r="R202" s="122">
        <f>+Tabla32391112[[#This Row],[BALANCE INICIAL]]*Tabla32391112[[#This Row],[PRECIO]]</f>
        <v>6000</v>
      </c>
      <c r="S202" s="122">
        <f>+Tabla32391112[[#This Row],[ENTRADAS]]*Tabla32391112[[#This Row],[PRECIO]]</f>
        <v>0</v>
      </c>
      <c r="T202" s="122">
        <f>+Tabla32391112[[#This Row],[SALIDAS]]*Tabla32391112[[#This Row],[PRECIO]]</f>
        <v>6000</v>
      </c>
      <c r="U202" s="122">
        <f>+Tabla32391112[[#This Row],[BALANCE INICIAL2]]+Tabla32391112[[#This Row],[ENTRADAS3]]-Tabla32391112[[#This Row],[SALIDAS4]]</f>
        <v>0</v>
      </c>
      <c r="V202" s="117"/>
      <c r="W202" s="122">
        <v>600</v>
      </c>
      <c r="X202" s="122">
        <f>+Tabla32391112[[#This Row],[BALANCE INICIAL2]]+Tabla32391112[[#This Row],[ENTRADAS3]]-Tabla32391112[[#This Row],[SALIDAS4]]</f>
        <v>0</v>
      </c>
    </row>
    <row r="203" spans="1:24">
      <c r="A203" s="114" t="s">
        <v>1130</v>
      </c>
      <c r="B203" s="115" t="s">
        <v>894</v>
      </c>
      <c r="C203" s="116" t="s">
        <v>1131</v>
      </c>
      <c r="D203" s="117" t="s">
        <v>1127</v>
      </c>
      <c r="E203" s="117" t="s">
        <v>1129</v>
      </c>
      <c r="F203" s="118">
        <v>45469</v>
      </c>
      <c r="G203" s="127" t="s">
        <v>1726</v>
      </c>
      <c r="H203" s="119" t="s">
        <v>820</v>
      </c>
      <c r="I203" s="117">
        <v>5</v>
      </c>
      <c r="J203" s="117">
        <v>0</v>
      </c>
      <c r="K203" s="120">
        <v>5</v>
      </c>
      <c r="L203" s="117">
        <f>+Tabla32391112[[#This Row],[BALANCE INICIAL]]+Tabla32391112[[#This Row],[ENTRADAS]]-Tabla32391112[[#This Row],[SALIDAS]]</f>
        <v>0</v>
      </c>
      <c r="M203" s="111">
        <v>0</v>
      </c>
      <c r="N203" s="145"/>
      <c r="O203" s="121"/>
      <c r="P203" s="112">
        <f>Tabla32391112[[#This Row],[EXSISTENCIA]]-Tabla32391112[[#This Row],[RECONTEO]]-Tabla32391112[[#This Row],[SALIDAS2]]+Tabla32391112[[#This Row],[ENTRADAS2]]</f>
        <v>0</v>
      </c>
      <c r="Q203" s="122">
        <v>600</v>
      </c>
      <c r="R203" s="122">
        <f>+Tabla32391112[[#This Row],[BALANCE INICIAL]]*Tabla32391112[[#This Row],[PRECIO]]</f>
        <v>3000</v>
      </c>
      <c r="S203" s="122">
        <f>+Tabla32391112[[#This Row],[ENTRADAS]]*Tabla32391112[[#This Row],[PRECIO]]</f>
        <v>0</v>
      </c>
      <c r="T203" s="122">
        <f>+Tabla32391112[[#This Row],[SALIDAS]]*Tabla32391112[[#This Row],[PRECIO]]</f>
        <v>3000</v>
      </c>
      <c r="U203" s="122">
        <f>+Tabla32391112[[#This Row],[BALANCE INICIAL2]]+Tabla32391112[[#This Row],[ENTRADAS3]]-Tabla32391112[[#This Row],[SALIDAS4]]</f>
        <v>0</v>
      </c>
      <c r="V203" s="117"/>
      <c r="W203" s="122">
        <v>600</v>
      </c>
      <c r="X203" s="122">
        <f>+Tabla32391112[[#This Row],[BALANCE INICIAL2]]+Tabla32391112[[#This Row],[ENTRADAS3]]-Tabla32391112[[#This Row],[SALIDAS4]]</f>
        <v>0</v>
      </c>
    </row>
    <row r="204" spans="1:24">
      <c r="A204" s="114" t="s">
        <v>1130</v>
      </c>
      <c r="B204" s="115" t="s">
        <v>894</v>
      </c>
      <c r="C204" s="116" t="s">
        <v>1131</v>
      </c>
      <c r="D204" s="117" t="s">
        <v>1128</v>
      </c>
      <c r="E204" s="117" t="s">
        <v>1129</v>
      </c>
      <c r="F204" s="118">
        <v>45469</v>
      </c>
      <c r="G204" s="127" t="s">
        <v>1726</v>
      </c>
      <c r="H204" s="119" t="s">
        <v>820</v>
      </c>
      <c r="I204" s="117">
        <v>10</v>
      </c>
      <c r="J204" s="117">
        <v>0</v>
      </c>
      <c r="K204" s="120">
        <v>10</v>
      </c>
      <c r="L204" s="117">
        <f>+Tabla32391112[[#This Row],[BALANCE INICIAL]]+Tabla32391112[[#This Row],[ENTRADAS]]-Tabla32391112[[#This Row],[SALIDAS]]</f>
        <v>0</v>
      </c>
      <c r="M204" s="111">
        <v>0</v>
      </c>
      <c r="N204" s="145"/>
      <c r="O204" s="121"/>
      <c r="P204" s="112">
        <f>Tabla32391112[[#This Row],[EXSISTENCIA]]-Tabla32391112[[#This Row],[RECONTEO]]-Tabla32391112[[#This Row],[SALIDAS2]]+Tabla32391112[[#This Row],[ENTRADAS2]]</f>
        <v>0</v>
      </c>
      <c r="Q204" s="122">
        <v>600</v>
      </c>
      <c r="R204" s="122">
        <f>+Tabla32391112[[#This Row],[BALANCE INICIAL]]*Tabla32391112[[#This Row],[PRECIO]]</f>
        <v>6000</v>
      </c>
      <c r="S204" s="122">
        <f>+Tabla32391112[[#This Row],[ENTRADAS]]*Tabla32391112[[#This Row],[PRECIO]]</f>
        <v>0</v>
      </c>
      <c r="T204" s="122">
        <f>+Tabla32391112[[#This Row],[SALIDAS]]*Tabla32391112[[#This Row],[PRECIO]]</f>
        <v>6000</v>
      </c>
      <c r="U204" s="122">
        <f>+Tabla32391112[[#This Row],[BALANCE INICIAL2]]+Tabla32391112[[#This Row],[ENTRADAS3]]-Tabla32391112[[#This Row],[SALIDAS4]]</f>
        <v>0</v>
      </c>
      <c r="V204" s="117"/>
      <c r="W204" s="122">
        <v>600</v>
      </c>
      <c r="X204" s="122">
        <f>+Tabla32391112[[#This Row],[BALANCE INICIAL2]]+Tabla32391112[[#This Row],[ENTRADAS3]]-Tabla32391112[[#This Row],[SALIDAS4]]</f>
        <v>0</v>
      </c>
    </row>
    <row r="205" spans="1:24">
      <c r="A205" s="39" t="s">
        <v>34</v>
      </c>
      <c r="B205" s="40" t="s">
        <v>877</v>
      </c>
      <c r="C205" s="52" t="s">
        <v>80</v>
      </c>
      <c r="D205" t="s">
        <v>452</v>
      </c>
      <c r="F205" s="55" t="s">
        <v>1345</v>
      </c>
      <c r="G205" s="55"/>
      <c r="H205" s="9" t="s">
        <v>862</v>
      </c>
      <c r="I205">
        <v>200</v>
      </c>
      <c r="J205">
        <v>0</v>
      </c>
      <c r="K205" s="34">
        <v>0</v>
      </c>
      <c r="L205">
        <f>+Tabla32391112[[#This Row],[BALANCE INICIAL]]+Tabla32391112[[#This Row],[ENTRADAS]]-Tabla32391112[[#This Row],[SALIDAS]]</f>
        <v>200</v>
      </c>
      <c r="M205" s="90">
        <v>200</v>
      </c>
      <c r="N205" s="144"/>
      <c r="O205" s="16"/>
      <c r="P205" s="91">
        <f>Tabla32391112[[#This Row],[EXSISTENCIA]]-Tabla32391112[[#This Row],[RECONTEO]]-Tabla32391112[[#This Row],[SALIDAS2]]+Tabla32391112[[#This Row],[ENTRADAS2]]</f>
        <v>0</v>
      </c>
      <c r="Q205" s="2">
        <v>890</v>
      </c>
      <c r="R205" s="2">
        <f>+Tabla32391112[[#This Row],[BALANCE INICIAL]]*Tabla32391112[[#This Row],[PRECIO]]</f>
        <v>178000</v>
      </c>
      <c r="S205" s="2">
        <f>+Tabla32391112[[#This Row],[ENTRADAS]]*Tabla32391112[[#This Row],[PRECIO]]</f>
        <v>0</v>
      </c>
      <c r="T205" s="2">
        <f>+Tabla32391112[[#This Row],[SALIDAS]]*Tabla32391112[[#This Row],[PRECIO]]</f>
        <v>0</v>
      </c>
      <c r="U205" s="2">
        <f>+Tabla32391112[[#This Row],[BALANCE INICIAL2]]+Tabla32391112[[#This Row],[ENTRADAS3]]-Tabla32391112[[#This Row],[SALIDAS4]]</f>
        <v>178000</v>
      </c>
      <c r="W205" s="2">
        <v>890</v>
      </c>
      <c r="X205" s="2">
        <f>+Tabla32391112[[#This Row],[BALANCE INICIAL2]]+Tabla32391112[[#This Row],[ENTRADAS3]]-Tabla32391112[[#This Row],[SALIDAS4]]</f>
        <v>178000</v>
      </c>
    </row>
    <row r="206" spans="1:24">
      <c r="A206" s="39" t="s">
        <v>34</v>
      </c>
      <c r="B206" s="40" t="s">
        <v>877</v>
      </c>
      <c r="C206" s="52" t="s">
        <v>80</v>
      </c>
      <c r="D206" t="s">
        <v>1499</v>
      </c>
      <c r="F206" s="55" t="s">
        <v>1345</v>
      </c>
      <c r="G206" s="55"/>
      <c r="H206" s="9" t="s">
        <v>820</v>
      </c>
      <c r="I206">
        <v>50</v>
      </c>
      <c r="J206">
        <v>0</v>
      </c>
      <c r="K206" s="34">
        <v>0</v>
      </c>
      <c r="L206">
        <f>+Tabla32391112[[#This Row],[BALANCE INICIAL]]+Tabla32391112[[#This Row],[ENTRADAS]]-Tabla32391112[[#This Row],[SALIDAS]]</f>
        <v>50</v>
      </c>
      <c r="M206" s="90">
        <v>19</v>
      </c>
      <c r="N206" s="144">
        <v>31</v>
      </c>
      <c r="O206" s="16"/>
      <c r="P206" s="91">
        <f>Tabla32391112[[#This Row],[EXSISTENCIA]]-Tabla32391112[[#This Row],[RECONTEO]]-Tabla32391112[[#This Row],[SALIDAS2]]+Tabla32391112[[#This Row],[ENTRADAS2]]</f>
        <v>0</v>
      </c>
      <c r="Q206" s="2">
        <v>70.510000000000005</v>
      </c>
      <c r="R206" s="2">
        <f>+Tabla32391112[[#This Row],[BALANCE INICIAL]]*Tabla32391112[[#This Row],[PRECIO]]</f>
        <v>3525.5000000000005</v>
      </c>
      <c r="S206" s="2">
        <f>+Tabla32391112[[#This Row],[ENTRADAS]]*Tabla32391112[[#This Row],[PRECIO]]</f>
        <v>0</v>
      </c>
      <c r="T206" s="2">
        <f>+Tabla32391112[[#This Row],[SALIDAS]]*Tabla32391112[[#This Row],[PRECIO]]</f>
        <v>0</v>
      </c>
      <c r="U206" s="2">
        <f>+Tabla32391112[[#This Row],[BALANCE INICIAL2]]+Tabla32391112[[#This Row],[ENTRADAS3]]-Tabla32391112[[#This Row],[SALIDAS4]]</f>
        <v>3525.5000000000005</v>
      </c>
      <c r="W206" s="2">
        <v>70.510000000000005</v>
      </c>
      <c r="X206" s="2">
        <f>+Tabla32391112[[#This Row],[BALANCE INICIAL2]]+Tabla32391112[[#This Row],[ENTRADAS3]]-Tabla32391112[[#This Row],[SALIDAS4]]</f>
        <v>3525.5000000000005</v>
      </c>
    </row>
    <row r="207" spans="1:24">
      <c r="A207" s="39" t="s">
        <v>34</v>
      </c>
      <c r="B207" s="40" t="s">
        <v>877</v>
      </c>
      <c r="C207" s="52" t="s">
        <v>80</v>
      </c>
      <c r="D207" t="s">
        <v>1500</v>
      </c>
      <c r="F207" s="55" t="s">
        <v>1345</v>
      </c>
      <c r="G207" s="55"/>
      <c r="H207" s="9" t="s">
        <v>820</v>
      </c>
      <c r="I207">
        <v>44</v>
      </c>
      <c r="J207">
        <v>0</v>
      </c>
      <c r="K207" s="34">
        <v>0</v>
      </c>
      <c r="L207">
        <f>+Tabla32391112[[#This Row],[BALANCE INICIAL]]+Tabla32391112[[#This Row],[ENTRADAS]]-Tabla32391112[[#This Row],[SALIDAS]]</f>
        <v>44</v>
      </c>
      <c r="M207" s="90">
        <v>43</v>
      </c>
      <c r="N207" s="144">
        <v>1</v>
      </c>
      <c r="O207" s="16"/>
      <c r="P207" s="91">
        <f>Tabla32391112[[#This Row],[EXSISTENCIA]]-Tabla32391112[[#This Row],[RECONTEO]]-Tabla32391112[[#This Row],[SALIDAS2]]+Tabla32391112[[#This Row],[ENTRADAS2]]</f>
        <v>0</v>
      </c>
      <c r="Q207" s="2">
        <v>196.34</v>
      </c>
      <c r="R207" s="2">
        <f>+Tabla32391112[[#This Row],[BALANCE INICIAL]]*Tabla32391112[[#This Row],[PRECIO]]</f>
        <v>8638.9600000000009</v>
      </c>
      <c r="S207" s="2">
        <f>+Tabla32391112[[#This Row],[ENTRADAS]]*Tabla32391112[[#This Row],[PRECIO]]</f>
        <v>0</v>
      </c>
      <c r="T207" s="2">
        <f>+Tabla32391112[[#This Row],[SALIDAS]]*Tabla32391112[[#This Row],[PRECIO]]</f>
        <v>0</v>
      </c>
      <c r="U207" s="2">
        <f>+Tabla32391112[[#This Row],[BALANCE INICIAL2]]+Tabla32391112[[#This Row],[ENTRADAS3]]-Tabla32391112[[#This Row],[SALIDAS4]]</f>
        <v>8638.9600000000009</v>
      </c>
      <c r="W207" s="2">
        <v>196.34</v>
      </c>
      <c r="X207" s="2">
        <f>+Tabla32391112[[#This Row],[BALANCE INICIAL2]]+Tabla32391112[[#This Row],[ENTRADAS3]]-Tabla32391112[[#This Row],[SALIDAS4]]</f>
        <v>8638.9600000000009</v>
      </c>
    </row>
    <row r="208" spans="1:24">
      <c r="A208" s="39" t="s">
        <v>24</v>
      </c>
      <c r="B208" s="40" t="s">
        <v>875</v>
      </c>
      <c r="C208" s="52" t="s">
        <v>64</v>
      </c>
      <c r="D208" t="s">
        <v>1594</v>
      </c>
      <c r="F208" s="55" t="s">
        <v>1345</v>
      </c>
      <c r="G208" s="55"/>
      <c r="H208" s="9" t="s">
        <v>820</v>
      </c>
      <c r="I208">
        <v>99</v>
      </c>
      <c r="J208">
        <v>0</v>
      </c>
      <c r="K208" s="34">
        <v>0</v>
      </c>
      <c r="L208">
        <f>+Tabla32391112[[#This Row],[BALANCE INICIAL]]+Tabla32391112[[#This Row],[ENTRADAS]]-Tabla32391112[[#This Row],[SALIDAS]]</f>
        <v>99</v>
      </c>
      <c r="M208" s="90">
        <v>50</v>
      </c>
      <c r="N208" s="144"/>
      <c r="O208" s="16"/>
      <c r="P208" s="91">
        <f>Tabla32391112[[#This Row],[EXSISTENCIA]]-Tabla32391112[[#This Row],[RECONTEO]]-Tabla32391112[[#This Row],[SALIDAS2]]+Tabla32391112[[#This Row],[ENTRADAS2]]</f>
        <v>49</v>
      </c>
      <c r="Q208" s="2">
        <v>73.099999999999994</v>
      </c>
      <c r="R208" s="2">
        <f>+Tabla32391112[[#This Row],[BALANCE INICIAL]]*Tabla32391112[[#This Row],[PRECIO]]</f>
        <v>7236.9</v>
      </c>
      <c r="S208" s="2">
        <f>+Tabla32391112[[#This Row],[ENTRADAS]]*Tabla32391112[[#This Row],[PRECIO]]</f>
        <v>0</v>
      </c>
      <c r="T208" s="2">
        <f>+Tabla32391112[[#This Row],[SALIDAS]]*Tabla32391112[[#This Row],[PRECIO]]</f>
        <v>0</v>
      </c>
      <c r="U208" s="2">
        <f>+Tabla32391112[[#This Row],[BALANCE INICIAL2]]+Tabla32391112[[#This Row],[ENTRADAS3]]-Tabla32391112[[#This Row],[SALIDAS4]]</f>
        <v>7236.9</v>
      </c>
      <c r="W208" s="2">
        <v>73.099999999999994</v>
      </c>
      <c r="X208" s="2">
        <f>+Tabla32391112[[#This Row],[BALANCE INICIAL2]]+Tabla32391112[[#This Row],[ENTRADAS3]]-Tabla32391112[[#This Row],[SALIDAS4]]</f>
        <v>7236.9</v>
      </c>
    </row>
    <row r="209" spans="1:24">
      <c r="A209" s="39" t="s">
        <v>59</v>
      </c>
      <c r="B209" s="40" t="s">
        <v>880</v>
      </c>
      <c r="C209" s="52" t="s">
        <v>107</v>
      </c>
      <c r="D209" t="s">
        <v>813</v>
      </c>
      <c r="F209" s="55" t="s">
        <v>1345</v>
      </c>
      <c r="G209" s="55"/>
      <c r="H209" s="9" t="s">
        <v>820</v>
      </c>
      <c r="I209">
        <v>4</v>
      </c>
      <c r="J209">
        <v>0</v>
      </c>
      <c r="K209" s="34">
        <v>0</v>
      </c>
      <c r="L209">
        <f>+Tabla32391112[[#This Row],[BALANCE INICIAL]]+Tabla32391112[[#This Row],[ENTRADAS]]-Tabla32391112[[#This Row],[SALIDAS]]</f>
        <v>4</v>
      </c>
      <c r="M209" s="90">
        <v>4</v>
      </c>
      <c r="N209" s="144">
        <v>0</v>
      </c>
      <c r="O209" s="16"/>
      <c r="P209" s="91">
        <f>Tabla32391112[[#This Row],[EXSISTENCIA]]-Tabla32391112[[#This Row],[RECONTEO]]-Tabla32391112[[#This Row],[SALIDAS2]]+Tabla32391112[[#This Row],[ENTRADAS2]]</f>
        <v>0</v>
      </c>
      <c r="Q209" s="2">
        <v>1750</v>
      </c>
      <c r="R209" s="2">
        <f>+Tabla32391112[[#This Row],[BALANCE INICIAL]]*Tabla32391112[[#This Row],[PRECIO]]</f>
        <v>7000</v>
      </c>
      <c r="S209" s="2">
        <f>+Tabla32391112[[#This Row],[ENTRADAS]]*Tabla32391112[[#This Row],[PRECIO]]</f>
        <v>0</v>
      </c>
      <c r="T209" s="2">
        <f>+Tabla32391112[[#This Row],[SALIDAS]]*Tabla32391112[[#This Row],[PRECIO]]</f>
        <v>0</v>
      </c>
      <c r="U209" s="2">
        <f>+Tabla32391112[[#This Row],[BALANCE INICIAL2]]+Tabla32391112[[#This Row],[ENTRADAS3]]-Tabla32391112[[#This Row],[SALIDAS4]]</f>
        <v>7000</v>
      </c>
      <c r="W209" s="2">
        <v>1750</v>
      </c>
      <c r="X209" s="2">
        <f>+Tabla32391112[[#This Row],[BALANCE INICIAL2]]+Tabla32391112[[#This Row],[ENTRADAS3]]-Tabla32391112[[#This Row],[SALIDAS4]]</f>
        <v>7000</v>
      </c>
    </row>
    <row r="210" spans="1:24">
      <c r="A210" s="9" t="s">
        <v>59</v>
      </c>
      <c r="B210" s="17" t="s">
        <v>887</v>
      </c>
      <c r="C210" s="50" t="s">
        <v>70</v>
      </c>
      <c r="D210" t="s">
        <v>1741</v>
      </c>
      <c r="F210" s="55"/>
      <c r="G210" s="55"/>
      <c r="H210" s="9" t="s">
        <v>820</v>
      </c>
      <c r="I210">
        <v>10</v>
      </c>
      <c r="K210" s="34">
        <v>0</v>
      </c>
      <c r="L210">
        <f>+Tabla32391112[[#This Row],[BALANCE INICIAL]]+Tabla32391112[[#This Row],[ENTRADAS]]-Tabla32391112[[#This Row],[SALIDAS]]</f>
        <v>10</v>
      </c>
      <c r="M210" s="90">
        <v>10</v>
      </c>
      <c r="N210" s="144">
        <v>0</v>
      </c>
      <c r="O210" s="16"/>
      <c r="P210" s="91">
        <f>Tabla32391112[[#This Row],[EXSISTENCIA]]-Tabla32391112[[#This Row],[RECONTEO]]-Tabla32391112[[#This Row],[SALIDAS2]]+Tabla32391112[[#This Row],[ENTRADAS2]]</f>
        <v>0</v>
      </c>
      <c r="Q210" s="2">
        <v>177</v>
      </c>
      <c r="R210" s="2">
        <f>+Tabla32391112[[#This Row],[BALANCE INICIAL]]*Tabla32391112[[#This Row],[PRECIO]]</f>
        <v>1770</v>
      </c>
      <c r="S210" s="2">
        <f>+Tabla32391112[[#This Row],[ENTRADAS]]*Tabla32391112[[#This Row],[PRECIO]]</f>
        <v>0</v>
      </c>
      <c r="T210" s="2">
        <f>+Tabla32391112[[#This Row],[SALIDAS]]*Tabla32391112[[#This Row],[PRECIO]]</f>
        <v>0</v>
      </c>
      <c r="U210" s="2">
        <f>+Tabla32391112[[#This Row],[BALANCE INICIAL2]]+Tabla32391112[[#This Row],[ENTRADAS3]]-Tabla32391112[[#This Row],[SALIDAS4]]</f>
        <v>1770</v>
      </c>
      <c r="W210" s="2">
        <v>177</v>
      </c>
      <c r="X210" s="2">
        <f>+Tabla32391112[[#This Row],[BALANCE INICIAL2]]+Tabla32391112[[#This Row],[ENTRADAS3]]-Tabla32391112[[#This Row],[SALIDAS4]]</f>
        <v>1770</v>
      </c>
    </row>
    <row r="211" spans="1:24" ht="15.75" customHeight="1">
      <c r="A211" s="63" t="s">
        <v>1381</v>
      </c>
      <c r="B211" s="40" t="s">
        <v>1382</v>
      </c>
      <c r="C211" s="52" t="s">
        <v>1383</v>
      </c>
      <c r="D211" t="s">
        <v>1764</v>
      </c>
      <c r="E211" t="s">
        <v>1648</v>
      </c>
      <c r="F211" s="55">
        <v>45562</v>
      </c>
      <c r="G211" s="62" t="s">
        <v>1649</v>
      </c>
      <c r="H211" s="9" t="s">
        <v>820</v>
      </c>
      <c r="I211">
        <v>0</v>
      </c>
      <c r="J211">
        <v>36</v>
      </c>
      <c r="K211" s="34">
        <v>2</v>
      </c>
      <c r="L211">
        <f>+Tabla32391112[[#This Row],[BALANCE INICIAL]]+Tabla32391112[[#This Row],[ENTRADAS]]-Tabla32391112[[#This Row],[SALIDAS]]</f>
        <v>34</v>
      </c>
      <c r="M211" s="90">
        <v>34</v>
      </c>
      <c r="N211" s="144"/>
      <c r="O211" s="16"/>
      <c r="P211" s="91">
        <f>Tabla32391112[[#This Row],[EXSISTENCIA]]-Tabla32391112[[#This Row],[RECONTEO]]-Tabla32391112[[#This Row],[SALIDAS2]]+Tabla32391112[[#This Row],[ENTRADAS2]]</f>
        <v>0</v>
      </c>
      <c r="Q211" s="2">
        <v>2309.08</v>
      </c>
      <c r="R211" s="2"/>
      <c r="S211" s="2">
        <f>+Tabla32391112[[#This Row],[ENTRADAS]]*Tabla32391112[[#This Row],[PRECIO]]</f>
        <v>83126.880000000005</v>
      </c>
      <c r="T211" s="2">
        <f>+Tabla32391112[[#This Row],[SALIDAS]]*Tabla32391112[[#This Row],[PRECIO]]</f>
        <v>4618.16</v>
      </c>
      <c r="U211" s="2">
        <f>+Tabla32391112[[#This Row],[BALANCE INICIAL2]]+Tabla32391112[[#This Row],[ENTRADAS3]]-Tabla32391112[[#This Row],[SALIDAS4]]</f>
        <v>78508.72</v>
      </c>
      <c r="W211" s="2">
        <v>2309.08</v>
      </c>
      <c r="X211" s="2">
        <f>+Tabla32391112[[#This Row],[BALANCE INICIAL2]]+Tabla32391112[[#This Row],[ENTRADAS3]]-Tabla32391112[[#This Row],[SALIDAS4]]</f>
        <v>78508.72</v>
      </c>
    </row>
    <row r="212" spans="1:24" ht="15.75" customHeight="1">
      <c r="A212" s="63" t="s">
        <v>26</v>
      </c>
      <c r="B212" s="40" t="s">
        <v>887</v>
      </c>
      <c r="C212" s="52" t="s">
        <v>70</v>
      </c>
      <c r="D212" t="s">
        <v>1770</v>
      </c>
      <c r="E212" t="s">
        <v>1775</v>
      </c>
      <c r="F212" s="55">
        <v>45562</v>
      </c>
      <c r="G212" s="62" t="s">
        <v>1774</v>
      </c>
      <c r="H212" s="9" t="s">
        <v>820</v>
      </c>
      <c r="I212">
        <v>0</v>
      </c>
      <c r="J212">
        <v>1</v>
      </c>
      <c r="K212" s="34">
        <v>0</v>
      </c>
      <c r="L212">
        <f>+Tabla32391112[[#This Row],[BALANCE INICIAL]]+Tabla32391112[[#This Row],[ENTRADAS]]-Tabla32391112[[#This Row],[SALIDAS]]</f>
        <v>1</v>
      </c>
      <c r="M212" s="90">
        <v>1</v>
      </c>
      <c r="N212" s="144"/>
      <c r="O212" s="16"/>
      <c r="P212" s="91">
        <f>Tabla32391112[[#This Row],[EXSISTENCIA]]-Tabla32391112[[#This Row],[RECONTEO]]-Tabla32391112[[#This Row],[SALIDAS2]]+Tabla32391112[[#This Row],[ENTRADAS2]]</f>
        <v>0</v>
      </c>
      <c r="Q212" s="2">
        <v>550</v>
      </c>
      <c r="R212" s="2"/>
      <c r="S212" s="2">
        <f>+Tabla32391112[[#This Row],[ENTRADAS]]*Tabla32391112[[#This Row],[PRECIO]]</f>
        <v>550</v>
      </c>
      <c r="T212" s="2">
        <f>+Tabla32391112[[#This Row],[SALIDAS]]*Tabla32391112[[#This Row],[PRECIO]]</f>
        <v>0</v>
      </c>
      <c r="U212" s="2">
        <f>+Tabla32391112[[#This Row],[BALANCE INICIAL2]]+Tabla32391112[[#This Row],[ENTRADAS3]]-Tabla32391112[[#This Row],[SALIDAS4]]</f>
        <v>550</v>
      </c>
      <c r="W212" s="2">
        <v>550</v>
      </c>
      <c r="X212" s="2">
        <f>+Tabla32391112[[#This Row],[BALANCE INICIAL2]]+Tabla32391112[[#This Row],[ENTRADAS3]]-Tabla32391112[[#This Row],[SALIDAS4]]</f>
        <v>550</v>
      </c>
    </row>
    <row r="213" spans="1:24" ht="15.75" customHeight="1">
      <c r="A213" s="63" t="s">
        <v>33</v>
      </c>
      <c r="B213" s="40" t="s">
        <v>879</v>
      </c>
      <c r="C213" s="52" t="s">
        <v>106</v>
      </c>
      <c r="D213" t="s">
        <v>1771</v>
      </c>
      <c r="E213" t="s">
        <v>1775</v>
      </c>
      <c r="F213" s="55">
        <v>45562</v>
      </c>
      <c r="G213" s="62" t="s">
        <v>1774</v>
      </c>
      <c r="H213" s="9" t="s">
        <v>820</v>
      </c>
      <c r="I213">
        <v>0</v>
      </c>
      <c r="J213">
        <v>1</v>
      </c>
      <c r="K213" s="34">
        <v>0</v>
      </c>
      <c r="L213">
        <f>+Tabla32391112[[#This Row],[BALANCE INICIAL]]+Tabla32391112[[#This Row],[ENTRADAS]]-Tabla32391112[[#This Row],[SALIDAS]]</f>
        <v>1</v>
      </c>
      <c r="M213" s="90">
        <v>1</v>
      </c>
      <c r="N213" s="144"/>
      <c r="O213" s="16"/>
      <c r="P213" s="91">
        <f>Tabla32391112[[#This Row],[EXSISTENCIA]]-Tabla32391112[[#This Row],[RECONTEO]]-Tabla32391112[[#This Row],[SALIDAS2]]+Tabla32391112[[#This Row],[ENTRADAS2]]</f>
        <v>0</v>
      </c>
      <c r="Q213" s="2">
        <v>15000</v>
      </c>
      <c r="R213" s="2"/>
      <c r="S213" s="2">
        <f>+Tabla32391112[[#This Row],[ENTRADAS]]*Tabla32391112[[#This Row],[PRECIO]]</f>
        <v>15000</v>
      </c>
      <c r="T213" s="2">
        <f>+Tabla32391112[[#This Row],[SALIDAS]]*Tabla32391112[[#This Row],[PRECIO]]</f>
        <v>0</v>
      </c>
      <c r="U213" s="2">
        <f>+Tabla32391112[[#This Row],[BALANCE INICIAL2]]+Tabla32391112[[#This Row],[ENTRADAS3]]-Tabla32391112[[#This Row],[SALIDAS4]]</f>
        <v>15000</v>
      </c>
      <c r="W213" s="2">
        <v>15000</v>
      </c>
      <c r="X213" s="2">
        <f>+Tabla32391112[[#This Row],[BALANCE INICIAL2]]+Tabla32391112[[#This Row],[ENTRADAS3]]-Tabla32391112[[#This Row],[SALIDAS4]]</f>
        <v>15000</v>
      </c>
    </row>
    <row r="214" spans="1:24" ht="15.75" customHeight="1">
      <c r="A214" s="63" t="s">
        <v>33</v>
      </c>
      <c r="B214" s="40" t="s">
        <v>879</v>
      </c>
      <c r="C214" s="52" t="s">
        <v>106</v>
      </c>
      <c r="D214" t="s">
        <v>1772</v>
      </c>
      <c r="E214" t="s">
        <v>1775</v>
      </c>
      <c r="F214" s="55">
        <v>45562</v>
      </c>
      <c r="G214" s="62" t="s">
        <v>1774</v>
      </c>
      <c r="H214" s="9" t="s">
        <v>820</v>
      </c>
      <c r="I214">
        <v>0</v>
      </c>
      <c r="J214">
        <v>1</v>
      </c>
      <c r="K214" s="34">
        <v>0</v>
      </c>
      <c r="L214">
        <f>+Tabla32391112[[#This Row],[BALANCE INICIAL]]+Tabla32391112[[#This Row],[ENTRADAS]]-Tabla32391112[[#This Row],[SALIDAS]]</f>
        <v>1</v>
      </c>
      <c r="M214" s="90">
        <v>1</v>
      </c>
      <c r="N214" s="144"/>
      <c r="O214" s="16"/>
      <c r="P214" s="91">
        <f>Tabla32391112[[#This Row],[EXSISTENCIA]]-Tabla32391112[[#This Row],[RECONTEO]]-Tabla32391112[[#This Row],[SALIDAS2]]+Tabla32391112[[#This Row],[ENTRADAS2]]</f>
        <v>0</v>
      </c>
      <c r="Q214" s="2">
        <v>15000</v>
      </c>
      <c r="R214" s="2"/>
      <c r="S214" s="2">
        <f>+Tabla32391112[[#This Row],[ENTRADAS]]*Tabla32391112[[#This Row],[PRECIO]]</f>
        <v>15000</v>
      </c>
      <c r="T214" s="2">
        <f>+Tabla32391112[[#This Row],[SALIDAS]]*Tabla32391112[[#This Row],[PRECIO]]</f>
        <v>0</v>
      </c>
      <c r="U214" s="2">
        <f>+Tabla32391112[[#This Row],[BALANCE INICIAL2]]+Tabla32391112[[#This Row],[ENTRADAS3]]-Tabla32391112[[#This Row],[SALIDAS4]]</f>
        <v>15000</v>
      </c>
      <c r="W214" s="2">
        <v>15000</v>
      </c>
      <c r="X214" s="2">
        <f>+Tabla32391112[[#This Row],[BALANCE INICIAL2]]+Tabla32391112[[#This Row],[ENTRADAS3]]-Tabla32391112[[#This Row],[SALIDAS4]]</f>
        <v>15000</v>
      </c>
    </row>
    <row r="215" spans="1:24">
      <c r="A215" s="126" t="s">
        <v>34</v>
      </c>
      <c r="B215" s="115" t="s">
        <v>877</v>
      </c>
      <c r="C215" s="116" t="s">
        <v>80</v>
      </c>
      <c r="D215" s="117" t="s">
        <v>1732</v>
      </c>
      <c r="E215" s="117" t="s">
        <v>1644</v>
      </c>
      <c r="F215" s="118">
        <v>45555</v>
      </c>
      <c r="G215" s="127" t="s">
        <v>1607</v>
      </c>
      <c r="H215" s="119" t="s">
        <v>820</v>
      </c>
      <c r="I215" s="117">
        <v>0</v>
      </c>
      <c r="J215" s="117">
        <v>100</v>
      </c>
      <c r="K215" s="120">
        <v>100</v>
      </c>
      <c r="L215" s="117">
        <f>+Tabla32391112[[#This Row],[BALANCE INICIAL]]+Tabla32391112[[#This Row],[ENTRADAS]]-Tabla32391112[[#This Row],[SALIDAS]]</f>
        <v>0</v>
      </c>
      <c r="M215" s="111"/>
      <c r="N215" s="145"/>
      <c r="O215" s="121"/>
      <c r="P215" s="112">
        <f>Tabla32391112[[#This Row],[EXSISTENCIA]]-Tabla32391112[[#This Row],[RECONTEO]]-Tabla32391112[[#This Row],[SALIDAS2]]+Tabla32391112[[#This Row],[ENTRADAS2]]</f>
        <v>0</v>
      </c>
      <c r="Q215" s="122">
        <v>339</v>
      </c>
      <c r="R215" s="122">
        <f>+Tabla32391112[[#This Row],[BALANCE INICIAL]]*Tabla32391112[[#This Row],[PRECIO]]</f>
        <v>0</v>
      </c>
      <c r="S215" s="122">
        <f>+Tabla32391112[[#This Row],[ENTRADAS]]*Tabla32391112[[#This Row],[PRECIO]]</f>
        <v>33900</v>
      </c>
      <c r="T215" s="122">
        <f>+Tabla32391112[[#This Row],[SALIDAS]]*Tabla32391112[[#This Row],[PRECIO]]</f>
        <v>33900</v>
      </c>
      <c r="U215" s="122">
        <f>+Tabla32391112[[#This Row],[BALANCE INICIAL2]]+Tabla32391112[[#This Row],[ENTRADAS3]]-Tabla32391112[[#This Row],[SALIDAS4]]</f>
        <v>0</v>
      </c>
      <c r="V215" s="117"/>
      <c r="W215" s="122">
        <v>339</v>
      </c>
      <c r="X215" s="122">
        <f>+Tabla32391112[[#This Row],[BALANCE INICIAL2]]+Tabla32391112[[#This Row],[ENTRADAS3]]-Tabla32391112[[#This Row],[SALIDAS4]]</f>
        <v>0</v>
      </c>
    </row>
    <row r="216" spans="1:24">
      <c r="A216" s="126" t="s">
        <v>34</v>
      </c>
      <c r="B216" s="115" t="s">
        <v>877</v>
      </c>
      <c r="C216" s="116" t="s">
        <v>80</v>
      </c>
      <c r="D216" s="117" t="s">
        <v>1733</v>
      </c>
      <c r="E216" s="117" t="s">
        <v>1644</v>
      </c>
      <c r="F216" s="118">
        <v>45555</v>
      </c>
      <c r="G216" s="127" t="s">
        <v>1607</v>
      </c>
      <c r="H216" s="119" t="s">
        <v>820</v>
      </c>
      <c r="I216" s="117">
        <v>0</v>
      </c>
      <c r="J216" s="117">
        <v>30</v>
      </c>
      <c r="K216" s="120">
        <v>30</v>
      </c>
      <c r="L216" s="117">
        <f>+Tabla32391112[[#This Row],[BALANCE INICIAL]]+Tabla32391112[[#This Row],[ENTRADAS]]-Tabla32391112[[#This Row],[SALIDAS]]</f>
        <v>0</v>
      </c>
      <c r="M216" s="111"/>
      <c r="N216" s="145"/>
      <c r="O216" s="121"/>
      <c r="P216" s="112">
        <f>Tabla32391112[[#This Row],[EXSISTENCIA]]-Tabla32391112[[#This Row],[RECONTEO]]-Tabla32391112[[#This Row],[SALIDAS2]]+Tabla32391112[[#This Row],[ENTRADAS2]]</f>
        <v>0</v>
      </c>
      <c r="Q216" s="122">
        <v>754</v>
      </c>
      <c r="R216" s="122">
        <f>+Tabla32391112[[#This Row],[BALANCE INICIAL]]*Tabla32391112[[#This Row],[PRECIO]]</f>
        <v>0</v>
      </c>
      <c r="S216" s="122">
        <f>+Tabla32391112[[#This Row],[ENTRADAS]]*Tabla32391112[[#This Row],[PRECIO]]</f>
        <v>22620</v>
      </c>
      <c r="T216" s="122">
        <f>+Tabla32391112[[#This Row],[SALIDAS]]*Tabla32391112[[#This Row],[PRECIO]]</f>
        <v>22620</v>
      </c>
      <c r="U216" s="122">
        <f>+Tabla32391112[[#This Row],[BALANCE INICIAL2]]+Tabla32391112[[#This Row],[ENTRADAS3]]-Tabla32391112[[#This Row],[SALIDAS4]]</f>
        <v>0</v>
      </c>
      <c r="V216" s="117"/>
      <c r="W216" s="122">
        <v>754</v>
      </c>
      <c r="X216" s="122">
        <f>+Tabla32391112[[#This Row],[BALANCE INICIAL2]]+Tabla32391112[[#This Row],[ENTRADAS3]]-Tabla32391112[[#This Row],[SALIDAS4]]</f>
        <v>0</v>
      </c>
    </row>
    <row r="217" spans="1:24">
      <c r="A217" s="63" t="s">
        <v>24</v>
      </c>
      <c r="B217" s="40" t="s">
        <v>875</v>
      </c>
      <c r="C217" s="52" t="s">
        <v>64</v>
      </c>
      <c r="D217" t="s">
        <v>1746</v>
      </c>
      <c r="E217" t="s">
        <v>1763</v>
      </c>
      <c r="F217" s="55">
        <v>45561</v>
      </c>
      <c r="G217" s="62" t="s">
        <v>1762</v>
      </c>
      <c r="H217" s="9" t="s">
        <v>820</v>
      </c>
      <c r="I217">
        <v>0</v>
      </c>
      <c r="J217">
        <v>28</v>
      </c>
      <c r="K217" s="34">
        <v>0</v>
      </c>
      <c r="L217">
        <f>+Tabla32391112[[#This Row],[BALANCE INICIAL]]+Tabla32391112[[#This Row],[ENTRADAS]]-Tabla32391112[[#This Row],[SALIDAS]]</f>
        <v>28</v>
      </c>
      <c r="M217" s="90">
        <v>28</v>
      </c>
      <c r="N217" s="144"/>
      <c r="O217" s="16"/>
      <c r="P217" s="91">
        <f>Tabla32391112[[#This Row],[EXSISTENCIA]]-Tabla32391112[[#This Row],[RECONTEO]]-Tabla32391112[[#This Row],[SALIDAS2]]+Tabla32391112[[#This Row],[ENTRADAS2]]</f>
        <v>0</v>
      </c>
      <c r="Q217" s="2">
        <v>177</v>
      </c>
      <c r="R217" s="2">
        <f>+Tabla32391112[[#This Row],[BALANCE INICIAL]]*Tabla32391112[[#This Row],[PRECIO]]</f>
        <v>0</v>
      </c>
      <c r="S217" s="2">
        <f>+Tabla32391112[[#This Row],[ENTRADAS]]*Tabla32391112[[#This Row],[PRECIO]]</f>
        <v>4956</v>
      </c>
      <c r="T217" s="2">
        <f>+Tabla32391112[[#This Row],[SALIDAS]]*Tabla32391112[[#This Row],[PRECIO]]</f>
        <v>0</v>
      </c>
      <c r="U217" s="2">
        <f>+Tabla32391112[[#This Row],[BALANCE INICIAL2]]+Tabla32391112[[#This Row],[ENTRADAS3]]-Tabla32391112[[#This Row],[SALIDAS4]]</f>
        <v>4956</v>
      </c>
      <c r="W217" s="2">
        <v>177</v>
      </c>
      <c r="X217" s="2">
        <f>+Tabla32391112[[#This Row],[BALANCE INICIAL2]]+Tabla32391112[[#This Row],[ENTRADAS3]]-Tabla32391112[[#This Row],[SALIDAS4]]</f>
        <v>4956</v>
      </c>
    </row>
    <row r="218" spans="1:24">
      <c r="A218" s="39" t="s">
        <v>34</v>
      </c>
      <c r="B218" s="40" t="s">
        <v>877</v>
      </c>
      <c r="C218" s="52" t="s">
        <v>80</v>
      </c>
      <c r="D218" t="s">
        <v>1195</v>
      </c>
      <c r="F218" s="55" t="s">
        <v>1345</v>
      </c>
      <c r="G218" s="55"/>
      <c r="H218" s="9" t="s">
        <v>820</v>
      </c>
      <c r="I218">
        <v>7</v>
      </c>
      <c r="J218">
        <v>0</v>
      </c>
      <c r="K218" s="34">
        <v>1</v>
      </c>
      <c r="L218">
        <f>+Tabla32391112[[#This Row],[BALANCE INICIAL]]+Tabla32391112[[#This Row],[ENTRADAS]]-Tabla32391112[[#This Row],[SALIDAS]]</f>
        <v>6</v>
      </c>
      <c r="M218" s="90">
        <v>4</v>
      </c>
      <c r="N218" s="144">
        <v>2</v>
      </c>
      <c r="O218" s="16"/>
      <c r="P218" s="91">
        <f>Tabla32391112[[#This Row],[EXSISTENCIA]]-Tabla32391112[[#This Row],[RECONTEO]]-Tabla32391112[[#This Row],[SALIDAS2]]+Tabla32391112[[#This Row],[ENTRADAS2]]</f>
        <v>0</v>
      </c>
      <c r="Q218" s="2">
        <v>1950</v>
      </c>
      <c r="R218" s="2">
        <f>+Tabla32391112[[#This Row],[BALANCE INICIAL]]*Tabla32391112[[#This Row],[PRECIO]]</f>
        <v>13650</v>
      </c>
      <c r="S218" s="2">
        <f>+Tabla32391112[[#This Row],[ENTRADAS]]*Tabla32391112[[#This Row],[PRECIO]]</f>
        <v>0</v>
      </c>
      <c r="T218" s="2">
        <f>+Tabla32391112[[#This Row],[SALIDAS]]*Tabla32391112[[#This Row],[PRECIO]]</f>
        <v>1950</v>
      </c>
      <c r="U218" s="2">
        <f>+Tabla32391112[[#This Row],[BALANCE INICIAL2]]+Tabla32391112[[#This Row],[ENTRADAS3]]-Tabla32391112[[#This Row],[SALIDAS4]]</f>
        <v>11700</v>
      </c>
      <c r="W218" s="2">
        <v>1950</v>
      </c>
      <c r="X218" s="2">
        <f>+Tabla32391112[[#This Row],[BALANCE INICIAL2]]+Tabla32391112[[#This Row],[ENTRADAS3]]-Tabla32391112[[#This Row],[SALIDAS4]]</f>
        <v>11700</v>
      </c>
    </row>
    <row r="219" spans="1:24">
      <c r="A219" s="9"/>
      <c r="B219" s="47"/>
      <c r="C219" s="50"/>
      <c r="H219" s="9"/>
      <c r="K219" s="60"/>
      <c r="M219" s="90"/>
      <c r="N219" s="144"/>
      <c r="O219" s="16"/>
      <c r="P219" s="90"/>
      <c r="Q219" s="2"/>
      <c r="R219" s="2">
        <f>SUBTOTAL(109,[BALANCE INICIAL2])</f>
        <v>4656081.1599999992</v>
      </c>
      <c r="S219" s="2">
        <f>SUBTOTAL(109,[ENTRADAS3])</f>
        <v>956860.5</v>
      </c>
      <c r="T219" s="2">
        <f>SUBTOTAL(109,[SALIDAS4])</f>
        <v>752661.89000000013</v>
      </c>
      <c r="U219" s="2">
        <f>SUBTOTAL(109,[TOTAL5])</f>
        <v>4860279.7699999996</v>
      </c>
      <c r="W219" s="2"/>
      <c r="X219" s="2">
        <f>SUBTOTAL(109,Tabla32391112[TOTAL5])</f>
        <v>4860279.7699999996</v>
      </c>
    </row>
    <row r="220" spans="1:24" ht="15" thickBot="1"/>
    <row r="221" spans="1:24">
      <c r="R221" s="226" t="s">
        <v>1839</v>
      </c>
      <c r="S221" s="227"/>
      <c r="T221" s="227"/>
      <c r="U221" s="228"/>
    </row>
    <row r="222" spans="1:24">
      <c r="R222" s="205"/>
      <c r="S222" s="206" t="s">
        <v>1837</v>
      </c>
      <c r="T222" s="203">
        <f>Tabla323911[[#Totals],[TOTAL5]]</f>
        <v>7693942.2700000005</v>
      </c>
      <c r="U222" s="207"/>
    </row>
    <row r="223" spans="1:24">
      <c r="D223" t="s">
        <v>1345</v>
      </c>
      <c r="R223" s="205"/>
      <c r="S223" s="206" t="s">
        <v>1838</v>
      </c>
      <c r="T223" s="213">
        <f>Tabla32391118[[#Totals],[TOTAL5]]</f>
        <v>7354461.7300000014</v>
      </c>
      <c r="U223" s="207"/>
    </row>
    <row r="224" spans="1:24" ht="15" thickBot="1">
      <c r="R224" s="205"/>
      <c r="S224" s="212" t="s">
        <v>1836</v>
      </c>
      <c r="T224" s="214">
        <f>T222-T223</f>
        <v>339480.53999999911</v>
      </c>
      <c r="U224" s="207"/>
    </row>
    <row r="225" spans="1:21" ht="15.6" thickTop="1" thickBot="1">
      <c r="R225" s="208"/>
      <c r="S225" s="209"/>
      <c r="T225" s="210"/>
      <c r="U225" s="211"/>
    </row>
    <row r="226" spans="1:21">
      <c r="T226" s="204"/>
    </row>
    <row r="228" spans="1:21" s="73" customFormat="1">
      <c r="C228" s="73" t="s">
        <v>1806</v>
      </c>
      <c r="J228" s="73" t="s">
        <v>1807</v>
      </c>
      <c r="S228" s="73" t="s">
        <v>1808</v>
      </c>
    </row>
    <row r="231" spans="1:21">
      <c r="C231" s="73" t="s">
        <v>1819</v>
      </c>
      <c r="D231" s="73"/>
    </row>
    <row r="232" spans="1:21">
      <c r="C232" s="74">
        <f>Tabla32391112[[#Totals],[TOTAL5]]/Tabla323911[[#Totals],[TOTAL5]]</f>
        <v>0.631702136491336</v>
      </c>
      <c r="D232" s="73"/>
    </row>
    <row r="236" spans="1:21">
      <c r="A236" s="73" t="s">
        <v>1823</v>
      </c>
    </row>
    <row r="237" spans="1:21">
      <c r="A237" s="73" t="s">
        <v>1840</v>
      </c>
    </row>
    <row r="238" spans="1:21">
      <c r="A238" s="73" t="s">
        <v>1825</v>
      </c>
    </row>
    <row r="239" spans="1:21">
      <c r="A239" s="73" t="s">
        <v>1826</v>
      </c>
    </row>
    <row r="240" spans="1:21">
      <c r="A240" s="73" t="s">
        <v>1828</v>
      </c>
    </row>
  </sheetData>
  <mergeCells count="7">
    <mergeCell ref="R221:U221"/>
    <mergeCell ref="W15:X15"/>
    <mergeCell ref="A7:C7"/>
    <mergeCell ref="A15:C15"/>
    <mergeCell ref="I15:L15"/>
    <mergeCell ref="R15:U15"/>
    <mergeCell ref="M15:P15"/>
  </mergeCells>
  <pageMargins left="0.7" right="0.7" top="0.75" bottom="0.75" header="0.3" footer="0.3"/>
  <pageSetup paperSize="5" orientation="landscape" horizontalDpi="4294967295" verticalDpi="4294967295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</sheetPr>
  <dimension ref="A6:X51"/>
  <sheetViews>
    <sheetView showGridLines="0" topLeftCell="G16" zoomScaleNormal="100" workbookViewId="0">
      <selection activeCell="W34" sqref="W34"/>
    </sheetView>
  </sheetViews>
  <sheetFormatPr baseColWidth="10" defaultRowHeight="14.4"/>
  <cols>
    <col min="1" max="1" width="9.77734375" customWidth="1"/>
    <col min="2" max="2" width="28.6640625" bestFit="1" customWidth="1"/>
    <col min="3" max="3" width="15" customWidth="1"/>
    <col min="4" max="4" width="40.5546875" customWidth="1"/>
    <col min="5" max="5" width="14.88671875" hidden="1" customWidth="1"/>
    <col min="6" max="6" width="8.6640625" hidden="1" customWidth="1"/>
    <col min="7" max="7" width="7.6640625" customWidth="1"/>
    <col min="8" max="8" width="9.33203125" customWidth="1"/>
    <col min="9" max="9" width="6.88671875" customWidth="1"/>
    <col min="10" max="10" width="8" customWidth="1"/>
    <col min="11" max="11" width="7.5546875" customWidth="1"/>
    <col min="12" max="12" width="6.6640625" customWidth="1"/>
    <col min="13" max="13" width="13.5546875" style="73" customWidth="1"/>
    <col min="14" max="14" width="11.77734375" customWidth="1"/>
    <col min="15" max="15" width="12.33203125" style="73" customWidth="1"/>
    <col min="16" max="16" width="17.109375" style="73" customWidth="1"/>
    <col min="17" max="17" width="13.88671875" customWidth="1"/>
    <col min="18" max="18" width="15.109375" customWidth="1"/>
    <col min="19" max="19" width="15" customWidth="1"/>
    <col min="20" max="20" width="15.44140625" customWidth="1"/>
    <col min="21" max="21" width="16.33203125" customWidth="1"/>
    <col min="22" max="22" width="12.33203125" bestFit="1" customWidth="1"/>
    <col min="23" max="23" width="13.88671875" customWidth="1"/>
    <col min="24" max="24" width="16.33203125" customWidth="1"/>
  </cols>
  <sheetData>
    <row r="6" spans="1:24" ht="18">
      <c r="A6" s="72" t="s">
        <v>21</v>
      </c>
      <c r="B6" s="72"/>
      <c r="C6" s="72"/>
    </row>
    <row r="7" spans="1:24" ht="18">
      <c r="A7" s="218" t="s">
        <v>22</v>
      </c>
      <c r="B7" s="218"/>
      <c r="C7" s="218"/>
    </row>
    <row r="9" spans="1:24">
      <c r="A9" s="7" t="s">
        <v>18</v>
      </c>
      <c r="B9" t="s">
        <v>1803</v>
      </c>
      <c r="C9" t="s">
        <v>1804</v>
      </c>
    </row>
    <row r="10" spans="1:24">
      <c r="A10" s="7" t="s">
        <v>19</v>
      </c>
      <c r="B10" s="4">
        <v>2024</v>
      </c>
      <c r="C10" s="44">
        <v>2024</v>
      </c>
    </row>
    <row r="11" spans="1:24" ht="43.2">
      <c r="A11" s="8" t="s">
        <v>20</v>
      </c>
      <c r="B11" s="6">
        <v>45565</v>
      </c>
      <c r="C11" s="67">
        <v>45565</v>
      </c>
      <c r="D11" t="s">
        <v>1827</v>
      </c>
    </row>
    <row r="12" spans="1:24">
      <c r="C12" s="73" t="s">
        <v>1820</v>
      </c>
    </row>
    <row r="14" spans="1:24" ht="15" thickBot="1"/>
    <row r="15" spans="1:24" ht="18.600000000000001" thickBot="1">
      <c r="A15" s="219" t="s">
        <v>14</v>
      </c>
      <c r="B15" s="220"/>
      <c r="C15" s="221"/>
      <c r="I15" s="222" t="s">
        <v>15</v>
      </c>
      <c r="J15" s="223"/>
      <c r="K15" s="223"/>
      <c r="L15" s="224"/>
      <c r="M15" s="229" t="s">
        <v>1818</v>
      </c>
      <c r="N15" s="230"/>
      <c r="O15" s="230"/>
      <c r="P15" s="231"/>
      <c r="R15" s="225" t="s">
        <v>17</v>
      </c>
      <c r="S15" s="223"/>
      <c r="T15" s="223"/>
      <c r="U15" s="224"/>
      <c r="W15" s="229" t="s">
        <v>1817</v>
      </c>
      <c r="X15" s="230"/>
    </row>
    <row r="16" spans="1:24" ht="42">
      <c r="A16" s="31" t="s">
        <v>12</v>
      </c>
      <c r="B16" s="31" t="s">
        <v>11</v>
      </c>
      <c r="C16" s="1" t="s">
        <v>1</v>
      </c>
      <c r="D16" s="1" t="s">
        <v>13</v>
      </c>
      <c r="E16" s="1" t="s">
        <v>1350</v>
      </c>
      <c r="F16" s="1" t="s">
        <v>1484</v>
      </c>
      <c r="G16" s="1" t="s">
        <v>10</v>
      </c>
      <c r="H16" s="46" t="s">
        <v>2</v>
      </c>
      <c r="I16" s="32" t="s">
        <v>3</v>
      </c>
      <c r="J16" s="33" t="s">
        <v>4</v>
      </c>
      <c r="K16" s="3" t="s">
        <v>16</v>
      </c>
      <c r="L16" s="71" t="s">
        <v>1812</v>
      </c>
      <c r="M16" s="143" t="s">
        <v>1813</v>
      </c>
      <c r="N16" s="71" t="s">
        <v>1814</v>
      </c>
      <c r="O16" s="71" t="s">
        <v>1815</v>
      </c>
      <c r="P16" s="1" t="s">
        <v>5</v>
      </c>
      <c r="Q16" s="1" t="s">
        <v>6</v>
      </c>
      <c r="R16" s="1" t="s">
        <v>7</v>
      </c>
      <c r="S16" s="1" t="s">
        <v>8</v>
      </c>
      <c r="T16" s="1" t="s">
        <v>9</v>
      </c>
      <c r="V16" s="71" t="s">
        <v>5</v>
      </c>
      <c r="W16" s="71" t="s">
        <v>1816</v>
      </c>
    </row>
    <row r="17" spans="1:23" s="128" customFormat="1" ht="15" customHeight="1">
      <c r="A17" s="187" t="s">
        <v>27</v>
      </c>
      <c r="B17" s="187" t="s">
        <v>1139</v>
      </c>
      <c r="C17" s="128" t="s">
        <v>1319</v>
      </c>
      <c r="E17" s="152" t="s">
        <v>1345</v>
      </c>
      <c r="F17" s="152"/>
      <c r="G17" s="150" t="s">
        <v>820</v>
      </c>
      <c r="H17" s="128">
        <v>100</v>
      </c>
      <c r="I17" s="128">
        <v>0</v>
      </c>
      <c r="J17" s="191">
        <v>0</v>
      </c>
      <c r="K17" s="128">
        <f>+Tabla3239111217[[#This Row],[BALANCE INICIAL]]+Tabla3239111217[[#This Row],[ENTRADAS]]-Tabla3239111217[[#This Row],[SALIDAS]]</f>
        <v>100</v>
      </c>
      <c r="L17" s="155"/>
      <c r="M17" s="156">
        <v>100</v>
      </c>
      <c r="N17" s="157"/>
      <c r="O17" s="158">
        <f>Tabla3239111217[[#This Row],[EXSISTENCIA]]-Tabla3239111217[[#This Row],[RECONTEO]]-Tabla3239111217[[#This Row],[SALIDAS2]]+Tabla3239111217[[#This Row],[ENTRADAS2]]</f>
        <v>0</v>
      </c>
      <c r="P17" s="159">
        <v>50.4</v>
      </c>
      <c r="Q17" s="159">
        <f>+Tabla3239111217[[#This Row],[BALANCE INICIAL]]*Tabla3239111217[[#This Row],[PRECIO]]</f>
        <v>5040</v>
      </c>
      <c r="R17" s="159">
        <f>+Tabla3239111217[[#This Row],[ENTRADAS]]*Tabla3239111217[[#This Row],[PRECIO]]</f>
        <v>0</v>
      </c>
      <c r="S17" s="159">
        <f>+Tabla3239111217[[#This Row],[SALIDAS]]*Tabla3239111217[[#This Row],[PRECIO]]</f>
        <v>0</v>
      </c>
      <c r="T17" s="159">
        <f>+Tabla3239111217[[#This Row],[BALANCE INICIAL2]]+Tabla3239111217[[#This Row],[ENTRADAS3]]-Tabla3239111217[[#This Row],[SALIDAS4]]</f>
        <v>5040</v>
      </c>
      <c r="V17" s="159">
        <v>50.4</v>
      </c>
      <c r="W17" s="159">
        <f>+Tabla3239111217[[#This Row],[BALANCE INICIAL2]]+Tabla3239111217[[#This Row],[ENTRADAS3]]-Tabla3239111217[[#This Row],[SALIDAS4]]</f>
        <v>5040</v>
      </c>
    </row>
    <row r="18" spans="1:23" s="128" customFormat="1" ht="15" customHeight="1">
      <c r="A18" s="187" t="s">
        <v>27</v>
      </c>
      <c r="B18" s="187" t="s">
        <v>1139</v>
      </c>
      <c r="C18" s="128" t="s">
        <v>1320</v>
      </c>
      <c r="E18" s="152" t="s">
        <v>1345</v>
      </c>
      <c r="F18" s="152"/>
      <c r="G18" s="150" t="s">
        <v>820</v>
      </c>
      <c r="H18" s="128">
        <v>300</v>
      </c>
      <c r="I18" s="128">
        <v>0</v>
      </c>
      <c r="J18" s="191">
        <v>0</v>
      </c>
      <c r="K18" s="128">
        <f>+Tabla3239111217[[#This Row],[BALANCE INICIAL]]+Tabla3239111217[[#This Row],[ENTRADAS]]-Tabla3239111217[[#This Row],[SALIDAS]]</f>
        <v>300</v>
      </c>
      <c r="L18" s="155"/>
      <c r="M18" s="156">
        <v>300</v>
      </c>
      <c r="N18" s="157"/>
      <c r="O18" s="158">
        <f>Tabla3239111217[[#This Row],[EXSISTENCIA]]-Tabla3239111217[[#This Row],[RECONTEO]]-Tabla3239111217[[#This Row],[SALIDAS2]]+Tabla3239111217[[#This Row],[ENTRADAS2]]</f>
        <v>0</v>
      </c>
      <c r="P18" s="159">
        <v>91</v>
      </c>
      <c r="Q18" s="159">
        <f>+Tabla3239111217[[#This Row],[BALANCE INICIAL]]*Tabla3239111217[[#This Row],[PRECIO]]</f>
        <v>27300</v>
      </c>
      <c r="R18" s="159">
        <f>+Tabla3239111217[[#This Row],[ENTRADAS]]*Tabla3239111217[[#This Row],[PRECIO]]</f>
        <v>0</v>
      </c>
      <c r="S18" s="159">
        <f>+Tabla3239111217[[#This Row],[SALIDAS]]*Tabla3239111217[[#This Row],[PRECIO]]</f>
        <v>0</v>
      </c>
      <c r="T18" s="159">
        <f>+Tabla3239111217[[#This Row],[BALANCE INICIAL2]]+Tabla3239111217[[#This Row],[ENTRADAS3]]-Tabla3239111217[[#This Row],[SALIDAS4]]</f>
        <v>27300</v>
      </c>
      <c r="V18" s="159">
        <v>91</v>
      </c>
      <c r="W18" s="159">
        <f>+Tabla3239111217[[#This Row],[BALANCE INICIAL2]]+Tabla3239111217[[#This Row],[ENTRADAS3]]-Tabla3239111217[[#This Row],[SALIDAS4]]</f>
        <v>27300</v>
      </c>
    </row>
    <row r="19" spans="1:23" s="188" customFormat="1">
      <c r="A19" s="187" t="s">
        <v>27</v>
      </c>
      <c r="B19" s="187" t="s">
        <v>1139</v>
      </c>
      <c r="C19" s="188" t="s">
        <v>1278</v>
      </c>
      <c r="E19" s="189" t="s">
        <v>1345</v>
      </c>
      <c r="F19" s="189"/>
      <c r="G19" s="190" t="s">
        <v>820</v>
      </c>
      <c r="H19" s="188">
        <v>800</v>
      </c>
      <c r="I19" s="188">
        <v>0</v>
      </c>
      <c r="J19" s="191">
        <v>0</v>
      </c>
      <c r="K19" s="188">
        <f>+Tabla3239111217[[#This Row],[BALANCE INICIAL]]+Tabla3239111217[[#This Row],[ENTRADAS]]-Tabla3239111217[[#This Row],[SALIDAS]]</f>
        <v>800</v>
      </c>
      <c r="L19" s="192"/>
      <c r="M19" s="156">
        <v>800</v>
      </c>
      <c r="N19" s="192"/>
      <c r="O19" s="158">
        <f>Tabla3239111217[[#This Row],[EXSISTENCIA]]-Tabla3239111217[[#This Row],[RECONTEO]]-Tabla3239111217[[#This Row],[SALIDAS2]]+Tabla3239111217[[#This Row],[ENTRADAS2]]</f>
        <v>0</v>
      </c>
      <c r="P19" s="193">
        <v>107.25</v>
      </c>
      <c r="Q19" s="193">
        <f>+Tabla3239111217[[#This Row],[BALANCE INICIAL]]*Tabla3239111217[[#This Row],[PRECIO]]</f>
        <v>85800</v>
      </c>
      <c r="R19" s="193">
        <f>+Tabla3239111217[[#This Row],[ENTRADAS]]*Tabla3239111217[[#This Row],[PRECIO]]</f>
        <v>0</v>
      </c>
      <c r="S19" s="193">
        <f>+Tabla3239111217[[#This Row],[SALIDAS]]*Tabla3239111217[[#This Row],[PRECIO]]</f>
        <v>0</v>
      </c>
      <c r="T19" s="193">
        <f>+Tabla3239111217[[#This Row],[BALANCE INICIAL2]]+Tabla3239111217[[#This Row],[ENTRADAS3]]-Tabla3239111217[[#This Row],[SALIDAS4]]</f>
        <v>85800</v>
      </c>
      <c r="V19" s="193">
        <v>107.25</v>
      </c>
      <c r="W19" s="193">
        <f>+Tabla3239111217[[#This Row],[BALANCE INICIAL2]]+Tabla3239111217[[#This Row],[ENTRADAS3]]-Tabla3239111217[[#This Row],[SALIDAS4]]</f>
        <v>85800</v>
      </c>
    </row>
    <row r="20" spans="1:23">
      <c r="A20" s="187" t="s">
        <v>27</v>
      </c>
      <c r="B20" s="187" t="s">
        <v>1139</v>
      </c>
      <c r="C20" t="s">
        <v>1265</v>
      </c>
      <c r="E20" s="55">
        <v>45551</v>
      </c>
      <c r="F20" s="62" t="s">
        <v>1649</v>
      </c>
      <c r="G20" s="9" t="s">
        <v>820</v>
      </c>
      <c r="H20">
        <v>200</v>
      </c>
      <c r="I20">
        <v>0</v>
      </c>
      <c r="J20" s="191">
        <v>0</v>
      </c>
      <c r="K20" s="128">
        <f>+Tabla3239111217[[#This Row],[BALANCE INICIAL]]+Tabla3239111217[[#This Row],[ENTRADAS]]-Tabla3239111217[[#This Row],[SALIDAS]]</f>
        <v>200</v>
      </c>
      <c r="L20" s="90"/>
      <c r="M20" s="144">
        <v>200</v>
      </c>
      <c r="N20" s="16"/>
      <c r="O20" s="91">
        <f>Tabla3239111217[[#This Row],[EXSISTENCIA]]-Tabla3239111217[[#This Row],[RECONTEO]]-Tabla3239111217[[#This Row],[SALIDAS2]]+Tabla3239111217[[#This Row],[ENTRADAS2]]</f>
        <v>0</v>
      </c>
      <c r="P20" s="2">
        <v>60</v>
      </c>
      <c r="Q20" s="2">
        <f>+Tabla3239111217[[#This Row],[BALANCE INICIAL]]*Tabla3239111217[[#This Row],[PRECIO]]</f>
        <v>12000</v>
      </c>
      <c r="R20" s="2">
        <f>+Tabla3239111217[[#This Row],[ENTRADAS]]*Tabla3239111217[[#This Row],[PRECIO]]</f>
        <v>0</v>
      </c>
      <c r="S20" s="159">
        <f>+Tabla3239111217[[#This Row],[SALIDAS]]*Tabla3239111217[[#This Row],[PRECIO]]</f>
        <v>0</v>
      </c>
      <c r="T20" s="2">
        <f>+Tabla3239111217[[#This Row],[BALANCE INICIAL2]]+Tabla3239111217[[#This Row],[ENTRADAS3]]-Tabla3239111217[[#This Row],[SALIDAS4]]</f>
        <v>12000</v>
      </c>
      <c r="V20" s="198">
        <v>60</v>
      </c>
      <c r="W20" s="2">
        <f>+Tabla3239111217[[#This Row],[BALANCE INICIAL2]]+Tabla3239111217[[#This Row],[ENTRADAS3]]-Tabla3239111217[[#This Row],[SALIDAS4]]</f>
        <v>12000</v>
      </c>
    </row>
    <row r="21" spans="1:23" s="188" customFormat="1">
      <c r="A21" s="187" t="s">
        <v>27</v>
      </c>
      <c r="B21" s="188" t="s">
        <v>1139</v>
      </c>
      <c r="C21" s="188" t="s">
        <v>1293</v>
      </c>
      <c r="E21" s="189"/>
      <c r="F21" s="189" t="s">
        <v>1345</v>
      </c>
      <c r="G21" s="188" t="s">
        <v>820</v>
      </c>
      <c r="H21" s="188">
        <v>150</v>
      </c>
      <c r="I21" s="188">
        <v>0</v>
      </c>
      <c r="J21" s="191">
        <v>0</v>
      </c>
      <c r="K21" s="188">
        <f>+Tabla3239111217[[#This Row],[BALANCE INICIAL]]+Tabla3239111217[[#This Row],[ENTRADAS]]-Tabla3239111217[[#This Row],[SALIDAS]]</f>
        <v>150</v>
      </c>
      <c r="L21" s="192"/>
      <c r="M21" s="156">
        <v>150</v>
      </c>
      <c r="N21" s="192"/>
      <c r="O21" s="158">
        <f>Tabla3239111217[[#This Row],[EXSISTENCIA]]-Tabla3239111217[[#This Row],[RECONTEO]]-Tabla3239111217[[#This Row],[SALIDAS2]]+Tabla3239111217[[#This Row],[ENTRADAS2]]</f>
        <v>0</v>
      </c>
      <c r="P21" s="193">
        <v>65.8</v>
      </c>
      <c r="Q21" s="193">
        <f>+Tabla3239111217[[#This Row],[BALANCE INICIAL]]*Tabla3239111217[[#This Row],[PRECIO]]</f>
        <v>9870</v>
      </c>
      <c r="R21" s="193">
        <f>+Tabla3239111217[[#This Row],[ENTRADAS]]*Tabla3239111217[[#This Row],[PRECIO]]</f>
        <v>0</v>
      </c>
      <c r="S21" s="193">
        <f>+Tabla3239111217[[#This Row],[SALIDAS]]*Tabla3239111217[[#This Row],[PRECIO]]</f>
        <v>0</v>
      </c>
      <c r="T21" s="193">
        <f>+Tabla3239111217[[#This Row],[BALANCE INICIAL2]]+Tabla3239111217[[#This Row],[ENTRADAS3]]-Tabla3239111217[[#This Row],[SALIDAS4]]</f>
        <v>9870</v>
      </c>
      <c r="V21" s="193">
        <v>65.8</v>
      </c>
      <c r="W21" s="2">
        <f>+Tabla3239111217[[#This Row],[BALANCE INICIAL2]]+Tabla3239111217[[#This Row],[ENTRADAS3]]-Tabla3239111217[[#This Row],[SALIDAS4]]</f>
        <v>9870</v>
      </c>
    </row>
    <row r="22" spans="1:23" s="188" customFormat="1">
      <c r="A22" s="187" t="s">
        <v>27</v>
      </c>
      <c r="B22" s="188" t="s">
        <v>1139</v>
      </c>
      <c r="C22" s="188" t="s">
        <v>1278</v>
      </c>
      <c r="E22" s="189"/>
      <c r="F22" s="189" t="s">
        <v>1345</v>
      </c>
      <c r="G22" s="188" t="s">
        <v>820</v>
      </c>
      <c r="H22" s="188">
        <v>800</v>
      </c>
      <c r="I22" s="188">
        <v>0</v>
      </c>
      <c r="J22" s="191">
        <v>0</v>
      </c>
      <c r="K22" s="188">
        <f>+Tabla3239111217[[#This Row],[BALANCE INICIAL]]+Tabla3239111217[[#This Row],[ENTRADAS]]-Tabla3239111217[[#This Row],[SALIDAS]]</f>
        <v>800</v>
      </c>
      <c r="L22" s="192"/>
      <c r="M22" s="156">
        <v>800</v>
      </c>
      <c r="N22" s="192"/>
      <c r="O22" s="158">
        <f>Tabla3239111217[[#This Row],[EXSISTENCIA]]-Tabla3239111217[[#This Row],[RECONTEO]]-Tabla3239111217[[#This Row],[SALIDAS2]]+Tabla3239111217[[#This Row],[ENTRADAS2]]</f>
        <v>0</v>
      </c>
      <c r="P22" s="193">
        <v>107.25</v>
      </c>
      <c r="Q22" s="193">
        <f>+Tabla3239111217[[#This Row],[BALANCE INICIAL]]*Tabla3239111217[[#This Row],[PRECIO]]</f>
        <v>85800</v>
      </c>
      <c r="R22" s="193">
        <f>+Tabla3239111217[[#This Row],[ENTRADAS]]*Tabla3239111217[[#This Row],[PRECIO]]</f>
        <v>0</v>
      </c>
      <c r="S22" s="193">
        <f>+Tabla3239111217[[#This Row],[SALIDAS]]*Tabla3239111217[[#This Row],[PRECIO]]</f>
        <v>0</v>
      </c>
      <c r="T22" s="193">
        <f>+Tabla3239111217[[#This Row],[BALANCE INICIAL2]]+Tabla3239111217[[#This Row],[ENTRADAS3]]-Tabla3239111217[[#This Row],[SALIDAS4]]</f>
        <v>85800</v>
      </c>
      <c r="V22" s="193">
        <v>107.25</v>
      </c>
      <c r="W22" s="2">
        <f>+Tabla3239111217[[#This Row],[BALANCE INICIAL2]]+Tabla3239111217[[#This Row],[ENTRADAS3]]-Tabla3239111217[[#This Row],[SALIDAS4]]</f>
        <v>85800</v>
      </c>
    </row>
    <row r="23" spans="1:23" s="188" customFormat="1">
      <c r="A23" s="187" t="s">
        <v>27</v>
      </c>
      <c r="B23" s="188" t="s">
        <v>1139</v>
      </c>
      <c r="C23" s="188" t="s">
        <v>1396</v>
      </c>
      <c r="E23" s="189"/>
      <c r="F23" s="189" t="s">
        <v>1345</v>
      </c>
      <c r="G23" s="188" t="s">
        <v>820</v>
      </c>
      <c r="H23" s="188">
        <v>1000</v>
      </c>
      <c r="I23" s="188">
        <v>0</v>
      </c>
      <c r="J23" s="191">
        <v>0</v>
      </c>
      <c r="K23" s="188">
        <f>+Tabla3239111217[[#This Row],[BALANCE INICIAL]]+Tabla3239111217[[#This Row],[ENTRADAS]]-Tabla3239111217[[#This Row],[SALIDAS]]</f>
        <v>1000</v>
      </c>
      <c r="L23" s="192"/>
      <c r="M23" s="156">
        <v>1000</v>
      </c>
      <c r="N23" s="192"/>
      <c r="O23" s="158">
        <f>Tabla3239111217[[#This Row],[EXSISTENCIA]]-Tabla3239111217[[#This Row],[RECONTEO]]-Tabla3239111217[[#This Row],[SALIDAS2]]+Tabla3239111217[[#This Row],[ENTRADAS2]]</f>
        <v>0</v>
      </c>
      <c r="P23" s="193">
        <v>7.28</v>
      </c>
      <c r="Q23" s="193">
        <f>+Tabla3239111217[[#This Row],[BALANCE INICIAL]]*Tabla3239111217[[#This Row],[PRECIO]]</f>
        <v>7280</v>
      </c>
      <c r="R23" s="193">
        <f>+Tabla3239111217[[#This Row],[ENTRADAS]]*Tabla3239111217[[#This Row],[PRECIO]]</f>
        <v>0</v>
      </c>
      <c r="S23" s="193">
        <f>+Tabla3239111217[[#This Row],[SALIDAS]]*Tabla3239111217[[#This Row],[PRECIO]]</f>
        <v>0</v>
      </c>
      <c r="T23" s="193">
        <f>+Tabla3239111217[[#This Row],[BALANCE INICIAL2]]+Tabla3239111217[[#This Row],[ENTRADAS3]]-Tabla3239111217[[#This Row],[SALIDAS4]]</f>
        <v>7280</v>
      </c>
      <c r="V23" s="193">
        <v>7.28</v>
      </c>
      <c r="W23" s="2">
        <f>+Tabla3239111217[[#This Row],[BALANCE INICIAL2]]+Tabla3239111217[[#This Row],[ENTRADAS3]]-Tabla3239111217[[#This Row],[SALIDAS4]]</f>
        <v>7280</v>
      </c>
    </row>
    <row r="24" spans="1:23" s="188" customFormat="1">
      <c r="A24" s="187" t="s">
        <v>27</v>
      </c>
      <c r="B24" s="188" t="s">
        <v>1139</v>
      </c>
      <c r="C24" s="188" t="s">
        <v>1450</v>
      </c>
      <c r="E24" s="189"/>
      <c r="F24" s="189" t="s">
        <v>1345</v>
      </c>
      <c r="G24" s="188" t="s">
        <v>820</v>
      </c>
      <c r="H24" s="188">
        <v>200</v>
      </c>
      <c r="I24" s="188">
        <v>0</v>
      </c>
      <c r="J24" s="191">
        <v>0</v>
      </c>
      <c r="K24" s="188">
        <f>+Tabla3239111217[[#This Row],[BALANCE INICIAL]]+Tabla3239111217[[#This Row],[ENTRADAS]]-Tabla3239111217[[#This Row],[SALIDAS]]</f>
        <v>200</v>
      </c>
      <c r="L24" s="192"/>
      <c r="M24" s="156">
        <v>200</v>
      </c>
      <c r="N24" s="192"/>
      <c r="O24" s="158">
        <f>Tabla3239111217[[#This Row],[EXSISTENCIA]]-Tabla3239111217[[#This Row],[RECONTEO]]-Tabla3239111217[[#This Row],[SALIDAS2]]+Tabla3239111217[[#This Row],[ENTRADAS2]]</f>
        <v>0</v>
      </c>
      <c r="P24" s="193">
        <v>40</v>
      </c>
      <c r="Q24" s="193">
        <f>+Tabla3239111217[[#This Row],[BALANCE INICIAL]]*Tabla3239111217[[#This Row],[PRECIO]]</f>
        <v>8000</v>
      </c>
      <c r="R24" s="193">
        <f>+Tabla3239111217[[#This Row],[ENTRADAS]]*Tabla3239111217[[#This Row],[PRECIO]]</f>
        <v>0</v>
      </c>
      <c r="S24" s="193">
        <f>+Tabla3239111217[[#This Row],[SALIDAS]]*Tabla3239111217[[#This Row],[PRECIO]]</f>
        <v>0</v>
      </c>
      <c r="T24" s="193">
        <f>+Tabla3239111217[[#This Row],[BALANCE INICIAL2]]+Tabla3239111217[[#This Row],[ENTRADAS3]]-Tabla3239111217[[#This Row],[SALIDAS4]]</f>
        <v>8000</v>
      </c>
      <c r="V24" s="193">
        <v>40</v>
      </c>
      <c r="W24" s="2">
        <f>+Tabla3239111217[[#This Row],[BALANCE INICIAL2]]+Tabla3239111217[[#This Row],[ENTRADAS3]]-Tabla3239111217[[#This Row],[SALIDAS4]]</f>
        <v>8000</v>
      </c>
    </row>
    <row r="25" spans="1:23" s="188" customFormat="1">
      <c r="A25" s="187" t="s">
        <v>27</v>
      </c>
      <c r="B25" s="188" t="s">
        <v>1139</v>
      </c>
      <c r="C25" s="188" t="s">
        <v>1442</v>
      </c>
      <c r="E25" s="189"/>
      <c r="F25" s="189" t="s">
        <v>1345</v>
      </c>
      <c r="G25" s="188" t="s">
        <v>820</v>
      </c>
      <c r="H25" s="188">
        <v>3</v>
      </c>
      <c r="I25" s="188">
        <v>0</v>
      </c>
      <c r="J25" s="191">
        <v>0</v>
      </c>
      <c r="K25" s="188">
        <f>+Tabla3239111217[[#This Row],[BALANCE INICIAL]]+Tabla3239111217[[#This Row],[ENTRADAS]]-Tabla3239111217[[#This Row],[SALIDAS]]</f>
        <v>3</v>
      </c>
      <c r="L25" s="192"/>
      <c r="M25" s="156">
        <v>3</v>
      </c>
      <c r="N25" s="192"/>
      <c r="O25" s="158">
        <f>Tabla3239111217[[#This Row],[EXSISTENCIA]]-Tabla3239111217[[#This Row],[RECONTEO]]-Tabla3239111217[[#This Row],[SALIDAS2]]+Tabla3239111217[[#This Row],[ENTRADAS2]]</f>
        <v>0</v>
      </c>
      <c r="P25" s="193">
        <v>87</v>
      </c>
      <c r="Q25" s="193">
        <f>+Tabla3239111217[[#This Row],[BALANCE INICIAL]]*Tabla3239111217[[#This Row],[PRECIO]]</f>
        <v>261</v>
      </c>
      <c r="R25" s="193">
        <f>+Tabla3239111217[[#This Row],[ENTRADAS]]*Tabla3239111217[[#This Row],[PRECIO]]</f>
        <v>0</v>
      </c>
      <c r="S25" s="193">
        <f>+Tabla3239111217[[#This Row],[SALIDAS]]*Tabla3239111217[[#This Row],[PRECIO]]</f>
        <v>0</v>
      </c>
      <c r="T25" s="193">
        <f>+Tabla3239111217[[#This Row],[BALANCE INICIAL2]]+Tabla3239111217[[#This Row],[ENTRADAS3]]-Tabla3239111217[[#This Row],[SALIDAS4]]</f>
        <v>261</v>
      </c>
      <c r="V25" s="193">
        <v>87</v>
      </c>
      <c r="W25" s="2">
        <f>+Tabla3239111217[[#This Row],[BALANCE INICIAL2]]+Tabla3239111217[[#This Row],[ENTRADAS3]]-Tabla3239111217[[#This Row],[SALIDAS4]]</f>
        <v>261</v>
      </c>
    </row>
    <row r="26" spans="1:23" s="188" customFormat="1">
      <c r="A26" s="187" t="s">
        <v>27</v>
      </c>
      <c r="B26" s="52" t="s">
        <v>1139</v>
      </c>
      <c r="C26" t="s">
        <v>1215</v>
      </c>
      <c r="E26"/>
      <c r="F26" s="55" t="s">
        <v>1345</v>
      </c>
      <c r="G26" s="9" t="s">
        <v>820</v>
      </c>
      <c r="H26" s="188">
        <v>10</v>
      </c>
      <c r="I26">
        <v>0</v>
      </c>
      <c r="J26" s="191">
        <v>0</v>
      </c>
      <c r="K26" s="188">
        <f>+Tabla3239111217[[#This Row],[BALANCE INICIAL]]+Tabla3239111217[[#This Row],[ENTRADAS]]-Tabla3239111217[[#This Row],[SALIDAS]]</f>
        <v>10</v>
      </c>
      <c r="L26" s="192"/>
      <c r="M26" s="156">
        <v>10</v>
      </c>
      <c r="N26" s="192"/>
      <c r="O26" s="158">
        <f>Tabla3239111217[[#This Row],[EXSISTENCIA]]-Tabla3239111217[[#This Row],[RECONTEO]]-Tabla3239111217[[#This Row],[SALIDAS2]]+Tabla3239111217[[#This Row],[ENTRADAS2]]</f>
        <v>0</v>
      </c>
      <c r="P26" s="193">
        <v>70</v>
      </c>
      <c r="Q26" s="193">
        <f>+Tabla3239111217[[#This Row],[BALANCE INICIAL]]*Tabla3239111217[[#This Row],[PRECIO]]</f>
        <v>700</v>
      </c>
      <c r="R26" s="193">
        <f>+Tabla3239111217[[#This Row],[ENTRADAS]]*Tabla3239111217[[#This Row],[PRECIO]]</f>
        <v>0</v>
      </c>
      <c r="S26" s="193">
        <f>+Tabla3239111217[[#This Row],[SALIDAS]]*Tabla3239111217[[#This Row],[PRECIO]]</f>
        <v>0</v>
      </c>
      <c r="T26" s="193">
        <f>+Tabla3239111217[[#This Row],[BALANCE INICIAL2]]+Tabla3239111217[[#This Row],[ENTRADAS3]]-Tabla3239111217[[#This Row],[SALIDAS4]]</f>
        <v>700</v>
      </c>
      <c r="V26" s="193">
        <v>70</v>
      </c>
      <c r="W26" s="2">
        <f>+Tabla3239111217[[#This Row],[BALANCE INICIAL2]]+Tabla3239111217[[#This Row],[ENTRADAS3]]-Tabla3239111217[[#This Row],[SALIDAS4]]</f>
        <v>700</v>
      </c>
    </row>
    <row r="27" spans="1:23" s="188" customFormat="1">
      <c r="A27" s="187" t="s">
        <v>27</v>
      </c>
      <c r="B27" s="188" t="s">
        <v>1139</v>
      </c>
      <c r="C27" s="188" t="s">
        <v>1169</v>
      </c>
      <c r="E27" s="189"/>
      <c r="F27" s="189" t="s">
        <v>1345</v>
      </c>
      <c r="G27" s="188" t="s">
        <v>820</v>
      </c>
      <c r="H27" s="188">
        <v>25</v>
      </c>
      <c r="I27" s="188">
        <v>0</v>
      </c>
      <c r="J27" s="191">
        <v>0</v>
      </c>
      <c r="K27" s="188">
        <f>+Tabla3239111217[[#This Row],[BALANCE INICIAL]]+Tabla3239111217[[#This Row],[ENTRADAS]]-Tabla3239111217[[#This Row],[SALIDAS]]</f>
        <v>25</v>
      </c>
      <c r="L27" s="192"/>
      <c r="M27" s="156">
        <v>25</v>
      </c>
      <c r="N27" s="192"/>
      <c r="O27" s="158">
        <f>Tabla3239111217[[#This Row],[EXSISTENCIA]]-Tabla3239111217[[#This Row],[RECONTEO]]-Tabla3239111217[[#This Row],[SALIDAS2]]+Tabla3239111217[[#This Row],[ENTRADAS2]]</f>
        <v>0</v>
      </c>
      <c r="P27" s="193">
        <v>70</v>
      </c>
      <c r="Q27" s="193">
        <f>+Tabla3239111217[[#This Row],[BALANCE INICIAL]]*Tabla3239111217[[#This Row],[PRECIO]]</f>
        <v>1750</v>
      </c>
      <c r="R27" s="193">
        <f>+Tabla3239111217[[#This Row],[ENTRADAS]]*Tabla3239111217[[#This Row],[PRECIO]]</f>
        <v>0</v>
      </c>
      <c r="S27" s="193">
        <f>+Tabla3239111217[[#This Row],[SALIDAS]]*Tabla3239111217[[#This Row],[PRECIO]]</f>
        <v>0</v>
      </c>
      <c r="T27" s="193">
        <f>+Tabla3239111217[[#This Row],[BALANCE INICIAL2]]+Tabla3239111217[[#This Row],[ENTRADAS3]]-Tabla3239111217[[#This Row],[SALIDAS4]]</f>
        <v>1750</v>
      </c>
      <c r="V27" s="193">
        <v>70</v>
      </c>
      <c r="W27" s="2">
        <f>+Tabla3239111217[[#This Row],[BALANCE INICIAL2]]+Tabla3239111217[[#This Row],[ENTRADAS3]]-Tabla3239111217[[#This Row],[SALIDAS4]]</f>
        <v>1750</v>
      </c>
    </row>
    <row r="28" spans="1:23" s="188" customFormat="1">
      <c r="A28" s="187" t="s">
        <v>27</v>
      </c>
      <c r="B28" s="188" t="s">
        <v>1139</v>
      </c>
      <c r="C28" s="188" t="s">
        <v>1834</v>
      </c>
      <c r="E28" s="189"/>
      <c r="F28" s="189" t="s">
        <v>1345</v>
      </c>
      <c r="G28" s="188" t="s">
        <v>820</v>
      </c>
      <c r="H28" s="188">
        <v>3</v>
      </c>
      <c r="I28" s="188">
        <v>0</v>
      </c>
      <c r="J28" s="191">
        <v>0</v>
      </c>
      <c r="K28" s="188">
        <f>+Tabla3239111217[[#This Row],[BALANCE INICIAL]]+Tabla3239111217[[#This Row],[ENTRADAS]]-Tabla3239111217[[#This Row],[SALIDAS]]</f>
        <v>3</v>
      </c>
      <c r="L28" s="192"/>
      <c r="M28" s="156">
        <v>3</v>
      </c>
      <c r="N28" s="192"/>
      <c r="O28" s="158">
        <f>Tabla3239111217[[#This Row],[EXSISTENCIA]]-Tabla3239111217[[#This Row],[RECONTEO]]-Tabla3239111217[[#This Row],[SALIDAS2]]+Tabla3239111217[[#This Row],[ENTRADAS2]]</f>
        <v>0</v>
      </c>
      <c r="P28" s="193">
        <v>1725</v>
      </c>
      <c r="Q28" s="193">
        <f>+Tabla3239111217[[#This Row],[BALANCE INICIAL]]*Tabla3239111217[[#This Row],[PRECIO]]</f>
        <v>5175</v>
      </c>
      <c r="R28" s="193">
        <f>+Tabla3239111217[[#This Row],[ENTRADAS]]*Tabla3239111217[[#This Row],[PRECIO]]</f>
        <v>0</v>
      </c>
      <c r="S28" s="193">
        <f>+Tabla3239111217[[#This Row],[SALIDAS]]*Tabla3239111217[[#This Row],[PRECIO]]</f>
        <v>0</v>
      </c>
      <c r="T28" s="193">
        <f>+Tabla3239111217[[#This Row],[BALANCE INICIAL2]]+Tabla3239111217[[#This Row],[ENTRADAS3]]-Tabla3239111217[[#This Row],[SALIDAS4]]</f>
        <v>5175</v>
      </c>
      <c r="V28" s="193">
        <v>1725</v>
      </c>
      <c r="W28" s="2">
        <f>+Tabla3239111217[[#This Row],[BALANCE INICIAL2]]+Tabla3239111217[[#This Row],[ENTRADAS3]]-Tabla3239111217[[#This Row],[SALIDAS4]]</f>
        <v>5175</v>
      </c>
    </row>
    <row r="29" spans="1:23" s="188" customFormat="1">
      <c r="A29" s="187" t="s">
        <v>27</v>
      </c>
      <c r="B29" s="188" t="s">
        <v>1139</v>
      </c>
      <c r="C29" s="188" t="s">
        <v>1835</v>
      </c>
      <c r="E29" s="189"/>
      <c r="F29" s="189" t="s">
        <v>1345</v>
      </c>
      <c r="G29" s="188" t="s">
        <v>820</v>
      </c>
      <c r="H29" s="188">
        <v>16</v>
      </c>
      <c r="I29" s="188">
        <v>0</v>
      </c>
      <c r="J29" s="191">
        <v>0</v>
      </c>
      <c r="K29" s="188">
        <f>+Tabla3239111217[[#This Row],[BALANCE INICIAL]]+Tabla3239111217[[#This Row],[ENTRADAS]]-Tabla3239111217[[#This Row],[SALIDAS]]</f>
        <v>16</v>
      </c>
      <c r="L29" s="192"/>
      <c r="M29" s="156">
        <v>16</v>
      </c>
      <c r="N29" s="192"/>
      <c r="O29" s="158">
        <f>Tabla3239111217[[#This Row],[EXSISTENCIA]]-Tabla3239111217[[#This Row],[RECONTEO]]-Tabla3239111217[[#This Row],[SALIDAS2]]+Tabla3239111217[[#This Row],[ENTRADAS2]]</f>
        <v>0</v>
      </c>
      <c r="P29" s="193">
        <v>441</v>
      </c>
      <c r="Q29" s="193">
        <f>+Tabla3239111217[[#This Row],[BALANCE INICIAL]]*Tabla3239111217[[#This Row],[PRECIO]]</f>
        <v>7056</v>
      </c>
      <c r="R29" s="193">
        <f>+Tabla3239111217[[#This Row],[ENTRADAS]]*Tabla3239111217[[#This Row],[PRECIO]]</f>
        <v>0</v>
      </c>
      <c r="S29" s="193">
        <f>+Tabla3239111217[[#This Row],[SALIDAS]]*Tabla3239111217[[#This Row],[PRECIO]]</f>
        <v>0</v>
      </c>
      <c r="T29" s="193">
        <f>+Tabla3239111217[[#This Row],[BALANCE INICIAL2]]+Tabla3239111217[[#This Row],[ENTRADAS3]]-Tabla3239111217[[#This Row],[SALIDAS4]]</f>
        <v>7056</v>
      </c>
      <c r="V29" s="193">
        <v>441</v>
      </c>
      <c r="W29" s="2">
        <f>+Tabla3239111217[[#This Row],[BALANCE INICIAL2]]+Tabla3239111217[[#This Row],[ENTRADAS3]]-Tabla3239111217[[#This Row],[SALIDAS4]]</f>
        <v>7056</v>
      </c>
    </row>
    <row r="30" spans="1:23" s="188" customFormat="1">
      <c r="A30" s="187" t="s">
        <v>27</v>
      </c>
      <c r="B30" s="188" t="s">
        <v>1139</v>
      </c>
      <c r="C30" s="188" t="s">
        <v>1193</v>
      </c>
      <c r="E30" s="189"/>
      <c r="F30" s="189" t="s">
        <v>1345</v>
      </c>
      <c r="G30" s="188" t="s">
        <v>820</v>
      </c>
      <c r="H30" s="188">
        <v>1000</v>
      </c>
      <c r="I30" s="188">
        <v>0</v>
      </c>
      <c r="J30" s="191">
        <v>0</v>
      </c>
      <c r="K30" s="188">
        <f>+Tabla3239111217[[#This Row],[BALANCE INICIAL]]+Tabla3239111217[[#This Row],[ENTRADAS]]-Tabla3239111217[[#This Row],[SALIDAS]]</f>
        <v>1000</v>
      </c>
      <c r="L30" s="192"/>
      <c r="M30" s="156">
        <v>1000</v>
      </c>
      <c r="N30" s="192"/>
      <c r="O30" s="158">
        <f>Tabla3239111217[[#This Row],[EXSISTENCIA]]-Tabla3239111217[[#This Row],[RECONTEO]]-Tabla3239111217[[#This Row],[SALIDAS2]]+Tabla3239111217[[#This Row],[ENTRADAS2]]</f>
        <v>0</v>
      </c>
      <c r="P30" s="193">
        <v>0.88</v>
      </c>
      <c r="Q30" s="193">
        <f>+Tabla3239111217[[#This Row],[BALANCE INICIAL]]*Tabla3239111217[[#This Row],[PRECIO]]</f>
        <v>880</v>
      </c>
      <c r="R30" s="193">
        <f>+Tabla3239111217[[#This Row],[ENTRADAS]]*Tabla3239111217[[#This Row],[PRECIO]]</f>
        <v>0</v>
      </c>
      <c r="S30" s="193">
        <f>+Tabla3239111217[[#This Row],[SALIDAS]]*Tabla3239111217[[#This Row],[PRECIO]]</f>
        <v>0</v>
      </c>
      <c r="T30" s="193">
        <f>+Tabla3239111217[[#This Row],[BALANCE INICIAL2]]+Tabla3239111217[[#This Row],[ENTRADAS3]]-Tabla3239111217[[#This Row],[SALIDAS4]]</f>
        <v>880</v>
      </c>
      <c r="V30" s="193">
        <v>0.88</v>
      </c>
      <c r="W30" s="2">
        <f>+Tabla3239111217[[#This Row],[BALANCE INICIAL2]]+Tabla3239111217[[#This Row],[ENTRADAS3]]-Tabla3239111217[[#This Row],[SALIDAS4]]</f>
        <v>880</v>
      </c>
    </row>
    <row r="31" spans="1:23" s="188" customFormat="1">
      <c r="A31" s="187" t="s">
        <v>27</v>
      </c>
      <c r="B31" s="188" t="s">
        <v>1139</v>
      </c>
      <c r="C31" s="188" t="s">
        <v>1194</v>
      </c>
      <c r="E31" s="189"/>
      <c r="F31" s="189" t="s">
        <v>1345</v>
      </c>
      <c r="G31" s="188" t="s">
        <v>820</v>
      </c>
      <c r="H31" s="188">
        <v>1000</v>
      </c>
      <c r="I31" s="188">
        <v>0</v>
      </c>
      <c r="J31" s="191">
        <v>0</v>
      </c>
      <c r="K31" s="188">
        <f>+Tabla3239111217[[#This Row],[BALANCE INICIAL]]+Tabla3239111217[[#This Row],[ENTRADAS]]-Tabla3239111217[[#This Row],[SALIDAS]]</f>
        <v>1000</v>
      </c>
      <c r="L31" s="192"/>
      <c r="M31" s="156">
        <v>1000</v>
      </c>
      <c r="N31" s="192"/>
      <c r="O31" s="158">
        <f>Tabla3239111217[[#This Row],[EXSISTENCIA]]-Tabla3239111217[[#This Row],[RECONTEO]]-Tabla3239111217[[#This Row],[SALIDAS2]]+Tabla3239111217[[#This Row],[ENTRADAS2]]</f>
        <v>0</v>
      </c>
      <c r="P31" s="193">
        <v>2.7</v>
      </c>
      <c r="Q31" s="193">
        <f>+Tabla3239111217[[#This Row],[BALANCE INICIAL]]*Tabla3239111217[[#This Row],[PRECIO]]</f>
        <v>2700</v>
      </c>
      <c r="R31" s="193">
        <f>+Tabla3239111217[[#This Row],[ENTRADAS]]*Tabla3239111217[[#This Row],[PRECIO]]</f>
        <v>0</v>
      </c>
      <c r="S31" s="193">
        <f>+Tabla3239111217[[#This Row],[SALIDAS]]*Tabla3239111217[[#This Row],[PRECIO]]</f>
        <v>0</v>
      </c>
      <c r="T31" s="193">
        <f>+Tabla3239111217[[#This Row],[BALANCE INICIAL2]]+Tabla3239111217[[#This Row],[ENTRADAS3]]-Tabla3239111217[[#This Row],[SALIDAS4]]</f>
        <v>2700</v>
      </c>
      <c r="V31" s="193">
        <v>2.7</v>
      </c>
      <c r="W31" s="2">
        <f>+Tabla3239111217[[#This Row],[BALANCE INICIAL2]]+Tabla3239111217[[#This Row],[ENTRADAS3]]-Tabla3239111217[[#This Row],[SALIDAS4]]</f>
        <v>2700</v>
      </c>
    </row>
    <row r="32" spans="1:23" s="128" customFormat="1">
      <c r="A32" s="187" t="s">
        <v>24</v>
      </c>
      <c r="B32" s="128" t="s">
        <v>64</v>
      </c>
      <c r="C32" s="128" t="s">
        <v>1594</v>
      </c>
      <c r="E32" s="152"/>
      <c r="F32" s="152" t="s">
        <v>1345</v>
      </c>
      <c r="G32" s="128" t="s">
        <v>820</v>
      </c>
      <c r="H32" s="128">
        <v>99</v>
      </c>
      <c r="J32" s="191">
        <v>0</v>
      </c>
      <c r="K32" s="128">
        <f>+Tabla3239111217[[#This Row],[BALANCE INICIAL]]+Tabla3239111217[[#This Row],[ENTRADAS]]-Tabla3239111217[[#This Row],[SALIDAS]]</f>
        <v>99</v>
      </c>
      <c r="L32" s="155">
        <v>50</v>
      </c>
      <c r="M32" s="156">
        <v>49</v>
      </c>
      <c r="N32" s="157"/>
      <c r="O32" s="158">
        <f>Tabla3239111217[[#This Row],[EXSISTENCIA]]-Tabla3239111217[[#This Row],[RECONTEO]]-Tabla3239111217[[#This Row],[SALIDAS2]]+Tabla3239111217[[#This Row],[ENTRADAS2]]</f>
        <v>0</v>
      </c>
      <c r="P32" s="159">
        <v>6000</v>
      </c>
      <c r="Q32" s="159">
        <f>+Tabla3239111217[[#This Row],[BALANCE INICIAL]]*Tabla3239111217[[#This Row],[PRECIO]]</f>
        <v>594000</v>
      </c>
      <c r="R32" s="159">
        <f>+Tabla3239111217[[#This Row],[ENTRADAS]]*Tabla3239111217[[#This Row],[PRECIO]]</f>
        <v>0</v>
      </c>
      <c r="S32" s="159">
        <f>+Tabla3239111217[[#This Row],[SALIDAS]]*Tabla3239111217[[#This Row],[PRECIO]]</f>
        <v>0</v>
      </c>
      <c r="T32" s="159">
        <f>+Tabla3239111217[[#This Row],[BALANCE INICIAL2]]+Tabla3239111217[[#This Row],[ENTRADAS3]]-Tabla3239111217[[#This Row],[SALIDAS4]]</f>
        <v>594000</v>
      </c>
      <c r="V32" s="159">
        <v>6000</v>
      </c>
      <c r="W32" s="159">
        <f>+Tabla3239111217[[#This Row],[BALANCE INICIAL2]]+Tabla3239111217[[#This Row],[ENTRADAS3]]-Tabla3239111217[[#This Row],[SALIDAS4]]</f>
        <v>594000</v>
      </c>
    </row>
    <row r="33" spans="1:23" s="128" customFormat="1">
      <c r="A33" s="187" t="s">
        <v>26</v>
      </c>
      <c r="B33" s="151" t="s">
        <v>70</v>
      </c>
      <c r="C33" s="128" t="s">
        <v>1725</v>
      </c>
      <c r="D33" s="128" t="s">
        <v>1723</v>
      </c>
      <c r="E33" s="152">
        <v>45553</v>
      </c>
      <c r="F33" s="153" t="s">
        <v>1724</v>
      </c>
      <c r="G33" s="150" t="s">
        <v>820</v>
      </c>
      <c r="H33" s="128">
        <v>0</v>
      </c>
      <c r="I33" s="128">
        <v>1</v>
      </c>
      <c r="J33" s="191">
        <v>0</v>
      </c>
      <c r="K33" s="128">
        <f>+Tabla3239111217[[#This Row],[BALANCE INICIAL]]+Tabla3239111217[[#This Row],[ENTRADAS]]-Tabla3239111217[[#This Row],[SALIDAS]]</f>
        <v>1</v>
      </c>
      <c r="L33" s="155"/>
      <c r="M33" s="156">
        <v>1</v>
      </c>
      <c r="N33" s="157"/>
      <c r="O33" s="158">
        <f>Tabla3239111217[[#This Row],[EXSISTENCIA]]-Tabla3239111217[[#This Row],[RECONTEO]]-Tabla3239111217[[#This Row],[SALIDAS2]]+Tabla3239111217[[#This Row],[ENTRADAS2]]</f>
        <v>0</v>
      </c>
      <c r="P33" s="159">
        <v>135000</v>
      </c>
      <c r="Q33" s="159">
        <f>+Tabla3239111217[[#This Row],[BALANCE INICIAL]]*Tabla3239111217[[#This Row],[PRECIO]]</f>
        <v>0</v>
      </c>
      <c r="R33" s="159">
        <f>+Tabla3239111217[[#This Row],[ENTRADAS]]*Tabla3239111217[[#This Row],[PRECIO]]</f>
        <v>135000</v>
      </c>
      <c r="S33" s="159">
        <f>+Tabla3239111217[[#This Row],[SALIDAS]]*Tabla3239111217[[#This Row],[PRECIO]]</f>
        <v>0</v>
      </c>
      <c r="T33" s="159">
        <f>+Tabla3239111217[[#This Row],[BALANCE INICIAL2]]+Tabla3239111217[[#This Row],[ENTRADAS3]]-Tabla3239111217[[#This Row],[SALIDAS4]]</f>
        <v>135000</v>
      </c>
      <c r="V33" s="159">
        <v>135000</v>
      </c>
      <c r="W33" s="159">
        <f>+Tabla3239111217[[#This Row],[BALANCE INICIAL2]]+Tabla3239111217[[#This Row],[ENTRADAS3]]-Tabla3239111217[[#This Row],[SALIDAS4]]</f>
        <v>135000</v>
      </c>
    </row>
    <row r="34" spans="1:23">
      <c r="A34" s="47"/>
      <c r="B34" s="50"/>
      <c r="G34" s="9"/>
      <c r="J34" s="60"/>
      <c r="L34" s="90"/>
      <c r="M34" s="144"/>
      <c r="N34" s="16"/>
      <c r="O34" s="90"/>
      <c r="P34" s="2"/>
      <c r="Q34" s="2">
        <f>SUBTOTAL(109,[BALANCE INICIAL2])</f>
        <v>853612</v>
      </c>
      <c r="R34" s="2">
        <f>SUBTOTAL(109,[ENTRADAS3])</f>
        <v>135000</v>
      </c>
      <c r="S34" s="2">
        <f>SUBTOTAL(109,[SALIDAS4])</f>
        <v>0</v>
      </c>
      <c r="T34" s="2">
        <f>SUBTOTAL(109,[TOTAL5])</f>
        <v>988612</v>
      </c>
      <c r="V34" s="2"/>
      <c r="W34" s="92">
        <f>SUBTOTAL(109,Tabla3239111217[TOTAL5])</f>
        <v>988612</v>
      </c>
    </row>
    <row r="36" spans="1:23">
      <c r="D36" t="s">
        <v>1345</v>
      </c>
    </row>
    <row r="39" spans="1:23" s="73" customFormat="1">
      <c r="C39" s="73" t="s">
        <v>1806</v>
      </c>
      <c r="J39" s="73" t="s">
        <v>1807</v>
      </c>
      <c r="S39" s="73" t="s">
        <v>1808</v>
      </c>
    </row>
    <row r="42" spans="1:23">
      <c r="C42" s="73" t="s">
        <v>1819</v>
      </c>
      <c r="D42" s="73"/>
    </row>
    <row r="43" spans="1:23">
      <c r="C43" s="74">
        <f>Tabla3239111217[[#Totals],[TOTAL5]]/Tabla323911[[#Totals],[TOTAL5]]</f>
        <v>0.1284922560252067</v>
      </c>
      <c r="D43" s="73"/>
    </row>
    <row r="47" spans="1:23">
      <c r="A47" s="73" t="s">
        <v>1823</v>
      </c>
    </row>
    <row r="48" spans="1:23">
      <c r="A48" s="73" t="s">
        <v>1824</v>
      </c>
    </row>
    <row r="49" spans="1:1">
      <c r="A49" s="73" t="s">
        <v>1825</v>
      </c>
    </row>
    <row r="50" spans="1:1">
      <c r="A50" s="73" t="s">
        <v>1826</v>
      </c>
    </row>
    <row r="51" spans="1:1">
      <c r="A51" s="73" t="s">
        <v>1828</v>
      </c>
    </row>
  </sheetData>
  <mergeCells count="6">
    <mergeCell ref="W15:X15"/>
    <mergeCell ref="A7:C7"/>
    <mergeCell ref="A15:C15"/>
    <mergeCell ref="I15:L15"/>
    <mergeCell ref="M15:P15"/>
    <mergeCell ref="R15:U15"/>
  </mergeCells>
  <pageMargins left="0.7" right="0.7" top="0.75" bottom="0.75" header="0.3" footer="0.3"/>
  <pageSetup paperSize="5" orientation="landscape" horizontalDpi="4294967295" verticalDpi="4294967295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A6:X46"/>
  <sheetViews>
    <sheetView showGridLines="0" topLeftCell="G13" zoomScaleNormal="100" workbookViewId="0">
      <selection activeCell="P36" sqref="P36"/>
    </sheetView>
  </sheetViews>
  <sheetFormatPr baseColWidth="10" defaultRowHeight="14.4"/>
  <cols>
    <col min="1" max="1" width="10" customWidth="1"/>
    <col min="2" max="2" width="18.6640625" hidden="1" customWidth="1"/>
    <col min="3" max="3" width="15" customWidth="1"/>
    <col min="4" max="4" width="40.5546875" customWidth="1"/>
    <col min="5" max="5" width="14.88671875" hidden="1" customWidth="1"/>
    <col min="6" max="6" width="8.6640625" hidden="1" customWidth="1"/>
    <col min="7" max="7" width="7.6640625" customWidth="1"/>
    <col min="8" max="8" width="9.33203125" customWidth="1"/>
    <col min="9" max="9" width="6.88671875" customWidth="1"/>
    <col min="10" max="10" width="8" customWidth="1"/>
    <col min="11" max="11" width="7.5546875" customWidth="1"/>
    <col min="12" max="12" width="6.6640625" customWidth="1"/>
    <col min="13" max="13" width="13.5546875" style="73" customWidth="1"/>
    <col min="14" max="14" width="11.77734375" customWidth="1"/>
    <col min="15" max="15" width="12.33203125" customWidth="1"/>
    <col min="16" max="16" width="17.109375" style="73" customWidth="1"/>
    <col min="17" max="17" width="13.88671875" customWidth="1"/>
    <col min="18" max="18" width="15.109375" customWidth="1"/>
    <col min="19" max="19" width="15" customWidth="1"/>
    <col min="20" max="20" width="13.33203125" customWidth="1"/>
    <col min="21" max="21" width="16.33203125" customWidth="1"/>
    <col min="22" max="22" width="1" style="128" customWidth="1"/>
    <col min="23" max="23" width="13.88671875" customWidth="1"/>
    <col min="24" max="24" width="13.77734375" customWidth="1"/>
  </cols>
  <sheetData>
    <row r="6" spans="1:24" ht="18">
      <c r="A6" s="72" t="s">
        <v>21</v>
      </c>
      <c r="B6" s="72"/>
      <c r="C6" s="72"/>
    </row>
    <row r="7" spans="1:24" ht="18">
      <c r="A7" s="218" t="s">
        <v>22</v>
      </c>
      <c r="B7" s="218"/>
      <c r="C7" s="218"/>
    </row>
    <row r="9" spans="1:24">
      <c r="A9" s="7" t="s">
        <v>18</v>
      </c>
      <c r="B9" t="s">
        <v>1803</v>
      </c>
      <c r="C9" t="s">
        <v>1804</v>
      </c>
    </row>
    <row r="10" spans="1:24">
      <c r="A10" s="7" t="s">
        <v>19</v>
      </c>
      <c r="B10" s="4">
        <v>2024</v>
      </c>
      <c r="C10" s="44">
        <v>2024</v>
      </c>
    </row>
    <row r="11" spans="1:24" ht="43.2">
      <c r="A11" s="8" t="s">
        <v>20</v>
      </c>
      <c r="B11" s="6">
        <v>45565</v>
      </c>
      <c r="C11" s="67">
        <v>45565</v>
      </c>
      <c r="D11" t="s">
        <v>1827</v>
      </c>
    </row>
    <row r="12" spans="1:24">
      <c r="C12" s="73" t="s">
        <v>1820</v>
      </c>
    </row>
    <row r="14" spans="1:24" ht="15" thickBot="1"/>
    <row r="15" spans="1:24" ht="18.600000000000001" thickBot="1">
      <c r="A15" s="219" t="s">
        <v>14</v>
      </c>
      <c r="B15" s="220"/>
      <c r="C15" s="221"/>
      <c r="I15" s="222" t="s">
        <v>15</v>
      </c>
      <c r="J15" s="223"/>
      <c r="K15" s="223"/>
      <c r="L15" s="224"/>
      <c r="M15" s="229" t="s">
        <v>1818</v>
      </c>
      <c r="N15" s="230"/>
      <c r="O15" s="230"/>
      <c r="P15" s="231"/>
      <c r="R15" s="225" t="s">
        <v>17</v>
      </c>
      <c r="S15" s="223"/>
      <c r="T15" s="223"/>
      <c r="U15" s="224"/>
      <c r="W15" s="184" t="s">
        <v>1832</v>
      </c>
      <c r="X15" s="183"/>
    </row>
    <row r="16" spans="1:24" ht="42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1350</v>
      </c>
      <c r="G16" s="1" t="s">
        <v>1484</v>
      </c>
      <c r="H16" s="1" t="s">
        <v>10</v>
      </c>
      <c r="I16" s="46" t="s">
        <v>2</v>
      </c>
      <c r="J16" s="32" t="s">
        <v>3</v>
      </c>
      <c r="K16" s="33" t="s">
        <v>4</v>
      </c>
      <c r="L16" s="3" t="s">
        <v>16</v>
      </c>
      <c r="M16" s="71" t="s">
        <v>1812</v>
      </c>
      <c r="N16" s="143" t="s">
        <v>1813</v>
      </c>
      <c r="O16" s="181" t="s">
        <v>1814</v>
      </c>
      <c r="P16" s="71" t="s">
        <v>1815</v>
      </c>
      <c r="Q16" s="3" t="s">
        <v>5</v>
      </c>
      <c r="R16" s="3" t="s">
        <v>6</v>
      </c>
      <c r="S16" s="3" t="s">
        <v>7</v>
      </c>
      <c r="T16" s="3" t="s">
        <v>8</v>
      </c>
      <c r="U16" s="3" t="s">
        <v>9</v>
      </c>
      <c r="W16" s="71" t="s">
        <v>5</v>
      </c>
      <c r="X16" s="71" t="s">
        <v>1831</v>
      </c>
    </row>
    <row r="17" spans="1:24" ht="15" customHeight="1">
      <c r="A17" s="39" t="s">
        <v>41</v>
      </c>
      <c r="B17" s="40" t="s">
        <v>890</v>
      </c>
      <c r="C17" s="52" t="s">
        <v>87</v>
      </c>
      <c r="D17" s="195" t="s">
        <v>980</v>
      </c>
      <c r="E17" s="195" t="s">
        <v>984</v>
      </c>
      <c r="F17" s="196" t="s">
        <v>1345</v>
      </c>
      <c r="G17" s="196"/>
      <c r="H17" s="197" t="s">
        <v>1408</v>
      </c>
      <c r="I17" s="195">
        <v>1937</v>
      </c>
      <c r="J17" s="195">
        <v>0</v>
      </c>
      <c r="K17" s="34">
        <v>243</v>
      </c>
      <c r="L17">
        <f>+Tabla323911121314[[#This Row],[BALANCE INICIAL]]+Tabla323911121314[[#This Row],[ENTRADAS]]-Tabla323911121314[[#This Row],[SALIDAS]]</f>
        <v>1694</v>
      </c>
      <c r="M17" s="90">
        <v>1701</v>
      </c>
      <c r="N17" s="144"/>
      <c r="O17" s="182"/>
      <c r="P17" s="91">
        <f>Tabla323911121314[[#This Row],[RECONTEO]]-Tabla323911121314[[#This Row],[EXSISTENCIA]]</f>
        <v>7</v>
      </c>
      <c r="Q17" s="2">
        <v>160</v>
      </c>
      <c r="R17" s="2">
        <f>+Tabla323911121314[[#This Row],[BALANCE INICIAL]]*Tabla323911121314[[#This Row],[PRECIO]]</f>
        <v>309920</v>
      </c>
      <c r="S17" s="2">
        <f>+Tabla323911121314[[#This Row],[ENTRADAS]]*Tabla323911121314[[#This Row],[PRECIO]]</f>
        <v>0</v>
      </c>
      <c r="T17" s="2">
        <f>+Tabla323911121314[[#This Row],[SALIDAS]]*Tabla323911121314[[#This Row],[PRECIO]]</f>
        <v>38880</v>
      </c>
      <c r="U17" s="2">
        <f>+Tabla323911121314[[#This Row],[BALANCE INICIAL2]]+Tabla323911121314[[#This Row],[ENTRADAS3]]-Tabla323911121314[[#This Row],[SALIDAS4]]</f>
        <v>271040</v>
      </c>
      <c r="W17" s="2">
        <v>160</v>
      </c>
      <c r="X17" s="198">
        <f>Tabla323911121314[[#This Row],[DIFERENCIAS]]*Tabla323911121314[[#This Row],[PRECIO]]</f>
        <v>1120</v>
      </c>
    </row>
    <row r="18" spans="1:24">
      <c r="A18" s="39" t="s">
        <v>28</v>
      </c>
      <c r="B18" s="40" t="s">
        <v>884</v>
      </c>
      <c r="C18" s="52" t="s">
        <v>74</v>
      </c>
      <c r="D18" s="195" t="s">
        <v>233</v>
      </c>
      <c r="E18" s="195"/>
      <c r="F18" s="196" t="s">
        <v>1345</v>
      </c>
      <c r="G18" s="196"/>
      <c r="H18" s="197" t="s">
        <v>839</v>
      </c>
      <c r="I18" s="195">
        <v>660</v>
      </c>
      <c r="J18" s="195">
        <v>0</v>
      </c>
      <c r="K18" s="34">
        <v>0</v>
      </c>
      <c r="L18">
        <f>+Tabla323911121314[[#This Row],[BALANCE INICIAL]]+Tabla323911121314[[#This Row],[ENTRADAS]]-Tabla323911121314[[#This Row],[SALIDAS]]</f>
        <v>660</v>
      </c>
      <c r="M18" s="90">
        <v>755</v>
      </c>
      <c r="N18" s="144"/>
      <c r="O18" s="182"/>
      <c r="P18" s="91">
        <f>Tabla323911121314[[#This Row],[RECONTEO]]-Tabla323911121314[[#This Row],[EXSISTENCIA]]</f>
        <v>95</v>
      </c>
      <c r="Q18" s="2">
        <v>21</v>
      </c>
      <c r="R18" s="2">
        <f>+Tabla323911121314[[#This Row],[BALANCE INICIAL]]*Tabla323911121314[[#This Row],[PRECIO]]</f>
        <v>13860</v>
      </c>
      <c r="S18" s="2">
        <f>+Tabla323911121314[[#This Row],[ENTRADAS]]*Tabla323911121314[[#This Row],[PRECIO]]</f>
        <v>0</v>
      </c>
      <c r="T18" s="2">
        <f>+Tabla323911121314[[#This Row],[SALIDAS]]*Tabla323911121314[[#This Row],[PRECIO]]</f>
        <v>0</v>
      </c>
      <c r="U18" s="2">
        <f>+Tabla323911121314[[#This Row],[BALANCE INICIAL2]]+Tabla323911121314[[#This Row],[ENTRADAS3]]-Tabla323911121314[[#This Row],[SALIDAS4]]</f>
        <v>13860</v>
      </c>
      <c r="W18" s="2">
        <v>21</v>
      </c>
      <c r="X18" s="198">
        <f>Tabla323911121314[[#This Row],[DIFERENCIAS]]*Tabla323911121314[[#This Row],[PRECIO]]</f>
        <v>1995</v>
      </c>
    </row>
    <row r="19" spans="1:24" ht="13.5" customHeight="1">
      <c r="A19" s="197" t="s">
        <v>34</v>
      </c>
      <c r="B19" s="47" t="s">
        <v>877</v>
      </c>
      <c r="C19" s="50" t="s">
        <v>80</v>
      </c>
      <c r="D19" s="195" t="s">
        <v>199</v>
      </c>
      <c r="E19" s="195"/>
      <c r="F19" s="196" t="s">
        <v>1345</v>
      </c>
      <c r="G19" s="196"/>
      <c r="H19" s="197" t="s">
        <v>820</v>
      </c>
      <c r="I19" s="195">
        <v>27</v>
      </c>
      <c r="J19" s="195">
        <v>0</v>
      </c>
      <c r="K19" s="34">
        <v>0</v>
      </c>
      <c r="L19">
        <f>+Tabla323911121314[[#This Row],[BALANCE INICIAL]]+Tabla323911121314[[#This Row],[ENTRADAS]]-Tabla323911121314[[#This Row],[SALIDAS]]</f>
        <v>27</v>
      </c>
      <c r="M19" s="90">
        <v>51</v>
      </c>
      <c r="N19" s="144"/>
      <c r="O19" s="182"/>
      <c r="P19" s="91">
        <f>Tabla323911121314[[#This Row],[RECONTEO]]-Tabla323911121314[[#This Row],[EXSISTENCIA]]</f>
        <v>24</v>
      </c>
      <c r="Q19" s="2">
        <v>850</v>
      </c>
      <c r="R19" s="2">
        <f>+Tabla323911121314[[#This Row],[BALANCE INICIAL]]*Tabla323911121314[[#This Row],[PRECIO]]</f>
        <v>22950</v>
      </c>
      <c r="S19" s="2">
        <f>+Tabla323911121314[[#This Row],[ENTRADAS]]*Tabla323911121314[[#This Row],[PRECIO]]</f>
        <v>0</v>
      </c>
      <c r="T19" s="2">
        <f>+Tabla323911121314[[#This Row],[SALIDAS]]*Tabla323911121314[[#This Row],[PRECIO]]</f>
        <v>0</v>
      </c>
      <c r="U19" s="2">
        <f>+Tabla323911121314[[#This Row],[BALANCE INICIAL2]]+Tabla323911121314[[#This Row],[ENTRADAS3]]-Tabla323911121314[[#This Row],[SALIDAS4]]</f>
        <v>22950</v>
      </c>
      <c r="W19" s="2">
        <v>850</v>
      </c>
      <c r="X19" s="198">
        <f>Tabla323911121314[[#This Row],[DIFERENCIAS]]*Tabla323911121314[[#This Row],[PRECIO]]</f>
        <v>20400</v>
      </c>
    </row>
    <row r="20" spans="1:24">
      <c r="A20" s="39" t="s">
        <v>47</v>
      </c>
      <c r="B20" s="40" t="s">
        <v>893</v>
      </c>
      <c r="C20" s="52" t="s">
        <v>94</v>
      </c>
      <c r="D20" s="195" t="s">
        <v>1162</v>
      </c>
      <c r="E20" s="195"/>
      <c r="F20" s="196" t="s">
        <v>1345</v>
      </c>
      <c r="G20" s="196"/>
      <c r="H20" s="197" t="s">
        <v>859</v>
      </c>
      <c r="I20" s="195">
        <v>4</v>
      </c>
      <c r="J20" s="195">
        <v>0</v>
      </c>
      <c r="K20" s="34">
        <v>0</v>
      </c>
      <c r="L20">
        <f>+Tabla323911121314[[#This Row],[BALANCE INICIAL]]+Tabla323911121314[[#This Row],[ENTRADAS]]-Tabla323911121314[[#This Row],[SALIDAS]]</f>
        <v>4</v>
      </c>
      <c r="M20" s="90">
        <f>6+6</f>
        <v>12</v>
      </c>
      <c r="N20" s="144"/>
      <c r="O20" s="182"/>
      <c r="P20" s="91">
        <f>Tabla323911121314[[#This Row],[RECONTEO]]-Tabla323911121314[[#This Row],[EXSISTENCIA]]</f>
        <v>8</v>
      </c>
      <c r="Q20" s="2">
        <v>4850</v>
      </c>
      <c r="R20" s="2">
        <f>+Tabla323911121314[[#This Row],[BALANCE INICIAL]]*Tabla323911121314[[#This Row],[PRECIO]]</f>
        <v>19400</v>
      </c>
      <c r="S20" s="2">
        <f>+Tabla323911121314[[#This Row],[ENTRADAS]]*Tabla323911121314[[#This Row],[PRECIO]]</f>
        <v>0</v>
      </c>
      <c r="T20" s="2">
        <f>+Tabla323911121314[[#This Row],[SALIDAS]]*Tabla323911121314[[#This Row],[PRECIO]]</f>
        <v>0</v>
      </c>
      <c r="U20" s="2">
        <f>+Tabla323911121314[[#This Row],[BALANCE INICIAL2]]+Tabla323911121314[[#This Row],[ENTRADAS3]]-Tabla323911121314[[#This Row],[SALIDAS4]]</f>
        <v>19400</v>
      </c>
      <c r="W20" s="2">
        <v>4850</v>
      </c>
      <c r="X20" s="198">
        <f>Tabla323911121314[[#This Row],[DIFERENCIAS]]*Tabla323911121314[[#This Row],[PRECIO]]</f>
        <v>38800</v>
      </c>
    </row>
    <row r="21" spans="1:24" ht="15" customHeight="1">
      <c r="A21" s="197" t="s">
        <v>41</v>
      </c>
      <c r="B21" s="47" t="s">
        <v>890</v>
      </c>
      <c r="C21" s="50" t="s">
        <v>87</v>
      </c>
      <c r="D21" s="195" t="s">
        <v>1357</v>
      </c>
      <c r="E21" s="195"/>
      <c r="F21" s="196" t="s">
        <v>1345</v>
      </c>
      <c r="G21" s="196"/>
      <c r="H21" s="197" t="s">
        <v>839</v>
      </c>
      <c r="I21" s="195">
        <v>3</v>
      </c>
      <c r="J21" s="195">
        <v>0</v>
      </c>
      <c r="K21" s="34">
        <v>0</v>
      </c>
      <c r="L21">
        <f>+Tabla323911121314[[#This Row],[BALANCE INICIAL]]+Tabla323911121314[[#This Row],[ENTRADAS]]-Tabla323911121314[[#This Row],[SALIDAS]]</f>
        <v>3</v>
      </c>
      <c r="M21" s="90">
        <v>6</v>
      </c>
      <c r="N21" s="144"/>
      <c r="O21" s="182"/>
      <c r="P21" s="91">
        <f>Tabla323911121314[[#This Row],[RECONTEO]]-Tabla323911121314[[#This Row],[EXSISTENCIA]]</f>
        <v>3</v>
      </c>
      <c r="Q21" s="2">
        <v>640.15</v>
      </c>
      <c r="R21" s="2">
        <f>+Tabla323911121314[[#This Row],[BALANCE INICIAL]]*Tabla323911121314[[#This Row],[PRECIO]]</f>
        <v>1920.4499999999998</v>
      </c>
      <c r="S21" s="2">
        <f>+Tabla323911121314[[#This Row],[ENTRADAS]]*Tabla323911121314[[#This Row],[PRECIO]]</f>
        <v>0</v>
      </c>
      <c r="T21" s="2">
        <f>+Tabla323911121314[[#This Row],[SALIDAS]]*Tabla323911121314[[#This Row],[PRECIO]]</f>
        <v>0</v>
      </c>
      <c r="U21" s="2">
        <f>+Tabla323911121314[[#This Row],[BALANCE INICIAL2]]+Tabla323911121314[[#This Row],[ENTRADAS3]]-Tabla323911121314[[#This Row],[SALIDAS4]]</f>
        <v>1920.4499999999998</v>
      </c>
      <c r="W21" s="2">
        <v>640.15</v>
      </c>
      <c r="X21" s="198">
        <f>Tabla323911121314[[#This Row],[DIFERENCIAS]]*Tabla323911121314[[#This Row],[PRECIO]]</f>
        <v>1920.4499999999998</v>
      </c>
    </row>
    <row r="22" spans="1:24" ht="15" customHeight="1">
      <c r="A22" s="39" t="s">
        <v>28</v>
      </c>
      <c r="B22" s="40" t="s">
        <v>884</v>
      </c>
      <c r="C22" s="52" t="s">
        <v>74</v>
      </c>
      <c r="D22" s="195" t="s">
        <v>1443</v>
      </c>
      <c r="E22" s="195"/>
      <c r="F22" s="196" t="s">
        <v>1345</v>
      </c>
      <c r="G22" s="196"/>
      <c r="H22" s="197" t="s">
        <v>834</v>
      </c>
      <c r="I22" s="195">
        <v>113</v>
      </c>
      <c r="J22" s="195">
        <v>0</v>
      </c>
      <c r="K22" s="34">
        <v>0</v>
      </c>
      <c r="L22">
        <f>+Tabla323911121314[[#This Row],[BALANCE INICIAL]]+Tabla323911121314[[#This Row],[ENTRADAS]]-Tabla323911121314[[#This Row],[SALIDAS]]</f>
        <v>113</v>
      </c>
      <c r="M22" s="90">
        <v>115</v>
      </c>
      <c r="N22" s="144"/>
      <c r="O22" s="182"/>
      <c r="P22" s="91">
        <f>Tabla323911121314[[#This Row],[RECONTEO]]-Tabla323911121314[[#This Row],[EXSISTENCIA]]</f>
        <v>2</v>
      </c>
      <c r="Q22" s="2">
        <v>38</v>
      </c>
      <c r="R22" s="2">
        <f>+Tabla323911121314[[#This Row],[BALANCE INICIAL]]*Tabla323911121314[[#This Row],[PRECIO]]</f>
        <v>4294</v>
      </c>
      <c r="S22" s="2">
        <f>+Tabla323911121314[[#This Row],[ENTRADAS]]*Tabla323911121314[[#This Row],[PRECIO]]</f>
        <v>0</v>
      </c>
      <c r="T22" s="2">
        <f>+Tabla323911121314[[#This Row],[SALIDAS]]*Tabla323911121314[[#This Row],[PRECIO]]</f>
        <v>0</v>
      </c>
      <c r="U22" s="2">
        <f>+Tabla323911121314[[#This Row],[BALANCE INICIAL2]]+Tabla323911121314[[#This Row],[ENTRADAS3]]-Tabla323911121314[[#This Row],[SALIDAS4]]</f>
        <v>4294</v>
      </c>
      <c r="W22" s="2">
        <v>38</v>
      </c>
      <c r="X22" s="198">
        <f>Tabla323911121314[[#This Row],[DIFERENCIAS]]*Tabla323911121314[[#This Row],[PRECIO]]</f>
        <v>76</v>
      </c>
    </row>
    <row r="23" spans="1:24" ht="15" customHeight="1">
      <c r="A23" s="39" t="s">
        <v>1381</v>
      </c>
      <c r="B23" s="40" t="s">
        <v>1382</v>
      </c>
      <c r="C23" s="52" t="s">
        <v>1383</v>
      </c>
      <c r="D23" s="195" t="s">
        <v>1243</v>
      </c>
      <c r="E23" s="195"/>
      <c r="F23" s="196" t="s">
        <v>1345</v>
      </c>
      <c r="G23" s="196"/>
      <c r="H23" s="197" t="s">
        <v>820</v>
      </c>
      <c r="I23" s="195">
        <v>20</v>
      </c>
      <c r="J23" s="195">
        <v>0</v>
      </c>
      <c r="K23" s="34">
        <v>13</v>
      </c>
      <c r="L23">
        <f>+Tabla323911121314[[#This Row],[BALANCE INICIAL]]+Tabla323911121314[[#This Row],[ENTRADAS]]-Tabla323911121314[[#This Row],[SALIDAS]]</f>
        <v>7</v>
      </c>
      <c r="M23" s="90">
        <v>9</v>
      </c>
      <c r="N23" s="144"/>
      <c r="O23" s="182"/>
      <c r="P23" s="91">
        <f>Tabla323911121314[[#This Row],[RECONTEO]]-Tabla323911121314[[#This Row],[EXSISTENCIA]]</f>
        <v>2</v>
      </c>
      <c r="Q23" s="2">
        <v>23729.33</v>
      </c>
      <c r="R23" s="2">
        <f>+Tabla323911121314[[#This Row],[BALANCE INICIAL]]*Tabla323911121314[[#This Row],[PRECIO]]</f>
        <v>474586.60000000003</v>
      </c>
      <c r="S23" s="2">
        <f>+Tabla323911121314[[#This Row],[ENTRADAS]]*Tabla323911121314[[#This Row],[PRECIO]]</f>
        <v>0</v>
      </c>
      <c r="T23" s="2">
        <f>+Tabla323911121314[[#This Row],[SALIDAS]]*Tabla323911121314[[#This Row],[PRECIO]]</f>
        <v>308481.29000000004</v>
      </c>
      <c r="U23" s="2">
        <f>+Tabla323911121314[[#This Row],[BALANCE INICIAL2]]+Tabla323911121314[[#This Row],[ENTRADAS3]]-Tabla323911121314[[#This Row],[SALIDAS4]]</f>
        <v>166105.31</v>
      </c>
      <c r="W23" s="2">
        <v>23729.33</v>
      </c>
      <c r="X23" s="198">
        <f>Tabla323911121314[[#This Row],[DIFERENCIAS]]*Tabla323911121314[[#This Row],[PRECIO]]</f>
        <v>47458.66</v>
      </c>
    </row>
    <row r="24" spans="1:24" ht="15" customHeight="1">
      <c r="A24" s="39" t="s">
        <v>28</v>
      </c>
      <c r="B24" s="40" t="s">
        <v>884</v>
      </c>
      <c r="C24" s="52" t="s">
        <v>74</v>
      </c>
      <c r="D24" s="195" t="s">
        <v>343</v>
      </c>
      <c r="E24" s="195"/>
      <c r="F24" s="196" t="s">
        <v>1345</v>
      </c>
      <c r="G24" s="196"/>
      <c r="H24" s="197" t="s">
        <v>820</v>
      </c>
      <c r="I24" s="195">
        <v>7</v>
      </c>
      <c r="J24" s="195">
        <v>0</v>
      </c>
      <c r="K24" s="34">
        <v>0</v>
      </c>
      <c r="L24">
        <f>+Tabla323911121314[[#This Row],[BALANCE INICIAL]]+Tabla323911121314[[#This Row],[ENTRADAS]]-Tabla323911121314[[#This Row],[SALIDAS]]</f>
        <v>7</v>
      </c>
      <c r="M24" s="90">
        <v>9</v>
      </c>
      <c r="N24" s="144"/>
      <c r="O24" s="182"/>
      <c r="P24" s="91">
        <f>Tabla323911121314[[#This Row],[RECONTEO]]-Tabla323911121314[[#This Row],[EXSISTENCIA]]</f>
        <v>2</v>
      </c>
      <c r="Q24" s="2">
        <v>1890</v>
      </c>
      <c r="R24" s="2">
        <f>+Tabla323911121314[[#This Row],[BALANCE INICIAL]]*Tabla323911121314[[#This Row],[PRECIO]]</f>
        <v>13230</v>
      </c>
      <c r="S24" s="2">
        <f>+Tabla323911121314[[#This Row],[ENTRADAS]]*Tabla323911121314[[#This Row],[PRECIO]]</f>
        <v>0</v>
      </c>
      <c r="T24" s="2">
        <f>+Tabla323911121314[[#This Row],[SALIDAS]]*Tabla323911121314[[#This Row],[PRECIO]]</f>
        <v>0</v>
      </c>
      <c r="U24" s="2">
        <f>+Tabla323911121314[[#This Row],[BALANCE INICIAL2]]+Tabla323911121314[[#This Row],[ENTRADAS3]]-Tabla323911121314[[#This Row],[SALIDAS4]]</f>
        <v>13230</v>
      </c>
      <c r="W24" s="2">
        <v>1890</v>
      </c>
      <c r="X24" s="198">
        <f>Tabla323911121314[[#This Row],[DIFERENCIAS]]*Tabla323911121314[[#This Row],[PRECIO]]</f>
        <v>3780</v>
      </c>
    </row>
    <row r="25" spans="1:24" s="195" customFormat="1" ht="15" customHeight="1">
      <c r="A25" s="197" t="s">
        <v>42</v>
      </c>
      <c r="B25" s="48">
        <v>1206010001</v>
      </c>
      <c r="C25" s="50" t="s">
        <v>88</v>
      </c>
      <c r="D25" s="195" t="s">
        <v>377</v>
      </c>
      <c r="F25" s="196" t="s">
        <v>1345</v>
      </c>
      <c r="G25" s="196"/>
      <c r="H25" s="197" t="s">
        <v>820</v>
      </c>
      <c r="I25" s="195">
        <v>2</v>
      </c>
      <c r="J25" s="195">
        <v>0</v>
      </c>
      <c r="K25" s="199">
        <v>0</v>
      </c>
      <c r="L25" s="195">
        <f>+Tabla323911121314[[#This Row],[BALANCE INICIAL]]+Tabla323911121314[[#This Row],[ENTRADAS]]-Tabla323911121314[[#This Row],[SALIDAS]]</f>
        <v>2</v>
      </c>
      <c r="M25" s="200">
        <v>3</v>
      </c>
      <c r="N25" s="201"/>
      <c r="O25" s="216"/>
      <c r="P25" s="202">
        <f>Tabla323911121314[[#This Row],[RECONTEO]]-Tabla323911121314[[#This Row],[EXSISTENCIA]]</f>
        <v>1</v>
      </c>
      <c r="Q25" s="198">
        <v>8500</v>
      </c>
      <c r="R25" s="198">
        <f>+Tabla323911121314[[#This Row],[BALANCE INICIAL]]*Tabla323911121314[[#This Row],[PRECIO]]</f>
        <v>17000</v>
      </c>
      <c r="S25" s="198">
        <f>+Tabla323911121314[[#This Row],[ENTRADAS]]*Tabla323911121314[[#This Row],[PRECIO]]</f>
        <v>0</v>
      </c>
      <c r="T25" s="198">
        <f>+Tabla323911121314[[#This Row],[SALIDAS]]*Tabla323911121314[[#This Row],[PRECIO]]</f>
        <v>0</v>
      </c>
      <c r="U25" s="198">
        <f>+Tabla323911121314[[#This Row],[BALANCE INICIAL2]]+Tabla323911121314[[#This Row],[ENTRADAS3]]-Tabla323911121314[[#This Row],[SALIDAS4]]</f>
        <v>17000</v>
      </c>
      <c r="V25" s="188"/>
      <c r="W25" s="198">
        <v>8500</v>
      </c>
      <c r="X25" s="198">
        <f>Tabla323911121314[[#This Row],[DIFERENCIAS]]*Tabla323911121314[[#This Row],[PRECIO]]</f>
        <v>8500</v>
      </c>
    </row>
    <row r="26" spans="1:24" ht="15" customHeight="1">
      <c r="A26" s="39" t="s">
        <v>37</v>
      </c>
      <c r="B26" s="40" t="s">
        <v>886</v>
      </c>
      <c r="C26" s="52" t="s">
        <v>83</v>
      </c>
      <c r="D26" s="195" t="s">
        <v>289</v>
      </c>
      <c r="E26" s="195"/>
      <c r="F26" s="196" t="s">
        <v>1345</v>
      </c>
      <c r="G26" s="196"/>
      <c r="H26" s="197" t="s">
        <v>820</v>
      </c>
      <c r="I26" s="195">
        <v>80</v>
      </c>
      <c r="J26" s="195">
        <v>0</v>
      </c>
      <c r="K26" s="34">
        <v>0</v>
      </c>
      <c r="L26">
        <f>+Tabla323911121314[[#This Row],[BALANCE INICIAL]]+Tabla323911121314[[#This Row],[ENTRADAS]]-Tabla323911121314[[#This Row],[SALIDAS]]</f>
        <v>80</v>
      </c>
      <c r="M26" s="90">
        <v>81</v>
      </c>
      <c r="N26" s="144"/>
      <c r="O26" s="182"/>
      <c r="P26" s="91">
        <f>Tabla323911121314[[#This Row],[RECONTEO]]-Tabla323911121314[[#This Row],[EXSISTENCIA]]</f>
        <v>1</v>
      </c>
      <c r="Q26" s="2">
        <v>99</v>
      </c>
      <c r="R26" s="2">
        <f>+Tabla323911121314[[#This Row],[BALANCE INICIAL]]*Tabla323911121314[[#This Row],[PRECIO]]</f>
        <v>7920</v>
      </c>
      <c r="S26" s="2">
        <f>+Tabla323911121314[[#This Row],[ENTRADAS]]*Tabla323911121314[[#This Row],[PRECIO]]</f>
        <v>0</v>
      </c>
      <c r="T26" s="2">
        <f>+Tabla323911121314[[#This Row],[SALIDAS]]*Tabla323911121314[[#This Row],[PRECIO]]</f>
        <v>0</v>
      </c>
      <c r="U26" s="2">
        <f>+Tabla323911121314[[#This Row],[BALANCE INICIAL2]]+Tabla323911121314[[#This Row],[ENTRADAS3]]-Tabla323911121314[[#This Row],[SALIDAS4]]</f>
        <v>7920</v>
      </c>
      <c r="W26" s="2">
        <v>99</v>
      </c>
      <c r="X26" s="198">
        <f>Tabla323911121314[[#This Row],[DIFERENCIAS]]*Tabla323911121314[[#This Row],[PRECIO]]</f>
        <v>99</v>
      </c>
    </row>
    <row r="27" spans="1:24" ht="15" customHeight="1">
      <c r="A27" s="39" t="s">
        <v>47</v>
      </c>
      <c r="B27" s="40" t="s">
        <v>893</v>
      </c>
      <c r="C27" s="52" t="s">
        <v>94</v>
      </c>
      <c r="D27" s="195" t="s">
        <v>320</v>
      </c>
      <c r="E27" s="195"/>
      <c r="F27" s="196" t="s">
        <v>1345</v>
      </c>
      <c r="G27" s="196"/>
      <c r="H27" s="197" t="s">
        <v>825</v>
      </c>
      <c r="I27" s="195">
        <v>45</v>
      </c>
      <c r="J27" s="195">
        <v>0</v>
      </c>
      <c r="K27" s="34">
        <v>0</v>
      </c>
      <c r="L27">
        <f>+Tabla323911121314[[#This Row],[BALANCE INICIAL]]+Tabla323911121314[[#This Row],[ENTRADAS]]-Tabla323911121314[[#This Row],[SALIDAS]]</f>
        <v>45</v>
      </c>
      <c r="M27" s="90">
        <v>60</v>
      </c>
      <c r="N27" s="144"/>
      <c r="O27" s="182"/>
      <c r="P27" s="91">
        <f>Tabla323911121314[[#This Row],[RECONTEO]]-Tabla323911121314[[#This Row],[EXSISTENCIA]]</f>
        <v>15</v>
      </c>
      <c r="Q27" s="2">
        <v>435.83</v>
      </c>
      <c r="R27" s="2">
        <f>+Tabla323911121314[[#This Row],[BALANCE INICIAL]]*Tabla323911121314[[#This Row],[PRECIO]]</f>
        <v>19612.349999999999</v>
      </c>
      <c r="S27" s="2">
        <f>+Tabla323911121314[[#This Row],[ENTRADAS]]*Tabla323911121314[[#This Row],[PRECIO]]</f>
        <v>0</v>
      </c>
      <c r="T27" s="2">
        <f>+Tabla323911121314[[#This Row],[SALIDAS]]*Tabla323911121314[[#This Row],[PRECIO]]</f>
        <v>0</v>
      </c>
      <c r="U27" s="2">
        <f>+Tabla323911121314[[#This Row],[BALANCE INICIAL2]]+Tabla323911121314[[#This Row],[ENTRADAS3]]-Tabla323911121314[[#This Row],[SALIDAS4]]</f>
        <v>19612.349999999999</v>
      </c>
      <c r="W27" s="2">
        <v>600</v>
      </c>
      <c r="X27" s="198">
        <v>19612.349999999999</v>
      </c>
    </row>
    <row r="28" spans="1:24" ht="15" customHeight="1">
      <c r="A28" s="39" t="s">
        <v>28</v>
      </c>
      <c r="B28" s="40" t="s">
        <v>884</v>
      </c>
      <c r="C28" s="52" t="s">
        <v>74</v>
      </c>
      <c r="D28" s="195" t="s">
        <v>346</v>
      </c>
      <c r="E28" s="195"/>
      <c r="F28" s="196" t="s">
        <v>1345</v>
      </c>
      <c r="G28" s="196"/>
      <c r="H28" s="197" t="s">
        <v>820</v>
      </c>
      <c r="I28" s="195">
        <v>10</v>
      </c>
      <c r="J28" s="195">
        <v>0</v>
      </c>
      <c r="K28" s="34">
        <v>0</v>
      </c>
      <c r="L28">
        <f>+Tabla323911121314[[#This Row],[BALANCE INICIAL]]+Tabla323911121314[[#This Row],[ENTRADAS]]-Tabla323911121314[[#This Row],[SALIDAS]]</f>
        <v>10</v>
      </c>
      <c r="M28" s="90">
        <v>11</v>
      </c>
      <c r="N28" s="144"/>
      <c r="O28" s="182"/>
      <c r="P28" s="91">
        <f>Tabla323911121314[[#This Row],[RECONTEO]]-Tabla323911121314[[#This Row],[EXSISTENCIA]]</f>
        <v>1</v>
      </c>
      <c r="Q28" s="2">
        <v>1850</v>
      </c>
      <c r="R28" s="2">
        <f>+Tabla323911121314[[#This Row],[BALANCE INICIAL]]*Tabla323911121314[[#This Row],[PRECIO]]</f>
        <v>18500</v>
      </c>
      <c r="S28" s="2">
        <f>+Tabla323911121314[[#This Row],[ENTRADAS]]*Tabla323911121314[[#This Row],[PRECIO]]</f>
        <v>0</v>
      </c>
      <c r="T28" s="2">
        <f>+Tabla323911121314[[#This Row],[SALIDAS]]*Tabla323911121314[[#This Row],[PRECIO]]</f>
        <v>0</v>
      </c>
      <c r="U28" s="2">
        <f>+Tabla323911121314[[#This Row],[BALANCE INICIAL2]]+Tabla323911121314[[#This Row],[ENTRADAS3]]-Tabla323911121314[[#This Row],[SALIDAS4]]</f>
        <v>18500</v>
      </c>
      <c r="W28" s="2">
        <v>1850</v>
      </c>
      <c r="X28" s="198">
        <f>Tabla323911121314[[#This Row],[DIFERENCIAS]]*Tabla323911121314[[#This Row],[PRECIO]]</f>
        <v>1850</v>
      </c>
    </row>
    <row r="29" spans="1:24" ht="15" customHeight="1">
      <c r="A29" s="39"/>
      <c r="B29" s="40"/>
      <c r="C29" s="52"/>
      <c r="D29" s="195"/>
      <c r="E29" s="195"/>
      <c r="F29" s="196"/>
      <c r="G29" s="196"/>
      <c r="H29" s="197"/>
      <c r="I29" s="195"/>
      <c r="J29" s="195"/>
      <c r="K29" s="34"/>
      <c r="L29">
        <f>+Tabla323911121314[[#This Row],[BALANCE INICIAL]]+Tabla323911121314[[#This Row],[ENTRADAS]]-Tabla323911121314[[#This Row],[SALIDAS]]</f>
        <v>0</v>
      </c>
      <c r="M29" s="90"/>
      <c r="N29" s="144"/>
      <c r="O29" s="182"/>
      <c r="P29" s="91">
        <f>Tabla323911121314[[#This Row],[RECONTEO]]-Tabla323911121314[[#This Row],[EXSISTENCIA]]</f>
        <v>0</v>
      </c>
      <c r="Q29" s="2"/>
      <c r="R29" s="2">
        <f>+Tabla323911121314[[#This Row],[BALANCE INICIAL]]*Tabla323911121314[[#This Row],[PRECIO]]</f>
        <v>0</v>
      </c>
      <c r="S29" s="2">
        <f>+Tabla323911121314[[#This Row],[ENTRADAS]]*Tabla323911121314[[#This Row],[PRECIO]]</f>
        <v>0</v>
      </c>
      <c r="T29" s="2">
        <f>+Tabla323911121314[[#This Row],[SALIDAS]]*Tabla323911121314[[#This Row],[PRECIO]]</f>
        <v>0</v>
      </c>
      <c r="U29" s="2">
        <f>+Tabla323911121314[[#This Row],[BALANCE INICIAL2]]+Tabla323911121314[[#This Row],[ENTRADAS3]]-Tabla323911121314[[#This Row],[SALIDAS4]]</f>
        <v>0</v>
      </c>
      <c r="W29" s="2"/>
      <c r="X29" s="92"/>
    </row>
    <row r="30" spans="1:24">
      <c r="A30" s="9"/>
      <c r="B30" s="47"/>
      <c r="C30" s="50"/>
      <c r="H30" s="9"/>
      <c r="K30" s="60"/>
      <c r="M30" s="90"/>
      <c r="N30" s="144"/>
      <c r="O30" s="182"/>
      <c r="P30" s="90"/>
      <c r="Q30" s="2"/>
      <c r="R30" s="2">
        <f>SUBTOTAL(109,[BALANCE INICIAL2])</f>
        <v>923193.4</v>
      </c>
      <c r="S30" s="2">
        <f>SUBTOTAL(109,[ENTRADAS3])</f>
        <v>0</v>
      </c>
      <c r="T30" s="2">
        <f>SUBTOTAL(109,[SALIDAS4])</f>
        <v>347361.29000000004</v>
      </c>
      <c r="U30" s="2">
        <f>SUBTOTAL(109,[TOTAL5])</f>
        <v>575832.11</v>
      </c>
      <c r="W30" s="2"/>
      <c r="X30" s="92">
        <f>SUM(X17:X28)</f>
        <v>145611.46</v>
      </c>
    </row>
    <row r="32" spans="1:24">
      <c r="U32" s="92">
        <f>Tabla323911121314[[#Totals],[TOTAL5]]+X30</f>
        <v>721443.57</v>
      </c>
    </row>
    <row r="34" spans="1:22" s="73" customFormat="1">
      <c r="C34" s="73" t="s">
        <v>1806</v>
      </c>
      <c r="J34" s="73" t="s">
        <v>1807</v>
      </c>
      <c r="S34" s="73" t="s">
        <v>1808</v>
      </c>
      <c r="V34" s="215"/>
    </row>
    <row r="37" spans="1:22">
      <c r="C37" s="73" t="s">
        <v>1819</v>
      </c>
      <c r="D37" s="73"/>
    </row>
    <row r="38" spans="1:22">
      <c r="C38" s="74">
        <f>X30/Tabla32391112[[#Totals],[TOTAL5]]</f>
        <v>2.9959481118511828E-2</v>
      </c>
      <c r="D38" s="73"/>
    </row>
    <row r="42" spans="1:22">
      <c r="A42" s="73" t="s">
        <v>1823</v>
      </c>
    </row>
    <row r="43" spans="1:22">
      <c r="A43" s="73" t="s">
        <v>1824</v>
      </c>
    </row>
    <row r="44" spans="1:22">
      <c r="A44" s="73" t="s">
        <v>1825</v>
      </c>
    </row>
    <row r="45" spans="1:22">
      <c r="A45" s="73" t="s">
        <v>1826</v>
      </c>
    </row>
    <row r="46" spans="1:22">
      <c r="A46" s="73" t="s">
        <v>1828</v>
      </c>
    </row>
  </sheetData>
  <mergeCells count="5">
    <mergeCell ref="A7:C7"/>
    <mergeCell ref="A15:C15"/>
    <mergeCell ref="I15:L15"/>
    <mergeCell ref="M15:P15"/>
    <mergeCell ref="R15:U15"/>
  </mergeCells>
  <pageMargins left="0.7" right="0.7" top="0.75" bottom="0.75" header="0.3" footer="0.3"/>
  <pageSetup paperSize="5" orientation="landscape" horizontalDpi="4294967295" verticalDpi="4294967295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</sheetPr>
  <dimension ref="A6:X37"/>
  <sheetViews>
    <sheetView showGridLines="0" topLeftCell="A4" zoomScaleNormal="100" workbookViewId="0">
      <selection activeCell="G54" sqref="G54"/>
    </sheetView>
  </sheetViews>
  <sheetFormatPr baseColWidth="10" defaultRowHeight="14.4"/>
  <cols>
    <col min="1" max="1" width="10" customWidth="1"/>
    <col min="2" max="2" width="18.6640625" hidden="1" customWidth="1"/>
    <col min="3" max="3" width="15" customWidth="1"/>
    <col min="4" max="4" width="40.5546875" customWidth="1"/>
    <col min="5" max="5" width="14.88671875" hidden="1" customWidth="1"/>
    <col min="6" max="6" width="8.6640625" hidden="1" customWidth="1"/>
    <col min="7" max="7" width="7.6640625" customWidth="1"/>
    <col min="8" max="8" width="12.77734375" customWidth="1"/>
    <col min="9" max="9" width="6.88671875" customWidth="1"/>
    <col min="10" max="10" width="8" customWidth="1"/>
    <col min="11" max="11" width="7.5546875" customWidth="1"/>
    <col min="12" max="12" width="6.6640625" customWidth="1"/>
    <col min="13" max="13" width="13.5546875" style="73" customWidth="1"/>
    <col min="14" max="14" width="11.77734375" customWidth="1"/>
    <col min="15" max="15" width="12.33203125" customWidth="1"/>
    <col min="16" max="16" width="17.109375" style="73" customWidth="1"/>
    <col min="17" max="17" width="13.88671875" customWidth="1"/>
    <col min="18" max="18" width="15.109375" customWidth="1"/>
    <col min="19" max="19" width="15" customWidth="1"/>
    <col min="20" max="20" width="13.33203125" customWidth="1"/>
    <col min="21" max="21" width="16.33203125" customWidth="1"/>
    <col min="22" max="22" width="1" customWidth="1"/>
    <col min="23" max="23" width="13.88671875" customWidth="1"/>
    <col min="24" max="24" width="16.33203125" customWidth="1"/>
  </cols>
  <sheetData>
    <row r="6" spans="1:24" ht="18">
      <c r="A6" s="72" t="s">
        <v>21</v>
      </c>
      <c r="B6" s="72"/>
      <c r="C6" s="72"/>
    </row>
    <row r="7" spans="1:24" ht="18">
      <c r="A7" s="218" t="s">
        <v>22</v>
      </c>
      <c r="B7" s="218"/>
      <c r="C7" s="218"/>
    </row>
    <row r="9" spans="1:24">
      <c r="A9" s="7" t="s">
        <v>18</v>
      </c>
      <c r="B9" t="s">
        <v>1803</v>
      </c>
      <c r="C9" t="s">
        <v>1804</v>
      </c>
    </row>
    <row r="10" spans="1:24">
      <c r="A10" s="7" t="s">
        <v>19</v>
      </c>
      <c r="B10" s="4">
        <v>2024</v>
      </c>
      <c r="C10" s="44">
        <v>2024</v>
      </c>
    </row>
    <row r="11" spans="1:24" ht="43.2">
      <c r="A11" s="8" t="s">
        <v>20</v>
      </c>
      <c r="B11" s="6">
        <v>45565</v>
      </c>
      <c r="C11" s="67">
        <v>45565</v>
      </c>
      <c r="D11" t="s">
        <v>1827</v>
      </c>
    </row>
    <row r="12" spans="1:24">
      <c r="C12" s="73" t="s">
        <v>1820</v>
      </c>
    </row>
    <row r="14" spans="1:24" ht="15" thickBot="1"/>
    <row r="15" spans="1:24" ht="18.600000000000001" thickBot="1">
      <c r="A15" s="219" t="s">
        <v>14</v>
      </c>
      <c r="B15" s="220"/>
      <c r="C15" s="221"/>
      <c r="I15" s="222" t="s">
        <v>15</v>
      </c>
      <c r="J15" s="223"/>
      <c r="K15" s="223"/>
      <c r="L15" s="224"/>
      <c r="M15" s="229" t="s">
        <v>1818</v>
      </c>
      <c r="N15" s="230"/>
      <c r="O15" s="230"/>
      <c r="P15" s="231"/>
      <c r="R15" s="225" t="s">
        <v>17</v>
      </c>
      <c r="S15" s="223"/>
      <c r="T15" s="223"/>
      <c r="U15" s="224"/>
      <c r="W15" s="229" t="s">
        <v>1817</v>
      </c>
      <c r="X15" s="230"/>
    </row>
    <row r="16" spans="1:24" ht="42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1350</v>
      </c>
      <c r="G16" s="1" t="s">
        <v>1484</v>
      </c>
      <c r="H16" s="1" t="s">
        <v>10</v>
      </c>
      <c r="I16" s="46" t="s">
        <v>2</v>
      </c>
      <c r="J16" s="32" t="s">
        <v>3</v>
      </c>
      <c r="K16" s="33" t="s">
        <v>4</v>
      </c>
      <c r="L16" s="3" t="s">
        <v>16</v>
      </c>
      <c r="M16" s="71" t="s">
        <v>1812</v>
      </c>
      <c r="N16" s="143" t="s">
        <v>1813</v>
      </c>
      <c r="O16" s="71" t="s">
        <v>1814</v>
      </c>
      <c r="P16" s="71" t="s">
        <v>1815</v>
      </c>
      <c r="Q16" s="1" t="s">
        <v>5</v>
      </c>
      <c r="R16" s="1" t="s">
        <v>6</v>
      </c>
      <c r="S16" s="1" t="s">
        <v>7</v>
      </c>
      <c r="T16" s="1" t="s">
        <v>8</v>
      </c>
      <c r="U16" s="1" t="s">
        <v>9</v>
      </c>
      <c r="W16" s="71" t="s">
        <v>5</v>
      </c>
      <c r="X16" s="71" t="s">
        <v>1816</v>
      </c>
    </row>
    <row r="17" spans="1:24" ht="15.75" customHeight="1">
      <c r="A17" s="129" t="s">
        <v>41</v>
      </c>
      <c r="B17" s="130" t="s">
        <v>890</v>
      </c>
      <c r="C17" s="131" t="s">
        <v>87</v>
      </c>
      <c r="D17" s="97" t="s">
        <v>1353</v>
      </c>
      <c r="E17" s="97"/>
      <c r="F17" s="98" t="s">
        <v>1345</v>
      </c>
      <c r="G17" s="98"/>
      <c r="H17" s="99" t="s">
        <v>1822</v>
      </c>
      <c r="I17" s="97">
        <v>490</v>
      </c>
      <c r="J17" s="97">
        <v>0</v>
      </c>
      <c r="K17" s="100">
        <v>0</v>
      </c>
      <c r="L17" s="97">
        <f>+Tabla32391112131415[[#This Row],[BALANCE INICIAL]]+Tabla32391112131415[[#This Row],[ENTRADAS]]-Tabla32391112131415[[#This Row],[SALIDAS]]</f>
        <v>490</v>
      </c>
      <c r="M17" s="101">
        <v>490</v>
      </c>
      <c r="N17" s="146"/>
      <c r="O17" s="101"/>
      <c r="P17" s="102">
        <f>Tabla32391112131415[[#This Row],[EXSISTENCIA]]-Tabla32391112131415[[#This Row],[RECONTEO]]-Tabla32391112131415[[#This Row],[SALIDAS2]]+Tabla32391112131415[[#This Row],[ENTRADAS2]]</f>
        <v>0</v>
      </c>
      <c r="Q17" s="103">
        <v>232</v>
      </c>
      <c r="R17" s="103">
        <f>+Tabla32391112131415[[#This Row],[BALANCE INICIAL]]*Tabla32391112131415[[#This Row],[PRECIO]]</f>
        <v>113680</v>
      </c>
      <c r="S17" s="103">
        <f>+Tabla32391112131415[[#This Row],[ENTRADAS]]*Tabla32391112131415[[#This Row],[PRECIO]]</f>
        <v>0</v>
      </c>
      <c r="T17" s="103">
        <f>+Tabla32391112131415[[#This Row],[SALIDAS]]*Tabla32391112131415[[#This Row],[PRECIO]]</f>
        <v>0</v>
      </c>
      <c r="U17" s="103">
        <f>+Tabla32391112131415[[#This Row],[BALANCE INICIAL2]]+Tabla32391112131415[[#This Row],[ENTRADAS3]]-Tabla32391112131415[[#This Row],[SALIDAS4]]</f>
        <v>113680</v>
      </c>
      <c r="W17" s="2">
        <f>Tabla32391112131415[PRECIO]</f>
        <v>232</v>
      </c>
      <c r="X17" s="2">
        <f>+Tabla32391112131415[[#This Row],[BALANCE INICIAL2]]+Tabla32391112131415[[#This Row],[ENTRADAS3]]-Tabla32391112131415[[#This Row],[SALIDAS4]]</f>
        <v>113680</v>
      </c>
    </row>
    <row r="18" spans="1:24">
      <c r="A18" s="9"/>
      <c r="B18" s="68"/>
      <c r="C18" s="69"/>
      <c r="H18" s="9"/>
      <c r="K18" s="70"/>
      <c r="M18" s="90"/>
      <c r="N18" s="144"/>
      <c r="O18" s="16"/>
      <c r="P18" s="90"/>
      <c r="Q18" s="2"/>
      <c r="R18" s="2">
        <f>SUBTOTAL(109,[BALANCE INICIAL2])</f>
        <v>113680</v>
      </c>
      <c r="S18" s="2">
        <f>SUBTOTAL(109,[ENTRADAS3])</f>
        <v>0</v>
      </c>
      <c r="T18" s="2">
        <f>SUBTOTAL(109,[SALIDAS4])</f>
        <v>0</v>
      </c>
      <c r="U18" s="2">
        <f>SUBTOTAL(109,[TOTAL5])</f>
        <v>113680</v>
      </c>
      <c r="W18" s="2"/>
      <c r="X18" s="2">
        <f>SUBTOTAL(109,Tabla32391112131415[TOTAL5])</f>
        <v>113680</v>
      </c>
    </row>
    <row r="19" spans="1:24" ht="15" thickBot="1"/>
    <row r="20" spans="1:24" ht="18.600000000000001" thickBot="1">
      <c r="A20" s="219" t="s">
        <v>14</v>
      </c>
      <c r="B20" s="220"/>
      <c r="C20" s="221"/>
      <c r="D20" s="147" t="s">
        <v>1829</v>
      </c>
      <c r="I20" s="222" t="s">
        <v>15</v>
      </c>
      <c r="J20" s="223"/>
      <c r="K20" s="223"/>
      <c r="L20" s="224"/>
      <c r="M20" s="229" t="s">
        <v>1818</v>
      </c>
      <c r="N20" s="230"/>
      <c r="O20" s="230"/>
      <c r="P20" s="231"/>
      <c r="R20" s="225" t="s">
        <v>1833</v>
      </c>
      <c r="S20" s="223"/>
      <c r="T20" s="223"/>
      <c r="U20" s="224"/>
      <c r="W20" s="229" t="s">
        <v>1817</v>
      </c>
      <c r="X20" s="230"/>
    </row>
    <row r="21" spans="1:24" ht="42">
      <c r="A21" s="31" t="s">
        <v>0</v>
      </c>
      <c r="B21" s="31" t="s">
        <v>12</v>
      </c>
      <c r="C21" s="31" t="s">
        <v>11</v>
      </c>
      <c r="D21" s="1" t="s">
        <v>1</v>
      </c>
      <c r="E21" s="1" t="s">
        <v>13</v>
      </c>
      <c r="F21" s="1" t="s">
        <v>1350</v>
      </c>
      <c r="G21" s="1" t="s">
        <v>1484</v>
      </c>
      <c r="H21" s="1" t="s">
        <v>10</v>
      </c>
      <c r="I21" s="46" t="s">
        <v>2</v>
      </c>
      <c r="J21" s="32" t="s">
        <v>3</v>
      </c>
      <c r="K21" s="33" t="s">
        <v>4</v>
      </c>
      <c r="L21" s="3" t="s">
        <v>16</v>
      </c>
      <c r="M21" s="71" t="s">
        <v>1812</v>
      </c>
      <c r="N21" s="143" t="s">
        <v>1813</v>
      </c>
      <c r="O21" s="71" t="s">
        <v>1814</v>
      </c>
      <c r="P21" s="71" t="s">
        <v>1815</v>
      </c>
      <c r="Q21" s="1" t="s">
        <v>5</v>
      </c>
      <c r="R21" s="1" t="s">
        <v>6</v>
      </c>
      <c r="S21" s="1" t="s">
        <v>7</v>
      </c>
      <c r="T21" s="1" t="s">
        <v>8</v>
      </c>
      <c r="U21" s="1" t="s">
        <v>9</v>
      </c>
      <c r="W21" s="71" t="s">
        <v>5</v>
      </c>
      <c r="X21" s="71" t="s">
        <v>1816</v>
      </c>
    </row>
    <row r="22" spans="1:24" ht="15.75" customHeight="1">
      <c r="A22" s="129" t="s">
        <v>41</v>
      </c>
      <c r="B22" s="130" t="s">
        <v>890</v>
      </c>
      <c r="C22" s="131" t="s">
        <v>87</v>
      </c>
      <c r="D22" s="97" t="s">
        <v>1353</v>
      </c>
      <c r="E22" s="97"/>
      <c r="F22" s="98" t="s">
        <v>1345</v>
      </c>
      <c r="G22" s="98"/>
      <c r="H22" s="99" t="s">
        <v>1822</v>
      </c>
      <c r="I22" s="97">
        <v>490</v>
      </c>
      <c r="J22" s="97">
        <v>0</v>
      </c>
      <c r="K22" s="100">
        <v>0</v>
      </c>
      <c r="L22" s="97">
        <f>+Tabla3239111213141516[[#This Row],[BALANCE INICIAL]]+Tabla3239111213141516[[#This Row],[ENTRADAS]]-Tabla3239111213141516[[#This Row],[SALIDAS]]</f>
        <v>490</v>
      </c>
      <c r="M22" s="101">
        <v>490</v>
      </c>
      <c r="N22" s="146"/>
      <c r="O22" s="101"/>
      <c r="P22" s="102">
        <f>Tabla3239111213141516[[#This Row],[EXSISTENCIA]]-Tabla3239111213141516[[#This Row],[RECONTEO]]-Tabla3239111213141516[[#This Row],[SALIDAS2]]+Tabla3239111213141516[[#This Row],[ENTRADAS2]]</f>
        <v>0</v>
      </c>
      <c r="Q22" s="103">
        <v>2.3199999999999998</v>
      </c>
      <c r="R22" s="103">
        <f>+Tabla3239111213141516[[#This Row],[BALANCE INICIAL]]*Tabla3239111213141516[[#This Row],[PRECIO]]</f>
        <v>1136.8</v>
      </c>
      <c r="S22" s="103">
        <f>+Tabla3239111213141516[[#This Row],[ENTRADAS]]*Tabla3239111213141516[[#This Row],[PRECIO]]</f>
        <v>0</v>
      </c>
      <c r="T22" s="103">
        <f>+Tabla3239111213141516[[#This Row],[SALIDAS]]*Tabla3239111213141516[[#This Row],[PRECIO]]</f>
        <v>0</v>
      </c>
      <c r="U22" s="103">
        <f>+Tabla3239111213141516[[#This Row],[BALANCE INICIAL2]]+Tabla3239111213141516[[#This Row],[ENTRADAS3]]-Tabla3239111213141516[[#This Row],[SALIDAS4]]</f>
        <v>1136.8</v>
      </c>
      <c r="W22" s="2">
        <f>Tabla3239111213141516[PRECIO]</f>
        <v>2.3199999999999998</v>
      </c>
      <c r="X22" s="2">
        <f>+Tabla3239111213141516[[#This Row],[BALANCE INICIAL2]]+Tabla3239111213141516[[#This Row],[ENTRADAS3]]-Tabla3239111213141516[[#This Row],[SALIDAS4]]</f>
        <v>1136.8</v>
      </c>
    </row>
    <row r="23" spans="1:24">
      <c r="A23" s="9"/>
      <c r="B23" s="68"/>
      <c r="C23" s="69"/>
      <c r="H23" s="9"/>
      <c r="K23" s="70"/>
      <c r="M23" s="90"/>
      <c r="N23" s="144"/>
      <c r="O23" s="16"/>
      <c r="P23" s="90"/>
      <c r="Q23" s="2"/>
      <c r="R23" s="2">
        <f>SUBTOTAL(109,[BALANCE INICIAL2])</f>
        <v>1136.8</v>
      </c>
      <c r="S23" s="2">
        <f>SUBTOTAL(109,[ENTRADAS3])</f>
        <v>0</v>
      </c>
      <c r="T23" s="2">
        <f>SUBTOTAL(109,[SALIDAS4])</f>
        <v>0</v>
      </c>
      <c r="U23" s="2">
        <f>SUBTOTAL(109,[TOTAL5])</f>
        <v>1136.8</v>
      </c>
      <c r="W23" s="2"/>
      <c r="X23" s="2">
        <f>SUBTOTAL(109,Tabla3239111213141516[TOTAL5])</f>
        <v>1136.8</v>
      </c>
    </row>
    <row r="25" spans="1:24">
      <c r="W25" s="232" t="s">
        <v>1830</v>
      </c>
      <c r="X25" s="232"/>
    </row>
    <row r="26" spans="1:24" ht="28.2">
      <c r="W26" s="148" t="s">
        <v>5</v>
      </c>
      <c r="X26" s="148" t="s">
        <v>1816</v>
      </c>
    </row>
    <row r="27" spans="1:24">
      <c r="W27" s="149">
        <f>Tabla32391112131415[PRECIO]</f>
        <v>232</v>
      </c>
      <c r="X27" s="149">
        <f>X17-X22</f>
        <v>112543.2</v>
      </c>
    </row>
    <row r="28" spans="1:24">
      <c r="W28" s="149"/>
      <c r="X28" s="149">
        <f>X27</f>
        <v>112543.2</v>
      </c>
    </row>
    <row r="33" spans="3:19" s="73" customFormat="1">
      <c r="C33" s="73" t="s">
        <v>1806</v>
      </c>
      <c r="J33" s="73" t="s">
        <v>1807</v>
      </c>
      <c r="S33" s="73" t="s">
        <v>1808</v>
      </c>
    </row>
    <row r="36" spans="3:19">
      <c r="C36" s="73" t="s">
        <v>1819</v>
      </c>
      <c r="D36" s="73"/>
    </row>
    <row r="37" spans="3:19">
      <c r="C37" s="74">
        <f>Tabla32391112131415[[#Totals],[TOTAL5]]/Tabla323911[[#Totals],[TOTAL5]]</f>
        <v>1.4775260329578739E-2</v>
      </c>
      <c r="D37" s="73"/>
    </row>
  </sheetData>
  <mergeCells count="12">
    <mergeCell ref="W25:X25"/>
    <mergeCell ref="A7:C7"/>
    <mergeCell ref="A15:C15"/>
    <mergeCell ref="I15:L15"/>
    <mergeCell ref="M15:P15"/>
    <mergeCell ref="R15:U15"/>
    <mergeCell ref="W15:X15"/>
    <mergeCell ref="A20:C20"/>
    <mergeCell ref="I20:L20"/>
    <mergeCell ref="M20:P20"/>
    <mergeCell ref="R20:U20"/>
    <mergeCell ref="W20:X20"/>
  </mergeCells>
  <pageMargins left="0.7" right="0.7" top="0.75" bottom="0.75" header="0.3" footer="0.3"/>
  <pageSetup paperSize="5" orientation="landscape" horizontalDpi="4294967295" verticalDpi="4294967295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"/>
  <dimension ref="A6:O792"/>
  <sheetViews>
    <sheetView showGridLines="0" topLeftCell="A18" zoomScale="115" zoomScaleNormal="115" workbookViewId="0">
      <selection activeCell="G63" sqref="G63"/>
    </sheetView>
  </sheetViews>
  <sheetFormatPr baseColWidth="10" defaultRowHeight="14.4"/>
  <cols>
    <col min="1" max="1" width="13.5546875" customWidth="1"/>
    <col min="2" max="2" width="20.33203125" customWidth="1"/>
    <col min="3" max="3" width="26.109375" customWidth="1"/>
    <col min="4" max="4" width="25.33203125" customWidth="1"/>
    <col min="5" max="5" width="5" customWidth="1"/>
    <col min="6" max="6" width="14.44140625" customWidth="1"/>
    <col min="7" max="7" width="16" customWidth="1"/>
    <col min="8" max="8" width="12.5546875" customWidth="1"/>
    <col min="10" max="10" width="15.44140625" customWidth="1"/>
    <col min="12" max="12" width="19.109375" customWidth="1"/>
    <col min="13" max="13" width="13.5546875" customWidth="1"/>
    <col min="14" max="14" width="12.33203125" customWidth="1"/>
    <col min="15" max="15" width="14" customWidth="1"/>
  </cols>
  <sheetData>
    <row r="6" spans="1:15" ht="18">
      <c r="A6" s="217" t="s">
        <v>21</v>
      </c>
      <c r="B6" s="217"/>
      <c r="C6" s="217"/>
    </row>
    <row r="7" spans="1:15" ht="18">
      <c r="A7" s="218" t="s">
        <v>22</v>
      </c>
      <c r="B7" s="218"/>
      <c r="C7" s="218"/>
    </row>
    <row r="9" spans="1:15">
      <c r="A9" s="7" t="s">
        <v>18</v>
      </c>
      <c r="B9" s="4" t="s">
        <v>916</v>
      </c>
    </row>
    <row r="10" spans="1:15">
      <c r="A10" s="7" t="s">
        <v>19</v>
      </c>
      <c r="B10" s="5"/>
    </row>
    <row r="11" spans="1:15" ht="43.2">
      <c r="A11" s="8" t="s">
        <v>20</v>
      </c>
      <c r="B11" s="6">
        <f ca="1">+TODAY()</f>
        <v>45593</v>
      </c>
    </row>
    <row r="14" spans="1:15" ht="15" thickBot="1"/>
    <row r="15" spans="1:15" ht="18.600000000000001" thickBot="1">
      <c r="A15" s="219" t="s">
        <v>14</v>
      </c>
      <c r="B15" s="220"/>
      <c r="C15" s="221"/>
      <c r="G15" s="222" t="s">
        <v>15</v>
      </c>
      <c r="H15" s="223"/>
      <c r="I15" s="223"/>
      <c r="J15" s="224"/>
      <c r="L15" s="225" t="s">
        <v>17</v>
      </c>
      <c r="M15" s="223"/>
      <c r="N15" s="223"/>
      <c r="O15" s="224"/>
    </row>
    <row r="16" spans="1:15">
      <c r="A16" s="1" t="s">
        <v>0</v>
      </c>
      <c r="B16" s="1" t="s">
        <v>12</v>
      </c>
      <c r="C16" s="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1" t="s">
        <v>3</v>
      </c>
      <c r="I16" s="1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 hidden="1">
      <c r="A17" s="9" t="s">
        <v>42</v>
      </c>
      <c r="B17" s="19">
        <v>1206010001</v>
      </c>
      <c r="C17" t="s">
        <v>88</v>
      </c>
      <c r="D17" t="s">
        <v>268</v>
      </c>
      <c r="F17" s="9" t="s">
        <v>820</v>
      </c>
      <c r="G17">
        <v>3</v>
      </c>
      <c r="J17">
        <f>+Tabla3[[#This Row],[BALANCE INICIAL]]+Tabla3[[#This Row],[ENTRADAS]]-Tabla3[[#This Row],[SALIDAS]]</f>
        <v>3</v>
      </c>
      <c r="K17" s="2">
        <v>45</v>
      </c>
      <c r="L17" s="2">
        <f>+Tabla3[[#This Row],[BALANCE INICIAL]]*Tabla3[[#This Row],[PRECIO]]</f>
        <v>135</v>
      </c>
      <c r="M17" s="2">
        <f>+Tabla3[[#This Row],[ENTRADAS]]*Tabla3[[#This Row],[PRECIO]]</f>
        <v>0</v>
      </c>
      <c r="N17" s="2">
        <f>+Tabla3[[#This Row],[SALIDAS]]*Tabla3[[#This Row],[PRECIO]]</f>
        <v>0</v>
      </c>
      <c r="O17" s="2">
        <f>+Tabla3[[#This Row],[BALANCE INICIAL2]]+Tabla3[[#This Row],[ENTRADAS3]]-Tabla3[[#This Row],[SALIDAS4]]</f>
        <v>135</v>
      </c>
    </row>
    <row r="18" spans="1:15">
      <c r="A18" s="9" t="s">
        <v>23</v>
      </c>
      <c r="B18" s="10" t="s">
        <v>881</v>
      </c>
      <c r="C18" t="s">
        <v>882</v>
      </c>
      <c r="D18" t="s">
        <v>947</v>
      </c>
      <c r="F18" s="9" t="s">
        <v>826</v>
      </c>
      <c r="H18">
        <v>20</v>
      </c>
      <c r="J18">
        <f>+Tabla3[[#This Row],[BALANCE INICIAL]]+Tabla3[[#This Row],[ENTRADAS]]-Tabla3[[#This Row],[SALIDAS]]</f>
        <v>20</v>
      </c>
      <c r="K18" s="2">
        <v>48</v>
      </c>
      <c r="L18" s="2">
        <f>+Tabla3[[#This Row],[BALANCE INICIAL]]*Tabla3[[#This Row],[PRECIO]]</f>
        <v>0</v>
      </c>
      <c r="M18" s="2">
        <f>+Tabla3[[#This Row],[ENTRADAS]]*Tabla3[[#This Row],[PRECIO]]</f>
        <v>960</v>
      </c>
      <c r="N18" s="2">
        <f>+Tabla3[[#This Row],[SALIDAS]]*Tabla3[[#This Row],[PRECIO]]</f>
        <v>0</v>
      </c>
      <c r="O18" s="2">
        <f>+Tabla3[[#This Row],[BALANCE INICIAL2]]+Tabla3[[#This Row],[ENTRADAS3]]-Tabla3[[#This Row],[SALIDAS4]]</f>
        <v>960</v>
      </c>
    </row>
    <row r="19" spans="1:15" hidden="1">
      <c r="A19" s="9" t="s">
        <v>23</v>
      </c>
      <c r="B19" s="10" t="s">
        <v>874</v>
      </c>
      <c r="C19" t="s">
        <v>63</v>
      </c>
      <c r="D19" t="s">
        <v>113</v>
      </c>
      <c r="F19" s="9" t="s">
        <v>820</v>
      </c>
      <c r="G19">
        <v>45</v>
      </c>
      <c r="J19">
        <f>+Tabla3[[#This Row],[BALANCE INICIAL]]+Tabla3[[#This Row],[ENTRADAS]]-Tabla3[[#This Row],[SALIDAS]]</f>
        <v>45</v>
      </c>
      <c r="K19" s="2">
        <v>188.56</v>
      </c>
      <c r="L19" s="2">
        <f>+Tabla3[[#This Row],[BALANCE INICIAL]]*Tabla3[[#This Row],[PRECIO]]</f>
        <v>8485.2000000000007</v>
      </c>
      <c r="M19" s="2">
        <f>+Tabla3[[#This Row],[ENTRADAS]]*Tabla3[[#This Row],[PRECIO]]</f>
        <v>0</v>
      </c>
      <c r="N19" s="2">
        <f>+Tabla3[[#This Row],[SALIDAS]]*Tabla3[[#This Row],[PRECIO]]</f>
        <v>0</v>
      </c>
      <c r="O19" s="2">
        <f>+Tabla3[[#This Row],[BALANCE INICIAL2]]+Tabla3[[#This Row],[ENTRADAS3]]-Tabla3[[#This Row],[SALIDAS4]]</f>
        <v>8485.2000000000007</v>
      </c>
    </row>
    <row r="20" spans="1:15" hidden="1">
      <c r="A20" s="9" t="s">
        <v>23</v>
      </c>
      <c r="B20" s="10" t="s">
        <v>874</v>
      </c>
      <c r="C20" t="s">
        <v>63</v>
      </c>
      <c r="D20" t="s">
        <v>118</v>
      </c>
      <c r="F20" s="9" t="s">
        <v>820</v>
      </c>
      <c r="G20">
        <v>36</v>
      </c>
      <c r="J20">
        <f>+Tabla3[[#This Row],[BALANCE INICIAL]]+Tabla3[[#This Row],[ENTRADAS]]-Tabla3[[#This Row],[SALIDAS]]</f>
        <v>36</v>
      </c>
      <c r="K20" s="2">
        <v>283.89999999999998</v>
      </c>
      <c r="L20" s="2">
        <f>+Tabla3[[#This Row],[BALANCE INICIAL]]*Tabla3[[#This Row],[PRECIO]]</f>
        <v>10220.4</v>
      </c>
      <c r="M20" s="2">
        <f>+Tabla3[[#This Row],[ENTRADAS]]*Tabla3[[#This Row],[PRECIO]]</f>
        <v>0</v>
      </c>
      <c r="N20" s="2">
        <f>+Tabla3[[#This Row],[SALIDAS]]*Tabla3[[#This Row],[PRECIO]]</f>
        <v>0</v>
      </c>
      <c r="O20" s="2">
        <f>+Tabla3[[#This Row],[BALANCE INICIAL2]]+Tabla3[[#This Row],[ENTRADAS3]]-Tabla3[[#This Row],[SALIDAS4]]</f>
        <v>10220.4</v>
      </c>
    </row>
    <row r="21" spans="1:15">
      <c r="A21" s="9" t="s">
        <v>34</v>
      </c>
      <c r="B21" s="10" t="s">
        <v>877</v>
      </c>
      <c r="C21" t="s">
        <v>80</v>
      </c>
      <c r="D21" t="s">
        <v>455</v>
      </c>
      <c r="F21" s="9" t="s">
        <v>820</v>
      </c>
      <c r="H21">
        <v>20</v>
      </c>
      <c r="J21">
        <f>+Tabla3[[#This Row],[BALANCE INICIAL]]+Tabla3[[#This Row],[ENTRADAS]]-Tabla3[[#This Row],[SALIDAS]]</f>
        <v>20</v>
      </c>
      <c r="K21" s="2">
        <v>6.3</v>
      </c>
      <c r="L21" s="2">
        <f>+Tabla3[[#This Row],[BALANCE INICIAL]]*Tabla3[[#This Row],[PRECIO]]</f>
        <v>0</v>
      </c>
      <c r="M21" s="2">
        <f>+Tabla3[[#This Row],[ENTRADAS]]*Tabla3[[#This Row],[PRECIO]]</f>
        <v>126</v>
      </c>
      <c r="N21" s="2">
        <f>+Tabla3[[#This Row],[SALIDAS]]*Tabla3[[#This Row],[PRECIO]]</f>
        <v>0</v>
      </c>
      <c r="O21" s="2">
        <f>+Tabla3[[#This Row],[BALANCE INICIAL2]]+Tabla3[[#This Row],[ENTRADAS3]]-Tabla3[[#This Row],[SALIDAS4]]</f>
        <v>126</v>
      </c>
    </row>
    <row r="22" spans="1:15" hidden="1">
      <c r="A22" s="13" t="s">
        <v>33</v>
      </c>
      <c r="B22" s="10" t="s">
        <v>879</v>
      </c>
      <c r="C22" t="s">
        <v>106</v>
      </c>
      <c r="D22" t="s">
        <v>643</v>
      </c>
      <c r="F22" s="9" t="s">
        <v>870</v>
      </c>
      <c r="G22">
        <v>4</v>
      </c>
      <c r="J22">
        <f>+Tabla3[[#This Row],[BALANCE INICIAL]]+Tabla3[[#This Row],[ENTRADAS]]-Tabla3[[#This Row],[SALIDAS]]</f>
        <v>4</v>
      </c>
      <c r="K22" s="2">
        <v>450</v>
      </c>
      <c r="L22" s="2">
        <f>+Tabla3[[#This Row],[BALANCE INICIAL]]*Tabla3[[#This Row],[PRECIO]]</f>
        <v>1800</v>
      </c>
      <c r="M22" s="2">
        <f>+Tabla3[[#This Row],[ENTRADAS]]*Tabla3[[#This Row],[PRECIO]]</f>
        <v>0</v>
      </c>
      <c r="N22" s="2">
        <f>+Tabla3[[#This Row],[SALIDAS]]*Tabla3[[#This Row],[PRECIO]]</f>
        <v>0</v>
      </c>
      <c r="O22" s="2">
        <f>+Tabla3[[#This Row],[BALANCE INICIAL2]]+Tabla3[[#This Row],[ENTRADAS3]]-Tabla3[[#This Row],[SALIDAS4]]</f>
        <v>1800</v>
      </c>
    </row>
    <row r="23" spans="1:15" hidden="1">
      <c r="A23" s="9" t="s">
        <v>29</v>
      </c>
      <c r="B23" s="16" t="s">
        <v>878</v>
      </c>
      <c r="C23" t="s">
        <v>102</v>
      </c>
      <c r="D23" t="s">
        <v>491</v>
      </c>
      <c r="F23" s="9" t="s">
        <v>911</v>
      </c>
      <c r="G23">
        <v>0</v>
      </c>
      <c r="J23">
        <f>+Tabla3[[#This Row],[BALANCE INICIAL]]+Tabla3[[#This Row],[ENTRADAS]]-Tabla3[[#This Row],[SALIDAS]]</f>
        <v>0</v>
      </c>
      <c r="K23" s="2">
        <v>625</v>
      </c>
      <c r="L23" s="2">
        <f>+Tabla3[[#This Row],[BALANCE INICIAL]]*Tabla3[[#This Row],[PRECIO]]</f>
        <v>0</v>
      </c>
      <c r="M23" s="2">
        <f>+Tabla3[[#This Row],[ENTRADAS]]*Tabla3[[#This Row],[PRECIO]]</f>
        <v>0</v>
      </c>
      <c r="N23" s="2">
        <f>+Tabla3[[#This Row],[SALIDAS]]*Tabla3[[#This Row],[PRECIO]]</f>
        <v>0</v>
      </c>
      <c r="O23" s="2">
        <f>+Tabla3[[#This Row],[BALANCE INICIAL2]]+Tabla3[[#This Row],[ENTRADAS3]]-Tabla3[[#This Row],[SALIDAS4]]</f>
        <v>0</v>
      </c>
    </row>
    <row r="24" spans="1:15" hidden="1">
      <c r="A24" s="9" t="s">
        <v>50</v>
      </c>
      <c r="B24" s="10" t="s">
        <v>902</v>
      </c>
      <c r="C24" t="s">
        <v>99</v>
      </c>
      <c r="D24" t="s">
        <v>915</v>
      </c>
      <c r="F24" s="9" t="s">
        <v>820</v>
      </c>
      <c r="G24">
        <v>2</v>
      </c>
      <c r="J24">
        <f>+Tabla3[[#This Row],[BALANCE INICIAL]]+Tabla3[[#This Row],[ENTRADAS]]-Tabla3[[#This Row],[SALIDAS]]</f>
        <v>2</v>
      </c>
      <c r="K24" s="2">
        <v>650</v>
      </c>
      <c r="L24" s="2">
        <f>+Tabla3[[#This Row],[BALANCE INICIAL]]*Tabla3[[#This Row],[PRECIO]]</f>
        <v>1300</v>
      </c>
      <c r="M24" s="2">
        <f>+Tabla3[[#This Row],[ENTRADAS]]*Tabla3[[#This Row],[PRECIO]]</f>
        <v>0</v>
      </c>
      <c r="N24" s="2">
        <f>+Tabla3[[#This Row],[SALIDAS]]*Tabla3[[#This Row],[PRECIO]]</f>
        <v>0</v>
      </c>
      <c r="O24" s="2">
        <f>+Tabla3[[#This Row],[BALANCE INICIAL2]]+Tabla3[[#This Row],[ENTRADAS3]]-Tabla3[[#This Row],[SALIDAS4]]</f>
        <v>1300</v>
      </c>
    </row>
    <row r="25" spans="1:15" hidden="1">
      <c r="A25" s="15" t="s">
        <v>912</v>
      </c>
      <c r="B25" s="10" t="s">
        <v>913</v>
      </c>
      <c r="C25" s="18" t="s">
        <v>914</v>
      </c>
      <c r="D25" t="s">
        <v>906</v>
      </c>
      <c r="F25" s="9" t="s">
        <v>820</v>
      </c>
      <c r="G25">
        <v>1</v>
      </c>
      <c r="J25">
        <f>+Tabla3[[#This Row],[BALANCE INICIAL]]+Tabla3[[#This Row],[ENTRADAS]]-Tabla3[[#This Row],[SALIDAS]]</f>
        <v>1</v>
      </c>
      <c r="K25" s="2">
        <v>259.52999999999997</v>
      </c>
      <c r="L25" s="2">
        <f>+Tabla3[[#This Row],[BALANCE INICIAL]]*Tabla3[[#This Row],[PRECIO]]</f>
        <v>259.52999999999997</v>
      </c>
      <c r="M25" s="2">
        <f>+Tabla3[[#This Row],[ENTRADAS]]*Tabla3[[#This Row],[PRECIO]]</f>
        <v>0</v>
      </c>
      <c r="N25" s="2">
        <f>+Tabla3[[#This Row],[SALIDAS]]*Tabla3[[#This Row],[PRECIO]]</f>
        <v>0</v>
      </c>
      <c r="O25" s="2">
        <f>+Tabla3[[#This Row],[BALANCE INICIAL2]]+Tabla3[[#This Row],[ENTRADAS3]]-Tabla3[[#This Row],[SALIDAS4]]</f>
        <v>259.52999999999997</v>
      </c>
    </row>
    <row r="26" spans="1:15" hidden="1">
      <c r="A26" s="9" t="s">
        <v>47</v>
      </c>
      <c r="B26" t="s">
        <v>893</v>
      </c>
      <c r="C26" t="s">
        <v>94</v>
      </c>
      <c r="D26" t="s">
        <v>381</v>
      </c>
      <c r="F26" s="9" t="s">
        <v>859</v>
      </c>
      <c r="G26">
        <v>6</v>
      </c>
      <c r="J26">
        <f>+Tabla3[[#This Row],[BALANCE INICIAL]]+Tabla3[[#This Row],[ENTRADAS]]-Tabla3[[#This Row],[SALIDAS]]</f>
        <v>6</v>
      </c>
      <c r="K26" s="2">
        <v>3240</v>
      </c>
      <c r="L26" s="2">
        <f>+Tabla3[[#This Row],[BALANCE INICIAL]]*Tabla3[[#This Row],[PRECIO]]</f>
        <v>19440</v>
      </c>
      <c r="M26" s="2">
        <f>+Tabla3[[#This Row],[ENTRADAS]]*Tabla3[[#This Row],[PRECIO]]</f>
        <v>0</v>
      </c>
      <c r="N26" s="2">
        <f>+Tabla3[[#This Row],[SALIDAS]]*Tabla3[[#This Row],[PRECIO]]</f>
        <v>0</v>
      </c>
      <c r="O26" s="2">
        <f>+Tabla3[[#This Row],[BALANCE INICIAL2]]+Tabla3[[#This Row],[ENTRADAS3]]-Tabla3[[#This Row],[SALIDAS4]]</f>
        <v>19440</v>
      </c>
    </row>
    <row r="27" spans="1:15" hidden="1">
      <c r="A27" s="9" t="s">
        <v>47</v>
      </c>
      <c r="B27" t="s">
        <v>893</v>
      </c>
      <c r="C27" t="s">
        <v>94</v>
      </c>
      <c r="D27" t="s">
        <v>385</v>
      </c>
      <c r="F27" s="9" t="s">
        <v>859</v>
      </c>
      <c r="G27">
        <v>5</v>
      </c>
      <c r="J27">
        <f>+Tabla3[[#This Row],[BALANCE INICIAL]]+Tabla3[[#This Row],[ENTRADAS]]-Tabla3[[#This Row],[SALIDAS]]</f>
        <v>5</v>
      </c>
      <c r="K27" s="2">
        <v>3240</v>
      </c>
      <c r="L27" s="2">
        <f>+Tabla3[[#This Row],[BALANCE INICIAL]]*Tabla3[[#This Row],[PRECIO]]</f>
        <v>16200</v>
      </c>
      <c r="M27" s="2">
        <f>+Tabla3[[#This Row],[ENTRADAS]]*Tabla3[[#This Row],[PRECIO]]</f>
        <v>0</v>
      </c>
      <c r="N27" s="2">
        <f>+Tabla3[[#This Row],[SALIDAS]]*Tabla3[[#This Row],[PRECIO]]</f>
        <v>0</v>
      </c>
      <c r="O27" s="2">
        <f>+Tabla3[[#This Row],[BALANCE INICIAL2]]+Tabla3[[#This Row],[ENTRADAS3]]-Tabla3[[#This Row],[SALIDAS4]]</f>
        <v>16200</v>
      </c>
    </row>
    <row r="28" spans="1:15" hidden="1">
      <c r="A28" s="9" t="s">
        <v>34</v>
      </c>
      <c r="B28" s="17" t="s">
        <v>877</v>
      </c>
      <c r="C28" t="s">
        <v>80</v>
      </c>
      <c r="D28" t="s">
        <v>442</v>
      </c>
      <c r="F28" s="9" t="s">
        <v>820</v>
      </c>
      <c r="G28">
        <v>14</v>
      </c>
      <c r="J28">
        <f>+Tabla3[[#This Row],[BALANCE INICIAL]]+Tabla3[[#This Row],[ENTRADAS]]-Tabla3[[#This Row],[SALIDAS]]</f>
        <v>14</v>
      </c>
      <c r="K28" s="2">
        <v>9.76</v>
      </c>
      <c r="L28" s="2">
        <f>+Tabla3[[#This Row],[BALANCE INICIAL]]*Tabla3[[#This Row],[PRECIO]]</f>
        <v>136.63999999999999</v>
      </c>
      <c r="M28" s="2">
        <f>+Tabla3[[#This Row],[ENTRADAS]]*Tabla3[[#This Row],[PRECIO]]</f>
        <v>0</v>
      </c>
      <c r="N28" s="2">
        <f>+Tabla3[[#This Row],[SALIDAS]]*Tabla3[[#This Row],[PRECIO]]</f>
        <v>0</v>
      </c>
      <c r="O28" s="2">
        <f>+Tabla3[[#This Row],[BALANCE INICIAL2]]+Tabla3[[#This Row],[ENTRADAS3]]-Tabla3[[#This Row],[SALIDAS4]]</f>
        <v>136.63999999999999</v>
      </c>
    </row>
    <row r="29" spans="1:15" hidden="1">
      <c r="A29" s="9" t="s">
        <v>34</v>
      </c>
      <c r="B29" s="17" t="s">
        <v>877</v>
      </c>
      <c r="C29" t="s">
        <v>80</v>
      </c>
      <c r="D29" t="s">
        <v>441</v>
      </c>
      <c r="F29" s="9" t="s">
        <v>826</v>
      </c>
      <c r="G29">
        <v>13</v>
      </c>
      <c r="J29">
        <f>+Tabla3[[#This Row],[BALANCE INICIAL]]+Tabla3[[#This Row],[ENTRADAS]]-Tabla3[[#This Row],[SALIDAS]]</f>
        <v>13</v>
      </c>
      <c r="K29" s="2">
        <v>13.93</v>
      </c>
      <c r="L29" s="2">
        <f>+Tabla3[[#This Row],[BALANCE INICIAL]]*Tabla3[[#This Row],[PRECIO]]</f>
        <v>181.09</v>
      </c>
      <c r="M29" s="2">
        <f>+Tabla3[[#This Row],[ENTRADAS]]*Tabla3[[#This Row],[PRECIO]]</f>
        <v>0</v>
      </c>
      <c r="N29" s="2">
        <f>+Tabla3[[#This Row],[SALIDAS]]*Tabla3[[#This Row],[PRECIO]]</f>
        <v>0</v>
      </c>
      <c r="O29" s="2">
        <f>+Tabla3[[#This Row],[BALANCE INICIAL2]]+Tabla3[[#This Row],[ENTRADAS3]]-Tabla3[[#This Row],[SALIDAS4]]</f>
        <v>181.09</v>
      </c>
    </row>
    <row r="30" spans="1:15" hidden="1">
      <c r="A30" s="9" t="s">
        <v>26</v>
      </c>
      <c r="B30" t="s">
        <v>887</v>
      </c>
      <c r="C30" t="s">
        <v>66</v>
      </c>
      <c r="D30" t="s">
        <v>120</v>
      </c>
      <c r="F30" s="9" t="s">
        <v>820</v>
      </c>
      <c r="G30">
        <v>20</v>
      </c>
      <c r="J30">
        <f>+Tabla3[[#This Row],[BALANCE INICIAL]]+Tabla3[[#This Row],[ENTRADAS]]-Tabla3[[#This Row],[SALIDAS]]</f>
        <v>20</v>
      </c>
      <c r="K30" s="2">
        <v>18.54</v>
      </c>
      <c r="L30" s="2">
        <f>+Tabla3[[#This Row],[BALANCE INICIAL]]*Tabla3[[#This Row],[PRECIO]]</f>
        <v>370.79999999999995</v>
      </c>
      <c r="M30" s="2">
        <f>+Tabla3[[#This Row],[ENTRADAS]]*Tabla3[[#This Row],[PRECIO]]</f>
        <v>0</v>
      </c>
      <c r="N30" s="2">
        <f>+Tabla3[[#This Row],[SALIDAS]]*Tabla3[[#This Row],[PRECIO]]</f>
        <v>0</v>
      </c>
      <c r="O30" s="2">
        <f>+Tabla3[[#This Row],[BALANCE INICIAL2]]+Tabla3[[#This Row],[ENTRADAS3]]-Tabla3[[#This Row],[SALIDAS4]]</f>
        <v>370.79999999999995</v>
      </c>
    </row>
    <row r="31" spans="1:15" hidden="1">
      <c r="A31" s="9" t="s">
        <v>34</v>
      </c>
      <c r="B31" s="17" t="s">
        <v>877</v>
      </c>
      <c r="C31" t="s">
        <v>80</v>
      </c>
      <c r="D31" t="s">
        <v>440</v>
      </c>
      <c r="F31" s="9" t="s">
        <v>820</v>
      </c>
      <c r="G31">
        <v>14</v>
      </c>
      <c r="I31">
        <v>1</v>
      </c>
      <c r="J31">
        <f>+Tabla3[[#This Row],[BALANCE INICIAL]]+Tabla3[[#This Row],[ENTRADAS]]-Tabla3[[#This Row],[SALIDAS]]</f>
        <v>13</v>
      </c>
      <c r="K31" s="2">
        <v>13.93</v>
      </c>
      <c r="L31" s="2">
        <f>+Tabla3[[#This Row],[BALANCE INICIAL]]*Tabla3[[#This Row],[PRECIO]]</f>
        <v>195.01999999999998</v>
      </c>
      <c r="M31" s="2">
        <f>+Tabla3[[#This Row],[ENTRADAS]]*Tabla3[[#This Row],[PRECIO]]</f>
        <v>0</v>
      </c>
      <c r="N31" s="2">
        <f>+Tabla3[[#This Row],[SALIDAS]]*Tabla3[[#This Row],[PRECIO]]</f>
        <v>13.93</v>
      </c>
      <c r="O31" s="2">
        <f>+Tabla3[[#This Row],[BALANCE INICIAL2]]+Tabla3[[#This Row],[ENTRADAS3]]-Tabla3[[#This Row],[SALIDAS4]]</f>
        <v>181.08999999999997</v>
      </c>
    </row>
    <row r="32" spans="1:15" hidden="1">
      <c r="A32" s="9" t="s">
        <v>29</v>
      </c>
      <c r="B32" t="s">
        <v>878</v>
      </c>
      <c r="C32" t="s">
        <v>102</v>
      </c>
      <c r="D32" t="s">
        <v>493</v>
      </c>
      <c r="F32" s="9" t="s">
        <v>908</v>
      </c>
      <c r="G32">
        <v>0</v>
      </c>
      <c r="J32">
        <f>+Tabla3[[#This Row],[BALANCE INICIAL]]+Tabla3[[#This Row],[ENTRADAS]]-Tabla3[[#This Row],[SALIDAS]]</f>
        <v>0</v>
      </c>
      <c r="K32" s="2">
        <v>64</v>
      </c>
      <c r="L32" s="2">
        <f>+Tabla3[[#This Row],[BALANCE INICIAL]]*Tabla3[[#This Row],[PRECIO]]</f>
        <v>0</v>
      </c>
      <c r="M32" s="2">
        <f>+Tabla3[[#This Row],[ENTRADAS]]*Tabla3[[#This Row],[PRECIO]]</f>
        <v>0</v>
      </c>
      <c r="N32" s="2">
        <f>+Tabla3[[#This Row],[SALIDAS]]*Tabla3[[#This Row],[PRECIO]]</f>
        <v>0</v>
      </c>
      <c r="O32" s="2">
        <f>+Tabla3[[#This Row],[BALANCE INICIAL2]]+Tabla3[[#This Row],[ENTRADAS3]]-Tabla3[[#This Row],[SALIDAS4]]</f>
        <v>0</v>
      </c>
    </row>
    <row r="33" spans="1:15" hidden="1">
      <c r="A33" s="9" t="s">
        <v>29</v>
      </c>
      <c r="B33" t="s">
        <v>878</v>
      </c>
      <c r="C33" t="s">
        <v>102</v>
      </c>
      <c r="D33" t="s">
        <v>494</v>
      </c>
      <c r="F33" s="9" t="s">
        <v>908</v>
      </c>
      <c r="G33">
        <v>0</v>
      </c>
      <c r="J33">
        <f>+Tabla3[[#This Row],[BALANCE INICIAL]]+Tabla3[[#This Row],[ENTRADAS]]-Tabla3[[#This Row],[SALIDAS]]</f>
        <v>0</v>
      </c>
      <c r="K33" s="2">
        <v>109</v>
      </c>
      <c r="L33" s="2">
        <f>+Tabla3[[#This Row],[BALANCE INICIAL]]*Tabla3[[#This Row],[PRECIO]]</f>
        <v>0</v>
      </c>
      <c r="M33" s="2">
        <f>+Tabla3[[#This Row],[ENTRADAS]]*Tabla3[[#This Row],[PRECIO]]</f>
        <v>0</v>
      </c>
      <c r="N33" s="2">
        <f>+Tabla3[[#This Row],[SALIDAS]]*Tabla3[[#This Row],[PRECIO]]</f>
        <v>0</v>
      </c>
      <c r="O33" s="2">
        <f>+Tabla3[[#This Row],[BALANCE INICIAL2]]+Tabla3[[#This Row],[ENTRADAS3]]-Tabla3[[#This Row],[SALIDAS4]]</f>
        <v>0</v>
      </c>
    </row>
    <row r="34" spans="1:15" hidden="1">
      <c r="A34" s="9" t="s">
        <v>29</v>
      </c>
      <c r="B34" t="s">
        <v>878</v>
      </c>
      <c r="C34" t="s">
        <v>102</v>
      </c>
      <c r="D34" t="s">
        <v>495</v>
      </c>
      <c r="F34" s="9" t="s">
        <v>908</v>
      </c>
      <c r="G34">
        <v>0</v>
      </c>
      <c r="J34">
        <f>+Tabla3[[#This Row],[BALANCE INICIAL]]+Tabla3[[#This Row],[ENTRADAS]]-Tabla3[[#This Row],[SALIDAS]]</f>
        <v>0</v>
      </c>
      <c r="K34" s="2">
        <v>257</v>
      </c>
      <c r="L34" s="2">
        <f>+Tabla3[[#This Row],[BALANCE INICIAL]]*Tabla3[[#This Row],[PRECIO]]</f>
        <v>0</v>
      </c>
      <c r="M34" s="2">
        <f>+Tabla3[[#This Row],[ENTRADAS]]*Tabla3[[#This Row],[PRECIO]]</f>
        <v>0</v>
      </c>
      <c r="N34" s="2">
        <f>+Tabla3[[#This Row],[SALIDAS]]*Tabla3[[#This Row],[PRECIO]]</f>
        <v>0</v>
      </c>
      <c r="O34" s="2">
        <f>+Tabla3[[#This Row],[BALANCE INICIAL2]]+Tabla3[[#This Row],[ENTRADAS3]]-Tabla3[[#This Row],[SALIDAS4]]</f>
        <v>0</v>
      </c>
    </row>
    <row r="35" spans="1:15" hidden="1">
      <c r="A35" s="9" t="s">
        <v>25</v>
      </c>
      <c r="B35" t="s">
        <v>901</v>
      </c>
      <c r="C35" t="s">
        <v>67</v>
      </c>
      <c r="D35" t="s">
        <v>121</v>
      </c>
      <c r="F35" s="9" t="s">
        <v>823</v>
      </c>
      <c r="G35">
        <v>19</v>
      </c>
      <c r="J35">
        <f>+Tabla3[[#This Row],[BALANCE INICIAL]]+Tabla3[[#This Row],[ENTRADAS]]-Tabla3[[#This Row],[SALIDAS]]</f>
        <v>19</v>
      </c>
      <c r="K35" s="2">
        <v>150</v>
      </c>
      <c r="L35" s="2">
        <f>+Tabla3[[#This Row],[BALANCE INICIAL]]*Tabla3[[#This Row],[PRECIO]]</f>
        <v>2850</v>
      </c>
      <c r="M35" s="2">
        <f>+Tabla3[[#This Row],[ENTRADAS]]*Tabla3[[#This Row],[PRECIO]]</f>
        <v>0</v>
      </c>
      <c r="N35" s="2">
        <f>+Tabla3[[#This Row],[SALIDAS]]*Tabla3[[#This Row],[PRECIO]]</f>
        <v>0</v>
      </c>
      <c r="O35" s="2">
        <f>+Tabla3[[#This Row],[BALANCE INICIAL2]]+Tabla3[[#This Row],[ENTRADAS3]]-Tabla3[[#This Row],[SALIDAS4]]</f>
        <v>2850</v>
      </c>
    </row>
    <row r="36" spans="1:15" hidden="1">
      <c r="A36" s="9" t="s">
        <v>25</v>
      </c>
      <c r="B36" t="s">
        <v>901</v>
      </c>
      <c r="C36" t="s">
        <v>65</v>
      </c>
      <c r="D36" t="s">
        <v>119</v>
      </c>
      <c r="F36" s="9" t="s">
        <v>822</v>
      </c>
      <c r="G36">
        <v>4000</v>
      </c>
      <c r="J36">
        <f>+Tabla3[[#This Row],[BALANCE INICIAL]]+Tabla3[[#This Row],[ENTRADAS]]-Tabla3[[#This Row],[SALIDAS]]</f>
        <v>4000</v>
      </c>
      <c r="K36" s="2">
        <v>8.2799999999999994</v>
      </c>
      <c r="L36" s="2">
        <f>+Tabla3[[#This Row],[BALANCE INICIAL]]*Tabla3[[#This Row],[PRECIO]]</f>
        <v>33120</v>
      </c>
      <c r="M36" s="2">
        <f>+Tabla3[[#This Row],[ENTRADAS]]*Tabla3[[#This Row],[PRECIO]]</f>
        <v>0</v>
      </c>
      <c r="N36" s="2">
        <f>+Tabla3[[#This Row],[SALIDAS]]*Tabla3[[#This Row],[PRECIO]]</f>
        <v>0</v>
      </c>
      <c r="O36" s="2">
        <f>+Tabla3[[#This Row],[BALANCE INICIAL2]]+Tabla3[[#This Row],[ENTRADAS3]]-Tabla3[[#This Row],[SALIDAS4]]</f>
        <v>33120</v>
      </c>
    </row>
    <row r="37" spans="1:15" hidden="1">
      <c r="A37" s="9" t="s">
        <v>29</v>
      </c>
      <c r="B37" s="16" t="s">
        <v>878</v>
      </c>
      <c r="C37" t="s">
        <v>102</v>
      </c>
      <c r="D37" t="s">
        <v>485</v>
      </c>
      <c r="F37" s="9" t="s">
        <v>865</v>
      </c>
      <c r="G37">
        <v>2</v>
      </c>
      <c r="J37">
        <f>+Tabla3[[#This Row],[BALANCE INICIAL]]+Tabla3[[#This Row],[ENTRADAS]]-Tabla3[[#This Row],[SALIDAS]]</f>
        <v>2</v>
      </c>
      <c r="K37" s="2">
        <v>174</v>
      </c>
      <c r="L37" s="2">
        <f>+Tabla3[[#This Row],[BALANCE INICIAL]]*Tabla3[[#This Row],[PRECIO]]</f>
        <v>348</v>
      </c>
      <c r="M37" s="2">
        <f>+Tabla3[[#This Row],[ENTRADAS]]*Tabla3[[#This Row],[PRECIO]]</f>
        <v>0</v>
      </c>
      <c r="N37" s="2">
        <f>+Tabla3[[#This Row],[SALIDAS]]*Tabla3[[#This Row],[PRECIO]]</f>
        <v>0</v>
      </c>
      <c r="O37" s="2">
        <f>+Tabla3[[#This Row],[BALANCE INICIAL2]]+Tabla3[[#This Row],[ENTRADAS3]]-Tabla3[[#This Row],[SALIDAS4]]</f>
        <v>348</v>
      </c>
    </row>
    <row r="38" spans="1:15" hidden="1">
      <c r="A38" s="9" t="s">
        <v>27</v>
      </c>
      <c r="B38" s="16" t="s">
        <v>889</v>
      </c>
      <c r="C38" t="s">
        <v>68</v>
      </c>
      <c r="D38" t="s">
        <v>122</v>
      </c>
      <c r="F38" s="9" t="s">
        <v>824</v>
      </c>
      <c r="G38">
        <v>84</v>
      </c>
      <c r="I38">
        <v>21</v>
      </c>
      <c r="J38">
        <f>+Tabla3[[#This Row],[BALANCE INICIAL]]+Tabla3[[#This Row],[ENTRADAS]]-Tabla3[[#This Row],[SALIDAS]]</f>
        <v>63</v>
      </c>
      <c r="K38" s="2">
        <v>335</v>
      </c>
      <c r="L38" s="2">
        <f>+Tabla3[[#This Row],[BALANCE INICIAL]]*Tabla3[[#This Row],[PRECIO]]</f>
        <v>28140</v>
      </c>
      <c r="M38" s="2">
        <f>+Tabla3[[#This Row],[ENTRADAS]]*Tabla3[[#This Row],[PRECIO]]</f>
        <v>0</v>
      </c>
      <c r="N38" s="2">
        <f>+Tabla3[[#This Row],[SALIDAS]]*Tabla3[[#This Row],[PRECIO]]</f>
        <v>7035</v>
      </c>
      <c r="O38" s="2">
        <f>+Tabla3[[#This Row],[BALANCE INICIAL2]]+Tabla3[[#This Row],[ENTRADAS3]]-Tabla3[[#This Row],[SALIDAS4]]</f>
        <v>21105</v>
      </c>
    </row>
    <row r="39" spans="1:15" hidden="1">
      <c r="A39" s="9" t="s">
        <v>29</v>
      </c>
      <c r="B39" s="16" t="s">
        <v>878</v>
      </c>
      <c r="C39" t="s">
        <v>102</v>
      </c>
      <c r="D39" t="s">
        <v>486</v>
      </c>
      <c r="F39" s="9" t="s">
        <v>865</v>
      </c>
      <c r="G39">
        <v>22</v>
      </c>
      <c r="J39">
        <f>+Tabla3[[#This Row],[BALANCE INICIAL]]+Tabla3[[#This Row],[ENTRADAS]]-Tabla3[[#This Row],[SALIDAS]]</f>
        <v>22</v>
      </c>
      <c r="K39" s="2">
        <v>355.93</v>
      </c>
      <c r="L39" s="2">
        <f>+Tabla3[[#This Row],[BALANCE INICIAL]]*Tabla3[[#This Row],[PRECIO]]</f>
        <v>7830.46</v>
      </c>
      <c r="M39" s="2">
        <f>+Tabla3[[#This Row],[ENTRADAS]]*Tabla3[[#This Row],[PRECIO]]</f>
        <v>0</v>
      </c>
      <c r="N39" s="2">
        <f>+Tabla3[[#This Row],[SALIDAS]]*Tabla3[[#This Row],[PRECIO]]</f>
        <v>0</v>
      </c>
      <c r="O39" s="2">
        <f>+Tabla3[[#This Row],[BALANCE INICIAL2]]+Tabla3[[#This Row],[ENTRADAS3]]-Tabla3[[#This Row],[SALIDAS4]]</f>
        <v>7830.46</v>
      </c>
    </row>
    <row r="40" spans="1:15" hidden="1">
      <c r="A40" s="9" t="s">
        <v>23</v>
      </c>
      <c r="B40" s="10" t="s">
        <v>881</v>
      </c>
      <c r="C40" t="s">
        <v>882</v>
      </c>
      <c r="D40" t="s">
        <v>394</v>
      </c>
      <c r="F40" s="9" t="s">
        <v>820</v>
      </c>
      <c r="G40">
        <v>1</v>
      </c>
      <c r="J40">
        <f>+Tabla3[[#This Row],[BALANCE INICIAL]]+Tabla3[[#This Row],[ENTRADAS]]-Tabla3[[#This Row],[SALIDAS]]</f>
        <v>1</v>
      </c>
      <c r="K40" s="2">
        <v>618.30999999999995</v>
      </c>
      <c r="L40" s="2">
        <f>+Tabla3[[#This Row],[BALANCE INICIAL]]*Tabla3[[#This Row],[PRECIO]]</f>
        <v>618.30999999999995</v>
      </c>
      <c r="M40" s="2">
        <f>+Tabla3[[#This Row],[ENTRADAS]]*Tabla3[[#This Row],[PRECIO]]</f>
        <v>0</v>
      </c>
      <c r="N40" s="2">
        <f>+Tabla3[[#This Row],[SALIDAS]]*Tabla3[[#This Row],[PRECIO]]</f>
        <v>0</v>
      </c>
      <c r="O40" s="2">
        <f>+Tabla3[[#This Row],[BALANCE INICIAL2]]+Tabla3[[#This Row],[ENTRADAS3]]-Tabla3[[#This Row],[SALIDAS4]]</f>
        <v>618.30999999999995</v>
      </c>
    </row>
    <row r="41" spans="1:15" hidden="1">
      <c r="A41" s="9" t="s">
        <v>23</v>
      </c>
      <c r="B41" s="10" t="s">
        <v>881</v>
      </c>
      <c r="C41" t="s">
        <v>882</v>
      </c>
      <c r="D41" t="s">
        <v>395</v>
      </c>
      <c r="F41" s="9" t="s">
        <v>826</v>
      </c>
      <c r="G41">
        <v>2</v>
      </c>
      <c r="J41">
        <f>+Tabla3[[#This Row],[BALANCE INICIAL]]+Tabla3[[#This Row],[ENTRADAS]]-Tabla3[[#This Row],[SALIDAS]]</f>
        <v>2</v>
      </c>
      <c r="K41" s="2">
        <v>466.44</v>
      </c>
      <c r="L41" s="2">
        <f>+Tabla3[[#This Row],[BALANCE INICIAL]]*Tabla3[[#This Row],[PRECIO]]</f>
        <v>932.88</v>
      </c>
      <c r="M41" s="2">
        <f>+Tabla3[[#This Row],[ENTRADAS]]*Tabla3[[#This Row],[PRECIO]]</f>
        <v>0</v>
      </c>
      <c r="N41" s="2">
        <f>+Tabla3[[#This Row],[SALIDAS]]*Tabla3[[#This Row],[PRECIO]]</f>
        <v>0</v>
      </c>
      <c r="O41" s="2">
        <f>+Tabla3[[#This Row],[BALANCE INICIAL2]]+Tabla3[[#This Row],[ENTRADAS3]]-Tabla3[[#This Row],[SALIDAS4]]</f>
        <v>932.88</v>
      </c>
    </row>
    <row r="42" spans="1:15" hidden="1">
      <c r="A42" s="9" t="s">
        <v>29</v>
      </c>
      <c r="B42" s="16" t="s">
        <v>878</v>
      </c>
      <c r="C42" t="s">
        <v>102</v>
      </c>
      <c r="D42" t="s">
        <v>487</v>
      </c>
      <c r="F42" s="9" t="s">
        <v>865</v>
      </c>
      <c r="G42">
        <v>1</v>
      </c>
      <c r="J42">
        <f>+Tabla3[[#This Row],[BALANCE INICIAL]]+Tabla3[[#This Row],[ENTRADAS]]-Tabla3[[#This Row],[SALIDAS]]</f>
        <v>1</v>
      </c>
      <c r="K42" s="2">
        <v>103.95</v>
      </c>
      <c r="L42" s="2">
        <f>+Tabla3[[#This Row],[BALANCE INICIAL]]*Tabla3[[#This Row],[PRECIO]]</f>
        <v>103.95</v>
      </c>
      <c r="M42" s="2">
        <f>+Tabla3[[#This Row],[ENTRADAS]]*Tabla3[[#This Row],[PRECIO]]</f>
        <v>0</v>
      </c>
      <c r="N42" s="2">
        <f>+Tabla3[[#This Row],[SALIDAS]]*Tabla3[[#This Row],[PRECIO]]</f>
        <v>0</v>
      </c>
      <c r="O42" s="2">
        <f>+Tabla3[[#This Row],[BALANCE INICIAL2]]+Tabla3[[#This Row],[ENTRADAS3]]-Tabla3[[#This Row],[SALIDAS4]]</f>
        <v>103.95</v>
      </c>
    </row>
    <row r="43" spans="1:15" hidden="1">
      <c r="A43" s="9" t="s">
        <v>31</v>
      </c>
      <c r="B43" s="16" t="s">
        <v>897</v>
      </c>
      <c r="C43" t="s">
        <v>69</v>
      </c>
      <c r="D43" t="s">
        <v>123</v>
      </c>
      <c r="F43" s="9" t="s">
        <v>825</v>
      </c>
      <c r="G43">
        <v>61</v>
      </c>
      <c r="I43">
        <v>4</v>
      </c>
      <c r="J43">
        <f>+Tabla3[[#This Row],[BALANCE INICIAL]]+Tabla3[[#This Row],[ENTRADAS]]-Tabla3[[#This Row],[SALIDAS]]</f>
        <v>57</v>
      </c>
      <c r="K43" s="2">
        <v>125</v>
      </c>
      <c r="L43" s="2">
        <f>+Tabla3[[#This Row],[BALANCE INICIAL]]*Tabla3[[#This Row],[PRECIO]]</f>
        <v>7625</v>
      </c>
      <c r="M43" s="2">
        <f>+Tabla3[[#This Row],[ENTRADAS]]*Tabla3[[#This Row],[PRECIO]]</f>
        <v>0</v>
      </c>
      <c r="N43" s="2">
        <f>+Tabla3[[#This Row],[SALIDAS]]*Tabla3[[#This Row],[PRECIO]]</f>
        <v>500</v>
      </c>
      <c r="O43" s="2">
        <f>+Tabla3[[#This Row],[BALANCE INICIAL2]]+Tabla3[[#This Row],[ENTRADAS3]]-Tabla3[[#This Row],[SALIDAS4]]</f>
        <v>7125</v>
      </c>
    </row>
    <row r="44" spans="1:15" hidden="1">
      <c r="A44" s="9" t="s">
        <v>31</v>
      </c>
      <c r="B44" s="16" t="s">
        <v>897</v>
      </c>
      <c r="C44" t="s">
        <v>69</v>
      </c>
      <c r="D44" t="s">
        <v>124</v>
      </c>
      <c r="F44" s="9" t="s">
        <v>820</v>
      </c>
      <c r="G44">
        <v>17</v>
      </c>
      <c r="H44">
        <v>0</v>
      </c>
      <c r="I44">
        <v>17</v>
      </c>
      <c r="J44">
        <f>+Tabla3[[#This Row],[BALANCE INICIAL]]+Tabla3[[#This Row],[ENTRADAS]]-Tabla3[[#This Row],[SALIDAS]]</f>
        <v>0</v>
      </c>
      <c r="K44" s="2">
        <v>85</v>
      </c>
      <c r="L44" s="2">
        <f>+Tabla3[[#This Row],[BALANCE INICIAL]]*Tabla3[[#This Row],[PRECIO]]</f>
        <v>1445</v>
      </c>
      <c r="M44" s="2">
        <f>+Tabla3[[#This Row],[ENTRADAS]]*Tabla3[[#This Row],[PRECIO]]</f>
        <v>0</v>
      </c>
      <c r="N44" s="2">
        <f>+Tabla3[[#This Row],[SALIDAS]]*Tabla3[[#This Row],[PRECIO]]</f>
        <v>1445</v>
      </c>
      <c r="O44" s="2">
        <f>+Tabla3[[#This Row],[BALANCE INICIAL2]]+Tabla3[[#This Row],[ENTRADAS3]]-Tabla3[[#This Row],[SALIDAS4]]</f>
        <v>0</v>
      </c>
    </row>
    <row r="45" spans="1:15" hidden="1">
      <c r="A45" s="9" t="s">
        <v>59</v>
      </c>
      <c r="B45" s="10" t="s">
        <v>880</v>
      </c>
      <c r="C45" t="s">
        <v>107</v>
      </c>
      <c r="D45" t="s">
        <v>644</v>
      </c>
      <c r="F45" s="9" t="s">
        <v>820</v>
      </c>
      <c r="G45">
        <v>4</v>
      </c>
      <c r="J45">
        <f>+Tabla3[[#This Row],[BALANCE INICIAL]]+Tabla3[[#This Row],[ENTRADAS]]-Tabla3[[#This Row],[SALIDAS]]</f>
        <v>4</v>
      </c>
      <c r="K45" s="2">
        <v>325</v>
      </c>
      <c r="L45" s="2">
        <f>+Tabla3[[#This Row],[BALANCE INICIAL]]*Tabla3[[#This Row],[PRECIO]]</f>
        <v>1300</v>
      </c>
      <c r="M45" s="2">
        <f>+Tabla3[[#This Row],[ENTRADAS]]*Tabla3[[#This Row],[PRECIO]]</f>
        <v>0</v>
      </c>
      <c r="N45" s="2">
        <f>+Tabla3[[#This Row],[SALIDAS]]*Tabla3[[#This Row],[PRECIO]]</f>
        <v>0</v>
      </c>
      <c r="O45" s="2">
        <f>+Tabla3[[#This Row],[BALANCE INICIAL2]]+Tabla3[[#This Row],[ENTRADAS3]]-Tabla3[[#This Row],[SALIDAS4]]</f>
        <v>1300</v>
      </c>
    </row>
    <row r="46" spans="1:15" ht="27.6">
      <c r="A46" s="15" t="s">
        <v>43</v>
      </c>
      <c r="B46" s="10" t="s">
        <v>954</v>
      </c>
      <c r="C46" s="18" t="s">
        <v>89</v>
      </c>
      <c r="D46" t="s">
        <v>964</v>
      </c>
      <c r="F46" s="9" t="s">
        <v>820</v>
      </c>
      <c r="H46">
        <v>100</v>
      </c>
      <c r="J46">
        <f>+Tabla3[[#This Row],[BALANCE INICIAL]]+Tabla3[[#This Row],[ENTRADAS]]-Tabla3[[#This Row],[SALIDAS]]</f>
        <v>100</v>
      </c>
      <c r="K46" s="2">
        <v>50.4</v>
      </c>
      <c r="L46" s="2">
        <f>+Tabla3[[#This Row],[BALANCE INICIAL]]*Tabla3[[#This Row],[PRECIO]]</f>
        <v>0</v>
      </c>
      <c r="M46" s="2">
        <f>+Tabla3[[#This Row],[ENTRADAS]]*Tabla3[[#This Row],[PRECIO]]</f>
        <v>5040</v>
      </c>
      <c r="N46" s="2">
        <f>+Tabla3[[#This Row],[SALIDAS]]*Tabla3[[#This Row],[PRECIO]]</f>
        <v>0</v>
      </c>
      <c r="O46" s="2">
        <f>+Tabla3[[#This Row],[BALANCE INICIAL2]]+Tabla3[[#This Row],[ENTRADAS3]]-Tabla3[[#This Row],[SALIDAS4]]</f>
        <v>5040</v>
      </c>
    </row>
    <row r="47" spans="1:15" hidden="1">
      <c r="A47" s="9" t="s">
        <v>26</v>
      </c>
      <c r="B47" t="s">
        <v>887</v>
      </c>
      <c r="C47" t="s">
        <v>70</v>
      </c>
      <c r="D47" t="s">
        <v>125</v>
      </c>
      <c r="F47" s="9" t="s">
        <v>820</v>
      </c>
      <c r="G47">
        <v>15</v>
      </c>
      <c r="J47">
        <f>+Tabla3[[#This Row],[BALANCE INICIAL]]+Tabla3[[#This Row],[ENTRADAS]]-Tabla3[[#This Row],[SALIDAS]]</f>
        <v>15</v>
      </c>
      <c r="K47" s="2">
        <v>250</v>
      </c>
      <c r="L47" s="2">
        <f>+Tabla3[[#This Row],[BALANCE INICIAL]]*Tabla3[[#This Row],[PRECIO]]</f>
        <v>3750</v>
      </c>
      <c r="M47" s="2">
        <f>+Tabla3[[#This Row],[ENTRADAS]]*Tabla3[[#This Row],[PRECIO]]</f>
        <v>0</v>
      </c>
      <c r="N47" s="2">
        <f>+Tabla3[[#This Row],[SALIDAS]]*Tabla3[[#This Row],[PRECIO]]</f>
        <v>0</v>
      </c>
      <c r="O47" s="2">
        <f>+Tabla3[[#This Row],[BALANCE INICIAL2]]+Tabla3[[#This Row],[ENTRADAS3]]-Tabla3[[#This Row],[SALIDAS4]]</f>
        <v>3750</v>
      </c>
    </row>
    <row r="48" spans="1:15" hidden="1">
      <c r="A48" s="9" t="s">
        <v>29</v>
      </c>
      <c r="B48" s="16" t="s">
        <v>878</v>
      </c>
      <c r="C48" t="s">
        <v>102</v>
      </c>
      <c r="D48" t="s">
        <v>488</v>
      </c>
      <c r="F48" s="9" t="s">
        <v>865</v>
      </c>
      <c r="G48">
        <v>2</v>
      </c>
      <c r="J48">
        <f>+Tabla3[[#This Row],[BALANCE INICIAL]]+Tabla3[[#This Row],[ENTRADAS]]-Tabla3[[#This Row],[SALIDAS]]</f>
        <v>2</v>
      </c>
      <c r="K48" s="2">
        <v>395</v>
      </c>
      <c r="L48" s="2">
        <f>+Tabla3[[#This Row],[BALANCE INICIAL]]*Tabla3[[#This Row],[PRECIO]]</f>
        <v>790</v>
      </c>
      <c r="M48" s="2">
        <f>+Tabla3[[#This Row],[ENTRADAS]]*Tabla3[[#This Row],[PRECIO]]</f>
        <v>0</v>
      </c>
      <c r="N48" s="2">
        <f>+Tabla3[[#This Row],[SALIDAS]]*Tabla3[[#This Row],[PRECIO]]</f>
        <v>0</v>
      </c>
      <c r="O48" s="2">
        <f>+Tabla3[[#This Row],[BALANCE INICIAL2]]+Tabla3[[#This Row],[ENTRADAS3]]-Tabla3[[#This Row],[SALIDAS4]]</f>
        <v>790</v>
      </c>
    </row>
    <row r="49" spans="1:15" hidden="1">
      <c r="A49" s="9" t="s">
        <v>29</v>
      </c>
      <c r="B49" s="16" t="s">
        <v>878</v>
      </c>
      <c r="C49" t="s">
        <v>102</v>
      </c>
      <c r="D49" t="s">
        <v>489</v>
      </c>
      <c r="F49" s="9" t="s">
        <v>865</v>
      </c>
      <c r="G49">
        <v>1</v>
      </c>
      <c r="J49">
        <f>+Tabla3[[#This Row],[BALANCE INICIAL]]+Tabla3[[#This Row],[ENTRADAS]]-Tabla3[[#This Row],[SALIDAS]]</f>
        <v>1</v>
      </c>
      <c r="K49" s="2">
        <v>395</v>
      </c>
      <c r="L49" s="2">
        <f>+Tabla3[[#This Row],[BALANCE INICIAL]]*Tabla3[[#This Row],[PRECIO]]</f>
        <v>395</v>
      </c>
      <c r="M49" s="2">
        <f>+Tabla3[[#This Row],[ENTRADAS]]*Tabla3[[#This Row],[PRECIO]]</f>
        <v>0</v>
      </c>
      <c r="N49" s="2">
        <f>+Tabla3[[#This Row],[SALIDAS]]*Tabla3[[#This Row],[PRECIO]]</f>
        <v>0</v>
      </c>
      <c r="O49" s="2">
        <f>+Tabla3[[#This Row],[BALANCE INICIAL2]]+Tabla3[[#This Row],[ENTRADAS3]]-Tabla3[[#This Row],[SALIDAS4]]</f>
        <v>395</v>
      </c>
    </row>
    <row r="50" spans="1:15" ht="27.6">
      <c r="A50" s="15" t="s">
        <v>43</v>
      </c>
      <c r="B50" s="10" t="s">
        <v>954</v>
      </c>
      <c r="C50" s="18" t="s">
        <v>89</v>
      </c>
      <c r="D50" t="s">
        <v>971</v>
      </c>
      <c r="F50" s="9" t="s">
        <v>820</v>
      </c>
      <c r="H50">
        <v>300</v>
      </c>
      <c r="J50">
        <f>+Tabla3[[#This Row],[BALANCE INICIAL]]+Tabla3[[#This Row],[ENTRADAS]]-Tabla3[[#This Row],[SALIDAS]]</f>
        <v>300</v>
      </c>
      <c r="K50" s="2">
        <v>91</v>
      </c>
      <c r="L50" s="2">
        <f>+Tabla3[[#This Row],[BALANCE INICIAL]]*Tabla3[[#This Row],[PRECIO]]</f>
        <v>0</v>
      </c>
      <c r="M50" s="2">
        <f>+Tabla3[[#This Row],[ENTRADAS]]*Tabla3[[#This Row],[PRECIO]]</f>
        <v>27300</v>
      </c>
      <c r="N50" s="2">
        <f>+Tabla3[[#This Row],[SALIDAS]]*Tabla3[[#This Row],[PRECIO]]</f>
        <v>0</v>
      </c>
      <c r="O50" s="2">
        <f>+Tabla3[[#This Row],[BALANCE INICIAL2]]+Tabla3[[#This Row],[ENTRADAS3]]-Tabla3[[#This Row],[SALIDAS4]]</f>
        <v>27300</v>
      </c>
    </row>
    <row r="51" spans="1:15" hidden="1">
      <c r="A51" s="9" t="s">
        <v>59</v>
      </c>
      <c r="B51" s="10" t="s">
        <v>880</v>
      </c>
      <c r="C51" t="s">
        <v>107</v>
      </c>
      <c r="D51" t="s">
        <v>645</v>
      </c>
      <c r="F51" s="9" t="s">
        <v>820</v>
      </c>
      <c r="G51">
        <v>3</v>
      </c>
      <c r="J51">
        <f>+Tabla3[[#This Row],[BALANCE INICIAL]]+Tabla3[[#This Row],[ENTRADAS]]-Tabla3[[#This Row],[SALIDAS]]</f>
        <v>3</v>
      </c>
      <c r="K51" s="2">
        <v>850</v>
      </c>
      <c r="L51" s="2">
        <f>+Tabla3[[#This Row],[BALANCE INICIAL]]*Tabla3[[#This Row],[PRECIO]]</f>
        <v>2550</v>
      </c>
      <c r="M51" s="2">
        <f>+Tabla3[[#This Row],[ENTRADAS]]*Tabla3[[#This Row],[PRECIO]]</f>
        <v>0</v>
      </c>
      <c r="N51" s="2">
        <f>+Tabla3[[#This Row],[SALIDAS]]*Tabla3[[#This Row],[PRECIO]]</f>
        <v>0</v>
      </c>
      <c r="O51" s="2">
        <f>+Tabla3[[#This Row],[BALANCE INICIAL2]]+Tabla3[[#This Row],[ENTRADAS3]]-Tabla3[[#This Row],[SALIDAS4]]</f>
        <v>2550</v>
      </c>
    </row>
    <row r="52" spans="1:15" hidden="1">
      <c r="A52" s="9" t="s">
        <v>29</v>
      </c>
      <c r="B52" s="16" t="s">
        <v>878</v>
      </c>
      <c r="C52" t="s">
        <v>102</v>
      </c>
      <c r="D52" t="s">
        <v>496</v>
      </c>
      <c r="F52" s="9" t="s">
        <v>910</v>
      </c>
      <c r="G52">
        <v>0</v>
      </c>
      <c r="J52">
        <f>+Tabla3[[#This Row],[BALANCE INICIAL]]+Tabla3[[#This Row],[ENTRADAS]]-Tabla3[[#This Row],[SALIDAS]]</f>
        <v>0</v>
      </c>
      <c r="K52" s="2">
        <v>117</v>
      </c>
      <c r="L52" s="2">
        <f>+Tabla3[[#This Row],[BALANCE INICIAL]]*Tabla3[[#This Row],[PRECIO]]</f>
        <v>0</v>
      </c>
      <c r="M52" s="2">
        <f>+Tabla3[[#This Row],[ENTRADAS]]*Tabla3[[#This Row],[PRECIO]]</f>
        <v>0</v>
      </c>
      <c r="N52" s="2">
        <f>+Tabla3[[#This Row],[SALIDAS]]*Tabla3[[#This Row],[PRECIO]]</f>
        <v>0</v>
      </c>
      <c r="O52" s="2">
        <f>+Tabla3[[#This Row],[BALANCE INICIAL2]]+Tabla3[[#This Row],[ENTRADAS3]]-Tabla3[[#This Row],[SALIDAS4]]</f>
        <v>0</v>
      </c>
    </row>
    <row r="53" spans="1:15" hidden="1">
      <c r="A53" s="9" t="s">
        <v>23</v>
      </c>
      <c r="B53" s="10" t="s">
        <v>881</v>
      </c>
      <c r="C53" t="s">
        <v>882</v>
      </c>
      <c r="D53" t="s">
        <v>410</v>
      </c>
      <c r="F53" s="9" t="s">
        <v>826</v>
      </c>
      <c r="G53">
        <v>1</v>
      </c>
      <c r="J53">
        <f>+Tabla3[[#This Row],[BALANCE INICIAL]]+Tabla3[[#This Row],[ENTRADAS]]-Tabla3[[#This Row],[SALIDAS]]</f>
        <v>1</v>
      </c>
      <c r="K53" s="2">
        <v>86.74</v>
      </c>
      <c r="L53" s="2">
        <f>+Tabla3[[#This Row],[BALANCE INICIAL]]*Tabla3[[#This Row],[PRECIO]]</f>
        <v>86.74</v>
      </c>
      <c r="M53" s="2">
        <f>+Tabla3[[#This Row],[ENTRADAS]]*Tabla3[[#This Row],[PRECIO]]</f>
        <v>0</v>
      </c>
      <c r="N53" s="2">
        <f>+Tabla3[[#This Row],[SALIDAS]]*Tabla3[[#This Row],[PRECIO]]</f>
        <v>0</v>
      </c>
      <c r="O53" s="2">
        <f>+Tabla3[[#This Row],[BALANCE INICIAL2]]+Tabla3[[#This Row],[ENTRADAS3]]-Tabla3[[#This Row],[SALIDAS4]]</f>
        <v>86.74</v>
      </c>
    </row>
    <row r="54" spans="1:15" hidden="1">
      <c r="A54" s="9" t="s">
        <v>28</v>
      </c>
      <c r="B54" s="16" t="s">
        <v>884</v>
      </c>
      <c r="C54" t="s">
        <v>71</v>
      </c>
      <c r="D54" t="s">
        <v>126</v>
      </c>
      <c r="F54" s="9" t="s">
        <v>826</v>
      </c>
      <c r="G54">
        <v>7</v>
      </c>
      <c r="J54">
        <f>+Tabla3[[#This Row],[BALANCE INICIAL]]+Tabla3[[#This Row],[ENTRADAS]]-Tabla3[[#This Row],[SALIDAS]]</f>
        <v>7</v>
      </c>
      <c r="K54" s="2">
        <v>524.13</v>
      </c>
      <c r="L54" s="2">
        <f>+Tabla3[[#This Row],[BALANCE INICIAL]]*Tabla3[[#This Row],[PRECIO]]</f>
        <v>3668.91</v>
      </c>
      <c r="M54" s="2">
        <f>+Tabla3[[#This Row],[ENTRADAS]]*Tabla3[[#This Row],[PRECIO]]</f>
        <v>0</v>
      </c>
      <c r="N54" s="2">
        <f>+Tabla3[[#This Row],[SALIDAS]]*Tabla3[[#This Row],[PRECIO]]</f>
        <v>0</v>
      </c>
      <c r="O54" s="2">
        <f>+Tabla3[[#This Row],[BALANCE INICIAL2]]+Tabla3[[#This Row],[ENTRADAS3]]-Tabla3[[#This Row],[SALIDAS4]]</f>
        <v>3668.91</v>
      </c>
    </row>
    <row r="55" spans="1:15" hidden="1">
      <c r="A55" s="9" t="s">
        <v>28</v>
      </c>
      <c r="B55" s="16" t="s">
        <v>884</v>
      </c>
      <c r="C55" t="s">
        <v>71</v>
      </c>
      <c r="D55" t="s">
        <v>127</v>
      </c>
      <c r="F55" s="9" t="s">
        <v>826</v>
      </c>
      <c r="G55">
        <v>12</v>
      </c>
      <c r="I55">
        <v>8</v>
      </c>
      <c r="J55">
        <f>+Tabla3[[#This Row],[BALANCE INICIAL]]+Tabla3[[#This Row],[ENTRADAS]]-Tabla3[[#This Row],[SALIDAS]]</f>
        <v>4</v>
      </c>
      <c r="K55" s="2">
        <v>244</v>
      </c>
      <c r="L55" s="2">
        <f>+Tabla3[[#This Row],[BALANCE INICIAL]]*Tabla3[[#This Row],[PRECIO]]</f>
        <v>2928</v>
      </c>
      <c r="M55" s="2">
        <f>+Tabla3[[#This Row],[ENTRADAS]]*Tabla3[[#This Row],[PRECIO]]</f>
        <v>0</v>
      </c>
      <c r="N55" s="2">
        <f>+Tabla3[[#This Row],[SALIDAS]]*Tabla3[[#This Row],[PRECIO]]</f>
        <v>1952</v>
      </c>
      <c r="O55" s="2">
        <f>+Tabla3[[#This Row],[BALANCE INICIAL2]]+Tabla3[[#This Row],[ENTRADAS3]]-Tabla3[[#This Row],[SALIDAS4]]</f>
        <v>976</v>
      </c>
    </row>
    <row r="56" spans="1:15" hidden="1">
      <c r="A56" s="9" t="s">
        <v>29</v>
      </c>
      <c r="B56" s="10" t="s">
        <v>878</v>
      </c>
      <c r="C56" t="s">
        <v>102</v>
      </c>
      <c r="D56" t="s">
        <v>534</v>
      </c>
      <c r="F56" s="9" t="s">
        <v>834</v>
      </c>
      <c r="G56">
        <v>3</v>
      </c>
      <c r="J56">
        <f>+Tabla3[[#This Row],[BALANCE INICIAL]]+Tabla3[[#This Row],[ENTRADAS]]-Tabla3[[#This Row],[SALIDAS]]</f>
        <v>3</v>
      </c>
      <c r="K56" s="2">
        <v>271</v>
      </c>
      <c r="L56" s="2">
        <f>+Tabla3[[#This Row],[BALANCE INICIAL]]*Tabla3[[#This Row],[PRECIO]]</f>
        <v>813</v>
      </c>
      <c r="M56" s="2">
        <f>+Tabla3[[#This Row],[ENTRADAS]]*Tabla3[[#This Row],[PRECIO]]</f>
        <v>0</v>
      </c>
      <c r="N56" s="2">
        <f>+Tabla3[[#This Row],[SALIDAS]]*Tabla3[[#This Row],[PRECIO]]</f>
        <v>0</v>
      </c>
      <c r="O56" s="2">
        <f>+Tabla3[[#This Row],[BALANCE INICIAL2]]+Tabla3[[#This Row],[ENTRADAS3]]-Tabla3[[#This Row],[SALIDAS4]]</f>
        <v>813</v>
      </c>
    </row>
    <row r="57" spans="1:15" hidden="1">
      <c r="A57" s="9" t="s">
        <v>29</v>
      </c>
      <c r="B57" s="10" t="s">
        <v>878</v>
      </c>
      <c r="C57" t="s">
        <v>102</v>
      </c>
      <c r="D57" t="s">
        <v>535</v>
      </c>
      <c r="F57" s="9" t="s">
        <v>834</v>
      </c>
      <c r="G57">
        <v>3</v>
      </c>
      <c r="J57">
        <f>+Tabla3[[#This Row],[BALANCE INICIAL]]+Tabla3[[#This Row],[ENTRADAS]]-Tabla3[[#This Row],[SALIDAS]]</f>
        <v>3</v>
      </c>
      <c r="K57" s="2">
        <v>90</v>
      </c>
      <c r="L57" s="2">
        <f>+Tabla3[[#This Row],[BALANCE INICIAL]]*Tabla3[[#This Row],[PRECIO]]</f>
        <v>270</v>
      </c>
      <c r="M57" s="2">
        <f>+Tabla3[[#This Row],[ENTRADAS]]*Tabla3[[#This Row],[PRECIO]]</f>
        <v>0</v>
      </c>
      <c r="N57" s="2">
        <f>+Tabla3[[#This Row],[SALIDAS]]*Tabla3[[#This Row],[PRECIO]]</f>
        <v>0</v>
      </c>
      <c r="O57" s="2">
        <f>+Tabla3[[#This Row],[BALANCE INICIAL2]]+Tabla3[[#This Row],[ENTRADAS3]]-Tabla3[[#This Row],[SALIDAS4]]</f>
        <v>270</v>
      </c>
    </row>
    <row r="58" spans="1:15" hidden="1">
      <c r="A58" s="9" t="s">
        <v>29</v>
      </c>
      <c r="B58" s="10" t="s">
        <v>878</v>
      </c>
      <c r="C58" t="s">
        <v>102</v>
      </c>
      <c r="D58" t="s">
        <v>536</v>
      </c>
      <c r="F58" s="9" t="s">
        <v>834</v>
      </c>
      <c r="G58">
        <v>2</v>
      </c>
      <c r="J58">
        <f>+Tabla3[[#This Row],[BALANCE INICIAL]]+Tabla3[[#This Row],[ENTRADAS]]-Tabla3[[#This Row],[SALIDAS]]</f>
        <v>2</v>
      </c>
      <c r="K58" s="2">
        <v>90</v>
      </c>
      <c r="L58" s="2">
        <f>+Tabla3[[#This Row],[BALANCE INICIAL]]*Tabla3[[#This Row],[PRECIO]]</f>
        <v>180</v>
      </c>
      <c r="M58" s="2">
        <f>+Tabla3[[#This Row],[ENTRADAS]]*Tabla3[[#This Row],[PRECIO]]</f>
        <v>0</v>
      </c>
      <c r="N58" s="2">
        <f>+Tabla3[[#This Row],[SALIDAS]]*Tabla3[[#This Row],[PRECIO]]</f>
        <v>0</v>
      </c>
      <c r="O58" s="2">
        <f>+Tabla3[[#This Row],[BALANCE INICIAL2]]+Tabla3[[#This Row],[ENTRADAS3]]-Tabla3[[#This Row],[SALIDAS4]]</f>
        <v>180</v>
      </c>
    </row>
    <row r="59" spans="1:15" hidden="1">
      <c r="A59" s="9" t="s">
        <v>29</v>
      </c>
      <c r="B59" t="s">
        <v>878</v>
      </c>
      <c r="C59" t="s">
        <v>102</v>
      </c>
      <c r="D59" t="s">
        <v>490</v>
      </c>
      <c r="F59" s="9" t="s">
        <v>908</v>
      </c>
      <c r="G59">
        <v>0</v>
      </c>
      <c r="J59">
        <f>+Tabla3[[#This Row],[BALANCE INICIAL]]+Tabla3[[#This Row],[ENTRADAS]]-Tabla3[[#This Row],[SALIDAS]]</f>
        <v>0</v>
      </c>
      <c r="K59" s="2">
        <v>36</v>
      </c>
      <c r="L59" s="2">
        <f>+Tabla3[[#This Row],[BALANCE INICIAL]]*Tabla3[[#This Row],[PRECIO]]</f>
        <v>0</v>
      </c>
      <c r="M59" s="2">
        <f>+Tabla3[[#This Row],[ENTRADAS]]*Tabla3[[#This Row],[PRECIO]]</f>
        <v>0</v>
      </c>
      <c r="N59" s="2">
        <f>+Tabla3[[#This Row],[SALIDAS]]*Tabla3[[#This Row],[PRECIO]]</f>
        <v>0</v>
      </c>
      <c r="O59" s="2">
        <f>+Tabla3[[#This Row],[BALANCE INICIAL2]]+Tabla3[[#This Row],[ENTRADAS3]]-Tabla3[[#This Row],[SALIDAS4]]</f>
        <v>0</v>
      </c>
    </row>
    <row r="60" spans="1:15" hidden="1">
      <c r="A60" s="9" t="s">
        <v>29</v>
      </c>
      <c r="B60" t="s">
        <v>878</v>
      </c>
      <c r="C60" t="s">
        <v>102</v>
      </c>
      <c r="D60" t="s">
        <v>492</v>
      </c>
      <c r="F60" s="9" t="s">
        <v>908</v>
      </c>
      <c r="G60">
        <v>0</v>
      </c>
      <c r="J60">
        <f>+Tabla3[[#This Row],[BALANCE INICIAL]]+Tabla3[[#This Row],[ENTRADAS]]-Tabla3[[#This Row],[SALIDAS]]</f>
        <v>0</v>
      </c>
      <c r="K60" s="2">
        <v>36</v>
      </c>
      <c r="L60" s="2">
        <f>+Tabla3[[#This Row],[BALANCE INICIAL]]*Tabla3[[#This Row],[PRECIO]]</f>
        <v>0</v>
      </c>
      <c r="M60" s="2">
        <f>+Tabla3[[#This Row],[ENTRADAS]]*Tabla3[[#This Row],[PRECIO]]</f>
        <v>0</v>
      </c>
      <c r="N60" s="2">
        <f>+Tabla3[[#This Row],[SALIDAS]]*Tabla3[[#This Row],[PRECIO]]</f>
        <v>0</v>
      </c>
      <c r="O60" s="2">
        <f>+Tabla3[[#This Row],[BALANCE INICIAL2]]+Tabla3[[#This Row],[ENTRADAS3]]-Tabla3[[#This Row],[SALIDAS4]]</f>
        <v>0</v>
      </c>
    </row>
    <row r="61" spans="1:15" hidden="1">
      <c r="A61" s="9" t="s">
        <v>29</v>
      </c>
      <c r="B61" s="17" t="s">
        <v>878</v>
      </c>
      <c r="C61" t="s">
        <v>102</v>
      </c>
      <c r="D61" t="s">
        <v>537</v>
      </c>
      <c r="F61" s="9" t="s">
        <v>866</v>
      </c>
      <c r="G61">
        <v>15</v>
      </c>
      <c r="J61">
        <f>+Tabla3[[#This Row],[BALANCE INICIAL]]+Tabla3[[#This Row],[ENTRADAS]]-Tabla3[[#This Row],[SALIDAS]]</f>
        <v>15</v>
      </c>
      <c r="K61" s="2">
        <v>50</v>
      </c>
      <c r="L61" s="2">
        <f>+Tabla3[[#This Row],[BALANCE INICIAL]]*Tabla3[[#This Row],[PRECIO]]</f>
        <v>750</v>
      </c>
      <c r="M61" s="2">
        <f>+Tabla3[[#This Row],[ENTRADAS]]*Tabla3[[#This Row],[PRECIO]]</f>
        <v>0</v>
      </c>
      <c r="N61" s="2">
        <f>+Tabla3[[#This Row],[SALIDAS]]*Tabla3[[#This Row],[PRECIO]]</f>
        <v>0</v>
      </c>
      <c r="O61" s="2">
        <f>+Tabla3[[#This Row],[BALANCE INICIAL2]]+Tabla3[[#This Row],[ENTRADAS3]]-Tabla3[[#This Row],[SALIDAS4]]</f>
        <v>750</v>
      </c>
    </row>
    <row r="62" spans="1:15" hidden="1">
      <c r="A62" s="9" t="s">
        <v>29</v>
      </c>
      <c r="B62" s="17" t="s">
        <v>878</v>
      </c>
      <c r="C62" t="s">
        <v>102</v>
      </c>
      <c r="D62" t="s">
        <v>538</v>
      </c>
      <c r="F62" s="9" t="s">
        <v>834</v>
      </c>
      <c r="G62">
        <v>0</v>
      </c>
      <c r="J62">
        <f>+Tabla3[[#This Row],[BALANCE INICIAL]]+Tabla3[[#This Row],[ENTRADAS]]-Tabla3[[#This Row],[SALIDAS]]</f>
        <v>0</v>
      </c>
      <c r="K62" s="2">
        <v>90.9</v>
      </c>
      <c r="L62" s="2">
        <f>+Tabla3[[#This Row],[BALANCE INICIAL]]*Tabla3[[#This Row],[PRECIO]]</f>
        <v>0</v>
      </c>
      <c r="M62" s="2">
        <f>+Tabla3[[#This Row],[ENTRADAS]]*Tabla3[[#This Row],[PRECIO]]</f>
        <v>0</v>
      </c>
      <c r="N62" s="2">
        <f>+Tabla3[[#This Row],[SALIDAS]]*Tabla3[[#This Row],[PRECIO]]</f>
        <v>0</v>
      </c>
      <c r="O62" s="2">
        <f>+Tabla3[[#This Row],[BALANCE INICIAL2]]+Tabla3[[#This Row],[ENTRADAS3]]-Tabla3[[#This Row],[SALIDAS4]]</f>
        <v>0</v>
      </c>
    </row>
    <row r="63" spans="1:15">
      <c r="A63" s="9" t="s">
        <v>29</v>
      </c>
      <c r="B63" s="17" t="s">
        <v>878</v>
      </c>
      <c r="C63" t="s">
        <v>72</v>
      </c>
      <c r="D63" t="s">
        <v>128</v>
      </c>
      <c r="F63" s="9" t="s">
        <v>827</v>
      </c>
      <c r="G63">
        <v>85</v>
      </c>
      <c r="H63">
        <v>234</v>
      </c>
      <c r="I63">
        <v>83</v>
      </c>
      <c r="J63">
        <f>+Tabla3[[#This Row],[BALANCE INICIAL]]+Tabla3[[#This Row],[ENTRADAS]]-Tabla3[[#This Row],[SALIDAS]]</f>
        <v>236</v>
      </c>
      <c r="K63" s="2">
        <v>125</v>
      </c>
      <c r="L63" s="2">
        <f>+Tabla3[[#This Row],[BALANCE INICIAL]]*Tabla3[[#This Row],[PRECIO]]</f>
        <v>10625</v>
      </c>
      <c r="M63" s="2">
        <f>+Tabla3[[#This Row],[ENTRADAS]]*Tabla3[[#This Row],[PRECIO]]</f>
        <v>29250</v>
      </c>
      <c r="N63" s="2">
        <f>+Tabla3[[#This Row],[SALIDAS]]*Tabla3[[#This Row],[PRECIO]]</f>
        <v>10375</v>
      </c>
      <c r="O63" s="2">
        <f>+Tabla3[[#This Row],[BALANCE INICIAL2]]+Tabla3[[#This Row],[ENTRADAS3]]-Tabla3[[#This Row],[SALIDAS4]]</f>
        <v>29500</v>
      </c>
    </row>
    <row r="64" spans="1:15" hidden="1">
      <c r="A64" s="9" t="s">
        <v>29</v>
      </c>
      <c r="B64" s="17" t="s">
        <v>878</v>
      </c>
      <c r="C64" t="s">
        <v>102</v>
      </c>
      <c r="D64" t="s">
        <v>539</v>
      </c>
      <c r="F64" s="9" t="s">
        <v>865</v>
      </c>
      <c r="G64">
        <v>1</v>
      </c>
      <c r="J64">
        <f>+Tabla3[[#This Row],[BALANCE INICIAL]]+Tabla3[[#This Row],[ENTRADAS]]-Tabla3[[#This Row],[SALIDAS]]</f>
        <v>1</v>
      </c>
      <c r="K64" s="2">
        <v>1951</v>
      </c>
      <c r="L64" s="2">
        <f>+Tabla3[[#This Row],[BALANCE INICIAL]]*Tabla3[[#This Row],[PRECIO]]</f>
        <v>1951</v>
      </c>
      <c r="M64" s="2">
        <f>+Tabla3[[#This Row],[ENTRADAS]]*Tabla3[[#This Row],[PRECIO]]</f>
        <v>0</v>
      </c>
      <c r="N64" s="2">
        <f>+Tabla3[[#This Row],[SALIDAS]]*Tabla3[[#This Row],[PRECIO]]</f>
        <v>0</v>
      </c>
      <c r="O64" s="2">
        <f>+Tabla3[[#This Row],[BALANCE INICIAL2]]+Tabla3[[#This Row],[ENTRADAS3]]-Tabla3[[#This Row],[SALIDAS4]]</f>
        <v>1951</v>
      </c>
    </row>
    <row r="65" spans="1:15" hidden="1">
      <c r="A65" s="9" t="s">
        <v>29</v>
      </c>
      <c r="B65" s="17" t="s">
        <v>878</v>
      </c>
      <c r="C65" t="s">
        <v>102</v>
      </c>
      <c r="D65" t="s">
        <v>540</v>
      </c>
      <c r="F65" s="9" t="s">
        <v>865</v>
      </c>
      <c r="G65">
        <v>1</v>
      </c>
      <c r="J65">
        <f>+Tabla3[[#This Row],[BALANCE INICIAL]]+Tabla3[[#This Row],[ENTRADAS]]-Tabla3[[#This Row],[SALIDAS]]</f>
        <v>1</v>
      </c>
      <c r="K65" s="2">
        <v>256.5</v>
      </c>
      <c r="L65" s="2">
        <f>+Tabla3[[#This Row],[BALANCE INICIAL]]*Tabla3[[#This Row],[PRECIO]]</f>
        <v>256.5</v>
      </c>
      <c r="M65" s="2">
        <f>+Tabla3[[#This Row],[ENTRADAS]]*Tabla3[[#This Row],[PRECIO]]</f>
        <v>0</v>
      </c>
      <c r="N65" s="2">
        <f>+Tabla3[[#This Row],[SALIDAS]]*Tabla3[[#This Row],[PRECIO]]</f>
        <v>0</v>
      </c>
      <c r="O65" s="2">
        <f>+Tabla3[[#This Row],[BALANCE INICIAL2]]+Tabla3[[#This Row],[ENTRADAS3]]-Tabla3[[#This Row],[SALIDAS4]]</f>
        <v>256.5</v>
      </c>
    </row>
    <row r="66" spans="1:15" hidden="1">
      <c r="A66" s="9" t="s">
        <v>29</v>
      </c>
      <c r="B66" s="17" t="s">
        <v>878</v>
      </c>
      <c r="C66" t="s">
        <v>102</v>
      </c>
      <c r="D66" t="s">
        <v>541</v>
      </c>
      <c r="F66" s="9" t="s">
        <v>834</v>
      </c>
      <c r="G66">
        <v>2</v>
      </c>
      <c r="I66">
        <v>1</v>
      </c>
      <c r="J66">
        <f>+Tabla3[[#This Row],[BALANCE INICIAL]]+Tabla3[[#This Row],[ENTRADAS]]-Tabla3[[#This Row],[SALIDAS]]</f>
        <v>1</v>
      </c>
      <c r="K66" s="2">
        <v>154.5</v>
      </c>
      <c r="L66" s="2">
        <f>+Tabla3[[#This Row],[BALANCE INICIAL]]*Tabla3[[#This Row],[PRECIO]]</f>
        <v>309</v>
      </c>
      <c r="M66" s="2">
        <f>+Tabla3[[#This Row],[ENTRADAS]]*Tabla3[[#This Row],[PRECIO]]</f>
        <v>0</v>
      </c>
      <c r="N66" s="2">
        <f>+Tabla3[[#This Row],[SALIDAS]]*Tabla3[[#This Row],[PRECIO]]</f>
        <v>154.5</v>
      </c>
      <c r="O66" s="2">
        <f>+Tabla3[[#This Row],[BALANCE INICIAL2]]+Tabla3[[#This Row],[ENTRADAS3]]-Tabla3[[#This Row],[SALIDAS4]]</f>
        <v>154.5</v>
      </c>
    </row>
    <row r="67" spans="1:15" hidden="1">
      <c r="A67" s="9" t="s">
        <v>59</v>
      </c>
      <c r="B67" s="17" t="s">
        <v>880</v>
      </c>
      <c r="C67" t="s">
        <v>107</v>
      </c>
      <c r="D67" t="s">
        <v>646</v>
      </c>
      <c r="F67" s="9" t="s">
        <v>820</v>
      </c>
      <c r="G67">
        <v>4</v>
      </c>
      <c r="J67">
        <f>+Tabla3[[#This Row],[BALANCE INICIAL]]+Tabla3[[#This Row],[ENTRADAS]]-Tabla3[[#This Row],[SALIDAS]]</f>
        <v>4</v>
      </c>
      <c r="K67" s="2">
        <v>1495</v>
      </c>
      <c r="L67" s="2">
        <f>+Tabla3[[#This Row],[BALANCE INICIAL]]*Tabla3[[#This Row],[PRECIO]]</f>
        <v>5980</v>
      </c>
      <c r="M67" s="2">
        <f>+Tabla3[[#This Row],[ENTRADAS]]*Tabla3[[#This Row],[PRECIO]]</f>
        <v>0</v>
      </c>
      <c r="N67" s="2">
        <f>+Tabla3[[#This Row],[SALIDAS]]*Tabla3[[#This Row],[PRECIO]]</f>
        <v>0</v>
      </c>
      <c r="O67" s="2">
        <f>+Tabla3[[#This Row],[BALANCE INICIAL2]]+Tabla3[[#This Row],[ENTRADAS3]]-Tabla3[[#This Row],[SALIDAS4]]</f>
        <v>5980</v>
      </c>
    </row>
    <row r="68" spans="1:15" hidden="1">
      <c r="A68" s="9" t="s">
        <v>59</v>
      </c>
      <c r="B68" s="17" t="s">
        <v>880</v>
      </c>
      <c r="C68" t="s">
        <v>107</v>
      </c>
      <c r="D68" t="s">
        <v>647</v>
      </c>
      <c r="F68" s="9" t="s">
        <v>820</v>
      </c>
      <c r="G68">
        <v>7</v>
      </c>
      <c r="J68">
        <f>+Tabla3[[#This Row],[BALANCE INICIAL]]+Tabla3[[#This Row],[ENTRADAS]]-Tabla3[[#This Row],[SALIDAS]]</f>
        <v>7</v>
      </c>
      <c r="K68" s="2">
        <v>130</v>
      </c>
      <c r="L68" s="2">
        <f>+Tabla3[[#This Row],[BALANCE INICIAL]]*Tabla3[[#This Row],[PRECIO]]</f>
        <v>910</v>
      </c>
      <c r="M68" s="2">
        <f>+Tabla3[[#This Row],[ENTRADAS]]*Tabla3[[#This Row],[PRECIO]]</f>
        <v>0</v>
      </c>
      <c r="N68" s="2">
        <f>+Tabla3[[#This Row],[SALIDAS]]*Tabla3[[#This Row],[PRECIO]]</f>
        <v>0</v>
      </c>
      <c r="O68" s="2">
        <f>+Tabla3[[#This Row],[BALANCE INICIAL2]]+Tabla3[[#This Row],[ENTRADAS3]]-Tabla3[[#This Row],[SALIDAS4]]</f>
        <v>910</v>
      </c>
    </row>
    <row r="69" spans="1:15" hidden="1">
      <c r="A69" s="9" t="s">
        <v>59</v>
      </c>
      <c r="B69" s="17" t="s">
        <v>880</v>
      </c>
      <c r="C69" t="s">
        <v>107</v>
      </c>
      <c r="D69" t="s">
        <v>648</v>
      </c>
      <c r="F69" s="9" t="s">
        <v>820</v>
      </c>
      <c r="G69">
        <v>19</v>
      </c>
      <c r="J69">
        <f>+Tabla3[[#This Row],[BALANCE INICIAL]]+Tabla3[[#This Row],[ENTRADAS]]-Tabla3[[#This Row],[SALIDAS]]</f>
        <v>19</v>
      </c>
      <c r="K69" s="2">
        <v>100</v>
      </c>
      <c r="L69" s="2">
        <f>+Tabla3[[#This Row],[BALANCE INICIAL]]*Tabla3[[#This Row],[PRECIO]]</f>
        <v>1900</v>
      </c>
      <c r="M69" s="2">
        <f>+Tabla3[[#This Row],[ENTRADAS]]*Tabla3[[#This Row],[PRECIO]]</f>
        <v>0</v>
      </c>
      <c r="N69" s="2">
        <f>+Tabla3[[#This Row],[SALIDAS]]*Tabla3[[#This Row],[PRECIO]]</f>
        <v>0</v>
      </c>
      <c r="O69" s="2">
        <f>+Tabla3[[#This Row],[BALANCE INICIAL2]]+Tabla3[[#This Row],[ENTRADAS3]]-Tabla3[[#This Row],[SALIDAS4]]</f>
        <v>1900</v>
      </c>
    </row>
    <row r="70" spans="1:15" hidden="1">
      <c r="A70" s="9" t="s">
        <v>59</v>
      </c>
      <c r="B70" s="17" t="s">
        <v>880</v>
      </c>
      <c r="C70" t="s">
        <v>107</v>
      </c>
      <c r="D70" t="s">
        <v>649</v>
      </c>
      <c r="F70" s="9" t="s">
        <v>820</v>
      </c>
      <c r="G70">
        <v>19</v>
      </c>
      <c r="J70">
        <f>+Tabla3[[#This Row],[BALANCE INICIAL]]+Tabla3[[#This Row],[ENTRADAS]]-Tabla3[[#This Row],[SALIDAS]]</f>
        <v>19</v>
      </c>
      <c r="K70" s="2">
        <v>98</v>
      </c>
      <c r="L70" s="2">
        <f>+Tabla3[[#This Row],[BALANCE INICIAL]]*Tabla3[[#This Row],[PRECIO]]</f>
        <v>1862</v>
      </c>
      <c r="M70" s="2">
        <f>+Tabla3[[#This Row],[ENTRADAS]]*Tabla3[[#This Row],[PRECIO]]</f>
        <v>0</v>
      </c>
      <c r="N70" s="2">
        <f>+Tabla3[[#This Row],[SALIDAS]]*Tabla3[[#This Row],[PRECIO]]</f>
        <v>0</v>
      </c>
      <c r="O70" s="2">
        <f>+Tabla3[[#This Row],[BALANCE INICIAL2]]+Tabla3[[#This Row],[ENTRADAS3]]-Tabla3[[#This Row],[SALIDAS4]]</f>
        <v>1862</v>
      </c>
    </row>
    <row r="71" spans="1:15" hidden="1">
      <c r="A71" s="9" t="s">
        <v>59</v>
      </c>
      <c r="B71" s="17" t="s">
        <v>880</v>
      </c>
      <c r="C71" t="s">
        <v>107</v>
      </c>
      <c r="D71" t="s">
        <v>650</v>
      </c>
      <c r="F71" s="9" t="s">
        <v>820</v>
      </c>
      <c r="G71">
        <v>3</v>
      </c>
      <c r="I71">
        <v>3</v>
      </c>
      <c r="J71">
        <f>+Tabla3[[#This Row],[BALANCE INICIAL]]+Tabla3[[#This Row],[ENTRADAS]]-Tabla3[[#This Row],[SALIDAS]]</f>
        <v>0</v>
      </c>
      <c r="K71" s="2">
        <v>102</v>
      </c>
      <c r="L71" s="2">
        <f>+Tabla3[[#This Row],[BALANCE INICIAL]]*Tabla3[[#This Row],[PRECIO]]</f>
        <v>306</v>
      </c>
      <c r="M71" s="2">
        <f>+Tabla3[[#This Row],[ENTRADAS]]*Tabla3[[#This Row],[PRECIO]]</f>
        <v>0</v>
      </c>
      <c r="N71" s="2">
        <f>+Tabla3[[#This Row],[SALIDAS]]*Tabla3[[#This Row],[PRECIO]]</f>
        <v>306</v>
      </c>
      <c r="O71" s="2">
        <f>+Tabla3[[#This Row],[BALANCE INICIAL2]]+Tabla3[[#This Row],[ENTRADAS3]]-Tabla3[[#This Row],[SALIDAS4]]</f>
        <v>0</v>
      </c>
    </row>
    <row r="72" spans="1:15" hidden="1">
      <c r="A72" s="9" t="s">
        <v>59</v>
      </c>
      <c r="B72" s="17" t="s">
        <v>880</v>
      </c>
      <c r="C72" t="s">
        <v>107</v>
      </c>
      <c r="D72" t="s">
        <v>651</v>
      </c>
      <c r="F72" s="9" t="s">
        <v>834</v>
      </c>
      <c r="G72">
        <v>5</v>
      </c>
      <c r="J72">
        <f>+Tabla3[[#This Row],[BALANCE INICIAL]]+Tabla3[[#This Row],[ENTRADAS]]-Tabla3[[#This Row],[SALIDAS]]</f>
        <v>5</v>
      </c>
      <c r="K72" s="2">
        <v>130</v>
      </c>
      <c r="L72" s="2">
        <f>+Tabla3[[#This Row],[BALANCE INICIAL]]*Tabla3[[#This Row],[PRECIO]]</f>
        <v>650</v>
      </c>
      <c r="M72" s="2">
        <f>+Tabla3[[#This Row],[ENTRADAS]]*Tabla3[[#This Row],[PRECIO]]</f>
        <v>0</v>
      </c>
      <c r="N72" s="2">
        <f>+Tabla3[[#This Row],[SALIDAS]]*Tabla3[[#This Row],[PRECIO]]</f>
        <v>0</v>
      </c>
      <c r="O72" s="2">
        <f>+Tabla3[[#This Row],[BALANCE INICIAL2]]+Tabla3[[#This Row],[ENTRADAS3]]-Tabla3[[#This Row],[SALIDAS4]]</f>
        <v>650</v>
      </c>
    </row>
    <row r="73" spans="1:15" hidden="1">
      <c r="A73" s="9" t="s">
        <v>30</v>
      </c>
      <c r="B73" s="17" t="s">
        <v>876</v>
      </c>
      <c r="C73" t="s">
        <v>73</v>
      </c>
      <c r="D73" t="s">
        <v>133</v>
      </c>
      <c r="F73" s="9" t="s">
        <v>826</v>
      </c>
      <c r="G73">
        <v>2500</v>
      </c>
      <c r="J73">
        <f>+Tabla3[[#This Row],[BALANCE INICIAL]]+Tabla3[[#This Row],[ENTRADAS]]-Tabla3[[#This Row],[SALIDAS]]</f>
        <v>2500</v>
      </c>
      <c r="K73" s="2">
        <v>186</v>
      </c>
      <c r="L73" s="2">
        <f>+Tabla3[[#This Row],[BALANCE INICIAL]]*Tabla3[[#This Row],[PRECIO]]</f>
        <v>465000</v>
      </c>
      <c r="M73" s="2">
        <f>+Tabla3[[#This Row],[ENTRADAS]]*Tabla3[[#This Row],[PRECIO]]</f>
        <v>0</v>
      </c>
      <c r="N73" s="2">
        <f>+Tabla3[[#This Row],[SALIDAS]]*Tabla3[[#This Row],[PRECIO]]</f>
        <v>0</v>
      </c>
      <c r="O73" s="2">
        <f>+Tabla3[[#This Row],[BALANCE INICIAL2]]+Tabla3[[#This Row],[ENTRADAS3]]-Tabla3[[#This Row],[SALIDAS4]]</f>
        <v>465000</v>
      </c>
    </row>
    <row r="74" spans="1:15">
      <c r="A74" s="9" t="s">
        <v>24</v>
      </c>
      <c r="B74" s="17" t="s">
        <v>875</v>
      </c>
      <c r="C74" t="s">
        <v>64</v>
      </c>
      <c r="D74" t="s">
        <v>919</v>
      </c>
      <c r="F74" s="9" t="s">
        <v>826</v>
      </c>
      <c r="H74">
        <v>2</v>
      </c>
      <c r="I74">
        <v>2</v>
      </c>
      <c r="J74">
        <f>+Tabla3[[#This Row],[BALANCE INICIAL]]+Tabla3[[#This Row],[ENTRADAS]]-Tabla3[[#This Row],[SALIDAS]]</f>
        <v>0</v>
      </c>
      <c r="K74" s="2">
        <v>10138</v>
      </c>
      <c r="L74" s="2">
        <f>+Tabla3[[#This Row],[BALANCE INICIAL]]*Tabla3[[#This Row],[PRECIO]]</f>
        <v>0</v>
      </c>
      <c r="M74" s="2">
        <f>+Tabla3[[#This Row],[ENTRADAS]]*Tabla3[[#This Row],[PRECIO]]</f>
        <v>20276</v>
      </c>
      <c r="N74" s="2">
        <f>+Tabla3[[#This Row],[SALIDAS]]*Tabla3[[#This Row],[PRECIO]]</f>
        <v>20276</v>
      </c>
      <c r="O74" s="2">
        <f>+Tabla3[[#This Row],[BALANCE INICIAL2]]+Tabla3[[#This Row],[ENTRADAS3]]-Tabla3[[#This Row],[SALIDAS4]]</f>
        <v>0</v>
      </c>
    </row>
    <row r="75" spans="1:15" hidden="1">
      <c r="A75" s="9" t="s">
        <v>24</v>
      </c>
      <c r="B75" s="17" t="s">
        <v>875</v>
      </c>
      <c r="C75" t="s">
        <v>64</v>
      </c>
      <c r="D75" t="s">
        <v>155</v>
      </c>
      <c r="F75" s="9" t="s">
        <v>821</v>
      </c>
      <c r="G75">
        <v>12</v>
      </c>
      <c r="J75">
        <f>+Tabla3[[#This Row],[BALANCE INICIAL]]+Tabla3[[#This Row],[ENTRADAS]]-Tabla3[[#This Row],[SALIDAS]]</f>
        <v>12</v>
      </c>
      <c r="K75" s="2">
        <v>6860</v>
      </c>
      <c r="L75" s="2">
        <f>+Tabla3[[#This Row],[BALANCE INICIAL]]*Tabla3[[#This Row],[PRECIO]]</f>
        <v>82320</v>
      </c>
      <c r="M75" s="2">
        <f>+Tabla3[[#This Row],[ENTRADAS]]*Tabla3[[#This Row],[PRECIO]]</f>
        <v>0</v>
      </c>
      <c r="N75" s="2">
        <f>+Tabla3[[#This Row],[SALIDAS]]*Tabla3[[#This Row],[PRECIO]]</f>
        <v>0</v>
      </c>
      <c r="O75" s="2">
        <f>+Tabla3[[#This Row],[BALANCE INICIAL2]]+Tabla3[[#This Row],[ENTRADAS3]]-Tabla3[[#This Row],[SALIDAS4]]</f>
        <v>82320</v>
      </c>
    </row>
    <row r="76" spans="1:15" hidden="1">
      <c r="A76" s="9" t="s">
        <v>60</v>
      </c>
      <c r="B76" s="17" t="s">
        <v>885</v>
      </c>
      <c r="C76" t="s">
        <v>108</v>
      </c>
      <c r="D76" t="s">
        <v>652</v>
      </c>
      <c r="F76" s="9" t="s">
        <v>820</v>
      </c>
      <c r="G76">
        <v>1</v>
      </c>
      <c r="J76">
        <f>+Tabla3[[#This Row],[BALANCE INICIAL]]+Tabla3[[#This Row],[ENTRADAS]]-Tabla3[[#This Row],[SALIDAS]]</f>
        <v>1</v>
      </c>
      <c r="K76" s="2">
        <v>18500</v>
      </c>
      <c r="L76" s="2">
        <f>+Tabla3[[#This Row],[BALANCE INICIAL]]*Tabla3[[#This Row],[PRECIO]]</f>
        <v>18500</v>
      </c>
      <c r="M76" s="2">
        <f>+Tabla3[[#This Row],[ENTRADAS]]*Tabla3[[#This Row],[PRECIO]]</f>
        <v>0</v>
      </c>
      <c r="N76" s="2">
        <f>+Tabla3[[#This Row],[SALIDAS]]*Tabla3[[#This Row],[PRECIO]]</f>
        <v>0</v>
      </c>
      <c r="O76" s="2">
        <f>+Tabla3[[#This Row],[BALANCE INICIAL2]]+Tabla3[[#This Row],[ENTRADAS3]]-Tabla3[[#This Row],[SALIDAS4]]</f>
        <v>18500</v>
      </c>
    </row>
    <row r="77" spans="1:15" hidden="1">
      <c r="A77" s="9" t="s">
        <v>59</v>
      </c>
      <c r="B77" t="s">
        <v>880</v>
      </c>
      <c r="C77" t="s">
        <v>107</v>
      </c>
      <c r="D77" t="s">
        <v>712</v>
      </c>
      <c r="F77" s="9" t="s">
        <v>873</v>
      </c>
      <c r="G77">
        <v>1</v>
      </c>
      <c r="J77">
        <f>+Tabla3[[#This Row],[BALANCE INICIAL]]+Tabla3[[#This Row],[ENTRADAS]]-Tabla3[[#This Row],[SALIDAS]]</f>
        <v>1</v>
      </c>
      <c r="K77" s="2">
        <v>2337.02</v>
      </c>
      <c r="L77" s="2">
        <f>+Tabla3[[#This Row],[BALANCE INICIAL]]*Tabla3[[#This Row],[PRECIO]]</f>
        <v>2337.02</v>
      </c>
      <c r="M77" s="2">
        <f>+Tabla3[[#This Row],[ENTRADAS]]*Tabla3[[#This Row],[PRECIO]]</f>
        <v>0</v>
      </c>
      <c r="N77" s="2">
        <f>+Tabla3[[#This Row],[SALIDAS]]*Tabla3[[#This Row],[PRECIO]]</f>
        <v>0</v>
      </c>
      <c r="O77" s="2">
        <f>+Tabla3[[#This Row],[BALANCE INICIAL2]]+Tabla3[[#This Row],[ENTRADAS3]]-Tabla3[[#This Row],[SALIDAS4]]</f>
        <v>2337.02</v>
      </c>
    </row>
    <row r="78" spans="1:15" hidden="1">
      <c r="A78" s="9" t="s">
        <v>26</v>
      </c>
      <c r="B78" t="s">
        <v>887</v>
      </c>
      <c r="C78" t="s">
        <v>70</v>
      </c>
      <c r="D78" t="s">
        <v>156</v>
      </c>
      <c r="F78" s="9" t="s">
        <v>826</v>
      </c>
      <c r="G78">
        <v>37</v>
      </c>
      <c r="J78">
        <f>+Tabla3[[#This Row],[BALANCE INICIAL]]+Tabla3[[#This Row],[ENTRADAS]]-Tabla3[[#This Row],[SALIDAS]]</f>
        <v>37</v>
      </c>
      <c r="K78" s="2">
        <v>130</v>
      </c>
      <c r="L78" s="2">
        <f>+Tabla3[[#This Row],[BALANCE INICIAL]]*Tabla3[[#This Row],[PRECIO]]</f>
        <v>4810</v>
      </c>
      <c r="M78" s="2">
        <f>+Tabla3[[#This Row],[ENTRADAS]]*Tabla3[[#This Row],[PRECIO]]</f>
        <v>0</v>
      </c>
      <c r="N78" s="2">
        <f>+Tabla3[[#This Row],[SALIDAS]]*Tabla3[[#This Row],[PRECIO]]</f>
        <v>0</v>
      </c>
      <c r="O78" s="2">
        <f>+Tabla3[[#This Row],[BALANCE INICIAL2]]+Tabla3[[#This Row],[ENTRADAS3]]-Tabla3[[#This Row],[SALIDAS4]]</f>
        <v>4810</v>
      </c>
    </row>
    <row r="79" spans="1:15" hidden="1">
      <c r="A79" s="9" t="s">
        <v>26</v>
      </c>
      <c r="B79" t="s">
        <v>887</v>
      </c>
      <c r="C79" t="s">
        <v>70</v>
      </c>
      <c r="D79" t="s">
        <v>157</v>
      </c>
      <c r="F79" s="9" t="s">
        <v>820</v>
      </c>
      <c r="G79">
        <v>15</v>
      </c>
      <c r="J79">
        <f>+Tabla3[[#This Row],[BALANCE INICIAL]]+Tabla3[[#This Row],[ENTRADAS]]-Tabla3[[#This Row],[SALIDAS]]</f>
        <v>15</v>
      </c>
      <c r="K79" s="2">
        <v>53</v>
      </c>
      <c r="L79" s="2">
        <f>+Tabla3[[#This Row],[BALANCE INICIAL]]*Tabla3[[#This Row],[PRECIO]]</f>
        <v>795</v>
      </c>
      <c r="M79" s="2">
        <f>+Tabla3[[#This Row],[ENTRADAS]]*Tabla3[[#This Row],[PRECIO]]</f>
        <v>0</v>
      </c>
      <c r="N79" s="2">
        <f>+Tabla3[[#This Row],[SALIDAS]]*Tabla3[[#This Row],[PRECIO]]</f>
        <v>0</v>
      </c>
      <c r="O79" s="2">
        <f>+Tabla3[[#This Row],[BALANCE INICIAL2]]+Tabla3[[#This Row],[ENTRADAS3]]-Tabla3[[#This Row],[SALIDAS4]]</f>
        <v>795</v>
      </c>
    </row>
    <row r="80" spans="1:15" hidden="1">
      <c r="A80" s="9" t="s">
        <v>26</v>
      </c>
      <c r="B80" t="s">
        <v>887</v>
      </c>
      <c r="C80" t="s">
        <v>70</v>
      </c>
      <c r="D80" t="s">
        <v>132</v>
      </c>
      <c r="F80" s="9" t="s">
        <v>820</v>
      </c>
      <c r="G80">
        <v>1</v>
      </c>
      <c r="J80">
        <f>+Tabla3[[#This Row],[BALANCE INICIAL]]+Tabla3[[#This Row],[ENTRADAS]]-Tabla3[[#This Row],[SALIDAS]]</f>
        <v>1</v>
      </c>
      <c r="K80" s="2">
        <v>2200</v>
      </c>
      <c r="L80" s="2">
        <f>+Tabla3[[#This Row],[BALANCE INICIAL]]*Tabla3[[#This Row],[PRECIO]]</f>
        <v>2200</v>
      </c>
      <c r="M80" s="2">
        <f>+Tabla3[[#This Row],[ENTRADAS]]*Tabla3[[#This Row],[PRECIO]]</f>
        <v>0</v>
      </c>
      <c r="N80" s="2">
        <f>+Tabla3[[#This Row],[SALIDAS]]*Tabla3[[#This Row],[PRECIO]]</f>
        <v>0</v>
      </c>
      <c r="O80" s="2">
        <f>+Tabla3[[#This Row],[BALANCE INICIAL2]]+Tabla3[[#This Row],[ENTRADAS3]]-Tabla3[[#This Row],[SALIDAS4]]</f>
        <v>2200</v>
      </c>
    </row>
    <row r="81" spans="1:15">
      <c r="A81" s="9" t="s">
        <v>28</v>
      </c>
      <c r="B81" t="s">
        <v>884</v>
      </c>
      <c r="C81" t="s">
        <v>74</v>
      </c>
      <c r="D81" t="s">
        <v>989</v>
      </c>
      <c r="F81" s="9" t="s">
        <v>831</v>
      </c>
      <c r="G81">
        <v>3</v>
      </c>
      <c r="H81">
        <v>150</v>
      </c>
      <c r="I81">
        <v>141</v>
      </c>
      <c r="J81">
        <f>+Tabla3[[#This Row],[BALANCE INICIAL]]+Tabla3[[#This Row],[ENTRADAS]]-Tabla3[[#This Row],[SALIDAS]]</f>
        <v>12</v>
      </c>
      <c r="K81" s="2">
        <v>40</v>
      </c>
      <c r="L81" s="2">
        <f>+Tabla3[[#This Row],[BALANCE INICIAL]]*Tabla3[[#This Row],[PRECIO]]</f>
        <v>120</v>
      </c>
      <c r="M81" s="2">
        <f>+Tabla3[[#This Row],[ENTRADAS]]*Tabla3[[#This Row],[PRECIO]]</f>
        <v>6000</v>
      </c>
      <c r="N81" s="2">
        <f>+Tabla3[[#This Row],[SALIDAS]]*Tabla3[[#This Row],[PRECIO]]</f>
        <v>5640</v>
      </c>
      <c r="O81" s="2">
        <f>+Tabla3[[#This Row],[BALANCE INICIAL2]]+Tabla3[[#This Row],[ENTRADAS3]]-Tabla3[[#This Row],[SALIDAS4]]</f>
        <v>480</v>
      </c>
    </row>
    <row r="82" spans="1:15" hidden="1">
      <c r="A82" s="9" t="s">
        <v>28</v>
      </c>
      <c r="B82" t="s">
        <v>884</v>
      </c>
      <c r="C82" t="s">
        <v>74</v>
      </c>
      <c r="D82" t="s">
        <v>158</v>
      </c>
      <c r="F82" s="9" t="s">
        <v>830</v>
      </c>
      <c r="G82">
        <v>1</v>
      </c>
      <c r="J82">
        <f>+Tabla3[[#This Row],[BALANCE INICIAL]]+Tabla3[[#This Row],[ENTRADAS]]-Tabla3[[#This Row],[SALIDAS]]</f>
        <v>1</v>
      </c>
      <c r="K82" s="2">
        <v>53</v>
      </c>
      <c r="L82" s="2">
        <f>+Tabla3[[#This Row],[BALANCE INICIAL]]*Tabla3[[#This Row],[PRECIO]]</f>
        <v>53</v>
      </c>
      <c r="M82" s="2">
        <f>+Tabla3[[#This Row],[ENTRADAS]]*Tabla3[[#This Row],[PRECIO]]</f>
        <v>0</v>
      </c>
      <c r="N82" s="2">
        <f>+Tabla3[[#This Row],[SALIDAS]]*Tabla3[[#This Row],[PRECIO]]</f>
        <v>0</v>
      </c>
      <c r="O82" s="2">
        <f>+Tabla3[[#This Row],[BALANCE INICIAL2]]+Tabla3[[#This Row],[ENTRADAS3]]-Tabla3[[#This Row],[SALIDAS4]]</f>
        <v>53</v>
      </c>
    </row>
    <row r="83" spans="1:15">
      <c r="A83" s="9" t="s">
        <v>30</v>
      </c>
      <c r="B83" s="17" t="s">
        <v>876</v>
      </c>
      <c r="C83" t="s">
        <v>73</v>
      </c>
      <c r="D83" t="s">
        <v>154</v>
      </c>
      <c r="F83" s="9" t="s">
        <v>820</v>
      </c>
      <c r="H83">
        <v>200</v>
      </c>
      <c r="I83">
        <v>200</v>
      </c>
      <c r="J83">
        <f>+Tabla3[[#This Row],[BALANCE INICIAL]]+Tabla3[[#This Row],[ENTRADAS]]-Tabla3[[#This Row],[SALIDAS]]</f>
        <v>0</v>
      </c>
      <c r="K83" s="2">
        <v>125</v>
      </c>
      <c r="L83" s="2">
        <f>+Tabla3[[#This Row],[BALANCE INICIAL]]*Tabla3[[#This Row],[PRECIO]]</f>
        <v>0</v>
      </c>
      <c r="M83" s="2">
        <f>+Tabla3[[#This Row],[ENTRADAS]]*Tabla3[[#This Row],[PRECIO]]</f>
        <v>25000</v>
      </c>
      <c r="N83" s="2">
        <f>+Tabla3[[#This Row],[SALIDAS]]*Tabla3[[#This Row],[PRECIO]]</f>
        <v>25000</v>
      </c>
      <c r="O83" s="2">
        <f>+Tabla3[[#This Row],[BALANCE INICIAL2]]+Tabla3[[#This Row],[ENTRADAS3]]-Tabla3[[#This Row],[SALIDAS4]]</f>
        <v>0</v>
      </c>
    </row>
    <row r="84" spans="1:15">
      <c r="A84" s="9" t="s">
        <v>23</v>
      </c>
      <c r="B84" s="17" t="s">
        <v>881</v>
      </c>
      <c r="C84" t="s">
        <v>882</v>
      </c>
      <c r="D84" t="s">
        <v>423</v>
      </c>
      <c r="F84" s="9" t="s">
        <v>820</v>
      </c>
      <c r="H84">
        <v>50</v>
      </c>
      <c r="J84">
        <f>+Tabla3[[#This Row],[BALANCE INICIAL]]+Tabla3[[#This Row],[ENTRADAS]]-Tabla3[[#This Row],[SALIDAS]]</f>
        <v>50</v>
      </c>
      <c r="K84" s="2">
        <v>240</v>
      </c>
      <c r="L84" s="2">
        <f>+Tabla3[[#This Row],[BALANCE INICIAL]]*Tabla3[[#This Row],[PRECIO]]</f>
        <v>0</v>
      </c>
      <c r="M84" s="2">
        <f>+Tabla3[[#This Row],[ENTRADAS]]*Tabla3[[#This Row],[PRECIO]]</f>
        <v>12000</v>
      </c>
      <c r="N84" s="2">
        <f>+Tabla3[[#This Row],[SALIDAS]]*Tabla3[[#This Row],[PRECIO]]</f>
        <v>0</v>
      </c>
      <c r="O84" s="2">
        <f>+Tabla3[[#This Row],[BALANCE INICIAL2]]+Tabla3[[#This Row],[ENTRADAS3]]-Tabla3[[#This Row],[SALIDAS4]]</f>
        <v>12000</v>
      </c>
    </row>
    <row r="85" spans="1:15" hidden="1">
      <c r="A85" s="9" t="s">
        <v>24</v>
      </c>
      <c r="B85" s="17" t="s">
        <v>875</v>
      </c>
      <c r="C85" t="s">
        <v>64</v>
      </c>
      <c r="D85" t="s">
        <v>131</v>
      </c>
      <c r="F85" s="9" t="s">
        <v>826</v>
      </c>
      <c r="G85">
        <v>1</v>
      </c>
      <c r="J85">
        <f>+Tabla3[[#This Row],[BALANCE INICIAL]]+Tabla3[[#This Row],[ENTRADAS]]-Tabla3[[#This Row],[SALIDAS]]</f>
        <v>1</v>
      </c>
      <c r="K85" s="2">
        <v>450</v>
      </c>
      <c r="L85" s="2">
        <f>+Tabla3[[#This Row],[BALANCE INICIAL]]*Tabla3[[#This Row],[PRECIO]]</f>
        <v>450</v>
      </c>
      <c r="M85" s="2">
        <f>+Tabla3[[#This Row],[ENTRADAS]]*Tabla3[[#This Row],[PRECIO]]</f>
        <v>0</v>
      </c>
      <c r="N85" s="2">
        <f>+Tabla3[[#This Row],[SALIDAS]]*Tabla3[[#This Row],[PRECIO]]</f>
        <v>0</v>
      </c>
      <c r="O85" s="2">
        <f>+Tabla3[[#This Row],[BALANCE INICIAL2]]+Tabla3[[#This Row],[ENTRADAS3]]-Tabla3[[#This Row],[SALIDAS4]]</f>
        <v>450</v>
      </c>
    </row>
    <row r="86" spans="1:15">
      <c r="A86" s="9" t="s">
        <v>23</v>
      </c>
      <c r="B86" s="17" t="s">
        <v>881</v>
      </c>
      <c r="C86" t="s">
        <v>882</v>
      </c>
      <c r="D86" t="s">
        <v>131</v>
      </c>
      <c r="F86" s="9" t="s">
        <v>826</v>
      </c>
      <c r="H86">
        <v>15</v>
      </c>
      <c r="J86">
        <f>+Tabla3[[#This Row],[BALANCE INICIAL]]+Tabla3[[#This Row],[ENTRADAS]]-Tabla3[[#This Row],[SALIDAS]]</f>
        <v>15</v>
      </c>
      <c r="K86" s="2">
        <v>158.5</v>
      </c>
      <c r="L86" s="2">
        <f>+Tabla3[[#This Row],[BALANCE INICIAL]]*Tabla3[[#This Row],[PRECIO]]</f>
        <v>0</v>
      </c>
      <c r="M86" s="2">
        <f>+Tabla3[[#This Row],[ENTRADAS]]*Tabla3[[#This Row],[PRECIO]]</f>
        <v>2377.5</v>
      </c>
      <c r="N86" s="2">
        <f>+Tabla3[[#This Row],[SALIDAS]]*Tabla3[[#This Row],[PRECIO]]</f>
        <v>0</v>
      </c>
      <c r="O86" s="2">
        <f>+Tabla3[[#This Row],[BALANCE INICIAL2]]+Tabla3[[#This Row],[ENTRADAS3]]-Tabla3[[#This Row],[SALIDAS4]]</f>
        <v>2377.5</v>
      </c>
    </row>
    <row r="87" spans="1:15">
      <c r="A87" s="9" t="s">
        <v>23</v>
      </c>
      <c r="B87" s="17" t="s">
        <v>881</v>
      </c>
      <c r="C87" t="s">
        <v>882</v>
      </c>
      <c r="D87" t="s">
        <v>418</v>
      </c>
      <c r="F87" s="9" t="s">
        <v>820</v>
      </c>
      <c r="H87">
        <v>12</v>
      </c>
      <c r="J87">
        <f>+Tabla3[[#This Row],[BALANCE INICIAL]]+Tabla3[[#This Row],[ENTRADAS]]-Tabla3[[#This Row],[SALIDAS]]</f>
        <v>12</v>
      </c>
      <c r="K87" s="2">
        <v>238</v>
      </c>
      <c r="L87" s="2">
        <f>+Tabla3[[#This Row],[BALANCE INICIAL]]*Tabla3[[#This Row],[PRECIO]]</f>
        <v>0</v>
      </c>
      <c r="M87" s="2">
        <f>+Tabla3[[#This Row],[ENTRADAS]]*Tabla3[[#This Row],[PRECIO]]</f>
        <v>2856</v>
      </c>
      <c r="N87" s="2">
        <f>+Tabla3[[#This Row],[SALIDAS]]*Tabla3[[#This Row],[PRECIO]]</f>
        <v>0</v>
      </c>
      <c r="O87" s="2">
        <f>+Tabla3[[#This Row],[BALANCE INICIAL2]]+Tabla3[[#This Row],[ENTRADAS3]]-Tabla3[[#This Row],[SALIDAS4]]</f>
        <v>2856</v>
      </c>
    </row>
    <row r="88" spans="1:15">
      <c r="A88" s="39" t="s">
        <v>24</v>
      </c>
      <c r="B88" s="40" t="s">
        <v>875</v>
      </c>
      <c r="C88" s="41" t="s">
        <v>64</v>
      </c>
      <c r="D88" t="s">
        <v>992</v>
      </c>
      <c r="E88" t="s">
        <v>993</v>
      </c>
      <c r="F88" s="9" t="s">
        <v>820</v>
      </c>
      <c r="H88">
        <v>18</v>
      </c>
      <c r="I88">
        <v>6</v>
      </c>
      <c r="J88">
        <f>+Tabla3[[#This Row],[BALANCE INICIAL]]+Tabla3[[#This Row],[ENTRADAS]]-Tabla3[[#This Row],[SALIDAS]]</f>
        <v>12</v>
      </c>
      <c r="K88" s="2">
        <v>1494.07</v>
      </c>
      <c r="L88" s="2">
        <f>+Tabla3[[#This Row],[BALANCE INICIAL]]*Tabla3[[#This Row],[PRECIO]]</f>
        <v>0</v>
      </c>
      <c r="M88" s="2">
        <f>+Tabla3[[#This Row],[ENTRADAS]]*Tabla3[[#This Row],[PRECIO]]</f>
        <v>26893.26</v>
      </c>
      <c r="N88" s="2">
        <f>+Tabla3[[#This Row],[SALIDAS]]*Tabla3[[#This Row],[PRECIO]]</f>
        <v>8964.42</v>
      </c>
      <c r="O88" s="2">
        <f>+Tabla3[[#This Row],[BALANCE INICIAL2]]+Tabla3[[#This Row],[ENTRADAS3]]-Tabla3[[#This Row],[SALIDAS4]]</f>
        <v>17928.839999999997</v>
      </c>
    </row>
    <row r="89" spans="1:15" hidden="1">
      <c r="A89" s="9" t="s">
        <v>23</v>
      </c>
      <c r="B89" s="17" t="s">
        <v>881</v>
      </c>
      <c r="C89" t="s">
        <v>882</v>
      </c>
      <c r="D89" t="s">
        <v>413</v>
      </c>
      <c r="F89" s="9" t="s">
        <v>820</v>
      </c>
      <c r="G89">
        <v>20</v>
      </c>
      <c r="I89">
        <v>2</v>
      </c>
      <c r="J89">
        <f>+Tabla3[[#This Row],[BALANCE INICIAL]]+Tabla3[[#This Row],[ENTRADAS]]-Tabla3[[#This Row],[SALIDAS]]</f>
        <v>18</v>
      </c>
      <c r="K89" s="2">
        <v>93.29</v>
      </c>
      <c r="L89" s="2">
        <f>+Tabla3[[#This Row],[BALANCE INICIAL]]*Tabla3[[#This Row],[PRECIO]]</f>
        <v>1865.8000000000002</v>
      </c>
      <c r="M89" s="2">
        <f>+Tabla3[[#This Row],[ENTRADAS]]*Tabla3[[#This Row],[PRECIO]]</f>
        <v>0</v>
      </c>
      <c r="N89" s="2">
        <f>+Tabla3[[#This Row],[SALIDAS]]*Tabla3[[#This Row],[PRECIO]]</f>
        <v>186.58</v>
      </c>
      <c r="O89" s="2">
        <f>+Tabla3[[#This Row],[BALANCE INICIAL2]]+Tabla3[[#This Row],[ENTRADAS3]]-Tabla3[[#This Row],[SALIDAS4]]</f>
        <v>1679.2200000000003</v>
      </c>
    </row>
    <row r="90" spans="1:15" hidden="1">
      <c r="A90" s="9" t="s">
        <v>59</v>
      </c>
      <c r="B90" s="17" t="s">
        <v>880</v>
      </c>
      <c r="C90" t="s">
        <v>107</v>
      </c>
      <c r="D90" t="s">
        <v>698</v>
      </c>
      <c r="F90" s="9" t="s">
        <v>820</v>
      </c>
      <c r="G90">
        <v>0</v>
      </c>
      <c r="J90">
        <f>+Tabla3[[#This Row],[BALANCE INICIAL]]+Tabla3[[#This Row],[ENTRADAS]]-Tabla3[[#This Row],[SALIDAS]]</f>
        <v>0</v>
      </c>
      <c r="K90" s="2">
        <v>1250</v>
      </c>
      <c r="L90" s="2">
        <f>+Tabla3[[#This Row],[BALANCE INICIAL]]*Tabla3[[#This Row],[PRECIO]]</f>
        <v>0</v>
      </c>
      <c r="M90" s="2">
        <f>+Tabla3[[#This Row],[ENTRADAS]]*Tabla3[[#This Row],[PRECIO]]</f>
        <v>0</v>
      </c>
      <c r="N90" s="2">
        <f>+Tabla3[[#This Row],[SALIDAS]]*Tabla3[[#This Row],[PRECIO]]</f>
        <v>0</v>
      </c>
      <c r="O90" s="2">
        <f>+Tabla3[[#This Row],[BALANCE INICIAL2]]+Tabla3[[#This Row],[ENTRADAS3]]-Tabla3[[#This Row],[SALIDAS4]]</f>
        <v>0</v>
      </c>
    </row>
    <row r="91" spans="1:15">
      <c r="A91" s="9" t="s">
        <v>28</v>
      </c>
      <c r="B91" t="s">
        <v>884</v>
      </c>
      <c r="C91" t="s">
        <v>74</v>
      </c>
      <c r="D91" t="s">
        <v>928</v>
      </c>
      <c r="F91" s="9" t="s">
        <v>826</v>
      </c>
      <c r="H91">
        <v>10</v>
      </c>
      <c r="J91">
        <f>+Tabla3[[#This Row],[BALANCE INICIAL]]+Tabla3[[#This Row],[ENTRADAS]]-Tabla3[[#This Row],[SALIDAS]]</f>
        <v>10</v>
      </c>
      <c r="K91" s="2">
        <v>355.93</v>
      </c>
      <c r="L91" s="2">
        <f>+Tabla3[[#This Row],[BALANCE INICIAL]]*Tabla3[[#This Row],[PRECIO]]</f>
        <v>0</v>
      </c>
      <c r="M91" s="2">
        <f>+Tabla3[[#This Row],[ENTRADAS]]*Tabla3[[#This Row],[PRECIO]]</f>
        <v>3559.3</v>
      </c>
      <c r="N91" s="2">
        <f>+Tabla3[[#This Row],[SALIDAS]]*Tabla3[[#This Row],[PRECIO]]</f>
        <v>0</v>
      </c>
      <c r="O91" s="2">
        <f>+Tabla3[[#This Row],[BALANCE INICIAL2]]+Tabla3[[#This Row],[ENTRADAS3]]-Tabla3[[#This Row],[SALIDAS4]]</f>
        <v>3559.3</v>
      </c>
    </row>
    <row r="92" spans="1:15">
      <c r="A92" s="9" t="s">
        <v>30</v>
      </c>
      <c r="B92" s="17" t="s">
        <v>876</v>
      </c>
      <c r="C92" t="s">
        <v>73</v>
      </c>
      <c r="D92" t="s">
        <v>153</v>
      </c>
      <c r="F92" s="9" t="s">
        <v>820</v>
      </c>
      <c r="H92">
        <v>200</v>
      </c>
      <c r="I92">
        <v>200</v>
      </c>
      <c r="J92">
        <f>+Tabla3[[#This Row],[BALANCE INICIAL]]+Tabla3[[#This Row],[ENTRADAS]]-Tabla3[[#This Row],[SALIDAS]]</f>
        <v>0</v>
      </c>
      <c r="K92" s="2">
        <v>400</v>
      </c>
      <c r="L92" s="2">
        <f>+Tabla3[[#This Row],[BALANCE INICIAL]]*Tabla3[[#This Row],[PRECIO]]</f>
        <v>0</v>
      </c>
      <c r="M92" s="2">
        <f>+Tabla3[[#This Row],[ENTRADAS]]*Tabla3[[#This Row],[PRECIO]]</f>
        <v>80000</v>
      </c>
      <c r="N92" s="2">
        <f>+Tabla3[[#This Row],[SALIDAS]]*Tabla3[[#This Row],[PRECIO]]</f>
        <v>80000</v>
      </c>
      <c r="O92" s="2">
        <f>+Tabla3[[#This Row],[BALANCE INICIAL2]]+Tabla3[[#This Row],[ENTRADAS3]]-Tabla3[[#This Row],[SALIDAS4]]</f>
        <v>0</v>
      </c>
    </row>
    <row r="93" spans="1:15" hidden="1">
      <c r="A93" s="9" t="s">
        <v>59</v>
      </c>
      <c r="B93" s="17" t="s">
        <v>880</v>
      </c>
      <c r="C93" t="s">
        <v>107</v>
      </c>
      <c r="D93" t="s">
        <v>653</v>
      </c>
      <c r="F93" s="9" t="s">
        <v>820</v>
      </c>
      <c r="G93">
        <v>71</v>
      </c>
      <c r="J93">
        <f>+Tabla3[[#This Row],[BALANCE INICIAL]]+Tabla3[[#This Row],[ENTRADAS]]-Tabla3[[#This Row],[SALIDAS]]</f>
        <v>71</v>
      </c>
      <c r="K93" s="2">
        <v>160</v>
      </c>
      <c r="L93" s="2">
        <f>+Tabla3[[#This Row],[BALANCE INICIAL]]*Tabla3[[#This Row],[PRECIO]]</f>
        <v>11360</v>
      </c>
      <c r="M93" s="2">
        <f>+Tabla3[[#This Row],[ENTRADAS]]*Tabla3[[#This Row],[PRECIO]]</f>
        <v>0</v>
      </c>
      <c r="N93" s="2">
        <f>+Tabla3[[#This Row],[SALIDAS]]*Tabla3[[#This Row],[PRECIO]]</f>
        <v>0</v>
      </c>
      <c r="O93" s="2">
        <f>+Tabla3[[#This Row],[BALANCE INICIAL2]]+Tabla3[[#This Row],[ENTRADAS3]]-Tabla3[[#This Row],[SALIDAS4]]</f>
        <v>11360</v>
      </c>
    </row>
    <row r="94" spans="1:15" hidden="1">
      <c r="A94" s="9" t="s">
        <v>59</v>
      </c>
      <c r="B94" s="17" t="s">
        <v>880</v>
      </c>
      <c r="C94" t="s">
        <v>107</v>
      </c>
      <c r="D94" t="s">
        <v>654</v>
      </c>
      <c r="F94" s="9" t="s">
        <v>820</v>
      </c>
      <c r="G94">
        <v>66</v>
      </c>
      <c r="J94">
        <f>+Tabla3[[#This Row],[BALANCE INICIAL]]+Tabla3[[#This Row],[ENTRADAS]]-Tabla3[[#This Row],[SALIDAS]]</f>
        <v>66</v>
      </c>
      <c r="K94" s="2">
        <v>180</v>
      </c>
      <c r="L94" s="2">
        <f>+Tabla3[[#This Row],[BALANCE INICIAL]]*Tabla3[[#This Row],[PRECIO]]</f>
        <v>11880</v>
      </c>
      <c r="M94" s="2">
        <f>+Tabla3[[#This Row],[ENTRADAS]]*Tabla3[[#This Row],[PRECIO]]</f>
        <v>0</v>
      </c>
      <c r="N94" s="2">
        <f>+Tabla3[[#This Row],[SALIDAS]]*Tabla3[[#This Row],[PRECIO]]</f>
        <v>0</v>
      </c>
      <c r="O94" s="2">
        <f>+Tabla3[[#This Row],[BALANCE INICIAL2]]+Tabla3[[#This Row],[ENTRADAS3]]-Tabla3[[#This Row],[SALIDAS4]]</f>
        <v>11880</v>
      </c>
    </row>
    <row r="95" spans="1:15" hidden="1">
      <c r="A95" s="9" t="s">
        <v>59</v>
      </c>
      <c r="B95" s="17" t="s">
        <v>880</v>
      </c>
      <c r="C95" t="s">
        <v>107</v>
      </c>
      <c r="D95" t="s">
        <v>655</v>
      </c>
      <c r="F95" s="9" t="s">
        <v>820</v>
      </c>
      <c r="G95">
        <v>165</v>
      </c>
      <c r="J95">
        <f>+Tabla3[[#This Row],[BALANCE INICIAL]]+Tabla3[[#This Row],[ENTRADAS]]-Tabla3[[#This Row],[SALIDAS]]</f>
        <v>165</v>
      </c>
      <c r="K95" s="2">
        <v>110</v>
      </c>
      <c r="L95" s="2">
        <f>+Tabla3[[#This Row],[BALANCE INICIAL]]*Tabla3[[#This Row],[PRECIO]]</f>
        <v>18150</v>
      </c>
      <c r="M95" s="2">
        <f>+Tabla3[[#This Row],[ENTRADAS]]*Tabla3[[#This Row],[PRECIO]]</f>
        <v>0</v>
      </c>
      <c r="N95" s="2">
        <f>+Tabla3[[#This Row],[SALIDAS]]*Tabla3[[#This Row],[PRECIO]]</f>
        <v>0</v>
      </c>
      <c r="O95" s="2">
        <f>+Tabla3[[#This Row],[BALANCE INICIAL2]]+Tabla3[[#This Row],[ENTRADAS3]]-Tabla3[[#This Row],[SALIDAS4]]</f>
        <v>18150</v>
      </c>
    </row>
    <row r="96" spans="1:15">
      <c r="A96" s="9" t="s">
        <v>23</v>
      </c>
      <c r="B96" s="17" t="s">
        <v>881</v>
      </c>
      <c r="C96" t="s">
        <v>882</v>
      </c>
      <c r="D96" t="s">
        <v>419</v>
      </c>
      <c r="F96" s="9" t="s">
        <v>820</v>
      </c>
      <c r="H96">
        <v>4</v>
      </c>
      <c r="J96">
        <f>+Tabla3[[#This Row],[BALANCE INICIAL]]+Tabla3[[#This Row],[ENTRADAS]]-Tabla3[[#This Row],[SALIDAS]]</f>
        <v>4</v>
      </c>
      <c r="K96" s="2">
        <v>849</v>
      </c>
      <c r="L96" s="2">
        <f>+Tabla3[[#This Row],[BALANCE INICIAL]]*Tabla3[[#This Row],[PRECIO]]</f>
        <v>0</v>
      </c>
      <c r="M96" s="2">
        <f>+Tabla3[[#This Row],[ENTRADAS]]*Tabla3[[#This Row],[PRECIO]]</f>
        <v>3396</v>
      </c>
      <c r="N96" s="2">
        <f>+Tabla3[[#This Row],[SALIDAS]]*Tabla3[[#This Row],[PRECIO]]</f>
        <v>0</v>
      </c>
      <c r="O96" s="2">
        <f>+Tabla3[[#This Row],[BALANCE INICIAL2]]+Tabla3[[#This Row],[ENTRADAS3]]-Tabla3[[#This Row],[SALIDAS4]]</f>
        <v>3396</v>
      </c>
    </row>
    <row r="97" spans="1:15">
      <c r="A97" s="9" t="s">
        <v>23</v>
      </c>
      <c r="B97" s="17" t="s">
        <v>881</v>
      </c>
      <c r="C97" t="s">
        <v>882</v>
      </c>
      <c r="D97" t="s">
        <v>417</v>
      </c>
      <c r="F97" s="9" t="s">
        <v>820</v>
      </c>
      <c r="H97">
        <v>8</v>
      </c>
      <c r="J97">
        <f>+Tabla3[[#This Row],[BALANCE INICIAL]]+Tabla3[[#This Row],[ENTRADAS]]-Tabla3[[#This Row],[SALIDAS]]</f>
        <v>8</v>
      </c>
      <c r="K97" s="2">
        <v>344</v>
      </c>
      <c r="L97" s="2">
        <f>+Tabla3[[#This Row],[BALANCE INICIAL]]*Tabla3[[#This Row],[PRECIO]]</f>
        <v>0</v>
      </c>
      <c r="M97" s="2">
        <f>+Tabla3[[#This Row],[ENTRADAS]]*Tabla3[[#This Row],[PRECIO]]</f>
        <v>2752</v>
      </c>
      <c r="N97" s="2">
        <f>+Tabla3[[#This Row],[SALIDAS]]*Tabla3[[#This Row],[PRECIO]]</f>
        <v>0</v>
      </c>
      <c r="O97" s="2">
        <f>+Tabla3[[#This Row],[BALANCE INICIAL2]]+Tabla3[[#This Row],[ENTRADAS3]]-Tabla3[[#This Row],[SALIDAS4]]</f>
        <v>2752</v>
      </c>
    </row>
    <row r="98" spans="1:15">
      <c r="A98" s="9" t="s">
        <v>24</v>
      </c>
      <c r="B98" s="17" t="s">
        <v>875</v>
      </c>
      <c r="C98" t="s">
        <v>64</v>
      </c>
      <c r="D98" t="s">
        <v>917</v>
      </c>
      <c r="F98" s="9" t="s">
        <v>828</v>
      </c>
      <c r="H98">
        <v>4</v>
      </c>
      <c r="J98">
        <f>+Tabla3[[#This Row],[BALANCE INICIAL]]+Tabla3[[#This Row],[ENTRADAS]]-Tabla3[[#This Row],[SALIDAS]]</f>
        <v>4</v>
      </c>
      <c r="K98" s="2">
        <v>6840</v>
      </c>
      <c r="L98" s="2">
        <f>+Tabla3[[#This Row],[BALANCE INICIAL]]*Tabla3[[#This Row],[PRECIO]]</f>
        <v>0</v>
      </c>
      <c r="M98" s="2">
        <f>+Tabla3[[#This Row],[ENTRADAS]]*Tabla3[[#This Row],[PRECIO]]</f>
        <v>27360</v>
      </c>
      <c r="N98" s="2">
        <f>+Tabla3[[#This Row],[SALIDAS]]*Tabla3[[#This Row],[PRECIO]]</f>
        <v>0</v>
      </c>
      <c r="O98" s="2">
        <f>+Tabla3[[#This Row],[BALANCE INICIAL2]]+Tabla3[[#This Row],[ENTRADAS3]]-Tabla3[[#This Row],[SALIDAS4]]</f>
        <v>27360</v>
      </c>
    </row>
    <row r="99" spans="1:15">
      <c r="A99" s="9" t="s">
        <v>24</v>
      </c>
      <c r="B99" s="17" t="s">
        <v>875</v>
      </c>
      <c r="C99" t="s">
        <v>64</v>
      </c>
      <c r="D99" t="s">
        <v>918</v>
      </c>
      <c r="F99" s="9" t="s">
        <v>828</v>
      </c>
      <c r="H99">
        <v>4</v>
      </c>
      <c r="J99">
        <f>+Tabla3[[#This Row],[BALANCE INICIAL]]+Tabla3[[#This Row],[ENTRADAS]]-Tabla3[[#This Row],[SALIDAS]]</f>
        <v>4</v>
      </c>
      <c r="K99" s="2">
        <v>3525</v>
      </c>
      <c r="L99" s="2">
        <f>+Tabla3[[#This Row],[BALANCE INICIAL]]*Tabla3[[#This Row],[PRECIO]]</f>
        <v>0</v>
      </c>
      <c r="M99" s="2">
        <f>+Tabla3[[#This Row],[ENTRADAS]]*Tabla3[[#This Row],[PRECIO]]</f>
        <v>14100</v>
      </c>
      <c r="N99" s="2">
        <f>+Tabla3[[#This Row],[SALIDAS]]*Tabla3[[#This Row],[PRECIO]]</f>
        <v>0</v>
      </c>
      <c r="O99" s="2">
        <f>+Tabla3[[#This Row],[BALANCE INICIAL2]]+Tabla3[[#This Row],[ENTRADAS3]]-Tabla3[[#This Row],[SALIDAS4]]</f>
        <v>14100</v>
      </c>
    </row>
    <row r="100" spans="1:15" hidden="1">
      <c r="A100" s="9" t="s">
        <v>24</v>
      </c>
      <c r="B100" s="17" t="s">
        <v>875</v>
      </c>
      <c r="C100" t="s">
        <v>64</v>
      </c>
      <c r="D100" t="s">
        <v>130</v>
      </c>
      <c r="F100" s="9" t="s">
        <v>828</v>
      </c>
      <c r="G100">
        <v>5</v>
      </c>
      <c r="J100">
        <f>+Tabla3[[#This Row],[BALANCE INICIAL]]+Tabla3[[#This Row],[ENTRADAS]]-Tabla3[[#This Row],[SALIDAS]]</f>
        <v>5</v>
      </c>
      <c r="K100" s="2">
        <v>1295</v>
      </c>
      <c r="L100" s="2">
        <f>+Tabla3[[#This Row],[BALANCE INICIAL]]*Tabla3[[#This Row],[PRECIO]]</f>
        <v>6475</v>
      </c>
      <c r="M100" s="2">
        <f>+Tabla3[[#This Row],[ENTRADAS]]*Tabla3[[#This Row],[PRECIO]]</f>
        <v>0</v>
      </c>
      <c r="N100" s="2">
        <f>+Tabla3[[#This Row],[SALIDAS]]*Tabla3[[#This Row],[PRECIO]]</f>
        <v>0</v>
      </c>
      <c r="O100" s="2">
        <f>+Tabla3[[#This Row],[BALANCE INICIAL2]]+Tabla3[[#This Row],[ENTRADAS3]]-Tabla3[[#This Row],[SALIDAS4]]</f>
        <v>6475</v>
      </c>
    </row>
    <row r="101" spans="1:15" hidden="1">
      <c r="A101" s="9" t="s">
        <v>24</v>
      </c>
      <c r="B101" s="17" t="s">
        <v>875</v>
      </c>
      <c r="C101" t="s">
        <v>64</v>
      </c>
      <c r="D101" t="s">
        <v>129</v>
      </c>
      <c r="F101" s="9" t="s">
        <v>828</v>
      </c>
      <c r="G101">
        <v>5</v>
      </c>
      <c r="J101">
        <f>+Tabla3[[#This Row],[BALANCE INICIAL]]+Tabla3[[#This Row],[ENTRADAS]]-Tabla3[[#This Row],[SALIDAS]]</f>
        <v>5</v>
      </c>
      <c r="K101" s="2">
        <v>120</v>
      </c>
      <c r="L101" s="2">
        <f>+Tabla3[[#This Row],[BALANCE INICIAL]]*Tabla3[[#This Row],[PRECIO]]</f>
        <v>600</v>
      </c>
      <c r="M101" s="2">
        <f>+Tabla3[[#This Row],[ENTRADAS]]*Tabla3[[#This Row],[PRECIO]]</f>
        <v>0</v>
      </c>
      <c r="N101" s="2">
        <f>+Tabla3[[#This Row],[SALIDAS]]*Tabla3[[#This Row],[PRECIO]]</f>
        <v>0</v>
      </c>
      <c r="O101" s="2">
        <f>+Tabla3[[#This Row],[BALANCE INICIAL2]]+Tabla3[[#This Row],[ENTRADAS3]]-Tabla3[[#This Row],[SALIDAS4]]</f>
        <v>600</v>
      </c>
    </row>
    <row r="102" spans="1:15">
      <c r="A102" s="9" t="s">
        <v>31</v>
      </c>
      <c r="B102" t="s">
        <v>897</v>
      </c>
      <c r="C102" t="s">
        <v>75</v>
      </c>
      <c r="D102" t="s">
        <v>160</v>
      </c>
      <c r="F102" s="9" t="s">
        <v>820</v>
      </c>
      <c r="G102">
        <v>40</v>
      </c>
      <c r="H102">
        <v>125</v>
      </c>
      <c r="I102">
        <v>20</v>
      </c>
      <c r="J102">
        <f>+Tabla3[[#This Row],[BALANCE INICIAL]]+Tabla3[[#This Row],[ENTRADAS]]-Tabla3[[#This Row],[SALIDAS]]</f>
        <v>145</v>
      </c>
      <c r="K102" s="2">
        <v>10</v>
      </c>
      <c r="L102" s="2">
        <f>+Tabla3[[#This Row],[BALANCE INICIAL]]*Tabla3[[#This Row],[PRECIO]]</f>
        <v>400</v>
      </c>
      <c r="M102" s="2">
        <f>+Tabla3[[#This Row],[ENTRADAS]]*Tabla3[[#This Row],[PRECIO]]</f>
        <v>1250</v>
      </c>
      <c r="N102" s="2">
        <f>+Tabla3[[#This Row],[SALIDAS]]*Tabla3[[#This Row],[PRECIO]]</f>
        <v>200</v>
      </c>
      <c r="O102" s="2">
        <f>+Tabla3[[#This Row],[BALANCE INICIAL2]]+Tabla3[[#This Row],[ENTRADAS3]]-Tabla3[[#This Row],[SALIDAS4]]</f>
        <v>1450</v>
      </c>
    </row>
    <row r="103" spans="1:15">
      <c r="A103" s="9" t="s">
        <v>31</v>
      </c>
      <c r="B103" t="s">
        <v>897</v>
      </c>
      <c r="C103" t="s">
        <v>75</v>
      </c>
      <c r="D103" t="s">
        <v>159</v>
      </c>
      <c r="F103" s="9" t="s">
        <v>820</v>
      </c>
      <c r="G103">
        <v>70</v>
      </c>
      <c r="H103">
        <v>125</v>
      </c>
      <c r="I103">
        <v>50</v>
      </c>
      <c r="J103">
        <f>+Tabla3[[#This Row],[BALANCE INICIAL]]+Tabla3[[#This Row],[ENTRADAS]]-Tabla3[[#This Row],[SALIDAS]]</f>
        <v>145</v>
      </c>
      <c r="K103" s="2">
        <v>13.18</v>
      </c>
      <c r="L103" s="2">
        <f>+Tabla3[[#This Row],[BALANCE INICIAL]]*Tabla3[[#This Row],[PRECIO]]</f>
        <v>922.6</v>
      </c>
      <c r="M103" s="2">
        <f>+Tabla3[[#This Row],[ENTRADAS]]*Tabla3[[#This Row],[PRECIO]]</f>
        <v>1647.5</v>
      </c>
      <c r="N103" s="2">
        <f>+Tabla3[[#This Row],[SALIDAS]]*Tabla3[[#This Row],[PRECIO]]</f>
        <v>659</v>
      </c>
      <c r="O103" s="2">
        <f>+Tabla3[[#This Row],[BALANCE INICIAL2]]+Tabla3[[#This Row],[ENTRADAS3]]-Tabla3[[#This Row],[SALIDAS4]]</f>
        <v>1911.1</v>
      </c>
    </row>
    <row r="104" spans="1:15" hidden="1">
      <c r="A104" s="9" t="s">
        <v>29</v>
      </c>
      <c r="B104" s="17" t="s">
        <v>878</v>
      </c>
      <c r="C104" t="s">
        <v>102</v>
      </c>
      <c r="D104" t="s">
        <v>542</v>
      </c>
      <c r="F104" s="9" t="s">
        <v>820</v>
      </c>
      <c r="G104">
        <v>1</v>
      </c>
      <c r="J104">
        <f>+Tabla3[[#This Row],[BALANCE INICIAL]]+Tabla3[[#This Row],[ENTRADAS]]-Tabla3[[#This Row],[SALIDAS]]</f>
        <v>1</v>
      </c>
      <c r="K104" s="2">
        <v>3200</v>
      </c>
      <c r="L104" s="2">
        <f>+Tabla3[[#This Row],[BALANCE INICIAL]]*Tabla3[[#This Row],[PRECIO]]</f>
        <v>3200</v>
      </c>
      <c r="M104" s="2">
        <f>+Tabla3[[#This Row],[ENTRADAS]]*Tabla3[[#This Row],[PRECIO]]</f>
        <v>0</v>
      </c>
      <c r="N104" s="2">
        <f>+Tabla3[[#This Row],[SALIDAS]]*Tabla3[[#This Row],[PRECIO]]</f>
        <v>0</v>
      </c>
      <c r="O104" s="2">
        <f>+Tabla3[[#This Row],[BALANCE INICIAL2]]+Tabla3[[#This Row],[ENTRADAS3]]-Tabla3[[#This Row],[SALIDAS4]]</f>
        <v>3200</v>
      </c>
    </row>
    <row r="105" spans="1:15">
      <c r="A105" s="9" t="s">
        <v>31</v>
      </c>
      <c r="B105" t="s">
        <v>897</v>
      </c>
      <c r="C105" t="s">
        <v>75</v>
      </c>
      <c r="D105" t="s">
        <v>161</v>
      </c>
      <c r="F105" s="9" t="s">
        <v>820</v>
      </c>
      <c r="G105">
        <v>106</v>
      </c>
      <c r="H105">
        <v>100</v>
      </c>
      <c r="I105">
        <v>50</v>
      </c>
      <c r="J105">
        <f>+Tabla3[[#This Row],[BALANCE INICIAL]]+Tabla3[[#This Row],[ENTRADAS]]-Tabla3[[#This Row],[SALIDAS]]</f>
        <v>156</v>
      </c>
      <c r="K105" s="2">
        <v>17.62</v>
      </c>
      <c r="L105" s="2">
        <f>+Tabla3[[#This Row],[BALANCE INICIAL]]*Tabla3[[#This Row],[PRECIO]]</f>
        <v>1867.72</v>
      </c>
      <c r="M105" s="2">
        <f>+Tabla3[[#This Row],[ENTRADAS]]*Tabla3[[#This Row],[PRECIO]]</f>
        <v>1762</v>
      </c>
      <c r="N105" s="2">
        <f>+Tabla3[[#This Row],[SALIDAS]]*Tabla3[[#This Row],[PRECIO]]</f>
        <v>881</v>
      </c>
      <c r="O105" s="2">
        <f>+Tabla3[[#This Row],[BALANCE INICIAL2]]+Tabla3[[#This Row],[ENTRADAS3]]-Tabla3[[#This Row],[SALIDAS4]]</f>
        <v>2748.7200000000003</v>
      </c>
    </row>
    <row r="106" spans="1:15" hidden="1">
      <c r="A106" s="9" t="s">
        <v>59</v>
      </c>
      <c r="B106" s="17" t="s">
        <v>880</v>
      </c>
      <c r="C106" t="s">
        <v>107</v>
      </c>
      <c r="D106" t="s">
        <v>656</v>
      </c>
      <c r="F106" s="9" t="s">
        <v>820</v>
      </c>
      <c r="G106">
        <v>1</v>
      </c>
      <c r="J106">
        <f>+Tabla3[[#This Row],[BALANCE INICIAL]]+Tabla3[[#This Row],[ENTRADAS]]-Tabla3[[#This Row],[SALIDAS]]</f>
        <v>1</v>
      </c>
      <c r="K106" s="2">
        <v>122.63</v>
      </c>
      <c r="L106" s="2">
        <f>+Tabla3[[#This Row],[BALANCE INICIAL]]*Tabla3[[#This Row],[PRECIO]]</f>
        <v>122.63</v>
      </c>
      <c r="M106" s="2">
        <f>+Tabla3[[#This Row],[ENTRADAS]]*Tabla3[[#This Row],[PRECIO]]</f>
        <v>0</v>
      </c>
      <c r="N106" s="2">
        <f>+Tabla3[[#This Row],[SALIDAS]]*Tabla3[[#This Row],[PRECIO]]</f>
        <v>0</v>
      </c>
      <c r="O106" s="2">
        <f>+Tabla3[[#This Row],[BALANCE INICIAL2]]+Tabla3[[#This Row],[ENTRADAS3]]-Tabla3[[#This Row],[SALIDAS4]]</f>
        <v>122.63</v>
      </c>
    </row>
    <row r="107" spans="1:15" hidden="1">
      <c r="A107" s="9" t="s">
        <v>23</v>
      </c>
      <c r="B107" s="17" t="s">
        <v>881</v>
      </c>
      <c r="C107" t="s">
        <v>882</v>
      </c>
      <c r="D107" t="s">
        <v>416</v>
      </c>
      <c r="F107" s="9" t="s">
        <v>820</v>
      </c>
      <c r="G107">
        <v>2</v>
      </c>
      <c r="I107">
        <v>2</v>
      </c>
      <c r="J107">
        <f>+Tabla3[[#This Row],[BALANCE INICIAL]]+Tabla3[[#This Row],[ENTRADAS]]-Tabla3[[#This Row],[SALIDAS]]</f>
        <v>0</v>
      </c>
      <c r="K107" s="2">
        <v>48.81</v>
      </c>
      <c r="L107" s="2">
        <f>+Tabla3[[#This Row],[BALANCE INICIAL]]*Tabla3[[#This Row],[PRECIO]]</f>
        <v>97.62</v>
      </c>
      <c r="M107" s="2">
        <f>+Tabla3[[#This Row],[ENTRADAS]]*Tabla3[[#This Row],[PRECIO]]</f>
        <v>0</v>
      </c>
      <c r="N107" s="2">
        <f>+Tabla3[[#This Row],[SALIDAS]]*Tabla3[[#This Row],[PRECIO]]</f>
        <v>97.62</v>
      </c>
      <c r="O107" s="2">
        <f>+Tabla3[[#This Row],[BALANCE INICIAL2]]+Tabla3[[#This Row],[ENTRADAS3]]-Tabla3[[#This Row],[SALIDAS4]]</f>
        <v>0</v>
      </c>
    </row>
    <row r="108" spans="1:15">
      <c r="A108" s="9" t="s">
        <v>23</v>
      </c>
      <c r="B108" s="17" t="s">
        <v>881</v>
      </c>
      <c r="C108" t="s">
        <v>882</v>
      </c>
      <c r="D108" t="s">
        <v>949</v>
      </c>
      <c r="F108" s="9" t="s">
        <v>826</v>
      </c>
      <c r="H108">
        <v>1</v>
      </c>
      <c r="J108">
        <f>+Tabla3[[#This Row],[BALANCE INICIAL]]+Tabla3[[#This Row],[ENTRADAS]]-Tabla3[[#This Row],[SALIDAS]]</f>
        <v>1</v>
      </c>
      <c r="K108" s="2">
        <v>3390</v>
      </c>
      <c r="L108" s="2">
        <f>+Tabla3[[#This Row],[BALANCE INICIAL]]*Tabla3[[#This Row],[PRECIO]]</f>
        <v>0</v>
      </c>
      <c r="M108" s="2">
        <f>+Tabla3[[#This Row],[ENTRADAS]]*Tabla3[[#This Row],[PRECIO]]</f>
        <v>3390</v>
      </c>
      <c r="N108" s="2">
        <f>+Tabla3[[#This Row],[SALIDAS]]*Tabla3[[#This Row],[PRECIO]]</f>
        <v>0</v>
      </c>
      <c r="O108" s="2">
        <f>+Tabla3[[#This Row],[BALANCE INICIAL2]]+Tabla3[[#This Row],[ENTRADAS3]]-Tabla3[[#This Row],[SALIDAS4]]</f>
        <v>3390</v>
      </c>
    </row>
    <row r="109" spans="1:15">
      <c r="A109" s="9" t="s">
        <v>29</v>
      </c>
      <c r="B109" s="17" t="s">
        <v>878</v>
      </c>
      <c r="C109" t="s">
        <v>79</v>
      </c>
      <c r="D109" t="s">
        <v>168</v>
      </c>
      <c r="F109" s="9" t="s">
        <v>827</v>
      </c>
      <c r="G109">
        <v>300</v>
      </c>
      <c r="H109">
        <v>440</v>
      </c>
      <c r="I109" s="27">
        <v>160</v>
      </c>
      <c r="J109">
        <f>+Tabla3[[#This Row],[BALANCE INICIAL]]+Tabla3[[#This Row],[ENTRADAS]]-Tabla3[[#This Row],[SALIDAS]]</f>
        <v>580</v>
      </c>
      <c r="K109" s="2">
        <v>250</v>
      </c>
      <c r="L109" s="2">
        <f>+Tabla3[[#This Row],[BALANCE INICIAL]]*Tabla3[[#This Row],[PRECIO]]</f>
        <v>75000</v>
      </c>
      <c r="M109" s="2">
        <f>+Tabla3[[#This Row],[ENTRADAS]]*Tabla3[[#This Row],[PRECIO]]</f>
        <v>110000</v>
      </c>
      <c r="N109" s="2">
        <f>+Tabla3[[#This Row],[SALIDAS]]*Tabla3[[#This Row],[PRECIO]]</f>
        <v>40000</v>
      </c>
      <c r="O109" s="2">
        <f>+Tabla3[[#This Row],[BALANCE INICIAL2]]+Tabla3[[#This Row],[ENTRADAS3]]-Tabla3[[#This Row],[SALIDAS4]]</f>
        <v>145000</v>
      </c>
    </row>
    <row r="110" spans="1:15" hidden="1">
      <c r="A110" s="9" t="s">
        <v>29</v>
      </c>
      <c r="B110" s="17" t="s">
        <v>878</v>
      </c>
      <c r="C110" t="s">
        <v>79</v>
      </c>
      <c r="D110" t="s">
        <v>169</v>
      </c>
      <c r="F110" s="9" t="s">
        <v>834</v>
      </c>
      <c r="G110">
        <v>348</v>
      </c>
      <c r="I110">
        <v>348</v>
      </c>
      <c r="J110">
        <f>+Tabla3[[#This Row],[BALANCE INICIAL]]+Tabla3[[#This Row],[ENTRADAS]]-Tabla3[[#This Row],[SALIDAS]]</f>
        <v>0</v>
      </c>
      <c r="K110" s="2">
        <v>341</v>
      </c>
      <c r="L110" s="2">
        <f>+Tabla3[[#This Row],[BALANCE INICIAL]]*Tabla3[[#This Row],[PRECIO]]</f>
        <v>118668</v>
      </c>
      <c r="M110" s="2">
        <f>+Tabla3[[#This Row],[ENTRADAS]]*Tabla3[[#This Row],[PRECIO]]</f>
        <v>0</v>
      </c>
      <c r="N110" s="2">
        <f>+Tabla3[[#This Row],[SALIDAS]]*Tabla3[[#This Row],[PRECIO]]</f>
        <v>118668</v>
      </c>
      <c r="O110" s="2">
        <f>+Tabla3[[#This Row],[BALANCE INICIAL2]]+Tabla3[[#This Row],[ENTRADAS3]]-Tabla3[[#This Row],[SALIDAS4]]</f>
        <v>0</v>
      </c>
    </row>
    <row r="111" spans="1:15">
      <c r="A111" s="9" t="s">
        <v>23</v>
      </c>
      <c r="B111" s="17" t="s">
        <v>881</v>
      </c>
      <c r="C111" t="s">
        <v>882</v>
      </c>
      <c r="D111" t="s">
        <v>422</v>
      </c>
      <c r="F111" s="9" t="s">
        <v>820</v>
      </c>
      <c r="H111">
        <v>25</v>
      </c>
      <c r="J111">
        <f>+Tabla3[[#This Row],[BALANCE INICIAL]]+Tabla3[[#This Row],[ENTRADAS]]-Tabla3[[#This Row],[SALIDAS]]</f>
        <v>25</v>
      </c>
      <c r="K111" s="2">
        <v>35</v>
      </c>
      <c r="L111" s="2">
        <f>+Tabla3[[#This Row],[BALANCE INICIAL]]*Tabla3[[#This Row],[PRECIO]]</f>
        <v>0</v>
      </c>
      <c r="M111" s="2">
        <f>+Tabla3[[#This Row],[ENTRADAS]]*Tabla3[[#This Row],[PRECIO]]</f>
        <v>875</v>
      </c>
      <c r="N111" s="2">
        <f>+Tabla3[[#This Row],[SALIDAS]]*Tabla3[[#This Row],[PRECIO]]</f>
        <v>0</v>
      </c>
      <c r="O111" s="2">
        <f>+Tabla3[[#This Row],[BALANCE INICIAL2]]+Tabla3[[#This Row],[ENTRADAS3]]-Tabla3[[#This Row],[SALIDAS4]]</f>
        <v>875</v>
      </c>
    </row>
    <row r="112" spans="1:15">
      <c r="A112" s="9" t="s">
        <v>34</v>
      </c>
      <c r="B112" s="17" t="s">
        <v>877</v>
      </c>
      <c r="C112" t="s">
        <v>80</v>
      </c>
      <c r="D112" t="s">
        <v>459</v>
      </c>
      <c r="F112" s="9" t="s">
        <v>820</v>
      </c>
      <c r="H112">
        <v>20</v>
      </c>
      <c r="J112">
        <f>+Tabla3[[#This Row],[BALANCE INICIAL]]+Tabla3[[#This Row],[ENTRADAS]]-Tabla3[[#This Row],[SALIDAS]]</f>
        <v>20</v>
      </c>
      <c r="K112" s="2">
        <v>23</v>
      </c>
      <c r="L112" s="2">
        <f>+Tabla3[[#This Row],[BALANCE INICIAL]]*Tabla3[[#This Row],[PRECIO]]</f>
        <v>0</v>
      </c>
      <c r="M112" s="2">
        <f>+Tabla3[[#This Row],[ENTRADAS]]*Tabla3[[#This Row],[PRECIO]]</f>
        <v>460</v>
      </c>
      <c r="N112" s="2">
        <f>+Tabla3[[#This Row],[SALIDAS]]*Tabla3[[#This Row],[PRECIO]]</f>
        <v>0</v>
      </c>
      <c r="O112" s="2">
        <f>+Tabla3[[#This Row],[BALANCE INICIAL2]]+Tabla3[[#This Row],[ENTRADAS3]]-Tabla3[[#This Row],[SALIDAS4]]</f>
        <v>460</v>
      </c>
    </row>
    <row r="113" spans="1:15">
      <c r="A113" s="9" t="s">
        <v>23</v>
      </c>
      <c r="B113" s="17" t="s">
        <v>881</v>
      </c>
      <c r="C113" t="s">
        <v>882</v>
      </c>
      <c r="D113" t="s">
        <v>950</v>
      </c>
      <c r="F113" s="9" t="s">
        <v>826</v>
      </c>
      <c r="H113">
        <v>4</v>
      </c>
      <c r="J113">
        <f>+Tabla3[[#This Row],[BALANCE INICIAL]]+Tabla3[[#This Row],[ENTRADAS]]-Tabla3[[#This Row],[SALIDAS]]</f>
        <v>4</v>
      </c>
      <c r="K113" s="2">
        <v>2605</v>
      </c>
      <c r="L113" s="2">
        <f>+Tabla3[[#This Row],[BALANCE INICIAL]]*Tabla3[[#This Row],[PRECIO]]</f>
        <v>0</v>
      </c>
      <c r="M113" s="2">
        <f>+Tabla3[[#This Row],[ENTRADAS]]*Tabla3[[#This Row],[PRECIO]]</f>
        <v>10420</v>
      </c>
      <c r="N113" s="2">
        <f>+Tabla3[[#This Row],[SALIDAS]]*Tabla3[[#This Row],[PRECIO]]</f>
        <v>0</v>
      </c>
      <c r="O113" s="2">
        <f>+Tabla3[[#This Row],[BALANCE INICIAL2]]+Tabla3[[#This Row],[ENTRADAS3]]-Tabla3[[#This Row],[SALIDAS4]]</f>
        <v>10420</v>
      </c>
    </row>
    <row r="114" spans="1:15">
      <c r="A114" s="9" t="s">
        <v>23</v>
      </c>
      <c r="B114" s="17" t="s">
        <v>881</v>
      </c>
      <c r="C114" t="s">
        <v>882</v>
      </c>
      <c r="D114" t="s">
        <v>940</v>
      </c>
      <c r="F114" s="9" t="s">
        <v>826</v>
      </c>
      <c r="H114">
        <v>1</v>
      </c>
      <c r="J114">
        <f>+Tabla3[[#This Row],[BALANCE INICIAL]]+Tabla3[[#This Row],[ENTRADAS]]-Tabla3[[#This Row],[SALIDAS]]</f>
        <v>1</v>
      </c>
      <c r="K114" s="2">
        <v>2605</v>
      </c>
      <c r="L114" s="2">
        <f>+Tabla3[[#This Row],[BALANCE INICIAL]]*Tabla3[[#This Row],[PRECIO]]</f>
        <v>0</v>
      </c>
      <c r="M114" s="2">
        <f>+Tabla3[[#This Row],[ENTRADAS]]*Tabla3[[#This Row],[PRECIO]]</f>
        <v>2605</v>
      </c>
      <c r="N114" s="2">
        <f>+Tabla3[[#This Row],[SALIDAS]]*Tabla3[[#This Row],[PRECIO]]</f>
        <v>0</v>
      </c>
      <c r="O114" s="2">
        <f>+Tabla3[[#This Row],[BALANCE INICIAL2]]+Tabla3[[#This Row],[ENTRADAS3]]-Tabla3[[#This Row],[SALIDAS4]]</f>
        <v>2605</v>
      </c>
    </row>
    <row r="115" spans="1:15" hidden="1">
      <c r="A115" s="9" t="s">
        <v>29</v>
      </c>
      <c r="B115" s="17" t="s">
        <v>878</v>
      </c>
      <c r="C115" t="s">
        <v>102</v>
      </c>
      <c r="D115" t="s">
        <v>543</v>
      </c>
      <c r="F115" s="9" t="s">
        <v>865</v>
      </c>
      <c r="G115">
        <v>2</v>
      </c>
      <c r="J115">
        <f>+Tabla3[[#This Row],[BALANCE INICIAL]]+Tabla3[[#This Row],[ENTRADAS]]-Tabla3[[#This Row],[SALIDAS]]</f>
        <v>2</v>
      </c>
      <c r="K115" s="2">
        <v>84.95</v>
      </c>
      <c r="L115" s="2">
        <f>+Tabla3[[#This Row],[BALANCE INICIAL]]*Tabla3[[#This Row],[PRECIO]]</f>
        <v>169.9</v>
      </c>
      <c r="M115" s="2">
        <f>+Tabla3[[#This Row],[ENTRADAS]]*Tabla3[[#This Row],[PRECIO]]</f>
        <v>0</v>
      </c>
      <c r="N115" s="2">
        <f>+Tabla3[[#This Row],[SALIDAS]]*Tabla3[[#This Row],[PRECIO]]</f>
        <v>0</v>
      </c>
      <c r="O115" s="2">
        <f>+Tabla3[[#This Row],[BALANCE INICIAL2]]+Tabla3[[#This Row],[ENTRADAS3]]-Tabla3[[#This Row],[SALIDAS4]]</f>
        <v>169.9</v>
      </c>
    </row>
    <row r="116" spans="1:15" hidden="1">
      <c r="A116" s="9" t="s">
        <v>28</v>
      </c>
      <c r="B116" t="s">
        <v>884</v>
      </c>
      <c r="C116" t="s">
        <v>74</v>
      </c>
      <c r="D116" t="s">
        <v>171</v>
      </c>
      <c r="F116" s="9" t="s">
        <v>826</v>
      </c>
      <c r="G116">
        <v>1</v>
      </c>
      <c r="J116">
        <f>+Tabla3[[#This Row],[BALANCE INICIAL]]+Tabla3[[#This Row],[ENTRADAS]]-Tabla3[[#This Row],[SALIDAS]]</f>
        <v>1</v>
      </c>
      <c r="K116" s="2">
        <v>438.4</v>
      </c>
      <c r="L116" s="2">
        <f>+Tabla3[[#This Row],[BALANCE INICIAL]]*Tabla3[[#This Row],[PRECIO]]</f>
        <v>438.4</v>
      </c>
      <c r="M116" s="2">
        <f>+Tabla3[[#This Row],[ENTRADAS]]*Tabla3[[#This Row],[PRECIO]]</f>
        <v>0</v>
      </c>
      <c r="N116" s="2">
        <f>+Tabla3[[#This Row],[SALIDAS]]*Tabla3[[#This Row],[PRECIO]]</f>
        <v>0</v>
      </c>
      <c r="O116" s="2">
        <f>+Tabla3[[#This Row],[BALANCE INICIAL2]]+Tabla3[[#This Row],[ENTRADAS3]]-Tabla3[[#This Row],[SALIDAS4]]</f>
        <v>438.4</v>
      </c>
    </row>
    <row r="117" spans="1:15" hidden="1">
      <c r="A117" s="15" t="s">
        <v>34</v>
      </c>
      <c r="B117" s="17" t="s">
        <v>877</v>
      </c>
      <c r="C117" s="18" t="s">
        <v>80</v>
      </c>
      <c r="D117" t="s">
        <v>544</v>
      </c>
      <c r="F117" s="9" t="s">
        <v>834</v>
      </c>
      <c r="G117">
        <v>1</v>
      </c>
      <c r="J117">
        <f>+Tabla3[[#This Row],[BALANCE INICIAL]]+Tabla3[[#This Row],[ENTRADAS]]-Tabla3[[#This Row],[SALIDAS]]</f>
        <v>1</v>
      </c>
      <c r="K117" s="2">
        <v>225</v>
      </c>
      <c r="L117" s="2">
        <f>+Tabla3[[#This Row],[BALANCE INICIAL]]*Tabla3[[#This Row],[PRECIO]]</f>
        <v>225</v>
      </c>
      <c r="M117" s="2">
        <f>+Tabla3[[#This Row],[ENTRADAS]]*Tabla3[[#This Row],[PRECIO]]</f>
        <v>0</v>
      </c>
      <c r="N117" s="2">
        <f>+Tabla3[[#This Row],[SALIDAS]]*Tabla3[[#This Row],[PRECIO]]</f>
        <v>0</v>
      </c>
      <c r="O117" s="2">
        <f>+Tabla3[[#This Row],[BALANCE INICIAL2]]+Tabla3[[#This Row],[ENTRADAS3]]-Tabla3[[#This Row],[SALIDAS4]]</f>
        <v>225</v>
      </c>
    </row>
    <row r="118" spans="1:15" hidden="1">
      <c r="A118" s="9" t="s">
        <v>59</v>
      </c>
      <c r="B118" s="17" t="s">
        <v>880</v>
      </c>
      <c r="C118" t="s">
        <v>107</v>
      </c>
      <c r="D118" t="s">
        <v>657</v>
      </c>
      <c r="F118" s="9" t="s">
        <v>820</v>
      </c>
      <c r="G118">
        <v>13</v>
      </c>
      <c r="J118">
        <f>+Tabla3[[#This Row],[BALANCE INICIAL]]+Tabla3[[#This Row],[ENTRADAS]]-Tabla3[[#This Row],[SALIDAS]]</f>
        <v>13</v>
      </c>
      <c r="K118" s="2">
        <v>600</v>
      </c>
      <c r="L118" s="2">
        <f>+Tabla3[[#This Row],[BALANCE INICIAL]]*Tabla3[[#This Row],[PRECIO]]</f>
        <v>7800</v>
      </c>
      <c r="M118" s="2">
        <f>+Tabla3[[#This Row],[ENTRADAS]]*Tabla3[[#This Row],[PRECIO]]</f>
        <v>0</v>
      </c>
      <c r="N118" s="2">
        <f>+Tabla3[[#This Row],[SALIDAS]]*Tabla3[[#This Row],[PRECIO]]</f>
        <v>0</v>
      </c>
      <c r="O118" s="2">
        <f>+Tabla3[[#This Row],[BALANCE INICIAL2]]+Tabla3[[#This Row],[ENTRADAS3]]-Tabla3[[#This Row],[SALIDAS4]]</f>
        <v>7800</v>
      </c>
    </row>
    <row r="119" spans="1:15" hidden="1">
      <c r="A119" s="9" t="s">
        <v>59</v>
      </c>
      <c r="B119" s="17" t="s">
        <v>880</v>
      </c>
      <c r="C119" t="s">
        <v>107</v>
      </c>
      <c r="D119" t="s">
        <v>658</v>
      </c>
      <c r="F119" s="9" t="s">
        <v>820</v>
      </c>
      <c r="G119">
        <v>8</v>
      </c>
      <c r="I119">
        <v>2</v>
      </c>
      <c r="J119">
        <f>+Tabla3[[#This Row],[BALANCE INICIAL]]+Tabla3[[#This Row],[ENTRADAS]]-Tabla3[[#This Row],[SALIDAS]]</f>
        <v>6</v>
      </c>
      <c r="K119" s="2">
        <v>750</v>
      </c>
      <c r="L119" s="2">
        <f>+Tabla3[[#This Row],[BALANCE INICIAL]]*Tabla3[[#This Row],[PRECIO]]</f>
        <v>6000</v>
      </c>
      <c r="M119" s="2">
        <f>+Tabla3[[#This Row],[ENTRADAS]]*Tabla3[[#This Row],[PRECIO]]</f>
        <v>0</v>
      </c>
      <c r="N119" s="2">
        <f>+Tabla3[[#This Row],[SALIDAS]]*Tabla3[[#This Row],[PRECIO]]</f>
        <v>1500</v>
      </c>
      <c r="O119" s="2">
        <f>+Tabla3[[#This Row],[BALANCE INICIAL2]]+Tabla3[[#This Row],[ENTRADAS3]]-Tabla3[[#This Row],[SALIDAS4]]</f>
        <v>4500</v>
      </c>
    </row>
    <row r="120" spans="1:15" hidden="1">
      <c r="A120" s="9" t="s">
        <v>59</v>
      </c>
      <c r="B120" s="17" t="s">
        <v>880</v>
      </c>
      <c r="C120" t="s">
        <v>107</v>
      </c>
      <c r="D120" t="s">
        <v>659</v>
      </c>
      <c r="F120" s="9" t="s">
        <v>820</v>
      </c>
      <c r="G120">
        <v>1</v>
      </c>
      <c r="J120">
        <f>+Tabla3[[#This Row],[BALANCE INICIAL]]+Tabla3[[#This Row],[ENTRADAS]]-Tabla3[[#This Row],[SALIDAS]]</f>
        <v>1</v>
      </c>
      <c r="K120" s="2">
        <v>400</v>
      </c>
      <c r="L120" s="2">
        <f>+Tabla3[[#This Row],[BALANCE INICIAL]]*Tabla3[[#This Row],[PRECIO]]</f>
        <v>400</v>
      </c>
      <c r="M120" s="2">
        <f>+Tabla3[[#This Row],[ENTRADAS]]*Tabla3[[#This Row],[PRECIO]]</f>
        <v>0</v>
      </c>
      <c r="N120" s="2">
        <f>+Tabla3[[#This Row],[SALIDAS]]*Tabla3[[#This Row],[PRECIO]]</f>
        <v>0</v>
      </c>
      <c r="O120" s="2">
        <f>+Tabla3[[#This Row],[BALANCE INICIAL2]]+Tabla3[[#This Row],[ENTRADAS3]]-Tabla3[[#This Row],[SALIDAS4]]</f>
        <v>400</v>
      </c>
    </row>
    <row r="121" spans="1:15">
      <c r="A121" s="9" t="s">
        <v>30</v>
      </c>
      <c r="B121" s="17" t="s">
        <v>876</v>
      </c>
      <c r="C121" t="s">
        <v>73</v>
      </c>
      <c r="D121" t="s">
        <v>150</v>
      </c>
      <c r="F121" s="9" t="s">
        <v>820</v>
      </c>
      <c r="H121">
        <v>12</v>
      </c>
      <c r="I121">
        <v>12</v>
      </c>
      <c r="J121">
        <f>+Tabla3[[#This Row],[BALANCE INICIAL]]+Tabla3[[#This Row],[ENTRADAS]]-Tabla3[[#This Row],[SALIDAS]]</f>
        <v>0</v>
      </c>
      <c r="K121" s="2">
        <v>1200</v>
      </c>
      <c r="L121" s="2">
        <f>+Tabla3[[#This Row],[BALANCE INICIAL]]*Tabla3[[#This Row],[PRECIO]]</f>
        <v>0</v>
      </c>
      <c r="M121" s="2">
        <f>+Tabla3[[#This Row],[ENTRADAS]]*Tabla3[[#This Row],[PRECIO]]</f>
        <v>14400</v>
      </c>
      <c r="N121" s="2">
        <f>+Tabla3[[#This Row],[SALIDAS]]*Tabla3[[#This Row],[PRECIO]]</f>
        <v>14400</v>
      </c>
      <c r="O121" s="2">
        <f>+Tabla3[[#This Row],[BALANCE INICIAL2]]+Tabla3[[#This Row],[ENTRADAS3]]-Tabla3[[#This Row],[SALIDAS4]]</f>
        <v>0</v>
      </c>
    </row>
    <row r="122" spans="1:15">
      <c r="A122" s="9" t="s">
        <v>34</v>
      </c>
      <c r="B122" s="17" t="s">
        <v>877</v>
      </c>
      <c r="C122" t="s">
        <v>80</v>
      </c>
      <c r="D122" t="s">
        <v>454</v>
      </c>
      <c r="F122" s="9" t="s">
        <v>820</v>
      </c>
      <c r="H122">
        <v>20</v>
      </c>
      <c r="I122">
        <v>2</v>
      </c>
      <c r="J122">
        <f>+Tabla3[[#This Row],[BALANCE INICIAL]]+Tabla3[[#This Row],[ENTRADAS]]-Tabla3[[#This Row],[SALIDAS]]</f>
        <v>18</v>
      </c>
      <c r="K122" s="2">
        <v>109</v>
      </c>
      <c r="L122" s="2">
        <f>+Tabla3[[#This Row],[BALANCE INICIAL]]*Tabla3[[#This Row],[PRECIO]]</f>
        <v>0</v>
      </c>
      <c r="M122" s="2">
        <f>+Tabla3[[#This Row],[ENTRADAS]]*Tabla3[[#This Row],[PRECIO]]</f>
        <v>2180</v>
      </c>
      <c r="N122" s="2">
        <f>+Tabla3[[#This Row],[SALIDAS]]*Tabla3[[#This Row],[PRECIO]]</f>
        <v>218</v>
      </c>
      <c r="O122" s="2">
        <f>+Tabla3[[#This Row],[BALANCE INICIAL2]]+Tabla3[[#This Row],[ENTRADAS3]]-Tabla3[[#This Row],[SALIDAS4]]</f>
        <v>1962</v>
      </c>
    </row>
    <row r="123" spans="1:15">
      <c r="A123" s="9" t="s">
        <v>23</v>
      </c>
      <c r="B123" s="17" t="s">
        <v>881</v>
      </c>
      <c r="C123" t="s">
        <v>882</v>
      </c>
      <c r="D123" t="s">
        <v>424</v>
      </c>
      <c r="F123" s="9" t="s">
        <v>820</v>
      </c>
      <c r="H123">
        <v>50</v>
      </c>
      <c r="J123">
        <f>+Tabla3[[#This Row],[BALANCE INICIAL]]+Tabla3[[#This Row],[ENTRADAS]]-Tabla3[[#This Row],[SALIDAS]]</f>
        <v>50</v>
      </c>
      <c r="K123" s="2">
        <v>108</v>
      </c>
      <c r="L123" s="2">
        <f>+Tabla3[[#This Row],[BALANCE INICIAL]]*Tabla3[[#This Row],[PRECIO]]</f>
        <v>0</v>
      </c>
      <c r="M123" s="2">
        <f>+Tabla3[[#This Row],[ENTRADAS]]*Tabla3[[#This Row],[PRECIO]]</f>
        <v>5400</v>
      </c>
      <c r="N123" s="2">
        <f>+Tabla3[[#This Row],[SALIDAS]]*Tabla3[[#This Row],[PRECIO]]</f>
        <v>0</v>
      </c>
      <c r="O123" s="2">
        <f>+Tabla3[[#This Row],[BALANCE INICIAL2]]+Tabla3[[#This Row],[ENTRADAS3]]-Tabla3[[#This Row],[SALIDAS4]]</f>
        <v>5400</v>
      </c>
    </row>
    <row r="124" spans="1:15">
      <c r="A124" s="9" t="s">
        <v>23</v>
      </c>
      <c r="B124" s="17" t="s">
        <v>881</v>
      </c>
      <c r="C124" t="s">
        <v>882</v>
      </c>
      <c r="D124" t="s">
        <v>952</v>
      </c>
      <c r="F124" s="9" t="s">
        <v>826</v>
      </c>
      <c r="H124">
        <v>30</v>
      </c>
      <c r="J124">
        <f>+Tabla3[[#This Row],[BALANCE INICIAL]]+Tabla3[[#This Row],[ENTRADAS]]-Tabla3[[#This Row],[SALIDAS]]</f>
        <v>30</v>
      </c>
      <c r="K124" s="2">
        <v>275</v>
      </c>
      <c r="L124" s="2">
        <f>+Tabla3[[#This Row],[BALANCE INICIAL]]*Tabla3[[#This Row],[PRECIO]]</f>
        <v>0</v>
      </c>
      <c r="M124" s="2">
        <f>+Tabla3[[#This Row],[ENTRADAS]]*Tabla3[[#This Row],[PRECIO]]</f>
        <v>8250</v>
      </c>
      <c r="N124" s="2">
        <f>+Tabla3[[#This Row],[SALIDAS]]*Tabla3[[#This Row],[PRECIO]]</f>
        <v>0</v>
      </c>
      <c r="O124" s="2">
        <f>+Tabla3[[#This Row],[BALANCE INICIAL2]]+Tabla3[[#This Row],[ENTRADAS3]]-Tabla3[[#This Row],[SALIDAS4]]</f>
        <v>8250</v>
      </c>
    </row>
    <row r="125" spans="1:15" hidden="1">
      <c r="A125" s="9" t="s">
        <v>29</v>
      </c>
      <c r="B125" s="17" t="s">
        <v>878</v>
      </c>
      <c r="C125" t="s">
        <v>102</v>
      </c>
      <c r="D125" t="s">
        <v>545</v>
      </c>
      <c r="F125" s="9" t="s">
        <v>865</v>
      </c>
      <c r="G125">
        <v>1</v>
      </c>
      <c r="J125">
        <f>+Tabla3[[#This Row],[BALANCE INICIAL]]+Tabla3[[#This Row],[ENTRADAS]]-Tabla3[[#This Row],[SALIDAS]]</f>
        <v>1</v>
      </c>
      <c r="K125" s="2">
        <v>295</v>
      </c>
      <c r="L125" s="2">
        <f>+Tabla3[[#This Row],[BALANCE INICIAL]]*Tabla3[[#This Row],[PRECIO]]</f>
        <v>295</v>
      </c>
      <c r="M125" s="2">
        <f>+Tabla3[[#This Row],[ENTRADAS]]*Tabla3[[#This Row],[PRECIO]]</f>
        <v>0</v>
      </c>
      <c r="N125" s="2">
        <f>+Tabla3[[#This Row],[SALIDAS]]*Tabla3[[#This Row],[PRECIO]]</f>
        <v>0</v>
      </c>
      <c r="O125" s="2">
        <f>+Tabla3[[#This Row],[BALANCE INICIAL2]]+Tabla3[[#This Row],[ENTRADAS3]]-Tabla3[[#This Row],[SALIDAS4]]</f>
        <v>295</v>
      </c>
    </row>
    <row r="126" spans="1:15" hidden="1">
      <c r="A126" s="9" t="s">
        <v>29</v>
      </c>
      <c r="B126" s="17" t="s">
        <v>878</v>
      </c>
      <c r="C126" t="s">
        <v>102</v>
      </c>
      <c r="D126" t="s">
        <v>546</v>
      </c>
      <c r="F126" s="9" t="s">
        <v>866</v>
      </c>
      <c r="G126">
        <v>17.529999999999998</v>
      </c>
      <c r="J126">
        <f>+Tabla3[[#This Row],[BALANCE INICIAL]]+Tabla3[[#This Row],[ENTRADAS]]-Tabla3[[#This Row],[SALIDAS]]</f>
        <v>17.529999999999998</v>
      </c>
      <c r="K126" s="2">
        <v>198</v>
      </c>
      <c r="L126" s="2">
        <f>+Tabla3[[#This Row],[BALANCE INICIAL]]*Tabla3[[#This Row],[PRECIO]]</f>
        <v>3470.9399999999996</v>
      </c>
      <c r="M126" s="2">
        <f>+Tabla3[[#This Row],[ENTRADAS]]*Tabla3[[#This Row],[PRECIO]]</f>
        <v>0</v>
      </c>
      <c r="N126" s="2">
        <f>+Tabla3[[#This Row],[SALIDAS]]*Tabla3[[#This Row],[PRECIO]]</f>
        <v>0</v>
      </c>
      <c r="O126" s="2">
        <f>+Tabla3[[#This Row],[BALANCE INICIAL2]]+Tabla3[[#This Row],[ENTRADAS3]]-Tabla3[[#This Row],[SALIDAS4]]</f>
        <v>3470.9399999999996</v>
      </c>
    </row>
    <row r="127" spans="1:15" hidden="1">
      <c r="A127" s="9" t="s">
        <v>29</v>
      </c>
      <c r="B127" s="17" t="s">
        <v>878</v>
      </c>
      <c r="C127" t="s">
        <v>102</v>
      </c>
      <c r="D127" t="s">
        <v>547</v>
      </c>
      <c r="F127" s="9" t="s">
        <v>866</v>
      </c>
      <c r="G127">
        <v>7</v>
      </c>
      <c r="J127">
        <f>+Tabla3[[#This Row],[BALANCE INICIAL]]+Tabla3[[#This Row],[ENTRADAS]]-Tabla3[[#This Row],[SALIDAS]]</f>
        <v>7</v>
      </c>
      <c r="K127" s="2">
        <v>450</v>
      </c>
      <c r="L127" s="2">
        <f>+Tabla3[[#This Row],[BALANCE INICIAL]]*Tabla3[[#This Row],[PRECIO]]</f>
        <v>3150</v>
      </c>
      <c r="M127" s="2">
        <f>+Tabla3[[#This Row],[ENTRADAS]]*Tabla3[[#This Row],[PRECIO]]</f>
        <v>0</v>
      </c>
      <c r="N127" s="2">
        <f>+Tabla3[[#This Row],[SALIDAS]]*Tabla3[[#This Row],[PRECIO]]</f>
        <v>0</v>
      </c>
      <c r="O127" s="2">
        <f>+Tabla3[[#This Row],[BALANCE INICIAL2]]+Tabla3[[#This Row],[ENTRADAS3]]-Tabla3[[#This Row],[SALIDAS4]]</f>
        <v>3150</v>
      </c>
    </row>
    <row r="128" spans="1:15" hidden="1">
      <c r="A128" s="9" t="s">
        <v>33</v>
      </c>
      <c r="B128" s="17" t="s">
        <v>879</v>
      </c>
      <c r="C128" t="s">
        <v>78</v>
      </c>
      <c r="D128" t="s">
        <v>173</v>
      </c>
      <c r="F128" s="9" t="s">
        <v>835</v>
      </c>
      <c r="G128">
        <v>2</v>
      </c>
      <c r="J128">
        <f>+Tabla3[[#This Row],[BALANCE INICIAL]]+Tabla3[[#This Row],[ENTRADAS]]-Tabla3[[#This Row],[SALIDAS]]</f>
        <v>2</v>
      </c>
      <c r="K128" s="2">
        <v>199</v>
      </c>
      <c r="L128" s="2">
        <f>+Tabla3[[#This Row],[BALANCE INICIAL]]*Tabla3[[#This Row],[PRECIO]]</f>
        <v>398</v>
      </c>
      <c r="M128" s="2">
        <f>+Tabla3[[#This Row],[ENTRADAS]]*Tabla3[[#This Row],[PRECIO]]</f>
        <v>0</v>
      </c>
      <c r="N128" s="2">
        <f>+Tabla3[[#This Row],[SALIDAS]]*Tabla3[[#This Row],[PRECIO]]</f>
        <v>0</v>
      </c>
      <c r="O128" s="2">
        <f>+Tabla3[[#This Row],[BALANCE INICIAL2]]+Tabla3[[#This Row],[ENTRADAS3]]-Tabla3[[#This Row],[SALIDAS4]]</f>
        <v>398</v>
      </c>
    </row>
    <row r="129" spans="1:15" hidden="1">
      <c r="A129" s="9" t="s">
        <v>59</v>
      </c>
      <c r="B129" s="17" t="s">
        <v>880</v>
      </c>
      <c r="C129" t="s">
        <v>107</v>
      </c>
      <c r="D129" t="s">
        <v>660</v>
      </c>
      <c r="F129" s="9" t="s">
        <v>834</v>
      </c>
      <c r="G129">
        <v>9</v>
      </c>
      <c r="I129">
        <v>2</v>
      </c>
      <c r="J129">
        <f>+Tabla3[[#This Row],[BALANCE INICIAL]]+Tabla3[[#This Row],[ENTRADAS]]-Tabla3[[#This Row],[SALIDAS]]</f>
        <v>7</v>
      </c>
      <c r="K129" s="2">
        <v>365</v>
      </c>
      <c r="L129" s="2">
        <f>+Tabla3[[#This Row],[BALANCE INICIAL]]*Tabla3[[#This Row],[PRECIO]]</f>
        <v>3285</v>
      </c>
      <c r="M129" s="2">
        <f>+Tabla3[[#This Row],[ENTRADAS]]*Tabla3[[#This Row],[PRECIO]]</f>
        <v>0</v>
      </c>
      <c r="N129" s="2">
        <f>+Tabla3[[#This Row],[SALIDAS]]*Tabla3[[#This Row],[PRECIO]]</f>
        <v>730</v>
      </c>
      <c r="O129" s="2">
        <f>+Tabla3[[#This Row],[BALANCE INICIAL2]]+Tabla3[[#This Row],[ENTRADAS3]]-Tabla3[[#This Row],[SALIDAS4]]</f>
        <v>2555</v>
      </c>
    </row>
    <row r="130" spans="1:15" hidden="1">
      <c r="A130" s="9" t="s">
        <v>59</v>
      </c>
      <c r="B130" s="17" t="s">
        <v>880</v>
      </c>
      <c r="C130" t="s">
        <v>107</v>
      </c>
      <c r="D130" t="s">
        <v>661</v>
      </c>
      <c r="F130" s="9" t="s">
        <v>834</v>
      </c>
      <c r="G130">
        <v>1</v>
      </c>
      <c r="I130">
        <v>1</v>
      </c>
      <c r="J130">
        <f>+Tabla3[[#This Row],[BALANCE INICIAL]]+Tabla3[[#This Row],[ENTRADAS]]-Tabla3[[#This Row],[SALIDAS]]</f>
        <v>0</v>
      </c>
      <c r="K130" s="2">
        <v>800</v>
      </c>
      <c r="L130" s="2">
        <f>+Tabla3[[#This Row],[BALANCE INICIAL]]*Tabla3[[#This Row],[PRECIO]]</f>
        <v>800</v>
      </c>
      <c r="M130" s="2">
        <f>+Tabla3[[#This Row],[ENTRADAS]]*Tabla3[[#This Row],[PRECIO]]</f>
        <v>0</v>
      </c>
      <c r="N130" s="2">
        <f>+Tabla3[[#This Row],[SALIDAS]]*Tabla3[[#This Row],[PRECIO]]</f>
        <v>800</v>
      </c>
      <c r="O130" s="2">
        <f>+Tabla3[[#This Row],[BALANCE INICIAL2]]+Tabla3[[#This Row],[ENTRADAS3]]-Tabla3[[#This Row],[SALIDAS4]]</f>
        <v>0</v>
      </c>
    </row>
    <row r="131" spans="1:15" hidden="1">
      <c r="A131" s="9" t="s">
        <v>59</v>
      </c>
      <c r="B131" s="17" t="s">
        <v>880</v>
      </c>
      <c r="C131" t="s">
        <v>107</v>
      </c>
      <c r="D131" t="s">
        <v>662</v>
      </c>
      <c r="F131" s="9" t="s">
        <v>834</v>
      </c>
      <c r="G131">
        <v>1</v>
      </c>
      <c r="J131">
        <f>+Tabla3[[#This Row],[BALANCE INICIAL]]+Tabla3[[#This Row],[ENTRADAS]]-Tabla3[[#This Row],[SALIDAS]]</f>
        <v>1</v>
      </c>
      <c r="K131" s="2">
        <v>400</v>
      </c>
      <c r="L131" s="2">
        <f>+Tabla3[[#This Row],[BALANCE INICIAL]]*Tabla3[[#This Row],[PRECIO]]</f>
        <v>400</v>
      </c>
      <c r="M131" s="2">
        <f>+Tabla3[[#This Row],[ENTRADAS]]*Tabla3[[#This Row],[PRECIO]]</f>
        <v>0</v>
      </c>
      <c r="N131" s="2">
        <f>+Tabla3[[#This Row],[SALIDAS]]*Tabla3[[#This Row],[PRECIO]]</f>
        <v>0</v>
      </c>
      <c r="O131" s="2">
        <f>+Tabla3[[#This Row],[BALANCE INICIAL2]]+Tabla3[[#This Row],[ENTRADAS3]]-Tabla3[[#This Row],[SALIDAS4]]</f>
        <v>400</v>
      </c>
    </row>
    <row r="132" spans="1:15" hidden="1">
      <c r="A132" s="9" t="s">
        <v>59</v>
      </c>
      <c r="B132" s="17" t="s">
        <v>880</v>
      </c>
      <c r="C132" t="s">
        <v>107</v>
      </c>
      <c r="D132" t="s">
        <v>663</v>
      </c>
      <c r="F132" s="9" t="s">
        <v>834</v>
      </c>
      <c r="G132">
        <v>15</v>
      </c>
      <c r="J132">
        <f>+Tabla3[[#This Row],[BALANCE INICIAL]]+Tabla3[[#This Row],[ENTRADAS]]-Tabla3[[#This Row],[SALIDAS]]</f>
        <v>15</v>
      </c>
      <c r="K132" s="2">
        <v>365</v>
      </c>
      <c r="L132" s="2">
        <f>+Tabla3[[#This Row],[BALANCE INICIAL]]*Tabla3[[#This Row],[PRECIO]]</f>
        <v>5475</v>
      </c>
      <c r="M132" s="2">
        <f>+Tabla3[[#This Row],[ENTRADAS]]*Tabla3[[#This Row],[PRECIO]]</f>
        <v>0</v>
      </c>
      <c r="N132" s="2">
        <f>+Tabla3[[#This Row],[SALIDAS]]*Tabla3[[#This Row],[PRECIO]]</f>
        <v>0</v>
      </c>
      <c r="O132" s="2">
        <f>+Tabla3[[#This Row],[BALANCE INICIAL2]]+Tabla3[[#This Row],[ENTRADAS3]]-Tabla3[[#This Row],[SALIDAS4]]</f>
        <v>5475</v>
      </c>
    </row>
    <row r="133" spans="1:15" hidden="1">
      <c r="A133" s="9" t="s">
        <v>59</v>
      </c>
      <c r="B133" s="17" t="s">
        <v>880</v>
      </c>
      <c r="C133" t="s">
        <v>107</v>
      </c>
      <c r="D133" t="s">
        <v>664</v>
      </c>
      <c r="F133" s="9" t="s">
        <v>834</v>
      </c>
      <c r="G133">
        <v>13</v>
      </c>
      <c r="J133">
        <f>+Tabla3[[#This Row],[BALANCE INICIAL]]+Tabla3[[#This Row],[ENTRADAS]]-Tabla3[[#This Row],[SALIDAS]]</f>
        <v>13</v>
      </c>
      <c r="K133" s="2">
        <v>450</v>
      </c>
      <c r="L133" s="2">
        <f>+Tabla3[[#This Row],[BALANCE INICIAL]]*Tabla3[[#This Row],[PRECIO]]</f>
        <v>5850</v>
      </c>
      <c r="M133" s="2">
        <f>+Tabla3[[#This Row],[ENTRADAS]]*Tabla3[[#This Row],[PRECIO]]</f>
        <v>0</v>
      </c>
      <c r="N133" s="2">
        <f>+Tabla3[[#This Row],[SALIDAS]]*Tabla3[[#This Row],[PRECIO]]</f>
        <v>0</v>
      </c>
      <c r="O133" s="2">
        <f>+Tabla3[[#This Row],[BALANCE INICIAL2]]+Tabla3[[#This Row],[ENTRADAS3]]-Tabla3[[#This Row],[SALIDAS4]]</f>
        <v>5850</v>
      </c>
    </row>
    <row r="134" spans="1:15" hidden="1">
      <c r="A134" s="9" t="s">
        <v>59</v>
      </c>
      <c r="B134" s="17" t="s">
        <v>880</v>
      </c>
      <c r="C134" t="s">
        <v>107</v>
      </c>
      <c r="D134" t="s">
        <v>665</v>
      </c>
      <c r="F134" s="9" t="s">
        <v>834</v>
      </c>
      <c r="G134">
        <v>14</v>
      </c>
      <c r="J134">
        <f>+Tabla3[[#This Row],[BALANCE INICIAL]]+Tabla3[[#This Row],[ENTRADAS]]-Tabla3[[#This Row],[SALIDAS]]</f>
        <v>14</v>
      </c>
      <c r="K134" s="2">
        <v>365</v>
      </c>
      <c r="L134" s="2">
        <f>+Tabla3[[#This Row],[BALANCE INICIAL]]*Tabla3[[#This Row],[PRECIO]]</f>
        <v>5110</v>
      </c>
      <c r="M134" s="2">
        <f>+Tabla3[[#This Row],[ENTRADAS]]*Tabla3[[#This Row],[PRECIO]]</f>
        <v>0</v>
      </c>
      <c r="N134" s="2">
        <f>+Tabla3[[#This Row],[SALIDAS]]*Tabla3[[#This Row],[PRECIO]]</f>
        <v>0</v>
      </c>
      <c r="O134" s="2">
        <f>+Tabla3[[#This Row],[BALANCE INICIAL2]]+Tabla3[[#This Row],[ENTRADAS3]]-Tabla3[[#This Row],[SALIDAS4]]</f>
        <v>5110</v>
      </c>
    </row>
    <row r="135" spans="1:15" hidden="1">
      <c r="A135" s="9" t="s">
        <v>59</v>
      </c>
      <c r="B135" s="17" t="s">
        <v>880</v>
      </c>
      <c r="C135" t="s">
        <v>107</v>
      </c>
      <c r="D135" t="s">
        <v>666</v>
      </c>
      <c r="F135" s="9" t="s">
        <v>834</v>
      </c>
      <c r="G135">
        <v>0</v>
      </c>
      <c r="J135">
        <f>+Tabla3[[#This Row],[BALANCE INICIAL]]+Tabla3[[#This Row],[ENTRADAS]]-Tabla3[[#This Row],[SALIDAS]]</f>
        <v>0</v>
      </c>
      <c r="K135" s="2">
        <v>800</v>
      </c>
      <c r="L135" s="2">
        <f>+Tabla3[[#This Row],[BALANCE INICIAL]]*Tabla3[[#This Row],[PRECIO]]</f>
        <v>0</v>
      </c>
      <c r="M135" s="2">
        <f>+Tabla3[[#This Row],[ENTRADAS]]*Tabla3[[#This Row],[PRECIO]]</f>
        <v>0</v>
      </c>
      <c r="N135" s="2">
        <f>+Tabla3[[#This Row],[SALIDAS]]*Tabla3[[#This Row],[PRECIO]]</f>
        <v>0</v>
      </c>
      <c r="O135" s="2">
        <f>+Tabla3[[#This Row],[BALANCE INICIAL2]]+Tabla3[[#This Row],[ENTRADAS3]]-Tabla3[[#This Row],[SALIDAS4]]</f>
        <v>0</v>
      </c>
    </row>
    <row r="136" spans="1:15" hidden="1">
      <c r="A136" s="9" t="s">
        <v>59</v>
      </c>
      <c r="B136" s="17" t="s">
        <v>880</v>
      </c>
      <c r="C136" t="s">
        <v>107</v>
      </c>
      <c r="D136" t="s">
        <v>667</v>
      </c>
      <c r="F136" s="9" t="s">
        <v>834</v>
      </c>
      <c r="G136">
        <v>13</v>
      </c>
      <c r="J136">
        <f>+Tabla3[[#This Row],[BALANCE INICIAL]]+Tabla3[[#This Row],[ENTRADAS]]-Tabla3[[#This Row],[SALIDAS]]</f>
        <v>13</v>
      </c>
      <c r="K136" s="2">
        <v>365</v>
      </c>
      <c r="L136" s="2">
        <f>+Tabla3[[#This Row],[BALANCE INICIAL]]*Tabla3[[#This Row],[PRECIO]]</f>
        <v>4745</v>
      </c>
      <c r="M136" s="2">
        <f>+Tabla3[[#This Row],[ENTRADAS]]*Tabla3[[#This Row],[PRECIO]]</f>
        <v>0</v>
      </c>
      <c r="N136" s="2">
        <f>+Tabla3[[#This Row],[SALIDAS]]*Tabla3[[#This Row],[PRECIO]]</f>
        <v>0</v>
      </c>
      <c r="O136" s="2">
        <f>+Tabla3[[#This Row],[BALANCE INICIAL2]]+Tabla3[[#This Row],[ENTRADAS3]]-Tabla3[[#This Row],[SALIDAS4]]</f>
        <v>4745</v>
      </c>
    </row>
    <row r="137" spans="1:15" hidden="1">
      <c r="A137" s="9" t="s">
        <v>29</v>
      </c>
      <c r="B137" s="17" t="s">
        <v>878</v>
      </c>
      <c r="C137" t="s">
        <v>102</v>
      </c>
      <c r="D137" t="s">
        <v>548</v>
      </c>
      <c r="F137" s="9" t="s">
        <v>865</v>
      </c>
      <c r="G137">
        <v>10</v>
      </c>
      <c r="J137">
        <f>+Tabla3[[#This Row],[BALANCE INICIAL]]+Tabla3[[#This Row],[ENTRADAS]]-Tabla3[[#This Row],[SALIDAS]]</f>
        <v>10</v>
      </c>
      <c r="K137" s="2">
        <v>476</v>
      </c>
      <c r="L137" s="2">
        <f>+Tabla3[[#This Row],[BALANCE INICIAL]]*Tabla3[[#This Row],[PRECIO]]</f>
        <v>4760</v>
      </c>
      <c r="M137" s="2">
        <f>+Tabla3[[#This Row],[ENTRADAS]]*Tabla3[[#This Row],[PRECIO]]</f>
        <v>0</v>
      </c>
      <c r="N137" s="2">
        <f>+Tabla3[[#This Row],[SALIDAS]]*Tabla3[[#This Row],[PRECIO]]</f>
        <v>0</v>
      </c>
      <c r="O137" s="2">
        <f>+Tabla3[[#This Row],[BALANCE INICIAL2]]+Tabla3[[#This Row],[ENTRADAS3]]-Tabla3[[#This Row],[SALIDAS4]]</f>
        <v>4760</v>
      </c>
    </row>
    <row r="138" spans="1:15" hidden="1">
      <c r="A138" s="9" t="s">
        <v>29</v>
      </c>
      <c r="B138" t="s">
        <v>878</v>
      </c>
      <c r="C138" t="s">
        <v>102</v>
      </c>
      <c r="D138" t="s">
        <v>498</v>
      </c>
      <c r="F138" s="9" t="s">
        <v>908</v>
      </c>
      <c r="G138">
        <v>0</v>
      </c>
      <c r="J138">
        <f>+Tabla3[[#This Row],[BALANCE INICIAL]]+Tabla3[[#This Row],[ENTRADAS]]-Tabla3[[#This Row],[SALIDAS]]</f>
        <v>0</v>
      </c>
      <c r="K138" s="2">
        <v>235</v>
      </c>
      <c r="L138" s="2">
        <f>+Tabla3[[#This Row],[BALANCE INICIAL]]*Tabla3[[#This Row],[PRECIO]]</f>
        <v>0</v>
      </c>
      <c r="M138" s="2">
        <f>+Tabla3[[#This Row],[ENTRADAS]]*Tabla3[[#This Row],[PRECIO]]</f>
        <v>0</v>
      </c>
      <c r="N138" s="2">
        <f>+Tabla3[[#This Row],[SALIDAS]]*Tabla3[[#This Row],[PRECIO]]</f>
        <v>0</v>
      </c>
      <c r="O138" s="2">
        <f>+Tabla3[[#This Row],[BALANCE INICIAL2]]+Tabla3[[#This Row],[ENTRADAS3]]-Tabla3[[#This Row],[SALIDAS4]]</f>
        <v>0</v>
      </c>
    </row>
    <row r="139" spans="1:15" hidden="1">
      <c r="A139" s="9" t="s">
        <v>29</v>
      </c>
      <c r="B139" t="s">
        <v>878</v>
      </c>
      <c r="C139" t="s">
        <v>102</v>
      </c>
      <c r="D139" t="s">
        <v>499</v>
      </c>
      <c r="F139" s="9" t="s">
        <v>908</v>
      </c>
      <c r="G139">
        <v>0</v>
      </c>
      <c r="J139">
        <f>+Tabla3[[#This Row],[BALANCE INICIAL]]+Tabla3[[#This Row],[ENTRADAS]]-Tabla3[[#This Row],[SALIDAS]]</f>
        <v>0</v>
      </c>
      <c r="K139" s="2">
        <v>228</v>
      </c>
      <c r="L139" s="2">
        <f>+Tabla3[[#This Row],[BALANCE INICIAL]]*Tabla3[[#This Row],[PRECIO]]</f>
        <v>0</v>
      </c>
      <c r="M139" s="2">
        <f>+Tabla3[[#This Row],[ENTRADAS]]*Tabla3[[#This Row],[PRECIO]]</f>
        <v>0</v>
      </c>
      <c r="N139" s="2">
        <f>+Tabla3[[#This Row],[SALIDAS]]*Tabla3[[#This Row],[PRECIO]]</f>
        <v>0</v>
      </c>
      <c r="O139" s="2">
        <f>+Tabla3[[#This Row],[BALANCE INICIAL2]]+Tabla3[[#This Row],[ENTRADAS3]]-Tabla3[[#This Row],[SALIDAS4]]</f>
        <v>0</v>
      </c>
    </row>
    <row r="140" spans="1:15">
      <c r="A140" s="9" t="s">
        <v>28</v>
      </c>
      <c r="B140" t="s">
        <v>884</v>
      </c>
      <c r="C140" t="s">
        <v>74</v>
      </c>
      <c r="D140" t="s">
        <v>175</v>
      </c>
      <c r="F140" s="9" t="s">
        <v>820</v>
      </c>
      <c r="G140">
        <v>16</v>
      </c>
      <c r="H140">
        <v>10</v>
      </c>
      <c r="I140">
        <v>7</v>
      </c>
      <c r="J140">
        <f>+Tabla3[[#This Row],[BALANCE INICIAL]]+Tabla3[[#This Row],[ENTRADAS]]-Tabla3[[#This Row],[SALIDAS]]</f>
        <v>19</v>
      </c>
      <c r="K140" s="2">
        <v>97.46</v>
      </c>
      <c r="L140" s="2">
        <f>+Tabla3[[#This Row],[BALANCE INICIAL]]*Tabla3[[#This Row],[PRECIO]]</f>
        <v>1559.36</v>
      </c>
      <c r="M140" s="2">
        <f>+Tabla3[[#This Row],[ENTRADAS]]*Tabla3[[#This Row],[PRECIO]]</f>
        <v>974.59999999999991</v>
      </c>
      <c r="N140" s="2">
        <f>+Tabla3[[#This Row],[SALIDAS]]*Tabla3[[#This Row],[PRECIO]]</f>
        <v>682.21999999999991</v>
      </c>
      <c r="O140" s="2">
        <f>+Tabla3[[#This Row],[BALANCE INICIAL2]]+Tabla3[[#This Row],[ENTRADAS3]]-Tabla3[[#This Row],[SALIDAS4]]</f>
        <v>1851.7400000000002</v>
      </c>
    </row>
    <row r="141" spans="1:15">
      <c r="A141" s="9" t="s">
        <v>28</v>
      </c>
      <c r="B141" t="s">
        <v>884</v>
      </c>
      <c r="C141" t="s">
        <v>74</v>
      </c>
      <c r="D141" t="s">
        <v>174</v>
      </c>
      <c r="F141" s="9" t="s">
        <v>820</v>
      </c>
      <c r="G141">
        <v>16</v>
      </c>
      <c r="H141">
        <v>10</v>
      </c>
      <c r="I141">
        <v>1</v>
      </c>
      <c r="J141">
        <f>+Tabla3[[#This Row],[BALANCE INICIAL]]+Tabla3[[#This Row],[ENTRADAS]]-Tabla3[[#This Row],[SALIDAS]]</f>
        <v>25</v>
      </c>
      <c r="K141" s="2">
        <v>391.36</v>
      </c>
      <c r="L141" s="2">
        <f>+Tabla3[[#This Row],[BALANCE INICIAL]]*Tabla3[[#This Row],[PRECIO]]</f>
        <v>6261.76</v>
      </c>
      <c r="M141" s="2">
        <f>+Tabla3[[#This Row],[ENTRADAS]]*Tabla3[[#This Row],[PRECIO]]</f>
        <v>3913.6000000000004</v>
      </c>
      <c r="N141" s="2">
        <f>+Tabla3[[#This Row],[SALIDAS]]*Tabla3[[#This Row],[PRECIO]]</f>
        <v>391.36</v>
      </c>
      <c r="O141" s="2">
        <f>+Tabla3[[#This Row],[BALANCE INICIAL2]]+Tabla3[[#This Row],[ENTRADAS3]]-Tabla3[[#This Row],[SALIDAS4]]</f>
        <v>9784</v>
      </c>
    </row>
    <row r="142" spans="1:15" hidden="1">
      <c r="A142" s="9" t="s">
        <v>28</v>
      </c>
      <c r="B142" t="s">
        <v>884</v>
      </c>
      <c r="C142" t="s">
        <v>74</v>
      </c>
      <c r="D142" t="s">
        <v>176</v>
      </c>
      <c r="F142" s="9" t="s">
        <v>831</v>
      </c>
      <c r="G142">
        <v>1</v>
      </c>
      <c r="J142">
        <f>+Tabla3[[#This Row],[BALANCE INICIAL]]+Tabla3[[#This Row],[ENTRADAS]]-Tabla3[[#This Row],[SALIDAS]]</f>
        <v>1</v>
      </c>
      <c r="K142" s="2">
        <v>130</v>
      </c>
      <c r="L142" s="2">
        <f>+Tabla3[[#This Row],[BALANCE INICIAL]]*Tabla3[[#This Row],[PRECIO]]</f>
        <v>130</v>
      </c>
      <c r="M142" s="2">
        <f>+Tabla3[[#This Row],[ENTRADAS]]*Tabla3[[#This Row],[PRECIO]]</f>
        <v>0</v>
      </c>
      <c r="N142" s="2">
        <f>+Tabla3[[#This Row],[SALIDAS]]*Tabla3[[#This Row],[PRECIO]]</f>
        <v>0</v>
      </c>
      <c r="O142" s="2">
        <f>+Tabla3[[#This Row],[BALANCE INICIAL2]]+Tabla3[[#This Row],[ENTRADAS3]]-Tabla3[[#This Row],[SALIDAS4]]</f>
        <v>130</v>
      </c>
    </row>
    <row r="143" spans="1:15">
      <c r="A143" s="9" t="s">
        <v>28</v>
      </c>
      <c r="B143" t="s">
        <v>884</v>
      </c>
      <c r="C143" t="s">
        <v>74</v>
      </c>
      <c r="D143" t="s">
        <v>177</v>
      </c>
      <c r="F143" s="9" t="s">
        <v>826</v>
      </c>
      <c r="G143">
        <v>12</v>
      </c>
      <c r="H143">
        <v>10</v>
      </c>
      <c r="I143">
        <v>2</v>
      </c>
      <c r="J143">
        <f>+Tabla3[[#This Row],[BALANCE INICIAL]]+Tabla3[[#This Row],[ENTRADAS]]-Tabla3[[#This Row],[SALIDAS]]</f>
        <v>20</v>
      </c>
      <c r="K143" s="2">
        <v>184</v>
      </c>
      <c r="L143" s="2">
        <f>+Tabla3[[#This Row],[BALANCE INICIAL]]*Tabla3[[#This Row],[PRECIO]]</f>
        <v>2208</v>
      </c>
      <c r="M143" s="2">
        <f>+Tabla3[[#This Row],[ENTRADAS]]*Tabla3[[#This Row],[PRECIO]]</f>
        <v>1840</v>
      </c>
      <c r="N143" s="2">
        <f>+Tabla3[[#This Row],[SALIDAS]]*Tabla3[[#This Row],[PRECIO]]</f>
        <v>368</v>
      </c>
      <c r="O143" s="2">
        <f>+Tabla3[[#This Row],[BALANCE INICIAL2]]+Tabla3[[#This Row],[ENTRADAS3]]-Tabla3[[#This Row],[SALIDAS4]]</f>
        <v>3680</v>
      </c>
    </row>
    <row r="144" spans="1:15">
      <c r="A144" s="9" t="s">
        <v>28</v>
      </c>
      <c r="B144" t="s">
        <v>884</v>
      </c>
      <c r="C144" t="s">
        <v>74</v>
      </c>
      <c r="D144" t="s">
        <v>178</v>
      </c>
      <c r="F144" s="9" t="s">
        <v>826</v>
      </c>
      <c r="G144">
        <v>14</v>
      </c>
      <c r="H144">
        <v>10</v>
      </c>
      <c r="J144">
        <f>+Tabla3[[#This Row],[BALANCE INICIAL]]+Tabla3[[#This Row],[ENTRADAS]]-Tabla3[[#This Row],[SALIDAS]]</f>
        <v>24</v>
      </c>
      <c r="K144" s="2">
        <v>199.16</v>
      </c>
      <c r="L144" s="2">
        <f>+Tabla3[[#This Row],[BALANCE INICIAL]]*Tabla3[[#This Row],[PRECIO]]</f>
        <v>2788.24</v>
      </c>
      <c r="M144" s="2">
        <f>+Tabla3[[#This Row],[ENTRADAS]]*Tabla3[[#This Row],[PRECIO]]</f>
        <v>1991.6</v>
      </c>
      <c r="N144" s="2">
        <f>+Tabla3[[#This Row],[SALIDAS]]*Tabla3[[#This Row],[PRECIO]]</f>
        <v>0</v>
      </c>
      <c r="O144" s="2">
        <f>+Tabla3[[#This Row],[BALANCE INICIAL2]]+Tabla3[[#This Row],[ENTRADAS3]]-Tabla3[[#This Row],[SALIDAS4]]</f>
        <v>4779.84</v>
      </c>
    </row>
    <row r="145" spans="1:15" hidden="1">
      <c r="A145" s="9" t="s">
        <v>29</v>
      </c>
      <c r="B145" s="17" t="s">
        <v>878</v>
      </c>
      <c r="C145" t="s">
        <v>102</v>
      </c>
      <c r="D145" t="s">
        <v>549</v>
      </c>
      <c r="F145" s="9" t="s">
        <v>865</v>
      </c>
      <c r="G145">
        <v>1</v>
      </c>
      <c r="J145">
        <f>+Tabla3[[#This Row],[BALANCE INICIAL]]+Tabla3[[#This Row],[ENTRADAS]]-Tabla3[[#This Row],[SALIDAS]]</f>
        <v>1</v>
      </c>
      <c r="K145" s="2">
        <v>109.99</v>
      </c>
      <c r="L145" s="2">
        <f>+Tabla3[[#This Row],[BALANCE INICIAL]]*Tabla3[[#This Row],[PRECIO]]</f>
        <v>109.99</v>
      </c>
      <c r="M145" s="2">
        <f>+Tabla3[[#This Row],[ENTRADAS]]*Tabla3[[#This Row],[PRECIO]]</f>
        <v>0</v>
      </c>
      <c r="N145" s="2">
        <f>+Tabla3[[#This Row],[SALIDAS]]*Tabla3[[#This Row],[PRECIO]]</f>
        <v>0</v>
      </c>
      <c r="O145" s="2">
        <f>+Tabla3[[#This Row],[BALANCE INICIAL2]]+Tabla3[[#This Row],[ENTRADAS3]]-Tabla3[[#This Row],[SALIDAS4]]</f>
        <v>109.99</v>
      </c>
    </row>
    <row r="146" spans="1:15" hidden="1">
      <c r="A146" s="9" t="s">
        <v>28</v>
      </c>
      <c r="B146" t="s">
        <v>884</v>
      </c>
      <c r="C146" t="s">
        <v>74</v>
      </c>
      <c r="D146" t="s">
        <v>180</v>
      </c>
      <c r="F146" s="9" t="s">
        <v>820</v>
      </c>
      <c r="G146">
        <v>70</v>
      </c>
      <c r="J146">
        <f>+Tabla3[[#This Row],[BALANCE INICIAL]]+Tabla3[[#This Row],[ENTRADAS]]-Tabla3[[#This Row],[SALIDAS]]</f>
        <v>70</v>
      </c>
      <c r="K146" s="2">
        <v>4.5</v>
      </c>
      <c r="L146" s="2">
        <f>+Tabla3[[#This Row],[BALANCE INICIAL]]*Tabla3[[#This Row],[PRECIO]]</f>
        <v>315</v>
      </c>
      <c r="M146" s="2">
        <f>+Tabla3[[#This Row],[ENTRADAS]]*Tabla3[[#This Row],[PRECIO]]</f>
        <v>0</v>
      </c>
      <c r="N146" s="2">
        <f>+Tabla3[[#This Row],[SALIDAS]]*Tabla3[[#This Row],[PRECIO]]</f>
        <v>0</v>
      </c>
      <c r="O146" s="2">
        <f>+Tabla3[[#This Row],[BALANCE INICIAL2]]+Tabla3[[#This Row],[ENTRADAS3]]-Tabla3[[#This Row],[SALIDAS4]]</f>
        <v>315</v>
      </c>
    </row>
    <row r="147" spans="1:15" hidden="1">
      <c r="A147" s="9" t="s">
        <v>29</v>
      </c>
      <c r="B147" t="s">
        <v>878</v>
      </c>
      <c r="C147" t="s">
        <v>102</v>
      </c>
      <c r="D147" t="s">
        <v>500</v>
      </c>
      <c r="F147" s="9" t="s">
        <v>908</v>
      </c>
      <c r="G147">
        <v>0</v>
      </c>
      <c r="J147">
        <f>+Tabla3[[#This Row],[BALANCE INICIAL]]+Tabla3[[#This Row],[ENTRADAS]]-Tabla3[[#This Row],[SALIDAS]]</f>
        <v>0</v>
      </c>
      <c r="K147" s="2">
        <v>77</v>
      </c>
      <c r="L147" s="2">
        <f>+Tabla3[[#This Row],[BALANCE INICIAL]]*Tabla3[[#This Row],[PRECIO]]</f>
        <v>0</v>
      </c>
      <c r="M147" s="2">
        <f>+Tabla3[[#This Row],[ENTRADAS]]*Tabla3[[#This Row],[PRECIO]]</f>
        <v>0</v>
      </c>
      <c r="N147" s="2">
        <f>+Tabla3[[#This Row],[SALIDAS]]*Tabla3[[#This Row],[PRECIO]]</f>
        <v>0</v>
      </c>
      <c r="O147" s="2">
        <f>+Tabla3[[#This Row],[BALANCE INICIAL2]]+Tabla3[[#This Row],[ENTRADAS3]]-Tabla3[[#This Row],[SALIDAS4]]</f>
        <v>0</v>
      </c>
    </row>
    <row r="148" spans="1:15" hidden="1">
      <c r="A148" s="9" t="s">
        <v>36</v>
      </c>
      <c r="B148" t="s">
        <v>895</v>
      </c>
      <c r="C148" t="s">
        <v>82</v>
      </c>
      <c r="D148" t="s">
        <v>182</v>
      </c>
      <c r="F148" s="9" t="s">
        <v>820</v>
      </c>
      <c r="G148">
        <v>1</v>
      </c>
      <c r="J148">
        <f>+Tabla3[[#This Row],[BALANCE INICIAL]]+Tabla3[[#This Row],[ENTRADAS]]-Tabla3[[#This Row],[SALIDAS]]</f>
        <v>1</v>
      </c>
      <c r="K148" s="2">
        <v>1900</v>
      </c>
      <c r="L148" s="2">
        <f>+Tabla3[[#This Row],[BALANCE INICIAL]]*Tabla3[[#This Row],[PRECIO]]</f>
        <v>1900</v>
      </c>
      <c r="M148" s="2">
        <f>+Tabla3[[#This Row],[ENTRADAS]]*Tabla3[[#This Row],[PRECIO]]</f>
        <v>0</v>
      </c>
      <c r="N148" s="2">
        <f>+Tabla3[[#This Row],[SALIDAS]]*Tabla3[[#This Row],[PRECIO]]</f>
        <v>0</v>
      </c>
      <c r="O148" s="2">
        <f>+Tabla3[[#This Row],[BALANCE INICIAL2]]+Tabla3[[#This Row],[ENTRADAS3]]-Tabla3[[#This Row],[SALIDAS4]]</f>
        <v>1900</v>
      </c>
    </row>
    <row r="149" spans="1:15" hidden="1">
      <c r="A149" s="9" t="s">
        <v>35</v>
      </c>
      <c r="B149" s="17" t="s">
        <v>883</v>
      </c>
      <c r="C149" t="s">
        <v>81</v>
      </c>
      <c r="D149" t="s">
        <v>181</v>
      </c>
      <c r="F149" s="9" t="s">
        <v>820</v>
      </c>
      <c r="G149">
        <v>22</v>
      </c>
      <c r="J149">
        <f>+Tabla3[[#This Row],[BALANCE INICIAL]]+Tabla3[[#This Row],[ENTRADAS]]-Tabla3[[#This Row],[SALIDAS]]</f>
        <v>22</v>
      </c>
      <c r="K149" s="2">
        <v>50</v>
      </c>
      <c r="L149" s="2">
        <f>+Tabla3[[#This Row],[BALANCE INICIAL]]*Tabla3[[#This Row],[PRECIO]]</f>
        <v>1100</v>
      </c>
      <c r="M149" s="2">
        <f>+Tabla3[[#This Row],[ENTRADAS]]*Tabla3[[#This Row],[PRECIO]]</f>
        <v>0</v>
      </c>
      <c r="N149" s="2">
        <f>+Tabla3[[#This Row],[SALIDAS]]*Tabla3[[#This Row],[PRECIO]]</f>
        <v>0</v>
      </c>
      <c r="O149" s="2">
        <f>+Tabla3[[#This Row],[BALANCE INICIAL2]]+Tabla3[[#This Row],[ENTRADAS3]]-Tabla3[[#This Row],[SALIDAS4]]</f>
        <v>1100</v>
      </c>
    </row>
    <row r="150" spans="1:15" hidden="1">
      <c r="A150" s="9" t="s">
        <v>59</v>
      </c>
      <c r="B150" s="17" t="s">
        <v>880</v>
      </c>
      <c r="C150" t="s">
        <v>107</v>
      </c>
      <c r="D150" t="s">
        <v>668</v>
      </c>
      <c r="F150" s="9" t="s">
        <v>820</v>
      </c>
      <c r="G150">
        <v>1</v>
      </c>
      <c r="J150">
        <f>+Tabla3[[#This Row],[BALANCE INICIAL]]+Tabla3[[#This Row],[ENTRADAS]]-Tabla3[[#This Row],[SALIDAS]]</f>
        <v>1</v>
      </c>
      <c r="K150" s="2">
        <v>545</v>
      </c>
      <c r="L150" s="2">
        <f>+Tabla3[[#This Row],[BALANCE INICIAL]]*Tabla3[[#This Row],[PRECIO]]</f>
        <v>545</v>
      </c>
      <c r="M150" s="2">
        <f>+Tabla3[[#This Row],[ENTRADAS]]*Tabla3[[#This Row],[PRECIO]]</f>
        <v>0</v>
      </c>
      <c r="N150" s="2">
        <f>+Tabla3[[#This Row],[SALIDAS]]*Tabla3[[#This Row],[PRECIO]]</f>
        <v>0</v>
      </c>
      <c r="O150" s="2">
        <f>+Tabla3[[#This Row],[BALANCE INICIAL2]]+Tabla3[[#This Row],[ENTRADAS3]]-Tabla3[[#This Row],[SALIDAS4]]</f>
        <v>545</v>
      </c>
    </row>
    <row r="151" spans="1:15" ht="27.6">
      <c r="A151" s="15" t="s">
        <v>43</v>
      </c>
      <c r="B151" s="17" t="s">
        <v>954</v>
      </c>
      <c r="C151" s="18" t="s">
        <v>89</v>
      </c>
      <c r="D151" t="s">
        <v>965</v>
      </c>
      <c r="F151" s="9" t="s">
        <v>820</v>
      </c>
      <c r="H151">
        <v>150</v>
      </c>
      <c r="J151">
        <f>+Tabla3[[#This Row],[BALANCE INICIAL]]+Tabla3[[#This Row],[ENTRADAS]]-Tabla3[[#This Row],[SALIDAS]]</f>
        <v>150</v>
      </c>
      <c r="K151" s="2">
        <v>65.8</v>
      </c>
      <c r="L151" s="2">
        <f>+Tabla3[[#This Row],[BALANCE INICIAL]]*Tabla3[[#This Row],[PRECIO]]</f>
        <v>0</v>
      </c>
      <c r="M151" s="2">
        <f>+Tabla3[[#This Row],[ENTRADAS]]*Tabla3[[#This Row],[PRECIO]]</f>
        <v>9870</v>
      </c>
      <c r="N151" s="2">
        <f>+Tabla3[[#This Row],[SALIDAS]]*Tabla3[[#This Row],[PRECIO]]</f>
        <v>0</v>
      </c>
      <c r="O151" s="2">
        <f>+Tabla3[[#This Row],[BALANCE INICIAL2]]+Tabla3[[#This Row],[ENTRADAS3]]-Tabla3[[#This Row],[SALIDAS4]]</f>
        <v>9870</v>
      </c>
    </row>
    <row r="152" spans="1:15">
      <c r="A152" s="9" t="s">
        <v>30</v>
      </c>
      <c r="B152" s="17" t="s">
        <v>876</v>
      </c>
      <c r="C152" t="s">
        <v>73</v>
      </c>
      <c r="D152" t="s">
        <v>146</v>
      </c>
      <c r="F152" s="9" t="s">
        <v>820</v>
      </c>
      <c r="H152">
        <v>12</v>
      </c>
      <c r="I152">
        <v>12</v>
      </c>
      <c r="J152">
        <f>+Tabla3[[#This Row],[BALANCE INICIAL]]+Tabla3[[#This Row],[ENTRADAS]]-Tabla3[[#This Row],[SALIDAS]]</f>
        <v>0</v>
      </c>
      <c r="K152" s="2">
        <v>1300</v>
      </c>
      <c r="L152" s="2">
        <f>+Tabla3[[#This Row],[BALANCE INICIAL]]*Tabla3[[#This Row],[PRECIO]]</f>
        <v>0</v>
      </c>
      <c r="M152" s="2">
        <f>+Tabla3[[#This Row],[ENTRADAS]]*Tabla3[[#This Row],[PRECIO]]</f>
        <v>15600</v>
      </c>
      <c r="N152" s="2">
        <f>+Tabla3[[#This Row],[SALIDAS]]*Tabla3[[#This Row],[PRECIO]]</f>
        <v>15600</v>
      </c>
      <c r="O152" s="2">
        <f>+Tabla3[[#This Row],[BALANCE INICIAL2]]+Tabla3[[#This Row],[ENTRADAS3]]-Tabla3[[#This Row],[SALIDAS4]]</f>
        <v>0</v>
      </c>
    </row>
    <row r="153" spans="1:15" hidden="1">
      <c r="A153" s="9" t="s">
        <v>32</v>
      </c>
      <c r="B153" t="s">
        <v>888</v>
      </c>
      <c r="C153" t="s">
        <v>76</v>
      </c>
      <c r="D153" t="s">
        <v>163</v>
      </c>
      <c r="F153" s="9" t="s">
        <v>826</v>
      </c>
      <c r="G153">
        <v>2</v>
      </c>
      <c r="J153">
        <f>+Tabla3[[#This Row],[BALANCE INICIAL]]+Tabla3[[#This Row],[ENTRADAS]]-Tabla3[[#This Row],[SALIDAS]]</f>
        <v>2</v>
      </c>
      <c r="K153" s="2">
        <v>185</v>
      </c>
      <c r="L153" s="2">
        <f>+Tabla3[[#This Row],[BALANCE INICIAL]]*Tabla3[[#This Row],[PRECIO]]</f>
        <v>370</v>
      </c>
      <c r="M153" s="2">
        <f>+Tabla3[[#This Row],[ENTRADAS]]*Tabla3[[#This Row],[PRECIO]]</f>
        <v>0</v>
      </c>
      <c r="N153" s="2">
        <f>+Tabla3[[#This Row],[SALIDAS]]*Tabla3[[#This Row],[PRECIO]]</f>
        <v>0</v>
      </c>
      <c r="O153" s="2">
        <f>+Tabla3[[#This Row],[BALANCE INICIAL2]]+Tabla3[[#This Row],[ENTRADAS3]]-Tabla3[[#This Row],[SALIDAS4]]</f>
        <v>370</v>
      </c>
    </row>
    <row r="154" spans="1:15" hidden="1">
      <c r="A154" s="9" t="s">
        <v>29</v>
      </c>
      <c r="B154" s="17" t="s">
        <v>878</v>
      </c>
      <c r="C154" t="s">
        <v>102</v>
      </c>
      <c r="D154" t="s">
        <v>605</v>
      </c>
      <c r="F154" s="9" t="s">
        <v>834</v>
      </c>
      <c r="G154">
        <v>7</v>
      </c>
      <c r="J154">
        <f>+Tabla3[[#This Row],[BALANCE INICIAL]]+Tabla3[[#This Row],[ENTRADAS]]-Tabla3[[#This Row],[SALIDAS]]</f>
        <v>7</v>
      </c>
      <c r="K154" s="2">
        <v>47.46</v>
      </c>
      <c r="L154" s="2">
        <f>+Tabla3[[#This Row],[BALANCE INICIAL]]*Tabla3[[#This Row],[PRECIO]]</f>
        <v>332.22</v>
      </c>
      <c r="M154" s="2">
        <f>+Tabla3[[#This Row],[ENTRADAS]]*Tabla3[[#This Row],[PRECIO]]</f>
        <v>0</v>
      </c>
      <c r="N154" s="2">
        <f>+Tabla3[[#This Row],[SALIDAS]]*Tabla3[[#This Row],[PRECIO]]</f>
        <v>0</v>
      </c>
      <c r="O154" s="2">
        <f>+Tabla3[[#This Row],[BALANCE INICIAL2]]+Tabla3[[#This Row],[ENTRADAS3]]-Tabla3[[#This Row],[SALIDAS4]]</f>
        <v>332.22</v>
      </c>
    </row>
    <row r="155" spans="1:15" hidden="1">
      <c r="A155" s="9" t="s">
        <v>28</v>
      </c>
      <c r="B155" t="s">
        <v>884</v>
      </c>
      <c r="C155" t="s">
        <v>74</v>
      </c>
      <c r="D155" t="s">
        <v>184</v>
      </c>
      <c r="F155" s="9" t="s">
        <v>836</v>
      </c>
      <c r="G155">
        <v>3</v>
      </c>
      <c r="I155">
        <v>2</v>
      </c>
      <c r="J155">
        <f>+Tabla3[[#This Row],[BALANCE INICIAL]]+Tabla3[[#This Row],[ENTRADAS]]-Tabla3[[#This Row],[SALIDAS]]</f>
        <v>1</v>
      </c>
      <c r="K155" s="2">
        <v>21</v>
      </c>
      <c r="L155" s="2">
        <f>+Tabla3[[#This Row],[BALANCE INICIAL]]*Tabla3[[#This Row],[PRECIO]]</f>
        <v>63</v>
      </c>
      <c r="M155" s="2">
        <f>+Tabla3[[#This Row],[ENTRADAS]]*Tabla3[[#This Row],[PRECIO]]</f>
        <v>0</v>
      </c>
      <c r="N155" s="2">
        <f>+Tabla3[[#This Row],[SALIDAS]]*Tabla3[[#This Row],[PRECIO]]</f>
        <v>42</v>
      </c>
      <c r="O155" s="2">
        <f>+Tabla3[[#This Row],[BALANCE INICIAL2]]+Tabla3[[#This Row],[ENTRADAS3]]-Tabla3[[#This Row],[SALIDAS4]]</f>
        <v>21</v>
      </c>
    </row>
    <row r="156" spans="1:15" hidden="1">
      <c r="A156" s="9" t="s">
        <v>29</v>
      </c>
      <c r="B156" t="s">
        <v>878</v>
      </c>
      <c r="C156" t="s">
        <v>102</v>
      </c>
      <c r="D156" t="s">
        <v>501</v>
      </c>
      <c r="F156" s="9" t="s">
        <v>908</v>
      </c>
      <c r="G156">
        <v>0</v>
      </c>
      <c r="J156">
        <f>+Tabla3[[#This Row],[BALANCE INICIAL]]+Tabla3[[#This Row],[ENTRADAS]]-Tabla3[[#This Row],[SALIDAS]]</f>
        <v>0</v>
      </c>
      <c r="K156" s="2">
        <v>150</v>
      </c>
      <c r="L156" s="2">
        <f>+Tabla3[[#This Row],[BALANCE INICIAL]]*Tabla3[[#This Row],[PRECIO]]</f>
        <v>0</v>
      </c>
      <c r="M156" s="2">
        <f>+Tabla3[[#This Row],[ENTRADAS]]*Tabla3[[#This Row],[PRECIO]]</f>
        <v>0</v>
      </c>
      <c r="N156" s="2">
        <f>+Tabla3[[#This Row],[SALIDAS]]*Tabla3[[#This Row],[PRECIO]]</f>
        <v>0</v>
      </c>
      <c r="O156" s="2">
        <f>+Tabla3[[#This Row],[BALANCE INICIAL2]]+Tabla3[[#This Row],[ENTRADAS3]]-Tabla3[[#This Row],[SALIDAS4]]</f>
        <v>0</v>
      </c>
    </row>
    <row r="157" spans="1:15" hidden="1">
      <c r="A157" s="9" t="s">
        <v>29</v>
      </c>
      <c r="B157" t="s">
        <v>878</v>
      </c>
      <c r="C157" t="s">
        <v>102</v>
      </c>
      <c r="D157" t="s">
        <v>502</v>
      </c>
      <c r="F157" s="9" t="s">
        <v>908</v>
      </c>
      <c r="G157">
        <v>0</v>
      </c>
      <c r="J157">
        <f>+Tabla3[[#This Row],[BALANCE INICIAL]]+Tabla3[[#This Row],[ENTRADAS]]-Tabla3[[#This Row],[SALIDAS]]</f>
        <v>0</v>
      </c>
      <c r="K157" s="2">
        <v>58</v>
      </c>
      <c r="L157" s="2">
        <f>+Tabla3[[#This Row],[BALANCE INICIAL]]*Tabla3[[#This Row],[PRECIO]]</f>
        <v>0</v>
      </c>
      <c r="M157" s="2">
        <f>+Tabla3[[#This Row],[ENTRADAS]]*Tabla3[[#This Row],[PRECIO]]</f>
        <v>0</v>
      </c>
      <c r="N157" s="2">
        <f>+Tabla3[[#This Row],[SALIDAS]]*Tabla3[[#This Row],[PRECIO]]</f>
        <v>0</v>
      </c>
      <c r="O157" s="2">
        <f>+Tabla3[[#This Row],[BALANCE INICIAL2]]+Tabla3[[#This Row],[ENTRADAS3]]-Tabla3[[#This Row],[SALIDAS4]]</f>
        <v>0</v>
      </c>
    </row>
    <row r="158" spans="1:15" hidden="1">
      <c r="A158" s="9" t="s">
        <v>29</v>
      </c>
      <c r="B158" s="17" t="s">
        <v>878</v>
      </c>
      <c r="C158" t="s">
        <v>102</v>
      </c>
      <c r="D158" t="s">
        <v>550</v>
      </c>
      <c r="F158" s="9" t="s">
        <v>865</v>
      </c>
      <c r="G158">
        <v>1</v>
      </c>
      <c r="J158">
        <f>+Tabla3[[#This Row],[BALANCE INICIAL]]+Tabla3[[#This Row],[ENTRADAS]]-Tabla3[[#This Row],[SALIDAS]]</f>
        <v>1</v>
      </c>
      <c r="K158" s="2">
        <v>1487</v>
      </c>
      <c r="L158" s="2">
        <f>+Tabla3[[#This Row],[BALANCE INICIAL]]*Tabla3[[#This Row],[PRECIO]]</f>
        <v>1487</v>
      </c>
      <c r="M158" s="2">
        <f>+Tabla3[[#This Row],[ENTRADAS]]*Tabla3[[#This Row],[PRECIO]]</f>
        <v>0</v>
      </c>
      <c r="N158" s="2">
        <f>+Tabla3[[#This Row],[SALIDAS]]*Tabla3[[#This Row],[PRECIO]]</f>
        <v>0</v>
      </c>
      <c r="O158" s="2">
        <f>+Tabla3[[#This Row],[BALANCE INICIAL2]]+Tabla3[[#This Row],[ENTRADAS3]]-Tabla3[[#This Row],[SALIDAS4]]</f>
        <v>1487</v>
      </c>
    </row>
    <row r="159" spans="1:15" hidden="1">
      <c r="A159" s="9" t="s">
        <v>23</v>
      </c>
      <c r="B159" s="17" t="s">
        <v>881</v>
      </c>
      <c r="C159" t="s">
        <v>882</v>
      </c>
      <c r="D159" t="s">
        <v>431</v>
      </c>
      <c r="F159" s="9" t="s">
        <v>820</v>
      </c>
      <c r="G159">
        <v>7</v>
      </c>
      <c r="I159">
        <v>2</v>
      </c>
      <c r="J159">
        <f>+Tabla3[[#This Row],[BALANCE INICIAL]]+Tabla3[[#This Row],[ENTRADAS]]-Tabla3[[#This Row],[SALIDAS]]</f>
        <v>5</v>
      </c>
      <c r="K159" s="2">
        <v>86.78</v>
      </c>
      <c r="L159" s="2">
        <f>+Tabla3[[#This Row],[BALANCE INICIAL]]*Tabla3[[#This Row],[PRECIO]]</f>
        <v>607.46</v>
      </c>
      <c r="M159" s="2">
        <f>+Tabla3[[#This Row],[ENTRADAS]]*Tabla3[[#This Row],[PRECIO]]</f>
        <v>0</v>
      </c>
      <c r="N159" s="2">
        <f>+Tabla3[[#This Row],[SALIDAS]]*Tabla3[[#This Row],[PRECIO]]</f>
        <v>173.56</v>
      </c>
      <c r="O159" s="2">
        <f>+Tabla3[[#This Row],[BALANCE INICIAL2]]+Tabla3[[#This Row],[ENTRADAS3]]-Tabla3[[#This Row],[SALIDAS4]]</f>
        <v>433.90000000000003</v>
      </c>
    </row>
    <row r="160" spans="1:15">
      <c r="A160" s="9" t="s">
        <v>28</v>
      </c>
      <c r="B160" t="s">
        <v>884</v>
      </c>
      <c r="C160" t="s">
        <v>74</v>
      </c>
      <c r="D160" t="s">
        <v>935</v>
      </c>
      <c r="F160" s="9" t="s">
        <v>826</v>
      </c>
      <c r="H160">
        <v>5</v>
      </c>
      <c r="J160">
        <f>+Tabla3[[#This Row],[BALANCE INICIAL]]+Tabla3[[#This Row],[ENTRADAS]]-Tabla3[[#This Row],[SALIDAS]]</f>
        <v>5</v>
      </c>
      <c r="K160" s="2">
        <v>38.35</v>
      </c>
      <c r="L160" s="2">
        <f>+Tabla3[[#This Row],[BALANCE INICIAL]]*Tabla3[[#This Row],[PRECIO]]</f>
        <v>0</v>
      </c>
      <c r="M160" s="2">
        <f>+Tabla3[[#This Row],[ENTRADAS]]*Tabla3[[#This Row],[PRECIO]]</f>
        <v>191.75</v>
      </c>
      <c r="N160" s="2">
        <f>+Tabla3[[#This Row],[SALIDAS]]*Tabla3[[#This Row],[PRECIO]]</f>
        <v>0</v>
      </c>
      <c r="O160" s="2">
        <f>+Tabla3[[#This Row],[BALANCE INICIAL2]]+Tabla3[[#This Row],[ENTRADAS3]]-Tabla3[[#This Row],[SALIDAS4]]</f>
        <v>191.75</v>
      </c>
    </row>
    <row r="161" spans="1:15">
      <c r="A161" s="9" t="s">
        <v>28</v>
      </c>
      <c r="B161" t="s">
        <v>884</v>
      </c>
      <c r="C161" t="s">
        <v>74</v>
      </c>
      <c r="D161" t="s">
        <v>923</v>
      </c>
      <c r="E161" t="s">
        <v>924</v>
      </c>
      <c r="F161" s="9" t="s">
        <v>826</v>
      </c>
      <c r="H161">
        <v>75</v>
      </c>
      <c r="I161">
        <v>3</v>
      </c>
      <c r="J161">
        <f>+Tabla3[[#This Row],[BALANCE INICIAL]]+Tabla3[[#This Row],[ENTRADAS]]-Tabla3[[#This Row],[SALIDAS]]</f>
        <v>72</v>
      </c>
      <c r="K161" s="2">
        <v>12</v>
      </c>
      <c r="L161" s="2">
        <f>+Tabla3[[#This Row],[BALANCE INICIAL]]*Tabla3[[#This Row],[PRECIO]]</f>
        <v>0</v>
      </c>
      <c r="M161" s="2">
        <f>+Tabla3[[#This Row],[ENTRADAS]]*Tabla3[[#This Row],[PRECIO]]</f>
        <v>900</v>
      </c>
      <c r="N161" s="2">
        <f>+Tabla3[[#This Row],[SALIDAS]]*Tabla3[[#This Row],[PRECIO]]</f>
        <v>36</v>
      </c>
      <c r="O161" s="2">
        <f>+Tabla3[[#This Row],[BALANCE INICIAL2]]+Tabla3[[#This Row],[ENTRADAS3]]-Tabla3[[#This Row],[SALIDAS4]]</f>
        <v>864</v>
      </c>
    </row>
    <row r="162" spans="1:15" hidden="1">
      <c r="A162" s="9" t="s">
        <v>28</v>
      </c>
      <c r="B162" t="s">
        <v>884</v>
      </c>
      <c r="C162" t="s">
        <v>74</v>
      </c>
      <c r="D162" t="s">
        <v>167</v>
      </c>
      <c r="F162" s="9" t="s">
        <v>833</v>
      </c>
      <c r="G162">
        <v>51</v>
      </c>
      <c r="J162">
        <f>+Tabla3[[#This Row],[BALANCE INICIAL]]+Tabla3[[#This Row],[ENTRADAS]]-Tabla3[[#This Row],[SALIDAS]]</f>
        <v>51</v>
      </c>
      <c r="K162" s="2">
        <v>48.73</v>
      </c>
      <c r="L162" s="2">
        <f>+Tabla3[[#This Row],[BALANCE INICIAL]]*Tabla3[[#This Row],[PRECIO]]</f>
        <v>2485.23</v>
      </c>
      <c r="M162" s="2">
        <f>+Tabla3[[#This Row],[ENTRADAS]]*Tabla3[[#This Row],[PRECIO]]</f>
        <v>0</v>
      </c>
      <c r="N162" s="2">
        <f>+Tabla3[[#This Row],[SALIDAS]]*Tabla3[[#This Row],[PRECIO]]</f>
        <v>0</v>
      </c>
      <c r="O162" s="2">
        <f>+Tabla3[[#This Row],[BALANCE INICIAL2]]+Tabla3[[#This Row],[ENTRADAS3]]-Tabla3[[#This Row],[SALIDAS4]]</f>
        <v>2485.23</v>
      </c>
    </row>
    <row r="163" spans="1:15" hidden="1">
      <c r="A163" s="9" t="s">
        <v>28</v>
      </c>
      <c r="B163" t="s">
        <v>884</v>
      </c>
      <c r="C163" t="s">
        <v>74</v>
      </c>
      <c r="D163" t="s">
        <v>183</v>
      </c>
      <c r="F163" s="9" t="s">
        <v>826</v>
      </c>
      <c r="G163">
        <v>8</v>
      </c>
      <c r="J163">
        <f>+Tabla3[[#This Row],[BALANCE INICIAL]]+Tabla3[[#This Row],[ENTRADAS]]-Tabla3[[#This Row],[SALIDAS]]</f>
        <v>8</v>
      </c>
      <c r="K163" s="2">
        <v>100</v>
      </c>
      <c r="L163" s="2">
        <f>+Tabla3[[#This Row],[BALANCE INICIAL]]*Tabla3[[#This Row],[PRECIO]]</f>
        <v>800</v>
      </c>
      <c r="M163" s="2">
        <f>+Tabla3[[#This Row],[ENTRADAS]]*Tabla3[[#This Row],[PRECIO]]</f>
        <v>0</v>
      </c>
      <c r="N163" s="2">
        <f>+Tabla3[[#This Row],[SALIDAS]]*Tabla3[[#This Row],[PRECIO]]</f>
        <v>0</v>
      </c>
      <c r="O163" s="2">
        <f>+Tabla3[[#This Row],[BALANCE INICIAL2]]+Tabla3[[#This Row],[ENTRADAS3]]-Tabla3[[#This Row],[SALIDAS4]]</f>
        <v>800</v>
      </c>
    </row>
    <row r="164" spans="1:15">
      <c r="A164" s="9" t="s">
        <v>920</v>
      </c>
      <c r="B164" t="s">
        <v>884</v>
      </c>
      <c r="C164" t="s">
        <v>74</v>
      </c>
      <c r="D164" t="s">
        <v>925</v>
      </c>
      <c r="F164" s="9" t="s">
        <v>838</v>
      </c>
      <c r="H164">
        <v>15</v>
      </c>
      <c r="I164">
        <v>4</v>
      </c>
      <c r="J164">
        <f>+Tabla3[[#This Row],[BALANCE INICIAL]]+Tabla3[[#This Row],[ENTRADAS]]-Tabla3[[#This Row],[SALIDAS]]</f>
        <v>11</v>
      </c>
      <c r="K164" s="2">
        <v>8.4700000000000006</v>
      </c>
      <c r="L164" s="2">
        <f>+Tabla3[[#This Row],[BALANCE INICIAL]]*Tabla3[[#This Row],[PRECIO]]</f>
        <v>0</v>
      </c>
      <c r="M164" s="2">
        <f>+Tabla3[[#This Row],[ENTRADAS]]*Tabla3[[#This Row],[PRECIO]]</f>
        <v>127.05000000000001</v>
      </c>
      <c r="N164" s="2">
        <f>+Tabla3[[#This Row],[SALIDAS]]*Tabla3[[#This Row],[PRECIO]]</f>
        <v>33.880000000000003</v>
      </c>
      <c r="O164" s="2">
        <f>+Tabla3[[#This Row],[BALANCE INICIAL2]]+Tabla3[[#This Row],[ENTRADAS3]]-Tabla3[[#This Row],[SALIDAS4]]</f>
        <v>93.170000000000016</v>
      </c>
    </row>
    <row r="165" spans="1:15">
      <c r="A165" s="9" t="s">
        <v>920</v>
      </c>
      <c r="B165" t="s">
        <v>884</v>
      </c>
      <c r="C165" t="s">
        <v>74</v>
      </c>
      <c r="D165" t="s">
        <v>927</v>
      </c>
      <c r="F165" s="9" t="s">
        <v>838</v>
      </c>
      <c r="H165">
        <v>15</v>
      </c>
      <c r="I165">
        <v>2</v>
      </c>
      <c r="J165">
        <f>+Tabla3[[#This Row],[BALANCE INICIAL]]+Tabla3[[#This Row],[ENTRADAS]]-Tabla3[[#This Row],[SALIDAS]]</f>
        <v>13</v>
      </c>
      <c r="K165" s="2">
        <v>49</v>
      </c>
      <c r="L165" s="2">
        <f>+Tabla3[[#This Row],[BALANCE INICIAL]]*Tabla3[[#This Row],[PRECIO]]</f>
        <v>0</v>
      </c>
      <c r="M165" s="2">
        <f>+Tabla3[[#This Row],[ENTRADAS]]*Tabla3[[#This Row],[PRECIO]]</f>
        <v>735</v>
      </c>
      <c r="N165" s="2">
        <f>+Tabla3[[#This Row],[SALIDAS]]*Tabla3[[#This Row],[PRECIO]]</f>
        <v>98</v>
      </c>
      <c r="O165" s="2">
        <f>+Tabla3[[#This Row],[BALANCE INICIAL2]]+Tabla3[[#This Row],[ENTRADAS3]]-Tabla3[[#This Row],[SALIDAS4]]</f>
        <v>637</v>
      </c>
    </row>
    <row r="166" spans="1:15">
      <c r="A166" s="9" t="s">
        <v>920</v>
      </c>
      <c r="B166" t="s">
        <v>884</v>
      </c>
      <c r="C166" t="s">
        <v>74</v>
      </c>
      <c r="D166" t="s">
        <v>926</v>
      </c>
      <c r="F166" s="9" t="s">
        <v>837</v>
      </c>
      <c r="H166">
        <v>15</v>
      </c>
      <c r="J166">
        <f>+Tabla3[[#This Row],[BALANCE INICIAL]]+Tabla3[[#This Row],[ENTRADAS]]-Tabla3[[#This Row],[SALIDAS]]</f>
        <v>15</v>
      </c>
      <c r="K166" s="2">
        <v>19</v>
      </c>
      <c r="L166" s="2">
        <f>+Tabla3[[#This Row],[BALANCE INICIAL]]*Tabla3[[#This Row],[PRECIO]]</f>
        <v>0</v>
      </c>
      <c r="M166" s="2">
        <f>+Tabla3[[#This Row],[ENTRADAS]]*Tabla3[[#This Row],[PRECIO]]</f>
        <v>285</v>
      </c>
      <c r="N166" s="2">
        <f>+Tabla3[[#This Row],[SALIDAS]]*Tabla3[[#This Row],[PRECIO]]</f>
        <v>0</v>
      </c>
      <c r="O166" s="2">
        <f>+Tabla3[[#This Row],[BALANCE INICIAL2]]+Tabla3[[#This Row],[ENTRADAS3]]-Tabla3[[#This Row],[SALIDAS4]]</f>
        <v>285</v>
      </c>
    </row>
    <row r="167" spans="1:15">
      <c r="A167" s="9" t="s">
        <v>28</v>
      </c>
      <c r="B167" t="s">
        <v>884</v>
      </c>
      <c r="C167" t="s">
        <v>74</v>
      </c>
      <c r="D167" t="s">
        <v>185</v>
      </c>
      <c r="F167" s="9" t="s">
        <v>837</v>
      </c>
      <c r="G167">
        <v>9</v>
      </c>
      <c r="H167">
        <v>15</v>
      </c>
      <c r="I167">
        <v>5</v>
      </c>
      <c r="J167">
        <f>+Tabla3[[#This Row],[BALANCE INICIAL]]+Tabla3[[#This Row],[ENTRADAS]]-Tabla3[[#This Row],[SALIDAS]]</f>
        <v>19</v>
      </c>
      <c r="K167" s="2">
        <v>36.5</v>
      </c>
      <c r="L167" s="2">
        <f>+Tabla3[[#This Row],[BALANCE INICIAL]]*Tabla3[[#This Row],[PRECIO]]</f>
        <v>328.5</v>
      </c>
      <c r="M167" s="2">
        <f>+Tabla3[[#This Row],[ENTRADAS]]*Tabla3[[#This Row],[PRECIO]]</f>
        <v>547.5</v>
      </c>
      <c r="N167" s="2">
        <f>+Tabla3[[#This Row],[SALIDAS]]*Tabla3[[#This Row],[PRECIO]]</f>
        <v>182.5</v>
      </c>
      <c r="O167" s="2">
        <f>+Tabla3[[#This Row],[BALANCE INICIAL2]]+Tabla3[[#This Row],[ENTRADAS3]]-Tabla3[[#This Row],[SALIDAS4]]</f>
        <v>693.5</v>
      </c>
    </row>
    <row r="168" spans="1:15">
      <c r="A168" s="9" t="s">
        <v>28</v>
      </c>
      <c r="B168" t="s">
        <v>884</v>
      </c>
      <c r="C168" t="s">
        <v>74</v>
      </c>
      <c r="D168" t="s">
        <v>186</v>
      </c>
      <c r="F168" s="9" t="s">
        <v>838</v>
      </c>
      <c r="G168">
        <v>1</v>
      </c>
      <c r="H168">
        <v>15</v>
      </c>
      <c r="J168">
        <f>+Tabla3[[#This Row],[BALANCE INICIAL]]+Tabla3[[#This Row],[ENTRADAS]]-Tabla3[[#This Row],[SALIDAS]]</f>
        <v>16</v>
      </c>
      <c r="K168" s="2">
        <v>123.73</v>
      </c>
      <c r="L168" s="2">
        <f>+Tabla3[[#This Row],[BALANCE INICIAL]]*Tabla3[[#This Row],[PRECIO]]</f>
        <v>123.73</v>
      </c>
      <c r="M168" s="2">
        <f>+Tabla3[[#This Row],[ENTRADAS]]*Tabla3[[#This Row],[PRECIO]]</f>
        <v>1855.95</v>
      </c>
      <c r="N168" s="2">
        <f>+Tabla3[[#This Row],[SALIDAS]]*Tabla3[[#This Row],[PRECIO]]</f>
        <v>0</v>
      </c>
      <c r="O168" s="2">
        <f>+Tabla3[[#This Row],[BALANCE INICIAL2]]+Tabla3[[#This Row],[ENTRADAS3]]-Tabla3[[#This Row],[SALIDAS4]]</f>
        <v>1979.68</v>
      </c>
    </row>
    <row r="169" spans="1:15">
      <c r="A169" s="9" t="s">
        <v>28</v>
      </c>
      <c r="B169" t="s">
        <v>884</v>
      </c>
      <c r="C169" t="s">
        <v>74</v>
      </c>
      <c r="D169" t="s">
        <v>188</v>
      </c>
      <c r="F169" s="9" t="s">
        <v>833</v>
      </c>
      <c r="G169">
        <v>4</v>
      </c>
      <c r="H169">
        <v>30</v>
      </c>
      <c r="J169">
        <f>+Tabla3[[#This Row],[BALANCE INICIAL]]+Tabla3[[#This Row],[ENTRADAS]]-Tabla3[[#This Row],[SALIDAS]]</f>
        <v>34</v>
      </c>
      <c r="K169" s="2">
        <v>65.260000000000005</v>
      </c>
      <c r="L169" s="2">
        <f>+Tabla3[[#This Row],[BALANCE INICIAL]]*Tabla3[[#This Row],[PRECIO]]</f>
        <v>261.04000000000002</v>
      </c>
      <c r="M169" s="2">
        <f>+Tabla3[[#This Row],[ENTRADAS]]*Tabla3[[#This Row],[PRECIO]]</f>
        <v>1957.8000000000002</v>
      </c>
      <c r="N169" s="2">
        <f>+Tabla3[[#This Row],[SALIDAS]]*Tabla3[[#This Row],[PRECIO]]</f>
        <v>0</v>
      </c>
      <c r="O169" s="2">
        <f>+Tabla3[[#This Row],[BALANCE INICIAL2]]+Tabla3[[#This Row],[ENTRADAS3]]-Tabla3[[#This Row],[SALIDAS4]]</f>
        <v>2218.84</v>
      </c>
    </row>
    <row r="170" spans="1:15" hidden="1">
      <c r="A170" s="9" t="s">
        <v>28</v>
      </c>
      <c r="B170" t="s">
        <v>884</v>
      </c>
      <c r="C170" t="s">
        <v>74</v>
      </c>
      <c r="D170" t="s">
        <v>187</v>
      </c>
      <c r="F170" s="9" t="s">
        <v>839</v>
      </c>
      <c r="G170">
        <v>55</v>
      </c>
      <c r="I170">
        <v>7</v>
      </c>
      <c r="J170">
        <f>+Tabla3[[#This Row],[BALANCE INICIAL]]+Tabla3[[#This Row],[ENTRADAS]]-Tabla3[[#This Row],[SALIDAS]]</f>
        <v>48</v>
      </c>
      <c r="K170" s="2">
        <v>11</v>
      </c>
      <c r="L170" s="2">
        <f>+Tabla3[[#This Row],[BALANCE INICIAL]]*Tabla3[[#This Row],[PRECIO]]</f>
        <v>605</v>
      </c>
      <c r="M170" s="2">
        <f>+Tabla3[[#This Row],[ENTRADAS]]*Tabla3[[#This Row],[PRECIO]]</f>
        <v>0</v>
      </c>
      <c r="N170" s="2">
        <f>+Tabla3[[#This Row],[SALIDAS]]*Tabla3[[#This Row],[PRECIO]]</f>
        <v>77</v>
      </c>
      <c r="O170" s="2">
        <f>+Tabla3[[#This Row],[BALANCE INICIAL2]]+Tabla3[[#This Row],[ENTRADAS3]]-Tabla3[[#This Row],[SALIDAS4]]</f>
        <v>528</v>
      </c>
    </row>
    <row r="171" spans="1:15">
      <c r="A171" s="9" t="s">
        <v>31</v>
      </c>
      <c r="B171" t="s">
        <v>897</v>
      </c>
      <c r="C171" t="s">
        <v>75</v>
      </c>
      <c r="D171" t="s">
        <v>189</v>
      </c>
      <c r="F171" s="9" t="s">
        <v>825</v>
      </c>
      <c r="G171">
        <v>78</v>
      </c>
      <c r="H171">
        <v>200</v>
      </c>
      <c r="I171">
        <v>96</v>
      </c>
      <c r="J171">
        <f>+Tabla3[[#This Row],[BALANCE INICIAL]]+Tabla3[[#This Row],[ENTRADAS]]-Tabla3[[#This Row],[SALIDAS]]</f>
        <v>182</v>
      </c>
      <c r="K171" s="2">
        <v>52</v>
      </c>
      <c r="L171" s="2">
        <f>+Tabla3[[#This Row],[BALANCE INICIAL]]*Tabla3[[#This Row],[PRECIO]]</f>
        <v>4056</v>
      </c>
      <c r="M171" s="2">
        <f>+Tabla3[[#This Row],[ENTRADAS]]*Tabla3[[#This Row],[PRECIO]]</f>
        <v>10400</v>
      </c>
      <c r="N171" s="2">
        <f>+Tabla3[[#This Row],[SALIDAS]]*Tabla3[[#This Row],[PRECIO]]</f>
        <v>4992</v>
      </c>
      <c r="O171" s="2">
        <f>+Tabla3[[#This Row],[BALANCE INICIAL2]]+Tabla3[[#This Row],[ENTRADAS3]]-Tabla3[[#This Row],[SALIDAS4]]</f>
        <v>9464</v>
      </c>
    </row>
    <row r="172" spans="1:15" hidden="1">
      <c r="A172" s="9" t="s">
        <v>34</v>
      </c>
      <c r="B172" s="17" t="s">
        <v>877</v>
      </c>
      <c r="C172" t="s">
        <v>80</v>
      </c>
      <c r="D172" t="s">
        <v>443</v>
      </c>
      <c r="F172" s="9" t="s">
        <v>826</v>
      </c>
      <c r="G172">
        <v>19</v>
      </c>
      <c r="J172">
        <f>+Tabla3[[#This Row],[BALANCE INICIAL]]+Tabla3[[#This Row],[ENTRADAS]]-Tabla3[[#This Row],[SALIDAS]]</f>
        <v>19</v>
      </c>
      <c r="K172" s="2">
        <v>14.1</v>
      </c>
      <c r="L172" s="2">
        <f>+Tabla3[[#This Row],[BALANCE INICIAL]]*Tabla3[[#This Row],[PRECIO]]</f>
        <v>267.89999999999998</v>
      </c>
      <c r="M172" s="2">
        <f>+Tabla3[[#This Row],[ENTRADAS]]*Tabla3[[#This Row],[PRECIO]]</f>
        <v>0</v>
      </c>
      <c r="N172" s="2">
        <f>+Tabla3[[#This Row],[SALIDAS]]*Tabla3[[#This Row],[PRECIO]]</f>
        <v>0</v>
      </c>
      <c r="O172" s="2">
        <f>+Tabla3[[#This Row],[BALANCE INICIAL2]]+Tabla3[[#This Row],[ENTRADAS3]]-Tabla3[[#This Row],[SALIDAS4]]</f>
        <v>267.89999999999998</v>
      </c>
    </row>
    <row r="173" spans="1:15" hidden="1">
      <c r="A173" s="9" t="s">
        <v>34</v>
      </c>
      <c r="B173" t="s">
        <v>877</v>
      </c>
      <c r="C173" t="s">
        <v>80</v>
      </c>
      <c r="D173" t="s">
        <v>190</v>
      </c>
      <c r="F173" s="9" t="s">
        <v>820</v>
      </c>
      <c r="G173">
        <v>25</v>
      </c>
      <c r="I173">
        <v>1</v>
      </c>
      <c r="J173">
        <f>+Tabla3[[#This Row],[BALANCE INICIAL]]+Tabla3[[#This Row],[ENTRADAS]]-Tabla3[[#This Row],[SALIDAS]]</f>
        <v>24</v>
      </c>
      <c r="K173" s="2">
        <v>132.41999999999999</v>
      </c>
      <c r="L173" s="2">
        <f>+Tabla3[[#This Row],[BALANCE INICIAL]]*Tabla3[[#This Row],[PRECIO]]</f>
        <v>3310.4999999999995</v>
      </c>
      <c r="M173" s="2">
        <f>+Tabla3[[#This Row],[ENTRADAS]]*Tabla3[[#This Row],[PRECIO]]</f>
        <v>0</v>
      </c>
      <c r="N173" s="2">
        <f>+Tabla3[[#This Row],[SALIDAS]]*Tabla3[[#This Row],[PRECIO]]</f>
        <v>132.41999999999999</v>
      </c>
      <c r="O173" s="2">
        <f>+Tabla3[[#This Row],[BALANCE INICIAL2]]+Tabla3[[#This Row],[ENTRADAS3]]-Tabla3[[#This Row],[SALIDAS4]]</f>
        <v>3178.0799999999995</v>
      </c>
    </row>
    <row r="174" spans="1:15" hidden="1">
      <c r="A174" s="9" t="s">
        <v>34</v>
      </c>
      <c r="B174" t="s">
        <v>877</v>
      </c>
      <c r="C174" t="s">
        <v>80</v>
      </c>
      <c r="D174" t="s">
        <v>191</v>
      </c>
      <c r="F174" s="9" t="s">
        <v>820</v>
      </c>
      <c r="G174">
        <v>30</v>
      </c>
      <c r="J174">
        <f>+Tabla3[[#This Row],[BALANCE INICIAL]]+Tabla3[[#This Row],[ENTRADAS]]-Tabla3[[#This Row],[SALIDAS]]</f>
        <v>30</v>
      </c>
      <c r="K174" s="2">
        <v>215.04</v>
      </c>
      <c r="L174" s="2">
        <f>+Tabla3[[#This Row],[BALANCE INICIAL]]*Tabla3[[#This Row],[PRECIO]]</f>
        <v>6451.2</v>
      </c>
      <c r="M174" s="2">
        <f>+Tabla3[[#This Row],[ENTRADAS]]*Tabla3[[#This Row],[PRECIO]]</f>
        <v>0</v>
      </c>
      <c r="N174" s="2">
        <f>+Tabla3[[#This Row],[SALIDAS]]*Tabla3[[#This Row],[PRECIO]]</f>
        <v>0</v>
      </c>
      <c r="O174" s="2">
        <f>+Tabla3[[#This Row],[BALANCE INICIAL2]]+Tabla3[[#This Row],[ENTRADAS3]]-Tabla3[[#This Row],[SALIDAS4]]</f>
        <v>6451.2</v>
      </c>
    </row>
    <row r="175" spans="1:15" hidden="1">
      <c r="A175" s="9" t="s">
        <v>34</v>
      </c>
      <c r="B175" s="17" t="s">
        <v>877</v>
      </c>
      <c r="C175" t="s">
        <v>80</v>
      </c>
      <c r="D175" t="s">
        <v>453</v>
      </c>
      <c r="F175" s="9" t="s">
        <v>820</v>
      </c>
      <c r="G175">
        <v>15</v>
      </c>
      <c r="J175">
        <f>+Tabla3[[#This Row],[BALANCE INICIAL]]+Tabla3[[#This Row],[ENTRADAS]]-Tabla3[[#This Row],[SALIDAS]]</f>
        <v>15</v>
      </c>
      <c r="K175" s="2">
        <v>15</v>
      </c>
      <c r="L175" s="2">
        <f>+Tabla3[[#This Row],[BALANCE INICIAL]]*Tabla3[[#This Row],[PRECIO]]</f>
        <v>225</v>
      </c>
      <c r="M175" s="2">
        <f>+Tabla3[[#This Row],[ENTRADAS]]*Tabla3[[#This Row],[PRECIO]]</f>
        <v>0</v>
      </c>
      <c r="N175" s="2">
        <f>+Tabla3[[#This Row],[SALIDAS]]*Tabla3[[#This Row],[PRECIO]]</f>
        <v>0</v>
      </c>
      <c r="O175" s="2">
        <f>+Tabla3[[#This Row],[BALANCE INICIAL2]]+Tabla3[[#This Row],[ENTRADAS3]]-Tabla3[[#This Row],[SALIDAS4]]</f>
        <v>225</v>
      </c>
    </row>
    <row r="176" spans="1:15" hidden="1">
      <c r="A176" s="9" t="s">
        <v>59</v>
      </c>
      <c r="B176" s="17" t="s">
        <v>880</v>
      </c>
      <c r="C176" t="s">
        <v>107</v>
      </c>
      <c r="D176" t="s">
        <v>669</v>
      </c>
      <c r="F176" s="9" t="s">
        <v>820</v>
      </c>
      <c r="G176">
        <v>1</v>
      </c>
      <c r="J176">
        <f>+Tabla3[[#This Row],[BALANCE INICIAL]]+Tabla3[[#This Row],[ENTRADAS]]-Tabla3[[#This Row],[SALIDAS]]</f>
        <v>1</v>
      </c>
      <c r="K176" s="2">
        <v>450</v>
      </c>
      <c r="L176" s="2">
        <f>+Tabla3[[#This Row],[BALANCE INICIAL]]*Tabla3[[#This Row],[PRECIO]]</f>
        <v>450</v>
      </c>
      <c r="M176" s="2">
        <f>+Tabla3[[#This Row],[ENTRADAS]]*Tabla3[[#This Row],[PRECIO]]</f>
        <v>0</v>
      </c>
      <c r="N176" s="2">
        <f>+Tabla3[[#This Row],[SALIDAS]]*Tabla3[[#This Row],[PRECIO]]</f>
        <v>0</v>
      </c>
      <c r="O176" s="2">
        <f>+Tabla3[[#This Row],[BALANCE INICIAL2]]+Tabla3[[#This Row],[ENTRADAS3]]-Tabla3[[#This Row],[SALIDAS4]]</f>
        <v>450</v>
      </c>
    </row>
    <row r="177" spans="1:15" hidden="1">
      <c r="A177" s="9" t="s">
        <v>59</v>
      </c>
      <c r="B177" s="17" t="s">
        <v>880</v>
      </c>
      <c r="C177" t="s">
        <v>107</v>
      </c>
      <c r="D177" t="s">
        <v>670</v>
      </c>
      <c r="F177" s="9" t="s">
        <v>820</v>
      </c>
      <c r="G177">
        <v>1</v>
      </c>
      <c r="J177">
        <f>+Tabla3[[#This Row],[BALANCE INICIAL]]+Tabla3[[#This Row],[ENTRADAS]]-Tabla3[[#This Row],[SALIDAS]]</f>
        <v>1</v>
      </c>
      <c r="K177" s="2">
        <v>550</v>
      </c>
      <c r="L177" s="2">
        <f>+Tabla3[[#This Row],[BALANCE INICIAL]]*Tabla3[[#This Row],[PRECIO]]</f>
        <v>550</v>
      </c>
      <c r="M177" s="2">
        <f>+Tabla3[[#This Row],[ENTRADAS]]*Tabla3[[#This Row],[PRECIO]]</f>
        <v>0</v>
      </c>
      <c r="N177" s="2">
        <f>+Tabla3[[#This Row],[SALIDAS]]*Tabla3[[#This Row],[PRECIO]]</f>
        <v>0</v>
      </c>
      <c r="O177" s="2">
        <f>+Tabla3[[#This Row],[BALANCE INICIAL2]]+Tabla3[[#This Row],[ENTRADAS3]]-Tabla3[[#This Row],[SALIDAS4]]</f>
        <v>550</v>
      </c>
    </row>
    <row r="178" spans="1:15" hidden="1">
      <c r="A178" s="9" t="s">
        <v>59</v>
      </c>
      <c r="B178" s="17" t="s">
        <v>880</v>
      </c>
      <c r="C178" t="s">
        <v>107</v>
      </c>
      <c r="D178" t="s">
        <v>671</v>
      </c>
      <c r="F178" s="9" t="s">
        <v>820</v>
      </c>
      <c r="G178">
        <v>7</v>
      </c>
      <c r="J178">
        <f>+Tabla3[[#This Row],[BALANCE INICIAL]]+Tabla3[[#This Row],[ENTRADAS]]-Tabla3[[#This Row],[SALIDAS]]</f>
        <v>7</v>
      </c>
      <c r="K178" s="2">
        <v>250</v>
      </c>
      <c r="L178" s="2">
        <f>+Tabla3[[#This Row],[BALANCE INICIAL]]*Tabla3[[#This Row],[PRECIO]]</f>
        <v>1750</v>
      </c>
      <c r="M178" s="2">
        <f>+Tabla3[[#This Row],[ENTRADAS]]*Tabla3[[#This Row],[PRECIO]]</f>
        <v>0</v>
      </c>
      <c r="N178" s="2">
        <f>+Tabla3[[#This Row],[SALIDAS]]*Tabla3[[#This Row],[PRECIO]]</f>
        <v>0</v>
      </c>
      <c r="O178" s="2">
        <f>+Tabla3[[#This Row],[BALANCE INICIAL2]]+Tabla3[[#This Row],[ENTRADAS3]]-Tabla3[[#This Row],[SALIDAS4]]</f>
        <v>1750</v>
      </c>
    </row>
    <row r="179" spans="1:15" hidden="1">
      <c r="A179" s="9" t="s">
        <v>59</v>
      </c>
      <c r="B179" s="17" t="s">
        <v>880</v>
      </c>
      <c r="C179" t="s">
        <v>107</v>
      </c>
      <c r="D179" t="s">
        <v>672</v>
      </c>
      <c r="F179" s="9" t="s">
        <v>820</v>
      </c>
      <c r="G179">
        <v>5</v>
      </c>
      <c r="J179">
        <f>+Tabla3[[#This Row],[BALANCE INICIAL]]+Tabla3[[#This Row],[ENTRADAS]]-Tabla3[[#This Row],[SALIDAS]]</f>
        <v>5</v>
      </c>
      <c r="K179" s="2">
        <v>499</v>
      </c>
      <c r="L179" s="2">
        <f>+Tabla3[[#This Row],[BALANCE INICIAL]]*Tabla3[[#This Row],[PRECIO]]</f>
        <v>2495</v>
      </c>
      <c r="M179" s="2">
        <f>+Tabla3[[#This Row],[ENTRADAS]]*Tabla3[[#This Row],[PRECIO]]</f>
        <v>0</v>
      </c>
      <c r="N179" s="2">
        <f>+Tabla3[[#This Row],[SALIDAS]]*Tabla3[[#This Row],[PRECIO]]</f>
        <v>0</v>
      </c>
      <c r="O179" s="2">
        <f>+Tabla3[[#This Row],[BALANCE INICIAL2]]+Tabla3[[#This Row],[ENTRADAS3]]-Tabla3[[#This Row],[SALIDAS4]]</f>
        <v>2495</v>
      </c>
    </row>
    <row r="180" spans="1:15" hidden="1">
      <c r="A180" s="9" t="s">
        <v>29</v>
      </c>
      <c r="B180" s="17" t="s">
        <v>878</v>
      </c>
      <c r="C180" t="s">
        <v>102</v>
      </c>
      <c r="D180" t="s">
        <v>551</v>
      </c>
      <c r="F180" s="9" t="s">
        <v>865</v>
      </c>
      <c r="G180">
        <v>3</v>
      </c>
      <c r="J180">
        <f>+Tabla3[[#This Row],[BALANCE INICIAL]]+Tabla3[[#This Row],[ENTRADAS]]-Tabla3[[#This Row],[SALIDAS]]</f>
        <v>3</v>
      </c>
      <c r="K180" s="2">
        <v>792.86</v>
      </c>
      <c r="L180" s="2">
        <f>+Tabla3[[#This Row],[BALANCE INICIAL]]*Tabla3[[#This Row],[PRECIO]]</f>
        <v>2378.58</v>
      </c>
      <c r="M180" s="2">
        <f>+Tabla3[[#This Row],[ENTRADAS]]*Tabla3[[#This Row],[PRECIO]]</f>
        <v>0</v>
      </c>
      <c r="N180" s="2">
        <f>+Tabla3[[#This Row],[SALIDAS]]*Tabla3[[#This Row],[PRECIO]]</f>
        <v>0</v>
      </c>
      <c r="O180" s="2">
        <f>+Tabla3[[#This Row],[BALANCE INICIAL2]]+Tabla3[[#This Row],[ENTRADAS3]]-Tabla3[[#This Row],[SALIDAS4]]</f>
        <v>2378.58</v>
      </c>
    </row>
    <row r="181" spans="1:15" hidden="1">
      <c r="A181" s="9" t="s">
        <v>29</v>
      </c>
      <c r="B181" s="17" t="s">
        <v>878</v>
      </c>
      <c r="C181" t="s">
        <v>102</v>
      </c>
      <c r="D181" t="s">
        <v>552</v>
      </c>
      <c r="F181" s="9" t="s">
        <v>865</v>
      </c>
      <c r="G181">
        <v>1</v>
      </c>
      <c r="J181">
        <f>+Tabla3[[#This Row],[BALANCE INICIAL]]+Tabla3[[#This Row],[ENTRADAS]]-Tabla3[[#This Row],[SALIDAS]]</f>
        <v>1</v>
      </c>
      <c r="K181" s="2">
        <v>792.86</v>
      </c>
      <c r="L181" s="2">
        <f>+Tabla3[[#This Row],[BALANCE INICIAL]]*Tabla3[[#This Row],[PRECIO]]</f>
        <v>792.86</v>
      </c>
      <c r="M181" s="2">
        <f>+Tabla3[[#This Row],[ENTRADAS]]*Tabla3[[#This Row],[PRECIO]]</f>
        <v>0</v>
      </c>
      <c r="N181" s="2">
        <f>+Tabla3[[#This Row],[SALIDAS]]*Tabla3[[#This Row],[PRECIO]]</f>
        <v>0</v>
      </c>
      <c r="O181" s="2">
        <f>+Tabla3[[#This Row],[BALANCE INICIAL2]]+Tabla3[[#This Row],[ENTRADAS3]]-Tabla3[[#This Row],[SALIDAS4]]</f>
        <v>792.86</v>
      </c>
    </row>
    <row r="182" spans="1:15" hidden="1">
      <c r="A182" s="9" t="s">
        <v>29</v>
      </c>
      <c r="B182" s="17" t="s">
        <v>878</v>
      </c>
      <c r="C182" t="s">
        <v>102</v>
      </c>
      <c r="D182" t="s">
        <v>553</v>
      </c>
      <c r="F182" s="9" t="s">
        <v>865</v>
      </c>
      <c r="G182">
        <v>3</v>
      </c>
      <c r="J182">
        <f>+Tabla3[[#This Row],[BALANCE INICIAL]]+Tabla3[[#This Row],[ENTRADAS]]-Tabla3[[#This Row],[SALIDAS]]</f>
        <v>3</v>
      </c>
      <c r="K182" s="2">
        <v>792.86</v>
      </c>
      <c r="L182" s="2">
        <f>+Tabla3[[#This Row],[BALANCE INICIAL]]*Tabla3[[#This Row],[PRECIO]]</f>
        <v>2378.58</v>
      </c>
      <c r="M182" s="2">
        <f>+Tabla3[[#This Row],[ENTRADAS]]*Tabla3[[#This Row],[PRECIO]]</f>
        <v>0</v>
      </c>
      <c r="N182" s="2">
        <f>+Tabla3[[#This Row],[SALIDAS]]*Tabla3[[#This Row],[PRECIO]]</f>
        <v>0</v>
      </c>
      <c r="O182" s="2">
        <f>+Tabla3[[#This Row],[BALANCE INICIAL2]]+Tabla3[[#This Row],[ENTRADAS3]]-Tabla3[[#This Row],[SALIDAS4]]</f>
        <v>2378.58</v>
      </c>
    </row>
    <row r="183" spans="1:15" hidden="1">
      <c r="A183" s="9" t="s">
        <v>42</v>
      </c>
      <c r="B183" s="44">
        <v>1206010001</v>
      </c>
      <c r="C183" t="s">
        <v>88</v>
      </c>
      <c r="D183" t="s">
        <v>378</v>
      </c>
      <c r="F183" s="9" t="s">
        <v>820</v>
      </c>
      <c r="G183">
        <v>1</v>
      </c>
      <c r="J183">
        <f>+Tabla3[[#This Row],[BALANCE INICIAL]]+Tabla3[[#This Row],[ENTRADAS]]-Tabla3[[#This Row],[SALIDAS]]</f>
        <v>1</v>
      </c>
      <c r="K183" s="2">
        <v>26500</v>
      </c>
      <c r="L183" s="2">
        <f>+Tabla3[[#This Row],[BALANCE INICIAL]]*Tabla3[[#This Row],[PRECIO]]</f>
        <v>26500</v>
      </c>
      <c r="M183" s="2">
        <f>+Tabla3[[#This Row],[ENTRADAS]]*Tabla3[[#This Row],[PRECIO]]</f>
        <v>0</v>
      </c>
      <c r="N183" s="2">
        <f>+Tabla3[[#This Row],[SALIDAS]]*Tabla3[[#This Row],[PRECIO]]</f>
        <v>0</v>
      </c>
      <c r="O183" s="2">
        <f>+Tabla3[[#This Row],[BALANCE INICIAL2]]+Tabla3[[#This Row],[ENTRADAS3]]-Tabla3[[#This Row],[SALIDAS4]]</f>
        <v>26500</v>
      </c>
    </row>
    <row r="184" spans="1:15" hidden="1">
      <c r="A184" s="9" t="s">
        <v>42</v>
      </c>
      <c r="B184" s="19">
        <v>1206010001</v>
      </c>
      <c r="C184" t="s">
        <v>88</v>
      </c>
      <c r="D184" t="s">
        <v>377</v>
      </c>
      <c r="F184" s="9" t="s">
        <v>820</v>
      </c>
      <c r="G184">
        <v>3</v>
      </c>
      <c r="J184">
        <f>+Tabla3[[#This Row],[BALANCE INICIAL]]+Tabla3[[#This Row],[ENTRADAS]]-Tabla3[[#This Row],[SALIDAS]]</f>
        <v>3</v>
      </c>
      <c r="K184" s="2">
        <v>8500</v>
      </c>
      <c r="L184" s="2">
        <f>+Tabla3[[#This Row],[BALANCE INICIAL]]*Tabla3[[#This Row],[PRECIO]]</f>
        <v>25500</v>
      </c>
      <c r="M184" s="2">
        <f>+Tabla3[[#This Row],[ENTRADAS]]*Tabla3[[#This Row],[PRECIO]]</f>
        <v>0</v>
      </c>
      <c r="N184" s="2">
        <f>+Tabla3[[#This Row],[SALIDAS]]*Tabla3[[#This Row],[PRECIO]]</f>
        <v>0</v>
      </c>
      <c r="O184" s="2">
        <f>+Tabla3[[#This Row],[BALANCE INICIAL2]]+Tabla3[[#This Row],[ENTRADAS3]]-Tabla3[[#This Row],[SALIDAS4]]</f>
        <v>25500</v>
      </c>
    </row>
    <row r="185" spans="1:15">
      <c r="A185" s="9" t="s">
        <v>34</v>
      </c>
      <c r="B185" s="17" t="s">
        <v>877</v>
      </c>
      <c r="C185" t="s">
        <v>80</v>
      </c>
      <c r="D185" t="s">
        <v>457</v>
      </c>
      <c r="F185" s="9" t="s">
        <v>820</v>
      </c>
      <c r="H185">
        <v>4</v>
      </c>
      <c r="J185">
        <f>+Tabla3[[#This Row],[BALANCE INICIAL]]+Tabla3[[#This Row],[ENTRADAS]]-Tabla3[[#This Row],[SALIDAS]]</f>
        <v>4</v>
      </c>
      <c r="K185" s="2">
        <v>126</v>
      </c>
      <c r="L185" s="2">
        <f>+Tabla3[[#This Row],[BALANCE INICIAL]]*Tabla3[[#This Row],[PRECIO]]</f>
        <v>0</v>
      </c>
      <c r="M185" s="2">
        <f>+Tabla3[[#This Row],[ENTRADAS]]*Tabla3[[#This Row],[PRECIO]]</f>
        <v>504</v>
      </c>
      <c r="N185" s="2">
        <f>+Tabla3[[#This Row],[SALIDAS]]*Tabla3[[#This Row],[PRECIO]]</f>
        <v>0</v>
      </c>
      <c r="O185" s="2">
        <f>+Tabla3[[#This Row],[BALANCE INICIAL2]]+Tabla3[[#This Row],[ENTRADAS3]]-Tabla3[[#This Row],[SALIDAS4]]</f>
        <v>504</v>
      </c>
    </row>
    <row r="186" spans="1:15">
      <c r="A186" s="9" t="s">
        <v>34</v>
      </c>
      <c r="B186" s="17" t="s">
        <v>877</v>
      </c>
      <c r="C186" t="s">
        <v>80</v>
      </c>
      <c r="D186" t="s">
        <v>456</v>
      </c>
      <c r="F186" s="9" t="s">
        <v>820</v>
      </c>
      <c r="H186">
        <v>50</v>
      </c>
      <c r="J186">
        <f>+Tabla3[[#This Row],[BALANCE INICIAL]]+Tabla3[[#This Row],[ENTRADAS]]-Tabla3[[#This Row],[SALIDAS]]</f>
        <v>50</v>
      </c>
      <c r="K186" s="2">
        <v>6.2</v>
      </c>
      <c r="L186" s="2">
        <f>+Tabla3[[#This Row],[BALANCE INICIAL]]*Tabla3[[#This Row],[PRECIO]]</f>
        <v>0</v>
      </c>
      <c r="M186" s="2">
        <f>+Tabla3[[#This Row],[ENTRADAS]]*Tabla3[[#This Row],[PRECIO]]</f>
        <v>310</v>
      </c>
      <c r="N186" s="2">
        <f>+Tabla3[[#This Row],[SALIDAS]]*Tabla3[[#This Row],[PRECIO]]</f>
        <v>0</v>
      </c>
      <c r="O186" s="2">
        <f>+Tabla3[[#This Row],[BALANCE INICIAL2]]+Tabla3[[#This Row],[ENTRADAS3]]-Tabla3[[#This Row],[SALIDAS4]]</f>
        <v>310</v>
      </c>
    </row>
    <row r="187" spans="1:15">
      <c r="A187" s="9" t="s">
        <v>23</v>
      </c>
      <c r="B187" s="17" t="s">
        <v>881</v>
      </c>
      <c r="C187" t="s">
        <v>882</v>
      </c>
      <c r="D187" t="s">
        <v>948</v>
      </c>
      <c r="F187" s="9" t="s">
        <v>826</v>
      </c>
      <c r="H187">
        <v>10</v>
      </c>
      <c r="J187">
        <f>+Tabla3[[#This Row],[BALANCE INICIAL]]+Tabla3[[#This Row],[ENTRADAS]]-Tabla3[[#This Row],[SALIDAS]]</f>
        <v>10</v>
      </c>
      <c r="K187" s="2">
        <v>35</v>
      </c>
      <c r="L187" s="2">
        <f>+Tabla3[[#This Row],[BALANCE INICIAL]]*Tabla3[[#This Row],[PRECIO]]</f>
        <v>0</v>
      </c>
      <c r="M187" s="2">
        <f>+Tabla3[[#This Row],[ENTRADAS]]*Tabla3[[#This Row],[PRECIO]]</f>
        <v>350</v>
      </c>
      <c r="N187" s="2">
        <f>+Tabla3[[#This Row],[SALIDAS]]*Tabla3[[#This Row],[PRECIO]]</f>
        <v>0</v>
      </c>
      <c r="O187" s="2">
        <f>+Tabla3[[#This Row],[BALANCE INICIAL2]]+Tabla3[[#This Row],[ENTRADAS3]]-Tabla3[[#This Row],[SALIDAS4]]</f>
        <v>350</v>
      </c>
    </row>
    <row r="188" spans="1:15" ht="19.5" customHeight="1">
      <c r="A188" s="9" t="s">
        <v>23</v>
      </c>
      <c r="B188" s="17" t="s">
        <v>881</v>
      </c>
      <c r="C188" t="s">
        <v>882</v>
      </c>
      <c r="D188" t="s">
        <v>951</v>
      </c>
      <c r="F188" s="9" t="s">
        <v>826</v>
      </c>
      <c r="H188">
        <v>4</v>
      </c>
      <c r="J188">
        <f>+Tabla3[[#This Row],[BALANCE INICIAL]]+Tabla3[[#This Row],[ENTRADAS]]-Tabla3[[#This Row],[SALIDAS]]</f>
        <v>4</v>
      </c>
      <c r="K188" s="2">
        <v>18.7</v>
      </c>
      <c r="L188" s="2">
        <f>+Tabla3[[#This Row],[BALANCE INICIAL]]*Tabla3[[#This Row],[PRECIO]]</f>
        <v>0</v>
      </c>
      <c r="M188" s="2">
        <f>+Tabla3[[#This Row],[ENTRADAS]]*Tabla3[[#This Row],[PRECIO]]</f>
        <v>74.8</v>
      </c>
      <c r="N188" s="2">
        <f>+Tabla3[[#This Row],[SALIDAS]]*Tabla3[[#This Row],[PRECIO]]</f>
        <v>0</v>
      </c>
      <c r="O188" s="2">
        <f>+Tabla3[[#This Row],[BALANCE INICIAL2]]+Tabla3[[#This Row],[ENTRADAS3]]-Tabla3[[#This Row],[SALIDAS4]]</f>
        <v>74.8</v>
      </c>
    </row>
    <row r="189" spans="1:15" ht="16.5" customHeight="1">
      <c r="A189" s="9" t="s">
        <v>34</v>
      </c>
      <c r="B189" s="17" t="s">
        <v>877</v>
      </c>
      <c r="C189" t="s">
        <v>80</v>
      </c>
      <c r="D189" t="s">
        <v>458</v>
      </c>
      <c r="F189" s="9" t="s">
        <v>820</v>
      </c>
      <c r="H189">
        <v>20</v>
      </c>
      <c r="J189">
        <f>+Tabla3[[#This Row],[BALANCE INICIAL]]+Tabla3[[#This Row],[ENTRADAS]]-Tabla3[[#This Row],[SALIDAS]]</f>
        <v>20</v>
      </c>
      <c r="K189" s="2">
        <v>428</v>
      </c>
      <c r="L189" s="2">
        <f>+Tabla3[[#This Row],[BALANCE INICIAL]]*Tabla3[[#This Row],[PRECIO]]</f>
        <v>0</v>
      </c>
      <c r="M189" s="2">
        <f>+Tabla3[[#This Row],[ENTRADAS]]*Tabla3[[#This Row],[PRECIO]]</f>
        <v>8560</v>
      </c>
      <c r="N189" s="2">
        <f>+Tabla3[[#This Row],[SALIDAS]]*Tabla3[[#This Row],[PRECIO]]</f>
        <v>0</v>
      </c>
      <c r="O189" s="2">
        <f>+Tabla3[[#This Row],[BALANCE INICIAL2]]+Tabla3[[#This Row],[ENTRADAS3]]-Tabla3[[#This Row],[SALIDAS4]]</f>
        <v>8560</v>
      </c>
    </row>
    <row r="190" spans="1:15" hidden="1">
      <c r="A190" s="9" t="s">
        <v>37</v>
      </c>
      <c r="B190" s="17" t="s">
        <v>886</v>
      </c>
      <c r="C190" t="s">
        <v>83</v>
      </c>
      <c r="D190" t="s">
        <v>192</v>
      </c>
      <c r="F190" s="9" t="s">
        <v>820</v>
      </c>
      <c r="G190">
        <v>10</v>
      </c>
      <c r="J190">
        <f>+Tabla3[[#This Row],[BALANCE INICIAL]]+Tabla3[[#This Row],[ENTRADAS]]-Tabla3[[#This Row],[SALIDAS]]</f>
        <v>10</v>
      </c>
      <c r="K190" s="2">
        <v>105.93</v>
      </c>
      <c r="L190" s="2">
        <f>+Tabla3[[#This Row],[BALANCE INICIAL]]*Tabla3[[#This Row],[PRECIO]]</f>
        <v>1059.3000000000002</v>
      </c>
      <c r="M190" s="2">
        <f>+Tabla3[[#This Row],[ENTRADAS]]*Tabla3[[#This Row],[PRECIO]]</f>
        <v>0</v>
      </c>
      <c r="N190" s="2">
        <f>+Tabla3[[#This Row],[SALIDAS]]*Tabla3[[#This Row],[PRECIO]]</f>
        <v>0</v>
      </c>
      <c r="O190" s="2">
        <f>+Tabla3[[#This Row],[BALANCE INICIAL2]]+Tabla3[[#This Row],[ENTRADAS3]]-Tabla3[[#This Row],[SALIDAS4]]</f>
        <v>1059.3000000000002</v>
      </c>
    </row>
    <row r="191" spans="1:15" hidden="1">
      <c r="A191" s="9" t="s">
        <v>26</v>
      </c>
      <c r="B191" t="s">
        <v>887</v>
      </c>
      <c r="C191" t="s">
        <v>70</v>
      </c>
      <c r="D191" t="s">
        <v>166</v>
      </c>
      <c r="F191" s="9" t="s">
        <v>833</v>
      </c>
      <c r="G191">
        <v>2</v>
      </c>
      <c r="J191">
        <f>+Tabla3[[#This Row],[BALANCE INICIAL]]+Tabla3[[#This Row],[ENTRADAS]]-Tabla3[[#This Row],[SALIDAS]]</f>
        <v>2</v>
      </c>
      <c r="K191" s="2">
        <v>6000</v>
      </c>
      <c r="L191" s="2">
        <f>+Tabla3[[#This Row],[BALANCE INICIAL]]*Tabla3[[#This Row],[PRECIO]]</f>
        <v>12000</v>
      </c>
      <c r="M191" s="2">
        <f>+Tabla3[[#This Row],[ENTRADAS]]*Tabla3[[#This Row],[PRECIO]]</f>
        <v>0</v>
      </c>
      <c r="N191" s="2">
        <f>+Tabla3[[#This Row],[SALIDAS]]*Tabla3[[#This Row],[PRECIO]]</f>
        <v>0</v>
      </c>
      <c r="O191" s="2">
        <f>+Tabla3[[#This Row],[BALANCE INICIAL2]]+Tabla3[[#This Row],[ENTRADAS3]]-Tabla3[[#This Row],[SALIDAS4]]</f>
        <v>12000</v>
      </c>
    </row>
    <row r="192" spans="1:15" hidden="1">
      <c r="A192" s="9" t="s">
        <v>37</v>
      </c>
      <c r="B192" s="17" t="s">
        <v>886</v>
      </c>
      <c r="C192" t="s">
        <v>83</v>
      </c>
      <c r="D192" t="s">
        <v>193</v>
      </c>
      <c r="F192" s="9" t="s">
        <v>820</v>
      </c>
      <c r="G192">
        <v>10</v>
      </c>
      <c r="J192">
        <f>+Tabla3[[#This Row],[BALANCE INICIAL]]+Tabla3[[#This Row],[ENTRADAS]]-Tabla3[[#This Row],[SALIDAS]]</f>
        <v>10</v>
      </c>
      <c r="K192" s="2">
        <v>132.41999999999999</v>
      </c>
      <c r="L192" s="2">
        <f>+Tabla3[[#This Row],[BALANCE INICIAL]]*Tabla3[[#This Row],[PRECIO]]</f>
        <v>1324.1999999999998</v>
      </c>
      <c r="M192" s="2">
        <f>+Tabla3[[#This Row],[ENTRADAS]]*Tabla3[[#This Row],[PRECIO]]</f>
        <v>0</v>
      </c>
      <c r="N192" s="2">
        <f>+Tabla3[[#This Row],[SALIDAS]]*Tabla3[[#This Row],[PRECIO]]</f>
        <v>0</v>
      </c>
      <c r="O192" s="2">
        <f>+Tabla3[[#This Row],[BALANCE INICIAL2]]+Tabla3[[#This Row],[ENTRADAS3]]-Tabla3[[#This Row],[SALIDAS4]]</f>
        <v>1324.1999999999998</v>
      </c>
    </row>
    <row r="193" spans="1:15">
      <c r="A193" s="9" t="s">
        <v>30</v>
      </c>
      <c r="B193" s="17" t="s">
        <v>876</v>
      </c>
      <c r="C193" t="s">
        <v>73</v>
      </c>
      <c r="D193" t="s">
        <v>141</v>
      </c>
      <c r="F193" s="9" t="s">
        <v>820</v>
      </c>
      <c r="H193">
        <v>24</v>
      </c>
      <c r="I193">
        <v>24</v>
      </c>
      <c r="J193">
        <f>+Tabla3[[#This Row],[BALANCE INICIAL]]+Tabla3[[#This Row],[ENTRADAS]]-Tabla3[[#This Row],[SALIDAS]]</f>
        <v>0</v>
      </c>
      <c r="K193" s="2">
        <v>140</v>
      </c>
      <c r="L193" s="2">
        <f>+Tabla3[[#This Row],[BALANCE INICIAL]]*Tabla3[[#This Row],[PRECIO]]</f>
        <v>0</v>
      </c>
      <c r="M193" s="2">
        <f>+Tabla3[[#This Row],[ENTRADAS]]*Tabla3[[#This Row],[PRECIO]]</f>
        <v>3360</v>
      </c>
      <c r="N193" s="2">
        <f>+Tabla3[[#This Row],[SALIDAS]]*Tabla3[[#This Row],[PRECIO]]</f>
        <v>3360</v>
      </c>
      <c r="O193" s="2">
        <f>+Tabla3[[#This Row],[BALANCE INICIAL2]]+Tabla3[[#This Row],[ENTRADAS3]]-Tabla3[[#This Row],[SALIDAS4]]</f>
        <v>0</v>
      </c>
    </row>
    <row r="194" spans="1:15">
      <c r="A194" s="9" t="s">
        <v>30</v>
      </c>
      <c r="B194" s="17" t="s">
        <v>876</v>
      </c>
      <c r="C194" t="s">
        <v>73</v>
      </c>
      <c r="D194" t="s">
        <v>142</v>
      </c>
      <c r="F194" s="9" t="s">
        <v>820</v>
      </c>
      <c r="H194">
        <v>12</v>
      </c>
      <c r="I194">
        <v>12</v>
      </c>
      <c r="J194">
        <f>+Tabla3[[#This Row],[BALANCE INICIAL]]+Tabla3[[#This Row],[ENTRADAS]]-Tabla3[[#This Row],[SALIDAS]]</f>
        <v>0</v>
      </c>
      <c r="K194" s="2">
        <v>140</v>
      </c>
      <c r="L194" s="2">
        <f>+Tabla3[[#This Row],[BALANCE INICIAL]]*Tabla3[[#This Row],[PRECIO]]</f>
        <v>0</v>
      </c>
      <c r="M194" s="2">
        <f>+Tabla3[[#This Row],[ENTRADAS]]*Tabla3[[#This Row],[PRECIO]]</f>
        <v>1680</v>
      </c>
      <c r="N194" s="2">
        <f>+Tabla3[[#This Row],[SALIDAS]]*Tabla3[[#This Row],[PRECIO]]</f>
        <v>1680</v>
      </c>
      <c r="O194" s="2">
        <f>+Tabla3[[#This Row],[BALANCE INICIAL2]]+Tabla3[[#This Row],[ENTRADAS3]]-Tabla3[[#This Row],[SALIDAS4]]</f>
        <v>0</v>
      </c>
    </row>
    <row r="195" spans="1:15" hidden="1">
      <c r="A195" s="9" t="s">
        <v>24</v>
      </c>
      <c r="B195" s="17" t="s">
        <v>875</v>
      </c>
      <c r="C195" t="s">
        <v>64</v>
      </c>
      <c r="D195" t="s">
        <v>172</v>
      </c>
      <c r="F195" s="9" t="s">
        <v>826</v>
      </c>
      <c r="G195">
        <v>5</v>
      </c>
      <c r="J195">
        <f>+Tabla3[[#This Row],[BALANCE INICIAL]]+Tabla3[[#This Row],[ENTRADAS]]-Tabla3[[#This Row],[SALIDAS]]</f>
        <v>5</v>
      </c>
      <c r="K195" s="2">
        <v>1000</v>
      </c>
      <c r="L195" s="2">
        <f>+Tabla3[[#This Row],[BALANCE INICIAL]]*Tabla3[[#This Row],[PRECIO]]</f>
        <v>5000</v>
      </c>
      <c r="M195" s="2">
        <f>+Tabla3[[#This Row],[ENTRADAS]]*Tabla3[[#This Row],[PRECIO]]</f>
        <v>0</v>
      </c>
      <c r="N195" s="2">
        <f>+Tabla3[[#This Row],[SALIDAS]]*Tabla3[[#This Row],[PRECIO]]</f>
        <v>0</v>
      </c>
      <c r="O195" s="2">
        <f>+Tabla3[[#This Row],[BALANCE INICIAL2]]+Tabla3[[#This Row],[ENTRADAS3]]-Tabla3[[#This Row],[SALIDAS4]]</f>
        <v>5000</v>
      </c>
    </row>
    <row r="196" spans="1:15" hidden="1">
      <c r="A196" s="9" t="s">
        <v>33</v>
      </c>
      <c r="B196" s="17" t="s">
        <v>879</v>
      </c>
      <c r="C196" t="s">
        <v>78</v>
      </c>
      <c r="D196" t="s">
        <v>165</v>
      </c>
      <c r="F196" s="9" t="s">
        <v>832</v>
      </c>
      <c r="G196">
        <v>15</v>
      </c>
      <c r="J196">
        <f>+Tabla3[[#This Row],[BALANCE INICIAL]]+Tabla3[[#This Row],[ENTRADAS]]-Tabla3[[#This Row],[SALIDAS]]</f>
        <v>15</v>
      </c>
      <c r="K196" s="2">
        <v>1600</v>
      </c>
      <c r="L196" s="2">
        <f>+Tabla3[[#This Row],[BALANCE INICIAL]]*Tabla3[[#This Row],[PRECIO]]</f>
        <v>24000</v>
      </c>
      <c r="M196" s="2">
        <f>+Tabla3[[#This Row],[ENTRADAS]]*Tabla3[[#This Row],[PRECIO]]</f>
        <v>0</v>
      </c>
      <c r="N196" s="2">
        <f>+Tabla3[[#This Row],[SALIDAS]]*Tabla3[[#This Row],[PRECIO]]</f>
        <v>0</v>
      </c>
      <c r="O196" s="2">
        <f>+Tabla3[[#This Row],[BALANCE INICIAL2]]+Tabla3[[#This Row],[ENTRADAS3]]-Tabla3[[#This Row],[SALIDAS4]]</f>
        <v>24000</v>
      </c>
    </row>
    <row r="197" spans="1:15" hidden="1">
      <c r="A197" s="9" t="s">
        <v>59</v>
      </c>
      <c r="B197" s="17" t="s">
        <v>880</v>
      </c>
      <c r="C197" t="s">
        <v>107</v>
      </c>
      <c r="D197" t="s">
        <v>673</v>
      </c>
      <c r="F197" s="9" t="s">
        <v>820</v>
      </c>
      <c r="G197">
        <v>0</v>
      </c>
      <c r="J197">
        <f>+Tabla3[[#This Row],[BALANCE INICIAL]]+Tabla3[[#This Row],[ENTRADAS]]-Tabla3[[#This Row],[SALIDAS]]</f>
        <v>0</v>
      </c>
      <c r="K197" s="2">
        <v>250</v>
      </c>
      <c r="L197" s="2">
        <f>+Tabla3[[#This Row],[BALANCE INICIAL]]*Tabla3[[#This Row],[PRECIO]]</f>
        <v>0</v>
      </c>
      <c r="M197" s="2">
        <f>+Tabla3[[#This Row],[ENTRADAS]]*Tabla3[[#This Row],[PRECIO]]</f>
        <v>0</v>
      </c>
      <c r="N197" s="2">
        <f>+Tabla3[[#This Row],[SALIDAS]]*Tabla3[[#This Row],[PRECIO]]</f>
        <v>0</v>
      </c>
      <c r="O197" s="2">
        <f>+Tabla3[[#This Row],[BALANCE INICIAL2]]+Tabla3[[#This Row],[ENTRADAS3]]-Tabla3[[#This Row],[SALIDAS4]]</f>
        <v>0</v>
      </c>
    </row>
    <row r="198" spans="1:15" hidden="1">
      <c r="A198" s="9" t="s">
        <v>59</v>
      </c>
      <c r="B198" s="17" t="s">
        <v>880</v>
      </c>
      <c r="C198" t="s">
        <v>107</v>
      </c>
      <c r="D198" t="s">
        <v>674</v>
      </c>
      <c r="F198" s="9" t="s">
        <v>820</v>
      </c>
      <c r="G198">
        <v>13</v>
      </c>
      <c r="J198">
        <f>+Tabla3[[#This Row],[BALANCE INICIAL]]+Tabla3[[#This Row],[ENTRADAS]]-Tabla3[[#This Row],[SALIDAS]]</f>
        <v>13</v>
      </c>
      <c r="K198" s="2">
        <v>350</v>
      </c>
      <c r="L198" s="2">
        <f>+Tabla3[[#This Row],[BALANCE INICIAL]]*Tabla3[[#This Row],[PRECIO]]</f>
        <v>4550</v>
      </c>
      <c r="M198" s="2">
        <f>+Tabla3[[#This Row],[ENTRADAS]]*Tabla3[[#This Row],[PRECIO]]</f>
        <v>0</v>
      </c>
      <c r="N198" s="2">
        <f>+Tabla3[[#This Row],[SALIDAS]]*Tabla3[[#This Row],[PRECIO]]</f>
        <v>0</v>
      </c>
      <c r="O198" s="2">
        <f>+Tabla3[[#This Row],[BALANCE INICIAL2]]+Tabla3[[#This Row],[ENTRADAS3]]-Tabla3[[#This Row],[SALIDAS4]]</f>
        <v>4550</v>
      </c>
    </row>
    <row r="199" spans="1:15" hidden="1">
      <c r="A199" s="9" t="s">
        <v>59</v>
      </c>
      <c r="B199" s="17" t="s">
        <v>880</v>
      </c>
      <c r="C199" t="s">
        <v>107</v>
      </c>
      <c r="D199" t="s">
        <v>675</v>
      </c>
      <c r="F199" s="9" t="s">
        <v>820</v>
      </c>
      <c r="G199">
        <v>3</v>
      </c>
      <c r="J199">
        <f>+Tabla3[[#This Row],[BALANCE INICIAL]]+Tabla3[[#This Row],[ENTRADAS]]-Tabla3[[#This Row],[SALIDAS]]</f>
        <v>3</v>
      </c>
      <c r="K199" s="2">
        <v>265</v>
      </c>
      <c r="L199" s="2">
        <f>+Tabla3[[#This Row],[BALANCE INICIAL]]*Tabla3[[#This Row],[PRECIO]]</f>
        <v>795</v>
      </c>
      <c r="M199" s="2">
        <f>+Tabla3[[#This Row],[ENTRADAS]]*Tabla3[[#This Row],[PRECIO]]</f>
        <v>0</v>
      </c>
      <c r="N199" s="2">
        <f>+Tabla3[[#This Row],[SALIDAS]]*Tabla3[[#This Row],[PRECIO]]</f>
        <v>0</v>
      </c>
      <c r="O199" s="2">
        <f>+Tabla3[[#This Row],[BALANCE INICIAL2]]+Tabla3[[#This Row],[ENTRADAS3]]-Tabla3[[#This Row],[SALIDAS4]]</f>
        <v>795</v>
      </c>
    </row>
    <row r="200" spans="1:15" hidden="1">
      <c r="A200" s="9" t="s">
        <v>59</v>
      </c>
      <c r="B200" s="17" t="s">
        <v>880</v>
      </c>
      <c r="C200" t="s">
        <v>107</v>
      </c>
      <c r="D200" t="s">
        <v>676</v>
      </c>
      <c r="F200" s="9" t="s">
        <v>820</v>
      </c>
      <c r="G200">
        <v>23</v>
      </c>
      <c r="J200">
        <f>+Tabla3[[#This Row],[BALANCE INICIAL]]+Tabla3[[#This Row],[ENTRADAS]]-Tabla3[[#This Row],[SALIDAS]]</f>
        <v>23</v>
      </c>
      <c r="K200" s="2">
        <v>165</v>
      </c>
      <c r="L200" s="2">
        <f>+Tabla3[[#This Row],[BALANCE INICIAL]]*Tabla3[[#This Row],[PRECIO]]</f>
        <v>3795</v>
      </c>
      <c r="M200" s="2">
        <f>+Tabla3[[#This Row],[ENTRADAS]]*Tabla3[[#This Row],[PRECIO]]</f>
        <v>0</v>
      </c>
      <c r="N200" s="2">
        <f>+Tabla3[[#This Row],[SALIDAS]]*Tabla3[[#This Row],[PRECIO]]</f>
        <v>0</v>
      </c>
      <c r="O200" s="2">
        <f>+Tabla3[[#This Row],[BALANCE INICIAL2]]+Tabla3[[#This Row],[ENTRADAS3]]-Tabla3[[#This Row],[SALIDAS4]]</f>
        <v>3795</v>
      </c>
    </row>
    <row r="201" spans="1:15" hidden="1">
      <c r="A201" s="9" t="s">
        <v>59</v>
      </c>
      <c r="B201" s="17" t="s">
        <v>880</v>
      </c>
      <c r="C201" t="s">
        <v>107</v>
      </c>
      <c r="D201" t="s">
        <v>677</v>
      </c>
      <c r="F201" s="9" t="s">
        <v>820</v>
      </c>
      <c r="G201">
        <v>0</v>
      </c>
      <c r="J201">
        <f>+Tabla3[[#This Row],[BALANCE INICIAL]]+Tabla3[[#This Row],[ENTRADAS]]-Tabla3[[#This Row],[SALIDAS]]</f>
        <v>0</v>
      </c>
      <c r="K201" s="2">
        <v>190</v>
      </c>
      <c r="L201" s="2">
        <f>+Tabla3[[#This Row],[BALANCE INICIAL]]*Tabla3[[#This Row],[PRECIO]]</f>
        <v>0</v>
      </c>
      <c r="M201" s="2">
        <f>+Tabla3[[#This Row],[ENTRADAS]]*Tabla3[[#This Row],[PRECIO]]</f>
        <v>0</v>
      </c>
      <c r="N201" s="2">
        <f>+Tabla3[[#This Row],[SALIDAS]]*Tabla3[[#This Row],[PRECIO]]</f>
        <v>0</v>
      </c>
      <c r="O201" s="2">
        <f>+Tabla3[[#This Row],[BALANCE INICIAL2]]+Tabla3[[#This Row],[ENTRADAS3]]-Tabla3[[#This Row],[SALIDAS4]]</f>
        <v>0</v>
      </c>
    </row>
    <row r="202" spans="1:15" hidden="1">
      <c r="A202" s="9" t="s">
        <v>59</v>
      </c>
      <c r="B202" s="17" t="s">
        <v>880</v>
      </c>
      <c r="C202" t="s">
        <v>107</v>
      </c>
      <c r="D202" t="s">
        <v>678</v>
      </c>
      <c r="F202" s="9" t="s">
        <v>820</v>
      </c>
      <c r="G202">
        <v>12</v>
      </c>
      <c r="J202">
        <f>+Tabla3[[#This Row],[BALANCE INICIAL]]+Tabla3[[#This Row],[ENTRADAS]]-Tabla3[[#This Row],[SALIDAS]]</f>
        <v>12</v>
      </c>
      <c r="K202" s="2">
        <v>200</v>
      </c>
      <c r="L202" s="2">
        <f>+Tabla3[[#This Row],[BALANCE INICIAL]]*Tabla3[[#This Row],[PRECIO]]</f>
        <v>2400</v>
      </c>
      <c r="M202" s="2">
        <f>+Tabla3[[#This Row],[ENTRADAS]]*Tabla3[[#This Row],[PRECIO]]</f>
        <v>0</v>
      </c>
      <c r="N202" s="2">
        <f>+Tabla3[[#This Row],[SALIDAS]]*Tabla3[[#This Row],[PRECIO]]</f>
        <v>0</v>
      </c>
      <c r="O202" s="2">
        <f>+Tabla3[[#This Row],[BALANCE INICIAL2]]+Tabla3[[#This Row],[ENTRADAS3]]-Tabla3[[#This Row],[SALIDAS4]]</f>
        <v>2400</v>
      </c>
    </row>
    <row r="203" spans="1:15" hidden="1">
      <c r="A203" s="9" t="s">
        <v>23</v>
      </c>
      <c r="B203" s="17" t="s">
        <v>881</v>
      </c>
      <c r="C203" t="s">
        <v>882</v>
      </c>
      <c r="D203" t="s">
        <v>432</v>
      </c>
      <c r="F203" s="9" t="s">
        <v>826</v>
      </c>
      <c r="G203">
        <v>20</v>
      </c>
      <c r="I203">
        <v>2</v>
      </c>
      <c r="J203">
        <f>+Tabla3[[#This Row],[BALANCE INICIAL]]+Tabla3[[#This Row],[ENTRADAS]]-Tabla3[[#This Row],[SALIDAS]]</f>
        <v>18</v>
      </c>
      <c r="K203" s="2">
        <v>5.42</v>
      </c>
      <c r="L203" s="2">
        <f>+Tabla3[[#This Row],[BALANCE INICIAL]]*Tabla3[[#This Row],[PRECIO]]</f>
        <v>108.4</v>
      </c>
      <c r="M203" s="2">
        <f>+Tabla3[[#This Row],[ENTRADAS]]*Tabla3[[#This Row],[PRECIO]]</f>
        <v>0</v>
      </c>
      <c r="N203" s="2">
        <f>+Tabla3[[#This Row],[SALIDAS]]*Tabla3[[#This Row],[PRECIO]]</f>
        <v>10.84</v>
      </c>
      <c r="O203" s="2">
        <f>+Tabla3[[#This Row],[BALANCE INICIAL2]]+Tabla3[[#This Row],[ENTRADAS3]]-Tabla3[[#This Row],[SALIDAS4]]</f>
        <v>97.56</v>
      </c>
    </row>
    <row r="204" spans="1:15" hidden="1">
      <c r="A204" s="9" t="s">
        <v>34</v>
      </c>
      <c r="B204" s="17" t="s">
        <v>877</v>
      </c>
      <c r="C204" t="s">
        <v>80</v>
      </c>
      <c r="D204" t="s">
        <v>446</v>
      </c>
      <c r="F204" s="9" t="s">
        <v>820</v>
      </c>
      <c r="G204">
        <v>7</v>
      </c>
      <c r="J204">
        <f>+Tabla3[[#This Row],[BALANCE INICIAL]]+Tabla3[[#This Row],[ENTRADAS]]-Tabla3[[#This Row],[SALIDAS]]</f>
        <v>7</v>
      </c>
      <c r="K204" s="2">
        <v>190</v>
      </c>
      <c r="L204" s="2">
        <f>+Tabla3[[#This Row],[BALANCE INICIAL]]*Tabla3[[#This Row],[PRECIO]]</f>
        <v>1330</v>
      </c>
      <c r="M204" s="2">
        <f>+Tabla3[[#This Row],[ENTRADAS]]*Tabla3[[#This Row],[PRECIO]]</f>
        <v>0</v>
      </c>
      <c r="N204" s="2">
        <f>+Tabla3[[#This Row],[SALIDAS]]*Tabla3[[#This Row],[PRECIO]]</f>
        <v>0</v>
      </c>
      <c r="O204" s="2">
        <f>+Tabla3[[#This Row],[BALANCE INICIAL2]]+Tabla3[[#This Row],[ENTRADAS3]]-Tabla3[[#This Row],[SALIDAS4]]</f>
        <v>1330</v>
      </c>
    </row>
    <row r="205" spans="1:15">
      <c r="A205" s="9" t="s">
        <v>28</v>
      </c>
      <c r="B205" t="s">
        <v>884</v>
      </c>
      <c r="C205" t="s">
        <v>74</v>
      </c>
      <c r="D205" t="s">
        <v>933</v>
      </c>
      <c r="F205" s="9" t="s">
        <v>826</v>
      </c>
      <c r="H205">
        <v>60</v>
      </c>
      <c r="I205">
        <v>6</v>
      </c>
      <c r="J205">
        <f>+Tabla3[[#This Row],[BALANCE INICIAL]]+Tabla3[[#This Row],[ENTRADAS]]-Tabla3[[#This Row],[SALIDAS]]</f>
        <v>54</v>
      </c>
      <c r="K205" s="2">
        <v>17.11</v>
      </c>
      <c r="L205" s="2">
        <f>+Tabla3[[#This Row],[BALANCE INICIAL]]*Tabla3[[#This Row],[PRECIO]]</f>
        <v>0</v>
      </c>
      <c r="M205" s="2">
        <f>+Tabla3[[#This Row],[ENTRADAS]]*Tabla3[[#This Row],[PRECIO]]</f>
        <v>1026.5999999999999</v>
      </c>
      <c r="N205" s="2">
        <f>+Tabla3[[#This Row],[SALIDAS]]*Tabla3[[#This Row],[PRECIO]]</f>
        <v>102.66</v>
      </c>
      <c r="O205" s="2">
        <f>+Tabla3[[#This Row],[BALANCE INICIAL2]]+Tabla3[[#This Row],[ENTRADAS3]]-Tabla3[[#This Row],[SALIDAS4]]</f>
        <v>923.93999999999994</v>
      </c>
    </row>
    <row r="206" spans="1:15" hidden="1">
      <c r="A206" s="9" t="s">
        <v>59</v>
      </c>
      <c r="B206" s="17" t="s">
        <v>880</v>
      </c>
      <c r="C206" t="s">
        <v>107</v>
      </c>
      <c r="D206" t="s">
        <v>679</v>
      </c>
      <c r="F206" s="9" t="s">
        <v>820</v>
      </c>
      <c r="G206">
        <v>6</v>
      </c>
      <c r="J206">
        <f>+Tabla3[[#This Row],[BALANCE INICIAL]]+Tabla3[[#This Row],[ENTRADAS]]-Tabla3[[#This Row],[SALIDAS]]</f>
        <v>6</v>
      </c>
      <c r="K206" s="2">
        <v>500</v>
      </c>
      <c r="L206" s="2">
        <f>+Tabla3[[#This Row],[BALANCE INICIAL]]*Tabla3[[#This Row],[PRECIO]]</f>
        <v>3000</v>
      </c>
      <c r="M206" s="2">
        <f>+Tabla3[[#This Row],[ENTRADAS]]*Tabla3[[#This Row],[PRECIO]]</f>
        <v>0</v>
      </c>
      <c r="N206" s="2">
        <f>+Tabla3[[#This Row],[SALIDAS]]*Tabla3[[#This Row],[PRECIO]]</f>
        <v>0</v>
      </c>
      <c r="O206" s="2">
        <f>+Tabla3[[#This Row],[BALANCE INICIAL2]]+Tabla3[[#This Row],[ENTRADAS3]]-Tabla3[[#This Row],[SALIDAS4]]</f>
        <v>3000</v>
      </c>
    </row>
    <row r="207" spans="1:15" hidden="1">
      <c r="A207" s="9" t="s">
        <v>29</v>
      </c>
      <c r="B207" t="s">
        <v>878</v>
      </c>
      <c r="C207" t="s">
        <v>102</v>
      </c>
      <c r="D207" t="s">
        <v>503</v>
      </c>
      <c r="F207" s="9" t="s">
        <v>908</v>
      </c>
      <c r="G207">
        <v>0</v>
      </c>
      <c r="J207">
        <f>+Tabla3[[#This Row],[BALANCE INICIAL]]+Tabla3[[#This Row],[ENTRADAS]]-Tabla3[[#This Row],[SALIDAS]]</f>
        <v>0</v>
      </c>
      <c r="K207" s="2">
        <v>215</v>
      </c>
      <c r="L207" s="2">
        <f>+Tabla3[[#This Row],[BALANCE INICIAL]]*Tabla3[[#This Row],[PRECIO]]</f>
        <v>0</v>
      </c>
      <c r="M207" s="2">
        <f>+Tabla3[[#This Row],[ENTRADAS]]*Tabla3[[#This Row],[PRECIO]]</f>
        <v>0</v>
      </c>
      <c r="N207" s="2">
        <f>+Tabla3[[#This Row],[SALIDAS]]*Tabla3[[#This Row],[PRECIO]]</f>
        <v>0</v>
      </c>
      <c r="O207" s="2">
        <f>+Tabla3[[#This Row],[BALANCE INICIAL2]]+Tabla3[[#This Row],[ENTRADAS3]]-Tabla3[[#This Row],[SALIDAS4]]</f>
        <v>0</v>
      </c>
    </row>
    <row r="208" spans="1:15">
      <c r="A208" s="9" t="s">
        <v>34</v>
      </c>
      <c r="B208" s="17" t="s">
        <v>877</v>
      </c>
      <c r="C208" t="s">
        <v>80</v>
      </c>
      <c r="D208" t="s">
        <v>463</v>
      </c>
      <c r="F208" s="9" t="s">
        <v>820</v>
      </c>
      <c r="H208">
        <v>10</v>
      </c>
      <c r="J208">
        <f>+Tabla3[[#This Row],[BALANCE INICIAL]]+Tabla3[[#This Row],[ENTRADAS]]-Tabla3[[#This Row],[SALIDAS]]</f>
        <v>10</v>
      </c>
      <c r="K208" s="2">
        <v>416</v>
      </c>
      <c r="L208" s="2">
        <f>+Tabla3[[#This Row],[BALANCE INICIAL]]*Tabla3[[#This Row],[PRECIO]]</f>
        <v>0</v>
      </c>
      <c r="M208" s="2">
        <f>+Tabla3[[#This Row],[ENTRADAS]]*Tabla3[[#This Row],[PRECIO]]</f>
        <v>4160</v>
      </c>
      <c r="N208" s="2">
        <f>+Tabla3[[#This Row],[SALIDAS]]*Tabla3[[#This Row],[PRECIO]]</f>
        <v>0</v>
      </c>
      <c r="O208" s="2">
        <f>+Tabla3[[#This Row],[BALANCE INICIAL2]]+Tabla3[[#This Row],[ENTRADAS3]]-Tabla3[[#This Row],[SALIDAS4]]</f>
        <v>4160</v>
      </c>
    </row>
    <row r="209" spans="1:15" hidden="1">
      <c r="A209" s="9" t="s">
        <v>31</v>
      </c>
      <c r="B209" t="s">
        <v>897</v>
      </c>
      <c r="C209" t="s">
        <v>75</v>
      </c>
      <c r="D209" t="s">
        <v>987</v>
      </c>
      <c r="F209" s="9" t="s">
        <v>820</v>
      </c>
      <c r="G209">
        <v>16</v>
      </c>
      <c r="I209">
        <v>2</v>
      </c>
      <c r="J209">
        <f>+Tabla3[[#This Row],[BALANCE INICIAL]]+Tabla3[[#This Row],[ENTRADAS]]-Tabla3[[#This Row],[SALIDAS]]</f>
        <v>14</v>
      </c>
      <c r="K209" s="2">
        <v>2261.25</v>
      </c>
      <c r="L209" s="2">
        <f>+Tabla3[[#This Row],[BALANCE INICIAL]]*Tabla3[[#This Row],[PRECIO]]</f>
        <v>36180</v>
      </c>
      <c r="M209" s="2">
        <f>+Tabla3[[#This Row],[ENTRADAS]]*Tabla3[[#This Row],[PRECIO]]</f>
        <v>0</v>
      </c>
      <c r="N209" s="2">
        <f>+Tabla3[[#This Row],[SALIDAS]]*Tabla3[[#This Row],[PRECIO]]</f>
        <v>4522.5</v>
      </c>
      <c r="O209" s="2">
        <f>+Tabla3[[#This Row],[BALANCE INICIAL2]]+Tabla3[[#This Row],[ENTRADAS3]]-Tabla3[[#This Row],[SALIDAS4]]</f>
        <v>31657.5</v>
      </c>
    </row>
    <row r="210" spans="1:15" hidden="1">
      <c r="A210" s="9" t="s">
        <v>34</v>
      </c>
      <c r="B210" t="s">
        <v>877</v>
      </c>
      <c r="C210" t="s">
        <v>80</v>
      </c>
      <c r="D210" t="s">
        <v>179</v>
      </c>
      <c r="F210" s="9" t="s">
        <v>833</v>
      </c>
      <c r="G210">
        <v>500</v>
      </c>
      <c r="J210">
        <f>+Tabla3[[#This Row],[BALANCE INICIAL]]+Tabla3[[#This Row],[ENTRADAS]]-Tabla3[[#This Row],[SALIDAS]]</f>
        <v>500</v>
      </c>
      <c r="K210" s="2">
        <v>12.672000000000001</v>
      </c>
      <c r="L210" s="2">
        <f>+Tabla3[[#This Row],[BALANCE INICIAL]]*Tabla3[[#This Row],[PRECIO]]</f>
        <v>6336</v>
      </c>
      <c r="M210" s="2">
        <f>+Tabla3[[#This Row],[ENTRADAS]]*Tabla3[[#This Row],[PRECIO]]</f>
        <v>0</v>
      </c>
      <c r="N210" s="2">
        <f>+Tabla3[[#This Row],[SALIDAS]]*Tabla3[[#This Row],[PRECIO]]</f>
        <v>0</v>
      </c>
      <c r="O210" s="2">
        <f>+Tabla3[[#This Row],[BALANCE INICIAL2]]+Tabla3[[#This Row],[ENTRADAS3]]-Tabla3[[#This Row],[SALIDAS4]]</f>
        <v>6336</v>
      </c>
    </row>
    <row r="211" spans="1:15" hidden="1">
      <c r="A211" s="9" t="s">
        <v>29</v>
      </c>
      <c r="B211" t="s">
        <v>878</v>
      </c>
      <c r="C211" t="s">
        <v>104</v>
      </c>
      <c r="D211" t="s">
        <v>504</v>
      </c>
      <c r="F211" s="9" t="s">
        <v>826</v>
      </c>
      <c r="G211">
        <v>0</v>
      </c>
      <c r="J211">
        <f>+Tabla3[[#This Row],[BALANCE INICIAL]]+Tabla3[[#This Row],[ENTRADAS]]-Tabla3[[#This Row],[SALIDAS]]</f>
        <v>0</v>
      </c>
      <c r="K211" s="2">
        <v>18</v>
      </c>
      <c r="L211" s="2">
        <f>+Tabla3[[#This Row],[BALANCE INICIAL]]*Tabla3[[#This Row],[PRECIO]]</f>
        <v>0</v>
      </c>
      <c r="M211" s="2">
        <f>+Tabla3[[#This Row],[ENTRADAS]]*Tabla3[[#This Row],[PRECIO]]</f>
        <v>0</v>
      </c>
      <c r="N211" s="2">
        <f>+Tabla3[[#This Row],[SALIDAS]]*Tabla3[[#This Row],[PRECIO]]</f>
        <v>0</v>
      </c>
      <c r="O211" s="2">
        <f>+Tabla3[[#This Row],[BALANCE INICIAL2]]+Tabla3[[#This Row],[ENTRADAS3]]-Tabla3[[#This Row],[SALIDAS4]]</f>
        <v>0</v>
      </c>
    </row>
    <row r="212" spans="1:15" hidden="1">
      <c r="A212" s="9" t="s">
        <v>34</v>
      </c>
      <c r="B212" s="17" t="s">
        <v>877</v>
      </c>
      <c r="C212" t="s">
        <v>80</v>
      </c>
      <c r="D212" t="s">
        <v>447</v>
      </c>
      <c r="F212" s="9" t="s">
        <v>820</v>
      </c>
      <c r="G212">
        <v>3</v>
      </c>
      <c r="J212">
        <f>+Tabla3[[#This Row],[BALANCE INICIAL]]+Tabla3[[#This Row],[ENTRADAS]]-Tabla3[[#This Row],[SALIDAS]]</f>
        <v>3</v>
      </c>
      <c r="K212" s="2">
        <v>1348</v>
      </c>
      <c r="L212" s="2">
        <f>+Tabla3[[#This Row],[BALANCE INICIAL]]*Tabla3[[#This Row],[PRECIO]]</f>
        <v>4044</v>
      </c>
      <c r="M212" s="2">
        <f>+Tabla3[[#This Row],[ENTRADAS]]*Tabla3[[#This Row],[PRECIO]]</f>
        <v>0</v>
      </c>
      <c r="N212" s="2">
        <f>+Tabla3[[#This Row],[SALIDAS]]*Tabla3[[#This Row],[PRECIO]]</f>
        <v>0</v>
      </c>
      <c r="O212" s="2">
        <f>+Tabla3[[#This Row],[BALANCE INICIAL2]]+Tabla3[[#This Row],[ENTRADAS3]]-Tabla3[[#This Row],[SALIDAS4]]</f>
        <v>4044</v>
      </c>
    </row>
    <row r="213" spans="1:15" hidden="1">
      <c r="A213" s="9" t="s">
        <v>34</v>
      </c>
      <c r="B213" s="17" t="s">
        <v>877</v>
      </c>
      <c r="C213" t="s">
        <v>80</v>
      </c>
      <c r="D213" t="s">
        <v>448</v>
      </c>
      <c r="F213" s="9" t="s">
        <v>820</v>
      </c>
      <c r="G213">
        <v>9</v>
      </c>
      <c r="J213">
        <f>+Tabla3[[#This Row],[BALANCE INICIAL]]+Tabla3[[#This Row],[ENTRADAS]]-Tabla3[[#This Row],[SALIDAS]]</f>
        <v>9</v>
      </c>
      <c r="K213" s="2">
        <v>3655</v>
      </c>
      <c r="L213" s="2">
        <f>+Tabla3[[#This Row],[BALANCE INICIAL]]*Tabla3[[#This Row],[PRECIO]]</f>
        <v>32895</v>
      </c>
      <c r="M213" s="2">
        <f>+Tabla3[[#This Row],[ENTRADAS]]*Tabla3[[#This Row],[PRECIO]]</f>
        <v>0</v>
      </c>
      <c r="N213" s="2">
        <f>+Tabla3[[#This Row],[SALIDAS]]*Tabla3[[#This Row],[PRECIO]]</f>
        <v>0</v>
      </c>
      <c r="O213" s="2">
        <f>+Tabla3[[#This Row],[BALANCE INICIAL2]]+Tabla3[[#This Row],[ENTRADAS3]]-Tabla3[[#This Row],[SALIDAS4]]</f>
        <v>32895</v>
      </c>
    </row>
    <row r="214" spans="1:15" hidden="1">
      <c r="A214" s="9" t="s">
        <v>59</v>
      </c>
      <c r="B214" s="17" t="s">
        <v>880</v>
      </c>
      <c r="C214" t="s">
        <v>107</v>
      </c>
      <c r="D214" t="s">
        <v>680</v>
      </c>
      <c r="F214" s="9" t="s">
        <v>820</v>
      </c>
      <c r="G214">
        <v>2</v>
      </c>
      <c r="J214">
        <f>+Tabla3[[#This Row],[BALANCE INICIAL]]+Tabla3[[#This Row],[ENTRADAS]]-Tabla3[[#This Row],[SALIDAS]]</f>
        <v>2</v>
      </c>
      <c r="K214" s="2">
        <v>265</v>
      </c>
      <c r="L214" s="2">
        <f>+Tabla3[[#This Row],[BALANCE INICIAL]]*Tabla3[[#This Row],[PRECIO]]</f>
        <v>530</v>
      </c>
      <c r="M214" s="2">
        <f>+Tabla3[[#This Row],[ENTRADAS]]*Tabla3[[#This Row],[PRECIO]]</f>
        <v>0</v>
      </c>
      <c r="N214" s="2">
        <f>+Tabla3[[#This Row],[SALIDAS]]*Tabla3[[#This Row],[PRECIO]]</f>
        <v>0</v>
      </c>
      <c r="O214" s="2">
        <f>+Tabla3[[#This Row],[BALANCE INICIAL2]]+Tabla3[[#This Row],[ENTRADAS3]]-Tabla3[[#This Row],[SALIDAS4]]</f>
        <v>530</v>
      </c>
    </row>
    <row r="215" spans="1:15" hidden="1">
      <c r="A215" s="9" t="s">
        <v>59</v>
      </c>
      <c r="B215" s="17" t="s">
        <v>880</v>
      </c>
      <c r="C215" t="s">
        <v>107</v>
      </c>
      <c r="D215" t="s">
        <v>681</v>
      </c>
      <c r="F215" s="9" t="s">
        <v>820</v>
      </c>
      <c r="G215">
        <v>5</v>
      </c>
      <c r="J215">
        <f>+Tabla3[[#This Row],[BALANCE INICIAL]]+Tabla3[[#This Row],[ENTRADAS]]-Tabla3[[#This Row],[SALIDAS]]</f>
        <v>5</v>
      </c>
      <c r="K215" s="2">
        <v>390</v>
      </c>
      <c r="L215" s="2">
        <f>+Tabla3[[#This Row],[BALANCE INICIAL]]*Tabla3[[#This Row],[PRECIO]]</f>
        <v>1950</v>
      </c>
      <c r="M215" s="2">
        <f>+Tabla3[[#This Row],[ENTRADAS]]*Tabla3[[#This Row],[PRECIO]]</f>
        <v>0</v>
      </c>
      <c r="N215" s="2">
        <f>+Tabla3[[#This Row],[SALIDAS]]*Tabla3[[#This Row],[PRECIO]]</f>
        <v>0</v>
      </c>
      <c r="O215" s="2">
        <f>+Tabla3[[#This Row],[BALANCE INICIAL2]]+Tabla3[[#This Row],[ENTRADAS3]]-Tabla3[[#This Row],[SALIDAS4]]</f>
        <v>1950</v>
      </c>
    </row>
    <row r="216" spans="1:15" hidden="1">
      <c r="A216" s="9" t="s">
        <v>59</v>
      </c>
      <c r="B216" s="17" t="s">
        <v>880</v>
      </c>
      <c r="C216" t="s">
        <v>107</v>
      </c>
      <c r="D216" t="s">
        <v>682</v>
      </c>
      <c r="F216" s="9" t="s">
        <v>820</v>
      </c>
      <c r="G216">
        <v>1</v>
      </c>
      <c r="J216">
        <f>+Tabla3[[#This Row],[BALANCE INICIAL]]+Tabla3[[#This Row],[ENTRADAS]]-Tabla3[[#This Row],[SALIDAS]]</f>
        <v>1</v>
      </c>
      <c r="K216" s="2">
        <v>333.98</v>
      </c>
      <c r="L216" s="2">
        <f>+Tabla3[[#This Row],[BALANCE INICIAL]]*Tabla3[[#This Row],[PRECIO]]</f>
        <v>333.98</v>
      </c>
      <c r="M216" s="2">
        <f>+Tabla3[[#This Row],[ENTRADAS]]*Tabla3[[#This Row],[PRECIO]]</f>
        <v>0</v>
      </c>
      <c r="N216" s="2">
        <f>+Tabla3[[#This Row],[SALIDAS]]*Tabla3[[#This Row],[PRECIO]]</f>
        <v>0</v>
      </c>
      <c r="O216" s="2">
        <f>+Tabla3[[#This Row],[BALANCE INICIAL2]]+Tabla3[[#This Row],[ENTRADAS3]]-Tabla3[[#This Row],[SALIDAS4]]</f>
        <v>333.98</v>
      </c>
    </row>
    <row r="217" spans="1:15" hidden="1">
      <c r="A217" s="9" t="s">
        <v>59</v>
      </c>
      <c r="B217" s="17" t="s">
        <v>880</v>
      </c>
      <c r="C217" t="s">
        <v>107</v>
      </c>
      <c r="D217" t="s">
        <v>683</v>
      </c>
      <c r="F217" s="9" t="s">
        <v>820</v>
      </c>
      <c r="G217">
        <v>9</v>
      </c>
      <c r="J217">
        <f>+Tabla3[[#This Row],[BALANCE INICIAL]]+Tabla3[[#This Row],[ENTRADAS]]-Tabla3[[#This Row],[SALIDAS]]</f>
        <v>9</v>
      </c>
      <c r="K217" s="2">
        <v>295</v>
      </c>
      <c r="L217" s="2">
        <f>+Tabla3[[#This Row],[BALANCE INICIAL]]*Tabla3[[#This Row],[PRECIO]]</f>
        <v>2655</v>
      </c>
      <c r="M217" s="2">
        <f>+Tabla3[[#This Row],[ENTRADAS]]*Tabla3[[#This Row],[PRECIO]]</f>
        <v>0</v>
      </c>
      <c r="N217" s="2">
        <f>+Tabla3[[#This Row],[SALIDAS]]*Tabla3[[#This Row],[PRECIO]]</f>
        <v>0</v>
      </c>
      <c r="O217" s="2">
        <f>+Tabla3[[#This Row],[BALANCE INICIAL2]]+Tabla3[[#This Row],[ENTRADAS3]]-Tabla3[[#This Row],[SALIDAS4]]</f>
        <v>2655</v>
      </c>
    </row>
    <row r="218" spans="1:15" hidden="1">
      <c r="A218" s="9" t="s">
        <v>59</v>
      </c>
      <c r="B218" s="17" t="s">
        <v>880</v>
      </c>
      <c r="C218" t="s">
        <v>107</v>
      </c>
      <c r="D218" t="s">
        <v>684</v>
      </c>
      <c r="F218" s="9" t="s">
        <v>820</v>
      </c>
      <c r="G218">
        <v>11</v>
      </c>
      <c r="J218">
        <f>+Tabla3[[#This Row],[BALANCE INICIAL]]+Tabla3[[#This Row],[ENTRADAS]]-Tabla3[[#This Row],[SALIDAS]]</f>
        <v>11</v>
      </c>
      <c r="K218" s="2">
        <v>750.5</v>
      </c>
      <c r="L218" s="2">
        <f>+Tabla3[[#This Row],[BALANCE INICIAL]]*Tabla3[[#This Row],[PRECIO]]</f>
        <v>8255.5</v>
      </c>
      <c r="M218" s="2">
        <f>+Tabla3[[#This Row],[ENTRADAS]]*Tabla3[[#This Row],[PRECIO]]</f>
        <v>0</v>
      </c>
      <c r="N218" s="2">
        <f>+Tabla3[[#This Row],[SALIDAS]]*Tabla3[[#This Row],[PRECIO]]</f>
        <v>0</v>
      </c>
      <c r="O218" s="2">
        <f>+Tabla3[[#This Row],[BALANCE INICIAL2]]+Tabla3[[#This Row],[ENTRADAS3]]-Tabla3[[#This Row],[SALIDAS4]]</f>
        <v>8255.5</v>
      </c>
    </row>
    <row r="219" spans="1:15" hidden="1">
      <c r="A219" s="9" t="s">
        <v>59</v>
      </c>
      <c r="B219" s="17" t="s">
        <v>880</v>
      </c>
      <c r="C219" t="s">
        <v>107</v>
      </c>
      <c r="D219" t="s">
        <v>685</v>
      </c>
      <c r="F219" s="9" t="s">
        <v>820</v>
      </c>
      <c r="G219">
        <v>907</v>
      </c>
      <c r="J219">
        <f>+Tabla3[[#This Row],[BALANCE INICIAL]]+Tabla3[[#This Row],[ENTRADAS]]-Tabla3[[#This Row],[SALIDAS]]</f>
        <v>907</v>
      </c>
      <c r="K219" s="2">
        <v>50</v>
      </c>
      <c r="L219" s="2">
        <f>+Tabla3[[#This Row],[BALANCE INICIAL]]*Tabla3[[#This Row],[PRECIO]]</f>
        <v>45350</v>
      </c>
      <c r="M219" s="2">
        <f>+Tabla3[[#This Row],[ENTRADAS]]*Tabla3[[#This Row],[PRECIO]]</f>
        <v>0</v>
      </c>
      <c r="N219" s="2">
        <f>+Tabla3[[#This Row],[SALIDAS]]*Tabla3[[#This Row],[PRECIO]]</f>
        <v>0</v>
      </c>
      <c r="O219" s="2">
        <f>+Tabla3[[#This Row],[BALANCE INICIAL2]]+Tabla3[[#This Row],[ENTRADAS3]]-Tabla3[[#This Row],[SALIDAS4]]</f>
        <v>45350</v>
      </c>
    </row>
    <row r="220" spans="1:15" hidden="1">
      <c r="A220" s="9" t="s">
        <v>59</v>
      </c>
      <c r="B220" s="17" t="s">
        <v>880</v>
      </c>
      <c r="C220" t="s">
        <v>107</v>
      </c>
      <c r="D220" t="s">
        <v>686</v>
      </c>
      <c r="F220" s="9" t="s">
        <v>820</v>
      </c>
      <c r="G220">
        <v>31</v>
      </c>
      <c r="J220">
        <f>+Tabla3[[#This Row],[BALANCE INICIAL]]+Tabla3[[#This Row],[ENTRADAS]]-Tabla3[[#This Row],[SALIDAS]]</f>
        <v>31</v>
      </c>
      <c r="K220" s="2">
        <v>600</v>
      </c>
      <c r="L220" s="2">
        <f>+Tabla3[[#This Row],[BALANCE INICIAL]]*Tabla3[[#This Row],[PRECIO]]</f>
        <v>18600</v>
      </c>
      <c r="M220" s="2">
        <f>+Tabla3[[#This Row],[ENTRADAS]]*Tabla3[[#This Row],[PRECIO]]</f>
        <v>0</v>
      </c>
      <c r="N220" s="2">
        <f>+Tabla3[[#This Row],[SALIDAS]]*Tabla3[[#This Row],[PRECIO]]</f>
        <v>0</v>
      </c>
      <c r="O220" s="2">
        <f>+Tabla3[[#This Row],[BALANCE INICIAL2]]+Tabla3[[#This Row],[ENTRADAS3]]-Tabla3[[#This Row],[SALIDAS4]]</f>
        <v>18600</v>
      </c>
    </row>
    <row r="221" spans="1:15" hidden="1">
      <c r="A221" s="9" t="s">
        <v>59</v>
      </c>
      <c r="B221" s="17" t="s">
        <v>880</v>
      </c>
      <c r="C221" t="s">
        <v>107</v>
      </c>
      <c r="D221" t="s">
        <v>687</v>
      </c>
      <c r="F221" s="9" t="s">
        <v>820</v>
      </c>
      <c r="G221">
        <v>9</v>
      </c>
      <c r="J221">
        <f>+Tabla3[[#This Row],[BALANCE INICIAL]]+Tabla3[[#This Row],[ENTRADAS]]-Tabla3[[#This Row],[SALIDAS]]</f>
        <v>9</v>
      </c>
      <c r="K221" s="2">
        <v>949.99</v>
      </c>
      <c r="L221" s="2">
        <f>+Tabla3[[#This Row],[BALANCE INICIAL]]*Tabla3[[#This Row],[PRECIO]]</f>
        <v>8549.91</v>
      </c>
      <c r="M221" s="2">
        <f>+Tabla3[[#This Row],[ENTRADAS]]*Tabla3[[#This Row],[PRECIO]]</f>
        <v>0</v>
      </c>
      <c r="N221" s="2">
        <f>+Tabla3[[#This Row],[SALIDAS]]*Tabla3[[#This Row],[PRECIO]]</f>
        <v>0</v>
      </c>
      <c r="O221" s="2">
        <f>+Tabla3[[#This Row],[BALANCE INICIAL2]]+Tabla3[[#This Row],[ENTRADAS3]]-Tabla3[[#This Row],[SALIDAS4]]</f>
        <v>8549.91</v>
      </c>
    </row>
    <row r="222" spans="1:15" hidden="1">
      <c r="A222" s="14" t="s">
        <v>59</v>
      </c>
      <c r="B222" s="10" t="s">
        <v>880</v>
      </c>
      <c r="C222" s="16" t="s">
        <v>107</v>
      </c>
      <c r="D222" t="s">
        <v>688</v>
      </c>
      <c r="F222" s="9" t="s">
        <v>820</v>
      </c>
      <c r="G222">
        <v>59</v>
      </c>
      <c r="J222">
        <f>+Tabla3[[#This Row],[BALANCE INICIAL]]+Tabla3[[#This Row],[ENTRADAS]]-Tabla3[[#This Row],[SALIDAS]]</f>
        <v>59</v>
      </c>
      <c r="K222" s="2">
        <v>850</v>
      </c>
      <c r="L222" s="2">
        <f>+Tabla3[[#This Row],[BALANCE INICIAL]]*Tabla3[[#This Row],[PRECIO]]</f>
        <v>50150</v>
      </c>
      <c r="M222" s="2">
        <f>+Tabla3[[#This Row],[ENTRADAS]]*Tabla3[[#This Row],[PRECIO]]</f>
        <v>0</v>
      </c>
      <c r="N222" s="2">
        <f>+Tabla3[[#This Row],[SALIDAS]]*Tabla3[[#This Row],[PRECIO]]</f>
        <v>0</v>
      </c>
      <c r="O222" s="2">
        <f>+Tabla3[[#This Row],[BALANCE INICIAL2]]+Tabla3[[#This Row],[ENTRADAS3]]-Tabla3[[#This Row],[SALIDAS4]]</f>
        <v>50150</v>
      </c>
    </row>
    <row r="223" spans="1:15" hidden="1">
      <c r="A223" s="14" t="s">
        <v>59</v>
      </c>
      <c r="B223" s="16" t="s">
        <v>880</v>
      </c>
      <c r="C223" s="16" t="s">
        <v>107</v>
      </c>
      <c r="D223" t="s">
        <v>760</v>
      </c>
      <c r="F223" s="9" t="s">
        <v>820</v>
      </c>
      <c r="G223">
        <v>16</v>
      </c>
      <c r="J223">
        <f>+Tabla3[[#This Row],[BALANCE INICIAL]]+Tabla3[[#This Row],[ENTRADAS]]-Tabla3[[#This Row],[SALIDAS]]</f>
        <v>16</v>
      </c>
      <c r="K223" s="2">
        <v>190</v>
      </c>
      <c r="L223" s="2">
        <f>+Tabla3[[#This Row],[BALANCE INICIAL]]*Tabla3[[#This Row],[PRECIO]]</f>
        <v>3040</v>
      </c>
      <c r="M223" s="2">
        <f>+Tabla3[[#This Row],[ENTRADAS]]*Tabla3[[#This Row],[PRECIO]]</f>
        <v>0</v>
      </c>
      <c r="N223" s="2">
        <f>+Tabla3[[#This Row],[SALIDAS]]*Tabla3[[#This Row],[PRECIO]]</f>
        <v>0</v>
      </c>
      <c r="O223" s="2">
        <f>+Tabla3[[#This Row],[BALANCE INICIAL2]]+Tabla3[[#This Row],[ENTRADAS3]]-Tabla3[[#This Row],[SALIDAS4]]</f>
        <v>3040</v>
      </c>
    </row>
    <row r="224" spans="1:15" hidden="1">
      <c r="A224" s="9" t="s">
        <v>59</v>
      </c>
      <c r="B224" s="17" t="s">
        <v>880</v>
      </c>
      <c r="C224" t="s">
        <v>107</v>
      </c>
      <c r="D224" t="s">
        <v>689</v>
      </c>
      <c r="F224" s="9" t="s">
        <v>820</v>
      </c>
      <c r="G224">
        <v>26</v>
      </c>
      <c r="J224">
        <f>+Tabla3[[#This Row],[BALANCE INICIAL]]+Tabla3[[#This Row],[ENTRADAS]]-Tabla3[[#This Row],[SALIDAS]]</f>
        <v>26</v>
      </c>
      <c r="K224" s="2">
        <v>90</v>
      </c>
      <c r="L224" s="2">
        <f>+Tabla3[[#This Row],[BALANCE INICIAL]]*Tabla3[[#This Row],[PRECIO]]</f>
        <v>2340</v>
      </c>
      <c r="M224" s="2">
        <f>+Tabla3[[#This Row],[ENTRADAS]]*Tabla3[[#This Row],[PRECIO]]</f>
        <v>0</v>
      </c>
      <c r="N224" s="2">
        <f>+Tabla3[[#This Row],[SALIDAS]]*Tabla3[[#This Row],[PRECIO]]</f>
        <v>0</v>
      </c>
      <c r="O224" s="2">
        <f>+Tabla3[[#This Row],[BALANCE INICIAL2]]+Tabla3[[#This Row],[ENTRADAS3]]-Tabla3[[#This Row],[SALIDAS4]]</f>
        <v>2340</v>
      </c>
    </row>
    <row r="225" spans="1:15" hidden="1">
      <c r="A225" s="9" t="s">
        <v>26</v>
      </c>
      <c r="B225" t="s">
        <v>887</v>
      </c>
      <c r="C225" t="s">
        <v>77</v>
      </c>
      <c r="D225" t="s">
        <v>164</v>
      </c>
      <c r="F225" s="9" t="s">
        <v>826</v>
      </c>
      <c r="G225">
        <v>1</v>
      </c>
      <c r="J225">
        <f>+Tabla3[[#This Row],[BALANCE INICIAL]]+Tabla3[[#This Row],[ENTRADAS]]-Tabla3[[#This Row],[SALIDAS]]</f>
        <v>1</v>
      </c>
      <c r="K225" s="2">
        <v>39000</v>
      </c>
      <c r="L225" s="2">
        <f>+Tabla3[[#This Row],[BALANCE INICIAL]]*Tabla3[[#This Row],[PRECIO]]</f>
        <v>39000</v>
      </c>
      <c r="M225" s="2">
        <f>+Tabla3[[#This Row],[ENTRADAS]]*Tabla3[[#This Row],[PRECIO]]</f>
        <v>0</v>
      </c>
      <c r="N225" s="2">
        <f>+Tabla3[[#This Row],[SALIDAS]]*Tabla3[[#This Row],[PRECIO]]</f>
        <v>0</v>
      </c>
      <c r="O225" s="2">
        <f>+Tabla3[[#This Row],[BALANCE INICIAL2]]+Tabla3[[#This Row],[ENTRADAS3]]-Tabla3[[#This Row],[SALIDAS4]]</f>
        <v>39000</v>
      </c>
    </row>
    <row r="226" spans="1:15" ht="27.6">
      <c r="A226" s="15" t="s">
        <v>43</v>
      </c>
      <c r="B226" s="17" t="s">
        <v>954</v>
      </c>
      <c r="C226" s="18" t="s">
        <v>89</v>
      </c>
      <c r="D226" t="s">
        <v>967</v>
      </c>
      <c r="F226" s="9" t="s">
        <v>820</v>
      </c>
      <c r="H226">
        <v>800</v>
      </c>
      <c r="J226">
        <f>+Tabla3[[#This Row],[BALANCE INICIAL]]+Tabla3[[#This Row],[ENTRADAS]]-Tabla3[[#This Row],[SALIDAS]]</f>
        <v>800</v>
      </c>
      <c r="K226" s="2">
        <v>107.25</v>
      </c>
      <c r="L226" s="2">
        <f>+Tabla3[[#This Row],[BALANCE INICIAL]]*Tabla3[[#This Row],[PRECIO]]</f>
        <v>0</v>
      </c>
      <c r="M226" s="2">
        <f>+Tabla3[[#This Row],[ENTRADAS]]*Tabla3[[#This Row],[PRECIO]]</f>
        <v>85800</v>
      </c>
      <c r="N226" s="2">
        <f>+Tabla3[[#This Row],[SALIDAS]]*Tabla3[[#This Row],[PRECIO]]</f>
        <v>0</v>
      </c>
      <c r="O226" s="2">
        <f>+Tabla3[[#This Row],[BALANCE INICIAL2]]+Tabla3[[#This Row],[ENTRADAS3]]-Tabla3[[#This Row],[SALIDAS4]]</f>
        <v>85800</v>
      </c>
    </row>
    <row r="227" spans="1:15" hidden="1">
      <c r="A227" s="9" t="s">
        <v>29</v>
      </c>
      <c r="B227" s="17" t="s">
        <v>878</v>
      </c>
      <c r="C227" t="s">
        <v>102</v>
      </c>
      <c r="D227" t="s">
        <v>554</v>
      </c>
      <c r="F227" s="9" t="s">
        <v>865</v>
      </c>
      <c r="G227">
        <v>2</v>
      </c>
      <c r="J227">
        <f>+Tabla3[[#This Row],[BALANCE INICIAL]]+Tabla3[[#This Row],[ENTRADAS]]-Tabla3[[#This Row],[SALIDAS]]</f>
        <v>2</v>
      </c>
      <c r="K227" s="2">
        <v>361.86</v>
      </c>
      <c r="L227" s="2">
        <f>+Tabla3[[#This Row],[BALANCE INICIAL]]*Tabla3[[#This Row],[PRECIO]]</f>
        <v>723.72</v>
      </c>
      <c r="M227" s="2">
        <f>+Tabla3[[#This Row],[ENTRADAS]]*Tabla3[[#This Row],[PRECIO]]</f>
        <v>0</v>
      </c>
      <c r="N227" s="2">
        <f>+Tabla3[[#This Row],[SALIDAS]]*Tabla3[[#This Row],[PRECIO]]</f>
        <v>0</v>
      </c>
      <c r="O227" s="2">
        <f>+Tabla3[[#This Row],[BALANCE INICIAL2]]+Tabla3[[#This Row],[ENTRADAS3]]-Tabla3[[#This Row],[SALIDAS4]]</f>
        <v>723.72</v>
      </c>
    </row>
    <row r="228" spans="1:15" hidden="1">
      <c r="A228" s="9" t="s">
        <v>61</v>
      </c>
      <c r="B228" t="s">
        <v>894</v>
      </c>
      <c r="C228" t="s">
        <v>109</v>
      </c>
      <c r="D228" t="s">
        <v>690</v>
      </c>
      <c r="F228" s="9" t="s">
        <v>820</v>
      </c>
      <c r="G228">
        <v>16</v>
      </c>
      <c r="J228">
        <f>+Tabla3[[#This Row],[BALANCE INICIAL]]+Tabla3[[#This Row],[ENTRADAS]]-Tabla3[[#This Row],[SALIDAS]]</f>
        <v>16</v>
      </c>
      <c r="K228" s="2">
        <v>400</v>
      </c>
      <c r="L228" s="2">
        <f>+Tabla3[[#This Row],[BALANCE INICIAL]]*Tabla3[[#This Row],[PRECIO]]</f>
        <v>6400</v>
      </c>
      <c r="M228" s="2">
        <f>+Tabla3[[#This Row],[ENTRADAS]]*Tabla3[[#This Row],[PRECIO]]</f>
        <v>0</v>
      </c>
      <c r="N228" s="2">
        <f>+Tabla3[[#This Row],[SALIDAS]]*Tabla3[[#This Row],[PRECIO]]</f>
        <v>0</v>
      </c>
      <c r="O228" s="2">
        <f>+Tabla3[[#This Row],[BALANCE INICIAL2]]+Tabla3[[#This Row],[ENTRADAS3]]-Tabla3[[#This Row],[SALIDAS4]]</f>
        <v>6400</v>
      </c>
    </row>
    <row r="229" spans="1:15" hidden="1">
      <c r="A229" s="9" t="s">
        <v>31</v>
      </c>
      <c r="B229" t="s">
        <v>897</v>
      </c>
      <c r="C229" t="s">
        <v>75</v>
      </c>
      <c r="D229" t="s">
        <v>194</v>
      </c>
      <c r="F229" s="9" t="s">
        <v>824</v>
      </c>
      <c r="G229">
        <v>7</v>
      </c>
      <c r="J229">
        <f>+Tabla3[[#This Row],[BALANCE INICIAL]]+Tabla3[[#This Row],[ENTRADAS]]-Tabla3[[#This Row],[SALIDAS]]</f>
        <v>7</v>
      </c>
      <c r="K229" s="2">
        <v>270</v>
      </c>
      <c r="L229" s="2">
        <f>+Tabla3[[#This Row],[BALANCE INICIAL]]*Tabla3[[#This Row],[PRECIO]]</f>
        <v>1890</v>
      </c>
      <c r="M229" s="2">
        <f>+Tabla3[[#This Row],[ENTRADAS]]*Tabla3[[#This Row],[PRECIO]]</f>
        <v>0</v>
      </c>
      <c r="N229" s="2">
        <f>+Tabla3[[#This Row],[SALIDAS]]*Tabla3[[#This Row],[PRECIO]]</f>
        <v>0</v>
      </c>
      <c r="O229" s="2">
        <f>+Tabla3[[#This Row],[BALANCE INICIAL2]]+Tabla3[[#This Row],[ENTRADAS3]]-Tabla3[[#This Row],[SALIDAS4]]</f>
        <v>1890</v>
      </c>
    </row>
    <row r="230" spans="1:15" hidden="1">
      <c r="A230" s="9" t="s">
        <v>33</v>
      </c>
      <c r="B230" s="17" t="s">
        <v>879</v>
      </c>
      <c r="C230" t="s">
        <v>106</v>
      </c>
      <c r="D230" t="s">
        <v>691</v>
      </c>
      <c r="F230" s="9" t="s">
        <v>820</v>
      </c>
      <c r="G230">
        <v>202</v>
      </c>
      <c r="J230">
        <f>+Tabla3[[#This Row],[BALANCE INICIAL]]+Tabla3[[#This Row],[ENTRADAS]]-Tabla3[[#This Row],[SALIDAS]]</f>
        <v>202</v>
      </c>
      <c r="K230" s="2">
        <v>275</v>
      </c>
      <c r="L230" s="2">
        <f>+Tabla3[[#This Row],[BALANCE INICIAL]]*Tabla3[[#This Row],[PRECIO]]</f>
        <v>55550</v>
      </c>
      <c r="M230" s="2">
        <f>+Tabla3[[#This Row],[ENTRADAS]]*Tabla3[[#This Row],[PRECIO]]</f>
        <v>0</v>
      </c>
      <c r="N230" s="2">
        <f>+Tabla3[[#This Row],[SALIDAS]]*Tabla3[[#This Row],[PRECIO]]</f>
        <v>0</v>
      </c>
      <c r="O230" s="2">
        <f>+Tabla3[[#This Row],[BALANCE INICIAL2]]+Tabla3[[#This Row],[ENTRADAS3]]-Tabla3[[#This Row],[SALIDAS4]]</f>
        <v>55550</v>
      </c>
    </row>
    <row r="231" spans="1:15" hidden="1">
      <c r="A231" s="9" t="s">
        <v>33</v>
      </c>
      <c r="B231" s="17" t="s">
        <v>879</v>
      </c>
      <c r="C231" t="s">
        <v>106</v>
      </c>
      <c r="D231" t="s">
        <v>692</v>
      </c>
      <c r="F231" s="9" t="s">
        <v>820</v>
      </c>
      <c r="G231">
        <v>1</v>
      </c>
      <c r="J231">
        <f>+Tabla3[[#This Row],[BALANCE INICIAL]]+Tabla3[[#This Row],[ENTRADAS]]-Tabla3[[#This Row],[SALIDAS]]</f>
        <v>1</v>
      </c>
      <c r="K231" s="2">
        <v>1850</v>
      </c>
      <c r="L231" s="2">
        <f>+Tabla3[[#This Row],[BALANCE INICIAL]]*Tabla3[[#This Row],[PRECIO]]</f>
        <v>1850</v>
      </c>
      <c r="M231" s="2">
        <f>+Tabla3[[#This Row],[ENTRADAS]]*Tabla3[[#This Row],[PRECIO]]</f>
        <v>0</v>
      </c>
      <c r="N231" s="2">
        <f>+Tabla3[[#This Row],[SALIDAS]]*Tabla3[[#This Row],[PRECIO]]</f>
        <v>0</v>
      </c>
      <c r="O231" s="2">
        <f>+Tabla3[[#This Row],[BALANCE INICIAL2]]+Tabla3[[#This Row],[ENTRADAS3]]-Tabla3[[#This Row],[SALIDAS4]]</f>
        <v>1850</v>
      </c>
    </row>
    <row r="232" spans="1:15" hidden="1">
      <c r="A232" s="9" t="s">
        <v>33</v>
      </c>
      <c r="B232" s="17" t="s">
        <v>879</v>
      </c>
      <c r="C232" t="s">
        <v>106</v>
      </c>
      <c r="D232" t="s">
        <v>693</v>
      </c>
      <c r="F232" s="9" t="s">
        <v>820</v>
      </c>
      <c r="G232">
        <v>8</v>
      </c>
      <c r="J232">
        <f>+Tabla3[[#This Row],[BALANCE INICIAL]]+Tabla3[[#This Row],[ENTRADAS]]-Tabla3[[#This Row],[SALIDAS]]</f>
        <v>8</v>
      </c>
      <c r="K232" s="2">
        <v>900</v>
      </c>
      <c r="L232" s="2">
        <f>+Tabla3[[#This Row],[BALANCE INICIAL]]*Tabla3[[#This Row],[PRECIO]]</f>
        <v>7200</v>
      </c>
      <c r="M232" s="2">
        <f>+Tabla3[[#This Row],[ENTRADAS]]*Tabla3[[#This Row],[PRECIO]]</f>
        <v>0</v>
      </c>
      <c r="N232" s="2">
        <f>+Tabla3[[#This Row],[SALIDAS]]*Tabla3[[#This Row],[PRECIO]]</f>
        <v>0</v>
      </c>
      <c r="O232" s="2">
        <f>+Tabla3[[#This Row],[BALANCE INICIAL2]]+Tabla3[[#This Row],[ENTRADAS3]]-Tabla3[[#This Row],[SALIDAS4]]</f>
        <v>7200</v>
      </c>
    </row>
    <row r="233" spans="1:15" hidden="1">
      <c r="A233" s="9" t="s">
        <v>33</v>
      </c>
      <c r="B233" s="17" t="s">
        <v>879</v>
      </c>
      <c r="C233" t="s">
        <v>106</v>
      </c>
      <c r="D233" t="s">
        <v>694</v>
      </c>
      <c r="F233" s="9" t="s">
        <v>820</v>
      </c>
      <c r="G233">
        <v>2</v>
      </c>
      <c r="J233">
        <f>+Tabla3[[#This Row],[BALANCE INICIAL]]+Tabla3[[#This Row],[ENTRADAS]]-Tabla3[[#This Row],[SALIDAS]]</f>
        <v>2</v>
      </c>
      <c r="K233" s="2">
        <v>290</v>
      </c>
      <c r="L233" s="2">
        <f>+Tabla3[[#This Row],[BALANCE INICIAL]]*Tabla3[[#This Row],[PRECIO]]</f>
        <v>580</v>
      </c>
      <c r="M233" s="2">
        <f>+Tabla3[[#This Row],[ENTRADAS]]*Tabla3[[#This Row],[PRECIO]]</f>
        <v>0</v>
      </c>
      <c r="N233" s="2">
        <f>+Tabla3[[#This Row],[SALIDAS]]*Tabla3[[#This Row],[PRECIO]]</f>
        <v>0</v>
      </c>
      <c r="O233" s="2">
        <f>+Tabla3[[#This Row],[BALANCE INICIAL2]]+Tabla3[[#This Row],[ENTRADAS3]]-Tabla3[[#This Row],[SALIDAS4]]</f>
        <v>580</v>
      </c>
    </row>
    <row r="234" spans="1:15">
      <c r="A234" s="9" t="s">
        <v>31</v>
      </c>
      <c r="B234" t="s">
        <v>897</v>
      </c>
      <c r="C234" t="s">
        <v>75</v>
      </c>
      <c r="D234" t="s">
        <v>195</v>
      </c>
      <c r="F234" s="9" t="s">
        <v>840</v>
      </c>
      <c r="G234">
        <v>193</v>
      </c>
      <c r="H234">
        <v>150</v>
      </c>
      <c r="I234">
        <v>193</v>
      </c>
      <c r="J234">
        <f>+Tabla3[[#This Row],[BALANCE INICIAL]]+Tabla3[[#This Row],[ENTRADAS]]-Tabla3[[#This Row],[SALIDAS]]</f>
        <v>150</v>
      </c>
      <c r="K234" s="2">
        <v>74</v>
      </c>
      <c r="L234" s="2">
        <f>+Tabla3[[#This Row],[BALANCE INICIAL]]*Tabla3[[#This Row],[PRECIO]]</f>
        <v>14282</v>
      </c>
      <c r="M234" s="2">
        <f>+Tabla3[[#This Row],[ENTRADAS]]*Tabla3[[#This Row],[PRECIO]]</f>
        <v>11100</v>
      </c>
      <c r="N234" s="2">
        <f>+Tabla3[[#This Row],[SALIDAS]]*Tabla3[[#This Row],[PRECIO]]</f>
        <v>14282</v>
      </c>
      <c r="O234" s="2">
        <f>+Tabla3[[#This Row],[BALANCE INICIAL2]]+Tabla3[[#This Row],[ENTRADAS3]]-Tabla3[[#This Row],[SALIDAS4]]</f>
        <v>11100</v>
      </c>
    </row>
    <row r="235" spans="1:15" hidden="1">
      <c r="A235" s="9" t="s">
        <v>59</v>
      </c>
      <c r="B235" s="10" t="s">
        <v>880</v>
      </c>
      <c r="C235" t="s">
        <v>107</v>
      </c>
      <c r="D235" t="s">
        <v>695</v>
      </c>
      <c r="F235" s="9" t="s">
        <v>820</v>
      </c>
      <c r="G235">
        <v>0</v>
      </c>
      <c r="J235">
        <f>+Tabla3[[#This Row],[BALANCE INICIAL]]+Tabla3[[#This Row],[ENTRADAS]]-Tabla3[[#This Row],[SALIDAS]]</f>
        <v>0</v>
      </c>
      <c r="K235" s="2">
        <v>70</v>
      </c>
      <c r="L235" s="2">
        <f>+Tabla3[[#This Row],[BALANCE INICIAL]]*Tabla3[[#This Row],[PRECIO]]</f>
        <v>0</v>
      </c>
      <c r="M235" s="2">
        <f>+Tabla3[[#This Row],[ENTRADAS]]*Tabla3[[#This Row],[PRECIO]]</f>
        <v>0</v>
      </c>
      <c r="N235" s="2">
        <f>+Tabla3[[#This Row],[SALIDAS]]*Tabla3[[#This Row],[PRECIO]]</f>
        <v>0</v>
      </c>
      <c r="O235" s="2">
        <f>+Tabla3[[#This Row],[BALANCE INICIAL2]]+Tabla3[[#This Row],[ENTRADAS3]]-Tabla3[[#This Row],[SALIDAS4]]</f>
        <v>0</v>
      </c>
    </row>
    <row r="236" spans="1:15" hidden="1">
      <c r="A236" s="9" t="s">
        <v>59</v>
      </c>
      <c r="B236" s="10" t="s">
        <v>880</v>
      </c>
      <c r="C236" t="s">
        <v>107</v>
      </c>
      <c r="D236" t="s">
        <v>696</v>
      </c>
      <c r="F236" s="9" t="s">
        <v>820</v>
      </c>
      <c r="G236">
        <v>1</v>
      </c>
      <c r="J236">
        <f>+Tabla3[[#This Row],[BALANCE INICIAL]]+Tabla3[[#This Row],[ENTRADAS]]-Tabla3[[#This Row],[SALIDAS]]</f>
        <v>1</v>
      </c>
      <c r="K236" s="2">
        <v>395</v>
      </c>
      <c r="L236" s="2">
        <f>+Tabla3[[#This Row],[BALANCE INICIAL]]*Tabla3[[#This Row],[PRECIO]]</f>
        <v>395</v>
      </c>
      <c r="M236" s="2">
        <f>+Tabla3[[#This Row],[ENTRADAS]]*Tabla3[[#This Row],[PRECIO]]</f>
        <v>0</v>
      </c>
      <c r="N236" s="2">
        <f>+Tabla3[[#This Row],[SALIDAS]]*Tabla3[[#This Row],[PRECIO]]</f>
        <v>0</v>
      </c>
      <c r="O236" s="2">
        <f>+Tabla3[[#This Row],[BALANCE INICIAL2]]+Tabla3[[#This Row],[ENTRADAS3]]-Tabla3[[#This Row],[SALIDAS4]]</f>
        <v>395</v>
      </c>
    </row>
    <row r="237" spans="1:15" hidden="1">
      <c r="A237" s="9" t="s">
        <v>31</v>
      </c>
      <c r="B237" s="16" t="s">
        <v>897</v>
      </c>
      <c r="C237" t="s">
        <v>75</v>
      </c>
      <c r="D237" t="s">
        <v>196</v>
      </c>
      <c r="F237" s="9" t="s">
        <v>841</v>
      </c>
      <c r="G237">
        <v>10</v>
      </c>
      <c r="I237">
        <v>1</v>
      </c>
      <c r="J237">
        <f>+Tabla3[[#This Row],[BALANCE INICIAL]]+Tabla3[[#This Row],[ENTRADAS]]-Tabla3[[#This Row],[SALIDAS]]</f>
        <v>9</v>
      </c>
      <c r="K237" s="2">
        <v>810</v>
      </c>
      <c r="L237" s="2">
        <f>+Tabla3[[#This Row],[BALANCE INICIAL]]*Tabla3[[#This Row],[PRECIO]]</f>
        <v>8100</v>
      </c>
      <c r="M237" s="2">
        <f>+Tabla3[[#This Row],[ENTRADAS]]*Tabla3[[#This Row],[PRECIO]]</f>
        <v>0</v>
      </c>
      <c r="N237" s="2">
        <f>+Tabla3[[#This Row],[SALIDAS]]*Tabla3[[#This Row],[PRECIO]]</f>
        <v>810</v>
      </c>
      <c r="O237" s="2">
        <f>+Tabla3[[#This Row],[BALANCE INICIAL2]]+Tabla3[[#This Row],[ENTRADAS3]]-Tabla3[[#This Row],[SALIDAS4]]</f>
        <v>7290</v>
      </c>
    </row>
    <row r="238" spans="1:15" ht="27.6">
      <c r="A238" s="15" t="s">
        <v>43</v>
      </c>
      <c r="B238" s="10" t="s">
        <v>954</v>
      </c>
      <c r="C238" s="18" t="s">
        <v>89</v>
      </c>
      <c r="D238" t="s">
        <v>960</v>
      </c>
      <c r="F238" s="9" t="s">
        <v>820</v>
      </c>
      <c r="H238">
        <v>50</v>
      </c>
      <c r="I238">
        <v>50</v>
      </c>
      <c r="J238">
        <f>+Tabla3[[#This Row],[BALANCE INICIAL]]+Tabla3[[#This Row],[ENTRADAS]]-Tabla3[[#This Row],[SALIDAS]]</f>
        <v>0</v>
      </c>
      <c r="K238" s="2">
        <v>5.5</v>
      </c>
      <c r="L238" s="2">
        <f>+Tabla3[[#This Row],[BALANCE INICIAL]]*Tabla3[[#This Row],[PRECIO]]</f>
        <v>0</v>
      </c>
      <c r="M238" s="2">
        <f>+Tabla3[[#This Row],[ENTRADAS]]*Tabla3[[#This Row],[PRECIO]]</f>
        <v>275</v>
      </c>
      <c r="N238" s="2">
        <f>+Tabla3[[#This Row],[SALIDAS]]*Tabla3[[#This Row],[PRECIO]]</f>
        <v>275</v>
      </c>
      <c r="O238" s="2">
        <f>+Tabla3[[#This Row],[BALANCE INICIAL2]]+Tabla3[[#This Row],[ENTRADAS3]]-Tabla3[[#This Row],[SALIDAS4]]</f>
        <v>0</v>
      </c>
    </row>
    <row r="239" spans="1:15" ht="27.6">
      <c r="A239" s="15" t="s">
        <v>43</v>
      </c>
      <c r="B239" s="10" t="s">
        <v>954</v>
      </c>
      <c r="C239" s="18" t="s">
        <v>89</v>
      </c>
      <c r="D239" t="s">
        <v>966</v>
      </c>
      <c r="F239" s="9" t="s">
        <v>820</v>
      </c>
      <c r="H239">
        <v>1000</v>
      </c>
      <c r="J239">
        <f>+Tabla3[[#This Row],[BALANCE INICIAL]]+Tabla3[[#This Row],[ENTRADAS]]-Tabla3[[#This Row],[SALIDAS]]</f>
        <v>1000</v>
      </c>
      <c r="K239" s="2">
        <v>7.28</v>
      </c>
      <c r="L239" s="2">
        <f>+Tabla3[[#This Row],[BALANCE INICIAL]]*Tabla3[[#This Row],[PRECIO]]</f>
        <v>0</v>
      </c>
      <c r="M239" s="2">
        <f>+Tabla3[[#This Row],[ENTRADAS]]*Tabla3[[#This Row],[PRECIO]]</f>
        <v>7280</v>
      </c>
      <c r="N239" s="2">
        <f>+Tabla3[[#This Row],[SALIDAS]]*Tabla3[[#This Row],[PRECIO]]</f>
        <v>0</v>
      </c>
      <c r="O239" s="2">
        <f>+Tabla3[[#This Row],[BALANCE INICIAL2]]+Tabla3[[#This Row],[ENTRADAS3]]-Tabla3[[#This Row],[SALIDAS4]]</f>
        <v>7280</v>
      </c>
    </row>
    <row r="240" spans="1:15" ht="27.6">
      <c r="A240" s="15" t="s">
        <v>43</v>
      </c>
      <c r="B240" s="10" t="s">
        <v>954</v>
      </c>
      <c r="C240" s="18" t="s">
        <v>89</v>
      </c>
      <c r="D240" t="s">
        <v>962</v>
      </c>
      <c r="F240" s="9" t="s">
        <v>820</v>
      </c>
      <c r="H240">
        <v>50</v>
      </c>
      <c r="I240">
        <v>50</v>
      </c>
      <c r="J240">
        <f>+Tabla3[[#This Row],[BALANCE INICIAL]]+Tabla3[[#This Row],[ENTRADAS]]-Tabla3[[#This Row],[SALIDAS]]</f>
        <v>0</v>
      </c>
      <c r="K240" s="2">
        <v>5.7</v>
      </c>
      <c r="L240" s="2">
        <f>+Tabla3[[#This Row],[BALANCE INICIAL]]*Tabla3[[#This Row],[PRECIO]]</f>
        <v>0</v>
      </c>
      <c r="M240" s="2">
        <f>+Tabla3[[#This Row],[ENTRADAS]]*Tabla3[[#This Row],[PRECIO]]</f>
        <v>285</v>
      </c>
      <c r="N240" s="2">
        <f>+Tabla3[[#This Row],[SALIDAS]]*Tabla3[[#This Row],[PRECIO]]</f>
        <v>285</v>
      </c>
      <c r="O240" s="2">
        <f>+Tabla3[[#This Row],[BALANCE INICIAL2]]+Tabla3[[#This Row],[ENTRADAS3]]-Tabla3[[#This Row],[SALIDAS4]]</f>
        <v>0</v>
      </c>
    </row>
    <row r="241" spans="1:15" ht="27.6">
      <c r="A241" s="15" t="s">
        <v>43</v>
      </c>
      <c r="B241" s="10" t="s">
        <v>954</v>
      </c>
      <c r="C241" s="18" t="s">
        <v>89</v>
      </c>
      <c r="D241" t="s">
        <v>961</v>
      </c>
      <c r="F241" s="9" t="s">
        <v>820</v>
      </c>
      <c r="H241">
        <v>200</v>
      </c>
      <c r="J241">
        <f>+Tabla3[[#This Row],[BALANCE INICIAL]]+Tabla3[[#This Row],[ENTRADAS]]-Tabla3[[#This Row],[SALIDAS]]</f>
        <v>200</v>
      </c>
      <c r="K241" s="2">
        <v>40</v>
      </c>
      <c r="L241" s="2">
        <f>+Tabla3[[#This Row],[BALANCE INICIAL]]*Tabla3[[#This Row],[PRECIO]]</f>
        <v>0</v>
      </c>
      <c r="M241" s="2">
        <f>+Tabla3[[#This Row],[ENTRADAS]]*Tabla3[[#This Row],[PRECIO]]</f>
        <v>8000</v>
      </c>
      <c r="N241" s="2">
        <f>+Tabla3[[#This Row],[SALIDAS]]*Tabla3[[#This Row],[PRECIO]]</f>
        <v>0</v>
      </c>
      <c r="O241" s="2">
        <f>+Tabla3[[#This Row],[BALANCE INICIAL2]]+Tabla3[[#This Row],[ENTRADAS3]]-Tabla3[[#This Row],[SALIDAS4]]</f>
        <v>8000</v>
      </c>
    </row>
    <row r="242" spans="1:15" ht="27.6">
      <c r="A242" s="15" t="s">
        <v>43</v>
      </c>
      <c r="B242" s="10" t="s">
        <v>954</v>
      </c>
      <c r="C242" s="18" t="s">
        <v>89</v>
      </c>
      <c r="D242" t="s">
        <v>963</v>
      </c>
      <c r="F242" s="9" t="s">
        <v>820</v>
      </c>
      <c r="H242">
        <v>3</v>
      </c>
      <c r="J242">
        <f>+Tabla3[[#This Row],[BALANCE INICIAL]]+Tabla3[[#This Row],[ENTRADAS]]-Tabla3[[#This Row],[SALIDAS]]</f>
        <v>3</v>
      </c>
      <c r="K242" s="2">
        <v>87</v>
      </c>
      <c r="L242" s="2">
        <f>+Tabla3[[#This Row],[BALANCE INICIAL]]*Tabla3[[#This Row],[PRECIO]]</f>
        <v>0</v>
      </c>
      <c r="M242" s="2">
        <f>+Tabla3[[#This Row],[ENTRADAS]]*Tabla3[[#This Row],[PRECIO]]</f>
        <v>261</v>
      </c>
      <c r="N242" s="2">
        <f>+Tabla3[[#This Row],[SALIDAS]]*Tabla3[[#This Row],[PRECIO]]</f>
        <v>0</v>
      </c>
      <c r="O242" s="2">
        <f>+Tabla3[[#This Row],[BALANCE INICIAL2]]+Tabla3[[#This Row],[ENTRADAS3]]-Tabla3[[#This Row],[SALIDAS4]]</f>
        <v>261</v>
      </c>
    </row>
    <row r="243" spans="1:15" hidden="1">
      <c r="A243" s="9" t="s">
        <v>31</v>
      </c>
      <c r="B243" s="16" t="s">
        <v>897</v>
      </c>
      <c r="C243" t="s">
        <v>75</v>
      </c>
      <c r="D243" t="s">
        <v>197</v>
      </c>
      <c r="F243" s="9" t="s">
        <v>820</v>
      </c>
      <c r="G243">
        <v>100</v>
      </c>
      <c r="I243">
        <v>10</v>
      </c>
      <c r="J243">
        <f>+Tabla3[[#This Row],[BALANCE INICIAL]]+Tabla3[[#This Row],[ENTRADAS]]-Tabla3[[#This Row],[SALIDAS]]</f>
        <v>90</v>
      </c>
      <c r="K243" s="2">
        <v>170</v>
      </c>
      <c r="L243" s="2">
        <f>+Tabla3[[#This Row],[BALANCE INICIAL]]*Tabla3[[#This Row],[PRECIO]]</f>
        <v>17000</v>
      </c>
      <c r="M243" s="2">
        <f>+Tabla3[[#This Row],[ENTRADAS]]*Tabla3[[#This Row],[PRECIO]]</f>
        <v>0</v>
      </c>
      <c r="N243" s="2">
        <f>+Tabla3[[#This Row],[SALIDAS]]*Tabla3[[#This Row],[PRECIO]]</f>
        <v>1700</v>
      </c>
      <c r="O243" s="2">
        <f>+Tabla3[[#This Row],[BALANCE INICIAL2]]+Tabla3[[#This Row],[ENTRADAS3]]-Tabla3[[#This Row],[SALIDAS4]]</f>
        <v>15300</v>
      </c>
    </row>
    <row r="244" spans="1:15" hidden="1">
      <c r="A244" s="9" t="s">
        <v>59</v>
      </c>
      <c r="B244" s="10" t="s">
        <v>880</v>
      </c>
      <c r="C244" t="s">
        <v>107</v>
      </c>
      <c r="D244" t="s">
        <v>697</v>
      </c>
      <c r="F244" s="9" t="s">
        <v>820</v>
      </c>
      <c r="G244">
        <v>1</v>
      </c>
      <c r="J244">
        <f>+Tabla3[[#This Row],[BALANCE INICIAL]]+Tabla3[[#This Row],[ENTRADAS]]-Tabla3[[#This Row],[SALIDAS]]</f>
        <v>1</v>
      </c>
      <c r="K244" s="2">
        <v>100</v>
      </c>
      <c r="L244" s="2">
        <f>+Tabla3[[#This Row],[BALANCE INICIAL]]*Tabla3[[#This Row],[PRECIO]]</f>
        <v>100</v>
      </c>
      <c r="M244" s="2">
        <f>+Tabla3[[#This Row],[ENTRADAS]]*Tabla3[[#This Row],[PRECIO]]</f>
        <v>0</v>
      </c>
      <c r="N244" s="2">
        <f>+Tabla3[[#This Row],[SALIDAS]]*Tabla3[[#This Row],[PRECIO]]</f>
        <v>0</v>
      </c>
      <c r="O244" s="2">
        <f>+Tabla3[[#This Row],[BALANCE INICIAL2]]+Tabla3[[#This Row],[ENTRADAS3]]-Tabla3[[#This Row],[SALIDAS4]]</f>
        <v>100</v>
      </c>
    </row>
    <row r="245" spans="1:15" hidden="1">
      <c r="A245" s="9" t="s">
        <v>31</v>
      </c>
      <c r="B245" s="16" t="s">
        <v>897</v>
      </c>
      <c r="C245" t="s">
        <v>75</v>
      </c>
      <c r="D245" t="s">
        <v>198</v>
      </c>
      <c r="F245" s="9" t="s">
        <v>820</v>
      </c>
      <c r="G245">
        <v>73</v>
      </c>
      <c r="J245">
        <f>+Tabla3[[#This Row],[BALANCE INICIAL]]+Tabla3[[#This Row],[ENTRADAS]]-Tabla3[[#This Row],[SALIDAS]]</f>
        <v>73</v>
      </c>
      <c r="K245" s="2">
        <v>189.61</v>
      </c>
      <c r="L245" s="2">
        <f>+Tabla3[[#This Row],[BALANCE INICIAL]]*Tabla3[[#This Row],[PRECIO]]</f>
        <v>13841.53</v>
      </c>
      <c r="M245" s="2">
        <f>+Tabla3[[#This Row],[ENTRADAS]]*Tabla3[[#This Row],[PRECIO]]</f>
        <v>0</v>
      </c>
      <c r="N245" s="2">
        <f>+Tabla3[[#This Row],[SALIDAS]]*Tabla3[[#This Row],[PRECIO]]</f>
        <v>0</v>
      </c>
      <c r="O245" s="2">
        <f>+Tabla3[[#This Row],[BALANCE INICIAL2]]+Tabla3[[#This Row],[ENTRADAS3]]-Tabla3[[#This Row],[SALIDAS4]]</f>
        <v>13841.53</v>
      </c>
    </row>
    <row r="246" spans="1:15" hidden="1">
      <c r="A246" s="9" t="s">
        <v>31</v>
      </c>
      <c r="B246" s="16" t="s">
        <v>897</v>
      </c>
      <c r="C246" t="s">
        <v>75</v>
      </c>
      <c r="D246" t="s">
        <v>199</v>
      </c>
      <c r="F246" s="9" t="s">
        <v>820</v>
      </c>
      <c r="G246">
        <v>8</v>
      </c>
      <c r="I246">
        <v>8</v>
      </c>
      <c r="J246">
        <f>+Tabla3[[#This Row],[BALANCE INICIAL]]+Tabla3[[#This Row],[ENTRADAS]]-Tabla3[[#This Row],[SALIDAS]]</f>
        <v>0</v>
      </c>
      <c r="K246" s="2">
        <v>850</v>
      </c>
      <c r="L246" s="2">
        <f>+Tabla3[[#This Row],[BALANCE INICIAL]]*Tabla3[[#This Row],[PRECIO]]</f>
        <v>6800</v>
      </c>
      <c r="M246" s="2">
        <f>+Tabla3[[#This Row],[ENTRADAS]]*Tabla3[[#This Row],[PRECIO]]</f>
        <v>0</v>
      </c>
      <c r="N246" s="2">
        <f>+Tabla3[[#This Row],[SALIDAS]]*Tabla3[[#This Row],[PRECIO]]</f>
        <v>6800</v>
      </c>
      <c r="O246" s="2">
        <f>+Tabla3[[#This Row],[BALANCE INICIAL2]]+Tabla3[[#This Row],[ENTRADAS3]]-Tabla3[[#This Row],[SALIDAS4]]</f>
        <v>0</v>
      </c>
    </row>
    <row r="247" spans="1:15">
      <c r="A247" s="9" t="s">
        <v>28</v>
      </c>
      <c r="B247" s="16" t="s">
        <v>884</v>
      </c>
      <c r="C247" t="s">
        <v>74</v>
      </c>
      <c r="D247" t="s">
        <v>934</v>
      </c>
      <c r="F247" s="9" t="s">
        <v>826</v>
      </c>
      <c r="H247">
        <v>5</v>
      </c>
      <c r="J247">
        <f>+Tabla3[[#This Row],[BALANCE INICIAL]]+Tabla3[[#This Row],[ENTRADAS]]-Tabla3[[#This Row],[SALIDAS]]</f>
        <v>5</v>
      </c>
      <c r="K247" s="2">
        <v>83.19</v>
      </c>
      <c r="L247" s="2">
        <f>+Tabla3[[#This Row],[BALANCE INICIAL]]*Tabla3[[#This Row],[PRECIO]]</f>
        <v>0</v>
      </c>
      <c r="M247" s="2">
        <f>+Tabla3[[#This Row],[ENTRADAS]]*Tabla3[[#This Row],[PRECIO]]</f>
        <v>415.95</v>
      </c>
      <c r="N247" s="2">
        <f>+Tabla3[[#This Row],[SALIDAS]]*Tabla3[[#This Row],[PRECIO]]</f>
        <v>0</v>
      </c>
      <c r="O247" s="2">
        <f>+Tabla3[[#This Row],[BALANCE INICIAL2]]+Tabla3[[#This Row],[ENTRADAS3]]-Tabla3[[#This Row],[SALIDAS4]]</f>
        <v>415.95</v>
      </c>
    </row>
    <row r="248" spans="1:15" hidden="1">
      <c r="A248" s="9" t="s">
        <v>28</v>
      </c>
      <c r="B248" s="16" t="s">
        <v>884</v>
      </c>
      <c r="C248" t="s">
        <v>74</v>
      </c>
      <c r="D248" t="s">
        <v>200</v>
      </c>
      <c r="F248" s="9" t="s">
        <v>826</v>
      </c>
      <c r="G248">
        <v>22</v>
      </c>
      <c r="J248">
        <f>+Tabla3[[#This Row],[BALANCE INICIAL]]+Tabla3[[#This Row],[ENTRADAS]]-Tabla3[[#This Row],[SALIDAS]]</f>
        <v>22</v>
      </c>
      <c r="K248" s="2">
        <v>76.599999999999994</v>
      </c>
      <c r="L248" s="2">
        <f>+Tabla3[[#This Row],[BALANCE INICIAL]]*Tabla3[[#This Row],[PRECIO]]</f>
        <v>1685.1999999999998</v>
      </c>
      <c r="M248" s="2">
        <f>+Tabla3[[#This Row],[ENTRADAS]]*Tabla3[[#This Row],[PRECIO]]</f>
        <v>0</v>
      </c>
      <c r="N248" s="2">
        <f>+Tabla3[[#This Row],[SALIDAS]]*Tabla3[[#This Row],[PRECIO]]</f>
        <v>0</v>
      </c>
      <c r="O248" s="2">
        <f>+Tabla3[[#This Row],[BALANCE INICIAL2]]+Tabla3[[#This Row],[ENTRADAS3]]-Tabla3[[#This Row],[SALIDAS4]]</f>
        <v>1685.1999999999998</v>
      </c>
    </row>
    <row r="249" spans="1:15" hidden="1">
      <c r="A249" s="9" t="s">
        <v>28</v>
      </c>
      <c r="B249" s="16" t="s">
        <v>884</v>
      </c>
      <c r="C249" t="s">
        <v>74</v>
      </c>
      <c r="D249" t="s">
        <v>201</v>
      </c>
      <c r="F249" s="9" t="s">
        <v>826</v>
      </c>
      <c r="G249">
        <v>13</v>
      </c>
      <c r="J249">
        <f>+Tabla3[[#This Row],[BALANCE INICIAL]]+Tabla3[[#This Row],[ENTRADAS]]-Tabla3[[#This Row],[SALIDAS]]</f>
        <v>13</v>
      </c>
      <c r="K249" s="2">
        <v>22.89</v>
      </c>
      <c r="L249" s="2">
        <f>+Tabla3[[#This Row],[BALANCE INICIAL]]*Tabla3[[#This Row],[PRECIO]]</f>
        <v>297.57</v>
      </c>
      <c r="M249" s="2">
        <f>+Tabla3[[#This Row],[ENTRADAS]]*Tabla3[[#This Row],[PRECIO]]</f>
        <v>0</v>
      </c>
      <c r="N249" s="2">
        <f>+Tabla3[[#This Row],[SALIDAS]]*Tabla3[[#This Row],[PRECIO]]</f>
        <v>0</v>
      </c>
      <c r="O249" s="2">
        <f>+Tabla3[[#This Row],[BALANCE INICIAL2]]+Tabla3[[#This Row],[ENTRADAS3]]-Tabla3[[#This Row],[SALIDAS4]]</f>
        <v>297.57</v>
      </c>
    </row>
    <row r="250" spans="1:15" hidden="1">
      <c r="A250" s="9" t="s">
        <v>23</v>
      </c>
      <c r="B250" s="10" t="s">
        <v>881</v>
      </c>
      <c r="C250" t="s">
        <v>882</v>
      </c>
      <c r="D250" t="s">
        <v>408</v>
      </c>
      <c r="F250" s="9" t="s">
        <v>844</v>
      </c>
      <c r="G250">
        <v>10</v>
      </c>
      <c r="J250">
        <f>+Tabla3[[#This Row],[BALANCE INICIAL]]+Tabla3[[#This Row],[ENTRADAS]]-Tabla3[[#This Row],[SALIDAS]]</f>
        <v>10</v>
      </c>
      <c r="K250" s="2">
        <v>553.22</v>
      </c>
      <c r="L250" s="2">
        <f>+Tabla3[[#This Row],[BALANCE INICIAL]]*Tabla3[[#This Row],[PRECIO]]</f>
        <v>5532.2000000000007</v>
      </c>
      <c r="M250" s="2">
        <f>+Tabla3[[#This Row],[ENTRADAS]]*Tabla3[[#This Row],[PRECIO]]</f>
        <v>0</v>
      </c>
      <c r="N250" s="2">
        <f>+Tabla3[[#This Row],[SALIDAS]]*Tabla3[[#This Row],[PRECIO]]</f>
        <v>0</v>
      </c>
      <c r="O250" s="2">
        <f>+Tabla3[[#This Row],[BALANCE INICIAL2]]+Tabla3[[#This Row],[ENTRADAS3]]-Tabla3[[#This Row],[SALIDAS4]]</f>
        <v>5532.2000000000007</v>
      </c>
    </row>
    <row r="251" spans="1:15" hidden="1">
      <c r="A251" s="9" t="s">
        <v>29</v>
      </c>
      <c r="B251" s="10" t="s">
        <v>878</v>
      </c>
      <c r="C251" t="s">
        <v>102</v>
      </c>
      <c r="D251" t="s">
        <v>555</v>
      </c>
      <c r="F251" s="9" t="s">
        <v>865</v>
      </c>
      <c r="G251">
        <v>1</v>
      </c>
      <c r="J251">
        <f>+Tabla3[[#This Row],[BALANCE INICIAL]]+Tabla3[[#This Row],[ENTRADAS]]-Tabla3[[#This Row],[SALIDAS]]</f>
        <v>1</v>
      </c>
      <c r="K251" s="2">
        <v>790.77</v>
      </c>
      <c r="L251" s="2">
        <f>+Tabla3[[#This Row],[BALANCE INICIAL]]*Tabla3[[#This Row],[PRECIO]]</f>
        <v>790.77</v>
      </c>
      <c r="M251" s="2">
        <f>+Tabla3[[#This Row],[ENTRADAS]]*Tabla3[[#This Row],[PRECIO]]</f>
        <v>0</v>
      </c>
      <c r="N251" s="2">
        <f>+Tabla3[[#This Row],[SALIDAS]]*Tabla3[[#This Row],[PRECIO]]</f>
        <v>0</v>
      </c>
      <c r="O251" s="2">
        <f>+Tabla3[[#This Row],[BALANCE INICIAL2]]+Tabla3[[#This Row],[ENTRADAS3]]-Tabla3[[#This Row],[SALIDAS4]]</f>
        <v>790.77</v>
      </c>
    </row>
    <row r="252" spans="1:15">
      <c r="A252" s="9" t="s">
        <v>31</v>
      </c>
      <c r="B252" s="16" t="s">
        <v>897</v>
      </c>
      <c r="C252" t="s">
        <v>75</v>
      </c>
      <c r="D252" t="s">
        <v>202</v>
      </c>
      <c r="F252" s="9" t="s">
        <v>820</v>
      </c>
      <c r="G252">
        <v>46</v>
      </c>
      <c r="H252">
        <v>125</v>
      </c>
      <c r="I252">
        <v>30</v>
      </c>
      <c r="J252">
        <f>+Tabla3[[#This Row],[BALANCE INICIAL]]+Tabla3[[#This Row],[ENTRADAS]]-Tabla3[[#This Row],[SALIDAS]]</f>
        <v>141</v>
      </c>
      <c r="K252" s="2">
        <v>129.80000000000001</v>
      </c>
      <c r="L252" s="2">
        <f>+Tabla3[[#This Row],[BALANCE INICIAL]]*Tabla3[[#This Row],[PRECIO]]</f>
        <v>5970.8</v>
      </c>
      <c r="M252" s="2">
        <f>+Tabla3[[#This Row],[ENTRADAS]]*Tabla3[[#This Row],[PRECIO]]</f>
        <v>16225.000000000002</v>
      </c>
      <c r="N252" s="2">
        <f>+Tabla3[[#This Row],[SALIDAS]]*Tabla3[[#This Row],[PRECIO]]</f>
        <v>3894.0000000000005</v>
      </c>
      <c r="O252" s="2">
        <f>+Tabla3[[#This Row],[BALANCE INICIAL2]]+Tabla3[[#This Row],[ENTRADAS3]]-Tabla3[[#This Row],[SALIDAS4]]</f>
        <v>18301.800000000003</v>
      </c>
    </row>
    <row r="253" spans="1:15" hidden="1">
      <c r="A253" s="9" t="s">
        <v>31</v>
      </c>
      <c r="B253" s="16" t="s">
        <v>897</v>
      </c>
      <c r="C253" t="s">
        <v>75</v>
      </c>
      <c r="D253" t="s">
        <v>203</v>
      </c>
      <c r="F253" s="9" t="s">
        <v>842</v>
      </c>
      <c r="G253">
        <v>115</v>
      </c>
      <c r="J253">
        <f>+Tabla3[[#This Row],[BALANCE INICIAL]]+Tabla3[[#This Row],[ENTRADAS]]-Tabla3[[#This Row],[SALIDAS]]</f>
        <v>115</v>
      </c>
      <c r="K253" s="2">
        <v>71.5</v>
      </c>
      <c r="L253" s="2">
        <f>+Tabla3[[#This Row],[BALANCE INICIAL]]*Tabla3[[#This Row],[PRECIO]]</f>
        <v>8222.5</v>
      </c>
      <c r="M253" s="2">
        <f>+Tabla3[[#This Row],[ENTRADAS]]*Tabla3[[#This Row],[PRECIO]]</f>
        <v>0</v>
      </c>
      <c r="N253" s="2">
        <f>+Tabla3[[#This Row],[SALIDAS]]*Tabla3[[#This Row],[PRECIO]]</f>
        <v>0</v>
      </c>
      <c r="O253" s="2">
        <f>+Tabla3[[#This Row],[BALANCE INICIAL2]]+Tabla3[[#This Row],[ENTRADAS3]]-Tabla3[[#This Row],[SALIDAS4]]</f>
        <v>8222.5</v>
      </c>
    </row>
    <row r="254" spans="1:15" hidden="1">
      <c r="A254" s="9" t="s">
        <v>31</v>
      </c>
      <c r="B254" s="16" t="s">
        <v>897</v>
      </c>
      <c r="C254" t="s">
        <v>75</v>
      </c>
      <c r="D254" t="s">
        <v>204</v>
      </c>
      <c r="F254" s="9" t="s">
        <v>820</v>
      </c>
      <c r="G254">
        <v>6</v>
      </c>
      <c r="J254">
        <f>+Tabla3[[#This Row],[BALANCE INICIAL]]+Tabla3[[#This Row],[ENTRADAS]]-Tabla3[[#This Row],[SALIDAS]]</f>
        <v>6</v>
      </c>
      <c r="K254" s="2">
        <v>500</v>
      </c>
      <c r="L254" s="2">
        <f>+Tabla3[[#This Row],[BALANCE INICIAL]]*Tabla3[[#This Row],[PRECIO]]</f>
        <v>3000</v>
      </c>
      <c r="M254" s="2">
        <f>+Tabla3[[#This Row],[ENTRADAS]]*Tabla3[[#This Row],[PRECIO]]</f>
        <v>0</v>
      </c>
      <c r="N254" s="2">
        <f>+Tabla3[[#This Row],[SALIDAS]]*Tabla3[[#This Row],[PRECIO]]</f>
        <v>0</v>
      </c>
      <c r="O254" s="2">
        <f>+Tabla3[[#This Row],[BALANCE INICIAL2]]+Tabla3[[#This Row],[ENTRADAS3]]-Tabla3[[#This Row],[SALIDAS4]]</f>
        <v>3000</v>
      </c>
    </row>
    <row r="255" spans="1:15" hidden="1">
      <c r="A255" s="9" t="s">
        <v>28</v>
      </c>
      <c r="B255" s="16" t="s">
        <v>884</v>
      </c>
      <c r="C255" t="s">
        <v>74</v>
      </c>
      <c r="D255" t="s">
        <v>484</v>
      </c>
      <c r="F255" s="9" t="s">
        <v>864</v>
      </c>
      <c r="G255">
        <v>30</v>
      </c>
      <c r="J255">
        <f>+Tabla3[[#This Row],[BALANCE INICIAL]]+Tabla3[[#This Row],[ENTRADAS]]-Tabla3[[#This Row],[SALIDAS]]</f>
        <v>30</v>
      </c>
      <c r="K255" s="2">
        <v>5000</v>
      </c>
      <c r="L255" s="2">
        <f>+Tabla3[[#This Row],[BALANCE INICIAL]]*Tabla3[[#This Row],[PRECIO]]</f>
        <v>150000</v>
      </c>
      <c r="M255" s="2">
        <f>+Tabla3[[#This Row],[ENTRADAS]]*Tabla3[[#This Row],[PRECIO]]</f>
        <v>0</v>
      </c>
      <c r="N255" s="2">
        <f>+Tabla3[[#This Row],[SALIDAS]]*Tabla3[[#This Row],[PRECIO]]</f>
        <v>0</v>
      </c>
      <c r="O255" s="2">
        <f>+Tabla3[[#This Row],[BALANCE INICIAL2]]+Tabla3[[#This Row],[ENTRADAS3]]-Tabla3[[#This Row],[SALIDAS4]]</f>
        <v>150000</v>
      </c>
    </row>
    <row r="256" spans="1:15" hidden="1">
      <c r="A256" s="9" t="s">
        <v>47</v>
      </c>
      <c r="B256" s="16" t="s">
        <v>893</v>
      </c>
      <c r="C256" t="s">
        <v>94</v>
      </c>
      <c r="D256" t="s">
        <v>380</v>
      </c>
      <c r="F256" s="9" t="s">
        <v>825</v>
      </c>
      <c r="G256">
        <v>2</v>
      </c>
      <c r="J256">
        <f>+Tabla3[[#This Row],[BALANCE INICIAL]]+Tabla3[[#This Row],[ENTRADAS]]-Tabla3[[#This Row],[SALIDAS]]</f>
        <v>2</v>
      </c>
      <c r="K256" s="2">
        <v>1089</v>
      </c>
      <c r="L256" s="2">
        <f>+Tabla3[[#This Row],[BALANCE INICIAL]]*Tabla3[[#This Row],[PRECIO]]</f>
        <v>2178</v>
      </c>
      <c r="M256" s="2">
        <f>+Tabla3[[#This Row],[ENTRADAS]]*Tabla3[[#This Row],[PRECIO]]</f>
        <v>0</v>
      </c>
      <c r="N256" s="2">
        <f>+Tabla3[[#This Row],[SALIDAS]]*Tabla3[[#This Row],[PRECIO]]</f>
        <v>0</v>
      </c>
      <c r="O256" s="2">
        <f>+Tabla3[[#This Row],[BALANCE INICIAL2]]+Tabla3[[#This Row],[ENTRADAS3]]-Tabla3[[#This Row],[SALIDAS4]]</f>
        <v>2178</v>
      </c>
    </row>
    <row r="257" spans="1:15" hidden="1">
      <c r="A257" s="9" t="s">
        <v>29</v>
      </c>
      <c r="B257" s="10" t="s">
        <v>878</v>
      </c>
      <c r="C257" t="s">
        <v>102</v>
      </c>
      <c r="D257" t="s">
        <v>556</v>
      </c>
      <c r="F257" s="9" t="s">
        <v>834</v>
      </c>
      <c r="G257">
        <v>5</v>
      </c>
      <c r="J257">
        <f>+Tabla3[[#This Row],[BALANCE INICIAL]]+Tabla3[[#This Row],[ENTRADAS]]-Tabla3[[#This Row],[SALIDAS]]</f>
        <v>5</v>
      </c>
      <c r="K257" s="2">
        <v>60.5</v>
      </c>
      <c r="L257" s="2">
        <f>+Tabla3[[#This Row],[BALANCE INICIAL]]*Tabla3[[#This Row],[PRECIO]]</f>
        <v>302.5</v>
      </c>
      <c r="M257" s="2">
        <f>+Tabla3[[#This Row],[ENTRADAS]]*Tabla3[[#This Row],[PRECIO]]</f>
        <v>0</v>
      </c>
      <c r="N257" s="2">
        <f>+Tabla3[[#This Row],[SALIDAS]]*Tabla3[[#This Row],[PRECIO]]</f>
        <v>0</v>
      </c>
      <c r="O257" s="2">
        <f>+Tabla3[[#This Row],[BALANCE INICIAL2]]+Tabla3[[#This Row],[ENTRADAS3]]-Tabla3[[#This Row],[SALIDAS4]]</f>
        <v>302.5</v>
      </c>
    </row>
    <row r="258" spans="1:15" hidden="1">
      <c r="A258" s="9" t="s">
        <v>23</v>
      </c>
      <c r="B258" s="10" t="s">
        <v>881</v>
      </c>
      <c r="C258" t="s">
        <v>882</v>
      </c>
      <c r="D258" t="s">
        <v>430</v>
      </c>
      <c r="F258" s="9" t="s">
        <v>820</v>
      </c>
      <c r="G258">
        <v>19</v>
      </c>
      <c r="J258">
        <f>+Tabla3[[#This Row],[BALANCE INICIAL]]+Tabla3[[#This Row],[ENTRADAS]]-Tabla3[[#This Row],[SALIDAS]]</f>
        <v>19</v>
      </c>
      <c r="K258" s="2">
        <v>91.12</v>
      </c>
      <c r="L258" s="2">
        <f>+Tabla3[[#This Row],[BALANCE INICIAL]]*Tabla3[[#This Row],[PRECIO]]</f>
        <v>1731.2800000000002</v>
      </c>
      <c r="M258" s="2">
        <f>+Tabla3[[#This Row],[ENTRADAS]]*Tabla3[[#This Row],[PRECIO]]</f>
        <v>0</v>
      </c>
      <c r="N258" s="2">
        <f>+Tabla3[[#This Row],[SALIDAS]]*Tabla3[[#This Row],[PRECIO]]</f>
        <v>0</v>
      </c>
      <c r="O258" s="2">
        <f>+Tabla3[[#This Row],[BALANCE INICIAL2]]+Tabla3[[#This Row],[ENTRADAS3]]-Tabla3[[#This Row],[SALIDAS4]]</f>
        <v>1731.2800000000002</v>
      </c>
    </row>
    <row r="259" spans="1:15" hidden="1">
      <c r="A259" s="9" t="s">
        <v>59</v>
      </c>
      <c r="B259" s="10" t="s">
        <v>880</v>
      </c>
      <c r="C259" t="s">
        <v>107</v>
      </c>
      <c r="D259" t="s">
        <v>699</v>
      </c>
      <c r="F259" s="9" t="s">
        <v>820</v>
      </c>
      <c r="G259">
        <v>26</v>
      </c>
      <c r="J259">
        <f>+Tabla3[[#This Row],[BALANCE INICIAL]]+Tabla3[[#This Row],[ENTRADAS]]-Tabla3[[#This Row],[SALIDAS]]</f>
        <v>26</v>
      </c>
      <c r="K259" s="2">
        <v>284</v>
      </c>
      <c r="L259" s="2">
        <f>+Tabla3[[#This Row],[BALANCE INICIAL]]*Tabla3[[#This Row],[PRECIO]]</f>
        <v>7384</v>
      </c>
      <c r="M259" s="2">
        <f>+Tabla3[[#This Row],[ENTRADAS]]*Tabla3[[#This Row],[PRECIO]]</f>
        <v>0</v>
      </c>
      <c r="N259" s="2">
        <f>+Tabla3[[#This Row],[SALIDAS]]*Tabla3[[#This Row],[PRECIO]]</f>
        <v>0</v>
      </c>
      <c r="O259" s="2">
        <f>+Tabla3[[#This Row],[BALANCE INICIAL2]]+Tabla3[[#This Row],[ENTRADAS3]]-Tabla3[[#This Row],[SALIDAS4]]</f>
        <v>7384</v>
      </c>
    </row>
    <row r="260" spans="1:15" hidden="1">
      <c r="A260" s="9" t="s">
        <v>59</v>
      </c>
      <c r="B260" s="10" t="s">
        <v>880</v>
      </c>
      <c r="C260" t="s">
        <v>107</v>
      </c>
      <c r="D260" t="s">
        <v>700</v>
      </c>
      <c r="F260" s="9" t="s">
        <v>820</v>
      </c>
      <c r="G260">
        <v>8</v>
      </c>
      <c r="J260">
        <f>+Tabla3[[#This Row],[BALANCE INICIAL]]+Tabla3[[#This Row],[ENTRADAS]]-Tabla3[[#This Row],[SALIDAS]]</f>
        <v>8</v>
      </c>
      <c r="K260" s="2">
        <v>650</v>
      </c>
      <c r="L260" s="2">
        <f>+Tabla3[[#This Row],[BALANCE INICIAL]]*Tabla3[[#This Row],[PRECIO]]</f>
        <v>5200</v>
      </c>
      <c r="M260" s="2">
        <f>+Tabla3[[#This Row],[ENTRADAS]]*Tabla3[[#This Row],[PRECIO]]</f>
        <v>0</v>
      </c>
      <c r="N260" s="2">
        <f>+Tabla3[[#This Row],[SALIDAS]]*Tabla3[[#This Row],[PRECIO]]</f>
        <v>0</v>
      </c>
      <c r="O260" s="2">
        <f>+Tabla3[[#This Row],[BALANCE INICIAL2]]+Tabla3[[#This Row],[ENTRADAS3]]-Tabla3[[#This Row],[SALIDAS4]]</f>
        <v>5200</v>
      </c>
    </row>
    <row r="261" spans="1:15" hidden="1">
      <c r="A261" s="9" t="s">
        <v>62</v>
      </c>
      <c r="B261" s="16" t="s">
        <v>891</v>
      </c>
      <c r="C261" t="s">
        <v>110</v>
      </c>
      <c r="D261" t="s">
        <v>701</v>
      </c>
      <c r="F261" s="9" t="s">
        <v>820</v>
      </c>
      <c r="G261">
        <v>2</v>
      </c>
      <c r="J261">
        <f>+Tabla3[[#This Row],[BALANCE INICIAL]]+Tabla3[[#This Row],[ENTRADAS]]-Tabla3[[#This Row],[SALIDAS]]</f>
        <v>2</v>
      </c>
      <c r="K261" s="2">
        <v>1450</v>
      </c>
      <c r="L261" s="2">
        <f>+Tabla3[[#This Row],[BALANCE INICIAL]]*Tabla3[[#This Row],[PRECIO]]</f>
        <v>2900</v>
      </c>
      <c r="M261" s="2">
        <f>+Tabla3[[#This Row],[ENTRADAS]]*Tabla3[[#This Row],[PRECIO]]</f>
        <v>0</v>
      </c>
      <c r="N261" s="2">
        <f>+Tabla3[[#This Row],[SALIDAS]]*Tabla3[[#This Row],[PRECIO]]</f>
        <v>0</v>
      </c>
      <c r="O261" s="2">
        <f>+Tabla3[[#This Row],[BALANCE INICIAL2]]+Tabla3[[#This Row],[ENTRADAS3]]-Tabla3[[#This Row],[SALIDAS4]]</f>
        <v>2900</v>
      </c>
    </row>
    <row r="262" spans="1:15" hidden="1">
      <c r="A262" s="9" t="s">
        <v>62</v>
      </c>
      <c r="B262" s="16" t="s">
        <v>891</v>
      </c>
      <c r="C262" t="s">
        <v>110</v>
      </c>
      <c r="D262" t="s">
        <v>702</v>
      </c>
      <c r="F262" s="9" t="s">
        <v>820</v>
      </c>
      <c r="G262">
        <v>2</v>
      </c>
      <c r="J262">
        <f>+Tabla3[[#This Row],[BALANCE INICIAL]]+Tabla3[[#This Row],[ENTRADAS]]-Tabla3[[#This Row],[SALIDAS]]</f>
        <v>2</v>
      </c>
      <c r="K262" s="2">
        <v>1350</v>
      </c>
      <c r="L262" s="2">
        <f>+Tabla3[[#This Row],[BALANCE INICIAL]]*Tabla3[[#This Row],[PRECIO]]</f>
        <v>2700</v>
      </c>
      <c r="M262" s="2">
        <f>+Tabla3[[#This Row],[ENTRADAS]]*Tabla3[[#This Row],[PRECIO]]</f>
        <v>0</v>
      </c>
      <c r="N262" s="2">
        <f>+Tabla3[[#This Row],[SALIDAS]]*Tabla3[[#This Row],[PRECIO]]</f>
        <v>0</v>
      </c>
      <c r="O262" s="2">
        <f>+Tabla3[[#This Row],[BALANCE INICIAL2]]+Tabla3[[#This Row],[ENTRADAS3]]-Tabla3[[#This Row],[SALIDAS4]]</f>
        <v>2700</v>
      </c>
    </row>
    <row r="263" spans="1:15" hidden="1">
      <c r="A263" s="9" t="s">
        <v>26</v>
      </c>
      <c r="B263" s="16" t="s">
        <v>887</v>
      </c>
      <c r="C263" t="s">
        <v>70</v>
      </c>
      <c r="D263" t="s">
        <v>217</v>
      </c>
      <c r="F263" s="9" t="s">
        <v>826</v>
      </c>
      <c r="G263">
        <v>4</v>
      </c>
      <c r="I263">
        <v>1</v>
      </c>
      <c r="J263">
        <f>+Tabla3[[#This Row],[BALANCE INICIAL]]+Tabla3[[#This Row],[ENTRADAS]]-Tabla3[[#This Row],[SALIDAS]]</f>
        <v>3</v>
      </c>
      <c r="K263" s="2">
        <v>900</v>
      </c>
      <c r="L263" s="2">
        <f>+Tabla3[[#This Row],[BALANCE INICIAL]]*Tabla3[[#This Row],[PRECIO]]</f>
        <v>3600</v>
      </c>
      <c r="M263" s="2">
        <f>+Tabla3[[#This Row],[ENTRADAS]]*Tabla3[[#This Row],[PRECIO]]</f>
        <v>0</v>
      </c>
      <c r="N263" s="2">
        <f>+Tabla3[[#This Row],[SALIDAS]]*Tabla3[[#This Row],[PRECIO]]</f>
        <v>900</v>
      </c>
      <c r="O263" s="2">
        <f>+Tabla3[[#This Row],[BALANCE INICIAL2]]+Tabla3[[#This Row],[ENTRADAS3]]-Tabla3[[#This Row],[SALIDAS4]]</f>
        <v>2700</v>
      </c>
    </row>
    <row r="264" spans="1:15" hidden="1">
      <c r="A264" s="9" t="s">
        <v>28</v>
      </c>
      <c r="B264" s="16" t="s">
        <v>884</v>
      </c>
      <c r="C264" t="s">
        <v>74</v>
      </c>
      <c r="D264" t="s">
        <v>205</v>
      </c>
      <c r="F264" s="9" t="s">
        <v>843</v>
      </c>
      <c r="G264">
        <v>43</v>
      </c>
      <c r="J264">
        <f>+Tabla3[[#This Row],[BALANCE INICIAL]]+Tabla3[[#This Row],[ENTRADAS]]-Tabla3[[#This Row],[SALIDAS]]</f>
        <v>43</v>
      </c>
      <c r="K264" s="2">
        <v>240</v>
      </c>
      <c r="L264" s="2">
        <f>+Tabla3[[#This Row],[BALANCE INICIAL]]*Tabla3[[#This Row],[PRECIO]]</f>
        <v>10320</v>
      </c>
      <c r="M264" s="2">
        <f>+Tabla3[[#This Row],[ENTRADAS]]*Tabla3[[#This Row],[PRECIO]]</f>
        <v>0</v>
      </c>
      <c r="N264" s="2">
        <f>+Tabla3[[#This Row],[SALIDAS]]*Tabla3[[#This Row],[PRECIO]]</f>
        <v>0</v>
      </c>
      <c r="O264" s="2">
        <f>+Tabla3[[#This Row],[BALANCE INICIAL2]]+Tabla3[[#This Row],[ENTRADAS3]]-Tabla3[[#This Row],[SALIDAS4]]</f>
        <v>10320</v>
      </c>
    </row>
    <row r="265" spans="1:15" hidden="1">
      <c r="A265" s="9" t="s">
        <v>28</v>
      </c>
      <c r="B265" s="16" t="s">
        <v>884</v>
      </c>
      <c r="C265" t="s">
        <v>74</v>
      </c>
      <c r="D265" t="s">
        <v>206</v>
      </c>
      <c r="F265" s="9" t="s">
        <v>843</v>
      </c>
      <c r="G265">
        <v>44</v>
      </c>
      <c r="J265">
        <f>+Tabla3[[#This Row],[BALANCE INICIAL]]+Tabla3[[#This Row],[ENTRADAS]]-Tabla3[[#This Row],[SALIDAS]]</f>
        <v>44</v>
      </c>
      <c r="K265" s="2">
        <v>292.5</v>
      </c>
      <c r="L265" s="2">
        <f>+Tabla3[[#This Row],[BALANCE INICIAL]]*Tabla3[[#This Row],[PRECIO]]</f>
        <v>12870</v>
      </c>
      <c r="M265" s="2">
        <f>+Tabla3[[#This Row],[ENTRADAS]]*Tabla3[[#This Row],[PRECIO]]</f>
        <v>0</v>
      </c>
      <c r="N265" s="2">
        <f>+Tabla3[[#This Row],[SALIDAS]]*Tabla3[[#This Row],[PRECIO]]</f>
        <v>0</v>
      </c>
      <c r="O265" s="2">
        <f>+Tabla3[[#This Row],[BALANCE INICIAL2]]+Tabla3[[#This Row],[ENTRADAS3]]-Tabla3[[#This Row],[SALIDAS4]]</f>
        <v>12870</v>
      </c>
    </row>
    <row r="266" spans="1:15" hidden="1">
      <c r="A266" s="9" t="s">
        <v>28</v>
      </c>
      <c r="B266" s="16" t="s">
        <v>884</v>
      </c>
      <c r="C266" t="s">
        <v>74</v>
      </c>
      <c r="D266" t="s">
        <v>207</v>
      </c>
      <c r="F266" s="9" t="s">
        <v>843</v>
      </c>
      <c r="G266">
        <v>39</v>
      </c>
      <c r="J266">
        <f>+Tabla3[[#This Row],[BALANCE INICIAL]]+Tabla3[[#This Row],[ENTRADAS]]-Tabla3[[#This Row],[SALIDAS]]</f>
        <v>39</v>
      </c>
      <c r="K266" s="2">
        <v>295</v>
      </c>
      <c r="L266" s="2">
        <f>+Tabla3[[#This Row],[BALANCE INICIAL]]*Tabla3[[#This Row],[PRECIO]]</f>
        <v>11505</v>
      </c>
      <c r="M266" s="2">
        <f>+Tabla3[[#This Row],[ENTRADAS]]*Tabla3[[#This Row],[PRECIO]]</f>
        <v>0</v>
      </c>
      <c r="N266" s="2">
        <f>+Tabla3[[#This Row],[SALIDAS]]*Tabla3[[#This Row],[PRECIO]]</f>
        <v>0</v>
      </c>
      <c r="O266" s="2">
        <f>+Tabla3[[#This Row],[BALANCE INICIAL2]]+Tabla3[[#This Row],[ENTRADAS3]]-Tabla3[[#This Row],[SALIDAS4]]</f>
        <v>11505</v>
      </c>
    </row>
    <row r="267" spans="1:15" hidden="1">
      <c r="A267" s="9" t="s">
        <v>28</v>
      </c>
      <c r="B267" s="16" t="s">
        <v>884</v>
      </c>
      <c r="C267" t="s">
        <v>74</v>
      </c>
      <c r="D267" t="s">
        <v>208</v>
      </c>
      <c r="F267" s="9" t="s">
        <v>843</v>
      </c>
      <c r="G267">
        <v>49</v>
      </c>
      <c r="J267">
        <f>+Tabla3[[#This Row],[BALANCE INICIAL]]+Tabla3[[#This Row],[ENTRADAS]]-Tabla3[[#This Row],[SALIDAS]]</f>
        <v>49</v>
      </c>
      <c r="K267" s="2">
        <v>301</v>
      </c>
      <c r="L267" s="2">
        <f>+Tabla3[[#This Row],[BALANCE INICIAL]]*Tabla3[[#This Row],[PRECIO]]</f>
        <v>14749</v>
      </c>
      <c r="M267" s="2">
        <f>+Tabla3[[#This Row],[ENTRADAS]]*Tabla3[[#This Row],[PRECIO]]</f>
        <v>0</v>
      </c>
      <c r="N267" s="2">
        <f>+Tabla3[[#This Row],[SALIDAS]]*Tabla3[[#This Row],[PRECIO]]</f>
        <v>0</v>
      </c>
      <c r="O267" s="2">
        <f>+Tabla3[[#This Row],[BALANCE INICIAL2]]+Tabla3[[#This Row],[ENTRADAS3]]-Tabla3[[#This Row],[SALIDAS4]]</f>
        <v>14749</v>
      </c>
    </row>
    <row r="268" spans="1:15" hidden="1">
      <c r="A268" s="9" t="s">
        <v>28</v>
      </c>
      <c r="B268" s="16" t="s">
        <v>884</v>
      </c>
      <c r="C268" t="s">
        <v>74</v>
      </c>
      <c r="D268" t="s">
        <v>209</v>
      </c>
      <c r="F268" s="9" t="s">
        <v>843</v>
      </c>
      <c r="G268">
        <v>48</v>
      </c>
      <c r="J268">
        <f>+Tabla3[[#This Row],[BALANCE INICIAL]]+Tabla3[[#This Row],[ENTRADAS]]-Tabla3[[#This Row],[SALIDAS]]</f>
        <v>48</v>
      </c>
      <c r="K268" s="2">
        <v>426.4</v>
      </c>
      <c r="L268" s="2">
        <f>+Tabla3[[#This Row],[BALANCE INICIAL]]*Tabla3[[#This Row],[PRECIO]]</f>
        <v>20467.199999999997</v>
      </c>
      <c r="M268" s="2">
        <f>+Tabla3[[#This Row],[ENTRADAS]]*Tabla3[[#This Row],[PRECIO]]</f>
        <v>0</v>
      </c>
      <c r="N268" s="2">
        <f>+Tabla3[[#This Row],[SALIDAS]]*Tabla3[[#This Row],[PRECIO]]</f>
        <v>0</v>
      </c>
      <c r="O268" s="2">
        <f>+Tabla3[[#This Row],[BALANCE INICIAL2]]+Tabla3[[#This Row],[ENTRADAS3]]-Tabla3[[#This Row],[SALIDAS4]]</f>
        <v>20467.199999999997</v>
      </c>
    </row>
    <row r="269" spans="1:15" hidden="1">
      <c r="A269" s="9" t="s">
        <v>28</v>
      </c>
      <c r="B269" s="16" t="s">
        <v>884</v>
      </c>
      <c r="C269" t="s">
        <v>74</v>
      </c>
      <c r="D269" t="s">
        <v>210</v>
      </c>
      <c r="F269" s="9" t="s">
        <v>843</v>
      </c>
      <c r="G269">
        <v>49</v>
      </c>
      <c r="J269">
        <f>+Tabla3[[#This Row],[BALANCE INICIAL]]+Tabla3[[#This Row],[ENTRADAS]]-Tabla3[[#This Row],[SALIDAS]]</f>
        <v>49</v>
      </c>
      <c r="K269" s="2">
        <v>435</v>
      </c>
      <c r="L269" s="2">
        <f>+Tabla3[[#This Row],[BALANCE INICIAL]]*Tabla3[[#This Row],[PRECIO]]</f>
        <v>21315</v>
      </c>
      <c r="M269" s="2">
        <f>+Tabla3[[#This Row],[ENTRADAS]]*Tabla3[[#This Row],[PRECIO]]</f>
        <v>0</v>
      </c>
      <c r="N269" s="2">
        <f>+Tabla3[[#This Row],[SALIDAS]]*Tabla3[[#This Row],[PRECIO]]</f>
        <v>0</v>
      </c>
      <c r="O269" s="2">
        <f>+Tabla3[[#This Row],[BALANCE INICIAL2]]+Tabla3[[#This Row],[ENTRADAS3]]-Tabla3[[#This Row],[SALIDAS4]]</f>
        <v>21315</v>
      </c>
    </row>
    <row r="270" spans="1:15" hidden="1">
      <c r="A270" s="9" t="s">
        <v>28</v>
      </c>
      <c r="B270" s="16" t="s">
        <v>884</v>
      </c>
      <c r="C270" t="s">
        <v>74</v>
      </c>
      <c r="D270" t="s">
        <v>211</v>
      </c>
      <c r="F270" s="9" t="s">
        <v>843</v>
      </c>
      <c r="G270">
        <v>40</v>
      </c>
      <c r="J270">
        <f>+Tabla3[[#This Row],[BALANCE INICIAL]]+Tabla3[[#This Row],[ENTRADAS]]-Tabla3[[#This Row],[SALIDAS]]</f>
        <v>40</v>
      </c>
      <c r="K270" s="2">
        <v>520</v>
      </c>
      <c r="L270" s="2">
        <f>+Tabla3[[#This Row],[BALANCE INICIAL]]*Tabla3[[#This Row],[PRECIO]]</f>
        <v>20800</v>
      </c>
      <c r="M270" s="2">
        <f>+Tabla3[[#This Row],[ENTRADAS]]*Tabla3[[#This Row],[PRECIO]]</f>
        <v>0</v>
      </c>
      <c r="N270" s="2">
        <f>+Tabla3[[#This Row],[SALIDAS]]*Tabla3[[#This Row],[PRECIO]]</f>
        <v>0</v>
      </c>
      <c r="O270" s="2">
        <f>+Tabla3[[#This Row],[BALANCE INICIAL2]]+Tabla3[[#This Row],[ENTRADAS3]]-Tabla3[[#This Row],[SALIDAS4]]</f>
        <v>20800</v>
      </c>
    </row>
    <row r="271" spans="1:15" hidden="1">
      <c r="A271" s="9" t="s">
        <v>28</v>
      </c>
      <c r="B271" s="16" t="s">
        <v>884</v>
      </c>
      <c r="C271" t="s">
        <v>74</v>
      </c>
      <c r="D271" t="s">
        <v>212</v>
      </c>
      <c r="F271" s="9" t="s">
        <v>821</v>
      </c>
      <c r="G271">
        <v>10</v>
      </c>
      <c r="J271">
        <f>+Tabla3[[#This Row],[BALANCE INICIAL]]+Tabla3[[#This Row],[ENTRADAS]]-Tabla3[[#This Row],[SALIDAS]]</f>
        <v>10</v>
      </c>
      <c r="K271" s="2">
        <v>862.36</v>
      </c>
      <c r="L271" s="2">
        <f>+Tabla3[[#This Row],[BALANCE INICIAL]]*Tabla3[[#This Row],[PRECIO]]</f>
        <v>8623.6</v>
      </c>
      <c r="M271" s="2">
        <f>+Tabla3[[#This Row],[ENTRADAS]]*Tabla3[[#This Row],[PRECIO]]</f>
        <v>0</v>
      </c>
      <c r="N271" s="2">
        <f>+Tabla3[[#This Row],[SALIDAS]]*Tabla3[[#This Row],[PRECIO]]</f>
        <v>0</v>
      </c>
      <c r="O271" s="2">
        <f>+Tabla3[[#This Row],[BALANCE INICIAL2]]+Tabla3[[#This Row],[ENTRADAS3]]-Tabla3[[#This Row],[SALIDAS4]]</f>
        <v>8623.6</v>
      </c>
    </row>
    <row r="272" spans="1:15" hidden="1">
      <c r="A272" s="14" t="s">
        <v>28</v>
      </c>
      <c r="B272" s="16" t="s">
        <v>884</v>
      </c>
      <c r="C272" s="16" t="s">
        <v>74</v>
      </c>
      <c r="D272" t="s">
        <v>213</v>
      </c>
      <c r="F272" s="9" t="s">
        <v>843</v>
      </c>
      <c r="G272">
        <v>3</v>
      </c>
      <c r="J272">
        <f>+Tabla3[[#This Row],[BALANCE INICIAL]]+Tabla3[[#This Row],[ENTRADAS]]-Tabla3[[#This Row],[SALIDAS]]</f>
        <v>3</v>
      </c>
      <c r="K272" s="2">
        <v>240</v>
      </c>
      <c r="L272" s="2">
        <f>+Tabla3[[#This Row],[BALANCE INICIAL]]*Tabla3[[#This Row],[PRECIO]]</f>
        <v>720</v>
      </c>
      <c r="M272" s="2">
        <f>+Tabla3[[#This Row],[ENTRADAS]]*Tabla3[[#This Row],[PRECIO]]</f>
        <v>0</v>
      </c>
      <c r="N272" s="2">
        <f>+Tabla3[[#This Row],[SALIDAS]]*Tabla3[[#This Row],[PRECIO]]</f>
        <v>0</v>
      </c>
      <c r="O272" s="2">
        <f>+Tabla3[[#This Row],[BALANCE INICIAL2]]+Tabla3[[#This Row],[ENTRADAS3]]-Tabla3[[#This Row],[SALIDAS4]]</f>
        <v>720</v>
      </c>
    </row>
    <row r="273" spans="1:15" hidden="1">
      <c r="A273" s="9" t="s">
        <v>28</v>
      </c>
      <c r="B273" s="16" t="s">
        <v>884</v>
      </c>
      <c r="C273" t="s">
        <v>74</v>
      </c>
      <c r="D273" t="s">
        <v>214</v>
      </c>
      <c r="F273" s="9" t="s">
        <v>843</v>
      </c>
      <c r="G273">
        <v>45</v>
      </c>
      <c r="J273">
        <f>+Tabla3[[#This Row],[BALANCE INICIAL]]+Tabla3[[#This Row],[ENTRADAS]]-Tabla3[[#This Row],[SALIDAS]]</f>
        <v>45</v>
      </c>
      <c r="K273" s="2">
        <v>245</v>
      </c>
      <c r="L273" s="2">
        <f>+Tabla3[[#This Row],[BALANCE INICIAL]]*Tabla3[[#This Row],[PRECIO]]</f>
        <v>11025</v>
      </c>
      <c r="M273" s="2">
        <f>+Tabla3[[#This Row],[ENTRADAS]]*Tabla3[[#This Row],[PRECIO]]</f>
        <v>0</v>
      </c>
      <c r="N273" s="2">
        <f>+Tabla3[[#This Row],[SALIDAS]]*Tabla3[[#This Row],[PRECIO]]</f>
        <v>0</v>
      </c>
      <c r="O273" s="2">
        <f>+Tabla3[[#This Row],[BALANCE INICIAL2]]+Tabla3[[#This Row],[ENTRADAS3]]-Tabla3[[#This Row],[SALIDAS4]]</f>
        <v>11025</v>
      </c>
    </row>
    <row r="274" spans="1:15" hidden="1">
      <c r="A274" s="9" t="s">
        <v>29</v>
      </c>
      <c r="B274" s="16" t="s">
        <v>878</v>
      </c>
      <c r="C274" t="s">
        <v>102</v>
      </c>
      <c r="D274" t="s">
        <v>505</v>
      </c>
      <c r="F274" s="9" t="s">
        <v>910</v>
      </c>
      <c r="G274">
        <v>0</v>
      </c>
      <c r="J274">
        <f>+Tabla3[[#This Row],[BALANCE INICIAL]]+Tabla3[[#This Row],[ENTRADAS]]-Tabla3[[#This Row],[SALIDAS]]</f>
        <v>0</v>
      </c>
      <c r="K274" s="2">
        <v>50</v>
      </c>
      <c r="L274" s="2">
        <f>+Tabla3[[#This Row],[BALANCE INICIAL]]*Tabla3[[#This Row],[PRECIO]]</f>
        <v>0</v>
      </c>
      <c r="M274" s="2">
        <f>+Tabla3[[#This Row],[ENTRADAS]]*Tabla3[[#This Row],[PRECIO]]</f>
        <v>0</v>
      </c>
      <c r="N274" s="2">
        <f>+Tabla3[[#This Row],[SALIDAS]]*Tabla3[[#This Row],[PRECIO]]</f>
        <v>0</v>
      </c>
      <c r="O274" s="2">
        <f>+Tabla3[[#This Row],[BALANCE INICIAL2]]+Tabla3[[#This Row],[ENTRADAS3]]-Tabla3[[#This Row],[SALIDAS4]]</f>
        <v>0</v>
      </c>
    </row>
    <row r="275" spans="1:15" hidden="1">
      <c r="A275" s="9" t="s">
        <v>31</v>
      </c>
      <c r="B275" s="16" t="s">
        <v>897</v>
      </c>
      <c r="C275" t="s">
        <v>75</v>
      </c>
      <c r="D275" t="s">
        <v>215</v>
      </c>
      <c r="F275" s="9" t="s">
        <v>844</v>
      </c>
      <c r="G275">
        <v>8</v>
      </c>
      <c r="J275">
        <f>+Tabla3[[#This Row],[BALANCE INICIAL]]+Tabla3[[#This Row],[ENTRADAS]]-Tabla3[[#This Row],[SALIDAS]]</f>
        <v>8</v>
      </c>
      <c r="K275" s="2">
        <v>345</v>
      </c>
      <c r="L275" s="2">
        <f>+Tabla3[[#This Row],[BALANCE INICIAL]]*Tabla3[[#This Row],[PRECIO]]</f>
        <v>2760</v>
      </c>
      <c r="M275" s="2">
        <f>+Tabla3[[#This Row],[ENTRADAS]]*Tabla3[[#This Row],[PRECIO]]</f>
        <v>0</v>
      </c>
      <c r="N275" s="2">
        <f>+Tabla3[[#This Row],[SALIDAS]]*Tabla3[[#This Row],[PRECIO]]</f>
        <v>0</v>
      </c>
      <c r="O275" s="2">
        <f>+Tabla3[[#This Row],[BALANCE INICIAL2]]+Tabla3[[#This Row],[ENTRADAS3]]-Tabla3[[#This Row],[SALIDAS4]]</f>
        <v>2760</v>
      </c>
    </row>
    <row r="276" spans="1:15" hidden="1">
      <c r="A276" s="9" t="s">
        <v>29</v>
      </c>
      <c r="B276" s="10" t="s">
        <v>878</v>
      </c>
      <c r="C276" t="s">
        <v>102</v>
      </c>
      <c r="D276" t="s">
        <v>557</v>
      </c>
      <c r="F276" s="9" t="s">
        <v>820</v>
      </c>
      <c r="G276">
        <v>1</v>
      </c>
      <c r="J276">
        <f>+Tabla3[[#This Row],[BALANCE INICIAL]]+Tabla3[[#This Row],[ENTRADAS]]-Tabla3[[#This Row],[SALIDAS]]</f>
        <v>1</v>
      </c>
      <c r="K276" s="2">
        <v>5000</v>
      </c>
      <c r="L276" s="2">
        <f>+Tabla3[[#This Row],[BALANCE INICIAL]]*Tabla3[[#This Row],[PRECIO]]</f>
        <v>5000</v>
      </c>
      <c r="M276" s="2">
        <f>+Tabla3[[#This Row],[ENTRADAS]]*Tabla3[[#This Row],[PRECIO]]</f>
        <v>0</v>
      </c>
      <c r="N276" s="2">
        <f>+Tabla3[[#This Row],[SALIDAS]]*Tabla3[[#This Row],[PRECIO]]</f>
        <v>0</v>
      </c>
      <c r="O276" s="2">
        <f>+Tabla3[[#This Row],[BALANCE INICIAL2]]+Tabla3[[#This Row],[ENTRADAS3]]-Tabla3[[#This Row],[SALIDAS4]]</f>
        <v>5000</v>
      </c>
    </row>
    <row r="277" spans="1:15" hidden="1">
      <c r="A277" s="9" t="s">
        <v>28</v>
      </c>
      <c r="B277" t="s">
        <v>884</v>
      </c>
      <c r="C277" t="s">
        <v>74</v>
      </c>
      <c r="D277" t="s">
        <v>216</v>
      </c>
      <c r="F277" s="9" t="s">
        <v>845</v>
      </c>
      <c r="G277">
        <v>3</v>
      </c>
      <c r="J277">
        <f>+Tabla3[[#This Row],[BALANCE INICIAL]]+Tabla3[[#This Row],[ENTRADAS]]-Tabla3[[#This Row],[SALIDAS]]</f>
        <v>3</v>
      </c>
      <c r="K277" s="2">
        <v>95.9</v>
      </c>
      <c r="L277" s="2">
        <f>+Tabla3[[#This Row],[BALANCE INICIAL]]*Tabla3[[#This Row],[PRECIO]]</f>
        <v>287.70000000000005</v>
      </c>
      <c r="M277" s="2">
        <f>+Tabla3[[#This Row],[ENTRADAS]]*Tabla3[[#This Row],[PRECIO]]</f>
        <v>0</v>
      </c>
      <c r="N277" s="2">
        <f>+Tabla3[[#This Row],[SALIDAS]]*Tabla3[[#This Row],[PRECIO]]</f>
        <v>0</v>
      </c>
      <c r="O277" s="2">
        <f>+Tabla3[[#This Row],[BALANCE INICIAL2]]+Tabla3[[#This Row],[ENTRADAS3]]-Tabla3[[#This Row],[SALIDAS4]]</f>
        <v>287.70000000000005</v>
      </c>
    </row>
    <row r="278" spans="1:15">
      <c r="A278" s="9" t="s">
        <v>23</v>
      </c>
      <c r="B278" s="17" t="s">
        <v>881</v>
      </c>
      <c r="C278" t="s">
        <v>882</v>
      </c>
      <c r="D278" t="s">
        <v>401</v>
      </c>
      <c r="F278" s="9" t="s">
        <v>826</v>
      </c>
      <c r="H278">
        <v>4</v>
      </c>
      <c r="I278">
        <v>4</v>
      </c>
      <c r="J278">
        <f>+Tabla3[[#This Row],[BALANCE INICIAL]]+Tabla3[[#This Row],[ENTRADAS]]-Tabla3[[#This Row],[SALIDAS]]</f>
        <v>0</v>
      </c>
      <c r="K278" s="2">
        <v>2964.4</v>
      </c>
      <c r="L278" s="2">
        <f>+Tabla3[[#This Row],[BALANCE INICIAL]]*Tabla3[[#This Row],[PRECIO]]</f>
        <v>0</v>
      </c>
      <c r="M278" s="2">
        <f>+Tabla3[[#This Row],[ENTRADAS]]*Tabla3[[#This Row],[PRECIO]]</f>
        <v>11857.6</v>
      </c>
      <c r="N278" s="2">
        <f>+Tabla3[[#This Row],[SALIDAS]]*Tabla3[[#This Row],[PRECIO]]</f>
        <v>11857.6</v>
      </c>
      <c r="O278" s="2">
        <f>+Tabla3[[#This Row],[BALANCE INICIAL2]]+Tabla3[[#This Row],[ENTRADAS3]]-Tabla3[[#This Row],[SALIDAS4]]</f>
        <v>0</v>
      </c>
    </row>
    <row r="279" spans="1:15" hidden="1">
      <c r="A279" s="9" t="s">
        <v>60</v>
      </c>
      <c r="B279" s="17" t="s">
        <v>885</v>
      </c>
      <c r="C279" t="s">
        <v>108</v>
      </c>
      <c r="D279" t="s">
        <v>703</v>
      </c>
      <c r="F279" s="9" t="s">
        <v>820</v>
      </c>
      <c r="G279">
        <v>1</v>
      </c>
      <c r="J279">
        <f>+Tabla3[[#This Row],[BALANCE INICIAL]]+Tabla3[[#This Row],[ENTRADAS]]-Tabla3[[#This Row],[SALIDAS]]</f>
        <v>1</v>
      </c>
      <c r="K279" s="2">
        <v>3499.99</v>
      </c>
      <c r="L279" s="2">
        <f>+Tabla3[[#This Row],[BALANCE INICIAL]]*Tabla3[[#This Row],[PRECIO]]</f>
        <v>3499.99</v>
      </c>
      <c r="M279" s="2">
        <f>+Tabla3[[#This Row],[ENTRADAS]]*Tabla3[[#This Row],[PRECIO]]</f>
        <v>0</v>
      </c>
      <c r="N279" s="2">
        <f>+Tabla3[[#This Row],[SALIDAS]]*Tabla3[[#This Row],[PRECIO]]</f>
        <v>0</v>
      </c>
      <c r="O279" s="2">
        <f>+Tabla3[[#This Row],[BALANCE INICIAL2]]+Tabla3[[#This Row],[ENTRADAS3]]-Tabla3[[#This Row],[SALIDAS4]]</f>
        <v>3499.99</v>
      </c>
    </row>
    <row r="280" spans="1:15" hidden="1">
      <c r="A280" s="9" t="s">
        <v>26</v>
      </c>
      <c r="B280" s="16" t="s">
        <v>887</v>
      </c>
      <c r="C280" t="s">
        <v>70</v>
      </c>
      <c r="D280" t="s">
        <v>227</v>
      </c>
      <c r="F280" s="9" t="s">
        <v>821</v>
      </c>
      <c r="G280">
        <v>1</v>
      </c>
      <c r="J280">
        <f>+Tabla3[[#This Row],[BALANCE INICIAL]]+Tabla3[[#This Row],[ENTRADAS]]-Tabla3[[#This Row],[SALIDAS]]</f>
        <v>1</v>
      </c>
      <c r="K280" s="2">
        <v>4300</v>
      </c>
      <c r="L280" s="2">
        <f>+Tabla3[[#This Row],[BALANCE INICIAL]]*Tabla3[[#This Row],[PRECIO]]</f>
        <v>4300</v>
      </c>
      <c r="M280" s="2">
        <f>+Tabla3[[#This Row],[ENTRADAS]]*Tabla3[[#This Row],[PRECIO]]</f>
        <v>0</v>
      </c>
      <c r="N280" s="2">
        <f>+Tabla3[[#This Row],[SALIDAS]]*Tabla3[[#This Row],[PRECIO]]</f>
        <v>0</v>
      </c>
      <c r="O280" s="2">
        <f>+Tabla3[[#This Row],[BALANCE INICIAL2]]+Tabla3[[#This Row],[ENTRADAS3]]-Tabla3[[#This Row],[SALIDAS4]]</f>
        <v>4300</v>
      </c>
    </row>
    <row r="281" spans="1:15" hidden="1">
      <c r="A281" s="9" t="s">
        <v>54</v>
      </c>
      <c r="B281" s="16" t="s">
        <v>878</v>
      </c>
      <c r="C281" t="s">
        <v>102</v>
      </c>
      <c r="D281" t="s">
        <v>393</v>
      </c>
      <c r="F281" s="9" t="s">
        <v>820</v>
      </c>
      <c r="G281">
        <v>1500</v>
      </c>
      <c r="I281">
        <v>1500</v>
      </c>
      <c r="J281">
        <f>+Tabla3[[#This Row],[BALANCE INICIAL]]+Tabla3[[#This Row],[ENTRADAS]]-Tabla3[[#This Row],[SALIDAS]]</f>
        <v>0</v>
      </c>
      <c r="K281" s="2">
        <v>130.25</v>
      </c>
      <c r="L281" s="2">
        <f>+Tabla3[[#This Row],[BALANCE INICIAL]]*Tabla3[[#This Row],[PRECIO]]</f>
        <v>195375</v>
      </c>
      <c r="M281" s="2">
        <f>+Tabla3[[#This Row],[ENTRADAS]]*Tabla3[[#This Row],[PRECIO]]</f>
        <v>0</v>
      </c>
      <c r="N281" s="2">
        <f>+Tabla3[[#This Row],[SALIDAS]]*Tabla3[[#This Row],[PRECIO]]</f>
        <v>195375</v>
      </c>
      <c r="O281" s="2">
        <f>+Tabla3[[#This Row],[BALANCE INICIAL2]]+Tabla3[[#This Row],[ENTRADAS3]]-Tabla3[[#This Row],[SALIDAS4]]</f>
        <v>0</v>
      </c>
    </row>
    <row r="282" spans="1:15" hidden="1">
      <c r="A282" s="9" t="s">
        <v>28</v>
      </c>
      <c r="B282" s="16" t="s">
        <v>884</v>
      </c>
      <c r="C282" t="s">
        <v>74</v>
      </c>
      <c r="D282" t="s">
        <v>218</v>
      </c>
      <c r="F282" s="9" t="s">
        <v>838</v>
      </c>
      <c r="G282">
        <v>28</v>
      </c>
      <c r="J282">
        <f>+Tabla3[[#This Row],[BALANCE INICIAL]]+Tabla3[[#This Row],[ENTRADAS]]-Tabla3[[#This Row],[SALIDAS]]</f>
        <v>28</v>
      </c>
      <c r="K282" s="2">
        <v>45</v>
      </c>
      <c r="L282" s="2">
        <f>+Tabla3[[#This Row],[BALANCE INICIAL]]*Tabla3[[#This Row],[PRECIO]]</f>
        <v>1260</v>
      </c>
      <c r="M282" s="2">
        <f>+Tabla3[[#This Row],[ENTRADAS]]*Tabla3[[#This Row],[PRECIO]]</f>
        <v>0</v>
      </c>
      <c r="N282" s="2">
        <f>+Tabla3[[#This Row],[SALIDAS]]*Tabla3[[#This Row],[PRECIO]]</f>
        <v>0</v>
      </c>
      <c r="O282" s="2">
        <f>+Tabla3[[#This Row],[BALANCE INICIAL2]]+Tabla3[[#This Row],[ENTRADAS3]]-Tabla3[[#This Row],[SALIDAS4]]</f>
        <v>1260</v>
      </c>
    </row>
    <row r="283" spans="1:15" hidden="1">
      <c r="A283" s="9" t="s">
        <v>28</v>
      </c>
      <c r="B283" t="s">
        <v>884</v>
      </c>
      <c r="C283" t="s">
        <v>74</v>
      </c>
      <c r="D283" t="s">
        <v>219</v>
      </c>
      <c r="F283" s="9" t="s">
        <v>834</v>
      </c>
      <c r="G283">
        <v>114</v>
      </c>
      <c r="I283">
        <v>1</v>
      </c>
      <c r="J283">
        <f>+Tabla3[[#This Row],[BALANCE INICIAL]]+Tabla3[[#This Row],[ENTRADAS]]-Tabla3[[#This Row],[SALIDAS]]</f>
        <v>113</v>
      </c>
      <c r="K283" s="2">
        <v>38</v>
      </c>
      <c r="L283" s="2">
        <f>+Tabla3[[#This Row],[BALANCE INICIAL]]*Tabla3[[#This Row],[PRECIO]]</f>
        <v>4332</v>
      </c>
      <c r="M283" s="2">
        <f>+Tabla3[[#This Row],[ENTRADAS]]*Tabla3[[#This Row],[PRECIO]]</f>
        <v>0</v>
      </c>
      <c r="N283" s="2">
        <f>+Tabla3[[#This Row],[SALIDAS]]*Tabla3[[#This Row],[PRECIO]]</f>
        <v>38</v>
      </c>
      <c r="O283" s="2">
        <f>+Tabla3[[#This Row],[BALANCE INICIAL2]]+Tabla3[[#This Row],[ENTRADAS3]]-Tabla3[[#This Row],[SALIDAS4]]</f>
        <v>4294</v>
      </c>
    </row>
    <row r="284" spans="1:15" hidden="1">
      <c r="A284" s="9" t="s">
        <v>29</v>
      </c>
      <c r="B284" s="17" t="s">
        <v>878</v>
      </c>
      <c r="C284" t="s">
        <v>102</v>
      </c>
      <c r="D284" t="s">
        <v>558</v>
      </c>
      <c r="F284" s="9" t="s">
        <v>865</v>
      </c>
      <c r="G284">
        <v>7</v>
      </c>
      <c r="J284">
        <f>+Tabla3[[#This Row],[BALANCE INICIAL]]+Tabla3[[#This Row],[ENTRADAS]]-Tabla3[[#This Row],[SALIDAS]]</f>
        <v>7</v>
      </c>
      <c r="K284" s="2">
        <v>35.590000000000003</v>
      </c>
      <c r="L284" s="2">
        <f>+Tabla3[[#This Row],[BALANCE INICIAL]]*Tabla3[[#This Row],[PRECIO]]</f>
        <v>249.13000000000002</v>
      </c>
      <c r="M284" s="2">
        <f>+Tabla3[[#This Row],[ENTRADAS]]*Tabla3[[#This Row],[PRECIO]]</f>
        <v>0</v>
      </c>
      <c r="N284" s="2">
        <f>+Tabla3[[#This Row],[SALIDAS]]*Tabla3[[#This Row],[PRECIO]]</f>
        <v>0</v>
      </c>
      <c r="O284" s="2">
        <f>+Tabla3[[#This Row],[BALANCE INICIAL2]]+Tabla3[[#This Row],[ENTRADAS3]]-Tabla3[[#This Row],[SALIDAS4]]</f>
        <v>249.13000000000002</v>
      </c>
    </row>
    <row r="285" spans="1:15" hidden="1">
      <c r="A285" s="9" t="s">
        <v>26</v>
      </c>
      <c r="B285" t="s">
        <v>887</v>
      </c>
      <c r="C285" t="s">
        <v>70</v>
      </c>
      <c r="D285" t="s">
        <v>220</v>
      </c>
      <c r="F285" s="9" t="s">
        <v>820</v>
      </c>
      <c r="G285">
        <v>16</v>
      </c>
      <c r="J285">
        <f>+Tabla3[[#This Row],[BALANCE INICIAL]]+Tabla3[[#This Row],[ENTRADAS]]-Tabla3[[#This Row],[SALIDAS]]</f>
        <v>16</v>
      </c>
      <c r="K285" s="2">
        <v>380</v>
      </c>
      <c r="L285" s="2">
        <f>+Tabla3[[#This Row],[BALANCE INICIAL]]*Tabla3[[#This Row],[PRECIO]]</f>
        <v>6080</v>
      </c>
      <c r="M285" s="2">
        <f>+Tabla3[[#This Row],[ENTRADAS]]*Tabla3[[#This Row],[PRECIO]]</f>
        <v>0</v>
      </c>
      <c r="N285" s="2">
        <f>+Tabla3[[#This Row],[SALIDAS]]*Tabla3[[#This Row],[PRECIO]]</f>
        <v>0</v>
      </c>
      <c r="O285" s="2">
        <f>+Tabla3[[#This Row],[BALANCE INICIAL2]]+Tabla3[[#This Row],[ENTRADAS3]]-Tabla3[[#This Row],[SALIDAS4]]</f>
        <v>6080</v>
      </c>
    </row>
    <row r="286" spans="1:15" hidden="1">
      <c r="A286" s="9" t="s">
        <v>26</v>
      </c>
      <c r="B286" t="s">
        <v>887</v>
      </c>
      <c r="C286" t="s">
        <v>70</v>
      </c>
      <c r="D286" t="s">
        <v>221</v>
      </c>
      <c r="F286" s="9" t="s">
        <v>820</v>
      </c>
      <c r="G286">
        <v>3</v>
      </c>
      <c r="J286">
        <f>+Tabla3[[#This Row],[BALANCE INICIAL]]+Tabla3[[#This Row],[ENTRADAS]]-Tabla3[[#This Row],[SALIDAS]]</f>
        <v>3</v>
      </c>
      <c r="K286" s="2">
        <v>350</v>
      </c>
      <c r="L286" s="2">
        <f>+Tabla3[[#This Row],[BALANCE INICIAL]]*Tabla3[[#This Row],[PRECIO]]</f>
        <v>1050</v>
      </c>
      <c r="M286" s="2">
        <f>+Tabla3[[#This Row],[ENTRADAS]]*Tabla3[[#This Row],[PRECIO]]</f>
        <v>0</v>
      </c>
      <c r="N286" s="2">
        <f>+Tabla3[[#This Row],[SALIDAS]]*Tabla3[[#This Row],[PRECIO]]</f>
        <v>0</v>
      </c>
      <c r="O286" s="2">
        <f>+Tabla3[[#This Row],[BALANCE INICIAL2]]+Tabla3[[#This Row],[ENTRADAS3]]-Tabla3[[#This Row],[SALIDAS4]]</f>
        <v>1050</v>
      </c>
    </row>
    <row r="287" spans="1:15" hidden="1">
      <c r="A287" s="9" t="s">
        <v>29</v>
      </c>
      <c r="B287" s="17" t="s">
        <v>878</v>
      </c>
      <c r="C287" t="s">
        <v>102</v>
      </c>
      <c r="D287" t="s">
        <v>559</v>
      </c>
      <c r="F287" s="9" t="s">
        <v>865</v>
      </c>
      <c r="G287">
        <v>0</v>
      </c>
      <c r="J287">
        <f>+Tabla3[[#This Row],[BALANCE INICIAL]]+Tabla3[[#This Row],[ENTRADAS]]-Tabla3[[#This Row],[SALIDAS]]</f>
        <v>0</v>
      </c>
      <c r="K287" s="2">
        <v>300</v>
      </c>
      <c r="L287" s="2">
        <f>+Tabla3[[#This Row],[BALANCE INICIAL]]*Tabla3[[#This Row],[PRECIO]]</f>
        <v>0</v>
      </c>
      <c r="M287" s="2">
        <f>+Tabla3[[#This Row],[ENTRADAS]]*Tabla3[[#This Row],[PRECIO]]</f>
        <v>0</v>
      </c>
      <c r="N287" s="2">
        <f>+Tabla3[[#This Row],[SALIDAS]]*Tabla3[[#This Row],[PRECIO]]</f>
        <v>0</v>
      </c>
      <c r="O287" s="2">
        <f>+Tabla3[[#This Row],[BALANCE INICIAL2]]+Tabla3[[#This Row],[ENTRADAS3]]-Tabla3[[#This Row],[SALIDAS4]]</f>
        <v>0</v>
      </c>
    </row>
    <row r="288" spans="1:15" hidden="1">
      <c r="A288" s="9" t="s">
        <v>29</v>
      </c>
      <c r="B288" s="17" t="s">
        <v>878</v>
      </c>
      <c r="C288" t="s">
        <v>102</v>
      </c>
      <c r="D288" t="s">
        <v>560</v>
      </c>
      <c r="F288" s="9" t="s">
        <v>865</v>
      </c>
      <c r="G288">
        <v>8</v>
      </c>
      <c r="J288">
        <f>+Tabla3[[#This Row],[BALANCE INICIAL]]+Tabla3[[#This Row],[ENTRADAS]]-Tabla3[[#This Row],[SALIDAS]]</f>
        <v>8</v>
      </c>
      <c r="K288" s="2">
        <v>928</v>
      </c>
      <c r="L288" s="2">
        <f>+Tabla3[[#This Row],[BALANCE INICIAL]]*Tabla3[[#This Row],[PRECIO]]</f>
        <v>7424</v>
      </c>
      <c r="M288" s="2">
        <f>+Tabla3[[#This Row],[ENTRADAS]]*Tabla3[[#This Row],[PRECIO]]</f>
        <v>0</v>
      </c>
      <c r="N288" s="2">
        <f>+Tabla3[[#This Row],[SALIDAS]]*Tabla3[[#This Row],[PRECIO]]</f>
        <v>0</v>
      </c>
      <c r="O288" s="2">
        <f>+Tabla3[[#This Row],[BALANCE INICIAL2]]+Tabla3[[#This Row],[ENTRADAS3]]-Tabla3[[#This Row],[SALIDAS4]]</f>
        <v>7424</v>
      </c>
    </row>
    <row r="289" spans="1:15">
      <c r="A289" s="9" t="s">
        <v>28</v>
      </c>
      <c r="B289" t="s">
        <v>884</v>
      </c>
      <c r="C289" t="s">
        <v>74</v>
      </c>
      <c r="D289" t="s">
        <v>223</v>
      </c>
      <c r="F289" s="9" t="s">
        <v>847</v>
      </c>
      <c r="G289">
        <v>2</v>
      </c>
      <c r="H289">
        <v>75</v>
      </c>
      <c r="I289">
        <v>7</v>
      </c>
      <c r="J289">
        <f>+Tabla3[[#This Row],[BALANCE INICIAL]]+Tabla3[[#This Row],[ENTRADAS]]-Tabla3[[#This Row],[SALIDAS]]</f>
        <v>70</v>
      </c>
      <c r="K289" s="2">
        <v>488.14</v>
      </c>
      <c r="L289" s="2">
        <f>+Tabla3[[#This Row],[BALANCE INICIAL]]*Tabla3[[#This Row],[PRECIO]]</f>
        <v>976.28</v>
      </c>
      <c r="M289" s="2">
        <f>+Tabla3[[#This Row],[ENTRADAS]]*Tabla3[[#This Row],[PRECIO]]</f>
        <v>36610.5</v>
      </c>
      <c r="N289" s="2">
        <f>+Tabla3[[#This Row],[SALIDAS]]*Tabla3[[#This Row],[PRECIO]]</f>
        <v>3416.98</v>
      </c>
      <c r="O289" s="2">
        <f>+Tabla3[[#This Row],[BALANCE INICIAL2]]+Tabla3[[#This Row],[ENTRADAS3]]-Tabla3[[#This Row],[SALIDAS4]]</f>
        <v>34169.799999999996</v>
      </c>
    </row>
    <row r="290" spans="1:15">
      <c r="A290" s="9" t="s">
        <v>28</v>
      </c>
      <c r="B290" t="s">
        <v>884</v>
      </c>
      <c r="C290" t="s">
        <v>74</v>
      </c>
      <c r="D290" t="s">
        <v>921</v>
      </c>
      <c r="F290" s="9" t="s">
        <v>837</v>
      </c>
      <c r="H290">
        <v>10</v>
      </c>
      <c r="I290">
        <v>4</v>
      </c>
      <c r="J290">
        <f>+Tabla3[[#This Row],[BALANCE INICIAL]]+Tabla3[[#This Row],[ENTRADAS]]-Tabla3[[#This Row],[SALIDAS]]</f>
        <v>6</v>
      </c>
      <c r="K290" s="2">
        <v>400</v>
      </c>
      <c r="L290" s="2">
        <f>+Tabla3[[#This Row],[BALANCE INICIAL]]*Tabla3[[#This Row],[PRECIO]]</f>
        <v>0</v>
      </c>
      <c r="M290" s="2">
        <f>+Tabla3[[#This Row],[ENTRADAS]]*Tabla3[[#This Row],[PRECIO]]</f>
        <v>4000</v>
      </c>
      <c r="N290" s="2">
        <f>+Tabla3[[#This Row],[SALIDAS]]*Tabla3[[#This Row],[PRECIO]]</f>
        <v>1600</v>
      </c>
      <c r="O290" s="2">
        <f>+Tabla3[[#This Row],[BALANCE INICIAL2]]+Tabla3[[#This Row],[ENTRADAS3]]-Tabla3[[#This Row],[SALIDAS4]]</f>
        <v>2400</v>
      </c>
    </row>
    <row r="291" spans="1:15">
      <c r="A291" s="9" t="s">
        <v>28</v>
      </c>
      <c r="B291" t="s">
        <v>884</v>
      </c>
      <c r="C291" t="s">
        <v>74</v>
      </c>
      <c r="D291" t="s">
        <v>931</v>
      </c>
      <c r="F291" s="9" t="s">
        <v>826</v>
      </c>
      <c r="H291">
        <v>100</v>
      </c>
      <c r="J291">
        <f>+Tabla3[[#This Row],[BALANCE INICIAL]]+Tabla3[[#This Row],[ENTRADAS]]-Tabla3[[#This Row],[SALIDAS]]</f>
        <v>100</v>
      </c>
      <c r="K291" s="2">
        <v>34.22</v>
      </c>
      <c r="L291" s="2">
        <f>+Tabla3[[#This Row],[BALANCE INICIAL]]*Tabla3[[#This Row],[PRECIO]]</f>
        <v>0</v>
      </c>
      <c r="M291" s="2">
        <f>+Tabla3[[#This Row],[ENTRADAS]]*Tabla3[[#This Row],[PRECIO]]</f>
        <v>3422</v>
      </c>
      <c r="N291" s="2">
        <f>+Tabla3[[#This Row],[SALIDAS]]*Tabla3[[#This Row],[PRECIO]]</f>
        <v>0</v>
      </c>
      <c r="O291" s="2">
        <f>+Tabla3[[#This Row],[BALANCE INICIAL2]]+Tabla3[[#This Row],[ENTRADAS3]]-Tabla3[[#This Row],[SALIDAS4]]</f>
        <v>3422</v>
      </c>
    </row>
    <row r="292" spans="1:15">
      <c r="A292" s="9" t="s">
        <v>28</v>
      </c>
      <c r="B292" t="s">
        <v>884</v>
      </c>
      <c r="C292" t="s">
        <v>74</v>
      </c>
      <c r="D292" t="s">
        <v>930</v>
      </c>
      <c r="F292" s="9" t="s">
        <v>838</v>
      </c>
      <c r="H292">
        <v>3</v>
      </c>
      <c r="J292">
        <f>+Tabla3[[#This Row],[BALANCE INICIAL]]+Tabla3[[#This Row],[ENTRADAS]]-Tabla3[[#This Row],[SALIDAS]]</f>
        <v>3</v>
      </c>
      <c r="K292" s="2">
        <v>640.15</v>
      </c>
      <c r="L292" s="2">
        <f>+Tabla3[[#This Row],[BALANCE INICIAL]]*Tabla3[[#This Row],[PRECIO]]</f>
        <v>0</v>
      </c>
      <c r="M292" s="2">
        <f>+Tabla3[[#This Row],[ENTRADAS]]*Tabla3[[#This Row],[PRECIO]]</f>
        <v>1920.4499999999998</v>
      </c>
      <c r="N292" s="2">
        <f>+Tabla3[[#This Row],[SALIDAS]]*Tabla3[[#This Row],[PRECIO]]</f>
        <v>0</v>
      </c>
      <c r="O292" s="2">
        <f>+Tabla3[[#This Row],[BALANCE INICIAL2]]+Tabla3[[#This Row],[ENTRADAS3]]-Tabla3[[#This Row],[SALIDAS4]]</f>
        <v>1920.4499999999998</v>
      </c>
    </row>
    <row r="293" spans="1:15">
      <c r="A293" s="9" t="s">
        <v>28</v>
      </c>
      <c r="B293" t="s">
        <v>884</v>
      </c>
      <c r="C293" t="s">
        <v>74</v>
      </c>
      <c r="D293" t="s">
        <v>929</v>
      </c>
      <c r="F293" s="9" t="s">
        <v>826</v>
      </c>
      <c r="H293">
        <v>1300</v>
      </c>
      <c r="I293">
        <v>1300</v>
      </c>
      <c r="J293">
        <f>+Tabla3[[#This Row],[BALANCE INICIAL]]+Tabla3[[#This Row],[ENTRADAS]]-Tabla3[[#This Row],[SALIDAS]]</f>
        <v>0</v>
      </c>
      <c r="K293" s="2" t="s">
        <v>939</v>
      </c>
      <c r="L293" s="2" t="e">
        <f>+Tabla3[[#This Row],[BALANCE INICIAL]]*Tabla3[[#This Row],[PRECIO]]</f>
        <v>#VALUE!</v>
      </c>
      <c r="M293" s="2" t="e">
        <f>+Tabla3[[#This Row],[ENTRADAS]]*Tabla3[[#This Row],[PRECIO]]</f>
        <v>#VALUE!</v>
      </c>
      <c r="N293" s="2" t="e">
        <f>+Tabla3[[#This Row],[SALIDAS]]*Tabla3[[#This Row],[PRECIO]]</f>
        <v>#VALUE!</v>
      </c>
      <c r="O293" s="2" t="e">
        <f>+Tabla3[[#This Row],[BALANCE INICIAL2]]+Tabla3[[#This Row],[ENTRADAS3]]-Tabla3[[#This Row],[SALIDAS4]]</f>
        <v>#VALUE!</v>
      </c>
    </row>
    <row r="294" spans="1:15" hidden="1">
      <c r="A294" s="9" t="s">
        <v>28</v>
      </c>
      <c r="B294" t="s">
        <v>884</v>
      </c>
      <c r="C294" t="s">
        <v>74</v>
      </c>
      <c r="D294" t="s">
        <v>222</v>
      </c>
      <c r="F294" s="9" t="s">
        <v>846</v>
      </c>
      <c r="G294">
        <v>5</v>
      </c>
      <c r="J294">
        <f>+Tabla3[[#This Row],[BALANCE INICIAL]]+Tabla3[[#This Row],[ENTRADAS]]-Tabla3[[#This Row],[SALIDAS]]</f>
        <v>5</v>
      </c>
      <c r="K294" s="2">
        <v>233.8</v>
      </c>
      <c r="L294" s="2">
        <f>+Tabla3[[#This Row],[BALANCE INICIAL]]*Tabla3[[#This Row],[PRECIO]]</f>
        <v>1169</v>
      </c>
      <c r="M294" s="2">
        <f>+Tabla3[[#This Row],[ENTRADAS]]*Tabla3[[#This Row],[PRECIO]]</f>
        <v>0</v>
      </c>
      <c r="N294" s="2">
        <f>+Tabla3[[#This Row],[SALIDAS]]*Tabla3[[#This Row],[PRECIO]]</f>
        <v>0</v>
      </c>
      <c r="O294" s="2">
        <f>+Tabla3[[#This Row],[BALANCE INICIAL2]]+Tabla3[[#This Row],[ENTRADAS3]]-Tabla3[[#This Row],[SALIDAS4]]</f>
        <v>1169</v>
      </c>
    </row>
    <row r="295" spans="1:15">
      <c r="A295" s="9" t="s">
        <v>28</v>
      </c>
      <c r="B295" t="s">
        <v>884</v>
      </c>
      <c r="C295" t="s">
        <v>74</v>
      </c>
      <c r="D295" t="s">
        <v>938</v>
      </c>
      <c r="F295" s="9" t="s">
        <v>907</v>
      </c>
      <c r="H295">
        <v>10</v>
      </c>
      <c r="J295">
        <f>+Tabla3[[#This Row],[BALANCE INICIAL]]+Tabla3[[#This Row],[ENTRADAS]]-Tabla3[[#This Row],[SALIDAS]]</f>
        <v>10</v>
      </c>
      <c r="K295" s="2">
        <v>490</v>
      </c>
      <c r="L295" s="2">
        <f>+Tabla3[[#This Row],[BALANCE INICIAL]]*Tabla3[[#This Row],[PRECIO]]</f>
        <v>0</v>
      </c>
      <c r="M295" s="2">
        <f>+Tabla3[[#This Row],[ENTRADAS]]*Tabla3[[#This Row],[PRECIO]]</f>
        <v>4900</v>
      </c>
      <c r="N295" s="2">
        <f>+Tabla3[[#This Row],[SALIDAS]]*Tabla3[[#This Row],[PRECIO]]</f>
        <v>0</v>
      </c>
      <c r="O295" s="2">
        <f>+Tabla3[[#This Row],[BALANCE INICIAL2]]+Tabla3[[#This Row],[ENTRADAS3]]-Tabla3[[#This Row],[SALIDAS4]]</f>
        <v>4900</v>
      </c>
    </row>
    <row r="296" spans="1:15">
      <c r="A296" s="39" t="s">
        <v>24</v>
      </c>
      <c r="B296" s="40" t="s">
        <v>875</v>
      </c>
      <c r="C296" s="41" t="s">
        <v>64</v>
      </c>
      <c r="D296" t="s">
        <v>991</v>
      </c>
      <c r="E296" t="s">
        <v>993</v>
      </c>
      <c r="F296" s="9" t="s">
        <v>820</v>
      </c>
      <c r="H296">
        <v>12</v>
      </c>
      <c r="I296">
        <v>1</v>
      </c>
      <c r="J296">
        <f>+Tabla3[[#This Row],[BALANCE INICIAL]]+Tabla3[[#This Row],[ENTRADAS]]-Tabla3[[#This Row],[SALIDAS]]</f>
        <v>11</v>
      </c>
      <c r="K296" s="2">
        <v>281.36</v>
      </c>
      <c r="L296" s="2">
        <f>+Tabla3[[#This Row],[BALANCE INICIAL]]*Tabla3[[#This Row],[PRECIO]]</f>
        <v>0</v>
      </c>
      <c r="M296" s="2">
        <f>+Tabla3[[#This Row],[ENTRADAS]]*Tabla3[[#This Row],[PRECIO]]</f>
        <v>3376.32</v>
      </c>
      <c r="N296" s="2">
        <f>+Tabla3[[#This Row],[SALIDAS]]*Tabla3[[#This Row],[PRECIO]]</f>
        <v>281.36</v>
      </c>
      <c r="O296" s="2">
        <f>+Tabla3[[#This Row],[BALANCE INICIAL2]]+Tabla3[[#This Row],[ENTRADAS3]]-Tabla3[[#This Row],[SALIDAS4]]</f>
        <v>3094.96</v>
      </c>
    </row>
    <row r="297" spans="1:15" ht="27.6">
      <c r="A297" s="15" t="s">
        <v>43</v>
      </c>
      <c r="B297" s="17" t="s">
        <v>954</v>
      </c>
      <c r="C297" s="18" t="s">
        <v>89</v>
      </c>
      <c r="D297" t="s">
        <v>955</v>
      </c>
      <c r="F297" s="9" t="s">
        <v>820</v>
      </c>
      <c r="H297">
        <v>200</v>
      </c>
      <c r="J297">
        <f>+Tabla3[[#This Row],[BALANCE INICIAL]]+Tabla3[[#This Row],[ENTRADAS]]-Tabla3[[#This Row],[SALIDAS]]</f>
        <v>200</v>
      </c>
      <c r="K297" s="2">
        <v>60</v>
      </c>
      <c r="L297" s="2">
        <f>+Tabla3[[#This Row],[BALANCE INICIAL]]*Tabla3[[#This Row],[PRECIO]]</f>
        <v>0</v>
      </c>
      <c r="M297" s="2">
        <f>+Tabla3[[#This Row],[ENTRADAS]]*Tabla3[[#This Row],[PRECIO]]</f>
        <v>12000</v>
      </c>
      <c r="N297" s="2">
        <f>+Tabla3[[#This Row],[SALIDAS]]*Tabla3[[#This Row],[PRECIO]]</f>
        <v>0</v>
      </c>
      <c r="O297" s="2">
        <f>+Tabla3[[#This Row],[BALANCE INICIAL2]]+Tabla3[[#This Row],[ENTRADAS3]]-Tabla3[[#This Row],[SALIDAS4]]</f>
        <v>12000</v>
      </c>
    </row>
    <row r="298" spans="1:15" hidden="1">
      <c r="A298" s="9" t="s">
        <v>38</v>
      </c>
      <c r="B298" t="s">
        <v>904</v>
      </c>
      <c r="C298" t="s">
        <v>84</v>
      </c>
      <c r="D298" t="s">
        <v>226</v>
      </c>
      <c r="F298" s="9" t="s">
        <v>839</v>
      </c>
      <c r="G298">
        <v>4</v>
      </c>
      <c r="J298">
        <f>+Tabla3[[#This Row],[BALANCE INICIAL]]+Tabla3[[#This Row],[ENTRADAS]]-Tabla3[[#This Row],[SALIDAS]]</f>
        <v>4</v>
      </c>
      <c r="K298" s="2">
        <v>12500</v>
      </c>
      <c r="L298" s="2">
        <f>+Tabla3[[#This Row],[BALANCE INICIAL]]*Tabla3[[#This Row],[PRECIO]]</f>
        <v>50000</v>
      </c>
      <c r="M298" s="2">
        <f>+Tabla3[[#This Row],[ENTRADAS]]*Tabla3[[#This Row],[PRECIO]]</f>
        <v>0</v>
      </c>
      <c r="N298" s="2">
        <f>+Tabla3[[#This Row],[SALIDAS]]*Tabla3[[#This Row],[PRECIO]]</f>
        <v>0</v>
      </c>
      <c r="O298" s="2">
        <f>+Tabla3[[#This Row],[BALANCE INICIAL2]]+Tabla3[[#This Row],[ENTRADAS3]]-Tabla3[[#This Row],[SALIDAS4]]</f>
        <v>50000</v>
      </c>
    </row>
    <row r="299" spans="1:15" hidden="1">
      <c r="A299" s="9" t="s">
        <v>34</v>
      </c>
      <c r="B299" s="17" t="s">
        <v>877</v>
      </c>
      <c r="C299" t="s">
        <v>80</v>
      </c>
      <c r="D299" t="s">
        <v>386</v>
      </c>
      <c r="F299" s="9" t="s">
        <v>846</v>
      </c>
      <c r="G299">
        <v>130</v>
      </c>
      <c r="I299">
        <v>45</v>
      </c>
      <c r="J299">
        <f>+Tabla3[[#This Row],[BALANCE INICIAL]]+Tabla3[[#This Row],[ENTRADAS]]-Tabla3[[#This Row],[SALIDAS]]</f>
        <v>85</v>
      </c>
      <c r="K299" s="2">
        <v>290</v>
      </c>
      <c r="L299" s="2">
        <f>+Tabla3[[#This Row],[BALANCE INICIAL]]*Tabla3[[#This Row],[PRECIO]]</f>
        <v>37700</v>
      </c>
      <c r="M299" s="2">
        <f>+Tabla3[[#This Row],[ENTRADAS]]*Tabla3[[#This Row],[PRECIO]]</f>
        <v>0</v>
      </c>
      <c r="N299" s="2">
        <f>+Tabla3[[#This Row],[SALIDAS]]*Tabla3[[#This Row],[PRECIO]]</f>
        <v>13050</v>
      </c>
      <c r="O299" s="2">
        <f>+Tabla3[[#This Row],[BALANCE INICIAL2]]+Tabla3[[#This Row],[ENTRADAS3]]-Tabla3[[#This Row],[SALIDAS4]]</f>
        <v>24650</v>
      </c>
    </row>
    <row r="300" spans="1:15" hidden="1">
      <c r="A300" s="9" t="s">
        <v>34</v>
      </c>
      <c r="B300" s="17" t="s">
        <v>877</v>
      </c>
      <c r="C300" t="s">
        <v>80</v>
      </c>
      <c r="D300" t="s">
        <v>386</v>
      </c>
      <c r="F300" s="9" t="s">
        <v>820</v>
      </c>
      <c r="G300">
        <v>135</v>
      </c>
      <c r="I300">
        <v>35</v>
      </c>
      <c r="J300">
        <f>+Tabla3[[#This Row],[BALANCE INICIAL]]+Tabla3[[#This Row],[ENTRADAS]]-Tabla3[[#This Row],[SALIDAS]]</f>
        <v>100</v>
      </c>
      <c r="K300" s="2">
        <v>420</v>
      </c>
      <c r="L300" s="2">
        <f>+Tabla3[[#This Row],[BALANCE INICIAL]]*Tabla3[[#This Row],[PRECIO]]</f>
        <v>56700</v>
      </c>
      <c r="M300" s="2">
        <f>+Tabla3[[#This Row],[ENTRADAS]]*Tabla3[[#This Row],[PRECIO]]</f>
        <v>0</v>
      </c>
      <c r="N300" s="2">
        <f>+Tabla3[[#This Row],[SALIDAS]]*Tabla3[[#This Row],[PRECIO]]</f>
        <v>14700</v>
      </c>
      <c r="O300" s="2">
        <f>+Tabla3[[#This Row],[BALANCE INICIAL2]]+Tabla3[[#This Row],[ENTRADAS3]]-Tabla3[[#This Row],[SALIDAS4]]</f>
        <v>42000</v>
      </c>
    </row>
    <row r="301" spans="1:15" hidden="1">
      <c r="A301" s="9" t="s">
        <v>29</v>
      </c>
      <c r="B301" s="17" t="s">
        <v>878</v>
      </c>
      <c r="C301" t="s">
        <v>102</v>
      </c>
      <c r="D301" t="s">
        <v>561</v>
      </c>
      <c r="F301" s="9" t="s">
        <v>834</v>
      </c>
      <c r="G301">
        <v>2</v>
      </c>
      <c r="J301">
        <f>+Tabla3[[#This Row],[BALANCE INICIAL]]+Tabla3[[#This Row],[ENTRADAS]]-Tabla3[[#This Row],[SALIDAS]]</f>
        <v>2</v>
      </c>
      <c r="K301" s="2">
        <v>153.05000000000001</v>
      </c>
      <c r="L301" s="2">
        <f>+Tabla3[[#This Row],[BALANCE INICIAL]]*Tabla3[[#This Row],[PRECIO]]</f>
        <v>306.10000000000002</v>
      </c>
      <c r="M301" s="2">
        <f>+Tabla3[[#This Row],[ENTRADAS]]*Tabla3[[#This Row],[PRECIO]]</f>
        <v>0</v>
      </c>
      <c r="N301" s="2">
        <f>+Tabla3[[#This Row],[SALIDAS]]*Tabla3[[#This Row],[PRECIO]]</f>
        <v>0</v>
      </c>
      <c r="O301" s="2">
        <f>+Tabla3[[#This Row],[BALANCE INICIAL2]]+Tabla3[[#This Row],[ENTRADAS3]]-Tabla3[[#This Row],[SALIDAS4]]</f>
        <v>306.10000000000002</v>
      </c>
    </row>
    <row r="302" spans="1:15" hidden="1">
      <c r="A302" s="9" t="s">
        <v>31</v>
      </c>
      <c r="B302" t="s">
        <v>897</v>
      </c>
      <c r="C302" t="s">
        <v>75</v>
      </c>
      <c r="D302" t="s">
        <v>228</v>
      </c>
      <c r="F302" s="9" t="s">
        <v>820</v>
      </c>
      <c r="G302">
        <v>46</v>
      </c>
      <c r="J302">
        <f>+Tabla3[[#This Row],[BALANCE INICIAL]]+Tabla3[[#This Row],[ENTRADAS]]-Tabla3[[#This Row],[SALIDAS]]</f>
        <v>46</v>
      </c>
      <c r="K302" s="2">
        <v>170</v>
      </c>
      <c r="L302" s="2">
        <f>+Tabla3[[#This Row],[BALANCE INICIAL]]*Tabla3[[#This Row],[PRECIO]]</f>
        <v>7820</v>
      </c>
      <c r="M302" s="2">
        <f>+Tabla3[[#This Row],[ENTRADAS]]*Tabla3[[#This Row],[PRECIO]]</f>
        <v>0</v>
      </c>
      <c r="N302" s="2">
        <f>+Tabla3[[#This Row],[SALIDAS]]*Tabla3[[#This Row],[PRECIO]]</f>
        <v>0</v>
      </c>
      <c r="O302" s="2">
        <f>+Tabla3[[#This Row],[BALANCE INICIAL2]]+Tabla3[[#This Row],[ENTRADAS3]]-Tabla3[[#This Row],[SALIDAS4]]</f>
        <v>7820</v>
      </c>
    </row>
    <row r="303" spans="1:15" hidden="1">
      <c r="A303" s="9" t="s">
        <v>28</v>
      </c>
      <c r="B303" t="s">
        <v>884</v>
      </c>
      <c r="C303" t="s">
        <v>74</v>
      </c>
      <c r="D303" t="s">
        <v>229</v>
      </c>
      <c r="F303" s="9" t="s">
        <v>838</v>
      </c>
      <c r="G303">
        <v>83</v>
      </c>
      <c r="I303">
        <v>2</v>
      </c>
      <c r="J303">
        <f>+Tabla3[[#This Row],[BALANCE INICIAL]]+Tabla3[[#This Row],[ENTRADAS]]-Tabla3[[#This Row],[SALIDAS]]</f>
        <v>81</v>
      </c>
      <c r="K303" s="2">
        <v>39</v>
      </c>
      <c r="L303" s="2">
        <f>+Tabla3[[#This Row],[BALANCE INICIAL]]*Tabla3[[#This Row],[PRECIO]]</f>
        <v>3237</v>
      </c>
      <c r="M303" s="2">
        <f>+Tabla3[[#This Row],[ENTRADAS]]*Tabla3[[#This Row],[PRECIO]]</f>
        <v>0</v>
      </c>
      <c r="N303" s="2">
        <f>+Tabla3[[#This Row],[SALIDAS]]*Tabla3[[#This Row],[PRECIO]]</f>
        <v>78</v>
      </c>
      <c r="O303" s="2">
        <f>+Tabla3[[#This Row],[BALANCE INICIAL2]]+Tabla3[[#This Row],[ENTRADAS3]]-Tabla3[[#This Row],[SALIDAS4]]</f>
        <v>3159</v>
      </c>
    </row>
    <row r="304" spans="1:15" hidden="1">
      <c r="A304" s="9" t="s">
        <v>29</v>
      </c>
      <c r="B304" s="17" t="s">
        <v>878</v>
      </c>
      <c r="C304" t="s">
        <v>102</v>
      </c>
      <c r="D304" t="s">
        <v>562</v>
      </c>
      <c r="F304" s="9" t="s">
        <v>865</v>
      </c>
      <c r="G304">
        <v>0</v>
      </c>
      <c r="J304">
        <f>+Tabla3[[#This Row],[BALANCE INICIAL]]+Tabla3[[#This Row],[ENTRADAS]]-Tabla3[[#This Row],[SALIDAS]]</f>
        <v>0</v>
      </c>
      <c r="K304" s="2">
        <v>80</v>
      </c>
      <c r="L304" s="2">
        <f>+Tabla3[[#This Row],[BALANCE INICIAL]]*Tabla3[[#This Row],[PRECIO]]</f>
        <v>0</v>
      </c>
      <c r="M304" s="2">
        <f>+Tabla3[[#This Row],[ENTRADAS]]*Tabla3[[#This Row],[PRECIO]]</f>
        <v>0</v>
      </c>
      <c r="N304" s="2">
        <f>+Tabla3[[#This Row],[SALIDAS]]*Tabla3[[#This Row],[PRECIO]]</f>
        <v>0</v>
      </c>
      <c r="O304" s="2">
        <f>+Tabla3[[#This Row],[BALANCE INICIAL2]]+Tabla3[[#This Row],[ENTRADAS3]]-Tabla3[[#This Row],[SALIDAS4]]</f>
        <v>0</v>
      </c>
    </row>
    <row r="305" spans="1:15" hidden="1">
      <c r="A305" s="9" t="s">
        <v>29</v>
      </c>
      <c r="B305" s="17" t="s">
        <v>878</v>
      </c>
      <c r="C305" t="s">
        <v>102</v>
      </c>
      <c r="D305" t="s">
        <v>563</v>
      </c>
      <c r="F305" s="9" t="s">
        <v>834</v>
      </c>
      <c r="G305">
        <v>4</v>
      </c>
      <c r="J305">
        <f>+Tabla3[[#This Row],[BALANCE INICIAL]]+Tabla3[[#This Row],[ENTRADAS]]-Tabla3[[#This Row],[SALIDAS]]</f>
        <v>4</v>
      </c>
      <c r="K305" s="2">
        <v>205</v>
      </c>
      <c r="L305" s="2">
        <f>+Tabla3[[#This Row],[BALANCE INICIAL]]*Tabla3[[#This Row],[PRECIO]]</f>
        <v>820</v>
      </c>
      <c r="M305" s="2">
        <f>+Tabla3[[#This Row],[ENTRADAS]]*Tabla3[[#This Row],[PRECIO]]</f>
        <v>0</v>
      </c>
      <c r="N305" s="2">
        <f>+Tabla3[[#This Row],[SALIDAS]]*Tabla3[[#This Row],[PRECIO]]</f>
        <v>0</v>
      </c>
      <c r="O305" s="2">
        <f>+Tabla3[[#This Row],[BALANCE INICIAL2]]+Tabla3[[#This Row],[ENTRADAS3]]-Tabla3[[#This Row],[SALIDAS4]]</f>
        <v>820</v>
      </c>
    </row>
    <row r="306" spans="1:15" hidden="1">
      <c r="A306" s="9" t="s">
        <v>39</v>
      </c>
      <c r="B306" t="s">
        <v>896</v>
      </c>
      <c r="C306" t="s">
        <v>85</v>
      </c>
      <c r="D306" t="s">
        <v>230</v>
      </c>
      <c r="F306" s="9" t="s">
        <v>820</v>
      </c>
      <c r="G306">
        <v>2</v>
      </c>
      <c r="I306">
        <v>7</v>
      </c>
      <c r="J306">
        <f>+Tabla3[[#This Row],[BALANCE INICIAL]]+Tabla3[[#This Row],[ENTRADAS]]-Tabla3[[#This Row],[SALIDAS]]</f>
        <v>-5</v>
      </c>
      <c r="K306" s="2">
        <v>512</v>
      </c>
      <c r="L306" s="2">
        <f>+Tabla3[[#This Row],[BALANCE INICIAL]]*Tabla3[[#This Row],[PRECIO]]</f>
        <v>1024</v>
      </c>
      <c r="M306" s="2">
        <f>+Tabla3[[#This Row],[ENTRADAS]]*Tabla3[[#This Row],[PRECIO]]</f>
        <v>0</v>
      </c>
      <c r="N306" s="2">
        <f>+Tabla3[[#This Row],[SALIDAS]]*Tabla3[[#This Row],[PRECIO]]</f>
        <v>3584</v>
      </c>
      <c r="O306" s="2">
        <f>+Tabla3[[#This Row],[BALANCE INICIAL2]]+Tabla3[[#This Row],[ENTRADAS3]]-Tabla3[[#This Row],[SALIDAS4]]</f>
        <v>-2560</v>
      </c>
    </row>
    <row r="307" spans="1:15" hidden="1">
      <c r="A307" s="9" t="s">
        <v>29</v>
      </c>
      <c r="B307" s="17" t="s">
        <v>878</v>
      </c>
      <c r="C307" t="s">
        <v>102</v>
      </c>
      <c r="D307" t="s">
        <v>564</v>
      </c>
      <c r="F307" s="9" t="s">
        <v>867</v>
      </c>
      <c r="G307">
        <v>15</v>
      </c>
      <c r="J307">
        <f>+Tabla3[[#This Row],[BALANCE INICIAL]]+Tabla3[[#This Row],[ENTRADAS]]-Tabla3[[#This Row],[SALIDAS]]</f>
        <v>15</v>
      </c>
      <c r="K307" s="2">
        <v>80</v>
      </c>
      <c r="L307" s="2">
        <f>+Tabla3[[#This Row],[BALANCE INICIAL]]*Tabla3[[#This Row],[PRECIO]]</f>
        <v>1200</v>
      </c>
      <c r="M307" s="2">
        <f>+Tabla3[[#This Row],[ENTRADAS]]*Tabla3[[#This Row],[PRECIO]]</f>
        <v>0</v>
      </c>
      <c r="N307" s="2">
        <f>+Tabla3[[#This Row],[SALIDAS]]*Tabla3[[#This Row],[PRECIO]]</f>
        <v>0</v>
      </c>
      <c r="O307" s="2">
        <f>+Tabla3[[#This Row],[BALANCE INICIAL2]]+Tabla3[[#This Row],[ENTRADAS3]]-Tabla3[[#This Row],[SALIDAS4]]</f>
        <v>1200</v>
      </c>
    </row>
    <row r="308" spans="1:15" hidden="1">
      <c r="A308" s="9" t="s">
        <v>29</v>
      </c>
      <c r="B308" s="17" t="s">
        <v>878</v>
      </c>
      <c r="C308" t="s">
        <v>102</v>
      </c>
      <c r="D308" t="s">
        <v>565</v>
      </c>
      <c r="F308" s="9" t="s">
        <v>867</v>
      </c>
      <c r="G308">
        <v>8</v>
      </c>
      <c r="J308">
        <f>+Tabla3[[#This Row],[BALANCE INICIAL]]+Tabla3[[#This Row],[ENTRADAS]]-Tabla3[[#This Row],[SALIDAS]]</f>
        <v>8</v>
      </c>
      <c r="K308" s="2">
        <v>160</v>
      </c>
      <c r="L308" s="2">
        <f>+Tabla3[[#This Row],[BALANCE INICIAL]]*Tabla3[[#This Row],[PRECIO]]</f>
        <v>1280</v>
      </c>
      <c r="M308" s="2">
        <f>+Tabla3[[#This Row],[ENTRADAS]]*Tabla3[[#This Row],[PRECIO]]</f>
        <v>0</v>
      </c>
      <c r="N308" s="2">
        <f>+Tabla3[[#This Row],[SALIDAS]]*Tabla3[[#This Row],[PRECIO]]</f>
        <v>0</v>
      </c>
      <c r="O308" s="2">
        <f>+Tabla3[[#This Row],[BALANCE INICIAL2]]+Tabla3[[#This Row],[ENTRADAS3]]-Tabla3[[#This Row],[SALIDAS4]]</f>
        <v>1280</v>
      </c>
    </row>
    <row r="309" spans="1:15" hidden="1">
      <c r="A309" s="9" t="s">
        <v>29</v>
      </c>
      <c r="B309" s="17" t="s">
        <v>878</v>
      </c>
      <c r="C309" t="s">
        <v>102</v>
      </c>
      <c r="D309" t="s">
        <v>566</v>
      </c>
      <c r="F309" s="9" t="s">
        <v>867</v>
      </c>
      <c r="G309">
        <v>2</v>
      </c>
      <c r="J309">
        <f>+Tabla3[[#This Row],[BALANCE INICIAL]]+Tabla3[[#This Row],[ENTRADAS]]-Tabla3[[#This Row],[SALIDAS]]</f>
        <v>2</v>
      </c>
      <c r="K309" s="2">
        <v>80</v>
      </c>
      <c r="L309" s="2">
        <f>+Tabla3[[#This Row],[BALANCE INICIAL]]*Tabla3[[#This Row],[PRECIO]]</f>
        <v>160</v>
      </c>
      <c r="M309" s="2">
        <f>+Tabla3[[#This Row],[ENTRADAS]]*Tabla3[[#This Row],[PRECIO]]</f>
        <v>0</v>
      </c>
      <c r="N309" s="2">
        <f>+Tabla3[[#This Row],[SALIDAS]]*Tabla3[[#This Row],[PRECIO]]</f>
        <v>0</v>
      </c>
      <c r="O309" s="2">
        <f>+Tabla3[[#This Row],[BALANCE INICIAL2]]+Tabla3[[#This Row],[ENTRADAS3]]-Tabla3[[#This Row],[SALIDAS4]]</f>
        <v>160</v>
      </c>
    </row>
    <row r="310" spans="1:15" hidden="1">
      <c r="A310" s="9" t="s">
        <v>29</v>
      </c>
      <c r="B310" s="17" t="s">
        <v>878</v>
      </c>
      <c r="C310" t="s">
        <v>102</v>
      </c>
      <c r="D310" t="s">
        <v>567</v>
      </c>
      <c r="F310" s="9" t="s">
        <v>867</v>
      </c>
      <c r="G310">
        <v>4</v>
      </c>
      <c r="J310">
        <f>+Tabla3[[#This Row],[BALANCE INICIAL]]+Tabla3[[#This Row],[ENTRADAS]]-Tabla3[[#This Row],[SALIDAS]]</f>
        <v>4</v>
      </c>
      <c r="K310" s="2">
        <v>80</v>
      </c>
      <c r="L310" s="2">
        <f>+Tabla3[[#This Row],[BALANCE INICIAL]]*Tabla3[[#This Row],[PRECIO]]</f>
        <v>320</v>
      </c>
      <c r="M310" s="2">
        <f>+Tabla3[[#This Row],[ENTRADAS]]*Tabla3[[#This Row],[PRECIO]]</f>
        <v>0</v>
      </c>
      <c r="N310" s="2">
        <f>+Tabla3[[#This Row],[SALIDAS]]*Tabla3[[#This Row],[PRECIO]]</f>
        <v>0</v>
      </c>
      <c r="O310" s="2">
        <f>+Tabla3[[#This Row],[BALANCE INICIAL2]]+Tabla3[[#This Row],[ENTRADAS3]]-Tabla3[[#This Row],[SALIDAS4]]</f>
        <v>320</v>
      </c>
    </row>
    <row r="311" spans="1:15" hidden="1">
      <c r="A311" s="9" t="s">
        <v>29</v>
      </c>
      <c r="B311" s="10" t="s">
        <v>878</v>
      </c>
      <c r="C311" t="s">
        <v>102</v>
      </c>
      <c r="D311" t="s">
        <v>568</v>
      </c>
      <c r="F311" s="9" t="s">
        <v>868</v>
      </c>
      <c r="G311">
        <v>2</v>
      </c>
      <c r="J311">
        <f>+Tabla3[[#This Row],[BALANCE INICIAL]]+Tabla3[[#This Row],[ENTRADAS]]-Tabla3[[#This Row],[SALIDAS]]</f>
        <v>2</v>
      </c>
      <c r="K311" s="2">
        <v>1249.99</v>
      </c>
      <c r="L311" s="2">
        <f>+Tabla3[[#This Row],[BALANCE INICIAL]]*Tabla3[[#This Row],[PRECIO]]</f>
        <v>2499.98</v>
      </c>
      <c r="M311" s="2">
        <f>+Tabla3[[#This Row],[ENTRADAS]]*Tabla3[[#This Row],[PRECIO]]</f>
        <v>0</v>
      </c>
      <c r="N311" s="2">
        <f>+Tabla3[[#This Row],[SALIDAS]]*Tabla3[[#This Row],[PRECIO]]</f>
        <v>0</v>
      </c>
      <c r="O311" s="2">
        <f>+Tabla3[[#This Row],[BALANCE INICIAL2]]+Tabla3[[#This Row],[ENTRADAS3]]-Tabla3[[#This Row],[SALIDAS4]]</f>
        <v>2499.98</v>
      </c>
    </row>
    <row r="312" spans="1:15" hidden="1">
      <c r="A312" s="9" t="s">
        <v>29</v>
      </c>
      <c r="B312" s="10" t="s">
        <v>878</v>
      </c>
      <c r="C312" t="s">
        <v>102</v>
      </c>
      <c r="D312" t="s">
        <v>569</v>
      </c>
      <c r="F312" s="9" t="s">
        <v>825</v>
      </c>
      <c r="G312">
        <v>3</v>
      </c>
      <c r="J312">
        <f>+Tabla3[[#This Row],[BALANCE INICIAL]]+Tabla3[[#This Row],[ENTRADAS]]-Tabla3[[#This Row],[SALIDAS]]</f>
        <v>3</v>
      </c>
      <c r="K312" s="2">
        <v>630.5</v>
      </c>
      <c r="L312" s="2">
        <f>+Tabla3[[#This Row],[BALANCE INICIAL]]*Tabla3[[#This Row],[PRECIO]]</f>
        <v>1891.5</v>
      </c>
      <c r="M312" s="2">
        <f>+Tabla3[[#This Row],[ENTRADAS]]*Tabla3[[#This Row],[PRECIO]]</f>
        <v>0</v>
      </c>
      <c r="N312" s="2">
        <f>+Tabla3[[#This Row],[SALIDAS]]*Tabla3[[#This Row],[PRECIO]]</f>
        <v>0</v>
      </c>
      <c r="O312" s="2">
        <f>+Tabla3[[#This Row],[BALANCE INICIAL2]]+Tabla3[[#This Row],[ENTRADAS3]]-Tabla3[[#This Row],[SALIDAS4]]</f>
        <v>1891.5</v>
      </c>
    </row>
    <row r="313" spans="1:15" hidden="1">
      <c r="A313" s="9" t="s">
        <v>29</v>
      </c>
      <c r="B313" s="10" t="s">
        <v>878</v>
      </c>
      <c r="C313" t="s">
        <v>102</v>
      </c>
      <c r="D313" t="s">
        <v>570</v>
      </c>
      <c r="F313" s="9" t="s">
        <v>834</v>
      </c>
      <c r="G313">
        <v>1</v>
      </c>
      <c r="J313">
        <f>+Tabla3[[#This Row],[BALANCE INICIAL]]+Tabla3[[#This Row],[ENTRADAS]]-Tabla3[[#This Row],[SALIDAS]]</f>
        <v>1</v>
      </c>
      <c r="K313" s="2">
        <v>170.5</v>
      </c>
      <c r="L313" s="2">
        <f>+Tabla3[[#This Row],[BALANCE INICIAL]]*Tabla3[[#This Row],[PRECIO]]</f>
        <v>170.5</v>
      </c>
      <c r="M313" s="2">
        <f>+Tabla3[[#This Row],[ENTRADAS]]*Tabla3[[#This Row],[PRECIO]]</f>
        <v>0</v>
      </c>
      <c r="N313" s="2">
        <f>+Tabla3[[#This Row],[SALIDAS]]*Tabla3[[#This Row],[PRECIO]]</f>
        <v>0</v>
      </c>
      <c r="O313" s="2">
        <f>+Tabla3[[#This Row],[BALANCE INICIAL2]]+Tabla3[[#This Row],[ENTRADAS3]]-Tabla3[[#This Row],[SALIDAS4]]</f>
        <v>170.5</v>
      </c>
    </row>
    <row r="314" spans="1:15" hidden="1">
      <c r="A314" s="9" t="s">
        <v>28</v>
      </c>
      <c r="B314" s="16" t="s">
        <v>884</v>
      </c>
      <c r="C314" t="s">
        <v>74</v>
      </c>
      <c r="D314" t="s">
        <v>231</v>
      </c>
      <c r="F314" s="9" t="s">
        <v>820</v>
      </c>
      <c r="G314">
        <v>158</v>
      </c>
      <c r="J314">
        <f>+Tabla3[[#This Row],[BALANCE INICIAL]]+Tabla3[[#This Row],[ENTRADAS]]-Tabla3[[#This Row],[SALIDAS]]</f>
        <v>158</v>
      </c>
      <c r="K314" s="2">
        <v>11.5</v>
      </c>
      <c r="L314" s="2">
        <f>+Tabla3[[#This Row],[BALANCE INICIAL]]*Tabla3[[#This Row],[PRECIO]]</f>
        <v>1817</v>
      </c>
      <c r="M314" s="2">
        <f>+Tabla3[[#This Row],[ENTRADAS]]*Tabla3[[#This Row],[PRECIO]]</f>
        <v>0</v>
      </c>
      <c r="N314" s="2">
        <f>+Tabla3[[#This Row],[SALIDAS]]*Tabla3[[#This Row],[PRECIO]]</f>
        <v>0</v>
      </c>
      <c r="O314" s="2">
        <f>+Tabla3[[#This Row],[BALANCE INICIAL2]]+Tabla3[[#This Row],[ENTRADAS3]]-Tabla3[[#This Row],[SALIDAS4]]</f>
        <v>1817</v>
      </c>
    </row>
    <row r="315" spans="1:15" hidden="1">
      <c r="A315" s="9" t="s">
        <v>28</v>
      </c>
      <c r="B315" s="16" t="s">
        <v>884</v>
      </c>
      <c r="C315" t="s">
        <v>74</v>
      </c>
      <c r="D315" t="s">
        <v>232</v>
      </c>
      <c r="F315" s="9" t="s">
        <v>820</v>
      </c>
      <c r="G315">
        <v>286</v>
      </c>
      <c r="J315">
        <f>+Tabla3[[#This Row],[BALANCE INICIAL]]+Tabla3[[#This Row],[ENTRADAS]]-Tabla3[[#This Row],[SALIDAS]]</f>
        <v>286</v>
      </c>
      <c r="K315" s="2">
        <v>125.5</v>
      </c>
      <c r="L315" s="2">
        <f>+Tabla3[[#This Row],[BALANCE INICIAL]]*Tabla3[[#This Row],[PRECIO]]</f>
        <v>35893</v>
      </c>
      <c r="M315" s="2">
        <f>+Tabla3[[#This Row],[ENTRADAS]]*Tabla3[[#This Row],[PRECIO]]</f>
        <v>0</v>
      </c>
      <c r="N315" s="2">
        <f>+Tabla3[[#This Row],[SALIDAS]]*Tabla3[[#This Row],[PRECIO]]</f>
        <v>0</v>
      </c>
      <c r="O315" s="2">
        <f>+Tabla3[[#This Row],[BALANCE INICIAL2]]+Tabla3[[#This Row],[ENTRADAS3]]-Tabla3[[#This Row],[SALIDAS4]]</f>
        <v>35893</v>
      </c>
    </row>
    <row r="316" spans="1:15" hidden="1">
      <c r="A316" s="9" t="s">
        <v>59</v>
      </c>
      <c r="B316" s="16" t="s">
        <v>880</v>
      </c>
      <c r="C316" t="s">
        <v>107</v>
      </c>
      <c r="D316" t="s">
        <v>704</v>
      </c>
      <c r="F316" s="9" t="s">
        <v>834</v>
      </c>
      <c r="G316">
        <v>0</v>
      </c>
      <c r="J316">
        <f>+Tabla3[[#This Row],[BALANCE INICIAL]]+Tabla3[[#This Row],[ENTRADAS]]-Tabla3[[#This Row],[SALIDAS]]</f>
        <v>0</v>
      </c>
      <c r="K316" s="2">
        <v>350</v>
      </c>
      <c r="L316" s="2">
        <f>+Tabla3[[#This Row],[BALANCE INICIAL]]*Tabla3[[#This Row],[PRECIO]]</f>
        <v>0</v>
      </c>
      <c r="M316" s="2">
        <f>+Tabla3[[#This Row],[ENTRADAS]]*Tabla3[[#This Row],[PRECIO]]</f>
        <v>0</v>
      </c>
      <c r="N316" s="2">
        <f>+Tabla3[[#This Row],[SALIDAS]]*Tabla3[[#This Row],[PRECIO]]</f>
        <v>0</v>
      </c>
      <c r="O316" s="2">
        <f>+Tabla3[[#This Row],[BALANCE INICIAL2]]+Tabla3[[#This Row],[ENTRADAS3]]-Tabla3[[#This Row],[SALIDAS4]]</f>
        <v>0</v>
      </c>
    </row>
    <row r="317" spans="1:15">
      <c r="A317" s="9" t="s">
        <v>28</v>
      </c>
      <c r="B317" s="16" t="s">
        <v>884</v>
      </c>
      <c r="C317" t="s">
        <v>74</v>
      </c>
      <c r="D317" t="s">
        <v>937</v>
      </c>
      <c r="F317" s="9" t="s">
        <v>826</v>
      </c>
      <c r="H317">
        <v>5</v>
      </c>
      <c r="I317">
        <v>3</v>
      </c>
      <c r="J317">
        <f>+Tabla3[[#This Row],[BALANCE INICIAL]]+Tabla3[[#This Row],[ENTRADAS]]-Tabla3[[#This Row],[SALIDAS]]</f>
        <v>2</v>
      </c>
      <c r="K317" s="2">
        <v>90</v>
      </c>
      <c r="L317" s="2">
        <f>+Tabla3[[#This Row],[BALANCE INICIAL]]*Tabla3[[#This Row],[PRECIO]]</f>
        <v>0</v>
      </c>
      <c r="M317" s="2">
        <f>+Tabla3[[#This Row],[ENTRADAS]]*Tabla3[[#This Row],[PRECIO]]</f>
        <v>450</v>
      </c>
      <c r="N317" s="2">
        <f>+Tabla3[[#This Row],[SALIDAS]]*Tabla3[[#This Row],[PRECIO]]</f>
        <v>270</v>
      </c>
      <c r="O317" s="2">
        <f>+Tabla3[[#This Row],[BALANCE INICIAL2]]+Tabla3[[#This Row],[ENTRADAS3]]-Tabla3[[#This Row],[SALIDAS4]]</f>
        <v>180</v>
      </c>
    </row>
    <row r="318" spans="1:15" hidden="1">
      <c r="A318" s="9" t="s">
        <v>28</v>
      </c>
      <c r="B318" s="16" t="s">
        <v>884</v>
      </c>
      <c r="C318" t="s">
        <v>74</v>
      </c>
      <c r="D318" t="s">
        <v>233</v>
      </c>
      <c r="F318" s="9" t="s">
        <v>839</v>
      </c>
      <c r="G318">
        <v>690</v>
      </c>
      <c r="I318">
        <v>10</v>
      </c>
      <c r="J318">
        <f>+Tabla3[[#This Row],[BALANCE INICIAL]]+Tabla3[[#This Row],[ENTRADAS]]-Tabla3[[#This Row],[SALIDAS]]</f>
        <v>680</v>
      </c>
      <c r="K318" s="2">
        <v>21</v>
      </c>
      <c r="L318" s="2">
        <f>+Tabla3[[#This Row],[BALANCE INICIAL]]*Tabla3[[#This Row],[PRECIO]]</f>
        <v>14490</v>
      </c>
      <c r="M318" s="2">
        <f>+Tabla3[[#This Row],[ENTRADAS]]*Tabla3[[#This Row],[PRECIO]]</f>
        <v>0</v>
      </c>
      <c r="N318" s="2">
        <f>+Tabla3[[#This Row],[SALIDAS]]*Tabla3[[#This Row],[PRECIO]]</f>
        <v>210</v>
      </c>
      <c r="O318" s="2">
        <f>+Tabla3[[#This Row],[BALANCE INICIAL2]]+Tabla3[[#This Row],[ENTRADAS3]]-Tabla3[[#This Row],[SALIDAS4]]</f>
        <v>14280</v>
      </c>
    </row>
    <row r="319" spans="1:15">
      <c r="A319" s="9" t="s">
        <v>30</v>
      </c>
      <c r="B319" s="10" t="s">
        <v>876</v>
      </c>
      <c r="C319" t="s">
        <v>73</v>
      </c>
      <c r="D319" t="s">
        <v>138</v>
      </c>
      <c r="F319" s="9" t="s">
        <v>820</v>
      </c>
      <c r="H319">
        <v>3</v>
      </c>
      <c r="I319">
        <v>3</v>
      </c>
      <c r="J319">
        <f>+Tabla3[[#This Row],[BALANCE INICIAL]]+Tabla3[[#This Row],[ENTRADAS]]-Tabla3[[#This Row],[SALIDAS]]</f>
        <v>0</v>
      </c>
      <c r="K319" s="2">
        <v>350</v>
      </c>
      <c r="L319" s="2">
        <f>+Tabla3[[#This Row],[BALANCE INICIAL]]*Tabla3[[#This Row],[PRECIO]]</f>
        <v>0</v>
      </c>
      <c r="M319" s="2">
        <f>+Tabla3[[#This Row],[ENTRADAS]]*Tabla3[[#This Row],[PRECIO]]</f>
        <v>1050</v>
      </c>
      <c r="N319" s="2">
        <f>+Tabla3[[#This Row],[SALIDAS]]*Tabla3[[#This Row],[PRECIO]]</f>
        <v>1050</v>
      </c>
      <c r="O319" s="2">
        <f>+Tabla3[[#This Row],[BALANCE INICIAL2]]+Tabla3[[#This Row],[ENTRADAS3]]-Tabla3[[#This Row],[SALIDAS4]]</f>
        <v>0</v>
      </c>
    </row>
    <row r="320" spans="1:15">
      <c r="A320" s="9" t="s">
        <v>30</v>
      </c>
      <c r="B320" s="10" t="s">
        <v>876</v>
      </c>
      <c r="C320" t="s">
        <v>73</v>
      </c>
      <c r="D320" t="s">
        <v>139</v>
      </c>
      <c r="F320" s="9" t="s">
        <v>820</v>
      </c>
      <c r="H320">
        <v>1</v>
      </c>
      <c r="I320">
        <v>1</v>
      </c>
      <c r="J320">
        <f>+Tabla3[[#This Row],[BALANCE INICIAL]]+Tabla3[[#This Row],[ENTRADAS]]-Tabla3[[#This Row],[SALIDAS]]</f>
        <v>0</v>
      </c>
      <c r="K320" s="2">
        <v>350</v>
      </c>
      <c r="L320" s="2">
        <f>+Tabla3[[#This Row],[BALANCE INICIAL]]*Tabla3[[#This Row],[PRECIO]]</f>
        <v>0</v>
      </c>
      <c r="M320" s="2">
        <f>+Tabla3[[#This Row],[ENTRADAS]]*Tabla3[[#This Row],[PRECIO]]</f>
        <v>350</v>
      </c>
      <c r="N320" s="2">
        <f>+Tabla3[[#This Row],[SALIDAS]]*Tabla3[[#This Row],[PRECIO]]</f>
        <v>350</v>
      </c>
      <c r="O320" s="2">
        <f>+Tabla3[[#This Row],[BALANCE INICIAL2]]+Tabla3[[#This Row],[ENTRADAS3]]-Tabla3[[#This Row],[SALIDAS4]]</f>
        <v>0</v>
      </c>
    </row>
    <row r="321" spans="1:15" hidden="1">
      <c r="A321" s="9" t="s">
        <v>31</v>
      </c>
      <c r="B321" s="16" t="s">
        <v>897</v>
      </c>
      <c r="C321" t="s">
        <v>75</v>
      </c>
      <c r="D321" t="s">
        <v>234</v>
      </c>
      <c r="F321" s="9" t="s">
        <v>848</v>
      </c>
      <c r="G321">
        <v>48</v>
      </c>
      <c r="I321">
        <v>24</v>
      </c>
      <c r="J321">
        <f>+Tabla3[[#This Row],[BALANCE INICIAL]]+Tabla3[[#This Row],[ENTRADAS]]-Tabla3[[#This Row],[SALIDAS]]</f>
        <v>24</v>
      </c>
      <c r="K321" s="2">
        <v>546</v>
      </c>
      <c r="L321" s="2">
        <f>+Tabla3[[#This Row],[BALANCE INICIAL]]*Tabla3[[#This Row],[PRECIO]]</f>
        <v>26208</v>
      </c>
      <c r="M321" s="2">
        <f>+Tabla3[[#This Row],[ENTRADAS]]*Tabla3[[#This Row],[PRECIO]]</f>
        <v>0</v>
      </c>
      <c r="N321" s="2">
        <f>+Tabla3[[#This Row],[SALIDAS]]*Tabla3[[#This Row],[PRECIO]]</f>
        <v>13104</v>
      </c>
      <c r="O321" s="2">
        <f>+Tabla3[[#This Row],[BALANCE INICIAL2]]+Tabla3[[#This Row],[ENTRADAS3]]-Tabla3[[#This Row],[SALIDAS4]]</f>
        <v>13104</v>
      </c>
    </row>
    <row r="322" spans="1:15" hidden="1">
      <c r="A322" s="9" t="s">
        <v>30</v>
      </c>
      <c r="B322" s="10" t="s">
        <v>876</v>
      </c>
      <c r="C322" t="s">
        <v>73</v>
      </c>
      <c r="D322" t="s">
        <v>235</v>
      </c>
      <c r="F322" s="9" t="s">
        <v>849</v>
      </c>
      <c r="G322">
        <v>110</v>
      </c>
      <c r="I322">
        <v>2</v>
      </c>
      <c r="J322">
        <f>+Tabla3[[#This Row],[BALANCE INICIAL]]+Tabla3[[#This Row],[ENTRADAS]]-Tabla3[[#This Row],[SALIDAS]]</f>
        <v>108</v>
      </c>
      <c r="K322" s="2">
        <v>1095</v>
      </c>
      <c r="L322" s="2">
        <f>+Tabla3[[#This Row],[BALANCE INICIAL]]*Tabla3[[#This Row],[PRECIO]]</f>
        <v>120450</v>
      </c>
      <c r="M322" s="2">
        <f>+Tabla3[[#This Row],[ENTRADAS]]*Tabla3[[#This Row],[PRECIO]]</f>
        <v>0</v>
      </c>
      <c r="N322" s="2">
        <f>+Tabla3[[#This Row],[SALIDAS]]*Tabla3[[#This Row],[PRECIO]]</f>
        <v>2190</v>
      </c>
      <c r="O322" s="2">
        <f>+Tabla3[[#This Row],[BALANCE INICIAL2]]+Tabla3[[#This Row],[ENTRADAS3]]-Tabla3[[#This Row],[SALIDAS4]]</f>
        <v>118260</v>
      </c>
    </row>
    <row r="323" spans="1:15" hidden="1">
      <c r="A323" s="9" t="s">
        <v>31</v>
      </c>
      <c r="B323" s="16" t="s">
        <v>897</v>
      </c>
      <c r="C323" t="s">
        <v>75</v>
      </c>
      <c r="D323" t="s">
        <v>236</v>
      </c>
      <c r="F323" s="9" t="s">
        <v>848</v>
      </c>
      <c r="G323">
        <v>36</v>
      </c>
      <c r="I323">
        <v>12</v>
      </c>
      <c r="J323">
        <f>+Tabla3[[#This Row],[BALANCE INICIAL]]+Tabla3[[#This Row],[ENTRADAS]]-Tabla3[[#This Row],[SALIDAS]]</f>
        <v>24</v>
      </c>
      <c r="K323" s="2">
        <v>175</v>
      </c>
      <c r="L323" s="2">
        <f>+Tabla3[[#This Row],[BALANCE INICIAL]]*Tabla3[[#This Row],[PRECIO]]</f>
        <v>6300</v>
      </c>
      <c r="M323" s="2">
        <f>+Tabla3[[#This Row],[ENTRADAS]]*Tabla3[[#This Row],[PRECIO]]</f>
        <v>0</v>
      </c>
      <c r="N323" s="2">
        <f>+Tabla3[[#This Row],[SALIDAS]]*Tabla3[[#This Row],[PRECIO]]</f>
        <v>2100</v>
      </c>
      <c r="O323" s="2">
        <f>+Tabla3[[#This Row],[BALANCE INICIAL2]]+Tabla3[[#This Row],[ENTRADAS3]]-Tabla3[[#This Row],[SALIDAS4]]</f>
        <v>4200</v>
      </c>
    </row>
    <row r="324" spans="1:15" hidden="1">
      <c r="A324" s="9" t="s">
        <v>35</v>
      </c>
      <c r="B324" s="10" t="s">
        <v>883</v>
      </c>
      <c r="C324" t="s">
        <v>81</v>
      </c>
      <c r="D324" t="s">
        <v>438</v>
      </c>
      <c r="F324" s="9" t="s">
        <v>826</v>
      </c>
      <c r="G324">
        <v>6</v>
      </c>
      <c r="J324">
        <f>+Tabla3[[#This Row],[BALANCE INICIAL]]+Tabla3[[#This Row],[ENTRADAS]]-Tabla3[[#This Row],[SALIDAS]]</f>
        <v>6</v>
      </c>
      <c r="K324" s="2">
        <v>151.86000000000001</v>
      </c>
      <c r="L324" s="2">
        <f>+Tabla3[[#This Row],[BALANCE INICIAL]]*Tabla3[[#This Row],[PRECIO]]</f>
        <v>911.16000000000008</v>
      </c>
      <c r="M324" s="2">
        <f>+Tabla3[[#This Row],[ENTRADAS]]*Tabla3[[#This Row],[PRECIO]]</f>
        <v>0</v>
      </c>
      <c r="N324" s="2">
        <f>+Tabla3[[#This Row],[SALIDAS]]*Tabla3[[#This Row],[PRECIO]]</f>
        <v>0</v>
      </c>
      <c r="O324" s="2">
        <f>+Tabla3[[#This Row],[BALANCE INICIAL2]]+Tabla3[[#This Row],[ENTRADAS3]]-Tabla3[[#This Row],[SALIDAS4]]</f>
        <v>911.16000000000008</v>
      </c>
    </row>
    <row r="325" spans="1:15" hidden="1">
      <c r="A325" s="9" t="s">
        <v>31</v>
      </c>
      <c r="B325" s="16" t="s">
        <v>897</v>
      </c>
      <c r="C325" t="s">
        <v>75</v>
      </c>
      <c r="D325" t="s">
        <v>237</v>
      </c>
      <c r="F325" s="9" t="s">
        <v>837</v>
      </c>
      <c r="G325">
        <v>1</v>
      </c>
      <c r="J325">
        <f>+Tabla3[[#This Row],[BALANCE INICIAL]]+Tabla3[[#This Row],[ENTRADAS]]-Tabla3[[#This Row],[SALIDAS]]</f>
        <v>1</v>
      </c>
      <c r="K325" s="2">
        <v>400</v>
      </c>
      <c r="L325" s="2">
        <f>+Tabla3[[#This Row],[BALANCE INICIAL]]*Tabla3[[#This Row],[PRECIO]]</f>
        <v>400</v>
      </c>
      <c r="M325" s="2">
        <f>+Tabla3[[#This Row],[ENTRADAS]]*Tabla3[[#This Row],[PRECIO]]</f>
        <v>0</v>
      </c>
      <c r="N325" s="2">
        <f>+Tabla3[[#This Row],[SALIDAS]]*Tabla3[[#This Row],[PRECIO]]</f>
        <v>0</v>
      </c>
      <c r="O325" s="2">
        <f>+Tabla3[[#This Row],[BALANCE INICIAL2]]+Tabla3[[#This Row],[ENTRADAS3]]-Tabla3[[#This Row],[SALIDAS4]]</f>
        <v>400</v>
      </c>
    </row>
    <row r="326" spans="1:15" hidden="1">
      <c r="A326" s="9" t="s">
        <v>28</v>
      </c>
      <c r="B326" s="16" t="s">
        <v>884</v>
      </c>
      <c r="C326" t="s">
        <v>74</v>
      </c>
      <c r="D326" t="s">
        <v>238</v>
      </c>
      <c r="F326" s="9" t="s">
        <v>820</v>
      </c>
      <c r="G326">
        <v>1</v>
      </c>
      <c r="J326">
        <f>+Tabla3[[#This Row],[BALANCE INICIAL]]+Tabla3[[#This Row],[ENTRADAS]]-Tabla3[[#This Row],[SALIDAS]]</f>
        <v>1</v>
      </c>
      <c r="K326" s="2">
        <v>1200</v>
      </c>
      <c r="L326" s="2">
        <f>+Tabla3[[#This Row],[BALANCE INICIAL]]*Tabla3[[#This Row],[PRECIO]]</f>
        <v>1200</v>
      </c>
      <c r="M326" s="2">
        <f>+Tabla3[[#This Row],[ENTRADAS]]*Tabla3[[#This Row],[PRECIO]]</f>
        <v>0</v>
      </c>
      <c r="N326" s="2">
        <f>+Tabla3[[#This Row],[SALIDAS]]*Tabla3[[#This Row],[PRECIO]]</f>
        <v>0</v>
      </c>
      <c r="O326" s="2">
        <f>+Tabla3[[#This Row],[BALANCE INICIAL2]]+Tabla3[[#This Row],[ENTRADAS3]]-Tabla3[[#This Row],[SALIDAS4]]</f>
        <v>1200</v>
      </c>
    </row>
    <row r="327" spans="1:15" hidden="1">
      <c r="A327" s="9" t="s">
        <v>29</v>
      </c>
      <c r="B327" s="16" t="s">
        <v>878</v>
      </c>
      <c r="C327" t="s">
        <v>102</v>
      </c>
      <c r="D327" t="s">
        <v>507</v>
      </c>
      <c r="F327" s="9" t="s">
        <v>826</v>
      </c>
      <c r="G327">
        <v>0</v>
      </c>
      <c r="J327">
        <f>+Tabla3[[#This Row],[BALANCE INICIAL]]+Tabla3[[#This Row],[ENTRADAS]]-Tabla3[[#This Row],[SALIDAS]]</f>
        <v>0</v>
      </c>
      <c r="K327" s="2">
        <v>9</v>
      </c>
      <c r="L327" s="2">
        <f>+Tabla3[[#This Row],[BALANCE INICIAL]]*Tabla3[[#This Row],[PRECIO]]</f>
        <v>0</v>
      </c>
      <c r="M327" s="2">
        <f>+Tabla3[[#This Row],[ENTRADAS]]*Tabla3[[#This Row],[PRECIO]]</f>
        <v>0</v>
      </c>
      <c r="N327" s="2">
        <f>+Tabla3[[#This Row],[SALIDAS]]*Tabla3[[#This Row],[PRECIO]]</f>
        <v>0</v>
      </c>
      <c r="O327" s="2">
        <f>+Tabla3[[#This Row],[BALANCE INICIAL2]]+Tabla3[[#This Row],[ENTRADAS3]]-Tabla3[[#This Row],[SALIDAS4]]</f>
        <v>0</v>
      </c>
    </row>
    <row r="328" spans="1:15" hidden="1">
      <c r="A328" s="9" t="s">
        <v>29</v>
      </c>
      <c r="B328" s="10" t="s">
        <v>878</v>
      </c>
      <c r="C328" t="s">
        <v>102</v>
      </c>
      <c r="D328" t="s">
        <v>571</v>
      </c>
      <c r="F328" s="9" t="s">
        <v>869</v>
      </c>
      <c r="G328">
        <v>1</v>
      </c>
      <c r="J328">
        <f>+Tabla3[[#This Row],[BALANCE INICIAL]]+Tabla3[[#This Row],[ENTRADAS]]-Tabla3[[#This Row],[SALIDAS]]</f>
        <v>1</v>
      </c>
      <c r="K328" s="2">
        <v>169</v>
      </c>
      <c r="L328" s="2">
        <f>+Tabla3[[#This Row],[BALANCE INICIAL]]*Tabla3[[#This Row],[PRECIO]]</f>
        <v>169</v>
      </c>
      <c r="M328" s="2">
        <f>+Tabla3[[#This Row],[ENTRADAS]]*Tabla3[[#This Row],[PRECIO]]</f>
        <v>0</v>
      </c>
      <c r="N328" s="2">
        <f>+Tabla3[[#This Row],[SALIDAS]]*Tabla3[[#This Row],[PRECIO]]</f>
        <v>0</v>
      </c>
      <c r="O328" s="2">
        <f>+Tabla3[[#This Row],[BALANCE INICIAL2]]+Tabla3[[#This Row],[ENTRADAS3]]-Tabla3[[#This Row],[SALIDAS4]]</f>
        <v>169</v>
      </c>
    </row>
    <row r="329" spans="1:15" hidden="1">
      <c r="A329" s="9" t="s">
        <v>29</v>
      </c>
      <c r="B329" s="10" t="s">
        <v>878</v>
      </c>
      <c r="C329" t="s">
        <v>102</v>
      </c>
      <c r="D329" t="s">
        <v>572</v>
      </c>
      <c r="F329" s="9" t="s">
        <v>834</v>
      </c>
      <c r="G329">
        <v>1</v>
      </c>
      <c r="J329">
        <f>+Tabla3[[#This Row],[BALANCE INICIAL]]+Tabla3[[#This Row],[ENTRADAS]]-Tabla3[[#This Row],[SALIDAS]]</f>
        <v>1</v>
      </c>
      <c r="K329" s="2">
        <v>159</v>
      </c>
      <c r="L329" s="2">
        <f>+Tabla3[[#This Row],[BALANCE INICIAL]]*Tabla3[[#This Row],[PRECIO]]</f>
        <v>159</v>
      </c>
      <c r="M329" s="2">
        <f>+Tabla3[[#This Row],[ENTRADAS]]*Tabla3[[#This Row],[PRECIO]]</f>
        <v>0</v>
      </c>
      <c r="N329" s="2">
        <f>+Tabla3[[#This Row],[SALIDAS]]*Tabla3[[#This Row],[PRECIO]]</f>
        <v>0</v>
      </c>
      <c r="O329" s="2">
        <f>+Tabla3[[#This Row],[BALANCE INICIAL2]]+Tabla3[[#This Row],[ENTRADAS3]]-Tabla3[[#This Row],[SALIDAS4]]</f>
        <v>159</v>
      </c>
    </row>
    <row r="330" spans="1:15" hidden="1">
      <c r="A330" s="9" t="s">
        <v>29</v>
      </c>
      <c r="B330" s="10" t="s">
        <v>878</v>
      </c>
      <c r="C330" t="s">
        <v>102</v>
      </c>
      <c r="D330" t="s">
        <v>604</v>
      </c>
      <c r="F330" s="9" t="s">
        <v>834</v>
      </c>
      <c r="G330">
        <v>10</v>
      </c>
      <c r="J330">
        <f>+Tabla3[[#This Row],[BALANCE INICIAL]]+Tabla3[[#This Row],[ENTRADAS]]-Tabla3[[#This Row],[SALIDAS]]</f>
        <v>10</v>
      </c>
      <c r="K330" s="2">
        <v>138.6</v>
      </c>
      <c r="L330" s="2">
        <f>+Tabla3[[#This Row],[BALANCE INICIAL]]*Tabla3[[#This Row],[PRECIO]]</f>
        <v>1386</v>
      </c>
      <c r="M330" s="2">
        <f>+Tabla3[[#This Row],[ENTRADAS]]*Tabla3[[#This Row],[PRECIO]]</f>
        <v>0</v>
      </c>
      <c r="N330" s="2">
        <f>+Tabla3[[#This Row],[SALIDAS]]*Tabla3[[#This Row],[PRECIO]]</f>
        <v>0</v>
      </c>
      <c r="O330" s="2">
        <f>+Tabla3[[#This Row],[BALANCE INICIAL2]]+Tabla3[[#This Row],[ENTRADAS3]]-Tabla3[[#This Row],[SALIDAS4]]</f>
        <v>1386</v>
      </c>
    </row>
    <row r="331" spans="1:15" hidden="1">
      <c r="A331" s="9" t="s">
        <v>29</v>
      </c>
      <c r="B331" s="10" t="s">
        <v>878</v>
      </c>
      <c r="C331" t="s">
        <v>102</v>
      </c>
      <c r="D331" t="s">
        <v>574</v>
      </c>
      <c r="F331" s="9" t="s">
        <v>866</v>
      </c>
      <c r="G331">
        <v>15</v>
      </c>
      <c r="J331">
        <f>+Tabla3[[#This Row],[BALANCE INICIAL]]+Tabla3[[#This Row],[ENTRADAS]]-Tabla3[[#This Row],[SALIDAS]]</f>
        <v>15</v>
      </c>
      <c r="K331" s="2">
        <v>85</v>
      </c>
      <c r="L331" s="2">
        <f>+Tabla3[[#This Row],[BALANCE INICIAL]]*Tabla3[[#This Row],[PRECIO]]</f>
        <v>1275</v>
      </c>
      <c r="M331" s="2">
        <f>+Tabla3[[#This Row],[ENTRADAS]]*Tabla3[[#This Row],[PRECIO]]</f>
        <v>0</v>
      </c>
      <c r="N331" s="2">
        <f>+Tabla3[[#This Row],[SALIDAS]]*Tabla3[[#This Row],[PRECIO]]</f>
        <v>0</v>
      </c>
      <c r="O331" s="2">
        <f>+Tabla3[[#This Row],[BALANCE INICIAL2]]+Tabla3[[#This Row],[ENTRADAS3]]-Tabla3[[#This Row],[SALIDAS4]]</f>
        <v>1275</v>
      </c>
    </row>
    <row r="332" spans="1:15" hidden="1">
      <c r="A332" s="9" t="s">
        <v>29</v>
      </c>
      <c r="B332" s="10" t="s">
        <v>878</v>
      </c>
      <c r="C332" t="s">
        <v>102</v>
      </c>
      <c r="D332" t="s">
        <v>573</v>
      </c>
      <c r="F332" s="9" t="s">
        <v>834</v>
      </c>
      <c r="G332">
        <v>5</v>
      </c>
      <c r="J332">
        <f>+Tabla3[[#This Row],[BALANCE INICIAL]]+Tabla3[[#This Row],[ENTRADAS]]-Tabla3[[#This Row],[SALIDAS]]</f>
        <v>5</v>
      </c>
      <c r="K332" s="2">
        <v>150</v>
      </c>
      <c r="L332" s="2">
        <f>+Tabla3[[#This Row],[BALANCE INICIAL]]*Tabla3[[#This Row],[PRECIO]]</f>
        <v>750</v>
      </c>
      <c r="M332" s="2">
        <f>+Tabla3[[#This Row],[ENTRADAS]]*Tabla3[[#This Row],[PRECIO]]</f>
        <v>0</v>
      </c>
      <c r="N332" s="2">
        <f>+Tabla3[[#This Row],[SALIDAS]]*Tabla3[[#This Row],[PRECIO]]</f>
        <v>0</v>
      </c>
      <c r="O332" s="2">
        <f>+Tabla3[[#This Row],[BALANCE INICIAL2]]+Tabla3[[#This Row],[ENTRADAS3]]-Tabla3[[#This Row],[SALIDAS4]]</f>
        <v>750</v>
      </c>
    </row>
    <row r="333" spans="1:15" hidden="1">
      <c r="A333" s="9" t="s">
        <v>29</v>
      </c>
      <c r="B333" s="10" t="s">
        <v>878</v>
      </c>
      <c r="C333" t="s">
        <v>102</v>
      </c>
      <c r="D333" t="s">
        <v>576</v>
      </c>
      <c r="F333" s="9" t="s">
        <v>834</v>
      </c>
      <c r="G333">
        <v>16</v>
      </c>
      <c r="J333">
        <f>+Tabla3[[#This Row],[BALANCE INICIAL]]+Tabla3[[#This Row],[ENTRADAS]]-Tabla3[[#This Row],[SALIDAS]]</f>
        <v>16</v>
      </c>
      <c r="K333" s="2">
        <v>140</v>
      </c>
      <c r="L333" s="2">
        <f>+Tabla3[[#This Row],[BALANCE INICIAL]]*Tabla3[[#This Row],[PRECIO]]</f>
        <v>2240</v>
      </c>
      <c r="M333" s="2">
        <f>+Tabla3[[#This Row],[ENTRADAS]]*Tabla3[[#This Row],[PRECIO]]</f>
        <v>0</v>
      </c>
      <c r="N333" s="2">
        <f>+Tabla3[[#This Row],[SALIDAS]]*Tabla3[[#This Row],[PRECIO]]</f>
        <v>0</v>
      </c>
      <c r="O333" s="2">
        <f>+Tabla3[[#This Row],[BALANCE INICIAL2]]+Tabla3[[#This Row],[ENTRADAS3]]-Tabla3[[#This Row],[SALIDAS4]]</f>
        <v>2240</v>
      </c>
    </row>
    <row r="334" spans="1:15" hidden="1">
      <c r="A334" s="9" t="s">
        <v>29</v>
      </c>
      <c r="B334" s="10" t="s">
        <v>878</v>
      </c>
      <c r="C334" t="s">
        <v>102</v>
      </c>
      <c r="D334" t="s">
        <v>575</v>
      </c>
      <c r="F334" s="9" t="s">
        <v>869</v>
      </c>
      <c r="G334">
        <v>3</v>
      </c>
      <c r="J334">
        <f>+Tabla3[[#This Row],[BALANCE INICIAL]]+Tabla3[[#This Row],[ENTRADAS]]-Tabla3[[#This Row],[SALIDAS]]</f>
        <v>3</v>
      </c>
      <c r="K334" s="2">
        <v>85</v>
      </c>
      <c r="L334" s="2">
        <f>+Tabla3[[#This Row],[BALANCE INICIAL]]*Tabla3[[#This Row],[PRECIO]]</f>
        <v>255</v>
      </c>
      <c r="M334" s="2">
        <f>+Tabla3[[#This Row],[ENTRADAS]]*Tabla3[[#This Row],[PRECIO]]</f>
        <v>0</v>
      </c>
      <c r="N334" s="2">
        <f>+Tabla3[[#This Row],[SALIDAS]]*Tabla3[[#This Row],[PRECIO]]</f>
        <v>0</v>
      </c>
      <c r="O334" s="2">
        <f>+Tabla3[[#This Row],[BALANCE INICIAL2]]+Tabla3[[#This Row],[ENTRADAS3]]-Tabla3[[#This Row],[SALIDAS4]]</f>
        <v>255</v>
      </c>
    </row>
    <row r="335" spans="1:15" hidden="1">
      <c r="A335" s="9" t="s">
        <v>29</v>
      </c>
      <c r="B335" s="10" t="s">
        <v>878</v>
      </c>
      <c r="C335" t="s">
        <v>102</v>
      </c>
      <c r="D335" t="s">
        <v>577</v>
      </c>
      <c r="F335" s="9" t="s">
        <v>834</v>
      </c>
      <c r="G335">
        <v>6</v>
      </c>
      <c r="J335">
        <f>+Tabla3[[#This Row],[BALANCE INICIAL]]+Tabla3[[#This Row],[ENTRADAS]]-Tabla3[[#This Row],[SALIDAS]]</f>
        <v>6</v>
      </c>
      <c r="K335" s="2">
        <v>150</v>
      </c>
      <c r="L335" s="2">
        <f>+Tabla3[[#This Row],[BALANCE INICIAL]]*Tabla3[[#This Row],[PRECIO]]</f>
        <v>900</v>
      </c>
      <c r="M335" s="2">
        <f>+Tabla3[[#This Row],[ENTRADAS]]*Tabla3[[#This Row],[PRECIO]]</f>
        <v>0</v>
      </c>
      <c r="N335" s="2">
        <f>+Tabla3[[#This Row],[SALIDAS]]*Tabla3[[#This Row],[PRECIO]]</f>
        <v>0</v>
      </c>
      <c r="O335" s="2">
        <f>+Tabla3[[#This Row],[BALANCE INICIAL2]]+Tabla3[[#This Row],[ENTRADAS3]]-Tabla3[[#This Row],[SALIDAS4]]</f>
        <v>900</v>
      </c>
    </row>
    <row r="336" spans="1:15" hidden="1">
      <c r="A336" s="9" t="s">
        <v>33</v>
      </c>
      <c r="B336" s="10" t="s">
        <v>879</v>
      </c>
      <c r="C336" t="s">
        <v>106</v>
      </c>
      <c r="D336" t="s">
        <v>705</v>
      </c>
      <c r="F336" s="9" t="s">
        <v>825</v>
      </c>
      <c r="G336">
        <v>2</v>
      </c>
      <c r="J336">
        <f>+Tabla3[[#This Row],[BALANCE INICIAL]]+Tabla3[[#This Row],[ENTRADAS]]-Tabla3[[#This Row],[SALIDAS]]</f>
        <v>2</v>
      </c>
      <c r="K336" s="2">
        <v>290</v>
      </c>
      <c r="L336" s="2">
        <f>+Tabla3[[#This Row],[BALANCE INICIAL]]*Tabla3[[#This Row],[PRECIO]]</f>
        <v>580</v>
      </c>
      <c r="M336" s="2">
        <f>+Tabla3[[#This Row],[ENTRADAS]]*Tabla3[[#This Row],[PRECIO]]</f>
        <v>0</v>
      </c>
      <c r="N336" s="2">
        <f>+Tabla3[[#This Row],[SALIDAS]]*Tabla3[[#This Row],[PRECIO]]</f>
        <v>0</v>
      </c>
      <c r="O336" s="2">
        <f>+Tabla3[[#This Row],[BALANCE INICIAL2]]+Tabla3[[#This Row],[ENTRADAS3]]-Tabla3[[#This Row],[SALIDAS4]]</f>
        <v>580</v>
      </c>
    </row>
    <row r="337" spans="1:15" hidden="1">
      <c r="A337" s="9" t="s">
        <v>29</v>
      </c>
      <c r="B337" s="10" t="s">
        <v>878</v>
      </c>
      <c r="C337" t="s">
        <v>102</v>
      </c>
      <c r="D337" t="s">
        <v>578</v>
      </c>
      <c r="F337" s="9" t="s">
        <v>834</v>
      </c>
      <c r="G337">
        <v>1</v>
      </c>
      <c r="J337">
        <f>+Tabla3[[#This Row],[BALANCE INICIAL]]+Tabla3[[#This Row],[ENTRADAS]]-Tabla3[[#This Row],[SALIDAS]]</f>
        <v>1</v>
      </c>
      <c r="K337" s="2">
        <v>23.73</v>
      </c>
      <c r="L337" s="2">
        <f>+Tabla3[[#This Row],[BALANCE INICIAL]]*Tabla3[[#This Row],[PRECIO]]</f>
        <v>23.73</v>
      </c>
      <c r="M337" s="2">
        <f>+Tabla3[[#This Row],[ENTRADAS]]*Tabla3[[#This Row],[PRECIO]]</f>
        <v>0</v>
      </c>
      <c r="N337" s="2">
        <f>+Tabla3[[#This Row],[SALIDAS]]*Tabla3[[#This Row],[PRECIO]]</f>
        <v>0</v>
      </c>
      <c r="O337" s="2">
        <f>+Tabla3[[#This Row],[BALANCE INICIAL2]]+Tabla3[[#This Row],[ENTRADAS3]]-Tabla3[[#This Row],[SALIDAS4]]</f>
        <v>23.73</v>
      </c>
    </row>
    <row r="338" spans="1:15" hidden="1">
      <c r="A338" s="9" t="s">
        <v>29</v>
      </c>
      <c r="B338" s="10" t="s">
        <v>878</v>
      </c>
      <c r="C338" t="s">
        <v>102</v>
      </c>
      <c r="D338" t="s">
        <v>579</v>
      </c>
      <c r="F338" s="9" t="s">
        <v>834</v>
      </c>
      <c r="G338">
        <v>1</v>
      </c>
      <c r="J338">
        <f>+Tabla3[[#This Row],[BALANCE INICIAL]]+Tabla3[[#This Row],[ENTRADAS]]-Tabla3[[#This Row],[SALIDAS]]</f>
        <v>1</v>
      </c>
      <c r="K338" s="2">
        <v>169</v>
      </c>
      <c r="L338" s="2">
        <f>+Tabla3[[#This Row],[BALANCE INICIAL]]*Tabla3[[#This Row],[PRECIO]]</f>
        <v>169</v>
      </c>
      <c r="M338" s="2">
        <f>+Tabla3[[#This Row],[ENTRADAS]]*Tabla3[[#This Row],[PRECIO]]</f>
        <v>0</v>
      </c>
      <c r="N338" s="2">
        <f>+Tabla3[[#This Row],[SALIDAS]]*Tabla3[[#This Row],[PRECIO]]</f>
        <v>0</v>
      </c>
      <c r="O338" s="2">
        <f>+Tabla3[[#This Row],[BALANCE INICIAL2]]+Tabla3[[#This Row],[ENTRADAS3]]-Tabla3[[#This Row],[SALIDAS4]]</f>
        <v>169</v>
      </c>
    </row>
    <row r="339" spans="1:15" hidden="1">
      <c r="A339" s="9" t="s">
        <v>29</v>
      </c>
      <c r="B339" s="10" t="s">
        <v>878</v>
      </c>
      <c r="C339" t="s">
        <v>102</v>
      </c>
      <c r="D339" t="s">
        <v>580</v>
      </c>
      <c r="F339" s="9" t="s">
        <v>834</v>
      </c>
      <c r="G339">
        <v>1</v>
      </c>
      <c r="J339">
        <f>+Tabla3[[#This Row],[BALANCE INICIAL]]+Tabla3[[#This Row],[ENTRADAS]]-Tabla3[[#This Row],[SALIDAS]]</f>
        <v>1</v>
      </c>
      <c r="K339" s="2">
        <v>239</v>
      </c>
      <c r="L339" s="2">
        <f>+Tabla3[[#This Row],[BALANCE INICIAL]]*Tabla3[[#This Row],[PRECIO]]</f>
        <v>239</v>
      </c>
      <c r="M339" s="2">
        <f>+Tabla3[[#This Row],[ENTRADAS]]*Tabla3[[#This Row],[PRECIO]]</f>
        <v>0</v>
      </c>
      <c r="N339" s="2">
        <f>+Tabla3[[#This Row],[SALIDAS]]*Tabla3[[#This Row],[PRECIO]]</f>
        <v>0</v>
      </c>
      <c r="O339" s="2">
        <f>+Tabla3[[#This Row],[BALANCE INICIAL2]]+Tabla3[[#This Row],[ENTRADAS3]]-Tabla3[[#This Row],[SALIDAS4]]</f>
        <v>239</v>
      </c>
    </row>
    <row r="340" spans="1:15" hidden="1">
      <c r="A340" s="9" t="s">
        <v>29</v>
      </c>
      <c r="B340" s="10" t="s">
        <v>878</v>
      </c>
      <c r="C340" t="s">
        <v>102</v>
      </c>
      <c r="D340" t="s">
        <v>581</v>
      </c>
      <c r="F340" s="9" t="s">
        <v>834</v>
      </c>
      <c r="G340">
        <v>5</v>
      </c>
      <c r="J340">
        <f>+Tabla3[[#This Row],[BALANCE INICIAL]]+Tabla3[[#This Row],[ENTRADAS]]-Tabla3[[#This Row],[SALIDAS]]</f>
        <v>5</v>
      </c>
      <c r="K340" s="2">
        <v>28</v>
      </c>
      <c r="L340" s="2">
        <f>+Tabla3[[#This Row],[BALANCE INICIAL]]*Tabla3[[#This Row],[PRECIO]]</f>
        <v>140</v>
      </c>
      <c r="M340" s="2">
        <f>+Tabla3[[#This Row],[ENTRADAS]]*Tabla3[[#This Row],[PRECIO]]</f>
        <v>0</v>
      </c>
      <c r="N340" s="2">
        <f>+Tabla3[[#This Row],[SALIDAS]]*Tabla3[[#This Row],[PRECIO]]</f>
        <v>0</v>
      </c>
      <c r="O340" s="2">
        <f>+Tabla3[[#This Row],[BALANCE INICIAL2]]+Tabla3[[#This Row],[ENTRADAS3]]-Tabla3[[#This Row],[SALIDAS4]]</f>
        <v>140</v>
      </c>
    </row>
    <row r="341" spans="1:15" hidden="1">
      <c r="A341" s="9" t="s">
        <v>29</v>
      </c>
      <c r="B341" s="10" t="s">
        <v>878</v>
      </c>
      <c r="C341" t="s">
        <v>102</v>
      </c>
      <c r="D341" t="s">
        <v>582</v>
      </c>
      <c r="F341" s="9" t="s">
        <v>834</v>
      </c>
      <c r="G341">
        <v>3</v>
      </c>
      <c r="J341">
        <f>+Tabla3[[#This Row],[BALANCE INICIAL]]+Tabla3[[#This Row],[ENTRADAS]]-Tabla3[[#This Row],[SALIDAS]]</f>
        <v>3</v>
      </c>
      <c r="K341" s="2">
        <v>88.98</v>
      </c>
      <c r="L341" s="2">
        <f>+Tabla3[[#This Row],[BALANCE INICIAL]]*Tabla3[[#This Row],[PRECIO]]</f>
        <v>266.94</v>
      </c>
      <c r="M341" s="2">
        <f>+Tabla3[[#This Row],[ENTRADAS]]*Tabla3[[#This Row],[PRECIO]]</f>
        <v>0</v>
      </c>
      <c r="N341" s="2">
        <f>+Tabla3[[#This Row],[SALIDAS]]*Tabla3[[#This Row],[PRECIO]]</f>
        <v>0</v>
      </c>
      <c r="O341" s="2">
        <f>+Tabla3[[#This Row],[BALANCE INICIAL2]]+Tabla3[[#This Row],[ENTRADAS3]]-Tabla3[[#This Row],[SALIDAS4]]</f>
        <v>266.94</v>
      </c>
    </row>
    <row r="342" spans="1:15" hidden="1">
      <c r="A342" s="9" t="s">
        <v>29</v>
      </c>
      <c r="B342" s="10" t="s">
        <v>878</v>
      </c>
      <c r="C342" t="s">
        <v>102</v>
      </c>
      <c r="D342" t="s">
        <v>583</v>
      </c>
      <c r="F342" s="9" t="s">
        <v>834</v>
      </c>
      <c r="G342">
        <v>4</v>
      </c>
      <c r="J342">
        <f>+Tabla3[[#This Row],[BALANCE INICIAL]]+Tabla3[[#This Row],[ENTRADAS]]-Tabla3[[#This Row],[SALIDAS]]</f>
        <v>4</v>
      </c>
      <c r="K342" s="2">
        <v>97</v>
      </c>
      <c r="L342" s="2">
        <f>+Tabla3[[#This Row],[BALANCE INICIAL]]*Tabla3[[#This Row],[PRECIO]]</f>
        <v>388</v>
      </c>
      <c r="M342" s="2">
        <f>+Tabla3[[#This Row],[ENTRADAS]]*Tabla3[[#This Row],[PRECIO]]</f>
        <v>0</v>
      </c>
      <c r="N342" s="2">
        <f>+Tabla3[[#This Row],[SALIDAS]]*Tabla3[[#This Row],[PRECIO]]</f>
        <v>0</v>
      </c>
      <c r="O342" s="2">
        <f>+Tabla3[[#This Row],[BALANCE INICIAL2]]+Tabla3[[#This Row],[ENTRADAS3]]-Tabla3[[#This Row],[SALIDAS4]]</f>
        <v>388</v>
      </c>
    </row>
    <row r="343" spans="1:15" hidden="1">
      <c r="A343" s="9" t="s">
        <v>29</v>
      </c>
      <c r="B343" s="16" t="s">
        <v>878</v>
      </c>
      <c r="C343" t="s">
        <v>102</v>
      </c>
      <c r="D343" t="s">
        <v>508</v>
      </c>
      <c r="F343" s="9" t="s">
        <v>908</v>
      </c>
      <c r="G343">
        <v>0</v>
      </c>
      <c r="J343">
        <f>+Tabla3[[#This Row],[BALANCE INICIAL]]+Tabla3[[#This Row],[ENTRADAS]]-Tabla3[[#This Row],[SALIDAS]]</f>
        <v>0</v>
      </c>
      <c r="K343" s="2">
        <v>54</v>
      </c>
      <c r="L343" s="2">
        <f>+Tabla3[[#This Row],[BALANCE INICIAL]]*Tabla3[[#This Row],[PRECIO]]</f>
        <v>0</v>
      </c>
      <c r="M343" s="2">
        <f>+Tabla3[[#This Row],[ENTRADAS]]*Tabla3[[#This Row],[PRECIO]]</f>
        <v>0</v>
      </c>
      <c r="N343" s="2">
        <f>+Tabla3[[#This Row],[SALIDAS]]*Tabla3[[#This Row],[PRECIO]]</f>
        <v>0</v>
      </c>
      <c r="O343" s="2">
        <f>+Tabla3[[#This Row],[BALANCE INICIAL2]]+Tabla3[[#This Row],[ENTRADAS3]]-Tabla3[[#This Row],[SALIDAS4]]</f>
        <v>0</v>
      </c>
    </row>
    <row r="344" spans="1:15" hidden="1">
      <c r="A344" s="9" t="s">
        <v>29</v>
      </c>
      <c r="B344" s="10" t="s">
        <v>878</v>
      </c>
      <c r="C344" t="s">
        <v>102</v>
      </c>
      <c r="D344" t="s">
        <v>584</v>
      </c>
      <c r="F344" s="9" t="s">
        <v>865</v>
      </c>
      <c r="G344">
        <v>1</v>
      </c>
      <c r="J344">
        <f>+Tabla3[[#This Row],[BALANCE INICIAL]]+Tabla3[[#This Row],[ENTRADAS]]-Tabla3[[#This Row],[SALIDAS]]</f>
        <v>1</v>
      </c>
      <c r="K344" s="2">
        <v>650</v>
      </c>
      <c r="L344" s="2">
        <f>+Tabla3[[#This Row],[BALANCE INICIAL]]*Tabla3[[#This Row],[PRECIO]]</f>
        <v>650</v>
      </c>
      <c r="M344" s="2">
        <f>+Tabla3[[#This Row],[ENTRADAS]]*Tabla3[[#This Row],[PRECIO]]</f>
        <v>0</v>
      </c>
      <c r="N344" s="2">
        <f>+Tabla3[[#This Row],[SALIDAS]]*Tabla3[[#This Row],[PRECIO]]</f>
        <v>0</v>
      </c>
      <c r="O344" s="2">
        <f>+Tabla3[[#This Row],[BALANCE INICIAL2]]+Tabla3[[#This Row],[ENTRADAS3]]-Tabla3[[#This Row],[SALIDAS4]]</f>
        <v>650</v>
      </c>
    </row>
    <row r="345" spans="1:15" hidden="1">
      <c r="A345" s="9" t="s">
        <v>34</v>
      </c>
      <c r="B345" s="10" t="s">
        <v>877</v>
      </c>
      <c r="C345" t="s">
        <v>80</v>
      </c>
      <c r="D345" t="s">
        <v>449</v>
      </c>
      <c r="F345" s="9" t="s">
        <v>861</v>
      </c>
      <c r="G345">
        <v>373</v>
      </c>
      <c r="J345">
        <f>+Tabla3[[#This Row],[BALANCE INICIAL]]+Tabla3[[#This Row],[ENTRADAS]]-Tabla3[[#This Row],[SALIDAS]]</f>
        <v>373</v>
      </c>
      <c r="K345" s="2">
        <v>949</v>
      </c>
      <c r="L345" s="2">
        <f>+Tabla3[[#This Row],[BALANCE INICIAL]]*Tabla3[[#This Row],[PRECIO]]</f>
        <v>353977</v>
      </c>
      <c r="M345" s="2">
        <f>+Tabla3[[#This Row],[ENTRADAS]]*Tabla3[[#This Row],[PRECIO]]</f>
        <v>0</v>
      </c>
      <c r="N345" s="2">
        <f>+Tabla3[[#This Row],[SALIDAS]]*Tabla3[[#This Row],[PRECIO]]</f>
        <v>0</v>
      </c>
      <c r="O345" s="2">
        <f>+Tabla3[[#This Row],[BALANCE INICIAL2]]+Tabla3[[#This Row],[ENTRADAS3]]-Tabla3[[#This Row],[SALIDAS4]]</f>
        <v>353977</v>
      </c>
    </row>
    <row r="346" spans="1:15" hidden="1">
      <c r="A346" s="9" t="s">
        <v>29</v>
      </c>
      <c r="B346" s="10" t="s">
        <v>878</v>
      </c>
      <c r="C346" t="s">
        <v>102</v>
      </c>
      <c r="D346" t="s">
        <v>585</v>
      </c>
      <c r="F346" s="9" t="s">
        <v>865</v>
      </c>
      <c r="G346">
        <v>1</v>
      </c>
      <c r="J346">
        <f>+Tabla3[[#This Row],[BALANCE INICIAL]]+Tabla3[[#This Row],[ENTRADAS]]-Tabla3[[#This Row],[SALIDAS]]</f>
        <v>1</v>
      </c>
      <c r="K346" s="2">
        <v>170.5</v>
      </c>
      <c r="L346" s="2">
        <f>+Tabla3[[#This Row],[BALANCE INICIAL]]*Tabla3[[#This Row],[PRECIO]]</f>
        <v>170.5</v>
      </c>
      <c r="M346" s="2">
        <f>+Tabla3[[#This Row],[ENTRADAS]]*Tabla3[[#This Row],[PRECIO]]</f>
        <v>0</v>
      </c>
      <c r="N346" s="2">
        <f>+Tabla3[[#This Row],[SALIDAS]]*Tabla3[[#This Row],[PRECIO]]</f>
        <v>0</v>
      </c>
      <c r="O346" s="2">
        <f>+Tabla3[[#This Row],[BALANCE INICIAL2]]+Tabla3[[#This Row],[ENTRADAS3]]-Tabla3[[#This Row],[SALIDAS4]]</f>
        <v>170.5</v>
      </c>
    </row>
    <row r="347" spans="1:15" hidden="1">
      <c r="A347" s="9" t="s">
        <v>28</v>
      </c>
      <c r="B347" s="16" t="s">
        <v>884</v>
      </c>
      <c r="C347" t="s">
        <v>74</v>
      </c>
      <c r="D347" t="s">
        <v>239</v>
      </c>
      <c r="F347" s="9" t="s">
        <v>826</v>
      </c>
      <c r="G347">
        <v>100</v>
      </c>
      <c r="J347">
        <f>+Tabla3[[#This Row],[BALANCE INICIAL]]+Tabla3[[#This Row],[ENTRADAS]]-Tabla3[[#This Row],[SALIDAS]]</f>
        <v>100</v>
      </c>
      <c r="K347" s="2">
        <v>10.25</v>
      </c>
      <c r="L347" s="2">
        <f>+Tabla3[[#This Row],[BALANCE INICIAL]]*Tabla3[[#This Row],[PRECIO]]</f>
        <v>1025</v>
      </c>
      <c r="M347" s="2">
        <f>+Tabla3[[#This Row],[ENTRADAS]]*Tabla3[[#This Row],[PRECIO]]</f>
        <v>0</v>
      </c>
      <c r="N347" s="2">
        <f>+Tabla3[[#This Row],[SALIDAS]]*Tabla3[[#This Row],[PRECIO]]</f>
        <v>0</v>
      </c>
      <c r="O347" s="2">
        <f>+Tabla3[[#This Row],[BALANCE INICIAL2]]+Tabla3[[#This Row],[ENTRADAS3]]-Tabla3[[#This Row],[SALIDAS4]]</f>
        <v>1025</v>
      </c>
    </row>
    <row r="348" spans="1:15" hidden="1">
      <c r="A348" s="9" t="s">
        <v>28</v>
      </c>
      <c r="B348" s="16" t="s">
        <v>884</v>
      </c>
      <c r="C348" t="s">
        <v>74</v>
      </c>
      <c r="D348" t="s">
        <v>240</v>
      </c>
      <c r="F348" s="9" t="s">
        <v>850</v>
      </c>
      <c r="G348">
        <v>9</v>
      </c>
      <c r="J348">
        <f>+Tabla3[[#This Row],[BALANCE INICIAL]]+Tabla3[[#This Row],[ENTRADAS]]-Tabla3[[#This Row],[SALIDAS]]</f>
        <v>9</v>
      </c>
      <c r="K348" s="2">
        <v>170.9</v>
      </c>
      <c r="L348" s="2">
        <f>+Tabla3[[#This Row],[BALANCE INICIAL]]*Tabla3[[#This Row],[PRECIO]]</f>
        <v>1538.1000000000001</v>
      </c>
      <c r="M348" s="2">
        <f>+Tabla3[[#This Row],[ENTRADAS]]*Tabla3[[#This Row],[PRECIO]]</f>
        <v>0</v>
      </c>
      <c r="N348" s="2">
        <f>+Tabla3[[#This Row],[SALIDAS]]*Tabla3[[#This Row],[PRECIO]]</f>
        <v>0</v>
      </c>
      <c r="O348" s="2">
        <f>+Tabla3[[#This Row],[BALANCE INICIAL2]]+Tabla3[[#This Row],[ENTRADAS3]]-Tabla3[[#This Row],[SALIDAS4]]</f>
        <v>1538.1000000000001</v>
      </c>
    </row>
    <row r="349" spans="1:15" hidden="1">
      <c r="A349" s="9" t="s">
        <v>29</v>
      </c>
      <c r="B349" s="10" t="s">
        <v>878</v>
      </c>
      <c r="C349" t="s">
        <v>102</v>
      </c>
      <c r="D349" t="s">
        <v>586</v>
      </c>
      <c r="F349" s="9" t="s">
        <v>865</v>
      </c>
      <c r="G349">
        <v>2</v>
      </c>
      <c r="J349">
        <f>+Tabla3[[#This Row],[BALANCE INICIAL]]+Tabla3[[#This Row],[ENTRADAS]]-Tabla3[[#This Row],[SALIDAS]]</f>
        <v>2</v>
      </c>
      <c r="K349" s="2">
        <v>45</v>
      </c>
      <c r="L349" s="2">
        <f>+Tabla3[[#This Row],[BALANCE INICIAL]]*Tabla3[[#This Row],[PRECIO]]</f>
        <v>90</v>
      </c>
      <c r="M349" s="2">
        <f>+Tabla3[[#This Row],[ENTRADAS]]*Tabla3[[#This Row],[PRECIO]]</f>
        <v>0</v>
      </c>
      <c r="N349" s="2">
        <f>+Tabla3[[#This Row],[SALIDAS]]*Tabla3[[#This Row],[PRECIO]]</f>
        <v>0</v>
      </c>
      <c r="O349" s="2">
        <f>+Tabla3[[#This Row],[BALANCE INICIAL2]]+Tabla3[[#This Row],[ENTRADAS3]]-Tabla3[[#This Row],[SALIDAS4]]</f>
        <v>90</v>
      </c>
    </row>
    <row r="350" spans="1:15" hidden="1">
      <c r="A350" s="9" t="s">
        <v>60</v>
      </c>
      <c r="B350" s="10" t="s">
        <v>885</v>
      </c>
      <c r="C350" t="s">
        <v>108</v>
      </c>
      <c r="D350" t="s">
        <v>706</v>
      </c>
      <c r="F350" s="9" t="s">
        <v>820</v>
      </c>
      <c r="G350">
        <v>1</v>
      </c>
      <c r="J350">
        <f>+Tabla3[[#This Row],[BALANCE INICIAL]]+Tabla3[[#This Row],[ENTRADAS]]-Tabla3[[#This Row],[SALIDAS]]</f>
        <v>1</v>
      </c>
      <c r="K350" s="2">
        <v>8544</v>
      </c>
      <c r="L350" s="2">
        <f>+Tabla3[[#This Row],[BALANCE INICIAL]]*Tabla3[[#This Row],[PRECIO]]</f>
        <v>8544</v>
      </c>
      <c r="M350" s="2">
        <f>+Tabla3[[#This Row],[ENTRADAS]]*Tabla3[[#This Row],[PRECIO]]</f>
        <v>0</v>
      </c>
      <c r="N350" s="2">
        <f>+Tabla3[[#This Row],[SALIDAS]]*Tabla3[[#This Row],[PRECIO]]</f>
        <v>0</v>
      </c>
      <c r="O350" s="2">
        <f>+Tabla3[[#This Row],[BALANCE INICIAL2]]+Tabla3[[#This Row],[ENTRADAS3]]-Tabla3[[#This Row],[SALIDAS4]]</f>
        <v>8544</v>
      </c>
    </row>
    <row r="351" spans="1:15">
      <c r="A351" s="9" t="s">
        <v>23</v>
      </c>
      <c r="B351" s="10" t="s">
        <v>881</v>
      </c>
      <c r="C351" t="s">
        <v>882</v>
      </c>
      <c r="D351" t="s">
        <v>421</v>
      </c>
      <c r="F351" s="9" t="s">
        <v>820</v>
      </c>
      <c r="H351">
        <v>8</v>
      </c>
      <c r="J351">
        <f>+Tabla3[[#This Row],[BALANCE INICIAL]]+Tabla3[[#This Row],[ENTRADAS]]-Tabla3[[#This Row],[SALIDAS]]</f>
        <v>8</v>
      </c>
      <c r="K351" s="2">
        <v>116</v>
      </c>
      <c r="L351" s="2">
        <f>+Tabla3[[#This Row],[BALANCE INICIAL]]*Tabla3[[#This Row],[PRECIO]]</f>
        <v>0</v>
      </c>
      <c r="M351" s="2">
        <f>+Tabla3[[#This Row],[ENTRADAS]]*Tabla3[[#This Row],[PRECIO]]</f>
        <v>928</v>
      </c>
      <c r="N351" s="2">
        <f>+Tabla3[[#This Row],[SALIDAS]]*Tabla3[[#This Row],[PRECIO]]</f>
        <v>0</v>
      </c>
      <c r="O351" s="2">
        <f>+Tabla3[[#This Row],[BALANCE INICIAL2]]+Tabla3[[#This Row],[ENTRADAS3]]-Tabla3[[#This Row],[SALIDAS4]]</f>
        <v>928</v>
      </c>
    </row>
    <row r="352" spans="1:15">
      <c r="A352" s="9" t="s">
        <v>23</v>
      </c>
      <c r="B352" s="10" t="s">
        <v>881</v>
      </c>
      <c r="C352" t="s">
        <v>882</v>
      </c>
      <c r="D352" t="s">
        <v>426</v>
      </c>
      <c r="F352" s="9" t="s">
        <v>820</v>
      </c>
      <c r="H352">
        <v>10</v>
      </c>
      <c r="J352">
        <f>+Tabla3[[#This Row],[BALANCE INICIAL]]+Tabla3[[#This Row],[ENTRADAS]]-Tabla3[[#This Row],[SALIDAS]]</f>
        <v>10</v>
      </c>
      <c r="K352" s="2">
        <v>84</v>
      </c>
      <c r="L352" s="2">
        <f>+Tabla3[[#This Row],[BALANCE INICIAL]]*Tabla3[[#This Row],[PRECIO]]</f>
        <v>0</v>
      </c>
      <c r="M352" s="2">
        <f>+Tabla3[[#This Row],[ENTRADAS]]*Tabla3[[#This Row],[PRECIO]]</f>
        <v>840</v>
      </c>
      <c r="N352" s="2">
        <f>+Tabla3[[#This Row],[SALIDAS]]*Tabla3[[#This Row],[PRECIO]]</f>
        <v>0</v>
      </c>
      <c r="O352" s="2">
        <f>+Tabla3[[#This Row],[BALANCE INICIAL2]]+Tabla3[[#This Row],[ENTRADAS3]]-Tabla3[[#This Row],[SALIDAS4]]</f>
        <v>840</v>
      </c>
    </row>
    <row r="353" spans="1:15">
      <c r="A353" s="9" t="s">
        <v>23</v>
      </c>
      <c r="B353" s="10" t="s">
        <v>881</v>
      </c>
      <c r="C353" t="s">
        <v>882</v>
      </c>
      <c r="D353" t="s">
        <v>420</v>
      </c>
      <c r="F353" s="9" t="s">
        <v>820</v>
      </c>
      <c r="H353">
        <v>5</v>
      </c>
      <c r="J353">
        <f>+Tabla3[[#This Row],[BALANCE INICIAL]]+Tabla3[[#This Row],[ENTRADAS]]-Tabla3[[#This Row],[SALIDAS]]</f>
        <v>5</v>
      </c>
      <c r="K353" s="2">
        <v>154</v>
      </c>
      <c r="L353" s="2">
        <f>+Tabla3[[#This Row],[BALANCE INICIAL]]*Tabla3[[#This Row],[PRECIO]]</f>
        <v>0</v>
      </c>
      <c r="M353" s="2">
        <f>+Tabla3[[#This Row],[ENTRADAS]]*Tabla3[[#This Row],[PRECIO]]</f>
        <v>770</v>
      </c>
      <c r="N353" s="2">
        <f>+Tabla3[[#This Row],[SALIDAS]]*Tabla3[[#This Row],[PRECIO]]</f>
        <v>0</v>
      </c>
      <c r="O353" s="2">
        <f>+Tabla3[[#This Row],[BALANCE INICIAL2]]+Tabla3[[#This Row],[ENTRADAS3]]-Tabla3[[#This Row],[SALIDAS4]]</f>
        <v>770</v>
      </c>
    </row>
    <row r="354" spans="1:15" hidden="1">
      <c r="A354" s="9" t="s">
        <v>59</v>
      </c>
      <c r="B354" s="16" t="s">
        <v>880</v>
      </c>
      <c r="C354" t="s">
        <v>107</v>
      </c>
      <c r="D354" t="s">
        <v>707</v>
      </c>
      <c r="F354" s="9" t="s">
        <v>820</v>
      </c>
      <c r="G354">
        <v>1</v>
      </c>
      <c r="J354">
        <f>+Tabla3[[#This Row],[BALANCE INICIAL]]+Tabla3[[#This Row],[ENTRADAS]]-Tabla3[[#This Row],[SALIDAS]]</f>
        <v>1</v>
      </c>
      <c r="K354" s="2">
        <v>1000</v>
      </c>
      <c r="L354" s="2">
        <f>+Tabla3[[#This Row],[BALANCE INICIAL]]*Tabla3[[#This Row],[PRECIO]]</f>
        <v>1000</v>
      </c>
      <c r="M354" s="2">
        <f>+Tabla3[[#This Row],[ENTRADAS]]*Tabla3[[#This Row],[PRECIO]]</f>
        <v>0</v>
      </c>
      <c r="N354" s="2">
        <f>+Tabla3[[#This Row],[SALIDAS]]*Tabla3[[#This Row],[PRECIO]]</f>
        <v>0</v>
      </c>
      <c r="O354" s="2">
        <f>+Tabla3[[#This Row],[BALANCE INICIAL2]]+Tabla3[[#This Row],[ENTRADAS3]]-Tabla3[[#This Row],[SALIDAS4]]</f>
        <v>1000</v>
      </c>
    </row>
    <row r="355" spans="1:15" hidden="1">
      <c r="A355" s="9" t="s">
        <v>29</v>
      </c>
      <c r="B355" s="10" t="s">
        <v>878</v>
      </c>
      <c r="C355" t="s">
        <v>102</v>
      </c>
      <c r="D355" t="s">
        <v>587</v>
      </c>
      <c r="F355" s="9" t="s">
        <v>865</v>
      </c>
      <c r="G355">
        <v>1</v>
      </c>
      <c r="J355">
        <f>+Tabla3[[#This Row],[BALANCE INICIAL]]+Tabla3[[#This Row],[ENTRADAS]]-Tabla3[[#This Row],[SALIDAS]]</f>
        <v>1</v>
      </c>
      <c r="K355" s="2">
        <v>400</v>
      </c>
      <c r="L355" s="2">
        <f>+Tabla3[[#This Row],[BALANCE INICIAL]]*Tabla3[[#This Row],[PRECIO]]</f>
        <v>400</v>
      </c>
      <c r="M355" s="2">
        <f>+Tabla3[[#This Row],[ENTRADAS]]*Tabla3[[#This Row],[PRECIO]]</f>
        <v>0</v>
      </c>
      <c r="N355" s="2">
        <f>+Tabla3[[#This Row],[SALIDAS]]*Tabla3[[#This Row],[PRECIO]]</f>
        <v>0</v>
      </c>
      <c r="O355" s="2">
        <f>+Tabla3[[#This Row],[BALANCE INICIAL2]]+Tabla3[[#This Row],[ENTRADAS3]]-Tabla3[[#This Row],[SALIDAS4]]</f>
        <v>400</v>
      </c>
    </row>
    <row r="356" spans="1:15" ht="27.6">
      <c r="A356" s="15" t="s">
        <v>43</v>
      </c>
      <c r="B356" s="10" t="s">
        <v>954</v>
      </c>
      <c r="C356" s="18" t="s">
        <v>89</v>
      </c>
      <c r="D356" t="s">
        <v>972</v>
      </c>
      <c r="F356" s="9" t="s">
        <v>820</v>
      </c>
      <c r="H356">
        <v>200</v>
      </c>
      <c r="J356">
        <f>+Tabla3[[#This Row],[BALANCE INICIAL]]+Tabla3[[#This Row],[ENTRADAS]]-Tabla3[[#This Row],[SALIDAS]]</f>
        <v>200</v>
      </c>
      <c r="K356" s="2">
        <v>119</v>
      </c>
      <c r="L356" s="2">
        <f>+Tabla3[[#This Row],[BALANCE INICIAL]]*Tabla3[[#This Row],[PRECIO]]</f>
        <v>0</v>
      </c>
      <c r="M356" s="2">
        <f>+Tabla3[[#This Row],[ENTRADAS]]*Tabla3[[#This Row],[PRECIO]]</f>
        <v>23800</v>
      </c>
      <c r="N356" s="2">
        <f>+Tabla3[[#This Row],[SALIDAS]]*Tabla3[[#This Row],[PRECIO]]</f>
        <v>0</v>
      </c>
      <c r="O356" s="2">
        <f>+Tabla3[[#This Row],[BALANCE INICIAL2]]+Tabla3[[#This Row],[ENTRADAS3]]-Tabla3[[#This Row],[SALIDAS4]]</f>
        <v>23800</v>
      </c>
    </row>
    <row r="357" spans="1:15">
      <c r="A357" s="9" t="s">
        <v>31</v>
      </c>
      <c r="B357" s="16" t="s">
        <v>897</v>
      </c>
      <c r="C357" t="s">
        <v>75</v>
      </c>
      <c r="D357" t="s">
        <v>241</v>
      </c>
      <c r="F357" s="9" t="s">
        <v>840</v>
      </c>
      <c r="G357">
        <v>156</v>
      </c>
      <c r="H357">
        <v>140</v>
      </c>
      <c r="I357">
        <v>57</v>
      </c>
      <c r="J357">
        <f>+Tabla3[[#This Row],[BALANCE INICIAL]]+Tabla3[[#This Row],[ENTRADAS]]-Tabla3[[#This Row],[SALIDAS]]</f>
        <v>239</v>
      </c>
      <c r="K357" s="2">
        <v>93</v>
      </c>
      <c r="L357" s="2">
        <f>+Tabla3[[#This Row],[BALANCE INICIAL]]*Tabla3[[#This Row],[PRECIO]]</f>
        <v>14508</v>
      </c>
      <c r="M357" s="2">
        <f>+Tabla3[[#This Row],[ENTRADAS]]*Tabla3[[#This Row],[PRECIO]]</f>
        <v>13020</v>
      </c>
      <c r="N357" s="2">
        <f>+Tabla3[[#This Row],[SALIDAS]]*Tabla3[[#This Row],[PRECIO]]</f>
        <v>5301</v>
      </c>
      <c r="O357" s="2">
        <f>+Tabla3[[#This Row],[BALANCE INICIAL2]]+Tabla3[[#This Row],[ENTRADAS3]]-Tabla3[[#This Row],[SALIDAS4]]</f>
        <v>22227</v>
      </c>
    </row>
    <row r="358" spans="1:15" hidden="1">
      <c r="A358" s="9" t="s">
        <v>33</v>
      </c>
      <c r="B358" s="10" t="s">
        <v>879</v>
      </c>
      <c r="C358" t="s">
        <v>106</v>
      </c>
      <c r="D358" t="s">
        <v>708</v>
      </c>
      <c r="F358" s="9" t="s">
        <v>825</v>
      </c>
      <c r="G358">
        <v>9</v>
      </c>
      <c r="J358">
        <f>+Tabla3[[#This Row],[BALANCE INICIAL]]+Tabla3[[#This Row],[ENTRADAS]]-Tabla3[[#This Row],[SALIDAS]]</f>
        <v>9</v>
      </c>
      <c r="K358" s="2">
        <v>633.62</v>
      </c>
      <c r="L358" s="2">
        <f>+Tabla3[[#This Row],[BALANCE INICIAL]]*Tabla3[[#This Row],[PRECIO]]</f>
        <v>5702.58</v>
      </c>
      <c r="M358" s="2">
        <f>+Tabla3[[#This Row],[ENTRADAS]]*Tabla3[[#This Row],[PRECIO]]</f>
        <v>0</v>
      </c>
      <c r="N358" s="2">
        <f>+Tabla3[[#This Row],[SALIDAS]]*Tabla3[[#This Row],[PRECIO]]</f>
        <v>0</v>
      </c>
      <c r="O358" s="2">
        <f>+Tabla3[[#This Row],[BALANCE INICIAL2]]+Tabla3[[#This Row],[ENTRADAS3]]-Tabla3[[#This Row],[SALIDAS4]]</f>
        <v>5702.58</v>
      </c>
    </row>
    <row r="359" spans="1:15" hidden="1">
      <c r="A359" s="9" t="s">
        <v>31</v>
      </c>
      <c r="B359" s="16" t="s">
        <v>897</v>
      </c>
      <c r="C359" t="s">
        <v>75</v>
      </c>
      <c r="D359" t="s">
        <v>242</v>
      </c>
      <c r="F359" s="9" t="s">
        <v>825</v>
      </c>
      <c r="G359">
        <v>350</v>
      </c>
      <c r="I359">
        <v>163</v>
      </c>
      <c r="J359">
        <f>+Tabla3[[#This Row],[BALANCE INICIAL]]+Tabla3[[#This Row],[ENTRADAS]]-Tabla3[[#This Row],[SALIDAS]]</f>
        <v>187</v>
      </c>
      <c r="K359" s="2">
        <v>93</v>
      </c>
      <c r="L359" s="2">
        <f>+Tabla3[[#This Row],[BALANCE INICIAL]]*Tabla3[[#This Row],[PRECIO]]</f>
        <v>32550</v>
      </c>
      <c r="M359" s="2">
        <f>+Tabla3[[#This Row],[ENTRADAS]]*Tabla3[[#This Row],[PRECIO]]</f>
        <v>0</v>
      </c>
      <c r="N359" s="2">
        <f>+Tabla3[[#This Row],[SALIDAS]]*Tabla3[[#This Row],[PRECIO]]</f>
        <v>15159</v>
      </c>
      <c r="O359" s="2">
        <f>+Tabla3[[#This Row],[BALANCE INICIAL2]]+Tabla3[[#This Row],[ENTRADAS3]]-Tabla3[[#This Row],[SALIDAS4]]</f>
        <v>17391</v>
      </c>
    </row>
    <row r="360" spans="1:15" hidden="1">
      <c r="A360" s="9" t="s">
        <v>33</v>
      </c>
      <c r="B360" s="10" t="s">
        <v>879</v>
      </c>
      <c r="C360" t="s">
        <v>106</v>
      </c>
      <c r="D360" t="s">
        <v>709</v>
      </c>
      <c r="F360" s="9" t="s">
        <v>825</v>
      </c>
      <c r="G360">
        <v>13</v>
      </c>
      <c r="J360">
        <f>+Tabla3[[#This Row],[BALANCE INICIAL]]+Tabla3[[#This Row],[ENTRADAS]]-Tabla3[[#This Row],[SALIDAS]]</f>
        <v>13</v>
      </c>
      <c r="K360" s="2">
        <v>615</v>
      </c>
      <c r="L360" s="2">
        <f>+Tabla3[[#This Row],[BALANCE INICIAL]]*Tabla3[[#This Row],[PRECIO]]</f>
        <v>7995</v>
      </c>
      <c r="M360" s="2">
        <f>+Tabla3[[#This Row],[ENTRADAS]]*Tabla3[[#This Row],[PRECIO]]</f>
        <v>0</v>
      </c>
      <c r="N360" s="2">
        <f>+Tabla3[[#This Row],[SALIDAS]]*Tabla3[[#This Row],[PRECIO]]</f>
        <v>0</v>
      </c>
      <c r="O360" s="2">
        <f>+Tabla3[[#This Row],[BALANCE INICIAL2]]+Tabla3[[#This Row],[ENTRADAS3]]-Tabla3[[#This Row],[SALIDAS4]]</f>
        <v>7995</v>
      </c>
    </row>
    <row r="361" spans="1:15">
      <c r="A361" s="9" t="s">
        <v>23</v>
      </c>
      <c r="B361" s="10" t="s">
        <v>881</v>
      </c>
      <c r="C361" t="s">
        <v>882</v>
      </c>
      <c r="D361" t="s">
        <v>945</v>
      </c>
      <c r="F361" s="9" t="s">
        <v>826</v>
      </c>
      <c r="H361">
        <v>70</v>
      </c>
      <c r="J361">
        <f>+Tabla3[[#This Row],[BALANCE INICIAL]]+Tabla3[[#This Row],[ENTRADAS]]-Tabla3[[#This Row],[SALIDAS]]</f>
        <v>70</v>
      </c>
      <c r="K361" s="2">
        <v>298</v>
      </c>
      <c r="L361" s="2">
        <f>+Tabla3[[#This Row],[BALANCE INICIAL]]*Tabla3[[#This Row],[PRECIO]]</f>
        <v>0</v>
      </c>
      <c r="M361" s="2">
        <f>+Tabla3[[#This Row],[ENTRADAS]]*Tabla3[[#This Row],[PRECIO]]</f>
        <v>20860</v>
      </c>
      <c r="N361" s="2">
        <f>+Tabla3[[#This Row],[SALIDAS]]*Tabla3[[#This Row],[PRECIO]]</f>
        <v>0</v>
      </c>
      <c r="O361" s="2">
        <f>+Tabla3[[#This Row],[BALANCE INICIAL2]]+Tabla3[[#This Row],[ENTRADAS3]]-Tabla3[[#This Row],[SALIDAS4]]</f>
        <v>20860</v>
      </c>
    </row>
    <row r="362" spans="1:15" hidden="1">
      <c r="A362" s="9" t="s">
        <v>29</v>
      </c>
      <c r="B362" s="16" t="s">
        <v>878</v>
      </c>
      <c r="C362" t="s">
        <v>102</v>
      </c>
      <c r="D362" t="s">
        <v>512</v>
      </c>
      <c r="F362" s="9" t="s">
        <v>908</v>
      </c>
      <c r="G362">
        <v>0</v>
      </c>
      <c r="J362">
        <f>+Tabla3[[#This Row],[BALANCE INICIAL]]+Tabla3[[#This Row],[ENTRADAS]]-Tabla3[[#This Row],[SALIDAS]]</f>
        <v>0</v>
      </c>
      <c r="K362" s="2">
        <v>180</v>
      </c>
      <c r="L362" s="2">
        <f>+Tabla3[[#This Row],[BALANCE INICIAL]]*Tabla3[[#This Row],[PRECIO]]</f>
        <v>0</v>
      </c>
      <c r="M362" s="2">
        <f>+Tabla3[[#This Row],[ENTRADAS]]*Tabla3[[#This Row],[PRECIO]]</f>
        <v>0</v>
      </c>
      <c r="N362" s="2">
        <f>+Tabla3[[#This Row],[SALIDAS]]*Tabla3[[#This Row],[PRECIO]]</f>
        <v>0</v>
      </c>
      <c r="O362" s="2">
        <f>+Tabla3[[#This Row],[BALANCE INICIAL2]]+Tabla3[[#This Row],[ENTRADAS3]]-Tabla3[[#This Row],[SALIDAS4]]</f>
        <v>0</v>
      </c>
    </row>
    <row r="363" spans="1:15" hidden="1">
      <c r="A363" s="9" t="s">
        <v>59</v>
      </c>
      <c r="B363" s="16" t="s">
        <v>880</v>
      </c>
      <c r="C363" t="s">
        <v>107</v>
      </c>
      <c r="D363" t="s">
        <v>710</v>
      </c>
      <c r="F363" s="9" t="s">
        <v>820</v>
      </c>
      <c r="G363">
        <v>7</v>
      </c>
      <c r="J363">
        <f>+Tabla3[[#This Row],[BALANCE INICIAL]]+Tabla3[[#This Row],[ENTRADAS]]-Tabla3[[#This Row],[SALIDAS]]</f>
        <v>7</v>
      </c>
      <c r="K363" s="2">
        <v>545</v>
      </c>
      <c r="L363" s="2">
        <f>+Tabla3[[#This Row],[BALANCE INICIAL]]*Tabla3[[#This Row],[PRECIO]]</f>
        <v>3815</v>
      </c>
      <c r="M363" s="2">
        <f>+Tabla3[[#This Row],[ENTRADAS]]*Tabla3[[#This Row],[PRECIO]]</f>
        <v>0</v>
      </c>
      <c r="N363" s="2">
        <f>+Tabla3[[#This Row],[SALIDAS]]*Tabla3[[#This Row],[PRECIO]]</f>
        <v>0</v>
      </c>
      <c r="O363" s="2">
        <f>+Tabla3[[#This Row],[BALANCE INICIAL2]]+Tabla3[[#This Row],[ENTRADAS3]]-Tabla3[[#This Row],[SALIDAS4]]</f>
        <v>3815</v>
      </c>
    </row>
    <row r="364" spans="1:15" hidden="1">
      <c r="A364" s="9" t="s">
        <v>59</v>
      </c>
      <c r="B364" s="16" t="s">
        <v>880</v>
      </c>
      <c r="C364" t="s">
        <v>107</v>
      </c>
      <c r="D364" t="s">
        <v>711</v>
      </c>
      <c r="F364" s="9" t="s">
        <v>820</v>
      </c>
      <c r="G364">
        <v>1</v>
      </c>
      <c r="J364">
        <f>+Tabla3[[#This Row],[BALANCE INICIAL]]+Tabla3[[#This Row],[ENTRADAS]]-Tabla3[[#This Row],[SALIDAS]]</f>
        <v>1</v>
      </c>
      <c r="K364" s="2">
        <v>775</v>
      </c>
      <c r="L364" s="2">
        <f>+Tabla3[[#This Row],[BALANCE INICIAL]]*Tabla3[[#This Row],[PRECIO]]</f>
        <v>775</v>
      </c>
      <c r="M364" s="2">
        <f>+Tabla3[[#This Row],[ENTRADAS]]*Tabla3[[#This Row],[PRECIO]]</f>
        <v>0</v>
      </c>
      <c r="N364" s="2">
        <f>+Tabla3[[#This Row],[SALIDAS]]*Tabla3[[#This Row],[PRECIO]]</f>
        <v>0</v>
      </c>
      <c r="O364" s="2">
        <f>+Tabla3[[#This Row],[BALANCE INICIAL2]]+Tabla3[[#This Row],[ENTRADAS3]]-Tabla3[[#This Row],[SALIDAS4]]</f>
        <v>775</v>
      </c>
    </row>
    <row r="365" spans="1:15" hidden="1">
      <c r="A365" s="9" t="s">
        <v>26</v>
      </c>
      <c r="B365" s="16" t="s">
        <v>887</v>
      </c>
      <c r="C365" t="s">
        <v>70</v>
      </c>
      <c r="D365" t="s">
        <v>245</v>
      </c>
      <c r="F365" s="9" t="s">
        <v>821</v>
      </c>
      <c r="G365">
        <v>1</v>
      </c>
      <c r="J365">
        <f>+Tabla3[[#This Row],[BALANCE INICIAL]]+Tabla3[[#This Row],[ENTRADAS]]-Tabla3[[#This Row],[SALIDAS]]</f>
        <v>1</v>
      </c>
      <c r="K365" s="2">
        <v>5800</v>
      </c>
      <c r="L365" s="2">
        <f>+Tabla3[[#This Row],[BALANCE INICIAL]]*Tabla3[[#This Row],[PRECIO]]</f>
        <v>5800</v>
      </c>
      <c r="M365" s="2">
        <f>+Tabla3[[#This Row],[ENTRADAS]]*Tabla3[[#This Row],[PRECIO]]</f>
        <v>0</v>
      </c>
      <c r="N365" s="2">
        <f>+Tabla3[[#This Row],[SALIDAS]]*Tabla3[[#This Row],[PRECIO]]</f>
        <v>0</v>
      </c>
      <c r="O365" s="2">
        <f>+Tabla3[[#This Row],[BALANCE INICIAL2]]+Tabla3[[#This Row],[ENTRADAS3]]-Tabla3[[#This Row],[SALIDAS4]]</f>
        <v>5800</v>
      </c>
    </row>
    <row r="366" spans="1:15" hidden="1">
      <c r="A366" s="14" t="s">
        <v>26</v>
      </c>
      <c r="B366" s="16" t="s">
        <v>887</v>
      </c>
      <c r="C366" s="16" t="s">
        <v>70</v>
      </c>
      <c r="D366" t="s">
        <v>249</v>
      </c>
      <c r="F366" s="9" t="s">
        <v>821</v>
      </c>
      <c r="G366">
        <v>4</v>
      </c>
      <c r="J366">
        <f>+Tabla3[[#This Row],[BALANCE INICIAL]]+Tabla3[[#This Row],[ENTRADAS]]-Tabla3[[#This Row],[SALIDAS]]</f>
        <v>4</v>
      </c>
      <c r="K366" s="2">
        <v>1885</v>
      </c>
      <c r="L366" s="2">
        <f>+Tabla3[[#This Row],[BALANCE INICIAL]]*Tabla3[[#This Row],[PRECIO]]</f>
        <v>7540</v>
      </c>
      <c r="M366" s="2">
        <f>+Tabla3[[#This Row],[ENTRADAS]]*Tabla3[[#This Row],[PRECIO]]</f>
        <v>0</v>
      </c>
      <c r="N366" s="2">
        <f>+Tabla3[[#This Row],[SALIDAS]]*Tabla3[[#This Row],[PRECIO]]</f>
        <v>0</v>
      </c>
      <c r="O366" s="2">
        <f>+Tabla3[[#This Row],[BALANCE INICIAL2]]+Tabla3[[#This Row],[ENTRADAS3]]-Tabla3[[#This Row],[SALIDAS4]]</f>
        <v>7540</v>
      </c>
    </row>
    <row r="367" spans="1:15" hidden="1">
      <c r="A367" s="14" t="s">
        <v>26</v>
      </c>
      <c r="B367" s="16" t="s">
        <v>887</v>
      </c>
      <c r="C367" s="16" t="s">
        <v>70</v>
      </c>
      <c r="D367" t="s">
        <v>250</v>
      </c>
      <c r="F367" s="9" t="s">
        <v>821</v>
      </c>
      <c r="G367">
        <v>4</v>
      </c>
      <c r="J367">
        <f>+Tabla3[[#This Row],[BALANCE INICIAL]]+Tabla3[[#This Row],[ENTRADAS]]-Tabla3[[#This Row],[SALIDAS]]</f>
        <v>4</v>
      </c>
      <c r="K367" s="2">
        <v>1350</v>
      </c>
      <c r="L367" s="2">
        <f>+Tabla3[[#This Row],[BALANCE INICIAL]]*Tabla3[[#This Row],[PRECIO]]</f>
        <v>5400</v>
      </c>
      <c r="M367" s="2">
        <f>+Tabla3[[#This Row],[ENTRADAS]]*Tabla3[[#This Row],[PRECIO]]</f>
        <v>0</v>
      </c>
      <c r="N367" s="2">
        <f>+Tabla3[[#This Row],[SALIDAS]]*Tabla3[[#This Row],[PRECIO]]</f>
        <v>0</v>
      </c>
      <c r="O367" s="2">
        <f>+Tabla3[[#This Row],[BALANCE INICIAL2]]+Tabla3[[#This Row],[ENTRADAS3]]-Tabla3[[#This Row],[SALIDAS4]]</f>
        <v>5400</v>
      </c>
    </row>
    <row r="368" spans="1:15" hidden="1">
      <c r="A368" s="14" t="s">
        <v>26</v>
      </c>
      <c r="B368" s="16" t="s">
        <v>887</v>
      </c>
      <c r="C368" s="16" t="s">
        <v>70</v>
      </c>
      <c r="D368" t="s">
        <v>247</v>
      </c>
      <c r="F368" s="9" t="s">
        <v>821</v>
      </c>
      <c r="G368">
        <v>1</v>
      </c>
      <c r="J368">
        <f>+Tabla3[[#This Row],[BALANCE INICIAL]]+Tabla3[[#This Row],[ENTRADAS]]-Tabla3[[#This Row],[SALIDAS]]</f>
        <v>1</v>
      </c>
      <c r="K368" s="2">
        <v>2150</v>
      </c>
      <c r="L368" s="2">
        <f>+Tabla3[[#This Row],[BALANCE INICIAL]]*Tabla3[[#This Row],[PRECIO]]</f>
        <v>2150</v>
      </c>
      <c r="M368" s="2">
        <f>+Tabla3[[#This Row],[ENTRADAS]]*Tabla3[[#This Row],[PRECIO]]</f>
        <v>0</v>
      </c>
      <c r="N368" s="2">
        <f>+Tabla3[[#This Row],[SALIDAS]]*Tabla3[[#This Row],[PRECIO]]</f>
        <v>0</v>
      </c>
      <c r="O368" s="2">
        <f>+Tabla3[[#This Row],[BALANCE INICIAL2]]+Tabla3[[#This Row],[ENTRADAS3]]-Tabla3[[#This Row],[SALIDAS4]]</f>
        <v>2150</v>
      </c>
    </row>
    <row r="369" spans="1:15" hidden="1">
      <c r="A369" s="14" t="s">
        <v>26</v>
      </c>
      <c r="B369" s="16" t="s">
        <v>887</v>
      </c>
      <c r="C369" s="16" t="s">
        <v>70</v>
      </c>
      <c r="D369" t="s">
        <v>248</v>
      </c>
      <c r="F369" s="9" t="s">
        <v>821</v>
      </c>
      <c r="G369">
        <v>1</v>
      </c>
      <c r="J369">
        <f>+Tabla3[[#This Row],[BALANCE INICIAL]]+Tabla3[[#This Row],[ENTRADAS]]-Tabla3[[#This Row],[SALIDAS]]</f>
        <v>1</v>
      </c>
      <c r="K369" s="2">
        <v>2750</v>
      </c>
      <c r="L369" s="2">
        <f>+Tabla3[[#This Row],[BALANCE INICIAL]]*Tabla3[[#This Row],[PRECIO]]</f>
        <v>2750</v>
      </c>
      <c r="M369" s="2">
        <f>+Tabla3[[#This Row],[ENTRADAS]]*Tabla3[[#This Row],[PRECIO]]</f>
        <v>0</v>
      </c>
      <c r="N369" s="2">
        <f>+Tabla3[[#This Row],[SALIDAS]]*Tabla3[[#This Row],[PRECIO]]</f>
        <v>0</v>
      </c>
      <c r="O369" s="2">
        <f>+Tabla3[[#This Row],[BALANCE INICIAL2]]+Tabla3[[#This Row],[ENTRADAS3]]-Tabla3[[#This Row],[SALIDAS4]]</f>
        <v>2750</v>
      </c>
    </row>
    <row r="370" spans="1:15" hidden="1">
      <c r="A370" s="14" t="s">
        <v>59</v>
      </c>
      <c r="B370" s="16" t="s">
        <v>880</v>
      </c>
      <c r="C370" s="16" t="s">
        <v>107</v>
      </c>
      <c r="D370" t="s">
        <v>713</v>
      </c>
      <c r="F370" s="9" t="s">
        <v>873</v>
      </c>
      <c r="G370">
        <v>4</v>
      </c>
      <c r="J370">
        <f>+Tabla3[[#This Row],[BALANCE INICIAL]]+Tabla3[[#This Row],[ENTRADAS]]-Tabla3[[#This Row],[SALIDAS]]</f>
        <v>4</v>
      </c>
      <c r="K370" s="2">
        <v>539</v>
      </c>
      <c r="L370" s="2">
        <f>+Tabla3[[#This Row],[BALANCE INICIAL]]*Tabla3[[#This Row],[PRECIO]]</f>
        <v>2156</v>
      </c>
      <c r="M370" s="2">
        <f>+Tabla3[[#This Row],[ENTRADAS]]*Tabla3[[#This Row],[PRECIO]]</f>
        <v>0</v>
      </c>
      <c r="N370" s="2">
        <f>+Tabla3[[#This Row],[SALIDAS]]*Tabla3[[#This Row],[PRECIO]]</f>
        <v>0</v>
      </c>
      <c r="O370" s="2">
        <f>+Tabla3[[#This Row],[BALANCE INICIAL2]]+Tabla3[[#This Row],[ENTRADAS3]]-Tabla3[[#This Row],[SALIDAS4]]</f>
        <v>2156</v>
      </c>
    </row>
    <row r="371" spans="1:15" hidden="1">
      <c r="A371" s="14" t="s">
        <v>35</v>
      </c>
      <c r="B371" s="10" t="s">
        <v>883</v>
      </c>
      <c r="C371" s="16" t="s">
        <v>81</v>
      </c>
      <c r="D371" t="s">
        <v>435</v>
      </c>
      <c r="F371" s="9" t="s">
        <v>826</v>
      </c>
      <c r="G371">
        <v>1</v>
      </c>
      <c r="J371">
        <f>+Tabla3[[#This Row],[BALANCE INICIAL]]+Tabla3[[#This Row],[ENTRADAS]]-Tabla3[[#This Row],[SALIDAS]]</f>
        <v>1</v>
      </c>
      <c r="K371" s="2">
        <v>466.44</v>
      </c>
      <c r="L371" s="2">
        <f>+Tabla3[[#This Row],[BALANCE INICIAL]]*Tabla3[[#This Row],[PRECIO]]</f>
        <v>466.44</v>
      </c>
      <c r="M371" s="2">
        <f>+Tabla3[[#This Row],[ENTRADAS]]*Tabla3[[#This Row],[PRECIO]]</f>
        <v>0</v>
      </c>
      <c r="N371" s="2">
        <f>+Tabla3[[#This Row],[SALIDAS]]*Tabla3[[#This Row],[PRECIO]]</f>
        <v>0</v>
      </c>
      <c r="O371" s="2">
        <f>+Tabla3[[#This Row],[BALANCE INICIAL2]]+Tabla3[[#This Row],[ENTRADAS3]]-Tabla3[[#This Row],[SALIDAS4]]</f>
        <v>466.44</v>
      </c>
    </row>
    <row r="372" spans="1:15" hidden="1">
      <c r="A372" s="14" t="s">
        <v>26</v>
      </c>
      <c r="B372" s="16" t="s">
        <v>887</v>
      </c>
      <c r="C372" s="16" t="s">
        <v>70</v>
      </c>
      <c r="D372" t="s">
        <v>246</v>
      </c>
      <c r="F372" s="9" t="s">
        <v>821</v>
      </c>
      <c r="G372">
        <v>1</v>
      </c>
      <c r="J372">
        <f>+Tabla3[[#This Row],[BALANCE INICIAL]]+Tabla3[[#This Row],[ENTRADAS]]-Tabla3[[#This Row],[SALIDAS]]</f>
        <v>1</v>
      </c>
      <c r="K372" s="2">
        <v>20300</v>
      </c>
      <c r="L372" s="2">
        <f>+Tabla3[[#This Row],[BALANCE INICIAL]]*Tabla3[[#This Row],[PRECIO]]</f>
        <v>20300</v>
      </c>
      <c r="M372" s="2">
        <f>+Tabla3[[#This Row],[ENTRADAS]]*Tabla3[[#This Row],[PRECIO]]</f>
        <v>0</v>
      </c>
      <c r="N372" s="2">
        <f>+Tabla3[[#This Row],[SALIDAS]]*Tabla3[[#This Row],[PRECIO]]</f>
        <v>0</v>
      </c>
      <c r="O372" s="2">
        <f>+Tabla3[[#This Row],[BALANCE INICIAL2]]+Tabla3[[#This Row],[ENTRADAS3]]-Tabla3[[#This Row],[SALIDAS4]]</f>
        <v>20300</v>
      </c>
    </row>
    <row r="373" spans="1:15" hidden="1">
      <c r="A373" s="14" t="s">
        <v>52</v>
      </c>
      <c r="B373" s="16" t="s">
        <v>891</v>
      </c>
      <c r="C373" s="16" t="s">
        <v>100</v>
      </c>
      <c r="D373" t="s">
        <v>391</v>
      </c>
      <c r="F373" s="9" t="s">
        <v>820</v>
      </c>
      <c r="G373">
        <v>1</v>
      </c>
      <c r="J373">
        <f>+Tabla3[[#This Row],[BALANCE INICIAL]]+Tabla3[[#This Row],[ENTRADAS]]-Tabla3[[#This Row],[SALIDAS]]</f>
        <v>1</v>
      </c>
      <c r="K373" s="2">
        <v>3000</v>
      </c>
      <c r="L373" s="2">
        <f>+Tabla3[[#This Row],[BALANCE INICIAL]]*Tabla3[[#This Row],[PRECIO]]</f>
        <v>3000</v>
      </c>
      <c r="M373" s="2">
        <f>+Tabla3[[#This Row],[ENTRADAS]]*Tabla3[[#This Row],[PRECIO]]</f>
        <v>0</v>
      </c>
      <c r="N373" s="2">
        <f>+Tabla3[[#This Row],[SALIDAS]]*Tabla3[[#This Row],[PRECIO]]</f>
        <v>0</v>
      </c>
      <c r="O373" s="2">
        <f>+Tabla3[[#This Row],[BALANCE INICIAL2]]+Tabla3[[#This Row],[ENTRADAS3]]-Tabla3[[#This Row],[SALIDAS4]]</f>
        <v>3000</v>
      </c>
    </row>
    <row r="374" spans="1:15" hidden="1">
      <c r="A374" s="14" t="s">
        <v>28</v>
      </c>
      <c r="B374" s="16" t="s">
        <v>884</v>
      </c>
      <c r="C374" s="16" t="s">
        <v>74</v>
      </c>
      <c r="D374" t="s">
        <v>244</v>
      </c>
      <c r="F374" s="9" t="s">
        <v>834</v>
      </c>
      <c r="G374">
        <v>24</v>
      </c>
      <c r="J374">
        <f>+Tabla3[[#This Row],[BALANCE INICIAL]]+Tabla3[[#This Row],[ENTRADAS]]-Tabla3[[#This Row],[SALIDAS]]</f>
        <v>24</v>
      </c>
      <c r="K374" s="2">
        <v>38</v>
      </c>
      <c r="L374" s="2">
        <f>+Tabla3[[#This Row],[BALANCE INICIAL]]*Tabla3[[#This Row],[PRECIO]]</f>
        <v>912</v>
      </c>
      <c r="M374" s="2">
        <f>+Tabla3[[#This Row],[ENTRADAS]]*Tabla3[[#This Row],[PRECIO]]</f>
        <v>0</v>
      </c>
      <c r="N374" s="2">
        <f>+Tabla3[[#This Row],[SALIDAS]]*Tabla3[[#This Row],[PRECIO]]</f>
        <v>0</v>
      </c>
      <c r="O374" s="2">
        <f>+Tabla3[[#This Row],[BALANCE INICIAL2]]+Tabla3[[#This Row],[ENTRADAS3]]-Tabla3[[#This Row],[SALIDAS4]]</f>
        <v>912</v>
      </c>
    </row>
    <row r="375" spans="1:15" hidden="1">
      <c r="A375" s="14" t="s">
        <v>35</v>
      </c>
      <c r="B375" s="10" t="s">
        <v>883</v>
      </c>
      <c r="C375" s="16" t="s">
        <v>81</v>
      </c>
      <c r="D375" t="s">
        <v>434</v>
      </c>
      <c r="F375" s="9" t="s">
        <v>820</v>
      </c>
      <c r="G375">
        <v>30</v>
      </c>
      <c r="J375">
        <f>+Tabla3[[#This Row],[BALANCE INICIAL]]+Tabla3[[#This Row],[ENTRADAS]]-Tabla3[[#This Row],[SALIDAS]]</f>
        <v>30</v>
      </c>
      <c r="K375" s="2">
        <v>80.930000000000007</v>
      </c>
      <c r="L375" s="2">
        <f>+Tabla3[[#This Row],[BALANCE INICIAL]]*Tabla3[[#This Row],[PRECIO]]</f>
        <v>2427.9</v>
      </c>
      <c r="M375" s="2">
        <f>+Tabla3[[#This Row],[ENTRADAS]]*Tabla3[[#This Row],[PRECIO]]</f>
        <v>0</v>
      </c>
      <c r="N375" s="2">
        <f>+Tabla3[[#This Row],[SALIDAS]]*Tabla3[[#This Row],[PRECIO]]</f>
        <v>0</v>
      </c>
      <c r="O375" s="2">
        <f>+Tabla3[[#This Row],[BALANCE INICIAL2]]+Tabla3[[#This Row],[ENTRADAS3]]-Tabla3[[#This Row],[SALIDAS4]]</f>
        <v>2427.9</v>
      </c>
    </row>
    <row r="376" spans="1:15" hidden="1">
      <c r="A376" s="14" t="s">
        <v>51</v>
      </c>
      <c r="B376" s="16" t="s">
        <v>901</v>
      </c>
      <c r="C376" s="16" t="s">
        <v>67</v>
      </c>
      <c r="D376" t="s">
        <v>390</v>
      </c>
      <c r="F376" s="9" t="s">
        <v>826</v>
      </c>
      <c r="G376">
        <v>1</v>
      </c>
      <c r="J376">
        <f>+Tabla3[[#This Row],[BALANCE INICIAL]]+Tabla3[[#This Row],[ENTRADAS]]-Tabla3[[#This Row],[SALIDAS]]</f>
        <v>1</v>
      </c>
      <c r="K376" s="2">
        <v>1400</v>
      </c>
      <c r="L376" s="2">
        <f>+Tabla3[[#This Row],[BALANCE INICIAL]]*Tabla3[[#This Row],[PRECIO]]</f>
        <v>1400</v>
      </c>
      <c r="M376" s="2">
        <f>+Tabla3[[#This Row],[ENTRADAS]]*Tabla3[[#This Row],[PRECIO]]</f>
        <v>0</v>
      </c>
      <c r="N376" s="2">
        <f>+Tabla3[[#This Row],[SALIDAS]]*Tabla3[[#This Row],[PRECIO]]</f>
        <v>0</v>
      </c>
      <c r="O376" s="2">
        <f>+Tabla3[[#This Row],[BALANCE INICIAL2]]+Tabla3[[#This Row],[ENTRADAS3]]-Tabla3[[#This Row],[SALIDAS4]]</f>
        <v>1400</v>
      </c>
    </row>
    <row r="377" spans="1:15" hidden="1">
      <c r="A377" s="14" t="s">
        <v>34</v>
      </c>
      <c r="B377" s="10" t="s">
        <v>877</v>
      </c>
      <c r="C377" s="16" t="s">
        <v>80</v>
      </c>
      <c r="D377" t="s">
        <v>470</v>
      </c>
      <c r="F377" s="9" t="s">
        <v>826</v>
      </c>
      <c r="G377">
        <v>23</v>
      </c>
      <c r="J377">
        <f>+Tabla3[[#This Row],[BALANCE INICIAL]]+Tabla3[[#This Row],[ENTRADAS]]-Tabla3[[#This Row],[SALIDAS]]</f>
        <v>23</v>
      </c>
      <c r="K377" s="2">
        <v>142.38</v>
      </c>
      <c r="L377" s="2">
        <f>+Tabla3[[#This Row],[BALANCE INICIAL]]*Tabla3[[#This Row],[PRECIO]]</f>
        <v>3274.74</v>
      </c>
      <c r="M377" s="2">
        <f>+Tabla3[[#This Row],[ENTRADAS]]*Tabla3[[#This Row],[PRECIO]]</f>
        <v>0</v>
      </c>
      <c r="N377" s="2">
        <f>+Tabla3[[#This Row],[SALIDAS]]*Tabla3[[#This Row],[PRECIO]]</f>
        <v>0</v>
      </c>
      <c r="O377" s="2">
        <f>+Tabla3[[#This Row],[BALANCE INICIAL2]]+Tabla3[[#This Row],[ENTRADAS3]]-Tabla3[[#This Row],[SALIDAS4]]</f>
        <v>3274.74</v>
      </c>
    </row>
    <row r="378" spans="1:15" hidden="1">
      <c r="A378" s="14" t="s">
        <v>33</v>
      </c>
      <c r="B378" s="10" t="s">
        <v>879</v>
      </c>
      <c r="C378" s="16" t="s">
        <v>106</v>
      </c>
      <c r="D378" t="s">
        <v>716</v>
      </c>
      <c r="F378" s="9" t="s">
        <v>825</v>
      </c>
      <c r="G378">
        <v>7</v>
      </c>
      <c r="J378">
        <f>+Tabla3[[#This Row],[BALANCE INICIAL]]+Tabla3[[#This Row],[ENTRADAS]]-Tabla3[[#This Row],[SALIDAS]]</f>
        <v>7</v>
      </c>
      <c r="K378" s="2">
        <v>1650</v>
      </c>
      <c r="L378" s="2">
        <f>+Tabla3[[#This Row],[BALANCE INICIAL]]*Tabla3[[#This Row],[PRECIO]]</f>
        <v>11550</v>
      </c>
      <c r="M378" s="2">
        <f>+Tabla3[[#This Row],[ENTRADAS]]*Tabla3[[#This Row],[PRECIO]]</f>
        <v>0</v>
      </c>
      <c r="N378" s="2">
        <f>+Tabla3[[#This Row],[SALIDAS]]*Tabla3[[#This Row],[PRECIO]]</f>
        <v>0</v>
      </c>
      <c r="O378" s="2">
        <f>+Tabla3[[#This Row],[BALANCE INICIAL2]]+Tabla3[[#This Row],[ENTRADAS3]]-Tabla3[[#This Row],[SALIDAS4]]</f>
        <v>11550</v>
      </c>
    </row>
    <row r="379" spans="1:15" hidden="1">
      <c r="A379" s="14" t="s">
        <v>33</v>
      </c>
      <c r="B379" s="10" t="s">
        <v>879</v>
      </c>
      <c r="C379" s="16" t="s">
        <v>106</v>
      </c>
      <c r="D379" t="s">
        <v>717</v>
      </c>
      <c r="F379" s="9" t="s">
        <v>825</v>
      </c>
      <c r="G379">
        <v>12</v>
      </c>
      <c r="J379">
        <f>+Tabla3[[#This Row],[BALANCE INICIAL]]+Tabla3[[#This Row],[ENTRADAS]]-Tabla3[[#This Row],[SALIDAS]]</f>
        <v>12</v>
      </c>
      <c r="K379" s="2">
        <v>600</v>
      </c>
      <c r="L379" s="2">
        <f>+Tabla3[[#This Row],[BALANCE INICIAL]]*Tabla3[[#This Row],[PRECIO]]</f>
        <v>7200</v>
      </c>
      <c r="M379" s="2">
        <f>+Tabla3[[#This Row],[ENTRADAS]]*Tabla3[[#This Row],[PRECIO]]</f>
        <v>0</v>
      </c>
      <c r="N379" s="2">
        <f>+Tabla3[[#This Row],[SALIDAS]]*Tabla3[[#This Row],[PRECIO]]</f>
        <v>0</v>
      </c>
      <c r="O379" s="2">
        <f>+Tabla3[[#This Row],[BALANCE INICIAL2]]+Tabla3[[#This Row],[ENTRADAS3]]-Tabla3[[#This Row],[SALIDAS4]]</f>
        <v>7200</v>
      </c>
    </row>
    <row r="380" spans="1:15" hidden="1">
      <c r="A380" s="14" t="s">
        <v>24</v>
      </c>
      <c r="B380" s="10" t="s">
        <v>875</v>
      </c>
      <c r="C380" s="16" t="s">
        <v>64</v>
      </c>
      <c r="D380" t="s">
        <v>114</v>
      </c>
      <c r="F380" s="9" t="s">
        <v>821</v>
      </c>
      <c r="G380">
        <v>19</v>
      </c>
      <c r="J380">
        <f>+Tabla3[[#This Row],[BALANCE INICIAL]]+Tabla3[[#This Row],[ENTRADAS]]-Tabla3[[#This Row],[SALIDAS]]</f>
        <v>19</v>
      </c>
      <c r="K380" s="2">
        <v>1400</v>
      </c>
      <c r="L380" s="2">
        <f>+Tabla3[[#This Row],[BALANCE INICIAL]]*Tabla3[[#This Row],[PRECIO]]</f>
        <v>26600</v>
      </c>
      <c r="M380" s="2">
        <f>+Tabla3[[#This Row],[ENTRADAS]]*Tabla3[[#This Row],[PRECIO]]</f>
        <v>0</v>
      </c>
      <c r="N380" s="2">
        <f>+Tabla3[[#This Row],[SALIDAS]]*Tabla3[[#This Row],[PRECIO]]</f>
        <v>0</v>
      </c>
      <c r="O380" s="2">
        <f>+Tabla3[[#This Row],[BALANCE INICIAL2]]+Tabla3[[#This Row],[ENTRADAS3]]-Tabla3[[#This Row],[SALIDAS4]]</f>
        <v>26600</v>
      </c>
    </row>
    <row r="381" spans="1:15" hidden="1">
      <c r="A381" s="14" t="s">
        <v>24</v>
      </c>
      <c r="B381" s="10" t="s">
        <v>875</v>
      </c>
      <c r="C381" s="16" t="s">
        <v>64</v>
      </c>
      <c r="D381" t="s">
        <v>115</v>
      </c>
      <c r="F381" s="9" t="s">
        <v>821</v>
      </c>
      <c r="G381">
        <v>4</v>
      </c>
      <c r="J381">
        <f>+Tabla3[[#This Row],[BALANCE INICIAL]]+Tabla3[[#This Row],[ENTRADAS]]-Tabla3[[#This Row],[SALIDAS]]</f>
        <v>4</v>
      </c>
      <c r="K381" s="2">
        <v>4139</v>
      </c>
      <c r="L381" s="2">
        <f>+Tabla3[[#This Row],[BALANCE INICIAL]]*Tabla3[[#This Row],[PRECIO]]</f>
        <v>16556</v>
      </c>
      <c r="M381" s="2">
        <f>+Tabla3[[#This Row],[ENTRADAS]]*Tabla3[[#This Row],[PRECIO]]</f>
        <v>0</v>
      </c>
      <c r="N381" s="2">
        <f>+Tabla3[[#This Row],[SALIDAS]]*Tabla3[[#This Row],[PRECIO]]</f>
        <v>0</v>
      </c>
      <c r="O381" s="2">
        <f>+Tabla3[[#This Row],[BALANCE INICIAL2]]+Tabla3[[#This Row],[ENTRADAS3]]-Tabla3[[#This Row],[SALIDAS4]]</f>
        <v>16556</v>
      </c>
    </row>
    <row r="382" spans="1:15">
      <c r="A382" s="14" t="s">
        <v>28</v>
      </c>
      <c r="B382" s="16" t="s">
        <v>884</v>
      </c>
      <c r="C382" s="16" t="s">
        <v>74</v>
      </c>
      <c r="D382" t="s">
        <v>922</v>
      </c>
      <c r="F382" s="9" t="s">
        <v>837</v>
      </c>
      <c r="H382">
        <v>150</v>
      </c>
      <c r="I382">
        <v>91</v>
      </c>
      <c r="J382">
        <f>+Tabla3[[#This Row],[BALANCE INICIAL]]+Tabla3[[#This Row],[ENTRADAS]]-Tabla3[[#This Row],[SALIDAS]]</f>
        <v>59</v>
      </c>
      <c r="K382" s="2"/>
      <c r="L382" s="2">
        <f>+Tabla3[[#This Row],[BALANCE INICIAL]]*Tabla3[[#This Row],[PRECIO]]</f>
        <v>0</v>
      </c>
      <c r="M382" s="2">
        <f>+Tabla3[[#This Row],[ENTRADAS]]*Tabla3[[#This Row],[PRECIO]]</f>
        <v>0</v>
      </c>
      <c r="N382" s="2">
        <f>+Tabla3[[#This Row],[SALIDAS]]*Tabla3[[#This Row],[PRECIO]]</f>
        <v>0</v>
      </c>
      <c r="O382" s="2">
        <f>+Tabla3[[#This Row],[BALANCE INICIAL2]]+Tabla3[[#This Row],[ENTRADAS3]]-Tabla3[[#This Row],[SALIDAS4]]</f>
        <v>0</v>
      </c>
    </row>
    <row r="383" spans="1:15" hidden="1">
      <c r="A383" s="14" t="s">
        <v>28</v>
      </c>
      <c r="B383" s="16" t="s">
        <v>884</v>
      </c>
      <c r="C383" s="16" t="s">
        <v>74</v>
      </c>
      <c r="D383" t="s">
        <v>480</v>
      </c>
      <c r="F383" s="9" t="s">
        <v>826</v>
      </c>
      <c r="G383">
        <v>20</v>
      </c>
      <c r="J383">
        <f>+Tabla3[[#This Row],[BALANCE INICIAL]]+Tabla3[[#This Row],[ENTRADAS]]-Tabla3[[#This Row],[SALIDAS]]</f>
        <v>20</v>
      </c>
      <c r="K383" s="2">
        <v>23729.33</v>
      </c>
      <c r="L383" s="2">
        <f>+Tabla3[[#This Row],[BALANCE INICIAL]]*Tabla3[[#This Row],[PRECIO]]</f>
        <v>474586.60000000003</v>
      </c>
      <c r="M383" s="2">
        <f>+Tabla3[[#This Row],[ENTRADAS]]*Tabla3[[#This Row],[PRECIO]]</f>
        <v>0</v>
      </c>
      <c r="N383" s="2">
        <f>+Tabla3[[#This Row],[SALIDAS]]*Tabla3[[#This Row],[PRECIO]]</f>
        <v>0</v>
      </c>
      <c r="O383" s="2">
        <f>+Tabla3[[#This Row],[BALANCE INICIAL2]]+Tabla3[[#This Row],[ENTRADAS3]]-Tabla3[[#This Row],[SALIDAS4]]</f>
        <v>474586.60000000003</v>
      </c>
    </row>
    <row r="384" spans="1:15" hidden="1">
      <c r="A384" s="9" t="s">
        <v>28</v>
      </c>
      <c r="B384" s="16" t="s">
        <v>884</v>
      </c>
      <c r="C384" t="s">
        <v>74</v>
      </c>
      <c r="D384" t="s">
        <v>481</v>
      </c>
      <c r="F384" s="9" t="s">
        <v>864</v>
      </c>
      <c r="G384">
        <v>0</v>
      </c>
      <c r="J384">
        <f>+Tabla3[[#This Row],[BALANCE INICIAL]]+Tabla3[[#This Row],[ENTRADAS]]-Tabla3[[#This Row],[SALIDAS]]</f>
        <v>0</v>
      </c>
      <c r="K384" s="2">
        <v>18271.189999999999</v>
      </c>
      <c r="L384" s="2">
        <f>+Tabla3[[#This Row],[BALANCE INICIAL]]*Tabla3[[#This Row],[PRECIO]]</f>
        <v>0</v>
      </c>
      <c r="M384" s="2">
        <f>+Tabla3[[#This Row],[ENTRADAS]]*Tabla3[[#This Row],[PRECIO]]</f>
        <v>0</v>
      </c>
      <c r="N384" s="2">
        <f>+Tabla3[[#This Row],[SALIDAS]]*Tabla3[[#This Row],[PRECIO]]</f>
        <v>0</v>
      </c>
      <c r="O384" s="2">
        <f>+Tabla3[[#This Row],[BALANCE INICIAL2]]+Tabla3[[#This Row],[ENTRADAS3]]-Tabla3[[#This Row],[SALIDAS4]]</f>
        <v>0</v>
      </c>
    </row>
    <row r="385" spans="1:15" hidden="1">
      <c r="A385" s="9" t="s">
        <v>29</v>
      </c>
      <c r="B385" s="16" t="s">
        <v>878</v>
      </c>
      <c r="C385" t="s">
        <v>102</v>
      </c>
      <c r="D385" t="s">
        <v>506</v>
      </c>
      <c r="F385" s="9" t="s">
        <v>821</v>
      </c>
      <c r="G385">
        <v>0</v>
      </c>
      <c r="J385">
        <f>+Tabla3[[#This Row],[BALANCE INICIAL]]+Tabla3[[#This Row],[ENTRADAS]]-Tabla3[[#This Row],[SALIDAS]]</f>
        <v>0</v>
      </c>
      <c r="K385" s="2">
        <v>175</v>
      </c>
      <c r="L385" s="2">
        <f>+Tabla3[[#This Row],[BALANCE INICIAL]]*Tabla3[[#This Row],[PRECIO]]</f>
        <v>0</v>
      </c>
      <c r="M385" s="2">
        <f>+Tabla3[[#This Row],[ENTRADAS]]*Tabla3[[#This Row],[PRECIO]]</f>
        <v>0</v>
      </c>
      <c r="N385" s="2">
        <f>+Tabla3[[#This Row],[SALIDAS]]*Tabla3[[#This Row],[PRECIO]]</f>
        <v>0</v>
      </c>
      <c r="O385" s="2">
        <f>+Tabla3[[#This Row],[BALANCE INICIAL2]]+Tabla3[[#This Row],[ENTRADAS3]]-Tabla3[[#This Row],[SALIDAS4]]</f>
        <v>0</v>
      </c>
    </row>
    <row r="386" spans="1:15" hidden="1">
      <c r="A386" s="9" t="s">
        <v>29</v>
      </c>
      <c r="B386" s="16" t="s">
        <v>878</v>
      </c>
      <c r="C386" t="s">
        <v>102</v>
      </c>
      <c r="D386" t="s">
        <v>509</v>
      </c>
      <c r="F386" s="9" t="s">
        <v>821</v>
      </c>
      <c r="G386">
        <v>0</v>
      </c>
      <c r="J386">
        <f>+Tabla3[[#This Row],[BALANCE INICIAL]]+Tabla3[[#This Row],[ENTRADAS]]-Tabla3[[#This Row],[SALIDAS]]</f>
        <v>0</v>
      </c>
      <c r="K386" s="2">
        <v>85</v>
      </c>
      <c r="L386" s="2">
        <f>+Tabla3[[#This Row],[BALANCE INICIAL]]*Tabla3[[#This Row],[PRECIO]]</f>
        <v>0</v>
      </c>
      <c r="M386" s="2">
        <f>+Tabla3[[#This Row],[ENTRADAS]]*Tabla3[[#This Row],[PRECIO]]</f>
        <v>0</v>
      </c>
      <c r="N386" s="2">
        <f>+Tabla3[[#This Row],[SALIDAS]]*Tabla3[[#This Row],[PRECIO]]</f>
        <v>0</v>
      </c>
      <c r="O386" s="2">
        <f>+Tabla3[[#This Row],[BALANCE INICIAL2]]+Tabla3[[#This Row],[ENTRADAS3]]-Tabla3[[#This Row],[SALIDAS4]]</f>
        <v>0</v>
      </c>
    </row>
    <row r="387" spans="1:15" hidden="1">
      <c r="A387" s="9" t="s">
        <v>29</v>
      </c>
      <c r="B387" s="16" t="s">
        <v>878</v>
      </c>
      <c r="C387" t="s">
        <v>102</v>
      </c>
      <c r="D387" t="s">
        <v>510</v>
      </c>
      <c r="F387" s="9" t="s">
        <v>821</v>
      </c>
      <c r="G387">
        <v>0</v>
      </c>
      <c r="J387">
        <f>+Tabla3[[#This Row],[BALANCE INICIAL]]+Tabla3[[#This Row],[ENTRADAS]]-Tabla3[[#This Row],[SALIDAS]]</f>
        <v>0</v>
      </c>
      <c r="K387" s="2">
        <v>91</v>
      </c>
      <c r="L387" s="2">
        <f>+Tabla3[[#This Row],[BALANCE INICIAL]]*Tabla3[[#This Row],[PRECIO]]</f>
        <v>0</v>
      </c>
      <c r="M387" s="2">
        <f>+Tabla3[[#This Row],[ENTRADAS]]*Tabla3[[#This Row],[PRECIO]]</f>
        <v>0</v>
      </c>
      <c r="N387" s="2">
        <f>+Tabla3[[#This Row],[SALIDAS]]*Tabla3[[#This Row],[PRECIO]]</f>
        <v>0</v>
      </c>
      <c r="O387" s="2">
        <f>+Tabla3[[#This Row],[BALANCE INICIAL2]]+Tabla3[[#This Row],[ENTRADAS3]]-Tabla3[[#This Row],[SALIDAS4]]</f>
        <v>0</v>
      </c>
    </row>
    <row r="388" spans="1:15" hidden="1">
      <c r="A388" s="9" t="s">
        <v>24</v>
      </c>
      <c r="B388" s="10" t="s">
        <v>875</v>
      </c>
      <c r="C388" t="s">
        <v>64</v>
      </c>
      <c r="D388" t="s">
        <v>117</v>
      </c>
      <c r="F388" s="9" t="s">
        <v>821</v>
      </c>
      <c r="G388">
        <v>2</v>
      </c>
      <c r="J388">
        <f>+Tabla3[[#This Row],[BALANCE INICIAL]]+Tabla3[[#This Row],[ENTRADAS]]-Tabla3[[#This Row],[SALIDAS]]</f>
        <v>2</v>
      </c>
      <c r="K388" s="2">
        <v>3676.5</v>
      </c>
      <c r="L388" s="2">
        <f>+Tabla3[[#This Row],[BALANCE INICIAL]]*Tabla3[[#This Row],[PRECIO]]</f>
        <v>7353</v>
      </c>
      <c r="M388" s="2">
        <f>+Tabla3[[#This Row],[ENTRADAS]]*Tabla3[[#This Row],[PRECIO]]</f>
        <v>0</v>
      </c>
      <c r="N388" s="2">
        <f>+Tabla3[[#This Row],[SALIDAS]]*Tabla3[[#This Row],[PRECIO]]</f>
        <v>0</v>
      </c>
      <c r="O388" s="2">
        <f>+Tabla3[[#This Row],[BALANCE INICIAL2]]+Tabla3[[#This Row],[ENTRADAS3]]-Tabla3[[#This Row],[SALIDAS4]]</f>
        <v>7353</v>
      </c>
    </row>
    <row r="389" spans="1:15" hidden="1">
      <c r="A389" s="9" t="s">
        <v>29</v>
      </c>
      <c r="B389" s="10" t="s">
        <v>878</v>
      </c>
      <c r="C389" t="s">
        <v>102</v>
      </c>
      <c r="D389" t="s">
        <v>588</v>
      </c>
      <c r="F389" s="9" t="s">
        <v>834</v>
      </c>
      <c r="G389">
        <v>27</v>
      </c>
      <c r="J389">
        <f>+Tabla3[[#This Row],[BALANCE INICIAL]]+Tabla3[[#This Row],[ENTRADAS]]-Tabla3[[#This Row],[SALIDAS]]</f>
        <v>27</v>
      </c>
      <c r="K389" s="2">
        <v>290.5</v>
      </c>
      <c r="L389" s="2">
        <f>+Tabla3[[#This Row],[BALANCE INICIAL]]*Tabla3[[#This Row],[PRECIO]]</f>
        <v>7843.5</v>
      </c>
      <c r="M389" s="2">
        <f>+Tabla3[[#This Row],[ENTRADAS]]*Tabla3[[#This Row],[PRECIO]]</f>
        <v>0</v>
      </c>
      <c r="N389" s="2">
        <f>+Tabla3[[#This Row],[SALIDAS]]*Tabla3[[#This Row],[PRECIO]]</f>
        <v>0</v>
      </c>
      <c r="O389" s="2">
        <f>+Tabla3[[#This Row],[BALANCE INICIAL2]]+Tabla3[[#This Row],[ENTRADAS3]]-Tabla3[[#This Row],[SALIDAS4]]</f>
        <v>7843.5</v>
      </c>
    </row>
    <row r="390" spans="1:15" hidden="1">
      <c r="A390" s="9" t="s">
        <v>28</v>
      </c>
      <c r="B390" s="16" t="s">
        <v>884</v>
      </c>
      <c r="C390" t="s">
        <v>74</v>
      </c>
      <c r="D390" t="s">
        <v>252</v>
      </c>
      <c r="F390" s="9" t="s">
        <v>820</v>
      </c>
      <c r="G390">
        <v>27</v>
      </c>
      <c r="J390">
        <f>+Tabla3[[#This Row],[BALANCE INICIAL]]+Tabla3[[#This Row],[ENTRADAS]]-Tabla3[[#This Row],[SALIDAS]]</f>
        <v>27</v>
      </c>
      <c r="K390" s="2">
        <v>220</v>
      </c>
      <c r="L390" s="2">
        <f>+Tabla3[[#This Row],[BALANCE INICIAL]]*Tabla3[[#This Row],[PRECIO]]</f>
        <v>5940</v>
      </c>
      <c r="M390" s="2">
        <f>+Tabla3[[#This Row],[ENTRADAS]]*Tabla3[[#This Row],[PRECIO]]</f>
        <v>0</v>
      </c>
      <c r="N390" s="2">
        <f>+Tabla3[[#This Row],[SALIDAS]]*Tabla3[[#This Row],[PRECIO]]</f>
        <v>0</v>
      </c>
      <c r="O390" s="2">
        <f>+Tabla3[[#This Row],[BALANCE INICIAL2]]+Tabla3[[#This Row],[ENTRADAS3]]-Tabla3[[#This Row],[SALIDAS4]]</f>
        <v>5940</v>
      </c>
    </row>
    <row r="391" spans="1:15" hidden="1">
      <c r="A391" s="9" t="s">
        <v>28</v>
      </c>
      <c r="B391" s="16" t="s">
        <v>884</v>
      </c>
      <c r="C391" t="s">
        <v>74</v>
      </c>
      <c r="D391" t="s">
        <v>253</v>
      </c>
      <c r="F391" s="9" t="s">
        <v>826</v>
      </c>
      <c r="G391">
        <v>177</v>
      </c>
      <c r="I391">
        <v>45</v>
      </c>
      <c r="J391">
        <f>+Tabla3[[#This Row],[BALANCE INICIAL]]+Tabla3[[#This Row],[ENTRADAS]]-Tabla3[[#This Row],[SALIDAS]]</f>
        <v>132</v>
      </c>
      <c r="K391" s="2">
        <v>32.119999999999997</v>
      </c>
      <c r="L391" s="2">
        <f>+Tabla3[[#This Row],[BALANCE INICIAL]]*Tabla3[[#This Row],[PRECIO]]</f>
        <v>5685.24</v>
      </c>
      <c r="M391" s="2">
        <f>+Tabla3[[#This Row],[ENTRADAS]]*Tabla3[[#This Row],[PRECIO]]</f>
        <v>0</v>
      </c>
      <c r="N391" s="2">
        <f>+Tabla3[[#This Row],[SALIDAS]]*Tabla3[[#This Row],[PRECIO]]</f>
        <v>1445.3999999999999</v>
      </c>
      <c r="O391" s="2">
        <f>+Tabla3[[#This Row],[BALANCE INICIAL2]]+Tabla3[[#This Row],[ENTRADAS3]]-Tabla3[[#This Row],[SALIDAS4]]</f>
        <v>4239.84</v>
      </c>
    </row>
    <row r="392" spans="1:15">
      <c r="A392" s="9" t="s">
        <v>28</v>
      </c>
      <c r="B392" s="16" t="s">
        <v>884</v>
      </c>
      <c r="C392" t="s">
        <v>74</v>
      </c>
      <c r="D392" t="s">
        <v>254</v>
      </c>
      <c r="F392" s="9" t="s">
        <v>826</v>
      </c>
      <c r="G392">
        <v>95</v>
      </c>
      <c r="H392">
        <v>25</v>
      </c>
      <c r="I392">
        <v>19</v>
      </c>
      <c r="J392">
        <f>+Tabla3[[#This Row],[BALANCE INICIAL]]+Tabla3[[#This Row],[ENTRADAS]]-Tabla3[[#This Row],[SALIDAS]]</f>
        <v>101</v>
      </c>
      <c r="K392" s="2">
        <v>19</v>
      </c>
      <c r="L392" s="2">
        <f>+Tabla3[[#This Row],[BALANCE INICIAL]]*Tabla3[[#This Row],[PRECIO]]</f>
        <v>1805</v>
      </c>
      <c r="M392" s="2">
        <f>+Tabla3[[#This Row],[ENTRADAS]]*Tabla3[[#This Row],[PRECIO]]</f>
        <v>475</v>
      </c>
      <c r="N392" s="2">
        <f>+Tabla3[[#This Row],[SALIDAS]]*Tabla3[[#This Row],[PRECIO]]</f>
        <v>361</v>
      </c>
      <c r="O392" s="2">
        <f>+Tabla3[[#This Row],[BALANCE INICIAL2]]+Tabla3[[#This Row],[ENTRADAS3]]-Tabla3[[#This Row],[SALIDAS4]]</f>
        <v>1919</v>
      </c>
    </row>
    <row r="393" spans="1:15" hidden="1">
      <c r="A393" s="9" t="s">
        <v>34</v>
      </c>
      <c r="B393" s="16" t="s">
        <v>877</v>
      </c>
      <c r="C393" t="s">
        <v>80</v>
      </c>
      <c r="D393" t="s">
        <v>255</v>
      </c>
      <c r="F393" s="9" t="s">
        <v>820</v>
      </c>
      <c r="G393">
        <v>83</v>
      </c>
      <c r="J393">
        <f>+Tabla3[[#This Row],[BALANCE INICIAL]]+Tabla3[[#This Row],[ENTRADAS]]-Tabla3[[#This Row],[SALIDAS]]</f>
        <v>83</v>
      </c>
      <c r="K393" s="2">
        <v>245</v>
      </c>
      <c r="L393" s="2">
        <f>+Tabla3[[#This Row],[BALANCE INICIAL]]*Tabla3[[#This Row],[PRECIO]]</f>
        <v>20335</v>
      </c>
      <c r="M393" s="2">
        <f>+Tabla3[[#This Row],[ENTRADAS]]*Tabla3[[#This Row],[PRECIO]]</f>
        <v>0</v>
      </c>
      <c r="N393" s="2">
        <f>+Tabla3[[#This Row],[SALIDAS]]*Tabla3[[#This Row],[PRECIO]]</f>
        <v>0</v>
      </c>
      <c r="O393" s="2">
        <f>+Tabla3[[#This Row],[BALANCE INICIAL2]]+Tabla3[[#This Row],[ENTRADAS3]]-Tabla3[[#This Row],[SALIDAS4]]</f>
        <v>20335</v>
      </c>
    </row>
    <row r="394" spans="1:15" hidden="1">
      <c r="A394" s="9" t="s">
        <v>29</v>
      </c>
      <c r="B394" s="10" t="s">
        <v>878</v>
      </c>
      <c r="C394" t="s">
        <v>102</v>
      </c>
      <c r="D394" t="s">
        <v>589</v>
      </c>
      <c r="F394" s="9" t="s">
        <v>870</v>
      </c>
      <c r="G394">
        <v>1</v>
      </c>
      <c r="J394">
        <f>+Tabla3[[#This Row],[BALANCE INICIAL]]+Tabla3[[#This Row],[ENTRADAS]]-Tabla3[[#This Row],[SALIDAS]]</f>
        <v>1</v>
      </c>
      <c r="K394" s="2">
        <v>455</v>
      </c>
      <c r="L394" s="2">
        <f>+Tabla3[[#This Row],[BALANCE INICIAL]]*Tabla3[[#This Row],[PRECIO]]</f>
        <v>455</v>
      </c>
      <c r="M394" s="2">
        <f>+Tabla3[[#This Row],[ENTRADAS]]*Tabla3[[#This Row],[PRECIO]]</f>
        <v>0</v>
      </c>
      <c r="N394" s="2">
        <f>+Tabla3[[#This Row],[SALIDAS]]*Tabla3[[#This Row],[PRECIO]]</f>
        <v>0</v>
      </c>
      <c r="O394" s="2">
        <f>+Tabla3[[#This Row],[BALANCE INICIAL2]]+Tabla3[[#This Row],[ENTRADAS3]]-Tabla3[[#This Row],[SALIDAS4]]</f>
        <v>455</v>
      </c>
    </row>
    <row r="395" spans="1:15" hidden="1">
      <c r="A395" s="9" t="s">
        <v>29</v>
      </c>
      <c r="B395" s="10" t="s">
        <v>878</v>
      </c>
      <c r="C395" t="s">
        <v>102</v>
      </c>
      <c r="D395" t="s">
        <v>590</v>
      </c>
      <c r="F395" s="9" t="s">
        <v>870</v>
      </c>
      <c r="G395">
        <v>1</v>
      </c>
      <c r="J395">
        <f>+Tabla3[[#This Row],[BALANCE INICIAL]]+Tabla3[[#This Row],[ENTRADAS]]-Tabla3[[#This Row],[SALIDAS]]</f>
        <v>1</v>
      </c>
      <c r="K395" s="2">
        <v>1299</v>
      </c>
      <c r="L395" s="2">
        <f>+Tabla3[[#This Row],[BALANCE INICIAL]]*Tabla3[[#This Row],[PRECIO]]</f>
        <v>1299</v>
      </c>
      <c r="M395" s="2">
        <f>+Tabla3[[#This Row],[ENTRADAS]]*Tabla3[[#This Row],[PRECIO]]</f>
        <v>0</v>
      </c>
      <c r="N395" s="2">
        <f>+Tabla3[[#This Row],[SALIDAS]]*Tabla3[[#This Row],[PRECIO]]</f>
        <v>0</v>
      </c>
      <c r="O395" s="2">
        <f>+Tabla3[[#This Row],[BALANCE INICIAL2]]+Tabla3[[#This Row],[ENTRADAS3]]-Tabla3[[#This Row],[SALIDAS4]]</f>
        <v>1299</v>
      </c>
    </row>
    <row r="396" spans="1:15" hidden="1">
      <c r="A396" s="9" t="s">
        <v>29</v>
      </c>
      <c r="B396" s="16" t="s">
        <v>878</v>
      </c>
      <c r="C396" t="s">
        <v>102</v>
      </c>
      <c r="D396" t="s">
        <v>511</v>
      </c>
      <c r="F396" s="9" t="s">
        <v>908</v>
      </c>
      <c r="G396">
        <v>0</v>
      </c>
      <c r="J396">
        <f>+Tabla3[[#This Row],[BALANCE INICIAL]]+Tabla3[[#This Row],[ENTRADAS]]-Tabla3[[#This Row],[SALIDAS]]</f>
        <v>0</v>
      </c>
      <c r="K396" s="2">
        <v>108</v>
      </c>
      <c r="L396" s="2">
        <f>+Tabla3[[#This Row],[BALANCE INICIAL]]*Tabla3[[#This Row],[PRECIO]]</f>
        <v>0</v>
      </c>
      <c r="M396" s="2">
        <f>+Tabla3[[#This Row],[ENTRADAS]]*Tabla3[[#This Row],[PRECIO]]</f>
        <v>0</v>
      </c>
      <c r="N396" s="2">
        <f>+Tabla3[[#This Row],[SALIDAS]]*Tabla3[[#This Row],[PRECIO]]</f>
        <v>0</v>
      </c>
      <c r="O396" s="2">
        <f>+Tabla3[[#This Row],[BALANCE INICIAL2]]+Tabla3[[#This Row],[ENTRADAS3]]-Tabla3[[#This Row],[SALIDAS4]]</f>
        <v>0</v>
      </c>
    </row>
    <row r="397" spans="1:15" hidden="1">
      <c r="A397" s="9" t="s">
        <v>31</v>
      </c>
      <c r="B397" s="16" t="s">
        <v>897</v>
      </c>
      <c r="C397" t="s">
        <v>75</v>
      </c>
      <c r="D397" t="s">
        <v>256</v>
      </c>
      <c r="F397" s="9" t="s">
        <v>825</v>
      </c>
      <c r="G397">
        <v>153</v>
      </c>
      <c r="J397">
        <f>+Tabla3[[#This Row],[BALANCE INICIAL]]+Tabla3[[#This Row],[ENTRADAS]]-Tabla3[[#This Row],[SALIDAS]]</f>
        <v>153</v>
      </c>
      <c r="K397" s="2">
        <v>188.24</v>
      </c>
      <c r="L397" s="2">
        <f>+Tabla3[[#This Row],[BALANCE INICIAL]]*Tabla3[[#This Row],[PRECIO]]</f>
        <v>28800.720000000001</v>
      </c>
      <c r="M397" s="2">
        <f>+Tabla3[[#This Row],[ENTRADAS]]*Tabla3[[#This Row],[PRECIO]]</f>
        <v>0</v>
      </c>
      <c r="N397" s="2">
        <f>+Tabla3[[#This Row],[SALIDAS]]*Tabla3[[#This Row],[PRECIO]]</f>
        <v>0</v>
      </c>
      <c r="O397" s="2">
        <f>+Tabla3[[#This Row],[BALANCE INICIAL2]]+Tabla3[[#This Row],[ENTRADAS3]]-Tabla3[[#This Row],[SALIDAS4]]</f>
        <v>28800.720000000001</v>
      </c>
    </row>
    <row r="398" spans="1:15" hidden="1">
      <c r="A398" s="9" t="s">
        <v>31</v>
      </c>
      <c r="B398" s="16" t="s">
        <v>897</v>
      </c>
      <c r="C398" t="s">
        <v>75</v>
      </c>
      <c r="D398" t="s">
        <v>257</v>
      </c>
      <c r="F398" s="9" t="s">
        <v>851</v>
      </c>
      <c r="G398">
        <v>60</v>
      </c>
      <c r="J398">
        <f>+Tabla3[[#This Row],[BALANCE INICIAL]]+Tabla3[[#This Row],[ENTRADAS]]-Tabla3[[#This Row],[SALIDAS]]</f>
        <v>60</v>
      </c>
      <c r="K398" s="2">
        <v>95.8</v>
      </c>
      <c r="L398" s="2">
        <f>+Tabla3[[#This Row],[BALANCE INICIAL]]*Tabla3[[#This Row],[PRECIO]]</f>
        <v>5748</v>
      </c>
      <c r="M398" s="2">
        <f>+Tabla3[[#This Row],[ENTRADAS]]*Tabla3[[#This Row],[PRECIO]]</f>
        <v>0</v>
      </c>
      <c r="N398" s="2">
        <f>+Tabla3[[#This Row],[SALIDAS]]*Tabla3[[#This Row],[PRECIO]]</f>
        <v>0</v>
      </c>
      <c r="O398" s="2">
        <f>+Tabla3[[#This Row],[BALANCE INICIAL2]]+Tabla3[[#This Row],[ENTRADAS3]]-Tabla3[[#This Row],[SALIDAS4]]</f>
        <v>5748</v>
      </c>
    </row>
    <row r="399" spans="1:15" hidden="1">
      <c r="A399" s="9" t="s">
        <v>23</v>
      </c>
      <c r="B399" s="10" t="s">
        <v>881</v>
      </c>
      <c r="C399" t="s">
        <v>882</v>
      </c>
      <c r="D399" t="s">
        <v>397</v>
      </c>
      <c r="F399" s="9" t="s">
        <v>826</v>
      </c>
      <c r="G399">
        <v>20</v>
      </c>
      <c r="J399">
        <f>+Tabla3[[#This Row],[BALANCE INICIAL]]+Tabla3[[#This Row],[ENTRADAS]]-Tabla3[[#This Row],[SALIDAS]]</f>
        <v>20</v>
      </c>
      <c r="K399" s="2">
        <v>487.05</v>
      </c>
      <c r="L399" s="2">
        <f>+Tabla3[[#This Row],[BALANCE INICIAL]]*Tabla3[[#This Row],[PRECIO]]</f>
        <v>9741</v>
      </c>
      <c r="M399" s="2">
        <f>+Tabla3[[#This Row],[ENTRADAS]]*Tabla3[[#This Row],[PRECIO]]</f>
        <v>0</v>
      </c>
      <c r="N399" s="2">
        <f>+Tabla3[[#This Row],[SALIDAS]]*Tabla3[[#This Row],[PRECIO]]</f>
        <v>0</v>
      </c>
      <c r="O399" s="2">
        <f>+Tabla3[[#This Row],[BALANCE INICIAL2]]+Tabla3[[#This Row],[ENTRADAS3]]-Tabla3[[#This Row],[SALIDAS4]]</f>
        <v>9741</v>
      </c>
    </row>
    <row r="400" spans="1:15" hidden="1">
      <c r="A400" s="9" t="s">
        <v>26</v>
      </c>
      <c r="B400" s="16" t="s">
        <v>887</v>
      </c>
      <c r="C400" t="s">
        <v>70</v>
      </c>
      <c r="D400" t="s">
        <v>258</v>
      </c>
      <c r="F400" s="9" t="s">
        <v>820</v>
      </c>
      <c r="G400">
        <v>3</v>
      </c>
      <c r="I400">
        <v>1</v>
      </c>
      <c r="J400">
        <f>+Tabla3[[#This Row],[BALANCE INICIAL]]+Tabla3[[#This Row],[ENTRADAS]]-Tabla3[[#This Row],[SALIDAS]]</f>
        <v>2</v>
      </c>
      <c r="K400" s="2">
        <v>953.39</v>
      </c>
      <c r="L400" s="2">
        <f>+Tabla3[[#This Row],[BALANCE INICIAL]]*Tabla3[[#This Row],[PRECIO]]</f>
        <v>2860.17</v>
      </c>
      <c r="M400" s="2">
        <f>+Tabla3[[#This Row],[ENTRADAS]]*Tabla3[[#This Row],[PRECIO]]</f>
        <v>0</v>
      </c>
      <c r="N400" s="2">
        <f>+Tabla3[[#This Row],[SALIDAS]]*Tabla3[[#This Row],[PRECIO]]</f>
        <v>953.39</v>
      </c>
      <c r="O400" s="2">
        <f>+Tabla3[[#This Row],[BALANCE INICIAL2]]+Tabla3[[#This Row],[ENTRADAS3]]-Tabla3[[#This Row],[SALIDAS4]]</f>
        <v>1906.7800000000002</v>
      </c>
    </row>
    <row r="401" spans="1:15" hidden="1">
      <c r="A401" s="9" t="s">
        <v>26</v>
      </c>
      <c r="B401" s="16" t="s">
        <v>887</v>
      </c>
      <c r="C401" t="s">
        <v>70</v>
      </c>
      <c r="D401" t="s">
        <v>259</v>
      </c>
      <c r="F401" s="9" t="s">
        <v>820</v>
      </c>
      <c r="G401">
        <v>7</v>
      </c>
      <c r="J401">
        <f>+Tabla3[[#This Row],[BALANCE INICIAL]]+Tabla3[[#This Row],[ENTRADAS]]-Tabla3[[#This Row],[SALIDAS]]</f>
        <v>7</v>
      </c>
      <c r="K401" s="2">
        <v>569.91999999999996</v>
      </c>
      <c r="L401" s="2">
        <f>+Tabla3[[#This Row],[BALANCE INICIAL]]*Tabla3[[#This Row],[PRECIO]]</f>
        <v>3989.4399999999996</v>
      </c>
      <c r="M401" s="2">
        <f>+Tabla3[[#This Row],[ENTRADAS]]*Tabla3[[#This Row],[PRECIO]]</f>
        <v>0</v>
      </c>
      <c r="N401" s="2">
        <f>+Tabla3[[#This Row],[SALIDAS]]*Tabla3[[#This Row],[PRECIO]]</f>
        <v>0</v>
      </c>
      <c r="O401" s="2">
        <f>+Tabla3[[#This Row],[BALANCE INICIAL2]]+Tabla3[[#This Row],[ENTRADAS3]]-Tabla3[[#This Row],[SALIDAS4]]</f>
        <v>3989.4399999999996</v>
      </c>
    </row>
    <row r="402" spans="1:15" hidden="1">
      <c r="A402" s="9" t="s">
        <v>23</v>
      </c>
      <c r="B402" s="10" t="s">
        <v>881</v>
      </c>
      <c r="C402" t="s">
        <v>882</v>
      </c>
      <c r="D402" t="s">
        <v>415</v>
      </c>
      <c r="F402" s="9" t="s">
        <v>826</v>
      </c>
      <c r="G402">
        <v>11</v>
      </c>
      <c r="J402">
        <f>+Tabla3[[#This Row],[BALANCE INICIAL]]+Tabla3[[#This Row],[ENTRADAS]]-Tabla3[[#This Row],[SALIDAS]]</f>
        <v>11</v>
      </c>
      <c r="K402" s="2">
        <v>324.33999999999997</v>
      </c>
      <c r="L402" s="2">
        <f>+Tabla3[[#This Row],[BALANCE INICIAL]]*Tabla3[[#This Row],[PRECIO]]</f>
        <v>3567.74</v>
      </c>
      <c r="M402" s="2">
        <f>+Tabla3[[#This Row],[ENTRADAS]]*Tabla3[[#This Row],[PRECIO]]</f>
        <v>0</v>
      </c>
      <c r="N402" s="2">
        <f>+Tabla3[[#This Row],[SALIDAS]]*Tabla3[[#This Row],[PRECIO]]</f>
        <v>0</v>
      </c>
      <c r="O402" s="2">
        <f>+Tabla3[[#This Row],[BALANCE INICIAL2]]+Tabla3[[#This Row],[ENTRADAS3]]-Tabla3[[#This Row],[SALIDAS4]]</f>
        <v>3567.74</v>
      </c>
    </row>
    <row r="403" spans="1:15" hidden="1">
      <c r="A403" s="9" t="s">
        <v>23</v>
      </c>
      <c r="B403" s="10" t="s">
        <v>881</v>
      </c>
      <c r="C403" t="s">
        <v>882</v>
      </c>
      <c r="D403" t="s">
        <v>396</v>
      </c>
      <c r="F403" s="9" t="s">
        <v>820</v>
      </c>
      <c r="G403">
        <v>1</v>
      </c>
      <c r="J403">
        <f>+Tabla3[[#This Row],[BALANCE INICIAL]]+Tabla3[[#This Row],[ENTRADAS]]-Tabla3[[#This Row],[SALIDAS]]</f>
        <v>1</v>
      </c>
      <c r="K403" s="2">
        <v>466.44</v>
      </c>
      <c r="L403" s="2">
        <f>+Tabla3[[#This Row],[BALANCE INICIAL]]*Tabla3[[#This Row],[PRECIO]]</f>
        <v>466.44</v>
      </c>
      <c r="M403" s="2">
        <f>+Tabla3[[#This Row],[ENTRADAS]]*Tabla3[[#This Row],[PRECIO]]</f>
        <v>0</v>
      </c>
      <c r="N403" s="2">
        <f>+Tabla3[[#This Row],[SALIDAS]]*Tabla3[[#This Row],[PRECIO]]</f>
        <v>0</v>
      </c>
      <c r="O403" s="2">
        <f>+Tabla3[[#This Row],[BALANCE INICIAL2]]+Tabla3[[#This Row],[ENTRADAS3]]-Tabla3[[#This Row],[SALIDAS4]]</f>
        <v>466.44</v>
      </c>
    </row>
    <row r="404" spans="1:15" hidden="1">
      <c r="A404" s="9" t="s">
        <v>23</v>
      </c>
      <c r="B404" s="10" t="s">
        <v>881</v>
      </c>
      <c r="C404" t="s">
        <v>882</v>
      </c>
      <c r="D404" t="s">
        <v>414</v>
      </c>
      <c r="F404" s="9" t="s">
        <v>820</v>
      </c>
      <c r="G404">
        <v>14</v>
      </c>
      <c r="I404">
        <v>1</v>
      </c>
      <c r="J404">
        <f>+Tabla3[[#This Row],[BALANCE INICIAL]]+Tabla3[[#This Row],[ENTRADAS]]-Tabla3[[#This Row],[SALIDAS]]</f>
        <v>13</v>
      </c>
      <c r="K404" s="2">
        <v>791.86</v>
      </c>
      <c r="L404" s="2">
        <f>+Tabla3[[#This Row],[BALANCE INICIAL]]*Tabla3[[#This Row],[PRECIO]]</f>
        <v>11086.04</v>
      </c>
      <c r="M404" s="2">
        <f>+Tabla3[[#This Row],[ENTRADAS]]*Tabla3[[#This Row],[PRECIO]]</f>
        <v>0</v>
      </c>
      <c r="N404" s="2">
        <f>+Tabla3[[#This Row],[SALIDAS]]*Tabla3[[#This Row],[PRECIO]]</f>
        <v>791.86</v>
      </c>
      <c r="O404" s="2">
        <f>+Tabla3[[#This Row],[BALANCE INICIAL2]]+Tabla3[[#This Row],[ENTRADAS3]]-Tabla3[[#This Row],[SALIDAS4]]</f>
        <v>10294.18</v>
      </c>
    </row>
    <row r="405" spans="1:15" hidden="1">
      <c r="A405" s="9" t="s">
        <v>23</v>
      </c>
      <c r="B405" s="10" t="s">
        <v>881</v>
      </c>
      <c r="C405" t="s">
        <v>882</v>
      </c>
      <c r="D405" t="s">
        <v>412</v>
      </c>
      <c r="F405" s="9" t="s">
        <v>826</v>
      </c>
      <c r="G405">
        <v>34</v>
      </c>
      <c r="J405">
        <f>+Tabla3[[#This Row],[BALANCE INICIAL]]+Tabla3[[#This Row],[ENTRADAS]]-Tabla3[[#This Row],[SALIDAS]]</f>
        <v>34</v>
      </c>
      <c r="K405" s="2">
        <v>2576.27</v>
      </c>
      <c r="L405" s="2">
        <f>+Tabla3[[#This Row],[BALANCE INICIAL]]*Tabla3[[#This Row],[PRECIO]]</f>
        <v>87593.18</v>
      </c>
      <c r="M405" s="2">
        <f>+Tabla3[[#This Row],[ENTRADAS]]*Tabla3[[#This Row],[PRECIO]]</f>
        <v>0</v>
      </c>
      <c r="N405" s="2">
        <f>+Tabla3[[#This Row],[SALIDAS]]*Tabla3[[#This Row],[PRECIO]]</f>
        <v>0</v>
      </c>
      <c r="O405" s="2">
        <f>+Tabla3[[#This Row],[BALANCE INICIAL2]]+Tabla3[[#This Row],[ENTRADAS3]]-Tabla3[[#This Row],[SALIDAS4]]</f>
        <v>87593.18</v>
      </c>
    </row>
    <row r="406" spans="1:15" hidden="1">
      <c r="A406" s="9" t="s">
        <v>29</v>
      </c>
      <c r="B406" s="16" t="s">
        <v>878</v>
      </c>
      <c r="C406" t="s">
        <v>102</v>
      </c>
      <c r="D406" t="s">
        <v>514</v>
      </c>
      <c r="F406" s="9" t="s">
        <v>908</v>
      </c>
      <c r="G406">
        <v>0</v>
      </c>
      <c r="J406">
        <f>+Tabla3[[#This Row],[BALANCE INICIAL]]+Tabla3[[#This Row],[ENTRADAS]]-Tabla3[[#This Row],[SALIDAS]]</f>
        <v>0</v>
      </c>
      <c r="K406" s="2">
        <v>180</v>
      </c>
      <c r="L406" s="2">
        <f>+Tabla3[[#This Row],[BALANCE INICIAL]]*Tabla3[[#This Row],[PRECIO]]</f>
        <v>0</v>
      </c>
      <c r="M406" s="2">
        <f>+Tabla3[[#This Row],[ENTRADAS]]*Tabla3[[#This Row],[PRECIO]]</f>
        <v>0</v>
      </c>
      <c r="N406" s="2">
        <f>+Tabla3[[#This Row],[SALIDAS]]*Tabla3[[#This Row],[PRECIO]]</f>
        <v>0</v>
      </c>
      <c r="O406" s="2">
        <f>+Tabla3[[#This Row],[BALANCE INICIAL2]]+Tabla3[[#This Row],[ENTRADAS3]]-Tabla3[[#This Row],[SALIDAS4]]</f>
        <v>0</v>
      </c>
    </row>
    <row r="407" spans="1:15" hidden="1">
      <c r="A407" s="9" t="s">
        <v>29</v>
      </c>
      <c r="B407" s="10" t="s">
        <v>878</v>
      </c>
      <c r="C407" t="s">
        <v>102</v>
      </c>
      <c r="D407" t="s">
        <v>591</v>
      </c>
      <c r="F407" s="9" t="s">
        <v>869</v>
      </c>
      <c r="G407">
        <v>1</v>
      </c>
      <c r="J407">
        <f>+Tabla3[[#This Row],[BALANCE INICIAL]]+Tabla3[[#This Row],[ENTRADAS]]-Tabla3[[#This Row],[SALIDAS]]</f>
        <v>1</v>
      </c>
      <c r="K407" s="2">
        <v>950</v>
      </c>
      <c r="L407" s="2">
        <f>+Tabla3[[#This Row],[BALANCE INICIAL]]*Tabla3[[#This Row],[PRECIO]]</f>
        <v>950</v>
      </c>
      <c r="M407" s="2">
        <f>+Tabla3[[#This Row],[ENTRADAS]]*Tabla3[[#This Row],[PRECIO]]</f>
        <v>0</v>
      </c>
      <c r="N407" s="2">
        <f>+Tabla3[[#This Row],[SALIDAS]]*Tabla3[[#This Row],[PRECIO]]</f>
        <v>0</v>
      </c>
      <c r="O407" s="2">
        <f>+Tabla3[[#This Row],[BALANCE INICIAL2]]+Tabla3[[#This Row],[ENTRADAS3]]-Tabla3[[#This Row],[SALIDAS4]]</f>
        <v>950</v>
      </c>
    </row>
    <row r="408" spans="1:15" hidden="1">
      <c r="A408" s="9" t="s">
        <v>29</v>
      </c>
      <c r="B408" s="16" t="s">
        <v>878</v>
      </c>
      <c r="C408" t="s">
        <v>102</v>
      </c>
      <c r="D408" t="s">
        <v>516</v>
      </c>
      <c r="F408" s="9" t="s">
        <v>908</v>
      </c>
      <c r="G408">
        <v>0</v>
      </c>
      <c r="J408">
        <f>+Tabla3[[#This Row],[BALANCE INICIAL]]+Tabla3[[#This Row],[ENTRADAS]]-Tabla3[[#This Row],[SALIDAS]]</f>
        <v>0</v>
      </c>
      <c r="K408" s="2">
        <v>115</v>
      </c>
      <c r="L408" s="2">
        <f>+Tabla3[[#This Row],[BALANCE INICIAL]]*Tabla3[[#This Row],[PRECIO]]</f>
        <v>0</v>
      </c>
      <c r="M408" s="2">
        <f>+Tabla3[[#This Row],[ENTRADAS]]*Tabla3[[#This Row],[PRECIO]]</f>
        <v>0</v>
      </c>
      <c r="N408" s="2">
        <f>+Tabla3[[#This Row],[SALIDAS]]*Tabla3[[#This Row],[PRECIO]]</f>
        <v>0</v>
      </c>
      <c r="O408" s="2">
        <f>+Tabla3[[#This Row],[BALANCE INICIAL2]]+Tabla3[[#This Row],[ENTRADAS3]]-Tabla3[[#This Row],[SALIDAS4]]</f>
        <v>0</v>
      </c>
    </row>
    <row r="409" spans="1:15" hidden="1">
      <c r="A409" s="9" t="s">
        <v>29</v>
      </c>
      <c r="B409" s="10" t="s">
        <v>878</v>
      </c>
      <c r="C409" t="s">
        <v>102</v>
      </c>
      <c r="D409" t="s">
        <v>592</v>
      </c>
      <c r="F409" s="9" t="s">
        <v>834</v>
      </c>
      <c r="G409">
        <v>2</v>
      </c>
      <c r="J409">
        <f>+Tabla3[[#This Row],[BALANCE INICIAL]]+Tabla3[[#This Row],[ENTRADAS]]-Tabla3[[#This Row],[SALIDAS]]</f>
        <v>2</v>
      </c>
      <c r="K409" s="2">
        <v>198</v>
      </c>
      <c r="L409" s="2">
        <f>+Tabla3[[#This Row],[BALANCE INICIAL]]*Tabla3[[#This Row],[PRECIO]]</f>
        <v>396</v>
      </c>
      <c r="M409" s="2">
        <f>+Tabla3[[#This Row],[ENTRADAS]]*Tabla3[[#This Row],[PRECIO]]</f>
        <v>0</v>
      </c>
      <c r="N409" s="2">
        <f>+Tabla3[[#This Row],[SALIDAS]]*Tabla3[[#This Row],[PRECIO]]</f>
        <v>0</v>
      </c>
      <c r="O409" s="2">
        <f>+Tabla3[[#This Row],[BALANCE INICIAL2]]+Tabla3[[#This Row],[ENTRADAS3]]-Tabla3[[#This Row],[SALIDAS4]]</f>
        <v>396</v>
      </c>
    </row>
    <row r="410" spans="1:15" hidden="1">
      <c r="A410" s="9" t="s">
        <v>29</v>
      </c>
      <c r="B410" s="10" t="s">
        <v>878</v>
      </c>
      <c r="C410" t="s">
        <v>102</v>
      </c>
      <c r="D410" t="s">
        <v>593</v>
      </c>
      <c r="F410" s="9" t="s">
        <v>834</v>
      </c>
      <c r="G410">
        <v>3</v>
      </c>
      <c r="J410">
        <f>+Tabla3[[#This Row],[BALANCE INICIAL]]+Tabla3[[#This Row],[ENTRADAS]]-Tabla3[[#This Row],[SALIDAS]]</f>
        <v>3</v>
      </c>
      <c r="K410" s="2">
        <v>258</v>
      </c>
      <c r="L410" s="2">
        <f>+Tabla3[[#This Row],[BALANCE INICIAL]]*Tabla3[[#This Row],[PRECIO]]</f>
        <v>774</v>
      </c>
      <c r="M410" s="2">
        <f>+Tabla3[[#This Row],[ENTRADAS]]*Tabla3[[#This Row],[PRECIO]]</f>
        <v>0</v>
      </c>
      <c r="N410" s="2">
        <f>+Tabla3[[#This Row],[SALIDAS]]*Tabla3[[#This Row],[PRECIO]]</f>
        <v>0</v>
      </c>
      <c r="O410" s="2">
        <f>+Tabla3[[#This Row],[BALANCE INICIAL2]]+Tabla3[[#This Row],[ENTRADAS3]]-Tabla3[[#This Row],[SALIDAS4]]</f>
        <v>774</v>
      </c>
    </row>
    <row r="411" spans="1:15" hidden="1">
      <c r="A411" s="9" t="s">
        <v>31</v>
      </c>
      <c r="B411" s="16" t="s">
        <v>897</v>
      </c>
      <c r="C411" t="s">
        <v>111</v>
      </c>
      <c r="D411" t="s">
        <v>718</v>
      </c>
      <c r="F411" s="9" t="s">
        <v>820</v>
      </c>
      <c r="G411">
        <v>4</v>
      </c>
      <c r="J411">
        <f>+Tabla3[[#This Row],[BALANCE INICIAL]]+Tabla3[[#This Row],[ENTRADAS]]-Tabla3[[#This Row],[SALIDAS]]</f>
        <v>4</v>
      </c>
      <c r="K411" s="2">
        <v>85</v>
      </c>
      <c r="L411" s="2">
        <f>+Tabla3[[#This Row],[BALANCE INICIAL]]*Tabla3[[#This Row],[PRECIO]]</f>
        <v>340</v>
      </c>
      <c r="M411" s="2">
        <f>+Tabla3[[#This Row],[ENTRADAS]]*Tabla3[[#This Row],[PRECIO]]</f>
        <v>0</v>
      </c>
      <c r="N411" s="2">
        <f>+Tabla3[[#This Row],[SALIDAS]]*Tabla3[[#This Row],[PRECIO]]</f>
        <v>0</v>
      </c>
      <c r="O411" s="2">
        <f>+Tabla3[[#This Row],[BALANCE INICIAL2]]+Tabla3[[#This Row],[ENTRADAS3]]-Tabla3[[#This Row],[SALIDAS4]]</f>
        <v>340</v>
      </c>
    </row>
    <row r="412" spans="1:15" hidden="1">
      <c r="A412" s="9" t="s">
        <v>43</v>
      </c>
      <c r="B412" s="10" t="s">
        <v>879</v>
      </c>
      <c r="C412" t="s">
        <v>96</v>
      </c>
      <c r="D412" t="s">
        <v>379</v>
      </c>
      <c r="F412" s="9" t="s">
        <v>825</v>
      </c>
      <c r="G412">
        <v>168</v>
      </c>
      <c r="J412">
        <f>+Tabla3[[#This Row],[BALANCE INICIAL]]+Tabla3[[#This Row],[ENTRADAS]]-Tabla3[[#This Row],[SALIDAS]]</f>
        <v>168</v>
      </c>
      <c r="K412" s="2">
        <v>370</v>
      </c>
      <c r="L412" s="2">
        <f>+Tabla3[[#This Row],[BALANCE INICIAL]]*Tabla3[[#This Row],[PRECIO]]</f>
        <v>62160</v>
      </c>
      <c r="M412" s="2">
        <f>+Tabla3[[#This Row],[ENTRADAS]]*Tabla3[[#This Row],[PRECIO]]</f>
        <v>0</v>
      </c>
      <c r="N412" s="2">
        <f>+Tabla3[[#This Row],[SALIDAS]]*Tabla3[[#This Row],[PRECIO]]</f>
        <v>0</v>
      </c>
      <c r="O412" s="2">
        <f>+Tabla3[[#This Row],[BALANCE INICIAL2]]+Tabla3[[#This Row],[ENTRADAS3]]-Tabla3[[#This Row],[SALIDAS4]]</f>
        <v>62160</v>
      </c>
    </row>
    <row r="413" spans="1:15" hidden="1">
      <c r="A413" s="9" t="s">
        <v>29</v>
      </c>
      <c r="B413" s="10" t="s">
        <v>878</v>
      </c>
      <c r="C413" t="s">
        <v>102</v>
      </c>
      <c r="D413" t="s">
        <v>594</v>
      </c>
      <c r="F413" s="9" t="s">
        <v>869</v>
      </c>
      <c r="G413">
        <v>0</v>
      </c>
      <c r="J413">
        <f>+Tabla3[[#This Row],[BALANCE INICIAL]]+Tabla3[[#This Row],[ENTRADAS]]-Tabla3[[#This Row],[SALIDAS]]</f>
        <v>0</v>
      </c>
      <c r="K413" s="2">
        <v>261.01</v>
      </c>
      <c r="L413" s="2">
        <f>+Tabla3[[#This Row],[BALANCE INICIAL]]*Tabla3[[#This Row],[PRECIO]]</f>
        <v>0</v>
      </c>
      <c r="M413" s="2">
        <f>+Tabla3[[#This Row],[ENTRADAS]]*Tabla3[[#This Row],[PRECIO]]</f>
        <v>0</v>
      </c>
      <c r="N413" s="2">
        <f>+Tabla3[[#This Row],[SALIDAS]]*Tabla3[[#This Row],[PRECIO]]</f>
        <v>0</v>
      </c>
      <c r="O413" s="2">
        <f>+Tabla3[[#This Row],[BALANCE INICIAL2]]+Tabla3[[#This Row],[ENTRADAS3]]-Tabla3[[#This Row],[SALIDAS4]]</f>
        <v>0</v>
      </c>
    </row>
    <row r="414" spans="1:15" hidden="1">
      <c r="A414" s="9" t="s">
        <v>48</v>
      </c>
      <c r="B414" t="s">
        <v>886</v>
      </c>
      <c r="C414" t="s">
        <v>95</v>
      </c>
      <c r="D414" t="s">
        <v>719</v>
      </c>
      <c r="F414" s="9" t="s">
        <v>820</v>
      </c>
      <c r="G414">
        <v>2</v>
      </c>
      <c r="J414">
        <f>+Tabla3[[#This Row],[BALANCE INICIAL]]+Tabla3[[#This Row],[ENTRADAS]]-Tabla3[[#This Row],[SALIDAS]]</f>
        <v>2</v>
      </c>
      <c r="K414" s="2">
        <v>3399</v>
      </c>
      <c r="L414" s="2">
        <f>+Tabla3[[#This Row],[BALANCE INICIAL]]*Tabla3[[#This Row],[PRECIO]]</f>
        <v>6798</v>
      </c>
      <c r="M414" s="2">
        <f>+Tabla3[[#This Row],[ENTRADAS]]*Tabla3[[#This Row],[PRECIO]]</f>
        <v>0</v>
      </c>
      <c r="N414" s="2">
        <f>+Tabla3[[#This Row],[SALIDAS]]*Tabla3[[#This Row],[PRECIO]]</f>
        <v>0</v>
      </c>
      <c r="O414" s="2">
        <f>+Tabla3[[#This Row],[BALANCE INICIAL2]]+Tabla3[[#This Row],[ENTRADAS3]]-Tabla3[[#This Row],[SALIDAS4]]</f>
        <v>6798</v>
      </c>
    </row>
    <row r="415" spans="1:15" hidden="1">
      <c r="A415" s="9" t="s">
        <v>28</v>
      </c>
      <c r="B415" t="s">
        <v>884</v>
      </c>
      <c r="C415" t="s">
        <v>74</v>
      </c>
      <c r="D415" t="s">
        <v>261</v>
      </c>
      <c r="F415" s="9" t="s">
        <v>826</v>
      </c>
      <c r="G415">
        <v>6</v>
      </c>
      <c r="I415">
        <v>3</v>
      </c>
      <c r="J415">
        <f>+Tabla3[[#This Row],[BALANCE INICIAL]]+Tabla3[[#This Row],[ENTRADAS]]-Tabla3[[#This Row],[SALIDAS]]</f>
        <v>3</v>
      </c>
      <c r="K415" s="2">
        <v>20.92</v>
      </c>
      <c r="L415" s="2">
        <f>+Tabla3[[#This Row],[BALANCE INICIAL]]*Tabla3[[#This Row],[PRECIO]]</f>
        <v>125.52000000000001</v>
      </c>
      <c r="M415" s="2">
        <f>+Tabla3[[#This Row],[ENTRADAS]]*Tabla3[[#This Row],[PRECIO]]</f>
        <v>0</v>
      </c>
      <c r="N415" s="2">
        <f>+Tabla3[[#This Row],[SALIDAS]]*Tabla3[[#This Row],[PRECIO]]</f>
        <v>62.760000000000005</v>
      </c>
      <c r="O415" s="2">
        <f>+Tabla3[[#This Row],[BALANCE INICIAL2]]+Tabla3[[#This Row],[ENTRADAS3]]-Tabla3[[#This Row],[SALIDAS4]]</f>
        <v>62.760000000000005</v>
      </c>
    </row>
    <row r="416" spans="1:15" hidden="1">
      <c r="A416" s="9" t="s">
        <v>28</v>
      </c>
      <c r="B416" t="s">
        <v>884</v>
      </c>
      <c r="C416" t="s">
        <v>74</v>
      </c>
      <c r="D416" t="s">
        <v>262</v>
      </c>
      <c r="F416" s="9" t="s">
        <v>826</v>
      </c>
      <c r="G416">
        <v>11</v>
      </c>
      <c r="J416">
        <f>+Tabla3[[#This Row],[BALANCE INICIAL]]+Tabla3[[#This Row],[ENTRADAS]]-Tabla3[[#This Row],[SALIDAS]]</f>
        <v>11</v>
      </c>
      <c r="K416" s="2">
        <v>20.92</v>
      </c>
      <c r="L416" s="2">
        <f>+Tabla3[[#This Row],[BALANCE INICIAL]]*Tabla3[[#This Row],[PRECIO]]</f>
        <v>230.12</v>
      </c>
      <c r="M416" s="2">
        <f>+Tabla3[[#This Row],[ENTRADAS]]*Tabla3[[#This Row],[PRECIO]]</f>
        <v>0</v>
      </c>
      <c r="N416" s="2">
        <f>+Tabla3[[#This Row],[SALIDAS]]*Tabla3[[#This Row],[PRECIO]]</f>
        <v>0</v>
      </c>
      <c r="O416" s="2">
        <f>+Tabla3[[#This Row],[BALANCE INICIAL2]]+Tabla3[[#This Row],[ENTRADAS3]]-Tabla3[[#This Row],[SALIDAS4]]</f>
        <v>230.12</v>
      </c>
    </row>
    <row r="417" spans="1:15" hidden="1">
      <c r="A417" s="9" t="s">
        <v>28</v>
      </c>
      <c r="B417" t="s">
        <v>884</v>
      </c>
      <c r="C417" t="s">
        <v>74</v>
      </c>
      <c r="D417" t="s">
        <v>263</v>
      </c>
      <c r="F417" s="9" t="s">
        <v>842</v>
      </c>
      <c r="G417">
        <v>44</v>
      </c>
      <c r="J417">
        <f>+Tabla3[[#This Row],[BALANCE INICIAL]]+Tabla3[[#This Row],[ENTRADAS]]-Tabla3[[#This Row],[SALIDAS]]</f>
        <v>44</v>
      </c>
      <c r="K417" s="2">
        <v>134.4</v>
      </c>
      <c r="L417" s="2">
        <f>+Tabla3[[#This Row],[BALANCE INICIAL]]*Tabla3[[#This Row],[PRECIO]]</f>
        <v>5913.6</v>
      </c>
      <c r="M417" s="2">
        <f>+Tabla3[[#This Row],[ENTRADAS]]*Tabla3[[#This Row],[PRECIO]]</f>
        <v>0</v>
      </c>
      <c r="N417" s="2">
        <f>+Tabla3[[#This Row],[SALIDAS]]*Tabla3[[#This Row],[PRECIO]]</f>
        <v>0</v>
      </c>
      <c r="O417" s="2">
        <f>+Tabla3[[#This Row],[BALANCE INICIAL2]]+Tabla3[[#This Row],[ENTRADAS3]]-Tabla3[[#This Row],[SALIDAS4]]</f>
        <v>5913.6</v>
      </c>
    </row>
    <row r="418" spans="1:15" hidden="1">
      <c r="A418" s="9" t="s">
        <v>28</v>
      </c>
      <c r="B418" t="s">
        <v>884</v>
      </c>
      <c r="C418" t="s">
        <v>74</v>
      </c>
      <c r="D418" t="s">
        <v>264</v>
      </c>
      <c r="F418" s="9" t="s">
        <v>842</v>
      </c>
      <c r="G418">
        <v>203</v>
      </c>
      <c r="J418">
        <f>+Tabla3[[#This Row],[BALANCE INICIAL]]+Tabla3[[#This Row],[ENTRADAS]]-Tabla3[[#This Row],[SALIDAS]]</f>
        <v>203</v>
      </c>
      <c r="K418" s="2">
        <v>134.4</v>
      </c>
      <c r="L418" s="2">
        <f>+Tabla3[[#This Row],[BALANCE INICIAL]]*Tabla3[[#This Row],[PRECIO]]</f>
        <v>27283.200000000001</v>
      </c>
      <c r="M418" s="2">
        <f>+Tabla3[[#This Row],[ENTRADAS]]*Tabla3[[#This Row],[PRECIO]]</f>
        <v>0</v>
      </c>
      <c r="N418" s="2">
        <f>+Tabla3[[#This Row],[SALIDAS]]*Tabla3[[#This Row],[PRECIO]]</f>
        <v>0</v>
      </c>
      <c r="O418" s="2">
        <f>+Tabla3[[#This Row],[BALANCE INICIAL2]]+Tabla3[[#This Row],[ENTRADAS3]]-Tabla3[[#This Row],[SALIDAS4]]</f>
        <v>27283.200000000001</v>
      </c>
    </row>
    <row r="419" spans="1:15" hidden="1">
      <c r="A419" s="9" t="s">
        <v>28</v>
      </c>
      <c r="B419" t="s">
        <v>884</v>
      </c>
      <c r="C419" t="s">
        <v>74</v>
      </c>
      <c r="D419" t="s">
        <v>265</v>
      </c>
      <c r="F419" s="9" t="s">
        <v>842</v>
      </c>
      <c r="G419">
        <v>118</v>
      </c>
      <c r="J419">
        <f>+Tabla3[[#This Row],[BALANCE INICIAL]]+Tabla3[[#This Row],[ENTRADAS]]-Tabla3[[#This Row],[SALIDAS]]</f>
        <v>118</v>
      </c>
      <c r="K419" s="2">
        <v>134.4</v>
      </c>
      <c r="L419" s="2">
        <f>+Tabla3[[#This Row],[BALANCE INICIAL]]*Tabla3[[#This Row],[PRECIO]]</f>
        <v>15859.2</v>
      </c>
      <c r="M419" s="2">
        <f>+Tabla3[[#This Row],[ENTRADAS]]*Tabla3[[#This Row],[PRECIO]]</f>
        <v>0</v>
      </c>
      <c r="N419" s="2">
        <f>+Tabla3[[#This Row],[SALIDAS]]*Tabla3[[#This Row],[PRECIO]]</f>
        <v>0</v>
      </c>
      <c r="O419" s="2">
        <f>+Tabla3[[#This Row],[BALANCE INICIAL2]]+Tabla3[[#This Row],[ENTRADAS3]]-Tabla3[[#This Row],[SALIDAS4]]</f>
        <v>15859.2</v>
      </c>
    </row>
    <row r="420" spans="1:15" hidden="1">
      <c r="A420" s="9" t="s">
        <v>29</v>
      </c>
      <c r="B420" s="17" t="s">
        <v>878</v>
      </c>
      <c r="C420" t="s">
        <v>102</v>
      </c>
      <c r="D420" t="s">
        <v>595</v>
      </c>
      <c r="F420" s="9" t="s">
        <v>869</v>
      </c>
      <c r="G420">
        <v>1</v>
      </c>
      <c r="J420">
        <f>+Tabla3[[#This Row],[BALANCE INICIAL]]+Tabla3[[#This Row],[ENTRADAS]]-Tabla3[[#This Row],[SALIDAS]]</f>
        <v>1</v>
      </c>
      <c r="K420" s="2">
        <v>250</v>
      </c>
      <c r="L420" s="2">
        <f>+Tabla3[[#This Row],[BALANCE INICIAL]]*Tabla3[[#This Row],[PRECIO]]</f>
        <v>250</v>
      </c>
      <c r="M420" s="2">
        <f>+Tabla3[[#This Row],[ENTRADAS]]*Tabla3[[#This Row],[PRECIO]]</f>
        <v>0</v>
      </c>
      <c r="N420" s="2">
        <f>+Tabla3[[#This Row],[SALIDAS]]*Tabla3[[#This Row],[PRECIO]]</f>
        <v>0</v>
      </c>
      <c r="O420" s="2">
        <f>+Tabla3[[#This Row],[BALANCE INICIAL2]]+Tabla3[[#This Row],[ENTRADAS3]]-Tabla3[[#This Row],[SALIDAS4]]</f>
        <v>250</v>
      </c>
    </row>
    <row r="421" spans="1:15" hidden="1">
      <c r="A421" s="9" t="s">
        <v>59</v>
      </c>
      <c r="B421" t="s">
        <v>880</v>
      </c>
      <c r="C421" t="s">
        <v>107</v>
      </c>
      <c r="D421" t="s">
        <v>721</v>
      </c>
      <c r="F421" s="9" t="s">
        <v>820</v>
      </c>
      <c r="G421">
        <v>2</v>
      </c>
      <c r="J421">
        <f>+Tabla3[[#This Row],[BALANCE INICIAL]]+Tabla3[[#This Row],[ENTRADAS]]-Tabla3[[#This Row],[SALIDAS]]</f>
        <v>2</v>
      </c>
      <c r="K421" s="2">
        <v>1398</v>
      </c>
      <c r="L421" s="2">
        <f>+Tabla3[[#This Row],[BALANCE INICIAL]]*Tabla3[[#This Row],[PRECIO]]</f>
        <v>2796</v>
      </c>
      <c r="M421" s="2">
        <f>+Tabla3[[#This Row],[ENTRADAS]]*Tabla3[[#This Row],[PRECIO]]</f>
        <v>0</v>
      </c>
      <c r="N421" s="2">
        <f>+Tabla3[[#This Row],[SALIDAS]]*Tabla3[[#This Row],[PRECIO]]</f>
        <v>0</v>
      </c>
      <c r="O421" s="2">
        <f>+Tabla3[[#This Row],[BALANCE INICIAL2]]+Tabla3[[#This Row],[ENTRADAS3]]-Tabla3[[#This Row],[SALIDAS4]]</f>
        <v>2796</v>
      </c>
    </row>
    <row r="422" spans="1:15" hidden="1">
      <c r="A422" s="9" t="s">
        <v>29</v>
      </c>
      <c r="B422" s="17" t="s">
        <v>878</v>
      </c>
      <c r="C422" t="s">
        <v>102</v>
      </c>
      <c r="D422" t="s">
        <v>596</v>
      </c>
      <c r="F422" s="9" t="s">
        <v>834</v>
      </c>
      <c r="G422">
        <v>10</v>
      </c>
      <c r="J422">
        <f>+Tabla3[[#This Row],[BALANCE INICIAL]]+Tabla3[[#This Row],[ENTRADAS]]-Tabla3[[#This Row],[SALIDAS]]</f>
        <v>10</v>
      </c>
      <c r="K422" s="2">
        <v>94.92</v>
      </c>
      <c r="L422" s="2">
        <f>+Tabla3[[#This Row],[BALANCE INICIAL]]*Tabla3[[#This Row],[PRECIO]]</f>
        <v>949.2</v>
      </c>
      <c r="M422" s="2">
        <f>+Tabla3[[#This Row],[ENTRADAS]]*Tabla3[[#This Row],[PRECIO]]</f>
        <v>0</v>
      </c>
      <c r="N422" s="2">
        <f>+Tabla3[[#This Row],[SALIDAS]]*Tabla3[[#This Row],[PRECIO]]</f>
        <v>0</v>
      </c>
      <c r="O422" s="2">
        <f>+Tabla3[[#This Row],[BALANCE INICIAL2]]+Tabla3[[#This Row],[ENTRADAS3]]-Tabla3[[#This Row],[SALIDAS4]]</f>
        <v>949.2</v>
      </c>
    </row>
    <row r="423" spans="1:15" hidden="1">
      <c r="A423" s="42" t="s">
        <v>30</v>
      </c>
      <c r="B423" t="s">
        <v>876</v>
      </c>
      <c r="C423" t="s">
        <v>112</v>
      </c>
      <c r="D423" t="s">
        <v>722</v>
      </c>
      <c r="F423" s="9" t="s">
        <v>820</v>
      </c>
      <c r="G423">
        <v>4</v>
      </c>
      <c r="J423">
        <f>+Tabla3[[#This Row],[BALANCE INICIAL]]+Tabla3[[#This Row],[ENTRADAS]]-Tabla3[[#This Row],[SALIDAS]]</f>
        <v>4</v>
      </c>
      <c r="K423" s="2">
        <v>699</v>
      </c>
      <c r="L423" s="2">
        <f>+Tabla3[[#This Row],[BALANCE INICIAL]]*Tabla3[[#This Row],[PRECIO]]</f>
        <v>2796</v>
      </c>
      <c r="M423" s="2">
        <f>+Tabla3[[#This Row],[ENTRADAS]]*Tabla3[[#This Row],[PRECIO]]</f>
        <v>0</v>
      </c>
      <c r="N423" s="2">
        <f>+Tabla3[[#This Row],[SALIDAS]]*Tabla3[[#This Row],[PRECIO]]</f>
        <v>0</v>
      </c>
      <c r="O423" s="2">
        <f>+Tabla3[[#This Row],[BALANCE INICIAL2]]+Tabla3[[#This Row],[ENTRADAS3]]-Tabla3[[#This Row],[SALIDAS4]]</f>
        <v>2796</v>
      </c>
    </row>
    <row r="424" spans="1:15" hidden="1">
      <c r="A424" s="43" t="s">
        <v>30</v>
      </c>
      <c r="B424" t="s">
        <v>876</v>
      </c>
      <c r="C424" t="s">
        <v>112</v>
      </c>
      <c r="D424" t="s">
        <v>723</v>
      </c>
      <c r="F424" s="9" t="s">
        <v>820</v>
      </c>
      <c r="G424">
        <v>1</v>
      </c>
      <c r="J424">
        <f>+Tabla3[[#This Row],[BALANCE INICIAL]]+Tabla3[[#This Row],[ENTRADAS]]-Tabla3[[#This Row],[SALIDAS]]</f>
        <v>1</v>
      </c>
      <c r="K424" s="2">
        <v>450</v>
      </c>
      <c r="L424" s="2">
        <f>+Tabla3[[#This Row],[BALANCE INICIAL]]*Tabla3[[#This Row],[PRECIO]]</f>
        <v>450</v>
      </c>
      <c r="M424" s="2">
        <f>+Tabla3[[#This Row],[ENTRADAS]]*Tabla3[[#This Row],[PRECIO]]</f>
        <v>0</v>
      </c>
      <c r="N424" s="2">
        <f>+Tabla3[[#This Row],[SALIDAS]]*Tabla3[[#This Row],[PRECIO]]</f>
        <v>0</v>
      </c>
      <c r="O424" s="2">
        <f>+Tabla3[[#This Row],[BALANCE INICIAL2]]+Tabla3[[#This Row],[ENTRADAS3]]-Tabla3[[#This Row],[SALIDAS4]]</f>
        <v>450</v>
      </c>
    </row>
    <row r="425" spans="1:15" hidden="1">
      <c r="A425" s="9" t="s">
        <v>33</v>
      </c>
      <c r="B425" s="17" t="s">
        <v>879</v>
      </c>
      <c r="C425" t="s">
        <v>78</v>
      </c>
      <c r="D425" t="s">
        <v>471</v>
      </c>
      <c r="F425" s="9" t="s">
        <v>820</v>
      </c>
      <c r="G425">
        <v>2</v>
      </c>
      <c r="J425">
        <f>+Tabla3[[#This Row],[BALANCE INICIAL]]+Tabla3[[#This Row],[ENTRADAS]]-Tabla3[[#This Row],[SALIDAS]]</f>
        <v>2</v>
      </c>
      <c r="K425" s="2">
        <v>1383.05</v>
      </c>
      <c r="L425" s="2">
        <f>+Tabla3[[#This Row],[BALANCE INICIAL]]*Tabla3[[#This Row],[PRECIO]]</f>
        <v>2766.1</v>
      </c>
      <c r="M425" s="2">
        <f>+Tabla3[[#This Row],[ENTRADAS]]*Tabla3[[#This Row],[PRECIO]]</f>
        <v>0</v>
      </c>
      <c r="N425" s="2">
        <f>+Tabla3[[#This Row],[SALIDAS]]*Tabla3[[#This Row],[PRECIO]]</f>
        <v>0</v>
      </c>
      <c r="O425" s="2">
        <f>+Tabla3[[#This Row],[BALANCE INICIAL2]]+Tabla3[[#This Row],[ENTRADAS3]]-Tabla3[[#This Row],[SALIDAS4]]</f>
        <v>2766.1</v>
      </c>
    </row>
    <row r="426" spans="1:15" hidden="1">
      <c r="A426" s="9" t="s">
        <v>29</v>
      </c>
      <c r="B426" s="17" t="s">
        <v>878</v>
      </c>
      <c r="C426" t="s">
        <v>102</v>
      </c>
      <c r="D426" t="s">
        <v>597</v>
      </c>
      <c r="F426" s="9" t="s">
        <v>825</v>
      </c>
      <c r="G426">
        <v>9</v>
      </c>
      <c r="J426">
        <f>+Tabla3[[#This Row],[BALANCE INICIAL]]+Tabla3[[#This Row],[ENTRADAS]]-Tabla3[[#This Row],[SALIDAS]]</f>
        <v>9</v>
      </c>
      <c r="K426" s="2">
        <v>364</v>
      </c>
      <c r="L426" s="2">
        <f>+Tabla3[[#This Row],[BALANCE INICIAL]]*Tabla3[[#This Row],[PRECIO]]</f>
        <v>3276</v>
      </c>
      <c r="M426" s="2">
        <f>+Tabla3[[#This Row],[ENTRADAS]]*Tabla3[[#This Row],[PRECIO]]</f>
        <v>0</v>
      </c>
      <c r="N426" s="2">
        <f>+Tabla3[[#This Row],[SALIDAS]]*Tabla3[[#This Row],[PRECIO]]</f>
        <v>0</v>
      </c>
      <c r="O426" s="2">
        <f>+Tabla3[[#This Row],[BALANCE INICIAL2]]+Tabla3[[#This Row],[ENTRADAS3]]-Tabla3[[#This Row],[SALIDAS4]]</f>
        <v>3276</v>
      </c>
    </row>
    <row r="427" spans="1:15" hidden="1">
      <c r="A427" s="9" t="s">
        <v>29</v>
      </c>
      <c r="B427" t="s">
        <v>878</v>
      </c>
      <c r="C427" t="s">
        <v>102</v>
      </c>
      <c r="D427" t="s">
        <v>515</v>
      </c>
      <c r="F427" s="9" t="s">
        <v>908</v>
      </c>
      <c r="G427">
        <v>0</v>
      </c>
      <c r="J427">
        <f>+Tabla3[[#This Row],[BALANCE INICIAL]]+Tabla3[[#This Row],[ENTRADAS]]-Tabla3[[#This Row],[SALIDAS]]</f>
        <v>0</v>
      </c>
      <c r="K427" s="2">
        <v>103</v>
      </c>
      <c r="L427" s="2">
        <f>+Tabla3[[#This Row],[BALANCE INICIAL]]*Tabla3[[#This Row],[PRECIO]]</f>
        <v>0</v>
      </c>
      <c r="M427" s="2">
        <f>+Tabla3[[#This Row],[ENTRADAS]]*Tabla3[[#This Row],[PRECIO]]</f>
        <v>0</v>
      </c>
      <c r="N427" s="2">
        <f>+Tabla3[[#This Row],[SALIDAS]]*Tabla3[[#This Row],[PRECIO]]</f>
        <v>0</v>
      </c>
      <c r="O427" s="2">
        <f>+Tabla3[[#This Row],[BALANCE INICIAL2]]+Tabla3[[#This Row],[ENTRADAS3]]-Tabla3[[#This Row],[SALIDAS4]]</f>
        <v>0</v>
      </c>
    </row>
    <row r="428" spans="1:15" hidden="1">
      <c r="A428" s="9" t="s">
        <v>29</v>
      </c>
      <c r="B428" s="17" t="s">
        <v>878</v>
      </c>
      <c r="C428" t="s">
        <v>102</v>
      </c>
      <c r="D428" t="s">
        <v>599</v>
      </c>
      <c r="F428" s="9" t="s">
        <v>869</v>
      </c>
      <c r="G428">
        <v>0</v>
      </c>
      <c r="J428">
        <f>+Tabla3[[#This Row],[BALANCE INICIAL]]+Tabla3[[#This Row],[ENTRADAS]]-Tabla3[[#This Row],[SALIDAS]]</f>
        <v>0</v>
      </c>
      <c r="K428" s="2">
        <v>311</v>
      </c>
      <c r="L428" s="2">
        <f>+Tabla3[[#This Row],[BALANCE INICIAL]]*Tabla3[[#This Row],[PRECIO]]</f>
        <v>0</v>
      </c>
      <c r="M428" s="2">
        <f>+Tabla3[[#This Row],[ENTRADAS]]*Tabla3[[#This Row],[PRECIO]]</f>
        <v>0</v>
      </c>
      <c r="N428" s="2">
        <f>+Tabla3[[#This Row],[SALIDAS]]*Tabla3[[#This Row],[PRECIO]]</f>
        <v>0</v>
      </c>
      <c r="O428" s="2">
        <f>+Tabla3[[#This Row],[BALANCE INICIAL2]]+Tabla3[[#This Row],[ENTRADAS3]]-Tabla3[[#This Row],[SALIDAS4]]</f>
        <v>0</v>
      </c>
    </row>
    <row r="429" spans="1:15" hidden="1">
      <c r="A429" s="9" t="s">
        <v>29</v>
      </c>
      <c r="B429" s="17" t="s">
        <v>878</v>
      </c>
      <c r="C429" t="s">
        <v>102</v>
      </c>
      <c r="D429" t="s">
        <v>598</v>
      </c>
      <c r="F429" s="9" t="s">
        <v>869</v>
      </c>
      <c r="G429">
        <v>2</v>
      </c>
      <c r="J429">
        <f>+Tabla3[[#This Row],[BALANCE INICIAL]]+Tabla3[[#This Row],[ENTRADAS]]-Tabla3[[#This Row],[SALIDAS]]</f>
        <v>2</v>
      </c>
      <c r="K429" s="2">
        <v>310</v>
      </c>
      <c r="L429" s="2">
        <f>+Tabla3[[#This Row],[BALANCE INICIAL]]*Tabla3[[#This Row],[PRECIO]]</f>
        <v>620</v>
      </c>
      <c r="M429" s="2">
        <f>+Tabla3[[#This Row],[ENTRADAS]]*Tabla3[[#This Row],[PRECIO]]</f>
        <v>0</v>
      </c>
      <c r="N429" s="2">
        <f>+Tabla3[[#This Row],[SALIDAS]]*Tabla3[[#This Row],[PRECIO]]</f>
        <v>0</v>
      </c>
      <c r="O429" s="2">
        <f>+Tabla3[[#This Row],[BALANCE INICIAL2]]+Tabla3[[#This Row],[ENTRADAS3]]-Tabla3[[#This Row],[SALIDAS4]]</f>
        <v>620</v>
      </c>
    </row>
    <row r="430" spans="1:15" hidden="1">
      <c r="A430" s="9" t="s">
        <v>59</v>
      </c>
      <c r="B430" t="s">
        <v>880</v>
      </c>
      <c r="C430" t="s">
        <v>107</v>
      </c>
      <c r="D430" t="s">
        <v>724</v>
      </c>
      <c r="F430" s="9" t="s">
        <v>820</v>
      </c>
      <c r="G430">
        <v>7</v>
      </c>
      <c r="J430">
        <f>+Tabla3[[#This Row],[BALANCE INICIAL]]+Tabla3[[#This Row],[ENTRADAS]]-Tabla3[[#This Row],[SALIDAS]]</f>
        <v>7</v>
      </c>
      <c r="K430" s="2">
        <v>1906.78</v>
      </c>
      <c r="L430" s="2">
        <f>+Tabla3[[#This Row],[BALANCE INICIAL]]*Tabla3[[#This Row],[PRECIO]]</f>
        <v>13347.46</v>
      </c>
      <c r="M430" s="2">
        <f>+Tabla3[[#This Row],[ENTRADAS]]*Tabla3[[#This Row],[PRECIO]]</f>
        <v>0</v>
      </c>
      <c r="N430" s="2">
        <f>+Tabla3[[#This Row],[SALIDAS]]*Tabla3[[#This Row],[PRECIO]]</f>
        <v>0</v>
      </c>
      <c r="O430" s="2">
        <f>+Tabla3[[#This Row],[BALANCE INICIAL2]]+Tabla3[[#This Row],[ENTRADAS3]]-Tabla3[[#This Row],[SALIDAS4]]</f>
        <v>13347.46</v>
      </c>
    </row>
    <row r="431" spans="1:15" hidden="1">
      <c r="A431" s="9" t="s">
        <v>59</v>
      </c>
      <c r="B431" t="s">
        <v>880</v>
      </c>
      <c r="C431" t="s">
        <v>107</v>
      </c>
      <c r="D431" t="s">
        <v>725</v>
      </c>
      <c r="F431" s="9" t="s">
        <v>820</v>
      </c>
      <c r="G431">
        <v>1</v>
      </c>
      <c r="J431">
        <f>+Tabla3[[#This Row],[BALANCE INICIAL]]+Tabla3[[#This Row],[ENTRADAS]]-Tabla3[[#This Row],[SALIDAS]]</f>
        <v>1</v>
      </c>
      <c r="K431" s="2">
        <v>949</v>
      </c>
      <c r="L431" s="2">
        <f>+Tabla3[[#This Row],[BALANCE INICIAL]]*Tabla3[[#This Row],[PRECIO]]</f>
        <v>949</v>
      </c>
      <c r="M431" s="2">
        <f>+Tabla3[[#This Row],[ENTRADAS]]*Tabla3[[#This Row],[PRECIO]]</f>
        <v>0</v>
      </c>
      <c r="N431" s="2">
        <f>+Tabla3[[#This Row],[SALIDAS]]*Tabla3[[#This Row],[PRECIO]]</f>
        <v>0</v>
      </c>
      <c r="O431" s="2">
        <f>+Tabla3[[#This Row],[BALANCE INICIAL2]]+Tabla3[[#This Row],[ENTRADAS3]]-Tabla3[[#This Row],[SALIDAS4]]</f>
        <v>949</v>
      </c>
    </row>
    <row r="432" spans="1:15" hidden="1">
      <c r="A432" s="9" t="s">
        <v>28</v>
      </c>
      <c r="B432" t="s">
        <v>884</v>
      </c>
      <c r="C432" t="s">
        <v>74</v>
      </c>
      <c r="D432" t="s">
        <v>266</v>
      </c>
      <c r="F432" s="9" t="s">
        <v>826</v>
      </c>
      <c r="G432">
        <v>360</v>
      </c>
      <c r="J432">
        <f>+Tabla3[[#This Row],[BALANCE INICIAL]]+Tabla3[[#This Row],[ENTRADAS]]-Tabla3[[#This Row],[SALIDAS]]</f>
        <v>360</v>
      </c>
      <c r="K432" s="2">
        <v>26</v>
      </c>
      <c r="L432" s="2">
        <f>+Tabla3[[#This Row],[BALANCE INICIAL]]*Tabla3[[#This Row],[PRECIO]]</f>
        <v>9360</v>
      </c>
      <c r="M432" s="2">
        <f>+Tabla3[[#This Row],[ENTRADAS]]*Tabla3[[#This Row],[PRECIO]]</f>
        <v>0</v>
      </c>
      <c r="N432" s="2">
        <f>+Tabla3[[#This Row],[SALIDAS]]*Tabla3[[#This Row],[PRECIO]]</f>
        <v>0</v>
      </c>
      <c r="O432" s="2">
        <f>+Tabla3[[#This Row],[BALANCE INICIAL2]]+Tabla3[[#This Row],[ENTRADAS3]]-Tabla3[[#This Row],[SALIDAS4]]</f>
        <v>9360</v>
      </c>
    </row>
    <row r="433" spans="1:15" hidden="1">
      <c r="A433" s="9" t="s">
        <v>23</v>
      </c>
      <c r="B433" s="17" t="s">
        <v>881</v>
      </c>
      <c r="C433" t="s">
        <v>882</v>
      </c>
      <c r="D433" t="s">
        <v>428</v>
      </c>
      <c r="F433" s="9" t="s">
        <v>820</v>
      </c>
      <c r="G433">
        <v>20</v>
      </c>
      <c r="J433">
        <f>+Tabla3[[#This Row],[BALANCE INICIAL]]+Tabla3[[#This Row],[ENTRADAS]]-Tabla3[[#This Row],[SALIDAS]]</f>
        <v>20</v>
      </c>
      <c r="K433" s="2">
        <v>86.78</v>
      </c>
      <c r="L433" s="2">
        <f>+Tabla3[[#This Row],[BALANCE INICIAL]]*Tabla3[[#This Row],[PRECIO]]</f>
        <v>1735.6</v>
      </c>
      <c r="M433" s="2">
        <f>+Tabla3[[#This Row],[ENTRADAS]]*Tabla3[[#This Row],[PRECIO]]</f>
        <v>0</v>
      </c>
      <c r="N433" s="2">
        <f>+Tabla3[[#This Row],[SALIDAS]]*Tabla3[[#This Row],[PRECIO]]</f>
        <v>0</v>
      </c>
      <c r="O433" s="2">
        <f>+Tabla3[[#This Row],[BALANCE INICIAL2]]+Tabla3[[#This Row],[ENTRADAS3]]-Tabla3[[#This Row],[SALIDAS4]]</f>
        <v>1735.6</v>
      </c>
    </row>
    <row r="434" spans="1:15" hidden="1">
      <c r="A434" s="9" t="s">
        <v>59</v>
      </c>
      <c r="B434" t="s">
        <v>880</v>
      </c>
      <c r="C434" t="s">
        <v>107</v>
      </c>
      <c r="D434" t="s">
        <v>726</v>
      </c>
      <c r="F434" s="9" t="s">
        <v>820</v>
      </c>
      <c r="G434">
        <v>3</v>
      </c>
      <c r="J434">
        <f>+Tabla3[[#This Row],[BALANCE INICIAL]]+Tabla3[[#This Row],[ENTRADAS]]-Tabla3[[#This Row],[SALIDAS]]</f>
        <v>3</v>
      </c>
      <c r="K434" s="2">
        <v>2000</v>
      </c>
      <c r="L434" s="2">
        <f>+Tabla3[[#This Row],[BALANCE INICIAL]]*Tabla3[[#This Row],[PRECIO]]</f>
        <v>6000</v>
      </c>
      <c r="M434" s="2">
        <f>+Tabla3[[#This Row],[ENTRADAS]]*Tabla3[[#This Row],[PRECIO]]</f>
        <v>0</v>
      </c>
      <c r="N434" s="2">
        <f>+Tabla3[[#This Row],[SALIDAS]]*Tabla3[[#This Row],[PRECIO]]</f>
        <v>0</v>
      </c>
      <c r="O434" s="2">
        <f>+Tabla3[[#This Row],[BALANCE INICIAL2]]+Tabla3[[#This Row],[ENTRADAS3]]-Tabla3[[#This Row],[SALIDAS4]]</f>
        <v>6000</v>
      </c>
    </row>
    <row r="435" spans="1:15" hidden="1">
      <c r="A435" s="9" t="s">
        <v>59</v>
      </c>
      <c r="B435" t="s">
        <v>880</v>
      </c>
      <c r="C435" t="s">
        <v>107</v>
      </c>
      <c r="D435" t="s">
        <v>727</v>
      </c>
      <c r="F435" s="9" t="s">
        <v>820</v>
      </c>
      <c r="G435">
        <v>4</v>
      </c>
      <c r="J435">
        <f>+Tabla3[[#This Row],[BALANCE INICIAL]]+Tabla3[[#This Row],[ENTRADAS]]-Tabla3[[#This Row],[SALIDAS]]</f>
        <v>4</v>
      </c>
      <c r="K435" s="2">
        <v>275</v>
      </c>
      <c r="L435" s="2">
        <f>+Tabla3[[#This Row],[BALANCE INICIAL]]*Tabla3[[#This Row],[PRECIO]]</f>
        <v>1100</v>
      </c>
      <c r="M435" s="2">
        <f>+Tabla3[[#This Row],[ENTRADAS]]*Tabla3[[#This Row],[PRECIO]]</f>
        <v>0</v>
      </c>
      <c r="N435" s="2">
        <f>+Tabla3[[#This Row],[SALIDAS]]*Tabla3[[#This Row],[PRECIO]]</f>
        <v>0</v>
      </c>
      <c r="O435" s="2">
        <f>+Tabla3[[#This Row],[BALANCE INICIAL2]]+Tabla3[[#This Row],[ENTRADAS3]]-Tabla3[[#This Row],[SALIDAS4]]</f>
        <v>1100</v>
      </c>
    </row>
    <row r="436" spans="1:15" hidden="1">
      <c r="A436" s="9" t="s">
        <v>59</v>
      </c>
      <c r="B436" t="s">
        <v>880</v>
      </c>
      <c r="C436" t="s">
        <v>107</v>
      </c>
      <c r="D436" t="s">
        <v>728</v>
      </c>
      <c r="F436" s="9" t="s">
        <v>820</v>
      </c>
      <c r="G436">
        <v>3</v>
      </c>
      <c r="J436">
        <f>+Tabla3[[#This Row],[BALANCE INICIAL]]+Tabla3[[#This Row],[ENTRADAS]]-Tabla3[[#This Row],[SALIDAS]]</f>
        <v>3</v>
      </c>
      <c r="K436" s="2">
        <v>850</v>
      </c>
      <c r="L436" s="2">
        <f>+Tabla3[[#This Row],[BALANCE INICIAL]]*Tabla3[[#This Row],[PRECIO]]</f>
        <v>2550</v>
      </c>
      <c r="M436" s="2">
        <f>+Tabla3[[#This Row],[ENTRADAS]]*Tabla3[[#This Row],[PRECIO]]</f>
        <v>0</v>
      </c>
      <c r="N436" s="2">
        <f>+Tabla3[[#This Row],[SALIDAS]]*Tabla3[[#This Row],[PRECIO]]</f>
        <v>0</v>
      </c>
      <c r="O436" s="2">
        <f>+Tabla3[[#This Row],[BALANCE INICIAL2]]+Tabla3[[#This Row],[ENTRADAS3]]-Tabla3[[#This Row],[SALIDAS4]]</f>
        <v>2550</v>
      </c>
    </row>
    <row r="437" spans="1:15" hidden="1">
      <c r="A437" s="9" t="s">
        <v>59</v>
      </c>
      <c r="B437" s="16" t="s">
        <v>880</v>
      </c>
      <c r="C437" t="s">
        <v>107</v>
      </c>
      <c r="D437" t="s">
        <v>729</v>
      </c>
      <c r="F437" s="9" t="s">
        <v>820</v>
      </c>
      <c r="G437">
        <v>1</v>
      </c>
      <c r="J437">
        <f>+Tabla3[[#This Row],[BALANCE INICIAL]]+Tabla3[[#This Row],[ENTRADAS]]-Tabla3[[#This Row],[SALIDAS]]</f>
        <v>1</v>
      </c>
      <c r="K437" s="2">
        <v>700</v>
      </c>
      <c r="L437" s="2">
        <f>+Tabla3[[#This Row],[BALANCE INICIAL]]*Tabla3[[#This Row],[PRECIO]]</f>
        <v>700</v>
      </c>
      <c r="M437" s="2">
        <f>+Tabla3[[#This Row],[ENTRADAS]]*Tabla3[[#This Row],[PRECIO]]</f>
        <v>0</v>
      </c>
      <c r="N437" s="2">
        <f>+Tabla3[[#This Row],[SALIDAS]]*Tabla3[[#This Row],[PRECIO]]</f>
        <v>0</v>
      </c>
      <c r="O437" s="2">
        <f>+Tabla3[[#This Row],[BALANCE INICIAL2]]+Tabla3[[#This Row],[ENTRADAS3]]-Tabla3[[#This Row],[SALIDAS4]]</f>
        <v>700</v>
      </c>
    </row>
    <row r="438" spans="1:15" hidden="1">
      <c r="A438" s="9" t="s">
        <v>59</v>
      </c>
      <c r="B438" t="s">
        <v>880</v>
      </c>
      <c r="C438" t="s">
        <v>107</v>
      </c>
      <c r="D438" t="s">
        <v>730</v>
      </c>
      <c r="F438" s="9" t="s">
        <v>820</v>
      </c>
      <c r="G438">
        <v>6</v>
      </c>
      <c r="J438">
        <f>+Tabla3[[#This Row],[BALANCE INICIAL]]+Tabla3[[#This Row],[ENTRADAS]]-Tabla3[[#This Row],[SALIDAS]]</f>
        <v>6</v>
      </c>
      <c r="K438" s="2">
        <v>450</v>
      </c>
      <c r="L438" s="2">
        <f>+Tabla3[[#This Row],[BALANCE INICIAL]]*Tabla3[[#This Row],[PRECIO]]</f>
        <v>2700</v>
      </c>
      <c r="M438" s="2">
        <f>+Tabla3[[#This Row],[ENTRADAS]]*Tabla3[[#This Row],[PRECIO]]</f>
        <v>0</v>
      </c>
      <c r="N438" s="2">
        <f>+Tabla3[[#This Row],[SALIDAS]]*Tabla3[[#This Row],[PRECIO]]</f>
        <v>0</v>
      </c>
      <c r="O438" s="2">
        <f>+Tabla3[[#This Row],[BALANCE INICIAL2]]+Tabla3[[#This Row],[ENTRADAS3]]-Tabla3[[#This Row],[SALIDAS4]]</f>
        <v>2700</v>
      </c>
    </row>
    <row r="439" spans="1:15" hidden="1">
      <c r="A439" s="9" t="s">
        <v>59</v>
      </c>
      <c r="B439" t="s">
        <v>880</v>
      </c>
      <c r="C439" t="s">
        <v>107</v>
      </c>
      <c r="D439" t="s">
        <v>731</v>
      </c>
      <c r="F439" s="9" t="s">
        <v>820</v>
      </c>
      <c r="G439">
        <v>9</v>
      </c>
      <c r="J439">
        <f>+Tabla3[[#This Row],[BALANCE INICIAL]]+Tabla3[[#This Row],[ENTRADAS]]-Tabla3[[#This Row],[SALIDAS]]</f>
        <v>9</v>
      </c>
      <c r="K439" s="2">
        <v>800</v>
      </c>
      <c r="L439" s="2">
        <f>+Tabla3[[#This Row],[BALANCE INICIAL]]*Tabla3[[#This Row],[PRECIO]]</f>
        <v>7200</v>
      </c>
      <c r="M439" s="2">
        <f>+Tabla3[[#This Row],[ENTRADAS]]*Tabla3[[#This Row],[PRECIO]]</f>
        <v>0</v>
      </c>
      <c r="N439" s="2">
        <f>+Tabla3[[#This Row],[SALIDAS]]*Tabla3[[#This Row],[PRECIO]]</f>
        <v>0</v>
      </c>
      <c r="O439" s="2">
        <f>+Tabla3[[#This Row],[BALANCE INICIAL2]]+Tabla3[[#This Row],[ENTRADAS3]]-Tabla3[[#This Row],[SALIDAS4]]</f>
        <v>7200</v>
      </c>
    </row>
    <row r="440" spans="1:15" hidden="1">
      <c r="A440" s="9" t="s">
        <v>59</v>
      </c>
      <c r="B440" t="s">
        <v>880</v>
      </c>
      <c r="C440" t="s">
        <v>107</v>
      </c>
      <c r="D440" t="s">
        <v>732</v>
      </c>
      <c r="F440" s="9" t="s">
        <v>834</v>
      </c>
      <c r="G440">
        <v>2</v>
      </c>
      <c r="J440">
        <f>+Tabla3[[#This Row],[BALANCE INICIAL]]+Tabla3[[#This Row],[ENTRADAS]]-Tabla3[[#This Row],[SALIDAS]]</f>
        <v>2</v>
      </c>
      <c r="K440" s="2">
        <v>750</v>
      </c>
      <c r="L440" s="2">
        <f>+Tabla3[[#This Row],[BALANCE INICIAL]]*Tabla3[[#This Row],[PRECIO]]</f>
        <v>1500</v>
      </c>
      <c r="M440" s="2">
        <f>+Tabla3[[#This Row],[ENTRADAS]]*Tabla3[[#This Row],[PRECIO]]</f>
        <v>0</v>
      </c>
      <c r="N440" s="2">
        <f>+Tabla3[[#This Row],[SALIDAS]]*Tabla3[[#This Row],[PRECIO]]</f>
        <v>0</v>
      </c>
      <c r="O440" s="2">
        <f>+Tabla3[[#This Row],[BALANCE INICIAL2]]+Tabla3[[#This Row],[ENTRADAS3]]-Tabla3[[#This Row],[SALIDAS4]]</f>
        <v>1500</v>
      </c>
    </row>
    <row r="441" spans="1:15" hidden="1">
      <c r="A441" s="9" t="s">
        <v>59</v>
      </c>
      <c r="B441" t="s">
        <v>880</v>
      </c>
      <c r="C441" t="s">
        <v>107</v>
      </c>
      <c r="D441" t="s">
        <v>733</v>
      </c>
      <c r="F441" s="9" t="s">
        <v>820</v>
      </c>
      <c r="G441">
        <v>11</v>
      </c>
      <c r="J441">
        <f>+Tabla3[[#This Row],[BALANCE INICIAL]]+Tabla3[[#This Row],[ENTRADAS]]-Tabla3[[#This Row],[SALIDAS]]</f>
        <v>11</v>
      </c>
      <c r="K441" s="2">
        <v>850</v>
      </c>
      <c r="L441" s="2">
        <f>+Tabla3[[#This Row],[BALANCE INICIAL]]*Tabla3[[#This Row],[PRECIO]]</f>
        <v>9350</v>
      </c>
      <c r="M441" s="2">
        <f>+Tabla3[[#This Row],[ENTRADAS]]*Tabla3[[#This Row],[PRECIO]]</f>
        <v>0</v>
      </c>
      <c r="N441" s="2">
        <f>+Tabla3[[#This Row],[SALIDAS]]*Tabla3[[#This Row],[PRECIO]]</f>
        <v>0</v>
      </c>
      <c r="O441" s="2">
        <f>+Tabla3[[#This Row],[BALANCE INICIAL2]]+Tabla3[[#This Row],[ENTRADAS3]]-Tabla3[[#This Row],[SALIDAS4]]</f>
        <v>9350</v>
      </c>
    </row>
    <row r="442" spans="1:15" hidden="1">
      <c r="A442" s="9" t="s">
        <v>59</v>
      </c>
      <c r="B442" t="s">
        <v>880</v>
      </c>
      <c r="C442" t="s">
        <v>107</v>
      </c>
      <c r="D442" t="s">
        <v>734</v>
      </c>
      <c r="F442" s="9" t="s">
        <v>820</v>
      </c>
      <c r="G442">
        <v>2</v>
      </c>
      <c r="J442">
        <f>+Tabla3[[#This Row],[BALANCE INICIAL]]+Tabla3[[#This Row],[ENTRADAS]]-Tabla3[[#This Row],[SALIDAS]]</f>
        <v>2</v>
      </c>
      <c r="K442" s="2">
        <v>1050</v>
      </c>
      <c r="L442" s="2">
        <f>+Tabla3[[#This Row],[BALANCE INICIAL]]*Tabla3[[#This Row],[PRECIO]]</f>
        <v>2100</v>
      </c>
      <c r="M442" s="2">
        <f>+Tabla3[[#This Row],[ENTRADAS]]*Tabla3[[#This Row],[PRECIO]]</f>
        <v>0</v>
      </c>
      <c r="N442" s="2">
        <f>+Tabla3[[#This Row],[SALIDAS]]*Tabla3[[#This Row],[PRECIO]]</f>
        <v>0</v>
      </c>
      <c r="O442" s="2">
        <f>+Tabla3[[#This Row],[BALANCE INICIAL2]]+Tabla3[[#This Row],[ENTRADAS3]]-Tabla3[[#This Row],[SALIDAS4]]</f>
        <v>2100</v>
      </c>
    </row>
    <row r="443" spans="1:15" hidden="1">
      <c r="A443" s="9" t="s">
        <v>59</v>
      </c>
      <c r="B443" t="s">
        <v>880</v>
      </c>
      <c r="C443" t="s">
        <v>107</v>
      </c>
      <c r="D443" t="s">
        <v>735</v>
      </c>
      <c r="F443" s="9" t="s">
        <v>820</v>
      </c>
      <c r="G443">
        <v>1</v>
      </c>
      <c r="J443">
        <f>+Tabla3[[#This Row],[BALANCE INICIAL]]+Tabla3[[#This Row],[ENTRADAS]]-Tabla3[[#This Row],[SALIDAS]]</f>
        <v>1</v>
      </c>
      <c r="K443" s="2">
        <v>1250</v>
      </c>
      <c r="L443" s="2">
        <f>+Tabla3[[#This Row],[BALANCE INICIAL]]*Tabla3[[#This Row],[PRECIO]]</f>
        <v>1250</v>
      </c>
      <c r="M443" s="2">
        <f>+Tabla3[[#This Row],[ENTRADAS]]*Tabla3[[#This Row],[PRECIO]]</f>
        <v>0</v>
      </c>
      <c r="N443" s="2">
        <f>+Tabla3[[#This Row],[SALIDAS]]*Tabla3[[#This Row],[PRECIO]]</f>
        <v>0</v>
      </c>
      <c r="O443" s="2">
        <f>+Tabla3[[#This Row],[BALANCE INICIAL2]]+Tabla3[[#This Row],[ENTRADAS3]]-Tabla3[[#This Row],[SALIDAS4]]</f>
        <v>1250</v>
      </c>
    </row>
    <row r="444" spans="1:15" hidden="1">
      <c r="A444" s="9" t="s">
        <v>59</v>
      </c>
      <c r="B444" t="s">
        <v>880</v>
      </c>
      <c r="C444" t="s">
        <v>107</v>
      </c>
      <c r="D444" t="s">
        <v>736</v>
      </c>
      <c r="F444" s="9" t="s">
        <v>820</v>
      </c>
      <c r="G444">
        <v>23</v>
      </c>
      <c r="J444">
        <f>+Tabla3[[#This Row],[BALANCE INICIAL]]+Tabla3[[#This Row],[ENTRADAS]]-Tabla3[[#This Row],[SALIDAS]]</f>
        <v>23</v>
      </c>
      <c r="K444" s="2">
        <v>950.3</v>
      </c>
      <c r="L444" s="2">
        <f>+Tabla3[[#This Row],[BALANCE INICIAL]]*Tabla3[[#This Row],[PRECIO]]</f>
        <v>21856.899999999998</v>
      </c>
      <c r="M444" s="2">
        <f>+Tabla3[[#This Row],[ENTRADAS]]*Tabla3[[#This Row],[PRECIO]]</f>
        <v>0</v>
      </c>
      <c r="N444" s="2">
        <f>+Tabla3[[#This Row],[SALIDAS]]*Tabla3[[#This Row],[PRECIO]]</f>
        <v>0</v>
      </c>
      <c r="O444" s="2">
        <f>+Tabla3[[#This Row],[BALANCE INICIAL2]]+Tabla3[[#This Row],[ENTRADAS3]]-Tabla3[[#This Row],[SALIDAS4]]</f>
        <v>21856.899999999998</v>
      </c>
    </row>
    <row r="445" spans="1:15" hidden="1">
      <c r="A445" s="9" t="s">
        <v>59</v>
      </c>
      <c r="B445" t="s">
        <v>880</v>
      </c>
      <c r="C445" t="s">
        <v>107</v>
      </c>
      <c r="D445" t="s">
        <v>737</v>
      </c>
      <c r="F445" s="9" t="s">
        <v>820</v>
      </c>
      <c r="G445">
        <v>5</v>
      </c>
      <c r="J445">
        <f>+Tabla3[[#This Row],[BALANCE INICIAL]]+Tabla3[[#This Row],[ENTRADAS]]-Tabla3[[#This Row],[SALIDAS]]</f>
        <v>5</v>
      </c>
      <c r="K445" s="2">
        <v>650.5</v>
      </c>
      <c r="L445" s="2">
        <f>+Tabla3[[#This Row],[BALANCE INICIAL]]*Tabla3[[#This Row],[PRECIO]]</f>
        <v>3252.5</v>
      </c>
      <c r="M445" s="2">
        <f>+Tabla3[[#This Row],[ENTRADAS]]*Tabla3[[#This Row],[PRECIO]]</f>
        <v>0</v>
      </c>
      <c r="N445" s="2">
        <f>+Tabla3[[#This Row],[SALIDAS]]*Tabla3[[#This Row],[PRECIO]]</f>
        <v>0</v>
      </c>
      <c r="O445" s="2">
        <f>+Tabla3[[#This Row],[BALANCE INICIAL2]]+Tabla3[[#This Row],[ENTRADAS3]]-Tabla3[[#This Row],[SALIDAS4]]</f>
        <v>3252.5</v>
      </c>
    </row>
    <row r="446" spans="1:15" hidden="1">
      <c r="A446" s="9" t="s">
        <v>59</v>
      </c>
      <c r="B446" t="s">
        <v>880</v>
      </c>
      <c r="C446" t="s">
        <v>107</v>
      </c>
      <c r="D446" t="s">
        <v>738</v>
      </c>
      <c r="F446" s="9" t="s">
        <v>820</v>
      </c>
      <c r="G446">
        <v>8</v>
      </c>
      <c r="J446">
        <f>+Tabla3[[#This Row],[BALANCE INICIAL]]+Tabla3[[#This Row],[ENTRADAS]]-Tabla3[[#This Row],[SALIDAS]]</f>
        <v>8</v>
      </c>
      <c r="K446" s="2">
        <v>1350</v>
      </c>
      <c r="L446" s="2">
        <f>+Tabla3[[#This Row],[BALANCE INICIAL]]*Tabla3[[#This Row],[PRECIO]]</f>
        <v>10800</v>
      </c>
      <c r="M446" s="2">
        <f>+Tabla3[[#This Row],[ENTRADAS]]*Tabla3[[#This Row],[PRECIO]]</f>
        <v>0</v>
      </c>
      <c r="N446" s="2">
        <f>+Tabla3[[#This Row],[SALIDAS]]*Tabla3[[#This Row],[PRECIO]]</f>
        <v>0</v>
      </c>
      <c r="O446" s="2">
        <f>+Tabla3[[#This Row],[BALANCE INICIAL2]]+Tabla3[[#This Row],[ENTRADAS3]]-Tabla3[[#This Row],[SALIDAS4]]</f>
        <v>10800</v>
      </c>
    </row>
    <row r="447" spans="1:15" hidden="1">
      <c r="A447" s="9" t="s">
        <v>59</v>
      </c>
      <c r="B447" t="s">
        <v>880</v>
      </c>
      <c r="C447" t="s">
        <v>107</v>
      </c>
      <c r="D447" t="s">
        <v>739</v>
      </c>
      <c r="F447" s="9" t="s">
        <v>820</v>
      </c>
      <c r="G447">
        <v>1</v>
      </c>
      <c r="J447">
        <f>+Tabla3[[#This Row],[BALANCE INICIAL]]+Tabla3[[#This Row],[ENTRADAS]]-Tabla3[[#This Row],[SALIDAS]]</f>
        <v>1</v>
      </c>
      <c r="K447" s="2">
        <v>540</v>
      </c>
      <c r="L447" s="2">
        <f>+Tabla3[[#This Row],[BALANCE INICIAL]]*Tabla3[[#This Row],[PRECIO]]</f>
        <v>540</v>
      </c>
      <c r="M447" s="2">
        <f>+Tabla3[[#This Row],[ENTRADAS]]*Tabla3[[#This Row],[PRECIO]]</f>
        <v>0</v>
      </c>
      <c r="N447" s="2">
        <f>+Tabla3[[#This Row],[SALIDAS]]*Tabla3[[#This Row],[PRECIO]]</f>
        <v>0</v>
      </c>
      <c r="O447" s="2">
        <f>+Tabla3[[#This Row],[BALANCE INICIAL2]]+Tabla3[[#This Row],[ENTRADAS3]]-Tabla3[[#This Row],[SALIDAS4]]</f>
        <v>540</v>
      </c>
    </row>
    <row r="448" spans="1:15" hidden="1">
      <c r="A448" s="9" t="s">
        <v>59</v>
      </c>
      <c r="B448" t="s">
        <v>880</v>
      </c>
      <c r="C448" t="s">
        <v>107</v>
      </c>
      <c r="D448" t="s">
        <v>740</v>
      </c>
      <c r="F448" s="9" t="s">
        <v>820</v>
      </c>
      <c r="G448">
        <v>4</v>
      </c>
      <c r="J448">
        <f>+Tabla3[[#This Row],[BALANCE INICIAL]]+Tabla3[[#This Row],[ENTRADAS]]-Tabla3[[#This Row],[SALIDAS]]</f>
        <v>4</v>
      </c>
      <c r="K448" s="2">
        <v>650</v>
      </c>
      <c r="L448" s="2">
        <f>+Tabla3[[#This Row],[BALANCE INICIAL]]*Tabla3[[#This Row],[PRECIO]]</f>
        <v>2600</v>
      </c>
      <c r="M448" s="2">
        <f>+Tabla3[[#This Row],[ENTRADAS]]*Tabla3[[#This Row],[PRECIO]]</f>
        <v>0</v>
      </c>
      <c r="N448" s="2">
        <f>+Tabla3[[#This Row],[SALIDAS]]*Tabla3[[#This Row],[PRECIO]]</f>
        <v>0</v>
      </c>
      <c r="O448" s="2">
        <f>+Tabla3[[#This Row],[BALANCE INICIAL2]]+Tabla3[[#This Row],[ENTRADAS3]]-Tabla3[[#This Row],[SALIDAS4]]</f>
        <v>2600</v>
      </c>
    </row>
    <row r="449" spans="1:15" hidden="1">
      <c r="A449" s="9" t="s">
        <v>59</v>
      </c>
      <c r="B449" t="s">
        <v>880</v>
      </c>
      <c r="C449" t="s">
        <v>107</v>
      </c>
      <c r="D449" t="s">
        <v>741</v>
      </c>
      <c r="F449" s="9" t="s">
        <v>820</v>
      </c>
      <c r="G449">
        <v>1</v>
      </c>
      <c r="J449">
        <f>+Tabla3[[#This Row],[BALANCE INICIAL]]+Tabla3[[#This Row],[ENTRADAS]]-Tabla3[[#This Row],[SALIDAS]]</f>
        <v>1</v>
      </c>
      <c r="K449" s="2">
        <v>750</v>
      </c>
      <c r="L449" s="2">
        <f>+Tabla3[[#This Row],[BALANCE INICIAL]]*Tabla3[[#This Row],[PRECIO]]</f>
        <v>750</v>
      </c>
      <c r="M449" s="2">
        <f>+Tabla3[[#This Row],[ENTRADAS]]*Tabla3[[#This Row],[PRECIO]]</f>
        <v>0</v>
      </c>
      <c r="N449" s="2">
        <f>+Tabla3[[#This Row],[SALIDAS]]*Tabla3[[#This Row],[PRECIO]]</f>
        <v>0</v>
      </c>
      <c r="O449" s="2">
        <f>+Tabla3[[#This Row],[BALANCE INICIAL2]]+Tabla3[[#This Row],[ENTRADAS3]]-Tabla3[[#This Row],[SALIDAS4]]</f>
        <v>750</v>
      </c>
    </row>
    <row r="450" spans="1:15" hidden="1">
      <c r="A450" s="9" t="s">
        <v>59</v>
      </c>
      <c r="B450" t="s">
        <v>880</v>
      </c>
      <c r="C450" t="s">
        <v>107</v>
      </c>
      <c r="D450" t="s">
        <v>742</v>
      </c>
      <c r="F450" s="9" t="s">
        <v>820</v>
      </c>
      <c r="G450">
        <v>7</v>
      </c>
      <c r="J450">
        <f>+Tabla3[[#This Row],[BALANCE INICIAL]]+Tabla3[[#This Row],[ENTRADAS]]-Tabla3[[#This Row],[SALIDAS]]</f>
        <v>7</v>
      </c>
      <c r="K450" s="2">
        <v>600</v>
      </c>
      <c r="L450" s="2">
        <f>+Tabla3[[#This Row],[BALANCE INICIAL]]*Tabla3[[#This Row],[PRECIO]]</f>
        <v>4200</v>
      </c>
      <c r="M450" s="2">
        <f>+Tabla3[[#This Row],[ENTRADAS]]*Tabla3[[#This Row],[PRECIO]]</f>
        <v>0</v>
      </c>
      <c r="N450" s="2">
        <f>+Tabla3[[#This Row],[SALIDAS]]*Tabla3[[#This Row],[PRECIO]]</f>
        <v>0</v>
      </c>
      <c r="O450" s="2">
        <f>+Tabla3[[#This Row],[BALANCE INICIAL2]]+Tabla3[[#This Row],[ENTRADAS3]]-Tabla3[[#This Row],[SALIDAS4]]</f>
        <v>4200</v>
      </c>
    </row>
    <row r="451" spans="1:15" hidden="1">
      <c r="A451" s="9" t="s">
        <v>59</v>
      </c>
      <c r="B451" t="s">
        <v>880</v>
      </c>
      <c r="C451" t="s">
        <v>107</v>
      </c>
      <c r="D451" t="s">
        <v>743</v>
      </c>
      <c r="F451" s="9" t="s">
        <v>820</v>
      </c>
      <c r="G451">
        <v>1</v>
      </c>
      <c r="J451">
        <f>+Tabla3[[#This Row],[BALANCE INICIAL]]+Tabla3[[#This Row],[ENTRADAS]]-Tabla3[[#This Row],[SALIDAS]]</f>
        <v>1</v>
      </c>
      <c r="K451" s="2">
        <v>450</v>
      </c>
      <c r="L451" s="2">
        <f>+Tabla3[[#This Row],[BALANCE INICIAL]]*Tabla3[[#This Row],[PRECIO]]</f>
        <v>450</v>
      </c>
      <c r="M451" s="2">
        <f>+Tabla3[[#This Row],[ENTRADAS]]*Tabla3[[#This Row],[PRECIO]]</f>
        <v>0</v>
      </c>
      <c r="N451" s="2">
        <f>+Tabla3[[#This Row],[SALIDAS]]*Tabla3[[#This Row],[PRECIO]]</f>
        <v>0</v>
      </c>
      <c r="O451" s="2">
        <f>+Tabla3[[#This Row],[BALANCE INICIAL2]]+Tabla3[[#This Row],[ENTRADAS3]]-Tabla3[[#This Row],[SALIDAS4]]</f>
        <v>450</v>
      </c>
    </row>
    <row r="452" spans="1:15" hidden="1">
      <c r="A452" s="9" t="s">
        <v>59</v>
      </c>
      <c r="B452" t="s">
        <v>880</v>
      </c>
      <c r="C452" t="s">
        <v>107</v>
      </c>
      <c r="D452" t="s">
        <v>744</v>
      </c>
      <c r="F452" s="9" t="s">
        <v>820</v>
      </c>
      <c r="G452">
        <v>5</v>
      </c>
      <c r="J452">
        <f>+Tabla3[[#This Row],[BALANCE INICIAL]]+Tabla3[[#This Row],[ENTRADAS]]-Tabla3[[#This Row],[SALIDAS]]</f>
        <v>5</v>
      </c>
      <c r="K452" s="2">
        <v>400</v>
      </c>
      <c r="L452" s="2">
        <f>+Tabla3[[#This Row],[BALANCE INICIAL]]*Tabla3[[#This Row],[PRECIO]]</f>
        <v>2000</v>
      </c>
      <c r="M452" s="2">
        <f>+Tabla3[[#This Row],[ENTRADAS]]*Tabla3[[#This Row],[PRECIO]]</f>
        <v>0</v>
      </c>
      <c r="N452" s="2">
        <f>+Tabla3[[#This Row],[SALIDAS]]*Tabla3[[#This Row],[PRECIO]]</f>
        <v>0</v>
      </c>
      <c r="O452" s="2">
        <f>+Tabla3[[#This Row],[BALANCE INICIAL2]]+Tabla3[[#This Row],[ENTRADAS3]]-Tabla3[[#This Row],[SALIDAS4]]</f>
        <v>2000</v>
      </c>
    </row>
    <row r="453" spans="1:15" hidden="1">
      <c r="A453" s="9" t="s">
        <v>59</v>
      </c>
      <c r="B453" t="s">
        <v>880</v>
      </c>
      <c r="C453" t="s">
        <v>107</v>
      </c>
      <c r="D453" t="s">
        <v>745</v>
      </c>
      <c r="F453" s="9" t="s">
        <v>820</v>
      </c>
      <c r="G453">
        <v>6</v>
      </c>
      <c r="J453">
        <f>+Tabla3[[#This Row],[BALANCE INICIAL]]+Tabla3[[#This Row],[ENTRADAS]]-Tabla3[[#This Row],[SALIDAS]]</f>
        <v>6</v>
      </c>
      <c r="K453" s="2">
        <v>575</v>
      </c>
      <c r="L453" s="2">
        <f>+Tabla3[[#This Row],[BALANCE INICIAL]]*Tabla3[[#This Row],[PRECIO]]</f>
        <v>3450</v>
      </c>
      <c r="M453" s="2">
        <f>+Tabla3[[#This Row],[ENTRADAS]]*Tabla3[[#This Row],[PRECIO]]</f>
        <v>0</v>
      </c>
      <c r="N453" s="2">
        <f>+Tabla3[[#This Row],[SALIDAS]]*Tabla3[[#This Row],[PRECIO]]</f>
        <v>0</v>
      </c>
      <c r="O453" s="2">
        <f>+Tabla3[[#This Row],[BALANCE INICIAL2]]+Tabla3[[#This Row],[ENTRADAS3]]-Tabla3[[#This Row],[SALIDAS4]]</f>
        <v>3450</v>
      </c>
    </row>
    <row r="454" spans="1:15" hidden="1">
      <c r="A454" s="9" t="s">
        <v>59</v>
      </c>
      <c r="B454" t="s">
        <v>880</v>
      </c>
      <c r="C454" t="s">
        <v>107</v>
      </c>
      <c r="D454" t="s">
        <v>746</v>
      </c>
      <c r="F454" s="9" t="s">
        <v>820</v>
      </c>
      <c r="G454">
        <v>5</v>
      </c>
      <c r="J454">
        <f>+Tabla3[[#This Row],[BALANCE INICIAL]]+Tabla3[[#This Row],[ENTRADAS]]-Tabla3[[#This Row],[SALIDAS]]</f>
        <v>5</v>
      </c>
      <c r="K454" s="2">
        <v>495</v>
      </c>
      <c r="L454" s="2">
        <f>+Tabla3[[#This Row],[BALANCE INICIAL]]*Tabla3[[#This Row],[PRECIO]]</f>
        <v>2475</v>
      </c>
      <c r="M454" s="2">
        <f>+Tabla3[[#This Row],[ENTRADAS]]*Tabla3[[#This Row],[PRECIO]]</f>
        <v>0</v>
      </c>
      <c r="N454" s="2">
        <f>+Tabla3[[#This Row],[SALIDAS]]*Tabla3[[#This Row],[PRECIO]]</f>
        <v>0</v>
      </c>
      <c r="O454" s="2">
        <f>+Tabla3[[#This Row],[BALANCE INICIAL2]]+Tabla3[[#This Row],[ENTRADAS3]]-Tabla3[[#This Row],[SALIDAS4]]</f>
        <v>2475</v>
      </c>
    </row>
    <row r="455" spans="1:15" hidden="1">
      <c r="A455" s="9" t="s">
        <v>59</v>
      </c>
      <c r="B455" t="s">
        <v>880</v>
      </c>
      <c r="C455" t="s">
        <v>107</v>
      </c>
      <c r="D455" t="s">
        <v>747</v>
      </c>
      <c r="F455" s="9" t="s">
        <v>820</v>
      </c>
      <c r="G455">
        <v>6</v>
      </c>
      <c r="J455">
        <f>+Tabla3[[#This Row],[BALANCE INICIAL]]+Tabla3[[#This Row],[ENTRADAS]]-Tabla3[[#This Row],[SALIDAS]]</f>
        <v>6</v>
      </c>
      <c r="K455" s="2">
        <v>450</v>
      </c>
      <c r="L455" s="2">
        <f>+Tabla3[[#This Row],[BALANCE INICIAL]]*Tabla3[[#This Row],[PRECIO]]</f>
        <v>2700</v>
      </c>
      <c r="M455" s="2">
        <f>+Tabla3[[#This Row],[ENTRADAS]]*Tabla3[[#This Row],[PRECIO]]</f>
        <v>0</v>
      </c>
      <c r="N455" s="2">
        <f>+Tabla3[[#This Row],[SALIDAS]]*Tabla3[[#This Row],[PRECIO]]</f>
        <v>0</v>
      </c>
      <c r="O455" s="2">
        <f>+Tabla3[[#This Row],[BALANCE INICIAL2]]+Tabla3[[#This Row],[ENTRADAS3]]-Tabla3[[#This Row],[SALIDAS4]]</f>
        <v>2700</v>
      </c>
    </row>
    <row r="456" spans="1:15" hidden="1">
      <c r="A456" s="9" t="s">
        <v>59</v>
      </c>
      <c r="B456" t="s">
        <v>880</v>
      </c>
      <c r="C456" t="s">
        <v>107</v>
      </c>
      <c r="D456" t="s">
        <v>748</v>
      </c>
      <c r="F456" s="9" t="s">
        <v>820</v>
      </c>
      <c r="G456">
        <v>2</v>
      </c>
      <c r="J456">
        <f>+Tabla3[[#This Row],[BALANCE INICIAL]]+Tabla3[[#This Row],[ENTRADAS]]-Tabla3[[#This Row],[SALIDAS]]</f>
        <v>2</v>
      </c>
      <c r="K456" s="2">
        <v>2144</v>
      </c>
      <c r="L456" s="2">
        <f>+Tabla3[[#This Row],[BALANCE INICIAL]]*Tabla3[[#This Row],[PRECIO]]</f>
        <v>4288</v>
      </c>
      <c r="M456" s="2">
        <f>+Tabla3[[#This Row],[ENTRADAS]]*Tabla3[[#This Row],[PRECIO]]</f>
        <v>0</v>
      </c>
      <c r="N456" s="2">
        <f>+Tabla3[[#This Row],[SALIDAS]]*Tabla3[[#This Row],[PRECIO]]</f>
        <v>0</v>
      </c>
      <c r="O456" s="2">
        <f>+Tabla3[[#This Row],[BALANCE INICIAL2]]+Tabla3[[#This Row],[ENTRADAS3]]-Tabla3[[#This Row],[SALIDAS4]]</f>
        <v>4288</v>
      </c>
    </row>
    <row r="457" spans="1:15" hidden="1">
      <c r="A457" s="9" t="s">
        <v>59</v>
      </c>
      <c r="B457" t="s">
        <v>880</v>
      </c>
      <c r="C457" t="s">
        <v>107</v>
      </c>
      <c r="D457" t="s">
        <v>749</v>
      </c>
      <c r="F457" s="9" t="s">
        <v>820</v>
      </c>
      <c r="G457">
        <v>21</v>
      </c>
      <c r="J457">
        <f>+Tabla3[[#This Row],[BALANCE INICIAL]]+Tabla3[[#This Row],[ENTRADAS]]-Tabla3[[#This Row],[SALIDAS]]</f>
        <v>21</v>
      </c>
      <c r="K457" s="2">
        <v>190</v>
      </c>
      <c r="L457" s="2">
        <f>+Tabla3[[#This Row],[BALANCE INICIAL]]*Tabla3[[#This Row],[PRECIO]]</f>
        <v>3990</v>
      </c>
      <c r="M457" s="2">
        <f>+Tabla3[[#This Row],[ENTRADAS]]*Tabla3[[#This Row],[PRECIO]]</f>
        <v>0</v>
      </c>
      <c r="N457" s="2">
        <f>+Tabla3[[#This Row],[SALIDAS]]*Tabla3[[#This Row],[PRECIO]]</f>
        <v>0</v>
      </c>
      <c r="O457" s="2">
        <f>+Tabla3[[#This Row],[BALANCE INICIAL2]]+Tabla3[[#This Row],[ENTRADAS3]]-Tabla3[[#This Row],[SALIDAS4]]</f>
        <v>3990</v>
      </c>
    </row>
    <row r="458" spans="1:15" hidden="1">
      <c r="A458" s="9" t="s">
        <v>59</v>
      </c>
      <c r="B458" t="s">
        <v>880</v>
      </c>
      <c r="C458" t="s">
        <v>107</v>
      </c>
      <c r="D458" t="s">
        <v>750</v>
      </c>
      <c r="F458" s="9" t="s">
        <v>820</v>
      </c>
      <c r="G458">
        <v>3</v>
      </c>
      <c r="J458">
        <f>+Tabla3[[#This Row],[BALANCE INICIAL]]+Tabla3[[#This Row],[ENTRADAS]]-Tabla3[[#This Row],[SALIDAS]]</f>
        <v>3</v>
      </c>
      <c r="K458" s="2">
        <v>350</v>
      </c>
      <c r="L458" s="2">
        <f>+Tabla3[[#This Row],[BALANCE INICIAL]]*Tabla3[[#This Row],[PRECIO]]</f>
        <v>1050</v>
      </c>
      <c r="M458" s="2">
        <f>+Tabla3[[#This Row],[ENTRADAS]]*Tabla3[[#This Row],[PRECIO]]</f>
        <v>0</v>
      </c>
      <c r="N458" s="2">
        <f>+Tabla3[[#This Row],[SALIDAS]]*Tabla3[[#This Row],[PRECIO]]</f>
        <v>0</v>
      </c>
      <c r="O458" s="2">
        <f>+Tabla3[[#This Row],[BALANCE INICIAL2]]+Tabla3[[#This Row],[ENTRADAS3]]-Tabla3[[#This Row],[SALIDAS4]]</f>
        <v>1050</v>
      </c>
    </row>
    <row r="459" spans="1:15" hidden="1">
      <c r="A459" s="9" t="s">
        <v>26</v>
      </c>
      <c r="B459" t="s">
        <v>887</v>
      </c>
      <c r="C459" t="s">
        <v>70</v>
      </c>
      <c r="D459" t="s">
        <v>251</v>
      </c>
      <c r="F459" s="9" t="s">
        <v>821</v>
      </c>
      <c r="G459">
        <v>4</v>
      </c>
      <c r="J459">
        <f>+Tabla3[[#This Row],[BALANCE INICIAL]]+Tabla3[[#This Row],[ENTRADAS]]-Tabla3[[#This Row],[SALIDAS]]</f>
        <v>4</v>
      </c>
      <c r="K459" s="2">
        <v>1450</v>
      </c>
      <c r="L459" s="2">
        <f>+Tabla3[[#This Row],[BALANCE INICIAL]]*Tabla3[[#This Row],[PRECIO]]</f>
        <v>5800</v>
      </c>
      <c r="M459" s="2">
        <f>+Tabla3[[#This Row],[ENTRADAS]]*Tabla3[[#This Row],[PRECIO]]</f>
        <v>0</v>
      </c>
      <c r="N459" s="2">
        <f>+Tabla3[[#This Row],[SALIDAS]]*Tabla3[[#This Row],[PRECIO]]</f>
        <v>0</v>
      </c>
      <c r="O459" s="2">
        <f>+Tabla3[[#This Row],[BALANCE INICIAL2]]+Tabla3[[#This Row],[ENTRADAS3]]-Tabla3[[#This Row],[SALIDAS4]]</f>
        <v>5800</v>
      </c>
    </row>
    <row r="460" spans="1:15" hidden="1">
      <c r="A460" s="9" t="s">
        <v>59</v>
      </c>
      <c r="B460" t="s">
        <v>880</v>
      </c>
      <c r="C460" t="s">
        <v>107</v>
      </c>
      <c r="D460" t="s">
        <v>751</v>
      </c>
      <c r="F460" s="9" t="s">
        <v>820</v>
      </c>
      <c r="G460">
        <v>23</v>
      </c>
      <c r="J460">
        <f>+Tabla3[[#This Row],[BALANCE INICIAL]]+Tabla3[[#This Row],[ENTRADAS]]-Tabla3[[#This Row],[SALIDAS]]</f>
        <v>23</v>
      </c>
      <c r="K460" s="2">
        <v>75</v>
      </c>
      <c r="L460" s="2">
        <f>+Tabla3[[#This Row],[BALANCE INICIAL]]*Tabla3[[#This Row],[PRECIO]]</f>
        <v>1725</v>
      </c>
      <c r="M460" s="2">
        <f>+Tabla3[[#This Row],[ENTRADAS]]*Tabla3[[#This Row],[PRECIO]]</f>
        <v>0</v>
      </c>
      <c r="N460" s="2">
        <f>+Tabla3[[#This Row],[SALIDAS]]*Tabla3[[#This Row],[PRECIO]]</f>
        <v>0</v>
      </c>
      <c r="O460" s="2">
        <f>+Tabla3[[#This Row],[BALANCE INICIAL2]]+Tabla3[[#This Row],[ENTRADAS3]]-Tabla3[[#This Row],[SALIDAS4]]</f>
        <v>1725</v>
      </c>
    </row>
    <row r="461" spans="1:15" hidden="1">
      <c r="A461" s="9" t="s">
        <v>29</v>
      </c>
      <c r="B461" s="17" t="s">
        <v>878</v>
      </c>
      <c r="C461" t="s">
        <v>102</v>
      </c>
      <c r="D461" t="s">
        <v>600</v>
      </c>
      <c r="F461" s="9" t="s">
        <v>834</v>
      </c>
      <c r="G461">
        <v>2</v>
      </c>
      <c r="J461">
        <f>+Tabla3[[#This Row],[BALANCE INICIAL]]+Tabla3[[#This Row],[ENTRADAS]]-Tabla3[[#This Row],[SALIDAS]]</f>
        <v>2</v>
      </c>
      <c r="K461" s="2">
        <v>40.5</v>
      </c>
      <c r="L461" s="2">
        <f>+Tabla3[[#This Row],[BALANCE INICIAL]]*Tabla3[[#This Row],[PRECIO]]</f>
        <v>81</v>
      </c>
      <c r="M461" s="2">
        <f>+Tabla3[[#This Row],[ENTRADAS]]*Tabla3[[#This Row],[PRECIO]]</f>
        <v>0</v>
      </c>
      <c r="N461" s="2">
        <f>+Tabla3[[#This Row],[SALIDAS]]*Tabla3[[#This Row],[PRECIO]]</f>
        <v>0</v>
      </c>
      <c r="O461" s="2">
        <f>+Tabla3[[#This Row],[BALANCE INICIAL2]]+Tabla3[[#This Row],[ENTRADAS3]]-Tabla3[[#This Row],[SALIDAS4]]</f>
        <v>81</v>
      </c>
    </row>
    <row r="462" spans="1:15" hidden="1">
      <c r="A462" s="9" t="s">
        <v>23</v>
      </c>
      <c r="B462" s="17" t="s">
        <v>881</v>
      </c>
      <c r="C462" t="s">
        <v>882</v>
      </c>
      <c r="D462" t="s">
        <v>429</v>
      </c>
      <c r="F462" s="9" t="s">
        <v>826</v>
      </c>
      <c r="G462">
        <v>33</v>
      </c>
      <c r="I462">
        <v>2</v>
      </c>
      <c r="J462">
        <f>+Tabla3[[#This Row],[BALANCE INICIAL]]+Tabla3[[#This Row],[ENTRADAS]]-Tabla3[[#This Row],[SALIDAS]]</f>
        <v>31</v>
      </c>
      <c r="K462" s="2">
        <v>336.04</v>
      </c>
      <c r="L462" s="2">
        <f>+Tabla3[[#This Row],[BALANCE INICIAL]]*Tabla3[[#This Row],[PRECIO]]</f>
        <v>11089.320000000002</v>
      </c>
      <c r="M462" s="2">
        <f>+Tabla3[[#This Row],[ENTRADAS]]*Tabla3[[#This Row],[PRECIO]]</f>
        <v>0</v>
      </c>
      <c r="N462" s="2">
        <f>+Tabla3[[#This Row],[SALIDAS]]*Tabla3[[#This Row],[PRECIO]]</f>
        <v>672.08</v>
      </c>
      <c r="O462" s="2">
        <f>+Tabla3[[#This Row],[BALANCE INICIAL2]]+Tabla3[[#This Row],[ENTRADAS3]]-Tabla3[[#This Row],[SALIDAS4]]</f>
        <v>10417.240000000002</v>
      </c>
    </row>
    <row r="463" spans="1:15" hidden="1">
      <c r="A463" s="9" t="s">
        <v>28</v>
      </c>
      <c r="B463" t="s">
        <v>884</v>
      </c>
      <c r="C463" t="s">
        <v>74</v>
      </c>
      <c r="D463" t="s">
        <v>483</v>
      </c>
      <c r="F463" s="9" t="s">
        <v>864</v>
      </c>
      <c r="G463">
        <v>2</v>
      </c>
      <c r="J463">
        <f>+Tabla3[[#This Row],[BALANCE INICIAL]]+Tabla3[[#This Row],[ENTRADAS]]-Tabla3[[#This Row],[SALIDAS]]</f>
        <v>2</v>
      </c>
      <c r="K463" s="2">
        <v>25000</v>
      </c>
      <c r="L463" s="2">
        <f>+Tabla3[[#This Row],[BALANCE INICIAL]]*Tabla3[[#This Row],[PRECIO]]</f>
        <v>50000</v>
      </c>
      <c r="M463" s="2">
        <f>+Tabla3[[#This Row],[ENTRADAS]]*Tabla3[[#This Row],[PRECIO]]</f>
        <v>0</v>
      </c>
      <c r="N463" s="2">
        <f>+Tabla3[[#This Row],[SALIDAS]]*Tabla3[[#This Row],[PRECIO]]</f>
        <v>0</v>
      </c>
      <c r="O463" s="2">
        <f>+Tabla3[[#This Row],[BALANCE INICIAL2]]+Tabla3[[#This Row],[ENTRADAS3]]-Tabla3[[#This Row],[SALIDAS4]]</f>
        <v>50000</v>
      </c>
    </row>
    <row r="464" spans="1:15" hidden="1">
      <c r="A464" s="9" t="s">
        <v>29</v>
      </c>
      <c r="B464" t="s">
        <v>878</v>
      </c>
      <c r="C464" t="s">
        <v>102</v>
      </c>
      <c r="D464" t="s">
        <v>513</v>
      </c>
      <c r="F464" s="9" t="s">
        <v>908</v>
      </c>
      <c r="G464">
        <v>0</v>
      </c>
      <c r="J464">
        <f>+Tabla3[[#This Row],[BALANCE INICIAL]]+Tabla3[[#This Row],[ENTRADAS]]-Tabla3[[#This Row],[SALIDAS]]</f>
        <v>0</v>
      </c>
      <c r="K464" s="2">
        <v>12</v>
      </c>
      <c r="L464" s="2">
        <f>+Tabla3[[#This Row],[BALANCE INICIAL]]*Tabla3[[#This Row],[PRECIO]]</f>
        <v>0</v>
      </c>
      <c r="M464" s="2">
        <f>+Tabla3[[#This Row],[ENTRADAS]]*Tabla3[[#This Row],[PRECIO]]</f>
        <v>0</v>
      </c>
      <c r="N464" s="2">
        <f>+Tabla3[[#This Row],[SALIDAS]]*Tabla3[[#This Row],[PRECIO]]</f>
        <v>0</v>
      </c>
      <c r="O464" s="2">
        <f>+Tabla3[[#This Row],[BALANCE INICIAL2]]+Tabla3[[#This Row],[ENTRADAS3]]-Tabla3[[#This Row],[SALIDAS4]]</f>
        <v>0</v>
      </c>
    </row>
    <row r="465" spans="1:15" hidden="1">
      <c r="A465" s="9" t="s">
        <v>49</v>
      </c>
      <c r="B465" t="s">
        <v>899</v>
      </c>
      <c r="C465" t="s">
        <v>98</v>
      </c>
      <c r="D465" t="s">
        <v>388</v>
      </c>
      <c r="F465" s="9" t="s">
        <v>820</v>
      </c>
      <c r="G465">
        <v>4</v>
      </c>
      <c r="J465">
        <f>+Tabla3[[#This Row],[BALANCE INICIAL]]+Tabla3[[#This Row],[ENTRADAS]]-Tabla3[[#This Row],[SALIDAS]]</f>
        <v>4</v>
      </c>
      <c r="K465" s="2">
        <v>6750</v>
      </c>
      <c r="L465" s="2">
        <f>+Tabla3[[#This Row],[BALANCE INICIAL]]*Tabla3[[#This Row],[PRECIO]]</f>
        <v>27000</v>
      </c>
      <c r="M465" s="2">
        <f>+Tabla3[[#This Row],[ENTRADAS]]*Tabla3[[#This Row],[PRECIO]]</f>
        <v>0</v>
      </c>
      <c r="N465" s="2">
        <f>+Tabla3[[#This Row],[SALIDAS]]*Tabla3[[#This Row],[PRECIO]]</f>
        <v>0</v>
      </c>
      <c r="O465" s="2">
        <f>+Tabla3[[#This Row],[BALANCE INICIAL2]]+Tabla3[[#This Row],[ENTRADAS3]]-Tabla3[[#This Row],[SALIDAS4]]</f>
        <v>27000</v>
      </c>
    </row>
    <row r="466" spans="1:15" hidden="1">
      <c r="A466" s="9" t="s">
        <v>49</v>
      </c>
      <c r="B466" t="s">
        <v>899</v>
      </c>
      <c r="C466" t="s">
        <v>98</v>
      </c>
      <c r="D466" t="s">
        <v>389</v>
      </c>
      <c r="F466" s="9" t="s">
        <v>820</v>
      </c>
      <c r="G466">
        <v>6</v>
      </c>
      <c r="J466">
        <f>+Tabla3[[#This Row],[BALANCE INICIAL]]+Tabla3[[#This Row],[ENTRADAS]]-Tabla3[[#This Row],[SALIDAS]]</f>
        <v>6</v>
      </c>
      <c r="K466" s="2">
        <v>8430</v>
      </c>
      <c r="L466" s="2">
        <f>+Tabla3[[#This Row],[BALANCE INICIAL]]*Tabla3[[#This Row],[PRECIO]]</f>
        <v>50580</v>
      </c>
      <c r="M466" s="2">
        <f>+Tabla3[[#This Row],[ENTRADAS]]*Tabla3[[#This Row],[PRECIO]]</f>
        <v>0</v>
      </c>
      <c r="N466" s="2">
        <f>+Tabla3[[#This Row],[SALIDAS]]*Tabla3[[#This Row],[PRECIO]]</f>
        <v>0</v>
      </c>
      <c r="O466" s="2">
        <f>+Tabla3[[#This Row],[BALANCE INICIAL2]]+Tabla3[[#This Row],[ENTRADAS3]]-Tabla3[[#This Row],[SALIDAS4]]</f>
        <v>50580</v>
      </c>
    </row>
    <row r="467" spans="1:15" hidden="1">
      <c r="A467" s="9" t="s">
        <v>49</v>
      </c>
      <c r="B467" t="s">
        <v>899</v>
      </c>
      <c r="C467" t="s">
        <v>98</v>
      </c>
      <c r="D467" t="s">
        <v>387</v>
      </c>
      <c r="F467" s="9" t="s">
        <v>820</v>
      </c>
      <c r="G467">
        <v>2</v>
      </c>
      <c r="J467">
        <f>+Tabla3[[#This Row],[BALANCE INICIAL]]+Tabla3[[#This Row],[ENTRADAS]]-Tabla3[[#This Row],[SALIDAS]]</f>
        <v>2</v>
      </c>
      <c r="K467" s="2">
        <v>9157</v>
      </c>
      <c r="L467" s="2">
        <f>+Tabla3[[#This Row],[BALANCE INICIAL]]*Tabla3[[#This Row],[PRECIO]]</f>
        <v>18314</v>
      </c>
      <c r="M467" s="2">
        <f>+Tabla3[[#This Row],[ENTRADAS]]*Tabla3[[#This Row],[PRECIO]]</f>
        <v>0</v>
      </c>
      <c r="N467" s="2">
        <f>+Tabla3[[#This Row],[SALIDAS]]*Tabla3[[#This Row],[PRECIO]]</f>
        <v>0</v>
      </c>
      <c r="O467" s="2">
        <f>+Tabla3[[#This Row],[BALANCE INICIAL2]]+Tabla3[[#This Row],[ENTRADAS3]]-Tabla3[[#This Row],[SALIDAS4]]</f>
        <v>18314</v>
      </c>
    </row>
    <row r="468" spans="1:15" hidden="1">
      <c r="A468" s="9" t="s">
        <v>41</v>
      </c>
      <c r="B468" t="s">
        <v>890</v>
      </c>
      <c r="C468" t="s">
        <v>87</v>
      </c>
      <c r="D468" t="s">
        <v>267</v>
      </c>
      <c r="F468" s="9" t="s">
        <v>820</v>
      </c>
      <c r="G468">
        <v>88</v>
      </c>
      <c r="J468">
        <f>+Tabla3[[#This Row],[BALANCE INICIAL]]+Tabla3[[#This Row],[ENTRADAS]]-Tabla3[[#This Row],[SALIDAS]]</f>
        <v>88</v>
      </c>
      <c r="K468" s="2">
        <v>218</v>
      </c>
      <c r="L468" s="2">
        <f>+Tabla3[[#This Row],[BALANCE INICIAL]]*Tabla3[[#This Row],[PRECIO]]</f>
        <v>19184</v>
      </c>
      <c r="M468" s="2">
        <f>+Tabla3[[#This Row],[ENTRADAS]]*Tabla3[[#This Row],[PRECIO]]</f>
        <v>0</v>
      </c>
      <c r="N468" s="2">
        <f>+Tabla3[[#This Row],[SALIDAS]]*Tabla3[[#This Row],[PRECIO]]</f>
        <v>0</v>
      </c>
      <c r="O468" s="2">
        <f>+Tabla3[[#This Row],[BALANCE INICIAL2]]+Tabla3[[#This Row],[ENTRADAS3]]-Tabla3[[#This Row],[SALIDAS4]]</f>
        <v>19184</v>
      </c>
    </row>
    <row r="469" spans="1:15" hidden="1">
      <c r="A469" s="9" t="s">
        <v>29</v>
      </c>
      <c r="B469" s="17" t="s">
        <v>878</v>
      </c>
      <c r="C469" t="s">
        <v>102</v>
      </c>
      <c r="D469" t="s">
        <v>601</v>
      </c>
      <c r="F469" s="9" t="s">
        <v>870</v>
      </c>
      <c r="G469">
        <v>2</v>
      </c>
      <c r="J469">
        <f>+Tabla3[[#This Row],[BALANCE INICIAL]]+Tabla3[[#This Row],[ENTRADAS]]-Tabla3[[#This Row],[SALIDAS]]</f>
        <v>2</v>
      </c>
      <c r="K469" s="2">
        <v>780</v>
      </c>
      <c r="L469" s="2">
        <f>+Tabla3[[#This Row],[BALANCE INICIAL]]*Tabla3[[#This Row],[PRECIO]]</f>
        <v>1560</v>
      </c>
      <c r="M469" s="2">
        <f>+Tabla3[[#This Row],[ENTRADAS]]*Tabla3[[#This Row],[PRECIO]]</f>
        <v>0</v>
      </c>
      <c r="N469" s="2">
        <f>+Tabla3[[#This Row],[SALIDAS]]*Tabla3[[#This Row],[PRECIO]]</f>
        <v>0</v>
      </c>
      <c r="O469" s="2">
        <f>+Tabla3[[#This Row],[BALANCE INICIAL2]]+Tabla3[[#This Row],[ENTRADAS3]]-Tabla3[[#This Row],[SALIDAS4]]</f>
        <v>1560</v>
      </c>
    </row>
    <row r="470" spans="1:15" hidden="1">
      <c r="A470" s="9" t="s">
        <v>29</v>
      </c>
      <c r="B470" s="17" t="s">
        <v>878</v>
      </c>
      <c r="C470" t="s">
        <v>102</v>
      </c>
      <c r="D470" t="s">
        <v>533</v>
      </c>
      <c r="F470" s="9" t="s">
        <v>908</v>
      </c>
      <c r="G470">
        <v>0</v>
      </c>
      <c r="J470">
        <f>+Tabla3[[#This Row],[BALANCE INICIAL]]+Tabla3[[#This Row],[ENTRADAS]]-Tabla3[[#This Row],[SALIDAS]]</f>
        <v>0</v>
      </c>
      <c r="K470" s="2">
        <v>100</v>
      </c>
      <c r="L470" s="2">
        <f>+Tabla3[[#This Row],[BALANCE INICIAL]]*Tabla3[[#This Row],[PRECIO]]</f>
        <v>0</v>
      </c>
      <c r="M470" s="2">
        <f>+Tabla3[[#This Row],[ENTRADAS]]*Tabla3[[#This Row],[PRECIO]]</f>
        <v>0</v>
      </c>
      <c r="N470" s="2">
        <f>+Tabla3[[#This Row],[SALIDAS]]*Tabla3[[#This Row],[PRECIO]]</f>
        <v>0</v>
      </c>
      <c r="O470" s="2">
        <f>+Tabla3[[#This Row],[BALANCE INICIAL2]]+Tabla3[[#This Row],[ENTRADAS3]]-Tabla3[[#This Row],[SALIDAS4]]</f>
        <v>0</v>
      </c>
    </row>
    <row r="471" spans="1:15" hidden="1">
      <c r="A471" s="9" t="s">
        <v>59</v>
      </c>
      <c r="B471" t="s">
        <v>880</v>
      </c>
      <c r="C471" t="s">
        <v>107</v>
      </c>
      <c r="D471" t="s">
        <v>752</v>
      </c>
      <c r="F471" s="9" t="s">
        <v>820</v>
      </c>
      <c r="G471">
        <v>7</v>
      </c>
      <c r="J471">
        <f>+Tabla3[[#This Row],[BALANCE INICIAL]]+Tabla3[[#This Row],[ENTRADAS]]-Tabla3[[#This Row],[SALIDAS]]</f>
        <v>7</v>
      </c>
      <c r="K471" s="2">
        <v>1350</v>
      </c>
      <c r="L471" s="2">
        <f>+Tabla3[[#This Row],[BALANCE INICIAL]]*Tabla3[[#This Row],[PRECIO]]</f>
        <v>9450</v>
      </c>
      <c r="M471" s="2">
        <f>+Tabla3[[#This Row],[ENTRADAS]]*Tabla3[[#This Row],[PRECIO]]</f>
        <v>0</v>
      </c>
      <c r="N471" s="2">
        <f>+Tabla3[[#This Row],[SALIDAS]]*Tabla3[[#This Row],[PRECIO]]</f>
        <v>0</v>
      </c>
      <c r="O471" s="2">
        <f>+Tabla3[[#This Row],[BALANCE INICIAL2]]+Tabla3[[#This Row],[ENTRADAS3]]-Tabla3[[#This Row],[SALIDAS4]]</f>
        <v>9450</v>
      </c>
    </row>
    <row r="472" spans="1:15" hidden="1">
      <c r="A472" s="9" t="s">
        <v>59</v>
      </c>
      <c r="B472" t="s">
        <v>880</v>
      </c>
      <c r="C472" t="s">
        <v>107</v>
      </c>
      <c r="D472" t="s">
        <v>753</v>
      </c>
      <c r="F472" s="9" t="s">
        <v>820</v>
      </c>
      <c r="G472">
        <v>10</v>
      </c>
      <c r="J472">
        <f>+Tabla3[[#This Row],[BALANCE INICIAL]]+Tabla3[[#This Row],[ENTRADAS]]-Tabla3[[#This Row],[SALIDAS]]</f>
        <v>10</v>
      </c>
      <c r="K472" s="2">
        <v>1450</v>
      </c>
      <c r="L472" s="2">
        <f>+Tabla3[[#This Row],[BALANCE INICIAL]]*Tabla3[[#This Row],[PRECIO]]</f>
        <v>14500</v>
      </c>
      <c r="M472" s="2">
        <f>+Tabla3[[#This Row],[ENTRADAS]]*Tabla3[[#This Row],[PRECIO]]</f>
        <v>0</v>
      </c>
      <c r="N472" s="2">
        <f>+Tabla3[[#This Row],[SALIDAS]]*Tabla3[[#This Row],[PRECIO]]</f>
        <v>0</v>
      </c>
      <c r="O472" s="2">
        <f>+Tabla3[[#This Row],[BALANCE INICIAL2]]+Tabla3[[#This Row],[ENTRADAS3]]-Tabla3[[#This Row],[SALIDAS4]]</f>
        <v>14500</v>
      </c>
    </row>
    <row r="473" spans="1:15">
      <c r="A473" s="9" t="s">
        <v>28</v>
      </c>
      <c r="B473" t="s">
        <v>884</v>
      </c>
      <c r="C473" t="s">
        <v>74</v>
      </c>
      <c r="D473" t="s">
        <v>162</v>
      </c>
      <c r="F473" s="9" t="s">
        <v>820</v>
      </c>
      <c r="G473">
        <v>1</v>
      </c>
      <c r="H473">
        <v>10</v>
      </c>
      <c r="J473">
        <f>+Tabla3[[#This Row],[BALANCE INICIAL]]+Tabla3[[#This Row],[ENTRADAS]]-Tabla3[[#This Row],[SALIDAS]]</f>
        <v>11</v>
      </c>
      <c r="K473" s="2">
        <v>466.1</v>
      </c>
      <c r="L473" s="2">
        <f>+Tabla3[[#This Row],[BALANCE INICIAL]]*Tabla3[[#This Row],[PRECIO]]</f>
        <v>466.1</v>
      </c>
      <c r="M473" s="2">
        <f>+Tabla3[[#This Row],[ENTRADAS]]*Tabla3[[#This Row],[PRECIO]]</f>
        <v>4661</v>
      </c>
      <c r="N473" s="2">
        <f>+Tabla3[[#This Row],[SALIDAS]]*Tabla3[[#This Row],[PRECIO]]</f>
        <v>0</v>
      </c>
      <c r="O473" s="2">
        <f>+Tabla3[[#This Row],[BALANCE INICIAL2]]+Tabla3[[#This Row],[ENTRADAS3]]-Tabla3[[#This Row],[SALIDAS4]]</f>
        <v>5127.1000000000004</v>
      </c>
    </row>
    <row r="474" spans="1:15">
      <c r="A474" s="9" t="s">
        <v>23</v>
      </c>
      <c r="B474" s="17" t="s">
        <v>881</v>
      </c>
      <c r="C474" t="s">
        <v>882</v>
      </c>
      <c r="D474" t="s">
        <v>943</v>
      </c>
      <c r="F474" s="9" t="s">
        <v>826</v>
      </c>
      <c r="H474">
        <v>3</v>
      </c>
      <c r="J474">
        <f>+Tabla3[[#This Row],[BALANCE INICIAL]]+Tabla3[[#This Row],[ENTRADAS]]-Tabla3[[#This Row],[SALIDAS]]</f>
        <v>3</v>
      </c>
      <c r="K474" s="2">
        <v>236</v>
      </c>
      <c r="L474" s="2">
        <f>+Tabla3[[#This Row],[BALANCE INICIAL]]*Tabla3[[#This Row],[PRECIO]]</f>
        <v>0</v>
      </c>
      <c r="M474" s="2">
        <f>+Tabla3[[#This Row],[ENTRADAS]]*Tabla3[[#This Row],[PRECIO]]</f>
        <v>708</v>
      </c>
      <c r="N474" s="2">
        <f>+Tabla3[[#This Row],[SALIDAS]]*Tabla3[[#This Row],[PRECIO]]</f>
        <v>0</v>
      </c>
      <c r="O474" s="2">
        <f>+Tabla3[[#This Row],[BALANCE INICIAL2]]+Tabla3[[#This Row],[ENTRADAS3]]-Tabla3[[#This Row],[SALIDAS4]]</f>
        <v>708</v>
      </c>
    </row>
    <row r="475" spans="1:15" hidden="1">
      <c r="A475" s="9" t="s">
        <v>29</v>
      </c>
      <c r="B475" t="s">
        <v>878</v>
      </c>
      <c r="C475" t="s">
        <v>102</v>
      </c>
      <c r="D475" t="s">
        <v>517</v>
      </c>
      <c r="F475" s="9" t="s">
        <v>908</v>
      </c>
      <c r="G475">
        <v>0</v>
      </c>
      <c r="J475">
        <f>+Tabla3[[#This Row],[BALANCE INICIAL]]+Tabla3[[#This Row],[ENTRADAS]]-Tabla3[[#This Row],[SALIDAS]]</f>
        <v>0</v>
      </c>
      <c r="K475" s="2">
        <v>227</v>
      </c>
      <c r="L475" s="2">
        <f>+Tabla3[[#This Row],[BALANCE INICIAL]]*Tabla3[[#This Row],[PRECIO]]</f>
        <v>0</v>
      </c>
      <c r="M475" s="2">
        <f>+Tabla3[[#This Row],[ENTRADAS]]*Tabla3[[#This Row],[PRECIO]]</f>
        <v>0</v>
      </c>
      <c r="N475" s="2">
        <f>+Tabla3[[#This Row],[SALIDAS]]*Tabla3[[#This Row],[PRECIO]]</f>
        <v>0</v>
      </c>
      <c r="O475" s="2">
        <f>+Tabla3[[#This Row],[BALANCE INICIAL2]]+Tabla3[[#This Row],[ENTRADAS3]]-Tabla3[[#This Row],[SALIDAS4]]</f>
        <v>0</v>
      </c>
    </row>
    <row r="476" spans="1:15" hidden="1">
      <c r="A476" s="9" t="s">
        <v>42</v>
      </c>
      <c r="B476" s="44">
        <v>1206010001</v>
      </c>
      <c r="C476" t="s">
        <v>88</v>
      </c>
      <c r="D476" t="s">
        <v>270</v>
      </c>
      <c r="F476" s="9" t="s">
        <v>820</v>
      </c>
      <c r="G476">
        <v>4</v>
      </c>
      <c r="J476">
        <f>+Tabla3[[#This Row],[BALANCE INICIAL]]+Tabla3[[#This Row],[ENTRADAS]]-Tabla3[[#This Row],[SALIDAS]]</f>
        <v>4</v>
      </c>
      <c r="K476" s="2">
        <v>45</v>
      </c>
      <c r="L476" s="2">
        <f>+Tabla3[[#This Row],[BALANCE INICIAL]]*Tabla3[[#This Row],[PRECIO]]</f>
        <v>180</v>
      </c>
      <c r="M476" s="2">
        <f>+Tabla3[[#This Row],[ENTRADAS]]*Tabla3[[#This Row],[PRECIO]]</f>
        <v>0</v>
      </c>
      <c r="N476" s="2">
        <f>+Tabla3[[#This Row],[SALIDAS]]*Tabla3[[#This Row],[PRECIO]]</f>
        <v>0</v>
      </c>
      <c r="O476" s="2">
        <f>+Tabla3[[#This Row],[BALANCE INICIAL2]]+Tabla3[[#This Row],[ENTRADAS3]]-Tabla3[[#This Row],[SALIDAS4]]</f>
        <v>180</v>
      </c>
    </row>
    <row r="477" spans="1:15" hidden="1">
      <c r="A477" s="9" t="s">
        <v>42</v>
      </c>
      <c r="B477" s="44">
        <v>1206010001</v>
      </c>
      <c r="C477" t="s">
        <v>88</v>
      </c>
      <c r="D477" t="s">
        <v>269</v>
      </c>
      <c r="F477" s="9" t="s">
        <v>820</v>
      </c>
      <c r="G477">
        <v>3</v>
      </c>
      <c r="J477">
        <f>+Tabla3[[#This Row],[BALANCE INICIAL]]+Tabla3[[#This Row],[ENTRADAS]]-Tabla3[[#This Row],[SALIDAS]]</f>
        <v>3</v>
      </c>
      <c r="K477" s="2">
        <v>45</v>
      </c>
      <c r="L477" s="2">
        <f>+Tabla3[[#This Row],[BALANCE INICIAL]]*Tabla3[[#This Row],[PRECIO]]</f>
        <v>135</v>
      </c>
      <c r="M477" s="2">
        <f>+Tabla3[[#This Row],[ENTRADAS]]*Tabla3[[#This Row],[PRECIO]]</f>
        <v>0</v>
      </c>
      <c r="N477" s="2">
        <f>+Tabla3[[#This Row],[SALIDAS]]*Tabla3[[#This Row],[PRECIO]]</f>
        <v>0</v>
      </c>
      <c r="O477" s="2">
        <f>+Tabla3[[#This Row],[BALANCE INICIAL2]]+Tabla3[[#This Row],[ENTRADAS3]]-Tabla3[[#This Row],[SALIDAS4]]</f>
        <v>135</v>
      </c>
    </row>
    <row r="478" spans="1:15" hidden="1">
      <c r="A478" s="9" t="s">
        <v>33</v>
      </c>
      <c r="B478" s="17" t="s">
        <v>879</v>
      </c>
      <c r="C478" t="s">
        <v>106</v>
      </c>
      <c r="D478" t="s">
        <v>754</v>
      </c>
      <c r="F478" s="9" t="s">
        <v>865</v>
      </c>
      <c r="G478">
        <v>5</v>
      </c>
      <c r="J478">
        <f>+Tabla3[[#This Row],[BALANCE INICIAL]]+Tabla3[[#This Row],[ENTRADAS]]-Tabla3[[#This Row],[SALIDAS]]</f>
        <v>5</v>
      </c>
      <c r="K478" s="2">
        <v>950</v>
      </c>
      <c r="L478" s="2">
        <f>+Tabla3[[#This Row],[BALANCE INICIAL]]*Tabla3[[#This Row],[PRECIO]]</f>
        <v>4750</v>
      </c>
      <c r="M478" s="2">
        <f>+Tabla3[[#This Row],[ENTRADAS]]*Tabla3[[#This Row],[PRECIO]]</f>
        <v>0</v>
      </c>
      <c r="N478" s="2">
        <f>+Tabla3[[#This Row],[SALIDAS]]*Tabla3[[#This Row],[PRECIO]]</f>
        <v>0</v>
      </c>
      <c r="O478" s="2">
        <f>+Tabla3[[#This Row],[BALANCE INICIAL2]]+Tabla3[[#This Row],[ENTRADAS3]]-Tabla3[[#This Row],[SALIDAS4]]</f>
        <v>4750</v>
      </c>
    </row>
    <row r="479" spans="1:15" hidden="1">
      <c r="A479" s="9" t="s">
        <v>40</v>
      </c>
      <c r="B479" t="s">
        <v>900</v>
      </c>
      <c r="C479" t="s">
        <v>86</v>
      </c>
      <c r="D479" t="s">
        <v>990</v>
      </c>
      <c r="F479" s="9" t="s">
        <v>820</v>
      </c>
      <c r="G479">
        <v>70</v>
      </c>
      <c r="J479">
        <f>+Tabla3[[#This Row],[BALANCE INICIAL]]+Tabla3[[#This Row],[ENTRADAS]]-Tabla3[[#This Row],[SALIDAS]]</f>
        <v>70</v>
      </c>
      <c r="K479" s="2">
        <v>81.63</v>
      </c>
      <c r="L479" s="2">
        <f>+Tabla3[[#This Row],[BALANCE INICIAL]]*Tabla3[[#This Row],[PRECIO]]</f>
        <v>5714.0999999999995</v>
      </c>
      <c r="M479" s="2">
        <f>+Tabla3[[#This Row],[ENTRADAS]]*Tabla3[[#This Row],[PRECIO]]</f>
        <v>0</v>
      </c>
      <c r="N479" s="2">
        <f>+Tabla3[[#This Row],[SALIDAS]]*Tabla3[[#This Row],[PRECIO]]</f>
        <v>0</v>
      </c>
      <c r="O479" s="2">
        <f>+Tabla3[[#This Row],[BALANCE INICIAL2]]+Tabla3[[#This Row],[ENTRADAS3]]-Tabla3[[#This Row],[SALIDAS4]]</f>
        <v>5714.0999999999995</v>
      </c>
    </row>
    <row r="480" spans="1:15" hidden="1">
      <c r="A480" s="9" t="s">
        <v>59</v>
      </c>
      <c r="B480" t="s">
        <v>880</v>
      </c>
      <c r="C480" t="s">
        <v>107</v>
      </c>
      <c r="D480" t="s">
        <v>756</v>
      </c>
      <c r="F480" s="9" t="s">
        <v>820</v>
      </c>
      <c r="G480">
        <v>4</v>
      </c>
      <c r="J480">
        <f>+Tabla3[[#This Row],[BALANCE INICIAL]]+Tabla3[[#This Row],[ENTRADAS]]-Tabla3[[#This Row],[SALIDAS]]</f>
        <v>4</v>
      </c>
      <c r="K480" s="2">
        <v>260</v>
      </c>
      <c r="L480" s="2">
        <f>+Tabla3[[#This Row],[BALANCE INICIAL]]*Tabla3[[#This Row],[PRECIO]]</f>
        <v>1040</v>
      </c>
      <c r="M480" s="2">
        <f>+Tabla3[[#This Row],[ENTRADAS]]*Tabla3[[#This Row],[PRECIO]]</f>
        <v>0</v>
      </c>
      <c r="N480" s="2">
        <f>+Tabla3[[#This Row],[SALIDAS]]*Tabla3[[#This Row],[PRECIO]]</f>
        <v>0</v>
      </c>
      <c r="O480" s="2">
        <f>+Tabla3[[#This Row],[BALANCE INICIAL2]]+Tabla3[[#This Row],[ENTRADAS3]]-Tabla3[[#This Row],[SALIDAS4]]</f>
        <v>1040</v>
      </c>
    </row>
    <row r="481" spans="1:15" hidden="1">
      <c r="A481" s="9" t="s">
        <v>40</v>
      </c>
      <c r="B481" t="s">
        <v>900</v>
      </c>
      <c r="C481" t="s">
        <v>86</v>
      </c>
      <c r="D481" t="s">
        <v>271</v>
      </c>
      <c r="F481" s="9" t="s">
        <v>820</v>
      </c>
      <c r="G481">
        <v>8</v>
      </c>
      <c r="J481">
        <f>+Tabla3[[#This Row],[BALANCE INICIAL]]+Tabla3[[#This Row],[ENTRADAS]]-Tabla3[[#This Row],[SALIDAS]]</f>
        <v>8</v>
      </c>
      <c r="K481" s="2">
        <v>34.5</v>
      </c>
      <c r="L481" s="2">
        <f>+Tabla3[[#This Row],[BALANCE INICIAL]]*Tabla3[[#This Row],[PRECIO]]</f>
        <v>276</v>
      </c>
      <c r="M481" s="2">
        <f>+Tabla3[[#This Row],[ENTRADAS]]*Tabla3[[#This Row],[PRECIO]]</f>
        <v>0</v>
      </c>
      <c r="N481" s="2">
        <f>+Tabla3[[#This Row],[SALIDAS]]*Tabla3[[#This Row],[PRECIO]]</f>
        <v>0</v>
      </c>
      <c r="O481" s="2">
        <f>+Tabla3[[#This Row],[BALANCE INICIAL2]]+Tabla3[[#This Row],[ENTRADAS3]]-Tabla3[[#This Row],[SALIDAS4]]</f>
        <v>276</v>
      </c>
    </row>
    <row r="482" spans="1:15" hidden="1">
      <c r="A482" s="9" t="s">
        <v>29</v>
      </c>
      <c r="B482" s="17" t="s">
        <v>878</v>
      </c>
      <c r="C482" t="s">
        <v>102</v>
      </c>
      <c r="D482" t="s">
        <v>602</v>
      </c>
      <c r="F482" s="9" t="s">
        <v>834</v>
      </c>
      <c r="G482">
        <v>2</v>
      </c>
      <c r="J482">
        <f>+Tabla3[[#This Row],[BALANCE INICIAL]]+Tabla3[[#This Row],[ENTRADAS]]-Tabla3[[#This Row],[SALIDAS]]</f>
        <v>2</v>
      </c>
      <c r="K482" s="2">
        <v>270</v>
      </c>
      <c r="L482" s="2">
        <f>+Tabla3[[#This Row],[BALANCE INICIAL]]*Tabla3[[#This Row],[PRECIO]]</f>
        <v>540</v>
      </c>
      <c r="M482" s="2">
        <f>+Tabla3[[#This Row],[ENTRADAS]]*Tabla3[[#This Row],[PRECIO]]</f>
        <v>0</v>
      </c>
      <c r="N482" s="2">
        <f>+Tabla3[[#This Row],[SALIDAS]]*Tabla3[[#This Row],[PRECIO]]</f>
        <v>0</v>
      </c>
      <c r="O482" s="2">
        <f>+Tabla3[[#This Row],[BALANCE INICIAL2]]+Tabla3[[#This Row],[ENTRADAS3]]-Tabla3[[#This Row],[SALIDAS4]]</f>
        <v>540</v>
      </c>
    </row>
    <row r="483" spans="1:15">
      <c r="A483" s="9" t="s">
        <v>30</v>
      </c>
      <c r="B483" s="17" t="s">
        <v>876</v>
      </c>
      <c r="C483" t="s">
        <v>73</v>
      </c>
      <c r="D483" t="s">
        <v>145</v>
      </c>
      <c r="F483" s="9" t="s">
        <v>820</v>
      </c>
      <c r="H483">
        <v>12</v>
      </c>
      <c r="I483">
        <v>12</v>
      </c>
      <c r="J483">
        <f>+Tabla3[[#This Row],[BALANCE INICIAL]]+Tabla3[[#This Row],[ENTRADAS]]-Tabla3[[#This Row],[SALIDAS]]</f>
        <v>0</v>
      </c>
      <c r="K483" s="2">
        <v>900</v>
      </c>
      <c r="L483" s="2">
        <f>+Tabla3[[#This Row],[BALANCE INICIAL]]*Tabla3[[#This Row],[PRECIO]]</f>
        <v>0</v>
      </c>
      <c r="M483" s="2">
        <f>+Tabla3[[#This Row],[ENTRADAS]]*Tabla3[[#This Row],[PRECIO]]</f>
        <v>10800</v>
      </c>
      <c r="N483" s="2">
        <f>+Tabla3[[#This Row],[SALIDAS]]*Tabla3[[#This Row],[PRECIO]]</f>
        <v>10800</v>
      </c>
      <c r="O483" s="2">
        <f>+Tabla3[[#This Row],[BALANCE INICIAL2]]+Tabla3[[#This Row],[ENTRADAS3]]-Tabla3[[#This Row],[SALIDAS4]]</f>
        <v>0</v>
      </c>
    </row>
    <row r="484" spans="1:15">
      <c r="A484" s="9" t="s">
        <v>30</v>
      </c>
      <c r="B484" s="17" t="s">
        <v>876</v>
      </c>
      <c r="C484" t="s">
        <v>73</v>
      </c>
      <c r="D484" t="s">
        <v>151</v>
      </c>
      <c r="F484" s="9" t="s">
        <v>820</v>
      </c>
      <c r="H484">
        <v>12</v>
      </c>
      <c r="I484">
        <v>12</v>
      </c>
      <c r="J484">
        <f>+Tabla3[[#This Row],[BALANCE INICIAL]]+Tabla3[[#This Row],[ENTRADAS]]-Tabla3[[#This Row],[SALIDAS]]</f>
        <v>0</v>
      </c>
      <c r="K484" s="2">
        <v>1500</v>
      </c>
      <c r="L484" s="2">
        <f>+Tabla3[[#This Row],[BALANCE INICIAL]]*Tabla3[[#This Row],[PRECIO]]</f>
        <v>0</v>
      </c>
      <c r="M484" s="2">
        <f>+Tabla3[[#This Row],[ENTRADAS]]*Tabla3[[#This Row],[PRECIO]]</f>
        <v>18000</v>
      </c>
      <c r="N484" s="2">
        <f>+Tabla3[[#This Row],[SALIDAS]]*Tabla3[[#This Row],[PRECIO]]</f>
        <v>18000</v>
      </c>
      <c r="O484" s="2">
        <f>+Tabla3[[#This Row],[BALANCE INICIAL2]]+Tabla3[[#This Row],[ENTRADAS3]]-Tabla3[[#This Row],[SALIDAS4]]</f>
        <v>0</v>
      </c>
    </row>
    <row r="485" spans="1:15">
      <c r="A485" s="9" t="s">
        <v>30</v>
      </c>
      <c r="B485" s="17" t="s">
        <v>876</v>
      </c>
      <c r="C485" t="s">
        <v>73</v>
      </c>
      <c r="D485" t="s">
        <v>148</v>
      </c>
      <c r="F485" s="9" t="s">
        <v>820</v>
      </c>
      <c r="H485">
        <v>12</v>
      </c>
      <c r="I485">
        <v>12</v>
      </c>
      <c r="J485">
        <f>+Tabla3[[#This Row],[BALANCE INICIAL]]+Tabla3[[#This Row],[ENTRADAS]]-Tabla3[[#This Row],[SALIDAS]]</f>
        <v>0</v>
      </c>
      <c r="K485" s="2">
        <v>1500</v>
      </c>
      <c r="L485" s="2">
        <f>+Tabla3[[#This Row],[BALANCE INICIAL]]*Tabla3[[#This Row],[PRECIO]]</f>
        <v>0</v>
      </c>
      <c r="M485" s="2">
        <f>+Tabla3[[#This Row],[ENTRADAS]]*Tabla3[[#This Row],[PRECIO]]</f>
        <v>18000</v>
      </c>
      <c r="N485" s="2">
        <f>+Tabla3[[#This Row],[SALIDAS]]*Tabla3[[#This Row],[PRECIO]]</f>
        <v>18000</v>
      </c>
      <c r="O485" s="2">
        <f>+Tabla3[[#This Row],[BALANCE INICIAL2]]+Tabla3[[#This Row],[ENTRADAS3]]-Tabla3[[#This Row],[SALIDAS4]]</f>
        <v>0</v>
      </c>
    </row>
    <row r="486" spans="1:15" hidden="1">
      <c r="A486" s="9" t="s">
        <v>59</v>
      </c>
      <c r="B486" t="s">
        <v>880</v>
      </c>
      <c r="C486" t="s">
        <v>107</v>
      </c>
      <c r="D486" t="s">
        <v>757</v>
      </c>
      <c r="F486" s="9" t="s">
        <v>820</v>
      </c>
      <c r="G486">
        <v>2</v>
      </c>
      <c r="I486">
        <v>1</v>
      </c>
      <c r="J486">
        <f>+Tabla3[[#This Row],[BALANCE INICIAL]]+Tabla3[[#This Row],[ENTRADAS]]-Tabla3[[#This Row],[SALIDAS]]</f>
        <v>1</v>
      </c>
      <c r="K486" s="2">
        <v>1980</v>
      </c>
      <c r="L486" s="2">
        <f>+Tabla3[[#This Row],[BALANCE INICIAL]]*Tabla3[[#This Row],[PRECIO]]</f>
        <v>3960</v>
      </c>
      <c r="M486" s="2">
        <f>+Tabla3[[#This Row],[ENTRADAS]]*Tabla3[[#This Row],[PRECIO]]</f>
        <v>0</v>
      </c>
      <c r="N486" s="2">
        <f>+Tabla3[[#This Row],[SALIDAS]]*Tabla3[[#This Row],[PRECIO]]</f>
        <v>1980</v>
      </c>
      <c r="O486" s="2">
        <f>+Tabla3[[#This Row],[BALANCE INICIAL2]]+Tabla3[[#This Row],[ENTRADAS3]]-Tabla3[[#This Row],[SALIDAS4]]</f>
        <v>1980</v>
      </c>
    </row>
    <row r="487" spans="1:15">
      <c r="A487" s="9" t="s">
        <v>982</v>
      </c>
      <c r="B487" s="10" t="s">
        <v>983</v>
      </c>
      <c r="C487" t="s">
        <v>981</v>
      </c>
      <c r="D487" t="s">
        <v>980</v>
      </c>
      <c r="E487" t="s">
        <v>984</v>
      </c>
      <c r="F487" s="9" t="s">
        <v>988</v>
      </c>
      <c r="G487">
        <v>0</v>
      </c>
      <c r="H487">
        <v>200</v>
      </c>
      <c r="I487">
        <v>0</v>
      </c>
      <c r="J487">
        <f>+Tabla3[[#This Row],[BALANCE INICIAL]]+Tabla3[[#This Row],[ENTRADAS]]-Tabla3[[#This Row],[SALIDAS]]</f>
        <v>200</v>
      </c>
      <c r="K487" s="2">
        <v>1600</v>
      </c>
      <c r="L487" s="2">
        <f>+Tabla3[[#This Row],[BALANCE INICIAL]]*Tabla3[[#This Row],[PRECIO]]</f>
        <v>0</v>
      </c>
      <c r="M487" s="2">
        <f>+Tabla3[[#This Row],[ENTRADAS]]*Tabla3[[#This Row],[PRECIO]]</f>
        <v>320000</v>
      </c>
      <c r="N487" s="2">
        <f>+Tabla3[[#This Row],[SALIDAS]]*Tabla3[[#This Row],[PRECIO]]</f>
        <v>0</v>
      </c>
      <c r="O487" s="2">
        <f>+Tabla3[[#This Row],[BALANCE INICIAL2]]+Tabla3[[#This Row],[ENTRADAS3]]-Tabla3[[#This Row],[SALIDAS4]]</f>
        <v>320000</v>
      </c>
    </row>
    <row r="488" spans="1:15">
      <c r="A488" s="9" t="s">
        <v>41</v>
      </c>
      <c r="B488" s="16" t="s">
        <v>890</v>
      </c>
      <c r="C488" t="s">
        <v>87</v>
      </c>
      <c r="D488" t="s">
        <v>274</v>
      </c>
      <c r="F488" s="9" t="s">
        <v>852</v>
      </c>
      <c r="G488">
        <v>156</v>
      </c>
      <c r="H488">
        <v>390</v>
      </c>
      <c r="I488">
        <v>193</v>
      </c>
      <c r="J488">
        <f>+Tabla3[[#This Row],[BALANCE INICIAL]]+Tabla3[[#This Row],[ENTRADAS]]-Tabla3[[#This Row],[SALIDAS]]</f>
        <v>353</v>
      </c>
      <c r="K488" s="2">
        <v>1747</v>
      </c>
      <c r="L488" s="2">
        <f>+Tabla3[[#This Row],[BALANCE INICIAL]]*Tabla3[[#This Row],[PRECIO]]</f>
        <v>272532</v>
      </c>
      <c r="M488" s="2">
        <f>+Tabla3[[#This Row],[ENTRADAS]]*Tabla3[[#This Row],[PRECIO]]</f>
        <v>681330</v>
      </c>
      <c r="N488" s="2">
        <f>+Tabla3[[#This Row],[SALIDAS]]*Tabla3[[#This Row],[PRECIO]]</f>
        <v>337171</v>
      </c>
      <c r="O488" s="2">
        <f>+Tabla3[[#This Row],[BALANCE INICIAL2]]+Tabla3[[#This Row],[ENTRADAS3]]-Tabla3[[#This Row],[SALIDAS4]]</f>
        <v>616691</v>
      </c>
    </row>
    <row r="489" spans="1:15">
      <c r="A489" s="9" t="s">
        <v>41</v>
      </c>
      <c r="B489" s="16" t="s">
        <v>890</v>
      </c>
      <c r="C489" t="s">
        <v>87</v>
      </c>
      <c r="D489" t="s">
        <v>273</v>
      </c>
      <c r="F489" s="9" t="s">
        <v>852</v>
      </c>
      <c r="G489">
        <v>84</v>
      </c>
      <c r="H489">
        <v>411</v>
      </c>
      <c r="J489">
        <f>+Tabla3[[#This Row],[BALANCE INICIAL]]+Tabla3[[#This Row],[ENTRADAS]]-Tabla3[[#This Row],[SALIDAS]]</f>
        <v>495</v>
      </c>
      <c r="K489" s="2">
        <v>3450</v>
      </c>
      <c r="L489" s="2">
        <f>+Tabla3[[#This Row],[BALANCE INICIAL]]*Tabla3[[#This Row],[PRECIO]]</f>
        <v>289800</v>
      </c>
      <c r="M489" s="2">
        <f>+Tabla3[[#This Row],[ENTRADAS]]*Tabla3[[#This Row],[PRECIO]]</f>
        <v>1417950</v>
      </c>
      <c r="N489" s="2">
        <f>+Tabla3[[#This Row],[SALIDAS]]*Tabla3[[#This Row],[PRECIO]]</f>
        <v>0</v>
      </c>
      <c r="O489" s="2">
        <f>+Tabla3[[#This Row],[BALANCE INICIAL2]]+Tabla3[[#This Row],[ENTRADAS3]]-Tabla3[[#This Row],[SALIDAS4]]</f>
        <v>1707750</v>
      </c>
    </row>
    <row r="490" spans="1:15" hidden="1">
      <c r="A490" s="9" t="s">
        <v>41</v>
      </c>
      <c r="B490" s="16" t="s">
        <v>890</v>
      </c>
      <c r="C490" t="s">
        <v>87</v>
      </c>
      <c r="D490" t="s">
        <v>275</v>
      </c>
      <c r="F490" s="9" t="s">
        <v>850</v>
      </c>
      <c r="G490">
        <v>13</v>
      </c>
      <c r="I490">
        <v>2</v>
      </c>
      <c r="J490">
        <f>+Tabla3[[#This Row],[BALANCE INICIAL]]+Tabla3[[#This Row],[ENTRADAS]]-Tabla3[[#This Row],[SALIDAS]]</f>
        <v>11</v>
      </c>
      <c r="K490" s="2">
        <v>125</v>
      </c>
      <c r="L490" s="2">
        <f>+Tabla3[[#This Row],[BALANCE INICIAL]]*Tabla3[[#This Row],[PRECIO]]</f>
        <v>1625</v>
      </c>
      <c r="M490" s="2">
        <f>+Tabla3[[#This Row],[ENTRADAS]]*Tabla3[[#This Row],[PRECIO]]</f>
        <v>0</v>
      </c>
      <c r="N490" s="2">
        <f>+Tabla3[[#This Row],[SALIDAS]]*Tabla3[[#This Row],[PRECIO]]</f>
        <v>250</v>
      </c>
      <c r="O490" s="2">
        <f>+Tabla3[[#This Row],[BALANCE INICIAL2]]+Tabla3[[#This Row],[ENTRADAS3]]-Tabla3[[#This Row],[SALIDAS4]]</f>
        <v>1375</v>
      </c>
    </row>
    <row r="491" spans="1:15">
      <c r="A491" s="9" t="s">
        <v>41</v>
      </c>
      <c r="B491" s="16" t="s">
        <v>890</v>
      </c>
      <c r="C491" t="s">
        <v>87</v>
      </c>
      <c r="D491" t="s">
        <v>277</v>
      </c>
      <c r="F491" s="9" t="s">
        <v>854</v>
      </c>
      <c r="G491">
        <v>301</v>
      </c>
      <c r="H491">
        <v>800</v>
      </c>
      <c r="I491">
        <v>234</v>
      </c>
      <c r="J491">
        <f>+Tabla3[[#This Row],[BALANCE INICIAL]]+Tabla3[[#This Row],[ENTRADAS]]-Tabla3[[#This Row],[SALIDAS]]</f>
        <v>867</v>
      </c>
      <c r="K491" s="2">
        <v>593</v>
      </c>
      <c r="L491" s="2">
        <f>+Tabla3[[#This Row],[BALANCE INICIAL]]*Tabla3[[#This Row],[PRECIO]]</f>
        <v>178493</v>
      </c>
      <c r="M491" s="2">
        <f>+Tabla3[[#This Row],[ENTRADAS]]*Tabla3[[#This Row],[PRECIO]]</f>
        <v>474400</v>
      </c>
      <c r="N491" s="2">
        <f>+Tabla3[[#This Row],[SALIDAS]]*Tabla3[[#This Row],[PRECIO]]</f>
        <v>138762</v>
      </c>
      <c r="O491" s="2">
        <f>+Tabla3[[#This Row],[BALANCE INICIAL2]]+Tabla3[[#This Row],[ENTRADAS3]]-Tabla3[[#This Row],[SALIDAS4]]</f>
        <v>514131</v>
      </c>
    </row>
    <row r="492" spans="1:15">
      <c r="A492" s="9" t="s">
        <v>41</v>
      </c>
      <c r="B492" s="16" t="s">
        <v>890</v>
      </c>
      <c r="C492" t="s">
        <v>87</v>
      </c>
      <c r="D492" t="s">
        <v>278</v>
      </c>
      <c r="F492" s="9" t="s">
        <v>854</v>
      </c>
      <c r="G492">
        <v>294</v>
      </c>
      <c r="H492">
        <v>500</v>
      </c>
      <c r="I492">
        <v>284</v>
      </c>
      <c r="J492">
        <f>+Tabla3[[#This Row],[BALANCE INICIAL]]+Tabla3[[#This Row],[ENTRADAS]]-Tabla3[[#This Row],[SALIDAS]]</f>
        <v>510</v>
      </c>
      <c r="K492" s="2">
        <v>630</v>
      </c>
      <c r="L492" s="2">
        <f>+Tabla3[[#This Row],[BALANCE INICIAL]]*Tabla3[[#This Row],[PRECIO]]</f>
        <v>185220</v>
      </c>
      <c r="M492" s="2">
        <f>+Tabla3[[#This Row],[ENTRADAS]]*Tabla3[[#This Row],[PRECIO]]</f>
        <v>315000</v>
      </c>
      <c r="N492" s="2">
        <f>+Tabla3[[#This Row],[SALIDAS]]*Tabla3[[#This Row],[PRECIO]]</f>
        <v>178920</v>
      </c>
      <c r="O492" s="2">
        <f>+Tabla3[[#This Row],[BALANCE INICIAL2]]+Tabla3[[#This Row],[ENTRADAS3]]-Tabla3[[#This Row],[SALIDAS4]]</f>
        <v>321300</v>
      </c>
    </row>
    <row r="493" spans="1:15" hidden="1">
      <c r="A493" s="9" t="s">
        <v>59</v>
      </c>
      <c r="B493" s="16" t="s">
        <v>880</v>
      </c>
      <c r="C493" t="s">
        <v>107</v>
      </c>
      <c r="D493" t="s">
        <v>758</v>
      </c>
      <c r="F493" s="9" t="s">
        <v>820</v>
      </c>
      <c r="G493">
        <v>38</v>
      </c>
      <c r="J493">
        <f>+Tabla3[[#This Row],[BALANCE INICIAL]]+Tabla3[[#This Row],[ENTRADAS]]-Tabla3[[#This Row],[SALIDAS]]</f>
        <v>38</v>
      </c>
      <c r="K493" s="2">
        <v>250</v>
      </c>
      <c r="L493" s="2">
        <f>+Tabla3[[#This Row],[BALANCE INICIAL]]*Tabla3[[#This Row],[PRECIO]]</f>
        <v>9500</v>
      </c>
      <c r="M493" s="2">
        <f>+Tabla3[[#This Row],[ENTRADAS]]*Tabla3[[#This Row],[PRECIO]]</f>
        <v>0</v>
      </c>
      <c r="N493" s="2">
        <f>+Tabla3[[#This Row],[SALIDAS]]*Tabla3[[#This Row],[PRECIO]]</f>
        <v>0</v>
      </c>
      <c r="O493" s="2">
        <f>+Tabla3[[#This Row],[BALANCE INICIAL2]]+Tabla3[[#This Row],[ENTRADAS3]]-Tabla3[[#This Row],[SALIDAS4]]</f>
        <v>9500</v>
      </c>
    </row>
    <row r="494" spans="1:15" hidden="1">
      <c r="A494" s="9" t="s">
        <v>59</v>
      </c>
      <c r="B494" s="16" t="s">
        <v>880</v>
      </c>
      <c r="C494" t="s">
        <v>107</v>
      </c>
      <c r="D494" t="s">
        <v>759</v>
      </c>
      <c r="F494" s="9" t="s">
        <v>820</v>
      </c>
      <c r="G494">
        <v>3</v>
      </c>
      <c r="J494">
        <f>+Tabla3[[#This Row],[BALANCE INICIAL]]+Tabla3[[#This Row],[ENTRADAS]]-Tabla3[[#This Row],[SALIDAS]]</f>
        <v>3</v>
      </c>
      <c r="K494" s="2">
        <v>750</v>
      </c>
      <c r="L494" s="2">
        <f>+Tabla3[[#This Row],[BALANCE INICIAL]]*Tabla3[[#This Row],[PRECIO]]</f>
        <v>2250</v>
      </c>
      <c r="M494" s="2">
        <f>+Tabla3[[#This Row],[ENTRADAS]]*Tabla3[[#This Row],[PRECIO]]</f>
        <v>0</v>
      </c>
      <c r="N494" s="2">
        <f>+Tabla3[[#This Row],[SALIDAS]]*Tabla3[[#This Row],[PRECIO]]</f>
        <v>0</v>
      </c>
      <c r="O494" s="2">
        <f>+Tabla3[[#This Row],[BALANCE INICIAL2]]+Tabla3[[#This Row],[ENTRADAS3]]-Tabla3[[#This Row],[SALIDAS4]]</f>
        <v>2250</v>
      </c>
    </row>
    <row r="495" spans="1:15" hidden="1">
      <c r="A495" s="9" t="s">
        <v>29</v>
      </c>
      <c r="B495" s="10" t="s">
        <v>878</v>
      </c>
      <c r="C495" t="s">
        <v>102</v>
      </c>
      <c r="D495" t="s">
        <v>603</v>
      </c>
      <c r="F495" s="9" t="s">
        <v>869</v>
      </c>
      <c r="G495">
        <v>2</v>
      </c>
      <c r="J495">
        <f>+Tabla3[[#This Row],[BALANCE INICIAL]]+Tabla3[[#This Row],[ENTRADAS]]-Tabla3[[#This Row],[SALIDAS]]</f>
        <v>2</v>
      </c>
      <c r="K495" s="2">
        <v>314</v>
      </c>
      <c r="L495" s="2">
        <f>+Tabla3[[#This Row],[BALANCE INICIAL]]*Tabla3[[#This Row],[PRECIO]]</f>
        <v>628</v>
      </c>
      <c r="M495" s="2">
        <f>+Tabla3[[#This Row],[ENTRADAS]]*Tabla3[[#This Row],[PRECIO]]</f>
        <v>0</v>
      </c>
      <c r="N495" s="2">
        <f>+Tabla3[[#This Row],[SALIDAS]]*Tabla3[[#This Row],[PRECIO]]</f>
        <v>0</v>
      </c>
      <c r="O495" s="2">
        <f>+Tabla3[[#This Row],[BALANCE INICIAL2]]+Tabla3[[#This Row],[ENTRADAS3]]-Tabla3[[#This Row],[SALIDAS4]]</f>
        <v>628</v>
      </c>
    </row>
    <row r="496" spans="1:15">
      <c r="A496" s="9" t="s">
        <v>23</v>
      </c>
      <c r="B496" s="10" t="s">
        <v>881</v>
      </c>
      <c r="C496" t="s">
        <v>882</v>
      </c>
      <c r="D496" t="s">
        <v>944</v>
      </c>
      <c r="F496" s="9" t="s">
        <v>826</v>
      </c>
      <c r="H496">
        <v>1</v>
      </c>
      <c r="J496">
        <f>+Tabla3[[#This Row],[BALANCE INICIAL]]+Tabla3[[#This Row],[ENTRADAS]]-Tabla3[[#This Row],[SALIDAS]]</f>
        <v>1</v>
      </c>
      <c r="K496" s="2">
        <v>140</v>
      </c>
      <c r="L496" s="2">
        <f>+Tabla3[[#This Row],[BALANCE INICIAL]]*Tabla3[[#This Row],[PRECIO]]</f>
        <v>0</v>
      </c>
      <c r="M496" s="2">
        <f>+Tabla3[[#This Row],[ENTRADAS]]*Tabla3[[#This Row],[PRECIO]]</f>
        <v>140</v>
      </c>
      <c r="N496" s="2">
        <f>+Tabla3[[#This Row],[SALIDAS]]*Tabla3[[#This Row],[PRECIO]]</f>
        <v>0</v>
      </c>
      <c r="O496" s="2">
        <f>+Tabla3[[#This Row],[BALANCE INICIAL2]]+Tabla3[[#This Row],[ENTRADAS3]]-Tabla3[[#This Row],[SALIDAS4]]</f>
        <v>140</v>
      </c>
    </row>
    <row r="497" spans="1:15">
      <c r="A497" s="9" t="s">
        <v>30</v>
      </c>
      <c r="B497" s="10" t="s">
        <v>876</v>
      </c>
      <c r="C497" t="s">
        <v>73</v>
      </c>
      <c r="D497" t="s">
        <v>140</v>
      </c>
      <c r="F497" s="9" t="s">
        <v>820</v>
      </c>
      <c r="H497">
        <v>1</v>
      </c>
      <c r="I497">
        <v>1</v>
      </c>
      <c r="J497">
        <f>+Tabla3[[#This Row],[BALANCE INICIAL]]+Tabla3[[#This Row],[ENTRADAS]]-Tabla3[[#This Row],[SALIDAS]]</f>
        <v>0</v>
      </c>
      <c r="K497" s="2">
        <v>400</v>
      </c>
      <c r="L497" s="2">
        <f>+Tabla3[[#This Row],[BALANCE INICIAL]]*Tabla3[[#This Row],[PRECIO]]</f>
        <v>0</v>
      </c>
      <c r="M497" s="2">
        <f>+Tabla3[[#This Row],[ENTRADAS]]*Tabla3[[#This Row],[PRECIO]]</f>
        <v>400</v>
      </c>
      <c r="N497" s="2">
        <f>+Tabla3[[#This Row],[SALIDAS]]*Tabla3[[#This Row],[PRECIO]]</f>
        <v>400</v>
      </c>
      <c r="O497" s="2">
        <f>+Tabla3[[#This Row],[BALANCE INICIAL2]]+Tabla3[[#This Row],[ENTRADAS3]]-Tabla3[[#This Row],[SALIDAS4]]</f>
        <v>0</v>
      </c>
    </row>
    <row r="498" spans="1:15">
      <c r="A498" s="14" t="s">
        <v>30</v>
      </c>
      <c r="B498" s="10" t="s">
        <v>876</v>
      </c>
      <c r="C498" s="16" t="s">
        <v>73</v>
      </c>
      <c r="D498" t="s">
        <v>144</v>
      </c>
      <c r="F498" s="9" t="s">
        <v>820</v>
      </c>
      <c r="H498">
        <v>1</v>
      </c>
      <c r="I498">
        <v>1</v>
      </c>
      <c r="J498">
        <f>+Tabla3[[#This Row],[BALANCE INICIAL]]+Tabla3[[#This Row],[ENTRADAS]]-Tabla3[[#This Row],[SALIDAS]]</f>
        <v>0</v>
      </c>
      <c r="K498" s="2">
        <v>2400</v>
      </c>
      <c r="L498" s="2">
        <f>+Tabla3[[#This Row],[BALANCE INICIAL]]*Tabla3[[#This Row],[PRECIO]]</f>
        <v>0</v>
      </c>
      <c r="M498" s="2">
        <f>+Tabla3[[#This Row],[ENTRADAS]]*Tabla3[[#This Row],[PRECIO]]</f>
        <v>2400</v>
      </c>
      <c r="N498" s="2">
        <f>+Tabla3[[#This Row],[SALIDAS]]*Tabla3[[#This Row],[PRECIO]]</f>
        <v>2400</v>
      </c>
      <c r="O498" s="2">
        <f>+Tabla3[[#This Row],[BALANCE INICIAL2]]+Tabla3[[#This Row],[ENTRADAS3]]-Tabla3[[#This Row],[SALIDAS4]]</f>
        <v>0</v>
      </c>
    </row>
    <row r="499" spans="1:15" ht="27.6">
      <c r="A499" s="15" t="s">
        <v>43</v>
      </c>
      <c r="B499" s="10" t="s">
        <v>954</v>
      </c>
      <c r="C499" s="18" t="s">
        <v>89</v>
      </c>
      <c r="D499" t="s">
        <v>959</v>
      </c>
      <c r="F499" s="9" t="s">
        <v>820</v>
      </c>
      <c r="H499">
        <v>10</v>
      </c>
      <c r="J499">
        <f>+Tabla3[[#This Row],[BALANCE INICIAL]]+Tabla3[[#This Row],[ENTRADAS]]-Tabla3[[#This Row],[SALIDAS]]</f>
        <v>10</v>
      </c>
      <c r="K499" s="2">
        <v>70</v>
      </c>
      <c r="L499" s="2">
        <f>+Tabla3[[#This Row],[BALANCE INICIAL]]*Tabla3[[#This Row],[PRECIO]]</f>
        <v>0</v>
      </c>
      <c r="M499" s="2">
        <f>+Tabla3[[#This Row],[ENTRADAS]]*Tabla3[[#This Row],[PRECIO]]</f>
        <v>700</v>
      </c>
      <c r="N499" s="2">
        <f>+Tabla3[[#This Row],[SALIDAS]]*Tabla3[[#This Row],[PRECIO]]</f>
        <v>0</v>
      </c>
      <c r="O499" s="2">
        <f>+Tabla3[[#This Row],[BALANCE INICIAL2]]+Tabla3[[#This Row],[ENTRADAS3]]-Tabla3[[#This Row],[SALIDAS4]]</f>
        <v>700</v>
      </c>
    </row>
    <row r="500" spans="1:15" hidden="1">
      <c r="A500" s="9" t="s">
        <v>25</v>
      </c>
      <c r="B500" s="16" t="s">
        <v>901</v>
      </c>
      <c r="C500" t="s">
        <v>67</v>
      </c>
      <c r="D500" t="s">
        <v>279</v>
      </c>
      <c r="F500" s="9" t="s">
        <v>820</v>
      </c>
      <c r="G500">
        <v>6</v>
      </c>
      <c r="J500">
        <f>+Tabla3[[#This Row],[BALANCE INICIAL]]+Tabla3[[#This Row],[ENTRADAS]]-Tabla3[[#This Row],[SALIDAS]]</f>
        <v>6</v>
      </c>
      <c r="K500" s="2">
        <v>789.19</v>
      </c>
      <c r="L500" s="2">
        <f>+Tabla3[[#This Row],[BALANCE INICIAL]]*Tabla3[[#This Row],[PRECIO]]</f>
        <v>4735.1400000000003</v>
      </c>
      <c r="M500" s="2">
        <f>+Tabla3[[#This Row],[ENTRADAS]]*Tabla3[[#This Row],[PRECIO]]</f>
        <v>0</v>
      </c>
      <c r="N500" s="2">
        <f>+Tabla3[[#This Row],[SALIDAS]]*Tabla3[[#This Row],[PRECIO]]</f>
        <v>0</v>
      </c>
      <c r="O500" s="2">
        <f>+Tabla3[[#This Row],[BALANCE INICIAL2]]+Tabla3[[#This Row],[ENTRADAS3]]-Tabla3[[#This Row],[SALIDAS4]]</f>
        <v>4735.1400000000003</v>
      </c>
    </row>
    <row r="501" spans="1:15" hidden="1">
      <c r="A501" s="9" t="s">
        <v>25</v>
      </c>
      <c r="B501" s="16" t="s">
        <v>901</v>
      </c>
      <c r="C501" t="s">
        <v>67</v>
      </c>
      <c r="D501" t="s">
        <v>280</v>
      </c>
      <c r="F501" s="9" t="s">
        <v>820</v>
      </c>
      <c r="G501">
        <v>2</v>
      </c>
      <c r="J501">
        <f>+Tabla3[[#This Row],[BALANCE INICIAL]]+Tabla3[[#This Row],[ENTRADAS]]-Tabla3[[#This Row],[SALIDAS]]</f>
        <v>2</v>
      </c>
      <c r="K501" s="2">
        <v>847.46</v>
      </c>
      <c r="L501" s="2">
        <f>+Tabla3[[#This Row],[BALANCE INICIAL]]*Tabla3[[#This Row],[PRECIO]]</f>
        <v>1694.92</v>
      </c>
      <c r="M501" s="2">
        <f>+Tabla3[[#This Row],[ENTRADAS]]*Tabla3[[#This Row],[PRECIO]]</f>
        <v>0</v>
      </c>
      <c r="N501" s="2">
        <f>+Tabla3[[#This Row],[SALIDAS]]*Tabla3[[#This Row],[PRECIO]]</f>
        <v>0</v>
      </c>
      <c r="O501" s="2">
        <f>+Tabla3[[#This Row],[BALANCE INICIAL2]]+Tabla3[[#This Row],[ENTRADAS3]]-Tabla3[[#This Row],[SALIDAS4]]</f>
        <v>1694.92</v>
      </c>
    </row>
    <row r="502" spans="1:15" hidden="1">
      <c r="A502" s="9" t="s">
        <v>23</v>
      </c>
      <c r="B502" s="10" t="s">
        <v>881</v>
      </c>
      <c r="C502" t="s">
        <v>882</v>
      </c>
      <c r="D502" t="s">
        <v>411</v>
      </c>
      <c r="F502" s="9" t="s">
        <v>820</v>
      </c>
      <c r="G502">
        <v>12</v>
      </c>
      <c r="J502">
        <f>+Tabla3[[#This Row],[BALANCE INICIAL]]+Tabla3[[#This Row],[ENTRADAS]]-Tabla3[[#This Row],[SALIDAS]]</f>
        <v>12</v>
      </c>
      <c r="K502" s="2">
        <v>178.98</v>
      </c>
      <c r="L502" s="2">
        <f>+Tabla3[[#This Row],[BALANCE INICIAL]]*Tabla3[[#This Row],[PRECIO]]</f>
        <v>2147.7599999999998</v>
      </c>
      <c r="M502" s="2">
        <f>+Tabla3[[#This Row],[ENTRADAS]]*Tabla3[[#This Row],[PRECIO]]</f>
        <v>0</v>
      </c>
      <c r="N502" s="2">
        <f>+Tabla3[[#This Row],[SALIDAS]]*Tabla3[[#This Row],[PRECIO]]</f>
        <v>0</v>
      </c>
      <c r="O502" s="2">
        <f>+Tabla3[[#This Row],[BALANCE INICIAL2]]+Tabla3[[#This Row],[ENTRADAS3]]-Tabla3[[#This Row],[SALIDAS4]]</f>
        <v>2147.7599999999998</v>
      </c>
    </row>
    <row r="503" spans="1:15" hidden="1">
      <c r="A503" s="9" t="s">
        <v>29</v>
      </c>
      <c r="B503" s="10" t="s">
        <v>878</v>
      </c>
      <c r="C503" t="s">
        <v>102</v>
      </c>
      <c r="D503" t="s">
        <v>606</v>
      </c>
      <c r="F503" s="9" t="s">
        <v>834</v>
      </c>
      <c r="G503">
        <v>4</v>
      </c>
      <c r="J503">
        <f>+Tabla3[[#This Row],[BALANCE INICIAL]]+Tabla3[[#This Row],[ENTRADAS]]-Tabla3[[#This Row],[SALIDAS]]</f>
        <v>4</v>
      </c>
      <c r="K503" s="2">
        <v>38</v>
      </c>
      <c r="L503" s="2">
        <f>+Tabla3[[#This Row],[BALANCE INICIAL]]*Tabla3[[#This Row],[PRECIO]]</f>
        <v>152</v>
      </c>
      <c r="M503" s="2">
        <f>+Tabla3[[#This Row],[ENTRADAS]]*Tabla3[[#This Row],[PRECIO]]</f>
        <v>0</v>
      </c>
      <c r="N503" s="2">
        <f>+Tabla3[[#This Row],[SALIDAS]]*Tabla3[[#This Row],[PRECIO]]</f>
        <v>0</v>
      </c>
      <c r="O503" s="2">
        <f>+Tabla3[[#This Row],[BALANCE INICIAL2]]+Tabla3[[#This Row],[ENTRADAS3]]-Tabla3[[#This Row],[SALIDAS4]]</f>
        <v>152</v>
      </c>
    </row>
    <row r="504" spans="1:15" hidden="1">
      <c r="A504" s="9" t="s">
        <v>29</v>
      </c>
      <c r="B504" s="10" t="s">
        <v>878</v>
      </c>
      <c r="C504" t="s">
        <v>102</v>
      </c>
      <c r="D504" t="s">
        <v>607</v>
      </c>
      <c r="F504" s="9" t="s">
        <v>834</v>
      </c>
      <c r="G504">
        <v>1</v>
      </c>
      <c r="J504">
        <f>+Tabla3[[#This Row],[BALANCE INICIAL]]+Tabla3[[#This Row],[ENTRADAS]]-Tabla3[[#This Row],[SALIDAS]]</f>
        <v>1</v>
      </c>
      <c r="K504" s="2">
        <v>56</v>
      </c>
      <c r="L504" s="2">
        <f>+Tabla3[[#This Row],[BALANCE INICIAL]]*Tabla3[[#This Row],[PRECIO]]</f>
        <v>56</v>
      </c>
      <c r="M504" s="2">
        <f>+Tabla3[[#This Row],[ENTRADAS]]*Tabla3[[#This Row],[PRECIO]]</f>
        <v>0</v>
      </c>
      <c r="N504" s="2">
        <f>+Tabla3[[#This Row],[SALIDAS]]*Tabla3[[#This Row],[PRECIO]]</f>
        <v>0</v>
      </c>
      <c r="O504" s="2">
        <f>+Tabla3[[#This Row],[BALANCE INICIAL2]]+Tabla3[[#This Row],[ENTRADAS3]]-Tabla3[[#This Row],[SALIDAS4]]</f>
        <v>56</v>
      </c>
    </row>
    <row r="505" spans="1:15" hidden="1">
      <c r="A505" s="9" t="s">
        <v>29</v>
      </c>
      <c r="B505" s="10" t="s">
        <v>878</v>
      </c>
      <c r="C505" t="s">
        <v>102</v>
      </c>
      <c r="D505" t="s">
        <v>608</v>
      </c>
      <c r="F505" s="9" t="s">
        <v>869</v>
      </c>
      <c r="G505">
        <v>1</v>
      </c>
      <c r="J505">
        <f>+Tabla3[[#This Row],[BALANCE INICIAL]]+Tabla3[[#This Row],[ENTRADAS]]-Tabla3[[#This Row],[SALIDAS]]</f>
        <v>1</v>
      </c>
      <c r="K505" s="2">
        <v>33</v>
      </c>
      <c r="L505" s="2">
        <f>+Tabla3[[#This Row],[BALANCE INICIAL]]*Tabla3[[#This Row],[PRECIO]]</f>
        <v>33</v>
      </c>
      <c r="M505" s="2">
        <f>+Tabla3[[#This Row],[ENTRADAS]]*Tabla3[[#This Row],[PRECIO]]</f>
        <v>0</v>
      </c>
      <c r="N505" s="2">
        <f>+Tabla3[[#This Row],[SALIDAS]]*Tabla3[[#This Row],[PRECIO]]</f>
        <v>0</v>
      </c>
      <c r="O505" s="2">
        <f>+Tabla3[[#This Row],[BALANCE INICIAL2]]+Tabla3[[#This Row],[ENTRADAS3]]-Tabla3[[#This Row],[SALIDAS4]]</f>
        <v>33</v>
      </c>
    </row>
    <row r="506" spans="1:15" hidden="1">
      <c r="A506" s="9" t="s">
        <v>29</v>
      </c>
      <c r="B506" s="10" t="s">
        <v>878</v>
      </c>
      <c r="C506" t="s">
        <v>102</v>
      </c>
      <c r="D506" t="s">
        <v>609</v>
      </c>
      <c r="F506" s="9" t="s">
        <v>834</v>
      </c>
      <c r="G506">
        <v>1</v>
      </c>
      <c r="J506">
        <f>+Tabla3[[#This Row],[BALANCE INICIAL]]+Tabla3[[#This Row],[ENTRADAS]]-Tabla3[[#This Row],[SALIDAS]]</f>
        <v>1</v>
      </c>
      <c r="K506" s="2">
        <v>138.94999999999999</v>
      </c>
      <c r="L506" s="2">
        <f>+Tabla3[[#This Row],[BALANCE INICIAL]]*Tabla3[[#This Row],[PRECIO]]</f>
        <v>138.94999999999999</v>
      </c>
      <c r="M506" s="2">
        <f>+Tabla3[[#This Row],[ENTRADAS]]*Tabla3[[#This Row],[PRECIO]]</f>
        <v>0</v>
      </c>
      <c r="N506" s="2">
        <f>+Tabla3[[#This Row],[SALIDAS]]*Tabla3[[#This Row],[PRECIO]]</f>
        <v>0</v>
      </c>
      <c r="O506" s="2">
        <f>+Tabla3[[#This Row],[BALANCE INICIAL2]]+Tabla3[[#This Row],[ENTRADAS3]]-Tabla3[[#This Row],[SALIDAS4]]</f>
        <v>138.94999999999999</v>
      </c>
    </row>
    <row r="507" spans="1:15" hidden="1">
      <c r="A507" s="9" t="s">
        <v>54</v>
      </c>
      <c r="B507" s="10" t="s">
        <v>878</v>
      </c>
      <c r="C507" t="s">
        <v>102</v>
      </c>
      <c r="D507" t="s">
        <v>755</v>
      </c>
      <c r="F507" s="9" t="s">
        <v>834</v>
      </c>
      <c r="G507">
        <v>0</v>
      </c>
      <c r="J507">
        <f>+Tabla3[[#This Row],[BALANCE INICIAL]]+Tabla3[[#This Row],[ENTRADAS]]-Tabla3[[#This Row],[SALIDAS]]</f>
        <v>0</v>
      </c>
      <c r="K507" s="2">
        <v>74.989999999999995</v>
      </c>
      <c r="L507" s="2">
        <f>+Tabla3[[#This Row],[BALANCE INICIAL]]*Tabla3[[#This Row],[PRECIO]]</f>
        <v>0</v>
      </c>
      <c r="M507" s="2">
        <f>+Tabla3[[#This Row],[ENTRADAS]]*Tabla3[[#This Row],[PRECIO]]</f>
        <v>0</v>
      </c>
      <c r="N507" s="2">
        <f>+Tabla3[[#This Row],[SALIDAS]]*Tabla3[[#This Row],[PRECIO]]</f>
        <v>0</v>
      </c>
      <c r="O507" s="2">
        <f>+Tabla3[[#This Row],[BALANCE INICIAL2]]+Tabla3[[#This Row],[ENTRADAS3]]-Tabla3[[#This Row],[SALIDAS4]]</f>
        <v>0</v>
      </c>
    </row>
    <row r="508" spans="1:15">
      <c r="A508" s="14" t="s">
        <v>43</v>
      </c>
      <c r="B508" s="10" t="s">
        <v>879</v>
      </c>
      <c r="C508" t="s">
        <v>89</v>
      </c>
      <c r="D508" t="s">
        <v>281</v>
      </c>
      <c r="F508" s="9" t="s">
        <v>826</v>
      </c>
      <c r="G508">
        <v>560</v>
      </c>
      <c r="H508">
        <v>500</v>
      </c>
      <c r="I508">
        <v>670</v>
      </c>
      <c r="J508">
        <f>+Tabla3[[#This Row],[BALANCE INICIAL]]+Tabla3[[#This Row],[ENTRADAS]]-Tabla3[[#This Row],[SALIDAS]]</f>
        <v>390</v>
      </c>
      <c r="K508" s="2">
        <v>44.92</v>
      </c>
      <c r="L508" s="2">
        <f>+Tabla3[[#This Row],[BALANCE INICIAL]]*Tabla3[[#This Row],[PRECIO]]</f>
        <v>25155.200000000001</v>
      </c>
      <c r="M508" s="2">
        <f>+Tabla3[[#This Row],[ENTRADAS]]*Tabla3[[#This Row],[PRECIO]]</f>
        <v>22460</v>
      </c>
      <c r="N508" s="2">
        <f>+Tabla3[[#This Row],[SALIDAS]]*Tabla3[[#This Row],[PRECIO]]</f>
        <v>30096.400000000001</v>
      </c>
      <c r="O508" s="2">
        <f>+Tabla3[[#This Row],[BALANCE INICIAL2]]+Tabla3[[#This Row],[ENTRADAS3]]-Tabla3[[#This Row],[SALIDAS4]]</f>
        <v>17518.799999999996</v>
      </c>
    </row>
    <row r="509" spans="1:15">
      <c r="A509" s="14" t="s">
        <v>43</v>
      </c>
      <c r="B509" s="10" t="s">
        <v>879</v>
      </c>
      <c r="C509" t="s">
        <v>89</v>
      </c>
      <c r="D509" t="s">
        <v>282</v>
      </c>
      <c r="F509" s="9" t="s">
        <v>826</v>
      </c>
      <c r="G509">
        <v>272</v>
      </c>
      <c r="H509">
        <v>500</v>
      </c>
      <c r="I509">
        <v>272</v>
      </c>
      <c r="J509">
        <f>+Tabla3[[#This Row],[BALANCE INICIAL]]+Tabla3[[#This Row],[ENTRADAS]]-Tabla3[[#This Row],[SALIDAS]]</f>
        <v>500</v>
      </c>
      <c r="K509" s="2">
        <v>20</v>
      </c>
      <c r="L509" s="2">
        <f>+Tabla3[[#This Row],[BALANCE INICIAL]]*Tabla3[[#This Row],[PRECIO]]</f>
        <v>5440</v>
      </c>
      <c r="M509" s="2">
        <f>+Tabla3[[#This Row],[ENTRADAS]]*Tabla3[[#This Row],[PRECIO]]</f>
        <v>10000</v>
      </c>
      <c r="N509" s="2">
        <f>+Tabla3[[#This Row],[SALIDAS]]*Tabla3[[#This Row],[PRECIO]]</f>
        <v>5440</v>
      </c>
      <c r="O509" s="2">
        <f>+Tabla3[[#This Row],[BALANCE INICIAL2]]+Tabla3[[#This Row],[ENTRADAS3]]-Tabla3[[#This Row],[SALIDAS4]]</f>
        <v>10000</v>
      </c>
    </row>
    <row r="510" spans="1:15">
      <c r="A510" s="9" t="s">
        <v>23</v>
      </c>
      <c r="B510" s="10" t="s">
        <v>881</v>
      </c>
      <c r="C510" t="s">
        <v>882</v>
      </c>
      <c r="D510" t="s">
        <v>942</v>
      </c>
      <c r="F510" s="9" t="s">
        <v>826</v>
      </c>
      <c r="H510">
        <v>60</v>
      </c>
      <c r="J510">
        <f>+Tabla3[[#This Row],[BALANCE INICIAL]]+Tabla3[[#This Row],[ENTRADAS]]-Tabla3[[#This Row],[SALIDAS]]</f>
        <v>60</v>
      </c>
      <c r="K510" s="2">
        <v>64</v>
      </c>
      <c r="L510" s="2">
        <f>+Tabla3[[#This Row],[BALANCE INICIAL]]*Tabla3[[#This Row],[PRECIO]]</f>
        <v>0</v>
      </c>
      <c r="M510" s="2">
        <f>+Tabla3[[#This Row],[ENTRADAS]]*Tabla3[[#This Row],[PRECIO]]</f>
        <v>3840</v>
      </c>
      <c r="N510" s="2">
        <f>+Tabla3[[#This Row],[SALIDAS]]*Tabla3[[#This Row],[PRECIO]]</f>
        <v>0</v>
      </c>
      <c r="O510" s="2">
        <f>+Tabla3[[#This Row],[BALANCE INICIAL2]]+Tabla3[[#This Row],[ENTRADAS3]]-Tabla3[[#This Row],[SALIDAS4]]</f>
        <v>3840</v>
      </c>
    </row>
    <row r="511" spans="1:15">
      <c r="A511" s="9" t="s">
        <v>23</v>
      </c>
      <c r="B511" s="10" t="s">
        <v>881</v>
      </c>
      <c r="C511" t="s">
        <v>882</v>
      </c>
      <c r="D511" t="s">
        <v>941</v>
      </c>
      <c r="F511" s="9" t="s">
        <v>826</v>
      </c>
      <c r="H511">
        <v>3</v>
      </c>
      <c r="J511">
        <f>+Tabla3[[#This Row],[BALANCE INICIAL]]+Tabla3[[#This Row],[ENTRADAS]]-Tabla3[[#This Row],[SALIDAS]]</f>
        <v>3</v>
      </c>
      <c r="K511" s="2">
        <v>755</v>
      </c>
      <c r="L511" s="2">
        <f>+Tabla3[[#This Row],[BALANCE INICIAL]]*Tabla3[[#This Row],[PRECIO]]</f>
        <v>0</v>
      </c>
      <c r="M511" s="2">
        <f>+Tabla3[[#This Row],[ENTRADAS]]*Tabla3[[#This Row],[PRECIO]]</f>
        <v>2265</v>
      </c>
      <c r="N511" s="2">
        <f>+Tabla3[[#This Row],[SALIDAS]]*Tabla3[[#This Row],[PRECIO]]</f>
        <v>0</v>
      </c>
      <c r="O511" s="2">
        <f>+Tabla3[[#This Row],[BALANCE INICIAL2]]+Tabla3[[#This Row],[ENTRADAS3]]-Tabla3[[#This Row],[SALIDAS4]]</f>
        <v>2265</v>
      </c>
    </row>
    <row r="512" spans="1:15" hidden="1">
      <c r="A512" s="9" t="s">
        <v>29</v>
      </c>
      <c r="B512" s="16" t="s">
        <v>878</v>
      </c>
      <c r="C512" t="s">
        <v>102</v>
      </c>
      <c r="D512" t="s">
        <v>519</v>
      </c>
      <c r="F512" s="9" t="s">
        <v>908</v>
      </c>
      <c r="G512">
        <v>0</v>
      </c>
      <c r="J512">
        <f>+Tabla3[[#This Row],[BALANCE INICIAL]]+Tabla3[[#This Row],[ENTRADAS]]-Tabla3[[#This Row],[SALIDAS]]</f>
        <v>0</v>
      </c>
      <c r="K512" s="2">
        <v>206</v>
      </c>
      <c r="L512" s="2">
        <f>+Tabla3[[#This Row],[BALANCE INICIAL]]*Tabla3[[#This Row],[PRECIO]]</f>
        <v>0</v>
      </c>
      <c r="M512" s="2">
        <f>+Tabla3[[#This Row],[ENTRADAS]]*Tabla3[[#This Row],[PRECIO]]</f>
        <v>0</v>
      </c>
      <c r="N512" s="2">
        <f>+Tabla3[[#This Row],[SALIDAS]]*Tabla3[[#This Row],[PRECIO]]</f>
        <v>0</v>
      </c>
      <c r="O512" s="2">
        <f>+Tabla3[[#This Row],[BALANCE INICIAL2]]+Tabla3[[#This Row],[ENTRADAS3]]-Tabla3[[#This Row],[SALIDAS4]]</f>
        <v>0</v>
      </c>
    </row>
    <row r="513" spans="1:15" hidden="1">
      <c r="A513" s="9" t="s">
        <v>28</v>
      </c>
      <c r="B513" s="16" t="s">
        <v>884</v>
      </c>
      <c r="C513" t="s">
        <v>74</v>
      </c>
      <c r="D513" t="s">
        <v>284</v>
      </c>
      <c r="F513" s="9" t="s">
        <v>838</v>
      </c>
      <c r="G513">
        <v>5</v>
      </c>
      <c r="J513">
        <f>+Tabla3[[#This Row],[BALANCE INICIAL]]+Tabla3[[#This Row],[ENTRADAS]]-Tabla3[[#This Row],[SALIDAS]]</f>
        <v>5</v>
      </c>
      <c r="K513" s="2">
        <v>327.12</v>
      </c>
      <c r="L513" s="2">
        <f>+Tabla3[[#This Row],[BALANCE INICIAL]]*Tabla3[[#This Row],[PRECIO]]</f>
        <v>1635.6</v>
      </c>
      <c r="M513" s="2">
        <f>+Tabla3[[#This Row],[ENTRADAS]]*Tabla3[[#This Row],[PRECIO]]</f>
        <v>0</v>
      </c>
      <c r="N513" s="2">
        <f>+Tabla3[[#This Row],[SALIDAS]]*Tabla3[[#This Row],[PRECIO]]</f>
        <v>0</v>
      </c>
      <c r="O513" s="2">
        <f>+Tabla3[[#This Row],[BALANCE INICIAL2]]+Tabla3[[#This Row],[ENTRADAS3]]-Tabla3[[#This Row],[SALIDAS4]]</f>
        <v>1635.6</v>
      </c>
    </row>
    <row r="514" spans="1:15" hidden="1">
      <c r="A514" s="9" t="s">
        <v>29</v>
      </c>
      <c r="B514" s="10" t="s">
        <v>878</v>
      </c>
      <c r="C514" t="s">
        <v>102</v>
      </c>
      <c r="D514" t="s">
        <v>610</v>
      </c>
      <c r="F514" s="9" t="s">
        <v>869</v>
      </c>
      <c r="G514">
        <v>4</v>
      </c>
      <c r="J514">
        <f>+Tabla3[[#This Row],[BALANCE INICIAL]]+Tabla3[[#This Row],[ENTRADAS]]-Tabla3[[#This Row],[SALIDAS]]</f>
        <v>4</v>
      </c>
      <c r="K514" s="2">
        <v>195.76</v>
      </c>
      <c r="L514" s="2">
        <f>+Tabla3[[#This Row],[BALANCE INICIAL]]*Tabla3[[#This Row],[PRECIO]]</f>
        <v>783.04</v>
      </c>
      <c r="M514" s="2">
        <f>+Tabla3[[#This Row],[ENTRADAS]]*Tabla3[[#This Row],[PRECIO]]</f>
        <v>0</v>
      </c>
      <c r="N514" s="2">
        <f>+Tabla3[[#This Row],[SALIDAS]]*Tabla3[[#This Row],[PRECIO]]</f>
        <v>0</v>
      </c>
      <c r="O514" s="2">
        <f>+Tabla3[[#This Row],[BALANCE INICIAL2]]+Tabla3[[#This Row],[ENTRADAS3]]-Tabla3[[#This Row],[SALIDAS4]]</f>
        <v>783.04</v>
      </c>
    </row>
    <row r="515" spans="1:15" hidden="1">
      <c r="A515" s="9" t="s">
        <v>45</v>
      </c>
      <c r="B515" s="10" t="s">
        <v>881</v>
      </c>
      <c r="C515" t="s">
        <v>91</v>
      </c>
      <c r="D515" t="s">
        <v>286</v>
      </c>
      <c r="F515" s="9" t="s">
        <v>820</v>
      </c>
      <c r="G515">
        <v>1</v>
      </c>
      <c r="J515">
        <f>+Tabla3[[#This Row],[BALANCE INICIAL]]+Tabla3[[#This Row],[ENTRADAS]]-Tabla3[[#This Row],[SALIDAS]]</f>
        <v>1</v>
      </c>
      <c r="K515" s="2">
        <v>1175</v>
      </c>
      <c r="L515" s="2">
        <f>+Tabla3[[#This Row],[BALANCE INICIAL]]*Tabla3[[#This Row],[PRECIO]]</f>
        <v>1175</v>
      </c>
      <c r="M515" s="2">
        <f>+Tabla3[[#This Row],[ENTRADAS]]*Tabla3[[#This Row],[PRECIO]]</f>
        <v>0</v>
      </c>
      <c r="N515" s="2">
        <f>+Tabla3[[#This Row],[SALIDAS]]*Tabla3[[#This Row],[PRECIO]]</f>
        <v>0</v>
      </c>
      <c r="O515" s="2">
        <f>+Tabla3[[#This Row],[BALANCE INICIAL2]]+Tabla3[[#This Row],[ENTRADAS3]]-Tabla3[[#This Row],[SALIDAS4]]</f>
        <v>1175</v>
      </c>
    </row>
    <row r="516" spans="1:15" hidden="1">
      <c r="A516" s="9" t="s">
        <v>28</v>
      </c>
      <c r="B516" s="16" t="s">
        <v>884</v>
      </c>
      <c r="C516" t="s">
        <v>74</v>
      </c>
      <c r="D516" t="s">
        <v>285</v>
      </c>
      <c r="F516" s="9" t="s">
        <v>820</v>
      </c>
      <c r="G516">
        <v>6</v>
      </c>
      <c r="I516">
        <v>1</v>
      </c>
      <c r="J516">
        <f>+Tabla3[[#This Row],[BALANCE INICIAL]]+Tabla3[[#This Row],[ENTRADAS]]-Tabla3[[#This Row],[SALIDAS]]</f>
        <v>5</v>
      </c>
      <c r="K516" s="2">
        <v>255.93</v>
      </c>
      <c r="L516" s="2">
        <f>+Tabla3[[#This Row],[BALANCE INICIAL]]*Tabla3[[#This Row],[PRECIO]]</f>
        <v>1535.58</v>
      </c>
      <c r="M516" s="2">
        <f>+Tabla3[[#This Row],[ENTRADAS]]*Tabla3[[#This Row],[PRECIO]]</f>
        <v>0</v>
      </c>
      <c r="N516" s="2">
        <f>+Tabla3[[#This Row],[SALIDAS]]*Tabla3[[#This Row],[PRECIO]]</f>
        <v>255.93</v>
      </c>
      <c r="O516" s="2">
        <f>+Tabla3[[#This Row],[BALANCE INICIAL2]]+Tabla3[[#This Row],[ENTRADAS3]]-Tabla3[[#This Row],[SALIDAS4]]</f>
        <v>1279.6499999999999</v>
      </c>
    </row>
    <row r="517" spans="1:15" hidden="1">
      <c r="A517" s="9" t="s">
        <v>28</v>
      </c>
      <c r="B517" s="16" t="s">
        <v>884</v>
      </c>
      <c r="C517" t="s">
        <v>74</v>
      </c>
      <c r="D517" t="s">
        <v>287</v>
      </c>
      <c r="F517" s="9" t="s">
        <v>820</v>
      </c>
      <c r="G517">
        <v>19</v>
      </c>
      <c r="I517">
        <v>1</v>
      </c>
      <c r="J517">
        <f>+Tabla3[[#This Row],[BALANCE INICIAL]]+Tabla3[[#This Row],[ENTRADAS]]-Tabla3[[#This Row],[SALIDAS]]</f>
        <v>18</v>
      </c>
      <c r="K517" s="2">
        <v>108</v>
      </c>
      <c r="L517" s="2">
        <f>+Tabla3[[#This Row],[BALANCE INICIAL]]*Tabla3[[#This Row],[PRECIO]]</f>
        <v>2052</v>
      </c>
      <c r="M517" s="2">
        <f>+Tabla3[[#This Row],[ENTRADAS]]*Tabla3[[#This Row],[PRECIO]]</f>
        <v>0</v>
      </c>
      <c r="N517" s="2">
        <f>+Tabla3[[#This Row],[SALIDAS]]*Tabla3[[#This Row],[PRECIO]]</f>
        <v>108</v>
      </c>
      <c r="O517" s="2">
        <f>+Tabla3[[#This Row],[BALANCE INICIAL2]]+Tabla3[[#This Row],[ENTRADAS3]]-Tabla3[[#This Row],[SALIDAS4]]</f>
        <v>1944</v>
      </c>
    </row>
    <row r="518" spans="1:15" hidden="1">
      <c r="A518" s="9" t="s">
        <v>29</v>
      </c>
      <c r="B518" s="10" t="s">
        <v>878</v>
      </c>
      <c r="C518" t="s">
        <v>102</v>
      </c>
      <c r="D518" t="s">
        <v>611</v>
      </c>
      <c r="F518" s="9" t="s">
        <v>865</v>
      </c>
      <c r="G518">
        <v>5</v>
      </c>
      <c r="J518">
        <f>+Tabla3[[#This Row],[BALANCE INICIAL]]+Tabla3[[#This Row],[ENTRADAS]]-Tabla3[[#This Row],[SALIDAS]]</f>
        <v>5</v>
      </c>
      <c r="K518" s="2">
        <v>900</v>
      </c>
      <c r="L518" s="2">
        <f>+Tabla3[[#This Row],[BALANCE INICIAL]]*Tabla3[[#This Row],[PRECIO]]</f>
        <v>4500</v>
      </c>
      <c r="M518" s="2">
        <f>+Tabla3[[#This Row],[ENTRADAS]]*Tabla3[[#This Row],[PRECIO]]</f>
        <v>0</v>
      </c>
      <c r="N518" s="2">
        <f>+Tabla3[[#This Row],[SALIDAS]]*Tabla3[[#This Row],[PRECIO]]</f>
        <v>0</v>
      </c>
      <c r="O518" s="2">
        <f>+Tabla3[[#This Row],[BALANCE INICIAL2]]+Tabla3[[#This Row],[ENTRADAS3]]-Tabla3[[#This Row],[SALIDAS4]]</f>
        <v>4500</v>
      </c>
    </row>
    <row r="519" spans="1:15" hidden="1">
      <c r="A519" s="9" t="s">
        <v>29</v>
      </c>
      <c r="B519" s="10" t="s">
        <v>878</v>
      </c>
      <c r="C519" t="s">
        <v>102</v>
      </c>
      <c r="D519" t="s">
        <v>612</v>
      </c>
      <c r="F519" s="9" t="s">
        <v>865</v>
      </c>
      <c r="G519">
        <v>3</v>
      </c>
      <c r="J519">
        <f>+Tabla3[[#This Row],[BALANCE INICIAL]]+Tabla3[[#This Row],[ENTRADAS]]-Tabla3[[#This Row],[SALIDAS]]</f>
        <v>3</v>
      </c>
      <c r="K519" s="2">
        <v>840</v>
      </c>
      <c r="L519" s="2">
        <f>+Tabla3[[#This Row],[BALANCE INICIAL]]*Tabla3[[#This Row],[PRECIO]]</f>
        <v>2520</v>
      </c>
      <c r="M519" s="2">
        <f>+Tabla3[[#This Row],[ENTRADAS]]*Tabla3[[#This Row],[PRECIO]]</f>
        <v>0</v>
      </c>
      <c r="N519" s="2">
        <f>+Tabla3[[#This Row],[SALIDAS]]*Tabla3[[#This Row],[PRECIO]]</f>
        <v>0</v>
      </c>
      <c r="O519" s="2">
        <f>+Tabla3[[#This Row],[BALANCE INICIAL2]]+Tabla3[[#This Row],[ENTRADAS3]]-Tabla3[[#This Row],[SALIDAS4]]</f>
        <v>2520</v>
      </c>
    </row>
    <row r="520" spans="1:15" hidden="1">
      <c r="A520" s="9" t="s">
        <v>29</v>
      </c>
      <c r="B520" s="10" t="s">
        <v>878</v>
      </c>
      <c r="C520" t="s">
        <v>102</v>
      </c>
      <c r="D520" t="s">
        <v>613</v>
      </c>
      <c r="F520" s="9" t="s">
        <v>865</v>
      </c>
      <c r="G520">
        <v>2</v>
      </c>
      <c r="J520">
        <f>+Tabla3[[#This Row],[BALANCE INICIAL]]+Tabla3[[#This Row],[ENTRADAS]]-Tabla3[[#This Row],[SALIDAS]]</f>
        <v>2</v>
      </c>
      <c r="K520" s="2">
        <v>840</v>
      </c>
      <c r="L520" s="2">
        <f>+Tabla3[[#This Row],[BALANCE INICIAL]]*Tabla3[[#This Row],[PRECIO]]</f>
        <v>1680</v>
      </c>
      <c r="M520" s="2">
        <f>+Tabla3[[#This Row],[ENTRADAS]]*Tabla3[[#This Row],[PRECIO]]</f>
        <v>0</v>
      </c>
      <c r="N520" s="2">
        <f>+Tabla3[[#This Row],[SALIDAS]]*Tabla3[[#This Row],[PRECIO]]</f>
        <v>0</v>
      </c>
      <c r="O520" s="2">
        <f>+Tabla3[[#This Row],[BALANCE INICIAL2]]+Tabla3[[#This Row],[ENTRADAS3]]-Tabla3[[#This Row],[SALIDAS4]]</f>
        <v>1680</v>
      </c>
    </row>
    <row r="521" spans="1:15" hidden="1">
      <c r="A521" s="9" t="s">
        <v>29</v>
      </c>
      <c r="B521" s="10" t="s">
        <v>878</v>
      </c>
      <c r="C521" t="s">
        <v>102</v>
      </c>
      <c r="D521" t="s">
        <v>614</v>
      </c>
      <c r="F521" s="9" t="s">
        <v>865</v>
      </c>
      <c r="G521">
        <v>5</v>
      </c>
      <c r="J521">
        <f>+Tabla3[[#This Row],[BALANCE INICIAL]]+Tabla3[[#This Row],[ENTRADAS]]-Tabla3[[#This Row],[SALIDAS]]</f>
        <v>5</v>
      </c>
      <c r="K521" s="2">
        <v>855</v>
      </c>
      <c r="L521" s="2">
        <f>+Tabla3[[#This Row],[BALANCE INICIAL]]*Tabla3[[#This Row],[PRECIO]]</f>
        <v>4275</v>
      </c>
      <c r="M521" s="2">
        <f>+Tabla3[[#This Row],[ENTRADAS]]*Tabla3[[#This Row],[PRECIO]]</f>
        <v>0</v>
      </c>
      <c r="N521" s="2">
        <f>+Tabla3[[#This Row],[SALIDAS]]*Tabla3[[#This Row],[PRECIO]]</f>
        <v>0</v>
      </c>
      <c r="O521" s="2">
        <f>+Tabla3[[#This Row],[BALANCE INICIAL2]]+Tabla3[[#This Row],[ENTRADAS3]]-Tabla3[[#This Row],[SALIDAS4]]</f>
        <v>4275</v>
      </c>
    </row>
    <row r="522" spans="1:15" hidden="1">
      <c r="A522" s="9" t="s">
        <v>29</v>
      </c>
      <c r="B522" s="10" t="s">
        <v>878</v>
      </c>
      <c r="C522" t="s">
        <v>102</v>
      </c>
      <c r="D522" t="s">
        <v>615</v>
      </c>
      <c r="F522" s="9" t="s">
        <v>865</v>
      </c>
      <c r="G522">
        <v>5</v>
      </c>
      <c r="J522">
        <f>+Tabla3[[#This Row],[BALANCE INICIAL]]+Tabla3[[#This Row],[ENTRADAS]]-Tabla3[[#This Row],[SALIDAS]]</f>
        <v>5</v>
      </c>
      <c r="K522" s="2">
        <v>840</v>
      </c>
      <c r="L522" s="2">
        <f>+Tabla3[[#This Row],[BALANCE INICIAL]]*Tabla3[[#This Row],[PRECIO]]</f>
        <v>4200</v>
      </c>
      <c r="M522" s="2">
        <f>+Tabla3[[#This Row],[ENTRADAS]]*Tabla3[[#This Row],[PRECIO]]</f>
        <v>0</v>
      </c>
      <c r="N522" s="2">
        <f>+Tabla3[[#This Row],[SALIDAS]]*Tabla3[[#This Row],[PRECIO]]</f>
        <v>0</v>
      </c>
      <c r="O522" s="2">
        <f>+Tabla3[[#This Row],[BALANCE INICIAL2]]+Tabla3[[#This Row],[ENTRADAS3]]-Tabla3[[#This Row],[SALIDAS4]]</f>
        <v>4200</v>
      </c>
    </row>
    <row r="523" spans="1:15" ht="27.6">
      <c r="A523" s="15" t="s">
        <v>43</v>
      </c>
      <c r="B523" s="10" t="s">
        <v>954</v>
      </c>
      <c r="C523" s="18" t="s">
        <v>89</v>
      </c>
      <c r="D523" t="s">
        <v>968</v>
      </c>
      <c r="F523" s="9" t="s">
        <v>820</v>
      </c>
      <c r="H523">
        <v>25</v>
      </c>
      <c r="J523">
        <f>+Tabla3[[#This Row],[BALANCE INICIAL]]+Tabla3[[#This Row],[ENTRADAS]]-Tabla3[[#This Row],[SALIDAS]]</f>
        <v>25</v>
      </c>
      <c r="K523" s="2">
        <v>81.2</v>
      </c>
      <c r="L523" s="2">
        <f>+Tabla3[[#This Row],[BALANCE INICIAL]]*Tabla3[[#This Row],[PRECIO]]</f>
        <v>0</v>
      </c>
      <c r="M523" s="2">
        <f>+Tabla3[[#This Row],[ENTRADAS]]*Tabla3[[#This Row],[PRECIO]]</f>
        <v>2030</v>
      </c>
      <c r="N523" s="2">
        <f>+Tabla3[[#This Row],[SALIDAS]]*Tabla3[[#This Row],[PRECIO]]</f>
        <v>0</v>
      </c>
      <c r="O523" s="2">
        <f>+Tabla3[[#This Row],[BALANCE INICIAL2]]+Tabla3[[#This Row],[ENTRADAS3]]-Tabla3[[#This Row],[SALIDAS4]]</f>
        <v>2030</v>
      </c>
    </row>
    <row r="524" spans="1:15" hidden="1">
      <c r="A524" s="9" t="s">
        <v>23</v>
      </c>
      <c r="B524" s="10" t="s">
        <v>881</v>
      </c>
      <c r="C524" t="s">
        <v>882</v>
      </c>
      <c r="D524" t="s">
        <v>409</v>
      </c>
      <c r="F524" s="9" t="s">
        <v>826</v>
      </c>
      <c r="G524">
        <v>1</v>
      </c>
      <c r="J524">
        <f>+Tabla3[[#This Row],[BALANCE INICIAL]]+Tabla3[[#This Row],[ENTRADAS]]-Tabla3[[#This Row],[SALIDAS]]</f>
        <v>1</v>
      </c>
      <c r="K524" s="2">
        <v>113.9</v>
      </c>
      <c r="L524" s="2">
        <f>+Tabla3[[#This Row],[BALANCE INICIAL]]*Tabla3[[#This Row],[PRECIO]]</f>
        <v>113.9</v>
      </c>
      <c r="M524" s="2">
        <f>+Tabla3[[#This Row],[ENTRADAS]]*Tabla3[[#This Row],[PRECIO]]</f>
        <v>0</v>
      </c>
      <c r="N524" s="2">
        <f>+Tabla3[[#This Row],[SALIDAS]]*Tabla3[[#This Row],[PRECIO]]</f>
        <v>0</v>
      </c>
      <c r="O524" s="2">
        <f>+Tabla3[[#This Row],[BALANCE INICIAL2]]+Tabla3[[#This Row],[ENTRADAS3]]-Tabla3[[#This Row],[SALIDAS4]]</f>
        <v>113.9</v>
      </c>
    </row>
    <row r="525" spans="1:15" hidden="1">
      <c r="A525" s="9" t="s">
        <v>25</v>
      </c>
      <c r="B525" s="16" t="s">
        <v>901</v>
      </c>
      <c r="C525" t="s">
        <v>67</v>
      </c>
      <c r="D525" t="s">
        <v>288</v>
      </c>
      <c r="F525" s="9" t="s">
        <v>826</v>
      </c>
      <c r="G525">
        <v>41</v>
      </c>
      <c r="J525">
        <f>+Tabla3[[#This Row],[BALANCE INICIAL]]+Tabla3[[#This Row],[ENTRADAS]]-Tabla3[[#This Row],[SALIDAS]]</f>
        <v>41</v>
      </c>
      <c r="K525" s="2">
        <v>392</v>
      </c>
      <c r="L525" s="2">
        <f>+Tabla3[[#This Row],[BALANCE INICIAL]]*Tabla3[[#This Row],[PRECIO]]</f>
        <v>16072</v>
      </c>
      <c r="M525" s="2">
        <f>+Tabla3[[#This Row],[ENTRADAS]]*Tabla3[[#This Row],[PRECIO]]</f>
        <v>0</v>
      </c>
      <c r="N525" s="2">
        <f>+Tabla3[[#This Row],[SALIDAS]]*Tabla3[[#This Row],[PRECIO]]</f>
        <v>0</v>
      </c>
      <c r="O525" s="2">
        <f>+Tabla3[[#This Row],[BALANCE INICIAL2]]+Tabla3[[#This Row],[ENTRADAS3]]-Tabla3[[#This Row],[SALIDAS4]]</f>
        <v>16072</v>
      </c>
    </row>
    <row r="526" spans="1:15" hidden="1">
      <c r="A526" s="9" t="s">
        <v>29</v>
      </c>
      <c r="B526" s="10" t="s">
        <v>878</v>
      </c>
      <c r="C526" t="s">
        <v>102</v>
      </c>
      <c r="D526" t="s">
        <v>616</v>
      </c>
      <c r="F526" s="9" t="s">
        <v>869</v>
      </c>
      <c r="G526">
        <v>242</v>
      </c>
      <c r="I526">
        <v>4</v>
      </c>
      <c r="J526">
        <f>+Tabla3[[#This Row],[BALANCE INICIAL]]+Tabla3[[#This Row],[ENTRADAS]]-Tabla3[[#This Row],[SALIDAS]]</f>
        <v>238</v>
      </c>
      <c r="K526" s="2">
        <v>53</v>
      </c>
      <c r="L526" s="2">
        <f>+Tabla3[[#This Row],[BALANCE INICIAL]]*Tabla3[[#This Row],[PRECIO]]</f>
        <v>12826</v>
      </c>
      <c r="M526" s="2">
        <f>+Tabla3[[#This Row],[ENTRADAS]]*Tabla3[[#This Row],[PRECIO]]</f>
        <v>0</v>
      </c>
      <c r="N526" s="2">
        <f>+Tabla3[[#This Row],[SALIDAS]]*Tabla3[[#This Row],[PRECIO]]</f>
        <v>212</v>
      </c>
      <c r="O526" s="2">
        <f>+Tabla3[[#This Row],[BALANCE INICIAL2]]+Tabla3[[#This Row],[ENTRADAS3]]-Tabla3[[#This Row],[SALIDAS4]]</f>
        <v>12614</v>
      </c>
    </row>
    <row r="527" spans="1:15" hidden="1">
      <c r="A527" s="9" t="s">
        <v>59</v>
      </c>
      <c r="B527" s="16" t="s">
        <v>880</v>
      </c>
      <c r="C527" t="s">
        <v>107</v>
      </c>
      <c r="D527" t="s">
        <v>761</v>
      </c>
      <c r="F527" s="9" t="s">
        <v>820</v>
      </c>
      <c r="G527">
        <v>2</v>
      </c>
      <c r="J527">
        <f>+Tabla3[[#This Row],[BALANCE INICIAL]]+Tabla3[[#This Row],[ENTRADAS]]-Tabla3[[#This Row],[SALIDAS]]</f>
        <v>2</v>
      </c>
      <c r="K527" s="2">
        <v>200</v>
      </c>
      <c r="L527" s="2">
        <f>+Tabla3[[#This Row],[BALANCE INICIAL]]*Tabla3[[#This Row],[PRECIO]]</f>
        <v>400</v>
      </c>
      <c r="M527" s="2">
        <f>+Tabla3[[#This Row],[ENTRADAS]]*Tabla3[[#This Row],[PRECIO]]</f>
        <v>0</v>
      </c>
      <c r="N527" s="2">
        <f>+Tabla3[[#This Row],[SALIDAS]]*Tabla3[[#This Row],[PRECIO]]</f>
        <v>0</v>
      </c>
      <c r="O527" s="2">
        <f>+Tabla3[[#This Row],[BALANCE INICIAL2]]+Tabla3[[#This Row],[ENTRADAS3]]-Tabla3[[#This Row],[SALIDAS4]]</f>
        <v>400</v>
      </c>
    </row>
    <row r="528" spans="1:15" hidden="1">
      <c r="A528" s="9" t="s">
        <v>37</v>
      </c>
      <c r="B528" s="10" t="s">
        <v>886</v>
      </c>
      <c r="C528" t="s">
        <v>83</v>
      </c>
      <c r="D528" t="s">
        <v>297</v>
      </c>
      <c r="F528" s="9" t="s">
        <v>826</v>
      </c>
      <c r="G528">
        <v>10</v>
      </c>
      <c r="J528">
        <f>+Tabla3[[#This Row],[BALANCE INICIAL]]+Tabla3[[#This Row],[ENTRADAS]]-Tabla3[[#This Row],[SALIDAS]]</f>
        <v>10</v>
      </c>
      <c r="K528" s="2">
        <v>193.22</v>
      </c>
      <c r="L528" s="2">
        <f>+Tabla3[[#This Row],[BALANCE INICIAL]]*Tabla3[[#This Row],[PRECIO]]</f>
        <v>1932.2</v>
      </c>
      <c r="M528" s="2">
        <f>+Tabla3[[#This Row],[ENTRADAS]]*Tabla3[[#This Row],[PRECIO]]</f>
        <v>0</v>
      </c>
      <c r="N528" s="2">
        <f>+Tabla3[[#This Row],[SALIDAS]]*Tabla3[[#This Row],[PRECIO]]</f>
        <v>0</v>
      </c>
      <c r="O528" s="2">
        <f>+Tabla3[[#This Row],[BALANCE INICIAL2]]+Tabla3[[#This Row],[ENTRADAS3]]-Tabla3[[#This Row],[SALIDAS4]]</f>
        <v>1932.2</v>
      </c>
    </row>
    <row r="529" spans="1:15" hidden="1">
      <c r="A529" s="9" t="s">
        <v>37</v>
      </c>
      <c r="B529" s="10" t="s">
        <v>886</v>
      </c>
      <c r="C529" t="s">
        <v>83</v>
      </c>
      <c r="D529" t="s">
        <v>296</v>
      </c>
      <c r="F529" s="9" t="s">
        <v>826</v>
      </c>
      <c r="G529">
        <v>92</v>
      </c>
      <c r="I529">
        <v>12</v>
      </c>
      <c r="J529">
        <f>+Tabla3[[#This Row],[BALANCE INICIAL]]+Tabla3[[#This Row],[ENTRADAS]]-Tabla3[[#This Row],[SALIDAS]]</f>
        <v>80</v>
      </c>
      <c r="K529" s="2">
        <v>162.54</v>
      </c>
      <c r="L529" s="2">
        <f>+Tabla3[[#This Row],[BALANCE INICIAL]]*Tabla3[[#This Row],[PRECIO]]</f>
        <v>14953.679999999998</v>
      </c>
      <c r="M529" s="2">
        <f>+Tabla3[[#This Row],[ENTRADAS]]*Tabla3[[#This Row],[PRECIO]]</f>
        <v>0</v>
      </c>
      <c r="N529" s="2">
        <f>+Tabla3[[#This Row],[SALIDAS]]*Tabla3[[#This Row],[PRECIO]]</f>
        <v>1950.48</v>
      </c>
      <c r="O529" s="2">
        <f>+Tabla3[[#This Row],[BALANCE INICIAL2]]+Tabla3[[#This Row],[ENTRADAS3]]-Tabla3[[#This Row],[SALIDAS4]]</f>
        <v>13003.199999999999</v>
      </c>
    </row>
    <row r="530" spans="1:15" hidden="1">
      <c r="A530" s="9" t="s">
        <v>37</v>
      </c>
      <c r="B530" s="10" t="s">
        <v>886</v>
      </c>
      <c r="C530" t="s">
        <v>83</v>
      </c>
      <c r="D530" t="s">
        <v>295</v>
      </c>
      <c r="F530" s="9" t="s">
        <v>826</v>
      </c>
      <c r="G530">
        <v>40</v>
      </c>
      <c r="I530">
        <v>16</v>
      </c>
      <c r="J530">
        <f>+Tabla3[[#This Row],[BALANCE INICIAL]]+Tabla3[[#This Row],[ENTRADAS]]-Tabla3[[#This Row],[SALIDAS]]</f>
        <v>24</v>
      </c>
      <c r="K530" s="2">
        <v>106</v>
      </c>
      <c r="L530" s="2">
        <f>+Tabla3[[#This Row],[BALANCE INICIAL]]*Tabla3[[#This Row],[PRECIO]]</f>
        <v>4240</v>
      </c>
      <c r="M530" s="2">
        <f>+Tabla3[[#This Row],[ENTRADAS]]*Tabla3[[#This Row],[PRECIO]]</f>
        <v>0</v>
      </c>
      <c r="N530" s="2">
        <f>+Tabla3[[#This Row],[SALIDAS]]*Tabla3[[#This Row],[PRECIO]]</f>
        <v>1696</v>
      </c>
      <c r="O530" s="2">
        <f>+Tabla3[[#This Row],[BALANCE INICIAL2]]+Tabla3[[#This Row],[ENTRADAS3]]-Tabla3[[#This Row],[SALIDAS4]]</f>
        <v>2544</v>
      </c>
    </row>
    <row r="531" spans="1:15" hidden="1">
      <c r="A531" s="9" t="s">
        <v>37</v>
      </c>
      <c r="B531" s="10" t="s">
        <v>886</v>
      </c>
      <c r="C531" t="s">
        <v>83</v>
      </c>
      <c r="D531" t="s">
        <v>289</v>
      </c>
      <c r="F531" s="9" t="s">
        <v>820</v>
      </c>
      <c r="G531">
        <v>84</v>
      </c>
      <c r="I531">
        <v>4</v>
      </c>
      <c r="J531">
        <f>+Tabla3[[#This Row],[BALANCE INICIAL]]+Tabla3[[#This Row],[ENTRADAS]]-Tabla3[[#This Row],[SALIDAS]]</f>
        <v>80</v>
      </c>
      <c r="K531" s="2">
        <v>99</v>
      </c>
      <c r="L531" s="2">
        <f>+Tabla3[[#This Row],[BALANCE INICIAL]]*Tabla3[[#This Row],[PRECIO]]</f>
        <v>8316</v>
      </c>
      <c r="M531" s="2">
        <f>+Tabla3[[#This Row],[ENTRADAS]]*Tabla3[[#This Row],[PRECIO]]</f>
        <v>0</v>
      </c>
      <c r="N531" s="2">
        <f>+Tabla3[[#This Row],[SALIDAS]]*Tabla3[[#This Row],[PRECIO]]</f>
        <v>396</v>
      </c>
      <c r="O531" s="2">
        <f>+Tabla3[[#This Row],[BALANCE INICIAL2]]+Tabla3[[#This Row],[ENTRADAS3]]-Tabla3[[#This Row],[SALIDAS4]]</f>
        <v>7920</v>
      </c>
    </row>
    <row r="532" spans="1:15" hidden="1">
      <c r="A532" s="9" t="s">
        <v>29</v>
      </c>
      <c r="B532" s="10" t="s">
        <v>878</v>
      </c>
      <c r="C532" t="s">
        <v>102</v>
      </c>
      <c r="D532" t="s">
        <v>617</v>
      </c>
      <c r="F532" s="9" t="s">
        <v>865</v>
      </c>
      <c r="G532">
        <v>1</v>
      </c>
      <c r="J532">
        <f>+Tabla3[[#This Row],[BALANCE INICIAL]]+Tabla3[[#This Row],[ENTRADAS]]-Tabla3[[#This Row],[SALIDAS]]</f>
        <v>1</v>
      </c>
      <c r="K532" s="2">
        <v>1100</v>
      </c>
      <c r="L532" s="2">
        <f>+Tabla3[[#This Row],[BALANCE INICIAL]]*Tabla3[[#This Row],[PRECIO]]</f>
        <v>1100</v>
      </c>
      <c r="M532" s="2">
        <f>+Tabla3[[#This Row],[ENTRADAS]]*Tabla3[[#This Row],[PRECIO]]</f>
        <v>0</v>
      </c>
      <c r="N532" s="2">
        <f>+Tabla3[[#This Row],[SALIDAS]]*Tabla3[[#This Row],[PRECIO]]</f>
        <v>0</v>
      </c>
      <c r="O532" s="2">
        <f>+Tabla3[[#This Row],[BALANCE INICIAL2]]+Tabla3[[#This Row],[ENTRADAS3]]-Tabla3[[#This Row],[SALIDAS4]]</f>
        <v>1100</v>
      </c>
    </row>
    <row r="533" spans="1:15" hidden="1">
      <c r="A533" s="9" t="s">
        <v>29</v>
      </c>
      <c r="B533" s="16" t="s">
        <v>878</v>
      </c>
      <c r="C533" t="s">
        <v>102</v>
      </c>
      <c r="D533" t="s">
        <v>520</v>
      </c>
      <c r="F533" s="9" t="s">
        <v>909</v>
      </c>
      <c r="G533">
        <v>0</v>
      </c>
      <c r="J533">
        <f>+Tabla3[[#This Row],[BALANCE INICIAL]]+Tabla3[[#This Row],[ENTRADAS]]-Tabla3[[#This Row],[SALIDAS]]</f>
        <v>0</v>
      </c>
      <c r="K533" s="2">
        <v>1350</v>
      </c>
      <c r="L533" s="2">
        <f>+Tabla3[[#This Row],[BALANCE INICIAL]]*Tabla3[[#This Row],[PRECIO]]</f>
        <v>0</v>
      </c>
      <c r="M533" s="2">
        <f>+Tabla3[[#This Row],[ENTRADAS]]*Tabla3[[#This Row],[PRECIO]]</f>
        <v>0</v>
      </c>
      <c r="N533" s="2">
        <f>+Tabla3[[#This Row],[SALIDAS]]*Tabla3[[#This Row],[PRECIO]]</f>
        <v>0</v>
      </c>
      <c r="O533" s="2">
        <f>+Tabla3[[#This Row],[BALANCE INICIAL2]]+Tabla3[[#This Row],[ENTRADAS3]]-Tabla3[[#This Row],[SALIDAS4]]</f>
        <v>0</v>
      </c>
    </row>
    <row r="534" spans="1:15" hidden="1">
      <c r="A534" s="9" t="s">
        <v>29</v>
      </c>
      <c r="B534" s="10" t="s">
        <v>878</v>
      </c>
      <c r="C534" t="s">
        <v>102</v>
      </c>
      <c r="D534" t="s">
        <v>618</v>
      </c>
      <c r="F534" s="9" t="s">
        <v>865</v>
      </c>
      <c r="G534">
        <v>0</v>
      </c>
      <c r="J534">
        <f>+Tabla3[[#This Row],[BALANCE INICIAL]]+Tabla3[[#This Row],[ENTRADAS]]-Tabla3[[#This Row],[SALIDAS]]</f>
        <v>0</v>
      </c>
      <c r="K534" s="2">
        <v>350</v>
      </c>
      <c r="L534" s="2">
        <f>+Tabla3[[#This Row],[BALANCE INICIAL]]*Tabla3[[#This Row],[PRECIO]]</f>
        <v>0</v>
      </c>
      <c r="M534" s="2">
        <f>+Tabla3[[#This Row],[ENTRADAS]]*Tabla3[[#This Row],[PRECIO]]</f>
        <v>0</v>
      </c>
      <c r="N534" s="2">
        <f>+Tabla3[[#This Row],[SALIDAS]]*Tabla3[[#This Row],[PRECIO]]</f>
        <v>0</v>
      </c>
      <c r="O534" s="2">
        <f>+Tabla3[[#This Row],[BALANCE INICIAL2]]+Tabla3[[#This Row],[ENTRADAS3]]-Tabla3[[#This Row],[SALIDAS4]]</f>
        <v>0</v>
      </c>
    </row>
    <row r="535" spans="1:15" hidden="1">
      <c r="A535" s="9" t="s">
        <v>59</v>
      </c>
      <c r="B535" s="16" t="s">
        <v>880</v>
      </c>
      <c r="C535" t="s">
        <v>107</v>
      </c>
      <c r="D535" t="s">
        <v>714</v>
      </c>
      <c r="F535" s="9" t="s">
        <v>873</v>
      </c>
      <c r="G535">
        <v>5</v>
      </c>
      <c r="J535">
        <f>+Tabla3[[#This Row],[BALANCE INICIAL]]+Tabla3[[#This Row],[ENTRADAS]]-Tabla3[[#This Row],[SALIDAS]]</f>
        <v>5</v>
      </c>
      <c r="K535" s="2">
        <v>204.24</v>
      </c>
      <c r="L535" s="2">
        <f>+Tabla3[[#This Row],[BALANCE INICIAL]]*Tabla3[[#This Row],[PRECIO]]</f>
        <v>1021.2</v>
      </c>
      <c r="M535" s="2">
        <f>+Tabla3[[#This Row],[ENTRADAS]]*Tabla3[[#This Row],[PRECIO]]</f>
        <v>0</v>
      </c>
      <c r="N535" s="2">
        <f>+Tabla3[[#This Row],[SALIDAS]]*Tabla3[[#This Row],[PRECIO]]</f>
        <v>0</v>
      </c>
      <c r="O535" s="2">
        <f>+Tabla3[[#This Row],[BALANCE INICIAL2]]+Tabla3[[#This Row],[ENTRADAS3]]-Tabla3[[#This Row],[SALIDAS4]]</f>
        <v>1021.2</v>
      </c>
    </row>
    <row r="536" spans="1:15" hidden="1">
      <c r="A536" s="9" t="s">
        <v>53</v>
      </c>
      <c r="B536" s="16" t="s">
        <v>898</v>
      </c>
      <c r="C536" t="s">
        <v>101</v>
      </c>
      <c r="D536" t="s">
        <v>392</v>
      </c>
      <c r="F536" s="9" t="s">
        <v>826</v>
      </c>
      <c r="G536">
        <v>5</v>
      </c>
      <c r="J536">
        <f>+Tabla3[[#This Row],[BALANCE INICIAL]]+Tabla3[[#This Row],[ENTRADAS]]-Tabla3[[#This Row],[SALIDAS]]</f>
        <v>5</v>
      </c>
      <c r="K536" s="2">
        <v>380</v>
      </c>
      <c r="L536" s="2">
        <f>+Tabla3[[#This Row],[BALANCE INICIAL]]*Tabla3[[#This Row],[PRECIO]]</f>
        <v>1900</v>
      </c>
      <c r="M536" s="2">
        <f>+Tabla3[[#This Row],[ENTRADAS]]*Tabla3[[#This Row],[PRECIO]]</f>
        <v>0</v>
      </c>
      <c r="N536" s="2">
        <f>+Tabla3[[#This Row],[SALIDAS]]*Tabla3[[#This Row],[PRECIO]]</f>
        <v>0</v>
      </c>
      <c r="O536" s="2">
        <f>+Tabla3[[#This Row],[BALANCE INICIAL2]]+Tabla3[[#This Row],[ENTRADAS3]]-Tabla3[[#This Row],[SALIDAS4]]</f>
        <v>1900</v>
      </c>
    </row>
    <row r="537" spans="1:15">
      <c r="A537" s="9" t="s">
        <v>23</v>
      </c>
      <c r="B537" s="10" t="s">
        <v>881</v>
      </c>
      <c r="C537" t="s">
        <v>882</v>
      </c>
      <c r="D537" t="s">
        <v>400</v>
      </c>
      <c r="F537" s="9" t="s">
        <v>826</v>
      </c>
      <c r="H537">
        <v>5</v>
      </c>
      <c r="I537">
        <v>5</v>
      </c>
      <c r="J537">
        <f>+Tabla3[[#This Row],[BALANCE INICIAL]]+Tabla3[[#This Row],[ENTRADAS]]-Tabla3[[#This Row],[SALIDAS]]</f>
        <v>0</v>
      </c>
      <c r="K537" s="2">
        <v>7271.18</v>
      </c>
      <c r="L537" s="2">
        <f>+Tabla3[[#This Row],[BALANCE INICIAL]]*Tabla3[[#This Row],[PRECIO]]</f>
        <v>0</v>
      </c>
      <c r="M537" s="2">
        <f>+Tabla3[[#This Row],[ENTRADAS]]*Tabla3[[#This Row],[PRECIO]]</f>
        <v>36355.9</v>
      </c>
      <c r="N537" s="2">
        <f>+Tabla3[[#This Row],[SALIDAS]]*Tabla3[[#This Row],[PRECIO]]</f>
        <v>36355.9</v>
      </c>
      <c r="O537" s="2">
        <f>+Tabla3[[#This Row],[BALANCE INICIAL2]]+Tabla3[[#This Row],[ENTRADAS3]]-Tabla3[[#This Row],[SALIDAS4]]</f>
        <v>0</v>
      </c>
    </row>
    <row r="538" spans="1:15" hidden="1">
      <c r="A538" s="9" t="s">
        <v>47</v>
      </c>
      <c r="B538" s="16" t="s">
        <v>893</v>
      </c>
      <c r="C538" t="s">
        <v>94</v>
      </c>
      <c r="D538" t="s">
        <v>477</v>
      </c>
      <c r="F538" s="9" t="s">
        <v>863</v>
      </c>
      <c r="G538">
        <v>8</v>
      </c>
      <c r="I538">
        <v>3</v>
      </c>
      <c r="J538">
        <f>+Tabla3[[#This Row],[BALANCE INICIAL]]+Tabla3[[#This Row],[ENTRADAS]]-Tabla3[[#This Row],[SALIDAS]]</f>
        <v>5</v>
      </c>
      <c r="K538" s="2">
        <v>3240</v>
      </c>
      <c r="L538" s="2">
        <f>+Tabla3[[#This Row],[BALANCE INICIAL]]*Tabla3[[#This Row],[PRECIO]]</f>
        <v>25920</v>
      </c>
      <c r="M538" s="2">
        <f>+Tabla3[[#This Row],[ENTRADAS]]*Tabla3[[#This Row],[PRECIO]]</f>
        <v>0</v>
      </c>
      <c r="N538" s="2">
        <f>+Tabla3[[#This Row],[SALIDAS]]*Tabla3[[#This Row],[PRECIO]]</f>
        <v>9720</v>
      </c>
      <c r="O538" s="2">
        <f>+Tabla3[[#This Row],[BALANCE INICIAL2]]+Tabla3[[#This Row],[ENTRADAS3]]-Tabla3[[#This Row],[SALIDAS4]]</f>
        <v>16200</v>
      </c>
    </row>
    <row r="539" spans="1:15" hidden="1">
      <c r="A539" s="9" t="s">
        <v>47</v>
      </c>
      <c r="B539" s="16" t="s">
        <v>893</v>
      </c>
      <c r="C539" t="s">
        <v>94</v>
      </c>
      <c r="D539" t="s">
        <v>472</v>
      </c>
      <c r="F539" s="9" t="s">
        <v>863</v>
      </c>
      <c r="G539">
        <v>28</v>
      </c>
      <c r="I539">
        <v>9</v>
      </c>
      <c r="J539">
        <f>+Tabla3[[#This Row],[BALANCE INICIAL]]+Tabla3[[#This Row],[ENTRADAS]]-Tabla3[[#This Row],[SALIDAS]]</f>
        <v>19</v>
      </c>
      <c r="K539" s="2">
        <v>3240</v>
      </c>
      <c r="L539" s="2">
        <f>+Tabla3[[#This Row],[BALANCE INICIAL]]*Tabla3[[#This Row],[PRECIO]]</f>
        <v>90720</v>
      </c>
      <c r="M539" s="2">
        <f>+Tabla3[[#This Row],[ENTRADAS]]*Tabla3[[#This Row],[PRECIO]]</f>
        <v>0</v>
      </c>
      <c r="N539" s="2">
        <f>+Tabla3[[#This Row],[SALIDAS]]*Tabla3[[#This Row],[PRECIO]]</f>
        <v>29160</v>
      </c>
      <c r="O539" s="2">
        <f>+Tabla3[[#This Row],[BALANCE INICIAL2]]+Tabla3[[#This Row],[ENTRADAS3]]-Tabla3[[#This Row],[SALIDAS4]]</f>
        <v>61560</v>
      </c>
    </row>
    <row r="540" spans="1:15" hidden="1">
      <c r="A540" s="9" t="s">
        <v>47</v>
      </c>
      <c r="B540" s="16" t="s">
        <v>893</v>
      </c>
      <c r="C540" t="s">
        <v>94</v>
      </c>
      <c r="D540" t="s">
        <v>475</v>
      </c>
      <c r="F540" s="9" t="s">
        <v>863</v>
      </c>
      <c r="G540">
        <v>5</v>
      </c>
      <c r="J540">
        <f>+Tabla3[[#This Row],[BALANCE INICIAL]]+Tabla3[[#This Row],[ENTRADAS]]-Tabla3[[#This Row],[SALIDAS]]</f>
        <v>5</v>
      </c>
      <c r="K540" s="2">
        <v>3240</v>
      </c>
      <c r="L540" s="2">
        <f>+Tabla3[[#This Row],[BALANCE INICIAL]]*Tabla3[[#This Row],[PRECIO]]</f>
        <v>16200</v>
      </c>
      <c r="M540" s="2">
        <f>+Tabla3[[#This Row],[ENTRADAS]]*Tabla3[[#This Row],[PRECIO]]</f>
        <v>0</v>
      </c>
      <c r="N540" s="2">
        <f>+Tabla3[[#This Row],[SALIDAS]]*Tabla3[[#This Row],[PRECIO]]</f>
        <v>0</v>
      </c>
      <c r="O540" s="2">
        <f>+Tabla3[[#This Row],[BALANCE INICIAL2]]+Tabla3[[#This Row],[ENTRADAS3]]-Tabla3[[#This Row],[SALIDAS4]]</f>
        <v>16200</v>
      </c>
    </row>
    <row r="541" spans="1:15" hidden="1">
      <c r="A541" s="9" t="s">
        <v>47</v>
      </c>
      <c r="B541" s="16" t="s">
        <v>893</v>
      </c>
      <c r="C541" t="s">
        <v>94</v>
      </c>
      <c r="D541" t="s">
        <v>478</v>
      </c>
      <c r="F541" s="9" t="s">
        <v>863</v>
      </c>
      <c r="G541">
        <v>2</v>
      </c>
      <c r="J541">
        <f>+Tabla3[[#This Row],[BALANCE INICIAL]]+Tabla3[[#This Row],[ENTRADAS]]-Tabla3[[#This Row],[SALIDAS]]</f>
        <v>2</v>
      </c>
      <c r="K541" s="2">
        <v>4850</v>
      </c>
      <c r="L541" s="2">
        <f>+Tabla3[[#This Row],[BALANCE INICIAL]]*Tabla3[[#This Row],[PRECIO]]</f>
        <v>9700</v>
      </c>
      <c r="M541" s="2">
        <f>+Tabla3[[#This Row],[ENTRADAS]]*Tabla3[[#This Row],[PRECIO]]</f>
        <v>0</v>
      </c>
      <c r="N541" s="2">
        <f>+Tabla3[[#This Row],[SALIDAS]]*Tabla3[[#This Row],[PRECIO]]</f>
        <v>0</v>
      </c>
      <c r="O541" s="2">
        <f>+Tabla3[[#This Row],[BALANCE INICIAL2]]+Tabla3[[#This Row],[ENTRADAS3]]-Tabla3[[#This Row],[SALIDAS4]]</f>
        <v>9700</v>
      </c>
    </row>
    <row r="542" spans="1:15" hidden="1">
      <c r="A542" s="9" t="s">
        <v>47</v>
      </c>
      <c r="B542" s="16" t="s">
        <v>893</v>
      </c>
      <c r="C542" t="s">
        <v>94</v>
      </c>
      <c r="D542" t="s">
        <v>479</v>
      </c>
      <c r="F542" s="9" t="s">
        <v>825</v>
      </c>
      <c r="G542">
        <v>2</v>
      </c>
      <c r="J542">
        <f>+Tabla3[[#This Row],[BALANCE INICIAL]]+Tabla3[[#This Row],[ENTRADAS]]-Tabla3[[#This Row],[SALIDAS]]</f>
        <v>2</v>
      </c>
      <c r="K542" s="2">
        <v>3240</v>
      </c>
      <c r="L542" s="2">
        <f>+Tabla3[[#This Row],[BALANCE INICIAL]]*Tabla3[[#This Row],[PRECIO]]</f>
        <v>6480</v>
      </c>
      <c r="M542" s="2">
        <f>+Tabla3[[#This Row],[ENTRADAS]]*Tabla3[[#This Row],[PRECIO]]</f>
        <v>0</v>
      </c>
      <c r="N542" s="2">
        <f>+Tabla3[[#This Row],[SALIDAS]]*Tabla3[[#This Row],[PRECIO]]</f>
        <v>0</v>
      </c>
      <c r="O542" s="2">
        <f>+Tabla3[[#This Row],[BALANCE INICIAL2]]+Tabla3[[#This Row],[ENTRADAS3]]-Tabla3[[#This Row],[SALIDAS4]]</f>
        <v>6480</v>
      </c>
    </row>
    <row r="543" spans="1:15" hidden="1">
      <c r="A543" s="9" t="s">
        <v>47</v>
      </c>
      <c r="B543" s="16" t="s">
        <v>893</v>
      </c>
      <c r="C543" t="s">
        <v>94</v>
      </c>
      <c r="D543" t="s">
        <v>474</v>
      </c>
      <c r="F543" s="9" t="s">
        <v>825</v>
      </c>
      <c r="G543">
        <v>2</v>
      </c>
      <c r="J543">
        <f>+Tabla3[[#This Row],[BALANCE INICIAL]]+Tabla3[[#This Row],[ENTRADAS]]-Tabla3[[#This Row],[SALIDAS]]</f>
        <v>2</v>
      </c>
      <c r="K543" s="2">
        <v>1089</v>
      </c>
      <c r="L543" s="2">
        <f>+Tabla3[[#This Row],[BALANCE INICIAL]]*Tabla3[[#This Row],[PRECIO]]</f>
        <v>2178</v>
      </c>
      <c r="M543" s="2">
        <f>+Tabla3[[#This Row],[ENTRADAS]]*Tabla3[[#This Row],[PRECIO]]</f>
        <v>0</v>
      </c>
      <c r="N543" s="2">
        <f>+Tabla3[[#This Row],[SALIDAS]]*Tabla3[[#This Row],[PRECIO]]</f>
        <v>0</v>
      </c>
      <c r="O543" s="2">
        <f>+Tabla3[[#This Row],[BALANCE INICIAL2]]+Tabla3[[#This Row],[ENTRADAS3]]-Tabla3[[#This Row],[SALIDAS4]]</f>
        <v>2178</v>
      </c>
    </row>
    <row r="544" spans="1:15" hidden="1">
      <c r="A544" s="9" t="s">
        <v>47</v>
      </c>
      <c r="B544" s="16" t="s">
        <v>893</v>
      </c>
      <c r="C544" t="s">
        <v>94</v>
      </c>
      <c r="D544" t="s">
        <v>476</v>
      </c>
      <c r="F544" s="9" t="s">
        <v>863</v>
      </c>
      <c r="G544">
        <v>5</v>
      </c>
      <c r="J544">
        <f>+Tabla3[[#This Row],[BALANCE INICIAL]]+Tabla3[[#This Row],[ENTRADAS]]-Tabla3[[#This Row],[SALIDAS]]</f>
        <v>5</v>
      </c>
      <c r="K544" s="2">
        <v>4500</v>
      </c>
      <c r="L544" s="2">
        <f>+Tabla3[[#This Row],[BALANCE INICIAL]]*Tabla3[[#This Row],[PRECIO]]</f>
        <v>22500</v>
      </c>
      <c r="M544" s="2">
        <f>+Tabla3[[#This Row],[ENTRADAS]]*Tabla3[[#This Row],[PRECIO]]</f>
        <v>0</v>
      </c>
      <c r="N544" s="2">
        <f>+Tabla3[[#This Row],[SALIDAS]]*Tabla3[[#This Row],[PRECIO]]</f>
        <v>0</v>
      </c>
      <c r="O544" s="2">
        <f>+Tabla3[[#This Row],[BALANCE INICIAL2]]+Tabla3[[#This Row],[ENTRADAS3]]-Tabla3[[#This Row],[SALIDAS4]]</f>
        <v>22500</v>
      </c>
    </row>
    <row r="545" spans="1:15" hidden="1">
      <c r="A545" s="9" t="s">
        <v>47</v>
      </c>
      <c r="B545" s="16" t="s">
        <v>893</v>
      </c>
      <c r="C545" t="s">
        <v>94</v>
      </c>
      <c r="D545" t="s">
        <v>473</v>
      </c>
      <c r="F545" s="9" t="s">
        <v>863</v>
      </c>
      <c r="G545">
        <v>6</v>
      </c>
      <c r="I545">
        <v>1</v>
      </c>
      <c r="J545">
        <f>+Tabla3[[#This Row],[BALANCE INICIAL]]+Tabla3[[#This Row],[ENTRADAS]]-Tabla3[[#This Row],[SALIDAS]]</f>
        <v>5</v>
      </c>
      <c r="K545" s="2">
        <v>3698</v>
      </c>
      <c r="L545" s="2">
        <f>+Tabla3[[#This Row],[BALANCE INICIAL]]*Tabla3[[#This Row],[PRECIO]]</f>
        <v>22188</v>
      </c>
      <c r="M545" s="2">
        <f>+Tabla3[[#This Row],[ENTRADAS]]*Tabla3[[#This Row],[PRECIO]]</f>
        <v>0</v>
      </c>
      <c r="N545" s="2">
        <f>+Tabla3[[#This Row],[SALIDAS]]*Tabla3[[#This Row],[PRECIO]]</f>
        <v>3698</v>
      </c>
      <c r="O545" s="2">
        <f>+Tabla3[[#This Row],[BALANCE INICIAL2]]+Tabla3[[#This Row],[ENTRADAS3]]-Tabla3[[#This Row],[SALIDAS4]]</f>
        <v>18490</v>
      </c>
    </row>
    <row r="546" spans="1:15" hidden="1">
      <c r="A546" s="9" t="s">
        <v>59</v>
      </c>
      <c r="B546" s="16" t="s">
        <v>880</v>
      </c>
      <c r="C546" t="s">
        <v>107</v>
      </c>
      <c r="D546" t="s">
        <v>762</v>
      </c>
      <c r="F546" s="9" t="s">
        <v>820</v>
      </c>
      <c r="G546">
        <v>4</v>
      </c>
      <c r="J546">
        <f>+Tabla3[[#This Row],[BALANCE INICIAL]]+Tabla3[[#This Row],[ENTRADAS]]-Tabla3[[#This Row],[SALIDAS]]</f>
        <v>4</v>
      </c>
      <c r="K546" s="2">
        <v>187</v>
      </c>
      <c r="L546" s="2">
        <f>+Tabla3[[#This Row],[BALANCE INICIAL]]*Tabla3[[#This Row],[PRECIO]]</f>
        <v>748</v>
      </c>
      <c r="M546" s="2">
        <f>+Tabla3[[#This Row],[ENTRADAS]]*Tabla3[[#This Row],[PRECIO]]</f>
        <v>0</v>
      </c>
      <c r="N546" s="2">
        <f>+Tabla3[[#This Row],[SALIDAS]]*Tabla3[[#This Row],[PRECIO]]</f>
        <v>0</v>
      </c>
      <c r="O546" s="2">
        <f>+Tabla3[[#This Row],[BALANCE INICIAL2]]+Tabla3[[#This Row],[ENTRADAS3]]-Tabla3[[#This Row],[SALIDAS4]]</f>
        <v>748</v>
      </c>
    </row>
    <row r="547" spans="1:15" hidden="1">
      <c r="A547" s="9" t="s">
        <v>59</v>
      </c>
      <c r="B547" s="16" t="s">
        <v>880</v>
      </c>
      <c r="C547" t="s">
        <v>107</v>
      </c>
      <c r="D547" t="s">
        <v>763</v>
      </c>
      <c r="F547" s="9" t="s">
        <v>820</v>
      </c>
      <c r="G547">
        <v>2</v>
      </c>
      <c r="J547">
        <f>+Tabla3[[#This Row],[BALANCE INICIAL]]+Tabla3[[#This Row],[ENTRADAS]]-Tabla3[[#This Row],[SALIDAS]]</f>
        <v>2</v>
      </c>
      <c r="K547" s="2">
        <v>170</v>
      </c>
      <c r="L547" s="2">
        <f>+Tabla3[[#This Row],[BALANCE INICIAL]]*Tabla3[[#This Row],[PRECIO]]</f>
        <v>340</v>
      </c>
      <c r="M547" s="2">
        <f>+Tabla3[[#This Row],[ENTRADAS]]*Tabla3[[#This Row],[PRECIO]]</f>
        <v>0</v>
      </c>
      <c r="N547" s="2">
        <f>+Tabla3[[#This Row],[SALIDAS]]*Tabla3[[#This Row],[PRECIO]]</f>
        <v>0</v>
      </c>
      <c r="O547" s="2">
        <f>+Tabla3[[#This Row],[BALANCE INICIAL2]]+Tabla3[[#This Row],[ENTRADAS3]]-Tabla3[[#This Row],[SALIDAS4]]</f>
        <v>340</v>
      </c>
    </row>
    <row r="548" spans="1:15" hidden="1">
      <c r="A548" s="9" t="s">
        <v>59</v>
      </c>
      <c r="B548" s="16" t="s">
        <v>880</v>
      </c>
      <c r="C548" t="s">
        <v>107</v>
      </c>
      <c r="D548" t="s">
        <v>764</v>
      </c>
      <c r="F548" s="9" t="s">
        <v>820</v>
      </c>
      <c r="G548">
        <v>3</v>
      </c>
      <c r="J548">
        <f>+Tabla3[[#This Row],[BALANCE INICIAL]]+Tabla3[[#This Row],[ENTRADAS]]-Tabla3[[#This Row],[SALIDAS]]</f>
        <v>3</v>
      </c>
      <c r="K548" s="2">
        <v>180</v>
      </c>
      <c r="L548" s="2">
        <f>+Tabla3[[#This Row],[BALANCE INICIAL]]*Tabla3[[#This Row],[PRECIO]]</f>
        <v>540</v>
      </c>
      <c r="M548" s="2">
        <f>+Tabla3[[#This Row],[ENTRADAS]]*Tabla3[[#This Row],[PRECIO]]</f>
        <v>0</v>
      </c>
      <c r="N548" s="2">
        <f>+Tabla3[[#This Row],[SALIDAS]]*Tabla3[[#This Row],[PRECIO]]</f>
        <v>0</v>
      </c>
      <c r="O548" s="2">
        <f>+Tabla3[[#This Row],[BALANCE INICIAL2]]+Tabla3[[#This Row],[ENTRADAS3]]-Tabla3[[#This Row],[SALIDAS4]]</f>
        <v>540</v>
      </c>
    </row>
    <row r="549" spans="1:15" hidden="1">
      <c r="A549" s="9" t="s">
        <v>59</v>
      </c>
      <c r="B549" s="16" t="s">
        <v>880</v>
      </c>
      <c r="C549" t="s">
        <v>107</v>
      </c>
      <c r="D549" t="s">
        <v>765</v>
      </c>
      <c r="F549" s="9" t="s">
        <v>820</v>
      </c>
      <c r="G549">
        <v>1</v>
      </c>
      <c r="J549">
        <f>+Tabla3[[#This Row],[BALANCE INICIAL]]+Tabla3[[#This Row],[ENTRADAS]]-Tabla3[[#This Row],[SALIDAS]]</f>
        <v>1</v>
      </c>
      <c r="K549" s="2">
        <v>180</v>
      </c>
      <c r="L549" s="2">
        <f>+Tabla3[[#This Row],[BALANCE INICIAL]]*Tabla3[[#This Row],[PRECIO]]</f>
        <v>180</v>
      </c>
      <c r="M549" s="2">
        <f>+Tabla3[[#This Row],[ENTRADAS]]*Tabla3[[#This Row],[PRECIO]]</f>
        <v>0</v>
      </c>
      <c r="N549" s="2">
        <f>+Tabla3[[#This Row],[SALIDAS]]*Tabla3[[#This Row],[PRECIO]]</f>
        <v>0</v>
      </c>
      <c r="O549" s="2">
        <f>+Tabla3[[#This Row],[BALANCE INICIAL2]]+Tabla3[[#This Row],[ENTRADAS3]]-Tabla3[[#This Row],[SALIDAS4]]</f>
        <v>180</v>
      </c>
    </row>
    <row r="550" spans="1:15" hidden="1">
      <c r="A550" s="9" t="s">
        <v>59</v>
      </c>
      <c r="B550" s="16" t="s">
        <v>880</v>
      </c>
      <c r="C550" t="s">
        <v>107</v>
      </c>
      <c r="D550" t="s">
        <v>766</v>
      </c>
      <c r="F550" s="9" t="s">
        <v>820</v>
      </c>
      <c r="G550">
        <v>1</v>
      </c>
      <c r="J550">
        <f>+Tabla3[[#This Row],[BALANCE INICIAL]]+Tabla3[[#This Row],[ENTRADAS]]-Tabla3[[#This Row],[SALIDAS]]</f>
        <v>1</v>
      </c>
      <c r="K550" s="2">
        <v>195</v>
      </c>
      <c r="L550" s="2">
        <f>+Tabla3[[#This Row],[BALANCE INICIAL]]*Tabla3[[#This Row],[PRECIO]]</f>
        <v>195</v>
      </c>
      <c r="M550" s="2">
        <f>+Tabla3[[#This Row],[ENTRADAS]]*Tabla3[[#This Row],[PRECIO]]</f>
        <v>0</v>
      </c>
      <c r="N550" s="2">
        <f>+Tabla3[[#This Row],[SALIDAS]]*Tabla3[[#This Row],[PRECIO]]</f>
        <v>0</v>
      </c>
      <c r="O550" s="2">
        <f>+Tabla3[[#This Row],[BALANCE INICIAL2]]+Tabla3[[#This Row],[ENTRADAS3]]-Tabla3[[#This Row],[SALIDAS4]]</f>
        <v>195</v>
      </c>
    </row>
    <row r="551" spans="1:15" hidden="1">
      <c r="A551" s="9" t="s">
        <v>29</v>
      </c>
      <c r="B551" s="16" t="s">
        <v>878</v>
      </c>
      <c r="C551" t="s">
        <v>102</v>
      </c>
      <c r="D551" t="s">
        <v>518</v>
      </c>
      <c r="F551" s="9" t="s">
        <v>821</v>
      </c>
      <c r="G551">
        <v>0</v>
      </c>
      <c r="J551">
        <f>+Tabla3[[#This Row],[BALANCE INICIAL]]+Tabla3[[#This Row],[ENTRADAS]]-Tabla3[[#This Row],[SALIDAS]]</f>
        <v>0</v>
      </c>
      <c r="K551" s="2">
        <v>150</v>
      </c>
      <c r="L551" s="2">
        <f>+Tabla3[[#This Row],[BALANCE INICIAL]]*Tabla3[[#This Row],[PRECIO]]</f>
        <v>0</v>
      </c>
      <c r="M551" s="2">
        <f>+Tabla3[[#This Row],[ENTRADAS]]*Tabla3[[#This Row],[PRECIO]]</f>
        <v>0</v>
      </c>
      <c r="N551" s="2">
        <f>+Tabla3[[#This Row],[SALIDAS]]*Tabla3[[#This Row],[PRECIO]]</f>
        <v>0</v>
      </c>
      <c r="O551" s="2">
        <f>+Tabla3[[#This Row],[BALANCE INICIAL2]]+Tabla3[[#This Row],[ENTRADAS3]]-Tabla3[[#This Row],[SALIDAS4]]</f>
        <v>0</v>
      </c>
    </row>
    <row r="552" spans="1:15" hidden="1">
      <c r="A552" s="9" t="s">
        <v>59</v>
      </c>
      <c r="B552" s="16" t="s">
        <v>880</v>
      </c>
      <c r="C552" t="s">
        <v>107</v>
      </c>
      <c r="D552" t="s">
        <v>767</v>
      </c>
      <c r="F552" s="9" t="s">
        <v>820</v>
      </c>
      <c r="G552">
        <v>1</v>
      </c>
      <c r="J552">
        <f>+Tabla3[[#This Row],[BALANCE INICIAL]]+Tabla3[[#This Row],[ENTRADAS]]-Tabla3[[#This Row],[SALIDAS]]</f>
        <v>1</v>
      </c>
      <c r="K552" s="2">
        <v>1182.17</v>
      </c>
      <c r="L552" s="2">
        <f>+Tabla3[[#This Row],[BALANCE INICIAL]]*Tabla3[[#This Row],[PRECIO]]</f>
        <v>1182.17</v>
      </c>
      <c r="M552" s="2">
        <f>+Tabla3[[#This Row],[ENTRADAS]]*Tabla3[[#This Row],[PRECIO]]</f>
        <v>0</v>
      </c>
      <c r="N552" s="2">
        <f>+Tabla3[[#This Row],[SALIDAS]]*Tabla3[[#This Row],[PRECIO]]</f>
        <v>0</v>
      </c>
      <c r="O552" s="2">
        <f>+Tabla3[[#This Row],[BALANCE INICIAL2]]+Tabla3[[#This Row],[ENTRADAS3]]-Tabla3[[#This Row],[SALIDAS4]]</f>
        <v>1182.17</v>
      </c>
    </row>
    <row r="553" spans="1:15" hidden="1">
      <c r="A553" s="9" t="s">
        <v>28</v>
      </c>
      <c r="B553" s="16" t="s">
        <v>884</v>
      </c>
      <c r="C553" t="s">
        <v>74</v>
      </c>
      <c r="D553" t="s">
        <v>482</v>
      </c>
      <c r="F553" s="9" t="s">
        <v>826</v>
      </c>
      <c r="G553">
        <v>4</v>
      </c>
      <c r="J553">
        <f>+Tabla3[[#This Row],[BALANCE INICIAL]]+Tabla3[[#This Row],[ENTRADAS]]-Tabla3[[#This Row],[SALIDAS]]</f>
        <v>4</v>
      </c>
      <c r="K553" s="2">
        <v>3331.38</v>
      </c>
      <c r="L553" s="2">
        <f>+Tabla3[[#This Row],[BALANCE INICIAL]]*Tabla3[[#This Row],[PRECIO]]</f>
        <v>13325.52</v>
      </c>
      <c r="M553" s="2">
        <f>+Tabla3[[#This Row],[ENTRADAS]]*Tabla3[[#This Row],[PRECIO]]</f>
        <v>0</v>
      </c>
      <c r="N553" s="2">
        <f>+Tabla3[[#This Row],[SALIDAS]]*Tabla3[[#This Row],[PRECIO]]</f>
        <v>0</v>
      </c>
      <c r="O553" s="2">
        <f>+Tabla3[[#This Row],[BALANCE INICIAL2]]+Tabla3[[#This Row],[ENTRADAS3]]-Tabla3[[#This Row],[SALIDAS4]]</f>
        <v>13325.52</v>
      </c>
    </row>
    <row r="554" spans="1:15" hidden="1">
      <c r="A554" s="9" t="s">
        <v>28</v>
      </c>
      <c r="B554" s="16" t="s">
        <v>884</v>
      </c>
      <c r="C554" t="s">
        <v>74</v>
      </c>
      <c r="D554" t="s">
        <v>272</v>
      </c>
      <c r="F554" s="9" t="s">
        <v>820</v>
      </c>
      <c r="G554">
        <v>12</v>
      </c>
      <c r="J554">
        <f>+Tabla3[[#This Row],[BALANCE INICIAL]]+Tabla3[[#This Row],[ENTRADAS]]-Tabla3[[#This Row],[SALIDAS]]</f>
        <v>12</v>
      </c>
      <c r="K554" s="2">
        <v>6250</v>
      </c>
      <c r="L554" s="2">
        <f>+Tabla3[[#This Row],[BALANCE INICIAL]]*Tabla3[[#This Row],[PRECIO]]</f>
        <v>75000</v>
      </c>
      <c r="M554" s="2">
        <f>+Tabla3[[#This Row],[ENTRADAS]]*Tabla3[[#This Row],[PRECIO]]</f>
        <v>0</v>
      </c>
      <c r="N554" s="2">
        <f>+Tabla3[[#This Row],[SALIDAS]]*Tabla3[[#This Row],[PRECIO]]</f>
        <v>0</v>
      </c>
      <c r="O554" s="2">
        <f>+Tabla3[[#This Row],[BALANCE INICIAL2]]+Tabla3[[#This Row],[ENTRADAS3]]-Tabla3[[#This Row],[SALIDAS4]]</f>
        <v>75000</v>
      </c>
    </row>
    <row r="555" spans="1:15" hidden="1">
      <c r="A555" s="9" t="s">
        <v>23</v>
      </c>
      <c r="B555" s="10" t="s">
        <v>881</v>
      </c>
      <c r="C555" t="s">
        <v>97</v>
      </c>
      <c r="D555" t="s">
        <v>383</v>
      </c>
      <c r="F555" s="9" t="s">
        <v>826</v>
      </c>
      <c r="G555">
        <v>5</v>
      </c>
      <c r="J555">
        <f>+Tabla3[[#This Row],[BALANCE INICIAL]]+Tabla3[[#This Row],[ENTRADAS]]-Tabla3[[#This Row],[SALIDAS]]</f>
        <v>5</v>
      </c>
      <c r="K555" s="2">
        <v>780</v>
      </c>
      <c r="L555" s="2">
        <f>+Tabla3[[#This Row],[BALANCE INICIAL]]*Tabla3[[#This Row],[PRECIO]]</f>
        <v>3900</v>
      </c>
      <c r="M555" s="2">
        <f>+Tabla3[[#This Row],[ENTRADAS]]*Tabla3[[#This Row],[PRECIO]]</f>
        <v>0</v>
      </c>
      <c r="N555" s="2">
        <f>+Tabla3[[#This Row],[SALIDAS]]*Tabla3[[#This Row],[PRECIO]]</f>
        <v>0</v>
      </c>
      <c r="O555" s="2">
        <f>+Tabla3[[#This Row],[BALANCE INICIAL2]]+Tabla3[[#This Row],[ENTRADAS3]]-Tabla3[[#This Row],[SALIDAS4]]</f>
        <v>3900</v>
      </c>
    </row>
    <row r="556" spans="1:15">
      <c r="A556" s="9" t="s">
        <v>23</v>
      </c>
      <c r="B556" s="10" t="s">
        <v>881</v>
      </c>
      <c r="C556" t="s">
        <v>882</v>
      </c>
      <c r="D556" t="s">
        <v>398</v>
      </c>
      <c r="F556" s="9" t="s">
        <v>826</v>
      </c>
      <c r="H556">
        <v>3</v>
      </c>
      <c r="I556">
        <v>3</v>
      </c>
      <c r="J556">
        <f>+Tabla3[[#This Row],[BALANCE INICIAL]]+Tabla3[[#This Row],[ENTRADAS]]-Tabla3[[#This Row],[SALIDAS]]</f>
        <v>0</v>
      </c>
      <c r="K556" s="2">
        <v>1677.96</v>
      </c>
      <c r="L556" s="2">
        <f>+Tabla3[[#This Row],[BALANCE INICIAL]]*Tabla3[[#This Row],[PRECIO]]</f>
        <v>0</v>
      </c>
      <c r="M556" s="2">
        <f>+Tabla3[[#This Row],[ENTRADAS]]*Tabla3[[#This Row],[PRECIO]]</f>
        <v>5033.88</v>
      </c>
      <c r="N556" s="2">
        <f>+Tabla3[[#This Row],[SALIDAS]]*Tabla3[[#This Row],[PRECIO]]</f>
        <v>5033.88</v>
      </c>
      <c r="O556" s="2">
        <f>+Tabla3[[#This Row],[BALANCE INICIAL2]]+Tabla3[[#This Row],[ENTRADAS3]]-Tabla3[[#This Row],[SALIDAS4]]</f>
        <v>0</v>
      </c>
    </row>
    <row r="557" spans="1:15" hidden="1">
      <c r="A557" s="9" t="s">
        <v>44</v>
      </c>
      <c r="B557" s="16" t="s">
        <v>892</v>
      </c>
      <c r="C557" t="s">
        <v>90</v>
      </c>
      <c r="D557" t="s">
        <v>283</v>
      </c>
      <c r="F557" s="9" t="s">
        <v>826</v>
      </c>
      <c r="G557">
        <v>88</v>
      </c>
      <c r="J557">
        <f>+Tabla3[[#This Row],[BALANCE INICIAL]]+Tabla3[[#This Row],[ENTRADAS]]-Tabla3[[#This Row],[SALIDAS]]</f>
        <v>88</v>
      </c>
      <c r="K557" s="2">
        <v>390</v>
      </c>
      <c r="L557" s="2">
        <f>+Tabla3[[#This Row],[BALANCE INICIAL]]*Tabla3[[#This Row],[PRECIO]]</f>
        <v>34320</v>
      </c>
      <c r="M557" s="2">
        <f>+Tabla3[[#This Row],[ENTRADAS]]*Tabla3[[#This Row],[PRECIO]]</f>
        <v>0</v>
      </c>
      <c r="N557" s="2">
        <f>+Tabla3[[#This Row],[SALIDAS]]*Tabla3[[#This Row],[PRECIO]]</f>
        <v>0</v>
      </c>
      <c r="O557" s="2">
        <f>+Tabla3[[#This Row],[BALANCE INICIAL2]]+Tabla3[[#This Row],[ENTRADAS3]]-Tabla3[[#This Row],[SALIDAS4]]</f>
        <v>34320</v>
      </c>
    </row>
    <row r="558" spans="1:15">
      <c r="A558" s="9" t="s">
        <v>23</v>
      </c>
      <c r="B558" s="10" t="s">
        <v>881</v>
      </c>
      <c r="C558" t="s">
        <v>882</v>
      </c>
      <c r="D558" t="s">
        <v>399</v>
      </c>
      <c r="F558" s="9" t="s">
        <v>826</v>
      </c>
      <c r="H558">
        <v>8</v>
      </c>
      <c r="I558">
        <v>8</v>
      </c>
      <c r="J558">
        <f>+Tabla3[[#This Row],[BALANCE INICIAL]]+Tabla3[[#This Row],[ENTRADAS]]-Tabla3[[#This Row],[SALIDAS]]</f>
        <v>0</v>
      </c>
      <c r="K558" s="2">
        <v>1911.6</v>
      </c>
      <c r="L558" s="2">
        <f>+Tabla3[[#This Row],[BALANCE INICIAL]]*Tabla3[[#This Row],[PRECIO]]</f>
        <v>0</v>
      </c>
      <c r="M558" s="2">
        <f>+Tabla3[[#This Row],[ENTRADAS]]*Tabla3[[#This Row],[PRECIO]]</f>
        <v>15292.8</v>
      </c>
      <c r="N558" s="2">
        <f>+Tabla3[[#This Row],[SALIDAS]]*Tabla3[[#This Row],[PRECIO]]</f>
        <v>15292.8</v>
      </c>
      <c r="O558" s="2">
        <f>+Tabla3[[#This Row],[BALANCE INICIAL2]]+Tabla3[[#This Row],[ENTRADAS3]]-Tabla3[[#This Row],[SALIDAS4]]</f>
        <v>0</v>
      </c>
    </row>
    <row r="559" spans="1:15" hidden="1">
      <c r="A559" s="9" t="s">
        <v>29</v>
      </c>
      <c r="B559" s="16" t="s">
        <v>878</v>
      </c>
      <c r="C559" t="s">
        <v>102</v>
      </c>
      <c r="D559" t="s">
        <v>521</v>
      </c>
      <c r="F559" s="9" t="s">
        <v>821</v>
      </c>
      <c r="G559">
        <v>0</v>
      </c>
      <c r="J559">
        <f>+Tabla3[[#This Row],[BALANCE INICIAL]]+Tabla3[[#This Row],[ENTRADAS]]-Tabla3[[#This Row],[SALIDAS]]</f>
        <v>0</v>
      </c>
      <c r="K559" s="2">
        <v>31</v>
      </c>
      <c r="L559" s="2">
        <f>+Tabla3[[#This Row],[BALANCE INICIAL]]*Tabla3[[#This Row],[PRECIO]]</f>
        <v>0</v>
      </c>
      <c r="M559" s="2">
        <f>+Tabla3[[#This Row],[ENTRADAS]]*Tabla3[[#This Row],[PRECIO]]</f>
        <v>0</v>
      </c>
      <c r="N559" s="2">
        <f>+Tabla3[[#This Row],[SALIDAS]]*Tabla3[[#This Row],[PRECIO]]</f>
        <v>0</v>
      </c>
      <c r="O559" s="2">
        <f>+Tabla3[[#This Row],[BALANCE INICIAL2]]+Tabla3[[#This Row],[ENTRADAS3]]-Tabla3[[#This Row],[SALIDAS4]]</f>
        <v>0</v>
      </c>
    </row>
    <row r="560" spans="1:15" hidden="1">
      <c r="A560" s="9" t="s">
        <v>29</v>
      </c>
      <c r="B560" s="16" t="s">
        <v>878</v>
      </c>
      <c r="C560" t="s">
        <v>102</v>
      </c>
      <c r="D560" t="s">
        <v>522</v>
      </c>
      <c r="F560" s="9" t="s">
        <v>821</v>
      </c>
      <c r="G560">
        <v>0</v>
      </c>
      <c r="J560">
        <f>+Tabla3[[#This Row],[BALANCE INICIAL]]+Tabla3[[#This Row],[ENTRADAS]]-Tabla3[[#This Row],[SALIDAS]]</f>
        <v>0</v>
      </c>
      <c r="K560" s="2">
        <v>31</v>
      </c>
      <c r="L560" s="2">
        <f>+Tabla3[[#This Row],[BALANCE INICIAL]]*Tabla3[[#This Row],[PRECIO]]</f>
        <v>0</v>
      </c>
      <c r="M560" s="2">
        <f>+Tabla3[[#This Row],[ENTRADAS]]*Tabla3[[#This Row],[PRECIO]]</f>
        <v>0</v>
      </c>
      <c r="N560" s="2">
        <f>+Tabla3[[#This Row],[SALIDAS]]*Tabla3[[#This Row],[PRECIO]]</f>
        <v>0</v>
      </c>
      <c r="O560" s="2">
        <f>+Tabla3[[#This Row],[BALANCE INICIAL2]]+Tabla3[[#This Row],[ENTRADAS3]]-Tabla3[[#This Row],[SALIDAS4]]</f>
        <v>0</v>
      </c>
    </row>
    <row r="561" spans="1:15" hidden="1">
      <c r="A561" s="9" t="s">
        <v>34</v>
      </c>
      <c r="B561" s="10" t="s">
        <v>877</v>
      </c>
      <c r="C561" t="s">
        <v>104</v>
      </c>
      <c r="D561" t="s">
        <v>497</v>
      </c>
      <c r="F561" s="9" t="s">
        <v>826</v>
      </c>
      <c r="G561">
        <v>0</v>
      </c>
      <c r="J561">
        <f>+Tabla3[[#This Row],[BALANCE INICIAL]]+Tabla3[[#This Row],[ENTRADAS]]-Tabla3[[#This Row],[SALIDAS]]</f>
        <v>0</v>
      </c>
      <c r="K561" s="2">
        <v>8</v>
      </c>
      <c r="L561" s="2">
        <f>+Tabla3[[#This Row],[BALANCE INICIAL]]*Tabla3[[#This Row],[PRECIO]]</f>
        <v>0</v>
      </c>
      <c r="M561" s="2">
        <f>+Tabla3[[#This Row],[ENTRADAS]]*Tabla3[[#This Row],[PRECIO]]</f>
        <v>0</v>
      </c>
      <c r="N561" s="2">
        <f>+Tabla3[[#This Row],[SALIDAS]]*Tabla3[[#This Row],[PRECIO]]</f>
        <v>0</v>
      </c>
      <c r="O561" s="2">
        <f>+Tabla3[[#This Row],[BALANCE INICIAL2]]+Tabla3[[#This Row],[ENTRADAS3]]-Tabla3[[#This Row],[SALIDAS4]]</f>
        <v>0</v>
      </c>
    </row>
    <row r="562" spans="1:15" hidden="1">
      <c r="A562" s="9" t="s">
        <v>59</v>
      </c>
      <c r="B562" s="16" t="s">
        <v>880</v>
      </c>
      <c r="C562" t="s">
        <v>107</v>
      </c>
      <c r="D562" t="s">
        <v>768</v>
      </c>
      <c r="F562" s="9" t="s">
        <v>820</v>
      </c>
      <c r="G562">
        <v>192</v>
      </c>
      <c r="J562">
        <f>+Tabla3[[#This Row],[BALANCE INICIAL]]+Tabla3[[#This Row],[ENTRADAS]]-Tabla3[[#This Row],[SALIDAS]]</f>
        <v>192</v>
      </c>
      <c r="K562" s="2">
        <v>75</v>
      </c>
      <c r="L562" s="2">
        <f>+Tabla3[[#This Row],[BALANCE INICIAL]]*Tabla3[[#This Row],[PRECIO]]</f>
        <v>14400</v>
      </c>
      <c r="M562" s="2">
        <f>+Tabla3[[#This Row],[ENTRADAS]]*Tabla3[[#This Row],[PRECIO]]</f>
        <v>0</v>
      </c>
      <c r="N562" s="2">
        <f>+Tabla3[[#This Row],[SALIDAS]]*Tabla3[[#This Row],[PRECIO]]</f>
        <v>0</v>
      </c>
      <c r="O562" s="2">
        <f>+Tabla3[[#This Row],[BALANCE INICIAL2]]+Tabla3[[#This Row],[ENTRADAS3]]-Tabla3[[#This Row],[SALIDAS4]]</f>
        <v>14400</v>
      </c>
    </row>
    <row r="563" spans="1:15" hidden="1">
      <c r="A563" s="9" t="s">
        <v>59</v>
      </c>
      <c r="B563" s="16" t="s">
        <v>880</v>
      </c>
      <c r="C563" t="s">
        <v>107</v>
      </c>
      <c r="D563" t="s">
        <v>769</v>
      </c>
      <c r="F563" s="9" t="s">
        <v>820</v>
      </c>
      <c r="G563">
        <v>6</v>
      </c>
      <c r="J563">
        <f>+Tabla3[[#This Row],[BALANCE INICIAL]]+Tabla3[[#This Row],[ENTRADAS]]-Tabla3[[#This Row],[SALIDAS]]</f>
        <v>6</v>
      </c>
      <c r="K563" s="2">
        <v>40</v>
      </c>
      <c r="L563" s="2">
        <f>+Tabla3[[#This Row],[BALANCE INICIAL]]*Tabla3[[#This Row],[PRECIO]]</f>
        <v>240</v>
      </c>
      <c r="M563" s="2">
        <f>+Tabla3[[#This Row],[ENTRADAS]]*Tabla3[[#This Row],[PRECIO]]</f>
        <v>0</v>
      </c>
      <c r="N563" s="2">
        <f>+Tabla3[[#This Row],[SALIDAS]]*Tabla3[[#This Row],[PRECIO]]</f>
        <v>0</v>
      </c>
      <c r="O563" s="2">
        <f>+Tabla3[[#This Row],[BALANCE INICIAL2]]+Tabla3[[#This Row],[ENTRADAS3]]-Tabla3[[#This Row],[SALIDAS4]]</f>
        <v>240</v>
      </c>
    </row>
    <row r="564" spans="1:15" hidden="1">
      <c r="A564" s="9" t="s">
        <v>59</v>
      </c>
      <c r="B564" s="16" t="s">
        <v>880</v>
      </c>
      <c r="C564" t="s">
        <v>107</v>
      </c>
      <c r="D564" t="s">
        <v>770</v>
      </c>
      <c r="F564" s="9" t="s">
        <v>820</v>
      </c>
      <c r="G564">
        <v>4</v>
      </c>
      <c r="J564">
        <f>+Tabla3[[#This Row],[BALANCE INICIAL]]+Tabla3[[#This Row],[ENTRADAS]]-Tabla3[[#This Row],[SALIDAS]]</f>
        <v>4</v>
      </c>
      <c r="K564" s="2">
        <v>350</v>
      </c>
      <c r="L564" s="2">
        <f>+Tabla3[[#This Row],[BALANCE INICIAL]]*Tabla3[[#This Row],[PRECIO]]</f>
        <v>1400</v>
      </c>
      <c r="M564" s="2">
        <f>+Tabla3[[#This Row],[ENTRADAS]]*Tabla3[[#This Row],[PRECIO]]</f>
        <v>0</v>
      </c>
      <c r="N564" s="2">
        <f>+Tabla3[[#This Row],[SALIDAS]]*Tabla3[[#This Row],[PRECIO]]</f>
        <v>0</v>
      </c>
      <c r="O564" s="2">
        <f>+Tabla3[[#This Row],[BALANCE INICIAL2]]+Tabla3[[#This Row],[ENTRADAS3]]-Tabla3[[#This Row],[SALIDAS4]]</f>
        <v>1400</v>
      </c>
    </row>
    <row r="565" spans="1:15" hidden="1">
      <c r="A565" s="9" t="s">
        <v>59</v>
      </c>
      <c r="B565" s="16" t="s">
        <v>880</v>
      </c>
      <c r="C565" t="s">
        <v>107</v>
      </c>
      <c r="D565" t="s">
        <v>771</v>
      </c>
      <c r="F565" s="9" t="s">
        <v>820</v>
      </c>
      <c r="G565">
        <v>8</v>
      </c>
      <c r="J565">
        <f>+Tabla3[[#This Row],[BALANCE INICIAL]]+Tabla3[[#This Row],[ENTRADAS]]-Tabla3[[#This Row],[SALIDAS]]</f>
        <v>8</v>
      </c>
      <c r="K565" s="2">
        <v>450</v>
      </c>
      <c r="L565" s="2">
        <f>+Tabla3[[#This Row],[BALANCE INICIAL]]*Tabla3[[#This Row],[PRECIO]]</f>
        <v>3600</v>
      </c>
      <c r="M565" s="2">
        <f>+Tabla3[[#This Row],[ENTRADAS]]*Tabla3[[#This Row],[PRECIO]]</f>
        <v>0</v>
      </c>
      <c r="N565" s="2">
        <f>+Tabla3[[#This Row],[SALIDAS]]*Tabla3[[#This Row],[PRECIO]]</f>
        <v>0</v>
      </c>
      <c r="O565" s="2">
        <f>+Tabla3[[#This Row],[BALANCE INICIAL2]]+Tabla3[[#This Row],[ENTRADAS3]]-Tabla3[[#This Row],[SALIDAS4]]</f>
        <v>3600</v>
      </c>
    </row>
    <row r="566" spans="1:15" hidden="1">
      <c r="A566" s="9" t="s">
        <v>59</v>
      </c>
      <c r="B566" s="16" t="s">
        <v>880</v>
      </c>
      <c r="C566" t="s">
        <v>107</v>
      </c>
      <c r="D566" t="s">
        <v>772</v>
      </c>
      <c r="F566" s="9" t="s">
        <v>820</v>
      </c>
      <c r="G566">
        <v>6</v>
      </c>
      <c r="J566">
        <f>+Tabla3[[#This Row],[BALANCE INICIAL]]+Tabla3[[#This Row],[ENTRADAS]]-Tabla3[[#This Row],[SALIDAS]]</f>
        <v>6</v>
      </c>
      <c r="K566" s="2">
        <v>450</v>
      </c>
      <c r="L566" s="2">
        <f>+Tabla3[[#This Row],[BALANCE INICIAL]]*Tabla3[[#This Row],[PRECIO]]</f>
        <v>2700</v>
      </c>
      <c r="M566" s="2">
        <f>+Tabla3[[#This Row],[ENTRADAS]]*Tabla3[[#This Row],[PRECIO]]</f>
        <v>0</v>
      </c>
      <c r="N566" s="2">
        <f>+Tabla3[[#This Row],[SALIDAS]]*Tabla3[[#This Row],[PRECIO]]</f>
        <v>0</v>
      </c>
      <c r="O566" s="2">
        <f>+Tabla3[[#This Row],[BALANCE INICIAL2]]+Tabla3[[#This Row],[ENTRADAS3]]-Tabla3[[#This Row],[SALIDAS4]]</f>
        <v>2700</v>
      </c>
    </row>
    <row r="567" spans="1:15" hidden="1">
      <c r="A567" s="9" t="s">
        <v>59</v>
      </c>
      <c r="B567" s="16" t="s">
        <v>880</v>
      </c>
      <c r="C567" t="s">
        <v>107</v>
      </c>
      <c r="D567" t="s">
        <v>773</v>
      </c>
      <c r="F567" s="9" t="s">
        <v>820</v>
      </c>
      <c r="G567">
        <v>32</v>
      </c>
      <c r="J567">
        <f>+Tabla3[[#This Row],[BALANCE INICIAL]]+Tabla3[[#This Row],[ENTRADAS]]-Tabla3[[#This Row],[SALIDAS]]</f>
        <v>32</v>
      </c>
      <c r="K567" s="2">
        <v>350</v>
      </c>
      <c r="L567" s="2">
        <f>+Tabla3[[#This Row],[BALANCE INICIAL]]*Tabla3[[#This Row],[PRECIO]]</f>
        <v>11200</v>
      </c>
      <c r="M567" s="2">
        <f>+Tabla3[[#This Row],[ENTRADAS]]*Tabla3[[#This Row],[PRECIO]]</f>
        <v>0</v>
      </c>
      <c r="N567" s="2">
        <f>+Tabla3[[#This Row],[SALIDAS]]*Tabla3[[#This Row],[PRECIO]]</f>
        <v>0</v>
      </c>
      <c r="O567" s="2">
        <f>+Tabla3[[#This Row],[BALANCE INICIAL2]]+Tabla3[[#This Row],[ENTRADAS3]]-Tabla3[[#This Row],[SALIDAS4]]</f>
        <v>11200</v>
      </c>
    </row>
    <row r="568" spans="1:15" hidden="1">
      <c r="A568" s="9" t="s">
        <v>59</v>
      </c>
      <c r="B568" s="16" t="s">
        <v>880</v>
      </c>
      <c r="C568" t="s">
        <v>107</v>
      </c>
      <c r="D568" t="s">
        <v>774</v>
      </c>
      <c r="F568" s="9" t="s">
        <v>820</v>
      </c>
      <c r="G568">
        <v>258</v>
      </c>
      <c r="J568">
        <f>+Tabla3[[#This Row],[BALANCE INICIAL]]+Tabla3[[#This Row],[ENTRADAS]]-Tabla3[[#This Row],[SALIDAS]]</f>
        <v>258</v>
      </c>
      <c r="K568" s="2">
        <v>290</v>
      </c>
      <c r="L568" s="2">
        <f>+Tabla3[[#This Row],[BALANCE INICIAL]]*Tabla3[[#This Row],[PRECIO]]</f>
        <v>74820</v>
      </c>
      <c r="M568" s="2">
        <f>+Tabla3[[#This Row],[ENTRADAS]]*Tabla3[[#This Row],[PRECIO]]</f>
        <v>0</v>
      </c>
      <c r="N568" s="2">
        <f>+Tabla3[[#This Row],[SALIDAS]]*Tabla3[[#This Row],[PRECIO]]</f>
        <v>0</v>
      </c>
      <c r="O568" s="2">
        <f>+Tabla3[[#This Row],[BALANCE INICIAL2]]+Tabla3[[#This Row],[ENTRADAS3]]-Tabla3[[#This Row],[SALIDAS4]]</f>
        <v>74820</v>
      </c>
    </row>
    <row r="569" spans="1:15" hidden="1">
      <c r="A569" s="9" t="s">
        <v>29</v>
      </c>
      <c r="B569" s="16" t="s">
        <v>878</v>
      </c>
      <c r="C569" t="s">
        <v>102</v>
      </c>
      <c r="D569" t="s">
        <v>523</v>
      </c>
      <c r="F569" s="9" t="s">
        <v>908</v>
      </c>
      <c r="G569">
        <v>0</v>
      </c>
      <c r="J569">
        <f>+Tabla3[[#This Row],[BALANCE INICIAL]]+Tabla3[[#This Row],[ENTRADAS]]-Tabla3[[#This Row],[SALIDAS]]</f>
        <v>0</v>
      </c>
      <c r="K569" s="2">
        <v>105</v>
      </c>
      <c r="L569" s="2">
        <f>+Tabla3[[#This Row],[BALANCE INICIAL]]*Tabla3[[#This Row],[PRECIO]]</f>
        <v>0</v>
      </c>
      <c r="M569" s="2">
        <f>+Tabla3[[#This Row],[ENTRADAS]]*Tabla3[[#This Row],[PRECIO]]</f>
        <v>0</v>
      </c>
      <c r="N569" s="2">
        <f>+Tabla3[[#This Row],[SALIDAS]]*Tabla3[[#This Row],[PRECIO]]</f>
        <v>0</v>
      </c>
      <c r="O569" s="2">
        <f>+Tabla3[[#This Row],[BALANCE INICIAL2]]+Tabla3[[#This Row],[ENTRADAS3]]-Tabla3[[#This Row],[SALIDAS4]]</f>
        <v>0</v>
      </c>
    </row>
    <row r="570" spans="1:15" hidden="1">
      <c r="A570" s="9" t="s">
        <v>28</v>
      </c>
      <c r="B570" s="16" t="s">
        <v>884</v>
      </c>
      <c r="C570" t="s">
        <v>74</v>
      </c>
      <c r="D570" t="s">
        <v>290</v>
      </c>
      <c r="F570" s="9" t="s">
        <v>820</v>
      </c>
      <c r="G570">
        <v>3</v>
      </c>
      <c r="J570">
        <f>+Tabla3[[#This Row],[BALANCE INICIAL]]+Tabla3[[#This Row],[ENTRADAS]]-Tabla3[[#This Row],[SALIDAS]]</f>
        <v>3</v>
      </c>
      <c r="K570" s="2">
        <v>24.58</v>
      </c>
      <c r="L570" s="2">
        <f>+Tabla3[[#This Row],[BALANCE INICIAL]]*Tabla3[[#This Row],[PRECIO]]</f>
        <v>73.739999999999995</v>
      </c>
      <c r="M570" s="2">
        <f>+Tabla3[[#This Row],[ENTRADAS]]*Tabla3[[#This Row],[PRECIO]]</f>
        <v>0</v>
      </c>
      <c r="N570" s="2">
        <f>+Tabla3[[#This Row],[SALIDAS]]*Tabla3[[#This Row],[PRECIO]]</f>
        <v>0</v>
      </c>
      <c r="O570" s="2">
        <f>+Tabla3[[#This Row],[BALANCE INICIAL2]]+Tabla3[[#This Row],[ENTRADAS3]]-Tabla3[[#This Row],[SALIDAS4]]</f>
        <v>73.739999999999995</v>
      </c>
    </row>
    <row r="571" spans="1:15" hidden="1">
      <c r="A571" s="9" t="s">
        <v>28</v>
      </c>
      <c r="B571" s="16" t="s">
        <v>884</v>
      </c>
      <c r="C571" t="s">
        <v>74</v>
      </c>
      <c r="D571" t="s">
        <v>291</v>
      </c>
      <c r="F571" s="9" t="s">
        <v>826</v>
      </c>
      <c r="G571">
        <v>760</v>
      </c>
      <c r="J571">
        <f>+Tabla3[[#This Row],[BALANCE INICIAL]]+Tabla3[[#This Row],[ENTRADAS]]-Tabla3[[#This Row],[SALIDAS]]</f>
        <v>760</v>
      </c>
      <c r="K571" s="2">
        <v>11.3</v>
      </c>
      <c r="L571" s="2">
        <f>+Tabla3[[#This Row],[BALANCE INICIAL]]*Tabla3[[#This Row],[PRECIO]]</f>
        <v>8588</v>
      </c>
      <c r="M571" s="2">
        <f>+Tabla3[[#This Row],[ENTRADAS]]*Tabla3[[#This Row],[PRECIO]]</f>
        <v>0</v>
      </c>
      <c r="N571" s="2">
        <f>+Tabla3[[#This Row],[SALIDAS]]*Tabla3[[#This Row],[PRECIO]]</f>
        <v>0</v>
      </c>
      <c r="O571" s="2">
        <f>+Tabla3[[#This Row],[BALANCE INICIAL2]]+Tabla3[[#This Row],[ENTRADAS3]]-Tabla3[[#This Row],[SALIDAS4]]</f>
        <v>8588</v>
      </c>
    </row>
    <row r="572" spans="1:15" hidden="1">
      <c r="A572" s="9" t="s">
        <v>23</v>
      </c>
      <c r="B572" s="10" t="s">
        <v>881</v>
      </c>
      <c r="C572" t="s">
        <v>882</v>
      </c>
      <c r="D572" t="s">
        <v>427</v>
      </c>
      <c r="F572" s="9" t="s">
        <v>826</v>
      </c>
      <c r="G572">
        <v>10</v>
      </c>
      <c r="J572">
        <f>+Tabla3[[#This Row],[BALANCE INICIAL]]+Tabla3[[#This Row],[ENTRADAS]]-Tabla3[[#This Row],[SALIDAS]]</f>
        <v>10</v>
      </c>
      <c r="K572" s="2">
        <v>87.86</v>
      </c>
      <c r="L572" s="2">
        <f>+Tabla3[[#This Row],[BALANCE INICIAL]]*Tabla3[[#This Row],[PRECIO]]</f>
        <v>878.6</v>
      </c>
      <c r="M572" s="2">
        <f>+Tabla3[[#This Row],[ENTRADAS]]*Tabla3[[#This Row],[PRECIO]]</f>
        <v>0</v>
      </c>
      <c r="N572" s="2">
        <f>+Tabla3[[#This Row],[SALIDAS]]*Tabla3[[#This Row],[PRECIO]]</f>
        <v>0</v>
      </c>
      <c r="O572" s="2">
        <f>+Tabla3[[#This Row],[BALANCE INICIAL2]]+Tabla3[[#This Row],[ENTRADAS3]]-Tabla3[[#This Row],[SALIDAS4]]</f>
        <v>878.6</v>
      </c>
    </row>
    <row r="573" spans="1:15" hidden="1">
      <c r="A573" s="9" t="s">
        <v>59</v>
      </c>
      <c r="B573" s="16" t="s">
        <v>880</v>
      </c>
      <c r="C573" t="s">
        <v>107</v>
      </c>
      <c r="D573" t="s">
        <v>775</v>
      </c>
      <c r="F573" s="9" t="s">
        <v>820</v>
      </c>
      <c r="G573">
        <v>24</v>
      </c>
      <c r="J573">
        <f>+Tabla3[[#This Row],[BALANCE INICIAL]]+Tabla3[[#This Row],[ENTRADAS]]-Tabla3[[#This Row],[SALIDAS]]</f>
        <v>24</v>
      </c>
      <c r="K573" s="2">
        <v>99</v>
      </c>
      <c r="L573" s="2">
        <f>+Tabla3[[#This Row],[BALANCE INICIAL]]*Tabla3[[#This Row],[PRECIO]]</f>
        <v>2376</v>
      </c>
      <c r="M573" s="2">
        <f>+Tabla3[[#This Row],[ENTRADAS]]*Tabla3[[#This Row],[PRECIO]]</f>
        <v>0</v>
      </c>
      <c r="N573" s="2">
        <f>+Tabla3[[#This Row],[SALIDAS]]*Tabla3[[#This Row],[PRECIO]]</f>
        <v>0</v>
      </c>
      <c r="O573" s="2">
        <f>+Tabla3[[#This Row],[BALANCE INICIAL2]]+Tabla3[[#This Row],[ENTRADAS3]]-Tabla3[[#This Row],[SALIDAS4]]</f>
        <v>2376</v>
      </c>
    </row>
    <row r="574" spans="1:15" hidden="1">
      <c r="A574" s="9" t="s">
        <v>41</v>
      </c>
      <c r="B574" s="16" t="s">
        <v>890</v>
      </c>
      <c r="C574" t="s">
        <v>87</v>
      </c>
      <c r="D574" t="s">
        <v>292</v>
      </c>
      <c r="F574" s="9" t="s">
        <v>820</v>
      </c>
      <c r="G574">
        <v>290</v>
      </c>
      <c r="J574">
        <f>+Tabla3[[#This Row],[BALANCE INICIAL]]+Tabla3[[#This Row],[ENTRADAS]]-Tabla3[[#This Row],[SALIDAS]]</f>
        <v>290</v>
      </c>
      <c r="K574" s="2">
        <v>32</v>
      </c>
      <c r="L574" s="2">
        <f>+Tabla3[[#This Row],[BALANCE INICIAL]]*Tabla3[[#This Row],[PRECIO]]</f>
        <v>9280</v>
      </c>
      <c r="M574" s="2">
        <f>+Tabla3[[#This Row],[ENTRADAS]]*Tabla3[[#This Row],[PRECIO]]</f>
        <v>0</v>
      </c>
      <c r="N574" s="2">
        <f>+Tabla3[[#This Row],[SALIDAS]]*Tabla3[[#This Row],[PRECIO]]</f>
        <v>0</v>
      </c>
      <c r="O574" s="2">
        <f>+Tabla3[[#This Row],[BALANCE INICIAL2]]+Tabla3[[#This Row],[ENTRADAS3]]-Tabla3[[#This Row],[SALIDAS4]]</f>
        <v>9280</v>
      </c>
    </row>
    <row r="575" spans="1:15" hidden="1">
      <c r="A575" s="9" t="s">
        <v>41</v>
      </c>
      <c r="B575" s="16" t="s">
        <v>890</v>
      </c>
      <c r="C575" t="s">
        <v>87</v>
      </c>
      <c r="D575" t="s">
        <v>293</v>
      </c>
      <c r="F575" s="9" t="s">
        <v>826</v>
      </c>
      <c r="G575">
        <v>185</v>
      </c>
      <c r="I575">
        <v>25</v>
      </c>
      <c r="J575">
        <f>+Tabla3[[#This Row],[BALANCE INICIAL]]+Tabla3[[#This Row],[ENTRADAS]]-Tabla3[[#This Row],[SALIDAS]]</f>
        <v>160</v>
      </c>
      <c r="K575" s="2">
        <v>219</v>
      </c>
      <c r="L575" s="2">
        <f>+Tabla3[[#This Row],[BALANCE INICIAL]]*Tabla3[[#This Row],[PRECIO]]</f>
        <v>40515</v>
      </c>
      <c r="M575" s="2">
        <f>+Tabla3[[#This Row],[ENTRADAS]]*Tabla3[[#This Row],[PRECIO]]</f>
        <v>0</v>
      </c>
      <c r="N575" s="2">
        <f>+Tabla3[[#This Row],[SALIDAS]]*Tabla3[[#This Row],[PRECIO]]</f>
        <v>5475</v>
      </c>
      <c r="O575" s="2">
        <f>+Tabla3[[#This Row],[BALANCE INICIAL2]]+Tabla3[[#This Row],[ENTRADAS3]]-Tabla3[[#This Row],[SALIDAS4]]</f>
        <v>35040</v>
      </c>
    </row>
    <row r="576" spans="1:15" hidden="1">
      <c r="A576" s="9" t="s">
        <v>41</v>
      </c>
      <c r="B576" s="16" t="s">
        <v>890</v>
      </c>
      <c r="C576" t="s">
        <v>87</v>
      </c>
      <c r="D576" t="s">
        <v>294</v>
      </c>
      <c r="F576" s="9" t="s">
        <v>826</v>
      </c>
      <c r="G576">
        <v>284</v>
      </c>
      <c r="I576">
        <v>39</v>
      </c>
      <c r="J576">
        <f>+Tabla3[[#This Row],[BALANCE INICIAL]]+Tabla3[[#This Row],[ENTRADAS]]-Tabla3[[#This Row],[SALIDAS]]</f>
        <v>245</v>
      </c>
      <c r="K576" s="2">
        <v>28.8</v>
      </c>
      <c r="L576" s="2">
        <f>+Tabla3[[#This Row],[BALANCE INICIAL]]*Tabla3[[#This Row],[PRECIO]]</f>
        <v>8179.2</v>
      </c>
      <c r="M576" s="2">
        <f>+Tabla3[[#This Row],[ENTRADAS]]*Tabla3[[#This Row],[PRECIO]]</f>
        <v>0</v>
      </c>
      <c r="N576" s="2">
        <f>+Tabla3[[#This Row],[SALIDAS]]*Tabla3[[#This Row],[PRECIO]]</f>
        <v>1123.2</v>
      </c>
      <c r="O576" s="2">
        <f>+Tabla3[[#This Row],[BALANCE INICIAL2]]+Tabla3[[#This Row],[ENTRADAS3]]-Tabla3[[#This Row],[SALIDAS4]]</f>
        <v>7056</v>
      </c>
    </row>
    <row r="577" spans="1:15" hidden="1">
      <c r="A577" s="9" t="s">
        <v>60</v>
      </c>
      <c r="B577" s="10" t="s">
        <v>885</v>
      </c>
      <c r="C577" t="s">
        <v>108</v>
      </c>
      <c r="D577" t="s">
        <v>720</v>
      </c>
      <c r="F577" s="9" t="s">
        <v>820</v>
      </c>
      <c r="G577">
        <v>1</v>
      </c>
      <c r="J577">
        <f>+Tabla3[[#This Row],[BALANCE INICIAL]]+Tabla3[[#This Row],[ENTRADAS]]-Tabla3[[#This Row],[SALIDAS]]</f>
        <v>1</v>
      </c>
      <c r="K577" s="2">
        <v>9450</v>
      </c>
      <c r="L577" s="2">
        <f>+Tabla3[[#This Row],[BALANCE INICIAL]]*Tabla3[[#This Row],[PRECIO]]</f>
        <v>9450</v>
      </c>
      <c r="M577" s="2">
        <f>+Tabla3[[#This Row],[ENTRADAS]]*Tabla3[[#This Row],[PRECIO]]</f>
        <v>0</v>
      </c>
      <c r="N577" s="2">
        <f>+Tabla3[[#This Row],[SALIDAS]]*Tabla3[[#This Row],[PRECIO]]</f>
        <v>0</v>
      </c>
      <c r="O577" s="2">
        <f>+Tabla3[[#This Row],[BALANCE INICIAL2]]+Tabla3[[#This Row],[ENTRADAS3]]-Tabla3[[#This Row],[SALIDAS4]]</f>
        <v>9450</v>
      </c>
    </row>
    <row r="578" spans="1:15">
      <c r="A578" s="9" t="s">
        <v>28</v>
      </c>
      <c r="B578" s="16" t="s">
        <v>884</v>
      </c>
      <c r="C578" t="s">
        <v>74</v>
      </c>
      <c r="D578" t="s">
        <v>276</v>
      </c>
      <c r="F578" s="9" t="s">
        <v>853</v>
      </c>
      <c r="G578">
        <v>1404</v>
      </c>
      <c r="H578">
        <v>50</v>
      </c>
      <c r="I578">
        <v>1404</v>
      </c>
      <c r="J578">
        <f>+Tabla3[[#This Row],[BALANCE INICIAL]]+Tabla3[[#This Row],[ENTRADAS]]-Tabla3[[#This Row],[SALIDAS]]</f>
        <v>50</v>
      </c>
      <c r="K578" s="2">
        <v>2.11</v>
      </c>
      <c r="L578" s="2">
        <f>+Tabla3[[#This Row],[BALANCE INICIAL]]*Tabla3[[#This Row],[PRECIO]]</f>
        <v>2962.4399999999996</v>
      </c>
      <c r="M578" s="2">
        <f>+Tabla3[[#This Row],[ENTRADAS]]*Tabla3[[#This Row],[PRECIO]]</f>
        <v>105.5</v>
      </c>
      <c r="N578" s="2">
        <f>+Tabla3[[#This Row],[SALIDAS]]*Tabla3[[#This Row],[PRECIO]]</f>
        <v>2962.4399999999996</v>
      </c>
      <c r="O578" s="2">
        <f>+Tabla3[[#This Row],[BALANCE INICIAL2]]+Tabla3[[#This Row],[ENTRADAS3]]-Tabla3[[#This Row],[SALIDAS4]]</f>
        <v>105.5</v>
      </c>
    </row>
    <row r="579" spans="1:15" hidden="1">
      <c r="A579" s="9" t="s">
        <v>29</v>
      </c>
      <c r="B579" s="16" t="s">
        <v>878</v>
      </c>
      <c r="C579" t="s">
        <v>102</v>
      </c>
      <c r="D579" t="s">
        <v>526</v>
      </c>
      <c r="F579" s="9" t="s">
        <v>908</v>
      </c>
      <c r="G579">
        <v>0</v>
      </c>
      <c r="J579">
        <f>+Tabla3[[#This Row],[BALANCE INICIAL]]+Tabla3[[#This Row],[ENTRADAS]]-Tabla3[[#This Row],[SALIDAS]]</f>
        <v>0</v>
      </c>
      <c r="K579" s="2">
        <v>351</v>
      </c>
      <c r="L579" s="2">
        <f>+Tabla3[[#This Row],[BALANCE INICIAL]]*Tabla3[[#This Row],[PRECIO]]</f>
        <v>0</v>
      </c>
      <c r="M579" s="2">
        <f>+Tabla3[[#This Row],[ENTRADAS]]*Tabla3[[#This Row],[PRECIO]]</f>
        <v>0</v>
      </c>
      <c r="N579" s="2">
        <f>+Tabla3[[#This Row],[SALIDAS]]*Tabla3[[#This Row],[PRECIO]]</f>
        <v>0</v>
      </c>
      <c r="O579" s="2">
        <f>+Tabla3[[#This Row],[BALANCE INICIAL2]]+Tabla3[[#This Row],[ENTRADAS3]]-Tabla3[[#This Row],[SALIDAS4]]</f>
        <v>0</v>
      </c>
    </row>
    <row r="580" spans="1:15" hidden="1">
      <c r="A580" s="9" t="s">
        <v>29</v>
      </c>
      <c r="B580" s="16" t="s">
        <v>878</v>
      </c>
      <c r="C580" t="s">
        <v>102</v>
      </c>
      <c r="D580" t="s">
        <v>525</v>
      </c>
      <c r="F580" s="9" t="s">
        <v>908</v>
      </c>
      <c r="G580">
        <v>0</v>
      </c>
      <c r="J580">
        <f>+Tabla3[[#This Row],[BALANCE INICIAL]]+Tabla3[[#This Row],[ENTRADAS]]-Tabla3[[#This Row],[SALIDAS]]</f>
        <v>0</v>
      </c>
      <c r="K580" s="2">
        <v>390</v>
      </c>
      <c r="L580" s="2">
        <f>+Tabla3[[#This Row],[BALANCE INICIAL]]*Tabla3[[#This Row],[PRECIO]]</f>
        <v>0</v>
      </c>
      <c r="M580" s="2">
        <f>+Tabla3[[#This Row],[ENTRADAS]]*Tabla3[[#This Row],[PRECIO]]</f>
        <v>0</v>
      </c>
      <c r="N580" s="2">
        <f>+Tabla3[[#This Row],[SALIDAS]]*Tabla3[[#This Row],[PRECIO]]</f>
        <v>0</v>
      </c>
      <c r="O580" s="2">
        <f>+Tabla3[[#This Row],[BALANCE INICIAL2]]+Tabla3[[#This Row],[ENTRADAS3]]-Tabla3[[#This Row],[SALIDAS4]]</f>
        <v>0</v>
      </c>
    </row>
    <row r="581" spans="1:15" hidden="1">
      <c r="A581" s="9" t="s">
        <v>29</v>
      </c>
      <c r="B581" s="16" t="s">
        <v>878</v>
      </c>
      <c r="C581" t="s">
        <v>102</v>
      </c>
      <c r="D581" t="s">
        <v>524</v>
      </c>
      <c r="F581" s="9" t="s">
        <v>908</v>
      </c>
      <c r="G581">
        <v>0</v>
      </c>
      <c r="J581">
        <f>+Tabla3[[#This Row],[BALANCE INICIAL]]+Tabla3[[#This Row],[ENTRADAS]]-Tabla3[[#This Row],[SALIDAS]]</f>
        <v>0</v>
      </c>
      <c r="K581" s="2">
        <v>387</v>
      </c>
      <c r="L581" s="2">
        <f>+Tabla3[[#This Row],[BALANCE INICIAL]]*Tabla3[[#This Row],[PRECIO]]</f>
        <v>0</v>
      </c>
      <c r="M581" s="2">
        <f>+Tabla3[[#This Row],[ENTRADAS]]*Tabla3[[#This Row],[PRECIO]]</f>
        <v>0</v>
      </c>
      <c r="N581" s="2">
        <f>+Tabla3[[#This Row],[SALIDAS]]*Tabla3[[#This Row],[PRECIO]]</f>
        <v>0</v>
      </c>
      <c r="O581" s="2">
        <f>+Tabla3[[#This Row],[BALANCE INICIAL2]]+Tabla3[[#This Row],[ENTRADAS3]]-Tabla3[[#This Row],[SALIDAS4]]</f>
        <v>0</v>
      </c>
    </row>
    <row r="582" spans="1:15" hidden="1">
      <c r="A582" s="9" t="s">
        <v>29</v>
      </c>
      <c r="B582" s="10" t="s">
        <v>878</v>
      </c>
      <c r="C582" t="s">
        <v>102</v>
      </c>
      <c r="D582" t="s">
        <v>619</v>
      </c>
      <c r="F582" s="9" t="s">
        <v>865</v>
      </c>
      <c r="G582">
        <v>6</v>
      </c>
      <c r="J582">
        <f>+Tabla3[[#This Row],[BALANCE INICIAL]]+Tabla3[[#This Row],[ENTRADAS]]-Tabla3[[#This Row],[SALIDAS]]</f>
        <v>6</v>
      </c>
      <c r="K582" s="2">
        <v>154.24</v>
      </c>
      <c r="L582" s="2">
        <f>+Tabla3[[#This Row],[BALANCE INICIAL]]*Tabla3[[#This Row],[PRECIO]]</f>
        <v>925.44</v>
      </c>
      <c r="M582" s="2">
        <f>+Tabla3[[#This Row],[ENTRADAS]]*Tabla3[[#This Row],[PRECIO]]</f>
        <v>0</v>
      </c>
      <c r="N582" s="2">
        <f>+Tabla3[[#This Row],[SALIDAS]]*Tabla3[[#This Row],[PRECIO]]</f>
        <v>0</v>
      </c>
      <c r="O582" s="2">
        <f>+Tabla3[[#This Row],[BALANCE INICIAL2]]+Tabla3[[#This Row],[ENTRADAS3]]-Tabla3[[#This Row],[SALIDAS4]]</f>
        <v>925.44</v>
      </c>
    </row>
    <row r="583" spans="1:15" hidden="1">
      <c r="A583" s="9" t="s">
        <v>59</v>
      </c>
      <c r="B583" s="16" t="s">
        <v>880</v>
      </c>
      <c r="C583" t="s">
        <v>107</v>
      </c>
      <c r="D583" t="s">
        <v>776</v>
      </c>
      <c r="F583" s="9" t="s">
        <v>820</v>
      </c>
      <c r="G583">
        <v>1</v>
      </c>
      <c r="J583">
        <f>+Tabla3[[#This Row],[BALANCE INICIAL]]+Tabla3[[#This Row],[ENTRADAS]]-Tabla3[[#This Row],[SALIDAS]]</f>
        <v>1</v>
      </c>
      <c r="K583" s="2">
        <v>600</v>
      </c>
      <c r="L583" s="2">
        <f>+Tabla3[[#This Row],[BALANCE INICIAL]]*Tabla3[[#This Row],[PRECIO]]</f>
        <v>600</v>
      </c>
      <c r="M583" s="2">
        <f>+Tabla3[[#This Row],[ENTRADAS]]*Tabla3[[#This Row],[PRECIO]]</f>
        <v>0</v>
      </c>
      <c r="N583" s="2">
        <f>+Tabla3[[#This Row],[SALIDAS]]*Tabla3[[#This Row],[PRECIO]]</f>
        <v>0</v>
      </c>
      <c r="O583" s="2">
        <f>+Tabla3[[#This Row],[BALANCE INICIAL2]]+Tabla3[[#This Row],[ENTRADAS3]]-Tabla3[[#This Row],[SALIDAS4]]</f>
        <v>600</v>
      </c>
    </row>
    <row r="584" spans="1:15" hidden="1">
      <c r="A584" s="9" t="s">
        <v>40</v>
      </c>
      <c r="B584" s="16" t="s">
        <v>900</v>
      </c>
      <c r="C584" t="s">
        <v>86</v>
      </c>
      <c r="D584" t="s">
        <v>298</v>
      </c>
      <c r="F584" s="9" t="s">
        <v>826</v>
      </c>
      <c r="G584">
        <v>3</v>
      </c>
      <c r="J584">
        <f>+Tabla3[[#This Row],[BALANCE INICIAL]]+Tabla3[[#This Row],[ENTRADAS]]-Tabla3[[#This Row],[SALIDAS]]</f>
        <v>3</v>
      </c>
      <c r="K584" s="2">
        <v>650.5</v>
      </c>
      <c r="L584" s="2">
        <f>+Tabla3[[#This Row],[BALANCE INICIAL]]*Tabla3[[#This Row],[PRECIO]]</f>
        <v>1951.5</v>
      </c>
      <c r="M584" s="2">
        <f>+Tabla3[[#This Row],[ENTRADAS]]*Tabla3[[#This Row],[PRECIO]]</f>
        <v>0</v>
      </c>
      <c r="N584" s="2">
        <f>+Tabla3[[#This Row],[SALIDAS]]*Tabla3[[#This Row],[PRECIO]]</f>
        <v>0</v>
      </c>
      <c r="O584" s="2">
        <f>+Tabla3[[#This Row],[BALANCE INICIAL2]]+Tabla3[[#This Row],[ENTRADAS3]]-Tabla3[[#This Row],[SALIDAS4]]</f>
        <v>1951.5</v>
      </c>
    </row>
    <row r="585" spans="1:15" hidden="1">
      <c r="A585" s="9" t="s">
        <v>59</v>
      </c>
      <c r="B585" s="16" t="s">
        <v>880</v>
      </c>
      <c r="C585" t="s">
        <v>107</v>
      </c>
      <c r="D585" t="s">
        <v>777</v>
      </c>
      <c r="F585" s="9" t="s">
        <v>820</v>
      </c>
      <c r="G585">
        <v>2</v>
      </c>
      <c r="J585">
        <f>+Tabla3[[#This Row],[BALANCE INICIAL]]+Tabla3[[#This Row],[ENTRADAS]]-Tabla3[[#This Row],[SALIDAS]]</f>
        <v>2</v>
      </c>
      <c r="K585" s="2">
        <v>600</v>
      </c>
      <c r="L585" s="2">
        <f>+Tabla3[[#This Row],[BALANCE INICIAL]]*Tabla3[[#This Row],[PRECIO]]</f>
        <v>1200</v>
      </c>
      <c r="M585" s="2">
        <f>+Tabla3[[#This Row],[ENTRADAS]]*Tabla3[[#This Row],[PRECIO]]</f>
        <v>0</v>
      </c>
      <c r="N585" s="2">
        <f>+Tabla3[[#This Row],[SALIDAS]]*Tabla3[[#This Row],[PRECIO]]</f>
        <v>0</v>
      </c>
      <c r="O585" s="2">
        <f>+Tabla3[[#This Row],[BALANCE INICIAL2]]+Tabla3[[#This Row],[ENTRADAS3]]-Tabla3[[#This Row],[SALIDAS4]]</f>
        <v>1200</v>
      </c>
    </row>
    <row r="586" spans="1:15" hidden="1">
      <c r="A586" s="9" t="s">
        <v>59</v>
      </c>
      <c r="B586" s="16" t="s">
        <v>880</v>
      </c>
      <c r="C586" t="s">
        <v>107</v>
      </c>
      <c r="D586" t="s">
        <v>778</v>
      </c>
      <c r="F586" s="9" t="s">
        <v>820</v>
      </c>
      <c r="G586">
        <v>9</v>
      </c>
      <c r="J586">
        <f>+Tabla3[[#This Row],[BALANCE INICIAL]]+Tabla3[[#This Row],[ENTRADAS]]-Tabla3[[#This Row],[SALIDAS]]</f>
        <v>9</v>
      </c>
      <c r="K586" s="2">
        <v>260</v>
      </c>
      <c r="L586" s="2">
        <f>+Tabla3[[#This Row],[BALANCE INICIAL]]*Tabla3[[#This Row],[PRECIO]]</f>
        <v>2340</v>
      </c>
      <c r="M586" s="2">
        <f>+Tabla3[[#This Row],[ENTRADAS]]*Tabla3[[#This Row],[PRECIO]]</f>
        <v>0</v>
      </c>
      <c r="N586" s="2">
        <f>+Tabla3[[#This Row],[SALIDAS]]*Tabla3[[#This Row],[PRECIO]]</f>
        <v>0</v>
      </c>
      <c r="O586" s="2">
        <f>+Tabla3[[#This Row],[BALANCE INICIAL2]]+Tabla3[[#This Row],[ENTRADAS3]]-Tabla3[[#This Row],[SALIDAS4]]</f>
        <v>2340</v>
      </c>
    </row>
    <row r="587" spans="1:15" hidden="1">
      <c r="A587" s="9" t="s">
        <v>34</v>
      </c>
      <c r="B587" s="10" t="s">
        <v>877</v>
      </c>
      <c r="C587" t="s">
        <v>80</v>
      </c>
      <c r="D587" t="s">
        <v>444</v>
      </c>
      <c r="F587" s="9" t="s">
        <v>820</v>
      </c>
      <c r="G587">
        <v>10</v>
      </c>
      <c r="J587">
        <f>+Tabla3[[#This Row],[BALANCE INICIAL]]+Tabla3[[#This Row],[ENTRADAS]]-Tabla3[[#This Row],[SALIDAS]]</f>
        <v>10</v>
      </c>
      <c r="K587" s="2">
        <v>9.98</v>
      </c>
      <c r="L587" s="2">
        <f>+Tabla3[[#This Row],[BALANCE INICIAL]]*Tabla3[[#This Row],[PRECIO]]</f>
        <v>99.800000000000011</v>
      </c>
      <c r="M587" s="2">
        <f>+Tabla3[[#This Row],[ENTRADAS]]*Tabla3[[#This Row],[PRECIO]]</f>
        <v>0</v>
      </c>
      <c r="N587" s="2">
        <f>+Tabla3[[#This Row],[SALIDAS]]*Tabla3[[#This Row],[PRECIO]]</f>
        <v>0</v>
      </c>
      <c r="O587" s="2">
        <f>+Tabla3[[#This Row],[BALANCE INICIAL2]]+Tabla3[[#This Row],[ENTRADAS3]]-Tabla3[[#This Row],[SALIDAS4]]</f>
        <v>99.800000000000011</v>
      </c>
    </row>
    <row r="588" spans="1:15" hidden="1">
      <c r="A588" s="9" t="s">
        <v>42</v>
      </c>
      <c r="B588" s="19">
        <v>1206010001</v>
      </c>
      <c r="C588" t="s">
        <v>88</v>
      </c>
      <c r="D588" t="s">
        <v>375</v>
      </c>
      <c r="F588" s="9" t="s">
        <v>820</v>
      </c>
      <c r="G588">
        <v>4</v>
      </c>
      <c r="J588">
        <f>+Tabla3[[#This Row],[BALANCE INICIAL]]+Tabla3[[#This Row],[ENTRADAS]]-Tabla3[[#This Row],[SALIDAS]]</f>
        <v>4</v>
      </c>
      <c r="K588" s="2">
        <v>9533.56</v>
      </c>
      <c r="L588" s="2">
        <f>+Tabla3[[#This Row],[BALANCE INICIAL]]*Tabla3[[#This Row],[PRECIO]]</f>
        <v>38134.239999999998</v>
      </c>
      <c r="M588" s="2">
        <f>+Tabla3[[#This Row],[ENTRADAS]]*Tabla3[[#This Row],[PRECIO]]</f>
        <v>0</v>
      </c>
      <c r="N588" s="2">
        <f>+Tabla3[[#This Row],[SALIDAS]]*Tabla3[[#This Row],[PRECIO]]</f>
        <v>0</v>
      </c>
      <c r="O588" s="2">
        <f>+Tabla3[[#This Row],[BALANCE INICIAL2]]+Tabla3[[#This Row],[ENTRADAS3]]-Tabla3[[#This Row],[SALIDAS4]]</f>
        <v>38134.239999999998</v>
      </c>
    </row>
    <row r="589" spans="1:15" hidden="1">
      <c r="A589" s="9" t="s">
        <v>42</v>
      </c>
      <c r="B589" s="19">
        <v>1206010001</v>
      </c>
      <c r="C589" t="s">
        <v>88</v>
      </c>
      <c r="D589" t="s">
        <v>376</v>
      </c>
      <c r="F589" s="9" t="s">
        <v>820</v>
      </c>
      <c r="G589">
        <v>2</v>
      </c>
      <c r="J589">
        <f>+Tabla3[[#This Row],[BALANCE INICIAL]]+Tabla3[[#This Row],[ENTRADAS]]-Tabla3[[#This Row],[SALIDAS]]</f>
        <v>2</v>
      </c>
      <c r="K589" s="2">
        <v>7873</v>
      </c>
      <c r="L589" s="2">
        <f>+Tabla3[[#This Row],[BALANCE INICIAL]]*Tabla3[[#This Row],[PRECIO]]</f>
        <v>15746</v>
      </c>
      <c r="M589" s="2">
        <f>+Tabla3[[#This Row],[ENTRADAS]]*Tabla3[[#This Row],[PRECIO]]</f>
        <v>0</v>
      </c>
      <c r="N589" s="2">
        <f>+Tabla3[[#This Row],[SALIDAS]]*Tabla3[[#This Row],[PRECIO]]</f>
        <v>0</v>
      </c>
      <c r="O589" s="2">
        <f>+Tabla3[[#This Row],[BALANCE INICIAL2]]+Tabla3[[#This Row],[ENTRADAS3]]-Tabla3[[#This Row],[SALIDAS4]]</f>
        <v>15746</v>
      </c>
    </row>
    <row r="590" spans="1:15">
      <c r="A590" s="9" t="s">
        <v>34</v>
      </c>
      <c r="B590" s="10" t="s">
        <v>877</v>
      </c>
      <c r="C590" t="s">
        <v>80</v>
      </c>
      <c r="D590" t="s">
        <v>461</v>
      </c>
      <c r="F590" s="9" t="s">
        <v>820</v>
      </c>
      <c r="H590">
        <v>1</v>
      </c>
      <c r="J590">
        <f>+Tabla3[[#This Row],[BALANCE INICIAL]]+Tabla3[[#This Row],[ENTRADAS]]-Tabla3[[#This Row],[SALIDAS]]</f>
        <v>1</v>
      </c>
      <c r="K590" s="2">
        <v>335</v>
      </c>
      <c r="L590" s="2">
        <f>+Tabla3[[#This Row],[BALANCE INICIAL]]*Tabla3[[#This Row],[PRECIO]]</f>
        <v>0</v>
      </c>
      <c r="M590" s="2">
        <f>+Tabla3[[#This Row],[ENTRADAS]]*Tabla3[[#This Row],[PRECIO]]</f>
        <v>335</v>
      </c>
      <c r="N590" s="2">
        <f>+Tabla3[[#This Row],[SALIDAS]]*Tabla3[[#This Row],[PRECIO]]</f>
        <v>0</v>
      </c>
      <c r="O590" s="2">
        <f>+Tabla3[[#This Row],[BALANCE INICIAL2]]+Tabla3[[#This Row],[ENTRADAS3]]-Tabla3[[#This Row],[SALIDAS4]]</f>
        <v>335</v>
      </c>
    </row>
    <row r="591" spans="1:15">
      <c r="A591" s="9" t="s">
        <v>34</v>
      </c>
      <c r="B591" s="10" t="s">
        <v>877</v>
      </c>
      <c r="C591" t="s">
        <v>80</v>
      </c>
      <c r="D591" t="s">
        <v>460</v>
      </c>
      <c r="F591" s="9" t="s">
        <v>820</v>
      </c>
      <c r="H591">
        <v>10</v>
      </c>
      <c r="J591">
        <f>+Tabla3[[#This Row],[BALANCE INICIAL]]+Tabla3[[#This Row],[ENTRADAS]]-Tabla3[[#This Row],[SALIDAS]]</f>
        <v>10</v>
      </c>
      <c r="K591" s="2">
        <v>297</v>
      </c>
      <c r="L591" s="2">
        <f>+Tabla3[[#This Row],[BALANCE INICIAL]]*Tabla3[[#This Row],[PRECIO]]</f>
        <v>0</v>
      </c>
      <c r="M591" s="2">
        <f>+Tabla3[[#This Row],[ENTRADAS]]*Tabla3[[#This Row],[PRECIO]]</f>
        <v>2970</v>
      </c>
      <c r="N591" s="2">
        <f>+Tabla3[[#This Row],[SALIDAS]]*Tabla3[[#This Row],[PRECIO]]</f>
        <v>0</v>
      </c>
      <c r="O591" s="2">
        <f>+Tabla3[[#This Row],[BALANCE INICIAL2]]+Tabla3[[#This Row],[ENTRADAS3]]-Tabla3[[#This Row],[SALIDAS4]]</f>
        <v>2970</v>
      </c>
    </row>
    <row r="592" spans="1:15" hidden="1">
      <c r="A592" s="9" t="s">
        <v>28</v>
      </c>
      <c r="B592" s="16" t="s">
        <v>884</v>
      </c>
      <c r="C592" t="s">
        <v>74</v>
      </c>
      <c r="D592" t="s">
        <v>299</v>
      </c>
      <c r="F592" s="9" t="s">
        <v>820</v>
      </c>
      <c r="G592">
        <v>9</v>
      </c>
      <c r="I592">
        <v>3</v>
      </c>
      <c r="J592">
        <f>+Tabla3[[#This Row],[BALANCE INICIAL]]+Tabla3[[#This Row],[ENTRADAS]]-Tabla3[[#This Row],[SALIDAS]]</f>
        <v>6</v>
      </c>
      <c r="K592" s="2">
        <v>5</v>
      </c>
      <c r="L592" s="2">
        <f>+Tabla3[[#This Row],[BALANCE INICIAL]]*Tabla3[[#This Row],[PRECIO]]</f>
        <v>45</v>
      </c>
      <c r="M592" s="2">
        <f>+Tabla3[[#This Row],[ENTRADAS]]*Tabla3[[#This Row],[PRECIO]]</f>
        <v>0</v>
      </c>
      <c r="N592" s="2">
        <f>+Tabla3[[#This Row],[SALIDAS]]*Tabla3[[#This Row],[PRECIO]]</f>
        <v>15</v>
      </c>
      <c r="O592" s="2">
        <f>+Tabla3[[#This Row],[BALANCE INICIAL2]]+Tabla3[[#This Row],[ENTRADAS3]]-Tabla3[[#This Row],[SALIDAS4]]</f>
        <v>30</v>
      </c>
    </row>
    <row r="593" spans="1:15" hidden="1">
      <c r="A593" s="9" t="s">
        <v>25</v>
      </c>
      <c r="B593" s="16" t="s">
        <v>901</v>
      </c>
      <c r="C593" t="s">
        <v>67</v>
      </c>
      <c r="D593" t="s">
        <v>300</v>
      </c>
      <c r="F593" s="9" t="s">
        <v>820</v>
      </c>
      <c r="G593">
        <v>18</v>
      </c>
      <c r="J593">
        <f>+Tabla3[[#This Row],[BALANCE INICIAL]]+Tabla3[[#This Row],[ENTRADAS]]-Tabla3[[#This Row],[SALIDAS]]</f>
        <v>18</v>
      </c>
      <c r="K593" s="2">
        <v>831.57</v>
      </c>
      <c r="L593" s="2">
        <f>+Tabla3[[#This Row],[BALANCE INICIAL]]*Tabla3[[#This Row],[PRECIO]]</f>
        <v>14968.26</v>
      </c>
      <c r="M593" s="2">
        <f>+Tabla3[[#This Row],[ENTRADAS]]*Tabla3[[#This Row],[PRECIO]]</f>
        <v>0</v>
      </c>
      <c r="N593" s="2">
        <f>+Tabla3[[#This Row],[SALIDAS]]*Tabla3[[#This Row],[PRECIO]]</f>
        <v>0</v>
      </c>
      <c r="O593" s="2">
        <f>+Tabla3[[#This Row],[BALANCE INICIAL2]]+Tabla3[[#This Row],[ENTRADAS3]]-Tabla3[[#This Row],[SALIDAS4]]</f>
        <v>14968.26</v>
      </c>
    </row>
    <row r="594" spans="1:15" hidden="1">
      <c r="A594" s="9" t="s">
        <v>42</v>
      </c>
      <c r="B594" s="19">
        <v>1206010001</v>
      </c>
      <c r="C594" t="s">
        <v>92</v>
      </c>
      <c r="D594" t="s">
        <v>301</v>
      </c>
      <c r="F594" s="9" t="s">
        <v>826</v>
      </c>
      <c r="G594">
        <v>2</v>
      </c>
      <c r="J594">
        <f>+Tabla3[[#This Row],[BALANCE INICIAL]]+Tabla3[[#This Row],[ENTRADAS]]-Tabla3[[#This Row],[SALIDAS]]</f>
        <v>2</v>
      </c>
      <c r="K594" s="2">
        <v>1850</v>
      </c>
      <c r="L594" s="2">
        <f>+Tabla3[[#This Row],[BALANCE INICIAL]]*Tabla3[[#This Row],[PRECIO]]</f>
        <v>3700</v>
      </c>
      <c r="M594" s="2">
        <f>+Tabla3[[#This Row],[ENTRADAS]]*Tabla3[[#This Row],[PRECIO]]</f>
        <v>0</v>
      </c>
      <c r="N594" s="2">
        <f>+Tabla3[[#This Row],[SALIDAS]]*Tabla3[[#This Row],[PRECIO]]</f>
        <v>0</v>
      </c>
      <c r="O594" s="2">
        <f>+Tabla3[[#This Row],[BALANCE INICIAL2]]+Tabla3[[#This Row],[ENTRADAS3]]-Tabla3[[#This Row],[SALIDAS4]]</f>
        <v>3700</v>
      </c>
    </row>
    <row r="595" spans="1:15" hidden="1">
      <c r="A595" s="9" t="s">
        <v>59</v>
      </c>
      <c r="B595" s="16" t="s">
        <v>880</v>
      </c>
      <c r="C595" t="s">
        <v>107</v>
      </c>
      <c r="D595" t="s">
        <v>779</v>
      </c>
      <c r="F595" s="9" t="s">
        <v>820</v>
      </c>
      <c r="G595">
        <v>4</v>
      </c>
      <c r="J595">
        <f>+Tabla3[[#This Row],[BALANCE INICIAL]]+Tabla3[[#This Row],[ENTRADAS]]-Tabla3[[#This Row],[SALIDAS]]</f>
        <v>4</v>
      </c>
      <c r="K595" s="2">
        <v>172</v>
      </c>
      <c r="L595" s="2">
        <f>+Tabla3[[#This Row],[BALANCE INICIAL]]*Tabla3[[#This Row],[PRECIO]]</f>
        <v>688</v>
      </c>
      <c r="M595" s="2">
        <f>+Tabla3[[#This Row],[ENTRADAS]]*Tabla3[[#This Row],[PRECIO]]</f>
        <v>0</v>
      </c>
      <c r="N595" s="2">
        <f>+Tabla3[[#This Row],[SALIDAS]]*Tabla3[[#This Row],[PRECIO]]</f>
        <v>0</v>
      </c>
      <c r="O595" s="2">
        <f>+Tabla3[[#This Row],[BALANCE INICIAL2]]+Tabla3[[#This Row],[ENTRADAS3]]-Tabla3[[#This Row],[SALIDAS4]]</f>
        <v>688</v>
      </c>
    </row>
    <row r="596" spans="1:15">
      <c r="A596" s="9" t="s">
        <v>28</v>
      </c>
      <c r="B596" s="16" t="s">
        <v>884</v>
      </c>
      <c r="C596" t="s">
        <v>74</v>
      </c>
      <c r="D596" t="s">
        <v>302</v>
      </c>
      <c r="F596" s="9" t="s">
        <v>826</v>
      </c>
      <c r="G596">
        <v>110</v>
      </c>
      <c r="H596">
        <v>20</v>
      </c>
      <c r="I596">
        <v>37</v>
      </c>
      <c r="J596">
        <f>+Tabla3[[#This Row],[BALANCE INICIAL]]+Tabla3[[#This Row],[ENTRADAS]]-Tabla3[[#This Row],[SALIDAS]]</f>
        <v>93</v>
      </c>
      <c r="K596" s="2">
        <v>148.47999999999999</v>
      </c>
      <c r="L596" s="2">
        <f>+Tabla3[[#This Row],[BALANCE INICIAL]]*Tabla3[[#This Row],[PRECIO]]</f>
        <v>16332.8</v>
      </c>
      <c r="M596" s="2">
        <f>+Tabla3[[#This Row],[ENTRADAS]]*Tabla3[[#This Row],[PRECIO]]</f>
        <v>2969.6</v>
      </c>
      <c r="N596" s="2">
        <f>+Tabla3[[#This Row],[SALIDAS]]*Tabla3[[#This Row],[PRECIO]]</f>
        <v>5493.7599999999993</v>
      </c>
      <c r="O596" s="2">
        <f>+Tabla3[[#This Row],[BALANCE INICIAL2]]+Tabla3[[#This Row],[ENTRADAS3]]-Tabla3[[#This Row],[SALIDAS4]]</f>
        <v>13808.64</v>
      </c>
    </row>
    <row r="597" spans="1:15" hidden="1">
      <c r="A597" s="14" t="s">
        <v>41</v>
      </c>
      <c r="B597" s="16" t="s">
        <v>890</v>
      </c>
      <c r="C597" t="s">
        <v>87</v>
      </c>
      <c r="D597" t="s">
        <v>303</v>
      </c>
      <c r="F597" s="9" t="s">
        <v>855</v>
      </c>
      <c r="G597">
        <v>4</v>
      </c>
      <c r="J597">
        <f>+Tabla3[[#This Row],[BALANCE INICIAL]]+Tabla3[[#This Row],[ENTRADAS]]-Tabla3[[#This Row],[SALIDAS]]</f>
        <v>4</v>
      </c>
      <c r="K597" s="2">
        <v>140</v>
      </c>
      <c r="L597" s="2">
        <f>+Tabla3[[#This Row],[BALANCE INICIAL]]*Tabla3[[#This Row],[PRECIO]]</f>
        <v>560</v>
      </c>
      <c r="M597" s="2">
        <f>+Tabla3[[#This Row],[ENTRADAS]]*Tabla3[[#This Row],[PRECIO]]</f>
        <v>0</v>
      </c>
      <c r="N597" s="2">
        <f>+Tabla3[[#This Row],[SALIDAS]]*Tabla3[[#This Row],[PRECIO]]</f>
        <v>0</v>
      </c>
      <c r="O597" s="2">
        <f>+Tabla3[[#This Row],[BALANCE INICIAL2]]+Tabla3[[#This Row],[ENTRADAS3]]-Tabla3[[#This Row],[SALIDAS4]]</f>
        <v>560</v>
      </c>
    </row>
    <row r="598" spans="1:15" hidden="1">
      <c r="A598" s="9" t="s">
        <v>41</v>
      </c>
      <c r="B598" s="16" t="s">
        <v>890</v>
      </c>
      <c r="C598" t="s">
        <v>87</v>
      </c>
      <c r="D598" t="s">
        <v>304</v>
      </c>
      <c r="F598" s="9" t="s">
        <v>846</v>
      </c>
      <c r="G598">
        <v>2</v>
      </c>
      <c r="J598">
        <f>+Tabla3[[#This Row],[BALANCE INICIAL]]+Tabla3[[#This Row],[ENTRADAS]]-Tabla3[[#This Row],[SALIDAS]]</f>
        <v>2</v>
      </c>
      <c r="K598" s="2">
        <v>140</v>
      </c>
      <c r="L598" s="2">
        <f>+Tabla3[[#This Row],[BALANCE INICIAL]]*Tabla3[[#This Row],[PRECIO]]</f>
        <v>280</v>
      </c>
      <c r="M598" s="2">
        <f>+Tabla3[[#This Row],[ENTRADAS]]*Tabla3[[#This Row],[PRECIO]]</f>
        <v>0</v>
      </c>
      <c r="N598" s="2">
        <f>+Tabla3[[#This Row],[SALIDAS]]*Tabla3[[#This Row],[PRECIO]]</f>
        <v>0</v>
      </c>
      <c r="O598" s="2">
        <f>+Tabla3[[#This Row],[BALANCE INICIAL2]]+Tabla3[[#This Row],[ENTRADAS3]]-Tabla3[[#This Row],[SALIDAS4]]</f>
        <v>280</v>
      </c>
    </row>
    <row r="599" spans="1:15" hidden="1">
      <c r="A599" s="9" t="s">
        <v>41</v>
      </c>
      <c r="B599" s="16" t="s">
        <v>890</v>
      </c>
      <c r="C599" t="s">
        <v>87</v>
      </c>
      <c r="D599" t="s">
        <v>305</v>
      </c>
      <c r="F599" s="9" t="s">
        <v>856</v>
      </c>
      <c r="G599">
        <v>4</v>
      </c>
      <c r="J599">
        <f>+Tabla3[[#This Row],[BALANCE INICIAL]]+Tabla3[[#This Row],[ENTRADAS]]-Tabla3[[#This Row],[SALIDAS]]</f>
        <v>4</v>
      </c>
      <c r="K599" s="2">
        <v>140</v>
      </c>
      <c r="L599" s="2">
        <f>+Tabla3[[#This Row],[BALANCE INICIAL]]*Tabla3[[#This Row],[PRECIO]]</f>
        <v>560</v>
      </c>
      <c r="M599" s="2">
        <f>+Tabla3[[#This Row],[ENTRADAS]]*Tabla3[[#This Row],[PRECIO]]</f>
        <v>0</v>
      </c>
      <c r="N599" s="2">
        <f>+Tabla3[[#This Row],[SALIDAS]]*Tabla3[[#This Row],[PRECIO]]</f>
        <v>0</v>
      </c>
      <c r="O599" s="2">
        <f>+Tabla3[[#This Row],[BALANCE INICIAL2]]+Tabla3[[#This Row],[ENTRADAS3]]-Tabla3[[#This Row],[SALIDAS4]]</f>
        <v>560</v>
      </c>
    </row>
    <row r="600" spans="1:15">
      <c r="A600" s="9" t="s">
        <v>23</v>
      </c>
      <c r="B600" s="10" t="s">
        <v>881</v>
      </c>
      <c r="C600" t="s">
        <v>882</v>
      </c>
      <c r="D600" t="s">
        <v>946</v>
      </c>
      <c r="F600" s="9" t="s">
        <v>826</v>
      </c>
      <c r="H600">
        <v>200</v>
      </c>
      <c r="J600">
        <f>+Tabla3[[#This Row],[BALANCE INICIAL]]+Tabla3[[#This Row],[ENTRADAS]]-Tabla3[[#This Row],[SALIDAS]]</f>
        <v>200</v>
      </c>
      <c r="K600" s="2">
        <v>5.28</v>
      </c>
      <c r="L600" s="2">
        <f>+Tabla3[[#This Row],[BALANCE INICIAL]]*Tabla3[[#This Row],[PRECIO]]</f>
        <v>0</v>
      </c>
      <c r="M600" s="2">
        <f>+Tabla3[[#This Row],[ENTRADAS]]*Tabla3[[#This Row],[PRECIO]]</f>
        <v>1056</v>
      </c>
      <c r="N600" s="2">
        <f>+Tabla3[[#This Row],[SALIDAS]]*Tabla3[[#This Row],[PRECIO]]</f>
        <v>0</v>
      </c>
      <c r="O600" s="2">
        <f>+Tabla3[[#This Row],[BALANCE INICIAL2]]+Tabla3[[#This Row],[ENTRADAS3]]-Tabla3[[#This Row],[SALIDAS4]]</f>
        <v>1056</v>
      </c>
    </row>
    <row r="601" spans="1:15" hidden="1">
      <c r="A601" s="9" t="s">
        <v>59</v>
      </c>
      <c r="B601" s="16" t="s">
        <v>880</v>
      </c>
      <c r="C601" t="s">
        <v>107</v>
      </c>
      <c r="D601" t="s">
        <v>780</v>
      </c>
      <c r="F601" s="9" t="s">
        <v>820</v>
      </c>
      <c r="G601">
        <v>22</v>
      </c>
      <c r="J601">
        <f>+Tabla3[[#This Row],[BALANCE INICIAL]]+Tabla3[[#This Row],[ENTRADAS]]-Tabla3[[#This Row],[SALIDAS]]</f>
        <v>22</v>
      </c>
      <c r="K601" s="2">
        <v>525</v>
      </c>
      <c r="L601" s="2">
        <f>+Tabla3[[#This Row],[BALANCE INICIAL]]*Tabla3[[#This Row],[PRECIO]]</f>
        <v>11550</v>
      </c>
      <c r="M601" s="2">
        <f>+Tabla3[[#This Row],[ENTRADAS]]*Tabla3[[#This Row],[PRECIO]]</f>
        <v>0</v>
      </c>
      <c r="N601" s="2">
        <f>+Tabla3[[#This Row],[SALIDAS]]*Tabla3[[#This Row],[PRECIO]]</f>
        <v>0</v>
      </c>
      <c r="O601" s="2">
        <f>+Tabla3[[#This Row],[BALANCE INICIAL2]]+Tabla3[[#This Row],[ENTRADAS3]]-Tabla3[[#This Row],[SALIDAS4]]</f>
        <v>11550</v>
      </c>
    </row>
    <row r="602" spans="1:15" hidden="1">
      <c r="A602" s="9" t="s">
        <v>59</v>
      </c>
      <c r="B602" s="16" t="s">
        <v>880</v>
      </c>
      <c r="C602" t="s">
        <v>107</v>
      </c>
      <c r="D602" t="s">
        <v>781</v>
      </c>
      <c r="F602" s="9" t="s">
        <v>820</v>
      </c>
      <c r="G602">
        <v>22</v>
      </c>
      <c r="J602">
        <f>+Tabla3[[#This Row],[BALANCE INICIAL]]+Tabla3[[#This Row],[ENTRADAS]]-Tabla3[[#This Row],[SALIDAS]]</f>
        <v>22</v>
      </c>
      <c r="K602" s="2">
        <v>400</v>
      </c>
      <c r="L602" s="2">
        <f>+Tabla3[[#This Row],[BALANCE INICIAL]]*Tabla3[[#This Row],[PRECIO]]</f>
        <v>8800</v>
      </c>
      <c r="M602" s="2">
        <f>+Tabla3[[#This Row],[ENTRADAS]]*Tabla3[[#This Row],[PRECIO]]</f>
        <v>0</v>
      </c>
      <c r="N602" s="2">
        <f>+Tabla3[[#This Row],[SALIDAS]]*Tabla3[[#This Row],[PRECIO]]</f>
        <v>0</v>
      </c>
      <c r="O602" s="2">
        <f>+Tabla3[[#This Row],[BALANCE INICIAL2]]+Tabla3[[#This Row],[ENTRADAS3]]-Tabla3[[#This Row],[SALIDAS4]]</f>
        <v>8800</v>
      </c>
    </row>
    <row r="603" spans="1:15">
      <c r="A603" s="9" t="s">
        <v>34</v>
      </c>
      <c r="B603" s="10" t="s">
        <v>877</v>
      </c>
      <c r="C603" t="s">
        <v>80</v>
      </c>
      <c r="D603" t="s">
        <v>462</v>
      </c>
      <c r="F603" s="9" t="s">
        <v>820</v>
      </c>
      <c r="H603">
        <v>3</v>
      </c>
      <c r="J603">
        <f>+Tabla3[[#This Row],[BALANCE INICIAL]]+Tabla3[[#This Row],[ENTRADAS]]-Tabla3[[#This Row],[SALIDAS]]</f>
        <v>3</v>
      </c>
      <c r="K603" s="2">
        <v>4626</v>
      </c>
      <c r="L603" s="2">
        <f>+Tabla3[[#This Row],[BALANCE INICIAL]]*Tabla3[[#This Row],[PRECIO]]</f>
        <v>0</v>
      </c>
      <c r="M603" s="2">
        <f>+Tabla3[[#This Row],[ENTRADAS]]*Tabla3[[#This Row],[PRECIO]]</f>
        <v>13878</v>
      </c>
      <c r="N603" s="2">
        <f>+Tabla3[[#This Row],[SALIDAS]]*Tabla3[[#This Row],[PRECIO]]</f>
        <v>0</v>
      </c>
      <c r="O603" s="2">
        <f>+Tabla3[[#This Row],[BALANCE INICIAL2]]+Tabla3[[#This Row],[ENTRADAS3]]-Tabla3[[#This Row],[SALIDAS4]]</f>
        <v>13878</v>
      </c>
    </row>
    <row r="604" spans="1:15" hidden="1">
      <c r="A604" s="9" t="s">
        <v>59</v>
      </c>
      <c r="B604" s="16" t="s">
        <v>880</v>
      </c>
      <c r="C604" t="s">
        <v>107</v>
      </c>
      <c r="D604" t="s">
        <v>782</v>
      </c>
      <c r="F604" s="9" t="s">
        <v>820</v>
      </c>
      <c r="G604">
        <v>3</v>
      </c>
      <c r="J604">
        <f>+Tabla3[[#This Row],[BALANCE INICIAL]]+Tabla3[[#This Row],[ENTRADAS]]-Tabla3[[#This Row],[SALIDAS]]</f>
        <v>3</v>
      </c>
      <c r="K604" s="2">
        <v>1010.5</v>
      </c>
      <c r="L604" s="2">
        <f>+Tabla3[[#This Row],[BALANCE INICIAL]]*Tabla3[[#This Row],[PRECIO]]</f>
        <v>3031.5</v>
      </c>
      <c r="M604" s="2">
        <f>+Tabla3[[#This Row],[ENTRADAS]]*Tabla3[[#This Row],[PRECIO]]</f>
        <v>0</v>
      </c>
      <c r="N604" s="2">
        <f>+Tabla3[[#This Row],[SALIDAS]]*Tabla3[[#This Row],[PRECIO]]</f>
        <v>0</v>
      </c>
      <c r="O604" s="2">
        <f>+Tabla3[[#This Row],[BALANCE INICIAL2]]+Tabla3[[#This Row],[ENTRADAS3]]-Tabla3[[#This Row],[SALIDAS4]]</f>
        <v>3031.5</v>
      </c>
    </row>
    <row r="605" spans="1:15" hidden="1">
      <c r="A605" s="9" t="s">
        <v>59</v>
      </c>
      <c r="B605" s="16" t="s">
        <v>880</v>
      </c>
      <c r="C605" t="s">
        <v>107</v>
      </c>
      <c r="D605" t="s">
        <v>783</v>
      </c>
      <c r="F605" s="9" t="s">
        <v>820</v>
      </c>
      <c r="G605">
        <v>2</v>
      </c>
      <c r="J605">
        <f>+Tabla3[[#This Row],[BALANCE INICIAL]]+Tabla3[[#This Row],[ENTRADAS]]-Tabla3[[#This Row],[SALIDAS]]</f>
        <v>2</v>
      </c>
      <c r="K605" s="2">
        <v>900</v>
      </c>
      <c r="L605" s="2">
        <f>+Tabla3[[#This Row],[BALANCE INICIAL]]*Tabla3[[#This Row],[PRECIO]]</f>
        <v>1800</v>
      </c>
      <c r="M605" s="2">
        <f>+Tabla3[[#This Row],[ENTRADAS]]*Tabla3[[#This Row],[PRECIO]]</f>
        <v>0</v>
      </c>
      <c r="N605" s="2">
        <f>+Tabla3[[#This Row],[SALIDAS]]*Tabla3[[#This Row],[PRECIO]]</f>
        <v>0</v>
      </c>
      <c r="O605" s="2">
        <f>+Tabla3[[#This Row],[BALANCE INICIAL2]]+Tabla3[[#This Row],[ENTRADAS3]]-Tabla3[[#This Row],[SALIDAS4]]</f>
        <v>1800</v>
      </c>
    </row>
    <row r="606" spans="1:15" hidden="1">
      <c r="A606" s="9" t="s">
        <v>59</v>
      </c>
      <c r="B606" s="16" t="s">
        <v>880</v>
      </c>
      <c r="C606" t="s">
        <v>107</v>
      </c>
      <c r="D606" t="s">
        <v>784</v>
      </c>
      <c r="F606" s="9" t="s">
        <v>820</v>
      </c>
      <c r="G606">
        <v>3</v>
      </c>
      <c r="J606">
        <f>+Tabla3[[#This Row],[BALANCE INICIAL]]+Tabla3[[#This Row],[ENTRADAS]]-Tabla3[[#This Row],[SALIDAS]]</f>
        <v>3</v>
      </c>
      <c r="K606" s="2">
        <v>950</v>
      </c>
      <c r="L606" s="2">
        <f>+Tabla3[[#This Row],[BALANCE INICIAL]]*Tabla3[[#This Row],[PRECIO]]</f>
        <v>2850</v>
      </c>
      <c r="M606" s="2">
        <f>+Tabla3[[#This Row],[ENTRADAS]]*Tabla3[[#This Row],[PRECIO]]</f>
        <v>0</v>
      </c>
      <c r="N606" s="2">
        <f>+Tabla3[[#This Row],[SALIDAS]]*Tabla3[[#This Row],[PRECIO]]</f>
        <v>0</v>
      </c>
      <c r="O606" s="2">
        <f>+Tabla3[[#This Row],[BALANCE INICIAL2]]+Tabla3[[#This Row],[ENTRADAS3]]-Tabla3[[#This Row],[SALIDAS4]]</f>
        <v>2850</v>
      </c>
    </row>
    <row r="607" spans="1:15" hidden="1">
      <c r="A607" s="9" t="s">
        <v>59</v>
      </c>
      <c r="B607" s="16" t="s">
        <v>880</v>
      </c>
      <c r="C607" t="s">
        <v>107</v>
      </c>
      <c r="D607" t="s">
        <v>785</v>
      </c>
      <c r="F607" s="9" t="s">
        <v>820</v>
      </c>
      <c r="G607">
        <v>8</v>
      </c>
      <c r="J607">
        <f>+Tabla3[[#This Row],[BALANCE INICIAL]]+Tabla3[[#This Row],[ENTRADAS]]-Tabla3[[#This Row],[SALIDAS]]</f>
        <v>8</v>
      </c>
      <c r="K607" s="2">
        <v>90</v>
      </c>
      <c r="L607" s="2">
        <f>+Tabla3[[#This Row],[BALANCE INICIAL]]*Tabla3[[#This Row],[PRECIO]]</f>
        <v>720</v>
      </c>
      <c r="M607" s="2">
        <f>+Tabla3[[#This Row],[ENTRADAS]]*Tabla3[[#This Row],[PRECIO]]</f>
        <v>0</v>
      </c>
      <c r="N607" s="2">
        <f>+Tabla3[[#This Row],[SALIDAS]]*Tabla3[[#This Row],[PRECIO]]</f>
        <v>0</v>
      </c>
      <c r="O607" s="2">
        <f>+Tabla3[[#This Row],[BALANCE INICIAL2]]+Tabla3[[#This Row],[ENTRADAS3]]-Tabla3[[#This Row],[SALIDAS4]]</f>
        <v>720</v>
      </c>
    </row>
    <row r="608" spans="1:15" hidden="1">
      <c r="A608" s="9" t="s">
        <v>33</v>
      </c>
      <c r="B608" s="10" t="s">
        <v>879</v>
      </c>
      <c r="C608" t="s">
        <v>78</v>
      </c>
      <c r="D608" t="s">
        <v>306</v>
      </c>
      <c r="F608" s="9" t="s">
        <v>823</v>
      </c>
      <c r="G608">
        <v>94</v>
      </c>
      <c r="J608">
        <f>+Tabla3[[#This Row],[BALANCE INICIAL]]+Tabla3[[#This Row],[ENTRADAS]]-Tabla3[[#This Row],[SALIDAS]]</f>
        <v>94</v>
      </c>
      <c r="K608" s="2">
        <v>25</v>
      </c>
      <c r="L608" s="2">
        <f>+Tabla3[[#This Row],[BALANCE INICIAL]]*Tabla3[[#This Row],[PRECIO]]</f>
        <v>2350</v>
      </c>
      <c r="M608" s="2">
        <f>+Tabla3[[#This Row],[ENTRADAS]]*Tabla3[[#This Row],[PRECIO]]</f>
        <v>0</v>
      </c>
      <c r="N608" s="2">
        <f>+Tabla3[[#This Row],[SALIDAS]]*Tabla3[[#This Row],[PRECIO]]</f>
        <v>0</v>
      </c>
      <c r="O608" s="2">
        <f>+Tabla3[[#This Row],[BALANCE INICIAL2]]+Tabla3[[#This Row],[ENTRADAS3]]-Tabla3[[#This Row],[SALIDAS4]]</f>
        <v>2350</v>
      </c>
    </row>
    <row r="609" spans="1:15" hidden="1">
      <c r="A609" s="9" t="s">
        <v>41</v>
      </c>
      <c r="B609" s="16" t="s">
        <v>890</v>
      </c>
      <c r="C609" t="s">
        <v>87</v>
      </c>
      <c r="D609" t="s">
        <v>307</v>
      </c>
      <c r="F609" s="9" t="s">
        <v>820</v>
      </c>
      <c r="G609">
        <v>215</v>
      </c>
      <c r="J609">
        <f>+Tabla3[[#This Row],[BALANCE INICIAL]]+Tabla3[[#This Row],[ENTRADAS]]-Tabla3[[#This Row],[SALIDAS]]</f>
        <v>215</v>
      </c>
      <c r="K609" s="2">
        <v>25</v>
      </c>
      <c r="L609" s="2">
        <f>+Tabla3[[#This Row],[BALANCE INICIAL]]*Tabla3[[#This Row],[PRECIO]]</f>
        <v>5375</v>
      </c>
      <c r="M609" s="2">
        <f>+Tabla3[[#This Row],[ENTRADAS]]*Tabla3[[#This Row],[PRECIO]]</f>
        <v>0</v>
      </c>
      <c r="N609" s="2">
        <f>+Tabla3[[#This Row],[SALIDAS]]*Tabla3[[#This Row],[PRECIO]]</f>
        <v>0</v>
      </c>
      <c r="O609" s="2">
        <f>+Tabla3[[#This Row],[BALANCE INICIAL2]]+Tabla3[[#This Row],[ENTRADAS3]]-Tabla3[[#This Row],[SALIDAS4]]</f>
        <v>5375</v>
      </c>
    </row>
    <row r="610" spans="1:15" hidden="1">
      <c r="A610" s="9" t="s">
        <v>41</v>
      </c>
      <c r="B610" s="16" t="s">
        <v>890</v>
      </c>
      <c r="C610" t="s">
        <v>87</v>
      </c>
      <c r="D610" t="s">
        <v>308</v>
      </c>
      <c r="F610" s="9" t="s">
        <v>826</v>
      </c>
      <c r="G610">
        <v>6</v>
      </c>
      <c r="J610">
        <f>+Tabla3[[#This Row],[BALANCE INICIAL]]+Tabla3[[#This Row],[ENTRADAS]]-Tabla3[[#This Row],[SALIDAS]]</f>
        <v>6</v>
      </c>
      <c r="K610" s="2">
        <v>14.95</v>
      </c>
      <c r="L610" s="2">
        <f>+Tabla3[[#This Row],[BALANCE INICIAL]]*Tabla3[[#This Row],[PRECIO]]</f>
        <v>89.699999999999989</v>
      </c>
      <c r="M610" s="2">
        <f>+Tabla3[[#This Row],[ENTRADAS]]*Tabla3[[#This Row],[PRECIO]]</f>
        <v>0</v>
      </c>
      <c r="N610" s="2">
        <f>+Tabla3[[#This Row],[SALIDAS]]*Tabla3[[#This Row],[PRECIO]]</f>
        <v>0</v>
      </c>
      <c r="O610" s="2">
        <f>+Tabla3[[#This Row],[BALANCE INICIAL2]]+Tabla3[[#This Row],[ENTRADAS3]]-Tabla3[[#This Row],[SALIDAS4]]</f>
        <v>89.699999999999989</v>
      </c>
    </row>
    <row r="611" spans="1:15" hidden="1">
      <c r="A611" s="9" t="s">
        <v>29</v>
      </c>
      <c r="B611" s="10" t="s">
        <v>878</v>
      </c>
      <c r="C611" t="s">
        <v>102</v>
      </c>
      <c r="D611" t="s">
        <v>620</v>
      </c>
      <c r="F611" s="9" t="s">
        <v>834</v>
      </c>
      <c r="G611">
        <v>2</v>
      </c>
      <c r="J611">
        <f>+Tabla3[[#This Row],[BALANCE INICIAL]]+Tabla3[[#This Row],[ENTRADAS]]-Tabla3[[#This Row],[SALIDAS]]</f>
        <v>2</v>
      </c>
      <c r="K611" s="2">
        <v>120</v>
      </c>
      <c r="L611" s="2">
        <f>+Tabla3[[#This Row],[BALANCE INICIAL]]*Tabla3[[#This Row],[PRECIO]]</f>
        <v>240</v>
      </c>
      <c r="M611" s="2">
        <f>+Tabla3[[#This Row],[ENTRADAS]]*Tabla3[[#This Row],[PRECIO]]</f>
        <v>0</v>
      </c>
      <c r="N611" s="2">
        <f>+Tabla3[[#This Row],[SALIDAS]]*Tabla3[[#This Row],[PRECIO]]</f>
        <v>0</v>
      </c>
      <c r="O611" s="2">
        <f>+Tabla3[[#This Row],[BALANCE INICIAL2]]+Tabla3[[#This Row],[ENTRADAS3]]-Tabla3[[#This Row],[SALIDAS4]]</f>
        <v>240</v>
      </c>
    </row>
    <row r="612" spans="1:15">
      <c r="A612" s="9" t="s">
        <v>23</v>
      </c>
      <c r="B612" s="10" t="s">
        <v>881</v>
      </c>
      <c r="C612" t="s">
        <v>882</v>
      </c>
      <c r="D612" t="s">
        <v>425</v>
      </c>
      <c r="F612" s="9" t="s">
        <v>820</v>
      </c>
      <c r="H612">
        <v>10</v>
      </c>
      <c r="J612">
        <f>+Tabla3[[#This Row],[BALANCE INICIAL]]+Tabla3[[#This Row],[ENTRADAS]]-Tabla3[[#This Row],[SALIDAS]]</f>
        <v>10</v>
      </c>
      <c r="K612" s="2">
        <v>55</v>
      </c>
      <c r="L612" s="2">
        <f>+Tabla3[[#This Row],[BALANCE INICIAL]]*Tabla3[[#This Row],[PRECIO]]</f>
        <v>0</v>
      </c>
      <c r="M612" s="2">
        <f>+Tabla3[[#This Row],[ENTRADAS]]*Tabla3[[#This Row],[PRECIO]]</f>
        <v>550</v>
      </c>
      <c r="N612" s="2">
        <f>+Tabla3[[#This Row],[SALIDAS]]*Tabla3[[#This Row],[PRECIO]]</f>
        <v>0</v>
      </c>
      <c r="O612" s="2">
        <f>+Tabla3[[#This Row],[BALANCE INICIAL2]]+Tabla3[[#This Row],[ENTRADAS3]]-Tabla3[[#This Row],[SALIDAS4]]</f>
        <v>550</v>
      </c>
    </row>
    <row r="613" spans="1:15" hidden="1">
      <c r="A613" s="9" t="s">
        <v>28</v>
      </c>
      <c r="B613" s="16" t="s">
        <v>884</v>
      </c>
      <c r="C613" t="s">
        <v>74</v>
      </c>
      <c r="D613" t="s">
        <v>309</v>
      </c>
      <c r="F613" s="9" t="s">
        <v>826</v>
      </c>
      <c r="G613">
        <v>340</v>
      </c>
      <c r="I613">
        <v>13</v>
      </c>
      <c r="J613">
        <f>+Tabla3[[#This Row],[BALANCE INICIAL]]+Tabla3[[#This Row],[ENTRADAS]]-Tabla3[[#This Row],[SALIDAS]]</f>
        <v>327</v>
      </c>
      <c r="K613" s="2">
        <v>25</v>
      </c>
      <c r="L613" s="2">
        <f>+Tabla3[[#This Row],[BALANCE INICIAL]]*Tabla3[[#This Row],[PRECIO]]</f>
        <v>8500</v>
      </c>
      <c r="M613" s="2">
        <f>+Tabla3[[#This Row],[ENTRADAS]]*Tabla3[[#This Row],[PRECIO]]</f>
        <v>0</v>
      </c>
      <c r="N613" s="2">
        <f>+Tabla3[[#This Row],[SALIDAS]]*Tabla3[[#This Row],[PRECIO]]</f>
        <v>325</v>
      </c>
      <c r="O613" s="2">
        <f>+Tabla3[[#This Row],[BALANCE INICIAL2]]+Tabla3[[#This Row],[ENTRADAS3]]-Tabla3[[#This Row],[SALIDAS4]]</f>
        <v>8175</v>
      </c>
    </row>
    <row r="614" spans="1:15">
      <c r="A614" s="9" t="s">
        <v>28</v>
      </c>
      <c r="B614" s="16" t="s">
        <v>884</v>
      </c>
      <c r="C614" t="s">
        <v>74</v>
      </c>
      <c r="D614" t="s">
        <v>310</v>
      </c>
      <c r="F614" s="9" t="s">
        <v>826</v>
      </c>
      <c r="G614">
        <v>445</v>
      </c>
      <c r="H614">
        <v>10</v>
      </c>
      <c r="I614">
        <v>2</v>
      </c>
      <c r="J614">
        <f>+Tabla3[[#This Row],[BALANCE INICIAL]]+Tabla3[[#This Row],[ENTRADAS]]-Tabla3[[#This Row],[SALIDAS]]</f>
        <v>453</v>
      </c>
      <c r="K614" s="2">
        <v>3.95</v>
      </c>
      <c r="L614" s="2">
        <f>+Tabla3[[#This Row],[BALANCE INICIAL]]*Tabla3[[#This Row],[PRECIO]]</f>
        <v>1757.75</v>
      </c>
      <c r="M614" s="2">
        <f>+Tabla3[[#This Row],[ENTRADAS]]*Tabla3[[#This Row],[PRECIO]]</f>
        <v>39.5</v>
      </c>
      <c r="N614" s="2">
        <f>+Tabla3[[#This Row],[SALIDAS]]*Tabla3[[#This Row],[PRECIO]]</f>
        <v>7.9</v>
      </c>
      <c r="O614" s="2">
        <f>+Tabla3[[#This Row],[BALANCE INICIAL2]]+Tabla3[[#This Row],[ENTRADAS3]]-Tabla3[[#This Row],[SALIDAS4]]</f>
        <v>1789.35</v>
      </c>
    </row>
    <row r="615" spans="1:15" hidden="1">
      <c r="A615" s="9" t="s">
        <v>29</v>
      </c>
      <c r="B615" s="10" t="s">
        <v>878</v>
      </c>
      <c r="C615" t="s">
        <v>102</v>
      </c>
      <c r="D615" t="s">
        <v>622</v>
      </c>
      <c r="F615" s="9" t="s">
        <v>865</v>
      </c>
      <c r="G615">
        <v>1</v>
      </c>
      <c r="J615">
        <f>+Tabla3[[#This Row],[BALANCE INICIAL]]+Tabla3[[#This Row],[ENTRADAS]]-Tabla3[[#This Row],[SALIDAS]]</f>
        <v>1</v>
      </c>
      <c r="K615" s="2">
        <v>42</v>
      </c>
      <c r="L615" s="2">
        <f>+Tabla3[[#This Row],[BALANCE INICIAL]]*Tabla3[[#This Row],[PRECIO]]</f>
        <v>42</v>
      </c>
      <c r="M615" s="2">
        <f>+Tabla3[[#This Row],[ENTRADAS]]*Tabla3[[#This Row],[PRECIO]]</f>
        <v>0</v>
      </c>
      <c r="N615" s="2">
        <f>+Tabla3[[#This Row],[SALIDAS]]*Tabla3[[#This Row],[PRECIO]]</f>
        <v>0</v>
      </c>
      <c r="O615" s="2">
        <f>+Tabla3[[#This Row],[BALANCE INICIAL2]]+Tabla3[[#This Row],[ENTRADAS3]]-Tabla3[[#This Row],[SALIDAS4]]</f>
        <v>42</v>
      </c>
    </row>
    <row r="616" spans="1:15" hidden="1">
      <c r="A616" s="9" t="s">
        <v>29</v>
      </c>
      <c r="B616" s="10" t="s">
        <v>878</v>
      </c>
      <c r="C616" t="s">
        <v>102</v>
      </c>
      <c r="D616" t="s">
        <v>621</v>
      </c>
      <c r="F616" s="9" t="s">
        <v>871</v>
      </c>
      <c r="G616">
        <v>9</v>
      </c>
      <c r="J616">
        <f>+Tabla3[[#This Row],[BALANCE INICIAL]]+Tabla3[[#This Row],[ENTRADAS]]-Tabla3[[#This Row],[SALIDAS]]</f>
        <v>9</v>
      </c>
      <c r="K616" s="2">
        <v>195</v>
      </c>
      <c r="L616" s="2">
        <f>+Tabla3[[#This Row],[BALANCE INICIAL]]*Tabla3[[#This Row],[PRECIO]]</f>
        <v>1755</v>
      </c>
      <c r="M616" s="2">
        <f>+Tabla3[[#This Row],[ENTRADAS]]*Tabla3[[#This Row],[PRECIO]]</f>
        <v>0</v>
      </c>
      <c r="N616" s="2">
        <f>+Tabla3[[#This Row],[SALIDAS]]*Tabla3[[#This Row],[PRECIO]]</f>
        <v>0</v>
      </c>
      <c r="O616" s="2">
        <f>+Tabla3[[#This Row],[BALANCE INICIAL2]]+Tabla3[[#This Row],[ENTRADAS3]]-Tabla3[[#This Row],[SALIDAS4]]</f>
        <v>1755</v>
      </c>
    </row>
    <row r="617" spans="1:15" hidden="1">
      <c r="A617" s="9" t="s">
        <v>29</v>
      </c>
      <c r="B617" s="10" t="s">
        <v>878</v>
      </c>
      <c r="C617" t="s">
        <v>102</v>
      </c>
      <c r="D617" t="s">
        <v>623</v>
      </c>
      <c r="F617" s="9" t="s">
        <v>865</v>
      </c>
      <c r="G617">
        <v>1</v>
      </c>
      <c r="J617">
        <f>+Tabla3[[#This Row],[BALANCE INICIAL]]+Tabla3[[#This Row],[ENTRADAS]]-Tabla3[[#This Row],[SALIDAS]]</f>
        <v>1</v>
      </c>
      <c r="K617" s="2">
        <v>340</v>
      </c>
      <c r="L617" s="2">
        <f>+Tabla3[[#This Row],[BALANCE INICIAL]]*Tabla3[[#This Row],[PRECIO]]</f>
        <v>340</v>
      </c>
      <c r="M617" s="2">
        <f>+Tabla3[[#This Row],[ENTRADAS]]*Tabla3[[#This Row],[PRECIO]]</f>
        <v>0</v>
      </c>
      <c r="N617" s="2">
        <f>+Tabla3[[#This Row],[SALIDAS]]*Tabla3[[#This Row],[PRECIO]]</f>
        <v>0</v>
      </c>
      <c r="O617" s="2">
        <f>+Tabla3[[#This Row],[BALANCE INICIAL2]]+Tabla3[[#This Row],[ENTRADAS3]]-Tabla3[[#This Row],[SALIDAS4]]</f>
        <v>340</v>
      </c>
    </row>
    <row r="618" spans="1:15" hidden="1">
      <c r="A618" s="9" t="s">
        <v>29</v>
      </c>
      <c r="B618" s="10" t="s">
        <v>878</v>
      </c>
      <c r="C618" t="s">
        <v>102</v>
      </c>
      <c r="D618" t="s">
        <v>624</v>
      </c>
      <c r="F618" s="9" t="s">
        <v>825</v>
      </c>
      <c r="G618">
        <v>1</v>
      </c>
      <c r="J618">
        <f>+Tabla3[[#This Row],[BALANCE INICIAL]]+Tabla3[[#This Row],[ENTRADAS]]-Tabla3[[#This Row],[SALIDAS]]</f>
        <v>1</v>
      </c>
      <c r="K618" s="2">
        <v>297.95</v>
      </c>
      <c r="L618" s="2">
        <f>+Tabla3[[#This Row],[BALANCE INICIAL]]*Tabla3[[#This Row],[PRECIO]]</f>
        <v>297.95</v>
      </c>
      <c r="M618" s="2">
        <f>+Tabla3[[#This Row],[ENTRADAS]]*Tabla3[[#This Row],[PRECIO]]</f>
        <v>0</v>
      </c>
      <c r="N618" s="2">
        <f>+Tabla3[[#This Row],[SALIDAS]]*Tabla3[[#This Row],[PRECIO]]</f>
        <v>0</v>
      </c>
      <c r="O618" s="2">
        <f>+Tabla3[[#This Row],[BALANCE INICIAL2]]+Tabla3[[#This Row],[ENTRADAS3]]-Tabla3[[#This Row],[SALIDAS4]]</f>
        <v>297.95</v>
      </c>
    </row>
    <row r="619" spans="1:15" hidden="1">
      <c r="A619" s="9" t="s">
        <v>29</v>
      </c>
      <c r="B619" s="10" t="s">
        <v>878</v>
      </c>
      <c r="C619" t="s">
        <v>102</v>
      </c>
      <c r="D619" t="s">
        <v>625</v>
      </c>
      <c r="F619" s="9" t="s">
        <v>865</v>
      </c>
      <c r="G619">
        <v>6</v>
      </c>
      <c r="J619">
        <f>+Tabla3[[#This Row],[BALANCE INICIAL]]+Tabla3[[#This Row],[ENTRADAS]]-Tabla3[[#This Row],[SALIDAS]]</f>
        <v>6</v>
      </c>
      <c r="K619" s="2">
        <v>312</v>
      </c>
      <c r="L619" s="2">
        <f>+Tabla3[[#This Row],[BALANCE INICIAL]]*Tabla3[[#This Row],[PRECIO]]</f>
        <v>1872</v>
      </c>
      <c r="M619" s="2">
        <f>+Tabla3[[#This Row],[ENTRADAS]]*Tabla3[[#This Row],[PRECIO]]</f>
        <v>0</v>
      </c>
      <c r="N619" s="2">
        <f>+Tabla3[[#This Row],[SALIDAS]]*Tabla3[[#This Row],[PRECIO]]</f>
        <v>0</v>
      </c>
      <c r="O619" s="2">
        <f>+Tabla3[[#This Row],[BALANCE INICIAL2]]+Tabla3[[#This Row],[ENTRADAS3]]-Tabla3[[#This Row],[SALIDAS4]]</f>
        <v>1872</v>
      </c>
    </row>
    <row r="620" spans="1:15" hidden="1">
      <c r="A620" s="9" t="s">
        <v>59</v>
      </c>
      <c r="B620" s="10" t="s">
        <v>878</v>
      </c>
      <c r="C620" t="s">
        <v>102</v>
      </c>
      <c r="D620" t="s">
        <v>786</v>
      </c>
      <c r="F620" s="9" t="s">
        <v>865</v>
      </c>
      <c r="G620">
        <v>0</v>
      </c>
      <c r="J620">
        <f>+Tabla3[[#This Row],[BALANCE INICIAL]]+Tabla3[[#This Row],[ENTRADAS]]-Tabla3[[#This Row],[SALIDAS]]</f>
        <v>0</v>
      </c>
      <c r="K620" s="2">
        <v>170</v>
      </c>
      <c r="L620" s="2">
        <f>+Tabla3[[#This Row],[BALANCE INICIAL]]*Tabla3[[#This Row],[PRECIO]]</f>
        <v>0</v>
      </c>
      <c r="M620" s="2">
        <f>+Tabla3[[#This Row],[ENTRADAS]]*Tabla3[[#This Row],[PRECIO]]</f>
        <v>0</v>
      </c>
      <c r="N620" s="2">
        <f>+Tabla3[[#This Row],[SALIDAS]]*Tabla3[[#This Row],[PRECIO]]</f>
        <v>0</v>
      </c>
      <c r="O620" s="2">
        <f>+Tabla3[[#This Row],[BALANCE INICIAL2]]+Tabla3[[#This Row],[ENTRADAS3]]-Tabla3[[#This Row],[SALIDAS4]]</f>
        <v>0</v>
      </c>
    </row>
    <row r="621" spans="1:15" hidden="1">
      <c r="A621" s="9" t="s">
        <v>29</v>
      </c>
      <c r="B621" s="10" t="s">
        <v>878</v>
      </c>
      <c r="C621" t="s">
        <v>102</v>
      </c>
      <c r="D621" t="s">
        <v>626</v>
      </c>
      <c r="F621" s="9" t="s">
        <v>865</v>
      </c>
      <c r="G621">
        <v>1</v>
      </c>
      <c r="J621">
        <f>+Tabla3[[#This Row],[BALANCE INICIAL]]+Tabla3[[#This Row],[ENTRADAS]]-Tabla3[[#This Row],[SALIDAS]]</f>
        <v>1</v>
      </c>
      <c r="K621" s="2">
        <v>275</v>
      </c>
      <c r="L621" s="2">
        <f>+Tabla3[[#This Row],[BALANCE INICIAL]]*Tabla3[[#This Row],[PRECIO]]</f>
        <v>275</v>
      </c>
      <c r="M621" s="2">
        <f>+Tabla3[[#This Row],[ENTRADAS]]*Tabla3[[#This Row],[PRECIO]]</f>
        <v>0</v>
      </c>
      <c r="N621" s="2">
        <f>+Tabla3[[#This Row],[SALIDAS]]*Tabla3[[#This Row],[PRECIO]]</f>
        <v>0</v>
      </c>
      <c r="O621" s="2">
        <f>+Tabla3[[#This Row],[BALANCE INICIAL2]]+Tabla3[[#This Row],[ENTRADAS3]]-Tabla3[[#This Row],[SALIDAS4]]</f>
        <v>275</v>
      </c>
    </row>
    <row r="622" spans="1:15" hidden="1">
      <c r="A622" s="9" t="s">
        <v>29</v>
      </c>
      <c r="B622" s="10" t="s">
        <v>878</v>
      </c>
      <c r="C622" t="s">
        <v>102</v>
      </c>
      <c r="D622" t="s">
        <v>627</v>
      </c>
      <c r="F622" s="9" t="s">
        <v>865</v>
      </c>
      <c r="G622">
        <v>4</v>
      </c>
      <c r="J622">
        <f>+Tabla3[[#This Row],[BALANCE INICIAL]]+Tabla3[[#This Row],[ENTRADAS]]-Tabla3[[#This Row],[SALIDAS]]</f>
        <v>4</v>
      </c>
      <c r="K622" s="2">
        <v>277</v>
      </c>
      <c r="L622" s="2">
        <f>+Tabla3[[#This Row],[BALANCE INICIAL]]*Tabla3[[#This Row],[PRECIO]]</f>
        <v>1108</v>
      </c>
      <c r="M622" s="2">
        <f>+Tabla3[[#This Row],[ENTRADAS]]*Tabla3[[#This Row],[PRECIO]]</f>
        <v>0</v>
      </c>
      <c r="N622" s="2">
        <f>+Tabla3[[#This Row],[SALIDAS]]*Tabla3[[#This Row],[PRECIO]]</f>
        <v>0</v>
      </c>
      <c r="O622" s="2">
        <f>+Tabla3[[#This Row],[BALANCE INICIAL2]]+Tabla3[[#This Row],[ENTRADAS3]]-Tabla3[[#This Row],[SALIDAS4]]</f>
        <v>1108</v>
      </c>
    </row>
    <row r="623" spans="1:15" hidden="1">
      <c r="A623" s="9" t="s">
        <v>29</v>
      </c>
      <c r="B623" s="10" t="s">
        <v>878</v>
      </c>
      <c r="C623" t="s">
        <v>102</v>
      </c>
      <c r="D623" t="s">
        <v>628</v>
      </c>
      <c r="F623" s="9" t="s">
        <v>865</v>
      </c>
      <c r="G623">
        <v>3</v>
      </c>
      <c r="J623">
        <f>+Tabla3[[#This Row],[BALANCE INICIAL]]+Tabla3[[#This Row],[ENTRADAS]]-Tabla3[[#This Row],[SALIDAS]]</f>
        <v>3</v>
      </c>
      <c r="K623" s="2">
        <v>200</v>
      </c>
      <c r="L623" s="2">
        <f>+Tabla3[[#This Row],[BALANCE INICIAL]]*Tabla3[[#This Row],[PRECIO]]</f>
        <v>600</v>
      </c>
      <c r="M623" s="2">
        <f>+Tabla3[[#This Row],[ENTRADAS]]*Tabla3[[#This Row],[PRECIO]]</f>
        <v>0</v>
      </c>
      <c r="N623" s="2">
        <f>+Tabla3[[#This Row],[SALIDAS]]*Tabla3[[#This Row],[PRECIO]]</f>
        <v>0</v>
      </c>
      <c r="O623" s="2">
        <f>+Tabla3[[#This Row],[BALANCE INICIAL2]]+Tabla3[[#This Row],[ENTRADAS3]]-Tabla3[[#This Row],[SALIDAS4]]</f>
        <v>600</v>
      </c>
    </row>
    <row r="624" spans="1:15" hidden="1">
      <c r="A624" s="9" t="s">
        <v>29</v>
      </c>
      <c r="B624" s="10" t="s">
        <v>878</v>
      </c>
      <c r="C624" t="s">
        <v>102</v>
      </c>
      <c r="D624" t="s">
        <v>629</v>
      </c>
      <c r="F624" s="9" t="s">
        <v>865</v>
      </c>
      <c r="G624">
        <v>1</v>
      </c>
      <c r="J624">
        <f>+Tabla3[[#This Row],[BALANCE INICIAL]]+Tabla3[[#This Row],[ENTRADAS]]-Tabla3[[#This Row],[SALIDAS]]</f>
        <v>1</v>
      </c>
      <c r="K624" s="2">
        <v>220</v>
      </c>
      <c r="L624" s="2">
        <f>+Tabla3[[#This Row],[BALANCE INICIAL]]*Tabla3[[#This Row],[PRECIO]]</f>
        <v>220</v>
      </c>
      <c r="M624" s="2">
        <f>+Tabla3[[#This Row],[ENTRADAS]]*Tabla3[[#This Row],[PRECIO]]</f>
        <v>0</v>
      </c>
      <c r="N624" s="2">
        <f>+Tabla3[[#This Row],[SALIDAS]]*Tabla3[[#This Row],[PRECIO]]</f>
        <v>0</v>
      </c>
      <c r="O624" s="2">
        <f>+Tabla3[[#This Row],[BALANCE INICIAL2]]+Tabla3[[#This Row],[ENTRADAS3]]-Tabla3[[#This Row],[SALIDAS4]]</f>
        <v>220</v>
      </c>
    </row>
    <row r="625" spans="1:15" hidden="1">
      <c r="A625" s="9" t="s">
        <v>29</v>
      </c>
      <c r="B625" s="10" t="s">
        <v>878</v>
      </c>
      <c r="C625" t="s">
        <v>102</v>
      </c>
      <c r="D625" t="s">
        <v>630</v>
      </c>
      <c r="F625" s="9" t="s">
        <v>865</v>
      </c>
      <c r="G625">
        <v>1</v>
      </c>
      <c r="J625">
        <f>+Tabla3[[#This Row],[BALANCE INICIAL]]+Tabla3[[#This Row],[ENTRADAS]]-Tabla3[[#This Row],[SALIDAS]]</f>
        <v>1</v>
      </c>
      <c r="K625" s="2">
        <v>225</v>
      </c>
      <c r="L625" s="2">
        <f>+Tabla3[[#This Row],[BALANCE INICIAL]]*Tabla3[[#This Row],[PRECIO]]</f>
        <v>225</v>
      </c>
      <c r="M625" s="2">
        <f>+Tabla3[[#This Row],[ENTRADAS]]*Tabla3[[#This Row],[PRECIO]]</f>
        <v>0</v>
      </c>
      <c r="N625" s="2">
        <f>+Tabla3[[#This Row],[SALIDAS]]*Tabla3[[#This Row],[PRECIO]]</f>
        <v>0</v>
      </c>
      <c r="O625" s="2">
        <f>+Tabla3[[#This Row],[BALANCE INICIAL2]]+Tabla3[[#This Row],[ENTRADAS3]]-Tabla3[[#This Row],[SALIDAS4]]</f>
        <v>225</v>
      </c>
    </row>
    <row r="626" spans="1:15" hidden="1">
      <c r="A626" s="9" t="s">
        <v>59</v>
      </c>
      <c r="B626" s="16" t="s">
        <v>880</v>
      </c>
      <c r="C626" t="s">
        <v>107</v>
      </c>
      <c r="D626" t="s">
        <v>787</v>
      </c>
      <c r="F626" s="9" t="s">
        <v>820</v>
      </c>
      <c r="G626">
        <v>5</v>
      </c>
      <c r="J626">
        <f>+Tabla3[[#This Row],[BALANCE INICIAL]]+Tabla3[[#This Row],[ENTRADAS]]-Tabla3[[#This Row],[SALIDAS]]</f>
        <v>5</v>
      </c>
      <c r="K626" s="2">
        <v>1300</v>
      </c>
      <c r="L626" s="2">
        <f>+Tabla3[[#This Row],[BALANCE INICIAL]]*Tabla3[[#This Row],[PRECIO]]</f>
        <v>6500</v>
      </c>
      <c r="M626" s="2">
        <f>+Tabla3[[#This Row],[ENTRADAS]]*Tabla3[[#This Row],[PRECIO]]</f>
        <v>0</v>
      </c>
      <c r="N626" s="2">
        <f>+Tabla3[[#This Row],[SALIDAS]]*Tabla3[[#This Row],[PRECIO]]</f>
        <v>0</v>
      </c>
      <c r="O626" s="2">
        <f>+Tabla3[[#This Row],[BALANCE INICIAL2]]+Tabla3[[#This Row],[ENTRADAS3]]-Tabla3[[#This Row],[SALIDAS4]]</f>
        <v>6500</v>
      </c>
    </row>
    <row r="627" spans="1:15" hidden="1">
      <c r="A627" s="9" t="s">
        <v>59</v>
      </c>
      <c r="B627" s="16" t="s">
        <v>880</v>
      </c>
      <c r="C627" t="s">
        <v>107</v>
      </c>
      <c r="D627" t="s">
        <v>788</v>
      </c>
      <c r="F627" s="9" t="s">
        <v>820</v>
      </c>
      <c r="G627">
        <v>9</v>
      </c>
      <c r="J627">
        <f>+Tabla3[[#This Row],[BALANCE INICIAL]]+Tabla3[[#This Row],[ENTRADAS]]-Tabla3[[#This Row],[SALIDAS]]</f>
        <v>9</v>
      </c>
      <c r="K627" s="2">
        <v>1050</v>
      </c>
      <c r="L627" s="2">
        <f>+Tabla3[[#This Row],[BALANCE INICIAL]]*Tabla3[[#This Row],[PRECIO]]</f>
        <v>9450</v>
      </c>
      <c r="M627" s="2">
        <f>+Tabla3[[#This Row],[ENTRADAS]]*Tabla3[[#This Row],[PRECIO]]</f>
        <v>0</v>
      </c>
      <c r="N627" s="2">
        <f>+Tabla3[[#This Row],[SALIDAS]]*Tabla3[[#This Row],[PRECIO]]</f>
        <v>0</v>
      </c>
      <c r="O627" s="2">
        <f>+Tabla3[[#This Row],[BALANCE INICIAL2]]+Tabla3[[#This Row],[ENTRADAS3]]-Tabla3[[#This Row],[SALIDAS4]]</f>
        <v>9450</v>
      </c>
    </row>
    <row r="628" spans="1:15" ht="27.6">
      <c r="A628" s="15" t="s">
        <v>43</v>
      </c>
      <c r="B628" s="10" t="s">
        <v>954</v>
      </c>
      <c r="C628" s="18" t="s">
        <v>89</v>
      </c>
      <c r="D628" t="s">
        <v>957</v>
      </c>
      <c r="F628" s="9" t="s">
        <v>820</v>
      </c>
      <c r="H628">
        <v>3</v>
      </c>
      <c r="J628">
        <f>+Tabla3[[#This Row],[BALANCE INICIAL]]+Tabla3[[#This Row],[ENTRADAS]]-Tabla3[[#This Row],[SALIDAS]]</f>
        <v>3</v>
      </c>
      <c r="K628" s="2">
        <v>1725</v>
      </c>
      <c r="L628" s="2">
        <f>+Tabla3[[#This Row],[BALANCE INICIAL]]*Tabla3[[#This Row],[PRECIO]]</f>
        <v>0</v>
      </c>
      <c r="M628" s="2">
        <f>+Tabla3[[#This Row],[ENTRADAS]]*Tabla3[[#This Row],[PRECIO]]</f>
        <v>5175</v>
      </c>
      <c r="N628" s="2">
        <f>+Tabla3[[#This Row],[SALIDAS]]*Tabla3[[#This Row],[PRECIO]]</f>
        <v>0</v>
      </c>
      <c r="O628" s="2">
        <f>+Tabla3[[#This Row],[BALANCE INICIAL2]]+Tabla3[[#This Row],[ENTRADAS3]]-Tabla3[[#This Row],[SALIDAS4]]</f>
        <v>5175</v>
      </c>
    </row>
    <row r="629" spans="1:15" ht="27.6">
      <c r="A629" s="15" t="s">
        <v>43</v>
      </c>
      <c r="B629" s="10" t="s">
        <v>954</v>
      </c>
      <c r="C629" s="18" t="s">
        <v>89</v>
      </c>
      <c r="D629" t="s">
        <v>958</v>
      </c>
      <c r="F629" s="9" t="s">
        <v>820</v>
      </c>
      <c r="H629">
        <v>16</v>
      </c>
      <c r="J629">
        <f>+Tabla3[[#This Row],[BALANCE INICIAL]]+Tabla3[[#This Row],[ENTRADAS]]-Tabla3[[#This Row],[SALIDAS]]</f>
        <v>16</v>
      </c>
      <c r="K629" s="2">
        <v>441</v>
      </c>
      <c r="L629" s="2">
        <f>+Tabla3[[#This Row],[BALANCE INICIAL]]*Tabla3[[#This Row],[PRECIO]]</f>
        <v>0</v>
      </c>
      <c r="M629" s="2">
        <f>+Tabla3[[#This Row],[ENTRADAS]]*Tabla3[[#This Row],[PRECIO]]</f>
        <v>7056</v>
      </c>
      <c r="N629" s="2">
        <f>+Tabla3[[#This Row],[SALIDAS]]*Tabla3[[#This Row],[PRECIO]]</f>
        <v>0</v>
      </c>
      <c r="O629" s="2">
        <f>+Tabla3[[#This Row],[BALANCE INICIAL2]]+Tabla3[[#This Row],[ENTRADAS3]]-Tabla3[[#This Row],[SALIDAS4]]</f>
        <v>7056</v>
      </c>
    </row>
    <row r="630" spans="1:15" hidden="1">
      <c r="A630" s="9" t="s">
        <v>28</v>
      </c>
      <c r="B630" s="16" t="s">
        <v>884</v>
      </c>
      <c r="C630" t="s">
        <v>74</v>
      </c>
      <c r="D630" t="s">
        <v>311</v>
      </c>
      <c r="F630" s="9" t="s">
        <v>820</v>
      </c>
      <c r="G630">
        <v>63</v>
      </c>
      <c r="I630">
        <v>7</v>
      </c>
      <c r="J630">
        <f>+Tabla3[[#This Row],[BALANCE INICIAL]]+Tabla3[[#This Row],[ENTRADAS]]-Tabla3[[#This Row],[SALIDAS]]</f>
        <v>56</v>
      </c>
      <c r="K630" s="2">
        <v>19.5</v>
      </c>
      <c r="L630" s="2">
        <f>+Tabla3[[#This Row],[BALANCE INICIAL]]*Tabla3[[#This Row],[PRECIO]]</f>
        <v>1228.5</v>
      </c>
      <c r="M630" s="2">
        <f>+Tabla3[[#This Row],[ENTRADAS]]*Tabla3[[#This Row],[PRECIO]]</f>
        <v>0</v>
      </c>
      <c r="N630" s="2">
        <f>+Tabla3[[#This Row],[SALIDAS]]*Tabla3[[#This Row],[PRECIO]]</f>
        <v>136.5</v>
      </c>
      <c r="O630" s="2">
        <f>+Tabla3[[#This Row],[BALANCE INICIAL2]]+Tabla3[[#This Row],[ENTRADAS3]]-Tabla3[[#This Row],[SALIDAS4]]</f>
        <v>1092</v>
      </c>
    </row>
    <row r="631" spans="1:15" hidden="1">
      <c r="A631" s="9" t="s">
        <v>56</v>
      </c>
      <c r="B631" s="16" t="s">
        <v>890</v>
      </c>
      <c r="C631" t="s">
        <v>105</v>
      </c>
      <c r="D631" t="s">
        <v>528</v>
      </c>
      <c r="F631" s="9" t="s">
        <v>907</v>
      </c>
      <c r="G631">
        <v>0</v>
      </c>
      <c r="J631">
        <f>+Tabla3[[#This Row],[BALANCE INICIAL]]+Tabla3[[#This Row],[ENTRADAS]]-Tabla3[[#This Row],[SALIDAS]]</f>
        <v>0</v>
      </c>
      <c r="K631" s="2">
        <v>110</v>
      </c>
      <c r="L631" s="2">
        <f>+Tabla3[[#This Row],[BALANCE INICIAL]]*Tabla3[[#This Row],[PRECIO]]</f>
        <v>0</v>
      </c>
      <c r="M631" s="2">
        <f>+Tabla3[[#This Row],[ENTRADAS]]*Tabla3[[#This Row],[PRECIO]]</f>
        <v>0</v>
      </c>
      <c r="N631" s="2">
        <f>+Tabla3[[#This Row],[SALIDAS]]*Tabla3[[#This Row],[PRECIO]]</f>
        <v>0</v>
      </c>
      <c r="O631" s="2">
        <f>+Tabla3[[#This Row],[BALANCE INICIAL2]]+Tabla3[[#This Row],[ENTRADAS3]]-Tabla3[[#This Row],[SALIDAS4]]</f>
        <v>0</v>
      </c>
    </row>
    <row r="632" spans="1:15" hidden="1">
      <c r="A632" s="9" t="s">
        <v>59</v>
      </c>
      <c r="B632" s="16" t="s">
        <v>880</v>
      </c>
      <c r="C632" t="s">
        <v>107</v>
      </c>
      <c r="D632" t="s">
        <v>789</v>
      </c>
      <c r="F632" s="9" t="s">
        <v>873</v>
      </c>
      <c r="G632">
        <v>168</v>
      </c>
      <c r="J632">
        <f>+Tabla3[[#This Row],[BALANCE INICIAL]]+Tabla3[[#This Row],[ENTRADAS]]-Tabla3[[#This Row],[SALIDAS]]</f>
        <v>168</v>
      </c>
      <c r="K632" s="2">
        <v>565</v>
      </c>
      <c r="L632" s="2">
        <f>+Tabla3[[#This Row],[BALANCE INICIAL]]*Tabla3[[#This Row],[PRECIO]]</f>
        <v>94920</v>
      </c>
      <c r="M632" s="2">
        <f>+Tabla3[[#This Row],[ENTRADAS]]*Tabla3[[#This Row],[PRECIO]]</f>
        <v>0</v>
      </c>
      <c r="N632" s="2">
        <f>+Tabla3[[#This Row],[SALIDAS]]*Tabla3[[#This Row],[PRECIO]]</f>
        <v>0</v>
      </c>
      <c r="O632" s="2">
        <f>+Tabla3[[#This Row],[BALANCE INICIAL2]]+Tabla3[[#This Row],[ENTRADAS3]]-Tabla3[[#This Row],[SALIDAS4]]</f>
        <v>94920</v>
      </c>
    </row>
    <row r="633" spans="1:15" hidden="1">
      <c r="A633" s="9" t="s">
        <v>59</v>
      </c>
      <c r="B633" s="16" t="s">
        <v>880</v>
      </c>
      <c r="C633" t="s">
        <v>107</v>
      </c>
      <c r="D633" t="s">
        <v>790</v>
      </c>
      <c r="F633" s="9" t="s">
        <v>873</v>
      </c>
      <c r="G633">
        <v>2</v>
      </c>
      <c r="J633">
        <f>+Tabla3[[#This Row],[BALANCE INICIAL]]+Tabla3[[#This Row],[ENTRADAS]]-Tabla3[[#This Row],[SALIDAS]]</f>
        <v>2</v>
      </c>
      <c r="K633" s="2">
        <v>900</v>
      </c>
      <c r="L633" s="2">
        <f>+Tabla3[[#This Row],[BALANCE INICIAL]]*Tabla3[[#This Row],[PRECIO]]</f>
        <v>1800</v>
      </c>
      <c r="M633" s="2">
        <f>+Tabla3[[#This Row],[ENTRADAS]]*Tabla3[[#This Row],[PRECIO]]</f>
        <v>0</v>
      </c>
      <c r="N633" s="2">
        <f>+Tabla3[[#This Row],[SALIDAS]]*Tabla3[[#This Row],[PRECIO]]</f>
        <v>0</v>
      </c>
      <c r="O633" s="2">
        <f>+Tabla3[[#This Row],[BALANCE INICIAL2]]+Tabla3[[#This Row],[ENTRADAS3]]-Tabla3[[#This Row],[SALIDAS4]]</f>
        <v>1800</v>
      </c>
    </row>
    <row r="634" spans="1:15" hidden="1">
      <c r="A634" s="9" t="s">
        <v>59</v>
      </c>
      <c r="B634" s="16" t="s">
        <v>880</v>
      </c>
      <c r="C634" t="s">
        <v>107</v>
      </c>
      <c r="D634" t="s">
        <v>791</v>
      </c>
      <c r="F634" s="9" t="s">
        <v>873</v>
      </c>
      <c r="G634">
        <v>2</v>
      </c>
      <c r="J634">
        <f>+Tabla3[[#This Row],[BALANCE INICIAL]]+Tabla3[[#This Row],[ENTRADAS]]-Tabla3[[#This Row],[SALIDAS]]</f>
        <v>2</v>
      </c>
      <c r="K634" s="2">
        <v>1190</v>
      </c>
      <c r="L634" s="2">
        <f>+Tabla3[[#This Row],[BALANCE INICIAL]]*Tabla3[[#This Row],[PRECIO]]</f>
        <v>2380</v>
      </c>
      <c r="M634" s="2">
        <f>+Tabla3[[#This Row],[ENTRADAS]]*Tabla3[[#This Row],[PRECIO]]</f>
        <v>0</v>
      </c>
      <c r="N634" s="2">
        <f>+Tabla3[[#This Row],[SALIDAS]]*Tabla3[[#This Row],[PRECIO]]</f>
        <v>0</v>
      </c>
      <c r="O634" s="2">
        <f>+Tabla3[[#This Row],[BALANCE INICIAL2]]+Tabla3[[#This Row],[ENTRADAS3]]-Tabla3[[#This Row],[SALIDAS4]]</f>
        <v>2380</v>
      </c>
    </row>
    <row r="635" spans="1:15" hidden="1">
      <c r="A635" s="9" t="s">
        <v>59</v>
      </c>
      <c r="B635" s="16" t="s">
        <v>880</v>
      </c>
      <c r="C635" t="s">
        <v>107</v>
      </c>
      <c r="D635" t="s">
        <v>792</v>
      </c>
      <c r="F635" s="9" t="s">
        <v>873</v>
      </c>
      <c r="G635">
        <v>3</v>
      </c>
      <c r="J635">
        <f>+Tabla3[[#This Row],[BALANCE INICIAL]]+Tabla3[[#This Row],[ENTRADAS]]-Tabla3[[#This Row],[SALIDAS]]</f>
        <v>3</v>
      </c>
      <c r="K635" s="2">
        <v>800</v>
      </c>
      <c r="L635" s="2">
        <f>+Tabla3[[#This Row],[BALANCE INICIAL]]*Tabla3[[#This Row],[PRECIO]]</f>
        <v>2400</v>
      </c>
      <c r="M635" s="2">
        <f>+Tabla3[[#This Row],[ENTRADAS]]*Tabla3[[#This Row],[PRECIO]]</f>
        <v>0</v>
      </c>
      <c r="N635" s="2">
        <f>+Tabla3[[#This Row],[SALIDAS]]*Tabla3[[#This Row],[PRECIO]]</f>
        <v>0</v>
      </c>
      <c r="O635" s="2">
        <f>+Tabla3[[#This Row],[BALANCE INICIAL2]]+Tabla3[[#This Row],[ENTRADAS3]]-Tabla3[[#This Row],[SALIDAS4]]</f>
        <v>2400</v>
      </c>
    </row>
    <row r="636" spans="1:15" hidden="1">
      <c r="A636" s="9" t="s">
        <v>59</v>
      </c>
      <c r="B636" s="16" t="s">
        <v>880</v>
      </c>
      <c r="C636" t="s">
        <v>107</v>
      </c>
      <c r="D636" t="s">
        <v>793</v>
      </c>
      <c r="F636" s="9" t="s">
        <v>873</v>
      </c>
      <c r="G636">
        <v>1</v>
      </c>
      <c r="J636">
        <f>+Tabla3[[#This Row],[BALANCE INICIAL]]+Tabla3[[#This Row],[ENTRADAS]]-Tabla3[[#This Row],[SALIDAS]]</f>
        <v>1</v>
      </c>
      <c r="K636" s="2">
        <v>737</v>
      </c>
      <c r="L636" s="2">
        <f>+Tabla3[[#This Row],[BALANCE INICIAL]]*Tabla3[[#This Row],[PRECIO]]</f>
        <v>737</v>
      </c>
      <c r="M636" s="2">
        <f>+Tabla3[[#This Row],[ENTRADAS]]*Tabla3[[#This Row],[PRECIO]]</f>
        <v>0</v>
      </c>
      <c r="N636" s="2">
        <f>+Tabla3[[#This Row],[SALIDAS]]*Tabla3[[#This Row],[PRECIO]]</f>
        <v>0</v>
      </c>
      <c r="O636" s="2">
        <f>+Tabla3[[#This Row],[BALANCE INICIAL2]]+Tabla3[[#This Row],[ENTRADAS3]]-Tabla3[[#This Row],[SALIDAS4]]</f>
        <v>737</v>
      </c>
    </row>
    <row r="637" spans="1:15" hidden="1">
      <c r="A637" s="9" t="s">
        <v>59</v>
      </c>
      <c r="B637" s="16" t="s">
        <v>880</v>
      </c>
      <c r="C637" t="s">
        <v>107</v>
      </c>
      <c r="D637" t="s">
        <v>794</v>
      </c>
      <c r="F637" s="9" t="s">
        <v>873</v>
      </c>
      <c r="G637">
        <v>1</v>
      </c>
      <c r="J637">
        <f>+Tabla3[[#This Row],[BALANCE INICIAL]]+Tabla3[[#This Row],[ENTRADAS]]-Tabla3[[#This Row],[SALIDAS]]</f>
        <v>1</v>
      </c>
      <c r="K637" s="2">
        <v>715</v>
      </c>
      <c r="L637" s="2">
        <f>+Tabla3[[#This Row],[BALANCE INICIAL]]*Tabla3[[#This Row],[PRECIO]]</f>
        <v>715</v>
      </c>
      <c r="M637" s="2">
        <f>+Tabla3[[#This Row],[ENTRADAS]]*Tabla3[[#This Row],[PRECIO]]</f>
        <v>0</v>
      </c>
      <c r="N637" s="2">
        <f>+Tabla3[[#This Row],[SALIDAS]]*Tabla3[[#This Row],[PRECIO]]</f>
        <v>0</v>
      </c>
      <c r="O637" s="2">
        <f>+Tabla3[[#This Row],[BALANCE INICIAL2]]+Tabla3[[#This Row],[ENTRADAS3]]-Tabla3[[#This Row],[SALIDAS4]]</f>
        <v>715</v>
      </c>
    </row>
    <row r="638" spans="1:15" hidden="1">
      <c r="A638" s="9" t="s">
        <v>59</v>
      </c>
      <c r="B638" s="16" t="s">
        <v>880</v>
      </c>
      <c r="C638" t="s">
        <v>107</v>
      </c>
      <c r="D638" t="s">
        <v>795</v>
      </c>
      <c r="F638" s="9" t="s">
        <v>873</v>
      </c>
      <c r="G638">
        <v>3</v>
      </c>
      <c r="J638">
        <f>+Tabla3[[#This Row],[BALANCE INICIAL]]+Tabla3[[#This Row],[ENTRADAS]]-Tabla3[[#This Row],[SALIDAS]]</f>
        <v>3</v>
      </c>
      <c r="K638" s="2">
        <v>740</v>
      </c>
      <c r="L638" s="2">
        <f>+Tabla3[[#This Row],[BALANCE INICIAL]]*Tabla3[[#This Row],[PRECIO]]</f>
        <v>2220</v>
      </c>
      <c r="M638" s="2">
        <f>+Tabla3[[#This Row],[ENTRADAS]]*Tabla3[[#This Row],[PRECIO]]</f>
        <v>0</v>
      </c>
      <c r="N638" s="2">
        <f>+Tabla3[[#This Row],[SALIDAS]]*Tabla3[[#This Row],[PRECIO]]</f>
        <v>0</v>
      </c>
      <c r="O638" s="2">
        <f>+Tabla3[[#This Row],[BALANCE INICIAL2]]+Tabla3[[#This Row],[ENTRADAS3]]-Tabla3[[#This Row],[SALIDAS4]]</f>
        <v>2220</v>
      </c>
    </row>
    <row r="639" spans="1:15" hidden="1">
      <c r="A639" s="9" t="s">
        <v>59</v>
      </c>
      <c r="B639" s="16" t="s">
        <v>880</v>
      </c>
      <c r="C639" t="s">
        <v>107</v>
      </c>
      <c r="D639" t="s">
        <v>796</v>
      </c>
      <c r="F639" s="9" t="s">
        <v>873</v>
      </c>
      <c r="G639">
        <v>1</v>
      </c>
      <c r="J639">
        <f>+Tabla3[[#This Row],[BALANCE INICIAL]]+Tabla3[[#This Row],[ENTRADAS]]-Tabla3[[#This Row],[SALIDAS]]</f>
        <v>1</v>
      </c>
      <c r="K639" s="2">
        <v>725</v>
      </c>
      <c r="L639" s="2">
        <f>+Tabla3[[#This Row],[BALANCE INICIAL]]*Tabla3[[#This Row],[PRECIO]]</f>
        <v>725</v>
      </c>
      <c r="M639" s="2">
        <f>+Tabla3[[#This Row],[ENTRADAS]]*Tabla3[[#This Row],[PRECIO]]</f>
        <v>0</v>
      </c>
      <c r="N639" s="2">
        <f>+Tabla3[[#This Row],[SALIDAS]]*Tabla3[[#This Row],[PRECIO]]</f>
        <v>0</v>
      </c>
      <c r="O639" s="2">
        <f>+Tabla3[[#This Row],[BALANCE INICIAL2]]+Tabla3[[#This Row],[ENTRADAS3]]-Tabla3[[#This Row],[SALIDAS4]]</f>
        <v>725</v>
      </c>
    </row>
    <row r="640" spans="1:15" hidden="1">
      <c r="A640" s="9" t="s">
        <v>59</v>
      </c>
      <c r="B640" s="16" t="s">
        <v>880</v>
      </c>
      <c r="C640" t="s">
        <v>107</v>
      </c>
      <c r="D640" t="s">
        <v>797</v>
      </c>
      <c r="F640" s="9" t="s">
        <v>873</v>
      </c>
      <c r="G640">
        <v>1</v>
      </c>
      <c r="J640">
        <f>+Tabla3[[#This Row],[BALANCE INICIAL]]+Tabla3[[#This Row],[ENTRADAS]]-Tabla3[[#This Row],[SALIDAS]]</f>
        <v>1</v>
      </c>
      <c r="K640" s="2">
        <v>700</v>
      </c>
      <c r="L640" s="2">
        <f>+Tabla3[[#This Row],[BALANCE INICIAL]]*Tabla3[[#This Row],[PRECIO]]</f>
        <v>700</v>
      </c>
      <c r="M640" s="2">
        <f>+Tabla3[[#This Row],[ENTRADAS]]*Tabla3[[#This Row],[PRECIO]]</f>
        <v>0</v>
      </c>
      <c r="N640" s="2">
        <f>+Tabla3[[#This Row],[SALIDAS]]*Tabla3[[#This Row],[PRECIO]]</f>
        <v>0</v>
      </c>
      <c r="O640" s="2">
        <f>+Tabla3[[#This Row],[BALANCE INICIAL2]]+Tabla3[[#This Row],[ENTRADAS3]]-Tabla3[[#This Row],[SALIDAS4]]</f>
        <v>700</v>
      </c>
    </row>
    <row r="641" spans="1:15" hidden="1">
      <c r="A641" s="9" t="s">
        <v>59</v>
      </c>
      <c r="B641" s="16" t="s">
        <v>880</v>
      </c>
      <c r="C641" t="s">
        <v>107</v>
      </c>
      <c r="D641" t="s">
        <v>798</v>
      </c>
      <c r="F641" s="9" t="s">
        <v>873</v>
      </c>
      <c r="G641">
        <v>2</v>
      </c>
      <c r="J641">
        <f>+Tabla3[[#This Row],[BALANCE INICIAL]]+Tabla3[[#This Row],[ENTRADAS]]-Tabla3[[#This Row],[SALIDAS]]</f>
        <v>2</v>
      </c>
      <c r="K641" s="2">
        <v>700</v>
      </c>
      <c r="L641" s="2">
        <f>+Tabla3[[#This Row],[BALANCE INICIAL]]*Tabla3[[#This Row],[PRECIO]]</f>
        <v>1400</v>
      </c>
      <c r="M641" s="2">
        <f>+Tabla3[[#This Row],[ENTRADAS]]*Tabla3[[#This Row],[PRECIO]]</f>
        <v>0</v>
      </c>
      <c r="N641" s="2">
        <f>+Tabla3[[#This Row],[SALIDAS]]*Tabla3[[#This Row],[PRECIO]]</f>
        <v>0</v>
      </c>
      <c r="O641" s="2">
        <f>+Tabla3[[#This Row],[BALANCE INICIAL2]]+Tabla3[[#This Row],[ENTRADAS3]]-Tabla3[[#This Row],[SALIDAS4]]</f>
        <v>1400</v>
      </c>
    </row>
    <row r="642" spans="1:15" hidden="1">
      <c r="A642" s="9" t="s">
        <v>59</v>
      </c>
      <c r="B642" s="16" t="s">
        <v>880</v>
      </c>
      <c r="C642" t="s">
        <v>107</v>
      </c>
      <c r="D642" t="s">
        <v>799</v>
      </c>
      <c r="F642" s="9" t="s">
        <v>873</v>
      </c>
      <c r="G642">
        <v>2</v>
      </c>
      <c r="J642">
        <f>+Tabla3[[#This Row],[BALANCE INICIAL]]+Tabla3[[#This Row],[ENTRADAS]]-Tabla3[[#This Row],[SALIDAS]]</f>
        <v>2</v>
      </c>
      <c r="K642" s="2">
        <v>395</v>
      </c>
      <c r="L642" s="2">
        <f>+Tabla3[[#This Row],[BALANCE INICIAL]]*Tabla3[[#This Row],[PRECIO]]</f>
        <v>790</v>
      </c>
      <c r="M642" s="2">
        <f>+Tabla3[[#This Row],[ENTRADAS]]*Tabla3[[#This Row],[PRECIO]]</f>
        <v>0</v>
      </c>
      <c r="N642" s="2">
        <f>+Tabla3[[#This Row],[SALIDAS]]*Tabla3[[#This Row],[PRECIO]]</f>
        <v>0</v>
      </c>
      <c r="O642" s="2">
        <f>+Tabla3[[#This Row],[BALANCE INICIAL2]]+Tabla3[[#This Row],[ENTRADAS3]]-Tabla3[[#This Row],[SALIDAS4]]</f>
        <v>790</v>
      </c>
    </row>
    <row r="643" spans="1:15" hidden="1">
      <c r="A643" s="9" t="s">
        <v>23</v>
      </c>
      <c r="B643" s="10" t="s">
        <v>881</v>
      </c>
      <c r="C643" t="s">
        <v>97</v>
      </c>
      <c r="D643" t="s">
        <v>382</v>
      </c>
      <c r="F643" s="9" t="s">
        <v>860</v>
      </c>
      <c r="G643">
        <v>2</v>
      </c>
      <c r="J643">
        <f>+Tabla3[[#This Row],[BALANCE INICIAL]]+Tabla3[[#This Row],[ENTRADAS]]-Tabla3[[#This Row],[SALIDAS]]</f>
        <v>2</v>
      </c>
      <c r="K643" s="2">
        <v>1250</v>
      </c>
      <c r="L643" s="2">
        <f>+Tabla3[[#This Row],[BALANCE INICIAL]]*Tabla3[[#This Row],[PRECIO]]</f>
        <v>2500</v>
      </c>
      <c r="M643" s="2">
        <f>+Tabla3[[#This Row],[ENTRADAS]]*Tabla3[[#This Row],[PRECIO]]</f>
        <v>0</v>
      </c>
      <c r="N643" s="2">
        <f>+Tabla3[[#This Row],[SALIDAS]]*Tabla3[[#This Row],[PRECIO]]</f>
        <v>0</v>
      </c>
      <c r="O643" s="2">
        <f>+Tabla3[[#This Row],[BALANCE INICIAL2]]+Tabla3[[#This Row],[ENTRADAS3]]-Tabla3[[#This Row],[SALIDAS4]]</f>
        <v>2500</v>
      </c>
    </row>
    <row r="644" spans="1:15" hidden="1">
      <c r="A644" s="9" t="s">
        <v>33</v>
      </c>
      <c r="B644" s="17" t="s">
        <v>879</v>
      </c>
      <c r="C644" t="s">
        <v>106</v>
      </c>
      <c r="D644" t="s">
        <v>800</v>
      </c>
      <c r="F644" s="9" t="s">
        <v>825</v>
      </c>
      <c r="G644">
        <v>4</v>
      </c>
      <c r="J644">
        <f>+Tabla3[[#This Row],[BALANCE INICIAL]]+Tabla3[[#This Row],[ENTRADAS]]-Tabla3[[#This Row],[SALIDAS]]</f>
        <v>4</v>
      </c>
      <c r="K644" s="2">
        <v>990</v>
      </c>
      <c r="L644" s="2">
        <f>+Tabla3[[#This Row],[BALANCE INICIAL]]*Tabla3[[#This Row],[PRECIO]]</f>
        <v>3960</v>
      </c>
      <c r="M644" s="2">
        <f>+Tabla3[[#This Row],[ENTRADAS]]*Tabla3[[#This Row],[PRECIO]]</f>
        <v>0</v>
      </c>
      <c r="N644" s="2">
        <f>+Tabla3[[#This Row],[SALIDAS]]*Tabla3[[#This Row],[PRECIO]]</f>
        <v>0</v>
      </c>
      <c r="O644" s="2">
        <f>+Tabla3[[#This Row],[BALANCE INICIAL2]]+Tabla3[[#This Row],[ENTRADAS3]]-Tabla3[[#This Row],[SALIDAS4]]</f>
        <v>3960</v>
      </c>
    </row>
    <row r="645" spans="1:15" hidden="1">
      <c r="A645" s="9" t="s">
        <v>26</v>
      </c>
      <c r="B645" t="s">
        <v>887</v>
      </c>
      <c r="C645" t="s">
        <v>70</v>
      </c>
      <c r="D645" t="s">
        <v>312</v>
      </c>
      <c r="F645" s="9" t="s">
        <v>820</v>
      </c>
      <c r="G645">
        <v>3</v>
      </c>
      <c r="I645">
        <v>1</v>
      </c>
      <c r="J645">
        <f>+Tabla3[[#This Row],[BALANCE INICIAL]]+Tabla3[[#This Row],[ENTRADAS]]-Tabla3[[#This Row],[SALIDAS]]</f>
        <v>2</v>
      </c>
      <c r="K645" s="2">
        <v>238.35</v>
      </c>
      <c r="L645" s="2">
        <f>+Tabla3[[#This Row],[BALANCE INICIAL]]*Tabla3[[#This Row],[PRECIO]]</f>
        <v>715.05</v>
      </c>
      <c r="M645" s="2">
        <f>+Tabla3[[#This Row],[ENTRADAS]]*Tabla3[[#This Row],[PRECIO]]</f>
        <v>0</v>
      </c>
      <c r="N645" s="2">
        <f>+Tabla3[[#This Row],[SALIDAS]]*Tabla3[[#This Row],[PRECIO]]</f>
        <v>238.35</v>
      </c>
      <c r="O645" s="2">
        <f>+Tabla3[[#This Row],[BALANCE INICIAL2]]+Tabla3[[#This Row],[ENTRADAS3]]-Tabla3[[#This Row],[SALIDAS4]]</f>
        <v>476.69999999999993</v>
      </c>
    </row>
    <row r="646" spans="1:15" hidden="1">
      <c r="A646" s="9" t="s">
        <v>26</v>
      </c>
      <c r="B646" t="s">
        <v>887</v>
      </c>
      <c r="C646" t="s">
        <v>70</v>
      </c>
      <c r="D646" t="s">
        <v>313</v>
      </c>
      <c r="F646" s="9" t="s">
        <v>820</v>
      </c>
      <c r="G646">
        <v>4</v>
      </c>
      <c r="J646">
        <f>+Tabla3[[#This Row],[BALANCE INICIAL]]+Tabla3[[#This Row],[ENTRADAS]]-Tabla3[[#This Row],[SALIDAS]]</f>
        <v>4</v>
      </c>
      <c r="K646" s="2">
        <v>503.18</v>
      </c>
      <c r="L646" s="2">
        <f>+Tabla3[[#This Row],[BALANCE INICIAL]]*Tabla3[[#This Row],[PRECIO]]</f>
        <v>2012.72</v>
      </c>
      <c r="M646" s="2">
        <f>+Tabla3[[#This Row],[ENTRADAS]]*Tabla3[[#This Row],[PRECIO]]</f>
        <v>0</v>
      </c>
      <c r="N646" s="2">
        <f>+Tabla3[[#This Row],[SALIDAS]]*Tabla3[[#This Row],[PRECIO]]</f>
        <v>0</v>
      </c>
      <c r="O646" s="2">
        <f>+Tabla3[[#This Row],[BALANCE INICIAL2]]+Tabla3[[#This Row],[ENTRADAS3]]-Tabla3[[#This Row],[SALIDAS4]]</f>
        <v>2012.72</v>
      </c>
    </row>
    <row r="647" spans="1:15" hidden="1">
      <c r="A647" s="9" t="s">
        <v>34</v>
      </c>
      <c r="B647" s="17" t="s">
        <v>877</v>
      </c>
      <c r="C647" t="s">
        <v>80</v>
      </c>
      <c r="D647" t="s">
        <v>439</v>
      </c>
      <c r="F647" s="9" t="s">
        <v>820</v>
      </c>
      <c r="G647">
        <v>10</v>
      </c>
      <c r="I647">
        <v>1</v>
      </c>
      <c r="J647">
        <f>+Tabla3[[#This Row],[BALANCE INICIAL]]+Tabla3[[#This Row],[ENTRADAS]]-Tabla3[[#This Row],[SALIDAS]]</f>
        <v>9</v>
      </c>
      <c r="K647" s="2">
        <v>128</v>
      </c>
      <c r="L647" s="2">
        <f>+Tabla3[[#This Row],[BALANCE INICIAL]]*Tabla3[[#This Row],[PRECIO]]</f>
        <v>1280</v>
      </c>
      <c r="M647" s="2">
        <f>+Tabla3[[#This Row],[ENTRADAS]]*Tabla3[[#This Row],[PRECIO]]</f>
        <v>0</v>
      </c>
      <c r="N647" s="2">
        <f>+Tabla3[[#This Row],[SALIDAS]]*Tabla3[[#This Row],[PRECIO]]</f>
        <v>128</v>
      </c>
      <c r="O647" s="2">
        <f>+Tabla3[[#This Row],[BALANCE INICIAL2]]+Tabla3[[#This Row],[ENTRADAS3]]-Tabla3[[#This Row],[SALIDAS4]]</f>
        <v>1152</v>
      </c>
    </row>
    <row r="648" spans="1:15" hidden="1">
      <c r="A648" s="9" t="s">
        <v>28</v>
      </c>
      <c r="B648" t="s">
        <v>884</v>
      </c>
      <c r="C648" t="s">
        <v>74</v>
      </c>
      <c r="D648" t="s">
        <v>225</v>
      </c>
      <c r="F648" s="9" t="s">
        <v>839</v>
      </c>
      <c r="G648">
        <v>600</v>
      </c>
      <c r="J648">
        <f>+Tabla3[[#This Row],[BALANCE INICIAL]]+Tabla3[[#This Row],[ENTRADAS]]-Tabla3[[#This Row],[SALIDAS]]</f>
        <v>600</v>
      </c>
      <c r="K648" s="2">
        <v>232</v>
      </c>
      <c r="L648" s="2">
        <f>+Tabla3[[#This Row],[BALANCE INICIAL]]*Tabla3[[#This Row],[PRECIO]]</f>
        <v>139200</v>
      </c>
      <c r="M648" s="2">
        <f>+Tabla3[[#This Row],[ENTRADAS]]*Tabla3[[#This Row],[PRECIO]]</f>
        <v>0</v>
      </c>
      <c r="N648" s="2">
        <f>+Tabla3[[#This Row],[SALIDAS]]*Tabla3[[#This Row],[PRECIO]]</f>
        <v>0</v>
      </c>
      <c r="O648" s="2">
        <f>+Tabla3[[#This Row],[BALANCE INICIAL2]]+Tabla3[[#This Row],[ENTRADAS3]]-Tabla3[[#This Row],[SALIDAS4]]</f>
        <v>139200</v>
      </c>
    </row>
    <row r="649" spans="1:15" hidden="1">
      <c r="A649" s="9" t="s">
        <v>46</v>
      </c>
      <c r="B649" s="16" t="s">
        <v>903</v>
      </c>
      <c r="C649" t="s">
        <v>93</v>
      </c>
      <c r="D649" t="s">
        <v>314</v>
      </c>
      <c r="F649" s="9" t="s">
        <v>826</v>
      </c>
      <c r="G649">
        <v>3</v>
      </c>
      <c r="J649">
        <f>+Tabla3[[#This Row],[BALANCE INICIAL]]+Tabla3[[#This Row],[ENTRADAS]]-Tabla3[[#This Row],[SALIDAS]]</f>
        <v>3</v>
      </c>
      <c r="K649" s="2">
        <v>250.04</v>
      </c>
      <c r="L649" s="2">
        <f>+Tabla3[[#This Row],[BALANCE INICIAL]]*Tabla3[[#This Row],[PRECIO]]</f>
        <v>750.12</v>
      </c>
      <c r="M649" s="2">
        <f>+Tabla3[[#This Row],[ENTRADAS]]*Tabla3[[#This Row],[PRECIO]]</f>
        <v>0</v>
      </c>
      <c r="N649" s="2">
        <f>+Tabla3[[#This Row],[SALIDAS]]*Tabla3[[#This Row],[PRECIO]]</f>
        <v>0</v>
      </c>
      <c r="O649" s="2">
        <f>+Tabla3[[#This Row],[BALANCE INICIAL2]]+Tabla3[[#This Row],[ENTRADAS3]]-Tabla3[[#This Row],[SALIDAS4]]</f>
        <v>750.12</v>
      </c>
    </row>
    <row r="650" spans="1:15" ht="27.6">
      <c r="A650" s="15" t="s">
        <v>43</v>
      </c>
      <c r="B650" s="10" t="s">
        <v>954</v>
      </c>
      <c r="C650" s="18" t="s">
        <v>89</v>
      </c>
      <c r="D650" t="s">
        <v>956</v>
      </c>
      <c r="F650" s="9" t="s">
        <v>820</v>
      </c>
      <c r="H650">
        <v>500</v>
      </c>
      <c r="J650">
        <f>+Tabla3[[#This Row],[BALANCE INICIAL]]+Tabla3[[#This Row],[ENTRADAS]]-Tabla3[[#This Row],[SALIDAS]]</f>
        <v>500</v>
      </c>
      <c r="K650" s="2">
        <v>58</v>
      </c>
      <c r="L650" s="2">
        <f>+Tabla3[[#This Row],[BALANCE INICIAL]]*Tabla3[[#This Row],[PRECIO]]</f>
        <v>0</v>
      </c>
      <c r="M650" s="2">
        <f>+Tabla3[[#This Row],[ENTRADAS]]*Tabla3[[#This Row],[PRECIO]]</f>
        <v>29000</v>
      </c>
      <c r="N650" s="2">
        <f>+Tabla3[[#This Row],[SALIDAS]]*Tabla3[[#This Row],[PRECIO]]</f>
        <v>0</v>
      </c>
      <c r="O650" s="2">
        <f>+Tabla3[[#This Row],[BALANCE INICIAL2]]+Tabla3[[#This Row],[ENTRADAS3]]-Tabla3[[#This Row],[SALIDAS4]]</f>
        <v>29000</v>
      </c>
    </row>
    <row r="651" spans="1:15" hidden="1">
      <c r="A651" s="9" t="s">
        <v>28</v>
      </c>
      <c r="B651" s="16" t="s">
        <v>884</v>
      </c>
      <c r="C651" t="s">
        <v>74</v>
      </c>
      <c r="D651" t="s">
        <v>224</v>
      </c>
      <c r="F651" s="9" t="s">
        <v>831</v>
      </c>
      <c r="G651">
        <v>1750</v>
      </c>
      <c r="I651">
        <v>350</v>
      </c>
      <c r="J651">
        <f>+Tabla3[[#This Row],[BALANCE INICIAL]]+Tabla3[[#This Row],[ENTRADAS]]-Tabla3[[#This Row],[SALIDAS]]</f>
        <v>1400</v>
      </c>
      <c r="K651" s="2">
        <v>274.39999999999998</v>
      </c>
      <c r="L651" s="2">
        <f>+Tabla3[[#This Row],[BALANCE INICIAL]]*Tabla3[[#This Row],[PRECIO]]</f>
        <v>480199.99999999994</v>
      </c>
      <c r="M651" s="2">
        <f>+Tabla3[[#This Row],[ENTRADAS]]*Tabla3[[#This Row],[PRECIO]]</f>
        <v>0</v>
      </c>
      <c r="N651" s="2">
        <f>+Tabla3[[#This Row],[SALIDAS]]*Tabla3[[#This Row],[PRECIO]]</f>
        <v>96039.999999999985</v>
      </c>
      <c r="O651" s="2">
        <f>+Tabla3[[#This Row],[BALANCE INICIAL2]]+Tabla3[[#This Row],[ENTRADAS3]]-Tabla3[[#This Row],[SALIDAS4]]</f>
        <v>384159.99999999994</v>
      </c>
    </row>
    <row r="652" spans="1:15">
      <c r="A652" s="9" t="s">
        <v>28</v>
      </c>
      <c r="B652" s="16" t="s">
        <v>884</v>
      </c>
      <c r="C652" t="s">
        <v>74</v>
      </c>
      <c r="D652" t="s">
        <v>932</v>
      </c>
      <c r="F652" s="9" t="s">
        <v>826</v>
      </c>
      <c r="H652">
        <v>3000</v>
      </c>
      <c r="J652">
        <f>+Tabla3[[#This Row],[BALANCE INICIAL]]+Tabla3[[#This Row],[ENTRADAS]]-Tabla3[[#This Row],[SALIDAS]]</f>
        <v>3000</v>
      </c>
      <c r="K652" s="2">
        <v>1.18</v>
      </c>
      <c r="L652" s="2">
        <f>+Tabla3[[#This Row],[BALANCE INICIAL]]*Tabla3[[#This Row],[PRECIO]]</f>
        <v>0</v>
      </c>
      <c r="M652" s="2">
        <f>+Tabla3[[#This Row],[ENTRADAS]]*Tabla3[[#This Row],[PRECIO]]</f>
        <v>3540</v>
      </c>
      <c r="N652" s="2">
        <f>+Tabla3[[#This Row],[SALIDAS]]*Tabla3[[#This Row],[PRECIO]]</f>
        <v>0</v>
      </c>
      <c r="O652" s="2">
        <f>+Tabla3[[#This Row],[BALANCE INICIAL2]]+Tabla3[[#This Row],[ENTRADAS3]]-Tabla3[[#This Row],[SALIDAS4]]</f>
        <v>3540</v>
      </c>
    </row>
    <row r="653" spans="1:15" hidden="1">
      <c r="A653" s="9" t="s">
        <v>55</v>
      </c>
      <c r="B653" s="16" t="s">
        <v>905</v>
      </c>
      <c r="C653" t="s">
        <v>103</v>
      </c>
      <c r="D653" t="s">
        <v>464</v>
      </c>
      <c r="F653" s="9" t="s">
        <v>861</v>
      </c>
      <c r="G653">
        <v>500</v>
      </c>
      <c r="J653">
        <f>+Tabla3[[#This Row],[BALANCE INICIAL]]+Tabla3[[#This Row],[ENTRADAS]]-Tabla3[[#This Row],[SALIDAS]]</f>
        <v>500</v>
      </c>
      <c r="K653" s="2">
        <v>2.4</v>
      </c>
      <c r="L653" s="2">
        <f>+Tabla3[[#This Row],[BALANCE INICIAL]]*Tabla3[[#This Row],[PRECIO]]</f>
        <v>1200</v>
      </c>
      <c r="M653" s="2">
        <f>+Tabla3[[#This Row],[ENTRADAS]]*Tabla3[[#This Row],[PRECIO]]</f>
        <v>0</v>
      </c>
      <c r="N653" s="2">
        <f>+Tabla3[[#This Row],[SALIDAS]]*Tabla3[[#This Row],[PRECIO]]</f>
        <v>0</v>
      </c>
      <c r="O653" s="2">
        <f>+Tabla3[[#This Row],[BALANCE INICIAL2]]+Tabla3[[#This Row],[ENTRADAS3]]-Tabla3[[#This Row],[SALIDAS4]]</f>
        <v>1200</v>
      </c>
    </row>
    <row r="654" spans="1:15" hidden="1">
      <c r="A654" s="9" t="s">
        <v>33</v>
      </c>
      <c r="B654" s="10" t="s">
        <v>879</v>
      </c>
      <c r="C654" t="s">
        <v>106</v>
      </c>
      <c r="D654" t="s">
        <v>801</v>
      </c>
      <c r="F654" s="9" t="s">
        <v>825</v>
      </c>
      <c r="G654">
        <v>3</v>
      </c>
      <c r="I654">
        <v>2</v>
      </c>
      <c r="J654">
        <f>+Tabla3[[#This Row],[BALANCE INICIAL]]+Tabla3[[#This Row],[ENTRADAS]]-Tabla3[[#This Row],[SALIDAS]]</f>
        <v>1</v>
      </c>
      <c r="K654" s="2">
        <v>750</v>
      </c>
      <c r="L654" s="2">
        <f>+Tabla3[[#This Row],[BALANCE INICIAL]]*Tabla3[[#This Row],[PRECIO]]</f>
        <v>2250</v>
      </c>
      <c r="M654" s="2">
        <f>+Tabla3[[#This Row],[ENTRADAS]]*Tabla3[[#This Row],[PRECIO]]</f>
        <v>0</v>
      </c>
      <c r="N654" s="2">
        <f>+Tabla3[[#This Row],[SALIDAS]]*Tabla3[[#This Row],[PRECIO]]</f>
        <v>1500</v>
      </c>
      <c r="O654" s="2">
        <f>+Tabla3[[#This Row],[BALANCE INICIAL2]]+Tabla3[[#This Row],[ENTRADAS3]]-Tabla3[[#This Row],[SALIDAS4]]</f>
        <v>750</v>
      </c>
    </row>
    <row r="655" spans="1:15">
      <c r="A655" s="9" t="s">
        <v>40</v>
      </c>
      <c r="B655" t="s">
        <v>900</v>
      </c>
      <c r="C655" t="s">
        <v>86</v>
      </c>
      <c r="D655" t="s">
        <v>260</v>
      </c>
      <c r="F655" s="9" t="s">
        <v>820</v>
      </c>
      <c r="G655">
        <v>21</v>
      </c>
      <c r="H655">
        <v>100</v>
      </c>
      <c r="I655">
        <v>36</v>
      </c>
      <c r="J655">
        <f>+Tabla3[[#This Row],[BALANCE INICIAL]]+Tabla3[[#This Row],[ENTRADAS]]-Tabla3[[#This Row],[SALIDAS]]</f>
        <v>85</v>
      </c>
      <c r="K655" s="2">
        <v>98</v>
      </c>
      <c r="L655" s="2">
        <f>+Tabla3[[#This Row],[BALANCE INICIAL]]*Tabla3[[#This Row],[PRECIO]]</f>
        <v>2058</v>
      </c>
      <c r="M655" s="2">
        <f>+Tabla3[[#This Row],[ENTRADAS]]*Tabla3[[#This Row],[PRECIO]]</f>
        <v>9800</v>
      </c>
      <c r="N655" s="2">
        <f>+Tabla3[[#This Row],[SALIDAS]]*Tabla3[[#This Row],[PRECIO]]</f>
        <v>3528</v>
      </c>
      <c r="O655" s="2">
        <f>+Tabla3[[#This Row],[BALANCE INICIAL2]]+Tabla3[[#This Row],[ENTRADAS3]]-Tabla3[[#This Row],[SALIDAS4]]</f>
        <v>8330</v>
      </c>
    </row>
    <row r="656" spans="1:15">
      <c r="A656" s="9" t="s">
        <v>30</v>
      </c>
      <c r="B656" s="17" t="s">
        <v>876</v>
      </c>
      <c r="C656" t="s">
        <v>73</v>
      </c>
      <c r="D656" t="s">
        <v>134</v>
      </c>
      <c r="F656" s="9" t="s">
        <v>826</v>
      </c>
      <c r="H656">
        <v>12</v>
      </c>
      <c r="I656">
        <v>12</v>
      </c>
      <c r="J656">
        <f>+Tabla3[[#This Row],[BALANCE INICIAL]]+Tabla3[[#This Row],[ENTRADAS]]-Tabla3[[#This Row],[SALIDAS]]</f>
        <v>0</v>
      </c>
      <c r="K656" s="2">
        <v>600</v>
      </c>
      <c r="L656" s="2">
        <f>+Tabla3[[#This Row],[BALANCE INICIAL]]*Tabla3[[#This Row],[PRECIO]]</f>
        <v>0</v>
      </c>
      <c r="M656" s="2">
        <f>+Tabla3[[#This Row],[ENTRADAS]]*Tabla3[[#This Row],[PRECIO]]</f>
        <v>7200</v>
      </c>
      <c r="N656" s="2">
        <f>+Tabla3[[#This Row],[SALIDAS]]*Tabla3[[#This Row],[PRECIO]]</f>
        <v>7200</v>
      </c>
      <c r="O656" s="2">
        <f>+Tabla3[[#This Row],[BALANCE INICIAL2]]+Tabla3[[#This Row],[ENTRADAS3]]-Tabla3[[#This Row],[SALIDAS4]]</f>
        <v>0</v>
      </c>
    </row>
    <row r="657" spans="1:15" hidden="1">
      <c r="A657" s="9" t="s">
        <v>29</v>
      </c>
      <c r="B657" s="17" t="s">
        <v>878</v>
      </c>
      <c r="C657" t="s">
        <v>102</v>
      </c>
      <c r="D657" t="s">
        <v>631</v>
      </c>
      <c r="F657" s="9" t="s">
        <v>865</v>
      </c>
      <c r="G657">
        <v>2</v>
      </c>
      <c r="J657">
        <f>+Tabla3[[#This Row],[BALANCE INICIAL]]+Tabla3[[#This Row],[ENTRADAS]]-Tabla3[[#This Row],[SALIDAS]]</f>
        <v>2</v>
      </c>
      <c r="K657" s="2">
        <v>195</v>
      </c>
      <c r="L657" s="2">
        <f>+Tabla3[[#This Row],[BALANCE INICIAL]]*Tabla3[[#This Row],[PRECIO]]</f>
        <v>390</v>
      </c>
      <c r="M657" s="2">
        <f>+Tabla3[[#This Row],[ENTRADAS]]*Tabla3[[#This Row],[PRECIO]]</f>
        <v>0</v>
      </c>
      <c r="N657" s="2">
        <f>+Tabla3[[#This Row],[SALIDAS]]*Tabla3[[#This Row],[PRECIO]]</f>
        <v>0</v>
      </c>
      <c r="O657" s="2">
        <f>+Tabla3[[#This Row],[BALANCE INICIAL2]]+Tabla3[[#This Row],[ENTRADAS3]]-Tabla3[[#This Row],[SALIDAS4]]</f>
        <v>390</v>
      </c>
    </row>
    <row r="658" spans="1:15" hidden="1">
      <c r="A658" s="9" t="s">
        <v>29</v>
      </c>
      <c r="B658" s="17" t="s">
        <v>878</v>
      </c>
      <c r="C658" t="s">
        <v>102</v>
      </c>
      <c r="D658" t="s">
        <v>632</v>
      </c>
      <c r="F658" s="9" t="s">
        <v>865</v>
      </c>
      <c r="G658">
        <v>14</v>
      </c>
      <c r="J658">
        <f>+Tabla3[[#This Row],[BALANCE INICIAL]]+Tabla3[[#This Row],[ENTRADAS]]-Tabla3[[#This Row],[SALIDAS]]</f>
        <v>14</v>
      </c>
      <c r="K658" s="2">
        <v>162</v>
      </c>
      <c r="L658" s="2">
        <f>+Tabla3[[#This Row],[BALANCE INICIAL]]*Tabla3[[#This Row],[PRECIO]]</f>
        <v>2268</v>
      </c>
      <c r="M658" s="2">
        <f>+Tabla3[[#This Row],[ENTRADAS]]*Tabla3[[#This Row],[PRECIO]]</f>
        <v>0</v>
      </c>
      <c r="N658" s="2">
        <f>+Tabla3[[#This Row],[SALIDAS]]*Tabla3[[#This Row],[PRECIO]]</f>
        <v>0</v>
      </c>
      <c r="O658" s="2">
        <f>+Tabla3[[#This Row],[BALANCE INICIAL2]]+Tabla3[[#This Row],[ENTRADAS3]]-Tabla3[[#This Row],[SALIDAS4]]</f>
        <v>2268</v>
      </c>
    </row>
    <row r="659" spans="1:15" hidden="1">
      <c r="A659" s="9" t="s">
        <v>29</v>
      </c>
      <c r="B659" s="17" t="s">
        <v>878</v>
      </c>
      <c r="C659" t="s">
        <v>102</v>
      </c>
      <c r="D659" t="s">
        <v>633</v>
      </c>
      <c r="F659" s="9" t="s">
        <v>865</v>
      </c>
      <c r="G659">
        <v>3</v>
      </c>
      <c r="J659">
        <f>+Tabla3[[#This Row],[BALANCE INICIAL]]+Tabla3[[#This Row],[ENTRADAS]]-Tabla3[[#This Row],[SALIDAS]]</f>
        <v>3</v>
      </c>
      <c r="K659" s="2">
        <v>160</v>
      </c>
      <c r="L659" s="2">
        <f>+Tabla3[[#This Row],[BALANCE INICIAL]]*Tabla3[[#This Row],[PRECIO]]</f>
        <v>480</v>
      </c>
      <c r="M659" s="2">
        <f>+Tabla3[[#This Row],[ENTRADAS]]*Tabla3[[#This Row],[PRECIO]]</f>
        <v>0</v>
      </c>
      <c r="N659" s="2">
        <f>+Tabla3[[#This Row],[SALIDAS]]*Tabla3[[#This Row],[PRECIO]]</f>
        <v>0</v>
      </c>
      <c r="O659" s="2">
        <f>+Tabla3[[#This Row],[BALANCE INICIAL2]]+Tabla3[[#This Row],[ENTRADAS3]]-Tabla3[[#This Row],[SALIDAS4]]</f>
        <v>480</v>
      </c>
    </row>
    <row r="660" spans="1:15" hidden="1">
      <c r="A660" s="9" t="s">
        <v>29</v>
      </c>
      <c r="B660" s="17" t="s">
        <v>878</v>
      </c>
      <c r="C660" t="s">
        <v>102</v>
      </c>
      <c r="D660" t="s">
        <v>634</v>
      </c>
      <c r="F660" s="9" t="s">
        <v>865</v>
      </c>
      <c r="G660">
        <v>3</v>
      </c>
      <c r="J660">
        <f>+Tabla3[[#This Row],[BALANCE INICIAL]]+Tabla3[[#This Row],[ENTRADAS]]-Tabla3[[#This Row],[SALIDAS]]</f>
        <v>3</v>
      </c>
      <c r="K660" s="2">
        <v>159</v>
      </c>
      <c r="L660" s="2">
        <f>+Tabla3[[#This Row],[BALANCE INICIAL]]*Tabla3[[#This Row],[PRECIO]]</f>
        <v>477</v>
      </c>
      <c r="M660" s="2">
        <f>+Tabla3[[#This Row],[ENTRADAS]]*Tabla3[[#This Row],[PRECIO]]</f>
        <v>0</v>
      </c>
      <c r="N660" s="2">
        <f>+Tabla3[[#This Row],[SALIDAS]]*Tabla3[[#This Row],[PRECIO]]</f>
        <v>0</v>
      </c>
      <c r="O660" s="2">
        <f>+Tabla3[[#This Row],[BALANCE INICIAL2]]+Tabla3[[#This Row],[ENTRADAS3]]-Tabla3[[#This Row],[SALIDAS4]]</f>
        <v>477</v>
      </c>
    </row>
    <row r="661" spans="1:15" hidden="1">
      <c r="A661" s="9" t="s">
        <v>59</v>
      </c>
      <c r="B661" t="s">
        <v>880</v>
      </c>
      <c r="C661" t="s">
        <v>107</v>
      </c>
      <c r="D661" t="s">
        <v>802</v>
      </c>
      <c r="F661" s="9" t="s">
        <v>820</v>
      </c>
      <c r="G661">
        <v>2</v>
      </c>
      <c r="J661">
        <f>+Tabla3[[#This Row],[BALANCE INICIAL]]+Tabla3[[#This Row],[ENTRADAS]]-Tabla3[[#This Row],[SALIDAS]]</f>
        <v>2</v>
      </c>
      <c r="K661" s="2">
        <v>2400</v>
      </c>
      <c r="L661" s="2">
        <f>+Tabla3[[#This Row],[BALANCE INICIAL]]*Tabla3[[#This Row],[PRECIO]]</f>
        <v>4800</v>
      </c>
      <c r="M661" s="2">
        <f>+Tabla3[[#This Row],[ENTRADAS]]*Tabla3[[#This Row],[PRECIO]]</f>
        <v>0</v>
      </c>
      <c r="N661" s="2">
        <f>+Tabla3[[#This Row],[SALIDAS]]*Tabla3[[#This Row],[PRECIO]]</f>
        <v>0</v>
      </c>
      <c r="O661" s="2">
        <f>+Tabla3[[#This Row],[BALANCE INICIAL2]]+Tabla3[[#This Row],[ENTRADAS3]]-Tabla3[[#This Row],[SALIDAS4]]</f>
        <v>4800</v>
      </c>
    </row>
    <row r="662" spans="1:15">
      <c r="A662" s="24" t="s">
        <v>975</v>
      </c>
      <c r="B662" s="23">
        <v>1206030004</v>
      </c>
      <c r="C662" s="18" t="s">
        <v>976</v>
      </c>
      <c r="D662" s="22" t="s">
        <v>973</v>
      </c>
      <c r="E662" t="s">
        <v>974</v>
      </c>
      <c r="F662" s="9" t="s">
        <v>821</v>
      </c>
      <c r="G662">
        <v>0</v>
      </c>
      <c r="H662">
        <v>4</v>
      </c>
      <c r="J662">
        <f>+Tabla3[[#This Row],[BALANCE INICIAL]]+Tabla3[[#This Row],[ENTRADAS]]-Tabla3[[#This Row],[SALIDAS]]</f>
        <v>4</v>
      </c>
      <c r="K662" s="2">
        <v>52517.88</v>
      </c>
      <c r="L662" s="2">
        <f>+Tabla3[[#This Row],[BALANCE INICIAL]]*Tabla3[[#This Row],[PRECIO]]</f>
        <v>0</v>
      </c>
      <c r="M662" s="2">
        <f>+Tabla3[[#This Row],[ENTRADAS]]*Tabla3[[#This Row],[PRECIO]]</f>
        <v>210071.52</v>
      </c>
      <c r="N662" s="2">
        <f>+Tabla3[[#This Row],[SALIDAS]]*Tabla3[[#This Row],[PRECIO]]</f>
        <v>0</v>
      </c>
      <c r="O662" s="2">
        <f>+Tabla3[[#This Row],[BALANCE INICIAL2]]+Tabla3[[#This Row],[ENTRADAS3]]-Tabla3[[#This Row],[SALIDAS4]]</f>
        <v>210071.52</v>
      </c>
    </row>
    <row r="663" spans="1:15">
      <c r="A663" s="26" t="s">
        <v>42</v>
      </c>
      <c r="B663" s="25" t="s">
        <v>886</v>
      </c>
      <c r="C663" s="25" t="s">
        <v>88</v>
      </c>
      <c r="D663" t="s">
        <v>978</v>
      </c>
      <c r="E663" t="s">
        <v>979</v>
      </c>
      <c r="F663" s="9" t="s">
        <v>833</v>
      </c>
      <c r="G663">
        <v>0</v>
      </c>
      <c r="H663">
        <v>3</v>
      </c>
      <c r="J663">
        <f>+Tabla3[[#This Row],[BALANCE INICIAL]]+Tabla3[[#This Row],[ENTRADAS]]-Tabla3[[#This Row],[SALIDAS]]</f>
        <v>3</v>
      </c>
      <c r="K663" s="2">
        <v>4152.54</v>
      </c>
      <c r="L663" s="2">
        <f>+Tabla3[[#This Row],[BALANCE INICIAL]]*Tabla3[[#This Row],[PRECIO]]</f>
        <v>0</v>
      </c>
      <c r="M663" s="2">
        <f>+Tabla3[[#This Row],[ENTRADAS]]*Tabla3[[#This Row],[PRECIO]]</f>
        <v>12457.619999999999</v>
      </c>
      <c r="N663" s="2">
        <f>+Tabla3[[#This Row],[SALIDAS]]*Tabla3[[#This Row],[PRECIO]]</f>
        <v>0</v>
      </c>
      <c r="O663" s="2">
        <f>+Tabla3[[#This Row],[BALANCE INICIAL2]]+Tabla3[[#This Row],[ENTRADAS3]]-Tabla3[[#This Row],[SALIDAS4]]</f>
        <v>12457.619999999999</v>
      </c>
    </row>
    <row r="664" spans="1:15">
      <c r="A664" s="26" t="s">
        <v>42</v>
      </c>
      <c r="B664" s="25" t="s">
        <v>886</v>
      </c>
      <c r="C664" s="25" t="s">
        <v>88</v>
      </c>
      <c r="D664" t="s">
        <v>977</v>
      </c>
      <c r="E664" t="s">
        <v>979</v>
      </c>
      <c r="F664" s="9" t="s">
        <v>833</v>
      </c>
      <c r="G664">
        <v>0</v>
      </c>
      <c r="H664">
        <v>10</v>
      </c>
      <c r="J664">
        <f>+Tabla3[[#This Row],[BALANCE INICIAL]]+Tabla3[[#This Row],[ENTRADAS]]-Tabla3[[#This Row],[SALIDAS]]</f>
        <v>10</v>
      </c>
      <c r="K664" s="2">
        <v>4491.53</v>
      </c>
      <c r="L664" s="2">
        <f>+Tabla3[[#This Row],[BALANCE INICIAL]]*Tabla3[[#This Row],[PRECIO]]</f>
        <v>0</v>
      </c>
      <c r="M664" s="2">
        <f>+Tabla3[[#This Row],[ENTRADAS]]*Tabla3[[#This Row],[PRECIO]]</f>
        <v>44915.299999999996</v>
      </c>
      <c r="N664" s="2">
        <f>+Tabla3[[#This Row],[SALIDAS]]*Tabla3[[#This Row],[PRECIO]]</f>
        <v>0</v>
      </c>
      <c r="O664" s="2">
        <f>+Tabla3[[#This Row],[BALANCE INICIAL2]]+Tabla3[[#This Row],[ENTRADAS3]]-Tabla3[[#This Row],[SALIDAS4]]</f>
        <v>44915.299999999996</v>
      </c>
    </row>
    <row r="665" spans="1:15" hidden="1">
      <c r="A665" s="9" t="s">
        <v>35</v>
      </c>
      <c r="B665" s="17" t="s">
        <v>883</v>
      </c>
      <c r="C665" t="s">
        <v>81</v>
      </c>
      <c r="D665" t="s">
        <v>433</v>
      </c>
      <c r="F665" s="9" t="s">
        <v>826</v>
      </c>
      <c r="G665">
        <v>48</v>
      </c>
      <c r="J665">
        <f>+Tabla3[[#This Row],[BALANCE INICIAL]]+Tabla3[[#This Row],[ENTRADAS]]-Tabla3[[#This Row],[SALIDAS]]</f>
        <v>48</v>
      </c>
      <c r="K665" s="2">
        <v>813.56</v>
      </c>
      <c r="L665" s="2">
        <f>+Tabla3[[#This Row],[BALANCE INICIAL]]*Tabla3[[#This Row],[PRECIO]]</f>
        <v>39050.879999999997</v>
      </c>
      <c r="M665" s="2">
        <f>+Tabla3[[#This Row],[ENTRADAS]]*Tabla3[[#This Row],[PRECIO]]</f>
        <v>0</v>
      </c>
      <c r="N665" s="2">
        <f>+Tabla3[[#This Row],[SALIDAS]]*Tabla3[[#This Row],[PRECIO]]</f>
        <v>0</v>
      </c>
      <c r="O665" s="2">
        <f>+Tabla3[[#This Row],[BALANCE INICIAL2]]+Tabla3[[#This Row],[ENTRADAS3]]-Tabla3[[#This Row],[SALIDAS4]]</f>
        <v>39050.879999999997</v>
      </c>
    </row>
    <row r="666" spans="1:15" hidden="1">
      <c r="A666" s="9" t="s">
        <v>34</v>
      </c>
      <c r="B666" s="17" t="s">
        <v>877</v>
      </c>
      <c r="C666" t="s">
        <v>80</v>
      </c>
      <c r="D666" t="s">
        <v>469</v>
      </c>
      <c r="F666" s="9" t="s">
        <v>820</v>
      </c>
      <c r="G666">
        <v>30</v>
      </c>
      <c r="I666">
        <v>2</v>
      </c>
      <c r="J666">
        <f>+Tabla3[[#This Row],[BALANCE INICIAL]]+Tabla3[[#This Row],[ENTRADAS]]-Tabla3[[#This Row],[SALIDAS]]</f>
        <v>28</v>
      </c>
      <c r="K666" s="2">
        <v>336.37</v>
      </c>
      <c r="L666" s="2">
        <f>+Tabla3[[#This Row],[BALANCE INICIAL]]*Tabla3[[#This Row],[PRECIO]]</f>
        <v>10091.1</v>
      </c>
      <c r="M666" s="2">
        <f>+Tabla3[[#This Row],[ENTRADAS]]*Tabla3[[#This Row],[PRECIO]]</f>
        <v>0</v>
      </c>
      <c r="N666" s="2">
        <f>+Tabla3[[#This Row],[SALIDAS]]*Tabla3[[#This Row],[PRECIO]]</f>
        <v>672.74</v>
      </c>
      <c r="O666" s="2">
        <f>+Tabla3[[#This Row],[BALANCE INICIAL2]]+Tabla3[[#This Row],[ENTRADAS3]]-Tabla3[[#This Row],[SALIDAS4]]</f>
        <v>9418.36</v>
      </c>
    </row>
    <row r="667" spans="1:15" hidden="1">
      <c r="A667" s="9" t="s">
        <v>24</v>
      </c>
      <c r="B667" s="17" t="s">
        <v>875</v>
      </c>
      <c r="C667" t="s">
        <v>64</v>
      </c>
      <c r="D667" t="s">
        <v>116</v>
      </c>
      <c r="F667" s="9" t="s">
        <v>821</v>
      </c>
      <c r="G667">
        <v>3</v>
      </c>
      <c r="J667">
        <f>+Tabla3[[#This Row],[BALANCE INICIAL]]+Tabla3[[#This Row],[ENTRADAS]]-Tabla3[[#This Row],[SALIDAS]]</f>
        <v>3</v>
      </c>
      <c r="K667" s="2">
        <v>31.07</v>
      </c>
      <c r="L667" s="2">
        <f>+Tabla3[[#This Row],[BALANCE INICIAL]]*Tabla3[[#This Row],[PRECIO]]</f>
        <v>93.210000000000008</v>
      </c>
      <c r="M667" s="2">
        <f>+Tabla3[[#This Row],[ENTRADAS]]*Tabla3[[#This Row],[PRECIO]]</f>
        <v>0</v>
      </c>
      <c r="N667" s="2">
        <f>+Tabla3[[#This Row],[SALIDAS]]*Tabla3[[#This Row],[PRECIO]]</f>
        <v>0</v>
      </c>
      <c r="O667" s="2">
        <f>+Tabla3[[#This Row],[BALANCE INICIAL2]]+Tabla3[[#This Row],[ENTRADAS3]]-Tabla3[[#This Row],[SALIDAS4]]</f>
        <v>93.210000000000008</v>
      </c>
    </row>
    <row r="668" spans="1:15" hidden="1">
      <c r="A668" s="9" t="s">
        <v>37</v>
      </c>
      <c r="B668" s="17" t="s">
        <v>886</v>
      </c>
      <c r="C668" t="s">
        <v>83</v>
      </c>
      <c r="D668" t="s">
        <v>316</v>
      </c>
      <c r="F668" s="9" t="s">
        <v>821</v>
      </c>
      <c r="G668">
        <v>6</v>
      </c>
      <c r="J668">
        <f>+Tabla3[[#This Row],[BALANCE INICIAL]]+Tabla3[[#This Row],[ENTRADAS]]-Tabla3[[#This Row],[SALIDAS]]</f>
        <v>6</v>
      </c>
      <c r="K668" s="2">
        <v>520</v>
      </c>
      <c r="L668" s="2">
        <f>+Tabla3[[#This Row],[BALANCE INICIAL]]*Tabla3[[#This Row],[PRECIO]]</f>
        <v>3120</v>
      </c>
      <c r="M668" s="2">
        <f>+Tabla3[[#This Row],[ENTRADAS]]*Tabla3[[#This Row],[PRECIO]]</f>
        <v>0</v>
      </c>
      <c r="N668" s="2">
        <f>+Tabla3[[#This Row],[SALIDAS]]*Tabla3[[#This Row],[PRECIO]]</f>
        <v>0</v>
      </c>
      <c r="O668" s="2">
        <f>+Tabla3[[#This Row],[BALANCE INICIAL2]]+Tabla3[[#This Row],[ENTRADAS3]]-Tabla3[[#This Row],[SALIDAS4]]</f>
        <v>3120</v>
      </c>
    </row>
    <row r="669" spans="1:15">
      <c r="A669" s="9" t="s">
        <v>30</v>
      </c>
      <c r="B669" s="17" t="s">
        <v>876</v>
      </c>
      <c r="C669" t="s">
        <v>73</v>
      </c>
      <c r="D669" t="s">
        <v>152</v>
      </c>
      <c r="F669" s="9" t="s">
        <v>820</v>
      </c>
      <c r="H669">
        <v>70</v>
      </c>
      <c r="I669">
        <v>70</v>
      </c>
      <c r="J669">
        <f>+Tabla3[[#This Row],[BALANCE INICIAL]]+Tabla3[[#This Row],[ENTRADAS]]-Tabla3[[#This Row],[SALIDAS]]</f>
        <v>0</v>
      </c>
      <c r="K669" s="2">
        <v>275</v>
      </c>
      <c r="L669" s="2">
        <f>+Tabla3[[#This Row],[BALANCE INICIAL]]*Tabla3[[#This Row],[PRECIO]]</f>
        <v>0</v>
      </c>
      <c r="M669" s="2">
        <f>+Tabla3[[#This Row],[ENTRADAS]]*Tabla3[[#This Row],[PRECIO]]</f>
        <v>19250</v>
      </c>
      <c r="N669" s="2">
        <f>+Tabla3[[#This Row],[SALIDAS]]*Tabla3[[#This Row],[PRECIO]]</f>
        <v>19250</v>
      </c>
      <c r="O669" s="2">
        <f>+Tabla3[[#This Row],[BALANCE INICIAL2]]+Tabla3[[#This Row],[ENTRADAS3]]-Tabla3[[#This Row],[SALIDAS4]]</f>
        <v>0</v>
      </c>
    </row>
    <row r="670" spans="1:15" hidden="1">
      <c r="A670" s="9" t="s">
        <v>59</v>
      </c>
      <c r="B670" t="s">
        <v>880</v>
      </c>
      <c r="C670" t="s">
        <v>107</v>
      </c>
      <c r="D670" t="s">
        <v>715</v>
      </c>
      <c r="F670" s="9" t="s">
        <v>873</v>
      </c>
      <c r="G670">
        <v>7</v>
      </c>
      <c r="J670">
        <f>+Tabla3[[#This Row],[BALANCE INICIAL]]+Tabla3[[#This Row],[ENTRADAS]]-Tabla3[[#This Row],[SALIDAS]]</f>
        <v>7</v>
      </c>
      <c r="K670" s="2">
        <v>179.92</v>
      </c>
      <c r="L670" s="2">
        <f>+Tabla3[[#This Row],[BALANCE INICIAL]]*Tabla3[[#This Row],[PRECIO]]</f>
        <v>1259.4399999999998</v>
      </c>
      <c r="M670" s="2">
        <f>+Tabla3[[#This Row],[ENTRADAS]]*Tabla3[[#This Row],[PRECIO]]</f>
        <v>0</v>
      </c>
      <c r="N670" s="2">
        <f>+Tabla3[[#This Row],[SALIDAS]]*Tabla3[[#This Row],[PRECIO]]</f>
        <v>0</v>
      </c>
      <c r="O670" s="2">
        <f>+Tabla3[[#This Row],[BALANCE INICIAL2]]+Tabla3[[#This Row],[ENTRADAS3]]-Tabla3[[#This Row],[SALIDAS4]]</f>
        <v>1259.4399999999998</v>
      </c>
    </row>
    <row r="671" spans="1:15" hidden="1">
      <c r="A671" s="9" t="s">
        <v>59</v>
      </c>
      <c r="B671" t="s">
        <v>880</v>
      </c>
      <c r="C671" t="s">
        <v>107</v>
      </c>
      <c r="D671" t="s">
        <v>803</v>
      </c>
      <c r="F671" s="9" t="s">
        <v>820</v>
      </c>
      <c r="G671">
        <v>1</v>
      </c>
      <c r="J671">
        <f>+Tabla3[[#This Row],[BALANCE INICIAL]]+Tabla3[[#This Row],[ENTRADAS]]-Tabla3[[#This Row],[SALIDAS]]</f>
        <v>1</v>
      </c>
      <c r="K671" s="2">
        <v>256.60000000000002</v>
      </c>
      <c r="L671" s="2">
        <f>+Tabla3[[#This Row],[BALANCE INICIAL]]*Tabla3[[#This Row],[PRECIO]]</f>
        <v>256.60000000000002</v>
      </c>
      <c r="M671" s="2">
        <f>+Tabla3[[#This Row],[ENTRADAS]]*Tabla3[[#This Row],[PRECIO]]</f>
        <v>0</v>
      </c>
      <c r="N671" s="2">
        <f>+Tabla3[[#This Row],[SALIDAS]]*Tabla3[[#This Row],[PRECIO]]</f>
        <v>0</v>
      </c>
      <c r="O671" s="2">
        <f>+Tabla3[[#This Row],[BALANCE INICIAL2]]+Tabla3[[#This Row],[ENTRADAS3]]-Tabla3[[#This Row],[SALIDAS4]]</f>
        <v>256.60000000000002</v>
      </c>
    </row>
    <row r="672" spans="1:15" hidden="1">
      <c r="A672" s="9" t="s">
        <v>59</v>
      </c>
      <c r="B672" t="s">
        <v>880</v>
      </c>
      <c r="C672" t="s">
        <v>107</v>
      </c>
      <c r="D672" t="s">
        <v>804</v>
      </c>
      <c r="F672" s="9" t="s">
        <v>820</v>
      </c>
      <c r="G672">
        <v>1</v>
      </c>
      <c r="J672">
        <f>+Tabla3[[#This Row],[BALANCE INICIAL]]+Tabla3[[#This Row],[ENTRADAS]]-Tabla3[[#This Row],[SALIDAS]]</f>
        <v>1</v>
      </c>
      <c r="K672" s="2">
        <v>280</v>
      </c>
      <c r="L672" s="2">
        <f>+Tabla3[[#This Row],[BALANCE INICIAL]]*Tabla3[[#This Row],[PRECIO]]</f>
        <v>280</v>
      </c>
      <c r="M672" s="2">
        <f>+Tabla3[[#This Row],[ENTRADAS]]*Tabla3[[#This Row],[PRECIO]]</f>
        <v>0</v>
      </c>
      <c r="N672" s="2">
        <f>+Tabla3[[#This Row],[SALIDAS]]*Tabla3[[#This Row],[PRECIO]]</f>
        <v>0</v>
      </c>
      <c r="O672" s="2">
        <f>+Tabla3[[#This Row],[BALANCE INICIAL2]]+Tabla3[[#This Row],[ENTRADAS3]]-Tabla3[[#This Row],[SALIDAS4]]</f>
        <v>280</v>
      </c>
    </row>
    <row r="673" spans="1:15" hidden="1">
      <c r="A673" s="9" t="s">
        <v>59</v>
      </c>
      <c r="B673" t="s">
        <v>880</v>
      </c>
      <c r="C673" t="s">
        <v>107</v>
      </c>
      <c r="D673" t="s">
        <v>805</v>
      </c>
      <c r="F673" s="9" t="s">
        <v>820</v>
      </c>
      <c r="G673">
        <v>1</v>
      </c>
      <c r="J673">
        <f>+Tabla3[[#This Row],[BALANCE INICIAL]]+Tabla3[[#This Row],[ENTRADAS]]-Tabla3[[#This Row],[SALIDAS]]</f>
        <v>1</v>
      </c>
      <c r="K673" s="2">
        <v>350</v>
      </c>
      <c r="L673" s="2">
        <f>+Tabla3[[#This Row],[BALANCE INICIAL]]*Tabla3[[#This Row],[PRECIO]]</f>
        <v>350</v>
      </c>
      <c r="M673" s="2">
        <f>+Tabla3[[#This Row],[ENTRADAS]]*Tabla3[[#This Row],[PRECIO]]</f>
        <v>0</v>
      </c>
      <c r="N673" s="2">
        <f>+Tabla3[[#This Row],[SALIDAS]]*Tabla3[[#This Row],[PRECIO]]</f>
        <v>0</v>
      </c>
      <c r="O673" s="2">
        <f>+Tabla3[[#This Row],[BALANCE INICIAL2]]+Tabla3[[#This Row],[ENTRADAS3]]-Tabla3[[#This Row],[SALIDAS4]]</f>
        <v>350</v>
      </c>
    </row>
    <row r="674" spans="1:15">
      <c r="A674" s="9" t="s">
        <v>29</v>
      </c>
      <c r="B674" s="17" t="s">
        <v>878</v>
      </c>
      <c r="C674" t="s">
        <v>79</v>
      </c>
      <c r="D674" t="s">
        <v>170</v>
      </c>
      <c r="F674" s="9" t="s">
        <v>826</v>
      </c>
      <c r="H674">
        <v>20</v>
      </c>
      <c r="I674">
        <v>6</v>
      </c>
      <c r="J674">
        <f>+Tabla3[[#This Row],[BALANCE INICIAL]]+Tabla3[[#This Row],[ENTRADAS]]-Tabla3[[#This Row],[SALIDAS]]</f>
        <v>14</v>
      </c>
      <c r="K674" s="2"/>
      <c r="L674" s="2">
        <f>+Tabla3[[#This Row],[BALANCE INICIAL]]*Tabla3[[#This Row],[PRECIO]]</f>
        <v>0</v>
      </c>
      <c r="M674" s="2">
        <f>+Tabla3[[#This Row],[ENTRADAS]]*Tabla3[[#This Row],[PRECIO]]</f>
        <v>0</v>
      </c>
      <c r="N674" s="2">
        <f>+Tabla3[[#This Row],[SALIDAS]]*Tabla3[[#This Row],[PRECIO]]</f>
        <v>0</v>
      </c>
      <c r="O674" s="2">
        <f>+Tabla3[[#This Row],[BALANCE INICIAL2]]+Tabla3[[#This Row],[ENTRADAS3]]-Tabla3[[#This Row],[SALIDAS4]]</f>
        <v>0</v>
      </c>
    </row>
    <row r="675" spans="1:15" hidden="1">
      <c r="A675" s="9" t="s">
        <v>35</v>
      </c>
      <c r="B675" s="17" t="s">
        <v>883</v>
      </c>
      <c r="C675" t="s">
        <v>81</v>
      </c>
      <c r="D675" t="s">
        <v>436</v>
      </c>
      <c r="F675" s="9" t="s">
        <v>820</v>
      </c>
      <c r="G675">
        <v>8</v>
      </c>
      <c r="J675">
        <f>+Tabla3[[#This Row],[BALANCE INICIAL]]+Tabla3[[#This Row],[ENTRADAS]]-Tabla3[[#This Row],[SALIDAS]]</f>
        <v>8</v>
      </c>
      <c r="K675" s="2">
        <v>103.05</v>
      </c>
      <c r="L675" s="2">
        <f>+Tabla3[[#This Row],[BALANCE INICIAL]]*Tabla3[[#This Row],[PRECIO]]</f>
        <v>824.4</v>
      </c>
      <c r="M675" s="2">
        <f>+Tabla3[[#This Row],[ENTRADAS]]*Tabla3[[#This Row],[PRECIO]]</f>
        <v>0</v>
      </c>
      <c r="N675" s="2">
        <f>+Tabla3[[#This Row],[SALIDAS]]*Tabla3[[#This Row],[PRECIO]]</f>
        <v>0</v>
      </c>
      <c r="O675" s="2">
        <f>+Tabla3[[#This Row],[BALANCE INICIAL2]]+Tabla3[[#This Row],[ENTRADAS3]]-Tabla3[[#This Row],[SALIDAS4]]</f>
        <v>824.4</v>
      </c>
    </row>
    <row r="676" spans="1:15" hidden="1">
      <c r="A676" s="9" t="s">
        <v>35</v>
      </c>
      <c r="B676" s="17" t="s">
        <v>883</v>
      </c>
      <c r="C676" t="s">
        <v>81</v>
      </c>
      <c r="D676" t="s">
        <v>437</v>
      </c>
      <c r="F676" s="9" t="s">
        <v>820</v>
      </c>
      <c r="G676">
        <v>22</v>
      </c>
      <c r="J676">
        <f>+Tabla3[[#This Row],[BALANCE INICIAL]]+Tabla3[[#This Row],[ENTRADAS]]-Tabla3[[#This Row],[SALIDAS]]</f>
        <v>22</v>
      </c>
      <c r="K676" s="2">
        <v>19.53</v>
      </c>
      <c r="L676" s="2">
        <f>+Tabla3[[#This Row],[BALANCE INICIAL]]*Tabla3[[#This Row],[PRECIO]]</f>
        <v>429.66</v>
      </c>
      <c r="M676" s="2">
        <f>+Tabla3[[#This Row],[ENTRADAS]]*Tabla3[[#This Row],[PRECIO]]</f>
        <v>0</v>
      </c>
      <c r="N676" s="2">
        <f>+Tabla3[[#This Row],[SALIDAS]]*Tabla3[[#This Row],[PRECIO]]</f>
        <v>0</v>
      </c>
      <c r="O676" s="2">
        <f>+Tabla3[[#This Row],[BALANCE INICIAL2]]+Tabla3[[#This Row],[ENTRADAS3]]-Tabla3[[#This Row],[SALIDAS4]]</f>
        <v>429.66</v>
      </c>
    </row>
    <row r="677" spans="1:15">
      <c r="A677" s="9" t="s">
        <v>30</v>
      </c>
      <c r="B677" s="17" t="s">
        <v>876</v>
      </c>
      <c r="C677" t="s">
        <v>73</v>
      </c>
      <c r="D677" t="s">
        <v>137</v>
      </c>
      <c r="F677" s="9" t="s">
        <v>829</v>
      </c>
      <c r="H677">
        <v>60</v>
      </c>
      <c r="I677">
        <v>60</v>
      </c>
      <c r="J677">
        <f>+Tabla3[[#This Row],[BALANCE INICIAL]]+Tabla3[[#This Row],[ENTRADAS]]-Tabla3[[#This Row],[SALIDAS]]</f>
        <v>0</v>
      </c>
      <c r="K677" s="2">
        <v>380</v>
      </c>
      <c r="L677" s="2">
        <f>+Tabla3[[#This Row],[BALANCE INICIAL]]*Tabla3[[#This Row],[PRECIO]]</f>
        <v>0</v>
      </c>
      <c r="M677" s="2">
        <f>+Tabla3[[#This Row],[ENTRADAS]]*Tabla3[[#This Row],[PRECIO]]</f>
        <v>22800</v>
      </c>
      <c r="N677" s="2">
        <f>+Tabla3[[#This Row],[SALIDAS]]*Tabla3[[#This Row],[PRECIO]]</f>
        <v>22800</v>
      </c>
      <c r="O677" s="2">
        <f>+Tabla3[[#This Row],[BALANCE INICIAL2]]+Tabla3[[#This Row],[ENTRADAS3]]-Tabla3[[#This Row],[SALIDAS4]]</f>
        <v>0</v>
      </c>
    </row>
    <row r="678" spans="1:15" hidden="1">
      <c r="A678" s="9" t="s">
        <v>59</v>
      </c>
      <c r="B678" t="s">
        <v>880</v>
      </c>
      <c r="C678" t="s">
        <v>107</v>
      </c>
      <c r="D678" t="s">
        <v>806</v>
      </c>
      <c r="F678" s="9" t="s">
        <v>820</v>
      </c>
      <c r="G678">
        <v>107</v>
      </c>
      <c r="J678">
        <f>+Tabla3[[#This Row],[BALANCE INICIAL]]+Tabla3[[#This Row],[ENTRADAS]]-Tabla3[[#This Row],[SALIDAS]]</f>
        <v>107</v>
      </c>
      <c r="K678" s="2">
        <v>25</v>
      </c>
      <c r="L678" s="2">
        <f>+Tabla3[[#This Row],[BALANCE INICIAL]]*Tabla3[[#This Row],[PRECIO]]</f>
        <v>2675</v>
      </c>
      <c r="M678" s="2">
        <f>+Tabla3[[#This Row],[ENTRADAS]]*Tabla3[[#This Row],[PRECIO]]</f>
        <v>0</v>
      </c>
      <c r="N678" s="2">
        <f>+Tabla3[[#This Row],[SALIDAS]]*Tabla3[[#This Row],[PRECIO]]</f>
        <v>0</v>
      </c>
      <c r="O678" s="2">
        <f>+Tabla3[[#This Row],[BALANCE INICIAL2]]+Tabla3[[#This Row],[ENTRADAS3]]-Tabla3[[#This Row],[SALIDAS4]]</f>
        <v>2675</v>
      </c>
    </row>
    <row r="679" spans="1:15" hidden="1">
      <c r="A679" s="9" t="s">
        <v>59</v>
      </c>
      <c r="B679" t="s">
        <v>880</v>
      </c>
      <c r="C679" t="s">
        <v>107</v>
      </c>
      <c r="D679" t="s">
        <v>807</v>
      </c>
      <c r="F679" s="9" t="s">
        <v>820</v>
      </c>
      <c r="G679">
        <v>5</v>
      </c>
      <c r="J679">
        <f>+Tabla3[[#This Row],[BALANCE INICIAL]]+Tabla3[[#This Row],[ENTRADAS]]-Tabla3[[#This Row],[SALIDAS]]</f>
        <v>5</v>
      </c>
      <c r="K679" s="2">
        <v>550.41</v>
      </c>
      <c r="L679" s="2">
        <f>+Tabla3[[#This Row],[BALANCE INICIAL]]*Tabla3[[#This Row],[PRECIO]]</f>
        <v>2752.0499999999997</v>
      </c>
      <c r="M679" s="2">
        <f>+Tabla3[[#This Row],[ENTRADAS]]*Tabla3[[#This Row],[PRECIO]]</f>
        <v>0</v>
      </c>
      <c r="N679" s="2">
        <f>+Tabla3[[#This Row],[SALIDAS]]*Tabla3[[#This Row],[PRECIO]]</f>
        <v>0</v>
      </c>
      <c r="O679" s="2">
        <f>+Tabla3[[#This Row],[BALANCE INICIAL2]]+Tabla3[[#This Row],[ENTRADAS3]]-Tabla3[[#This Row],[SALIDAS4]]</f>
        <v>2752.0499999999997</v>
      </c>
    </row>
    <row r="680" spans="1:15" hidden="1">
      <c r="A680" s="9" t="s">
        <v>60</v>
      </c>
      <c r="B680" s="17" t="s">
        <v>885</v>
      </c>
      <c r="C680" t="s">
        <v>108</v>
      </c>
      <c r="D680" t="s">
        <v>808</v>
      </c>
      <c r="F680" s="9" t="s">
        <v>820</v>
      </c>
      <c r="G680">
        <v>1</v>
      </c>
      <c r="J680">
        <f>+Tabla3[[#This Row],[BALANCE INICIAL]]+Tabla3[[#This Row],[ENTRADAS]]-Tabla3[[#This Row],[SALIDAS]]</f>
        <v>1</v>
      </c>
      <c r="K680" s="2">
        <v>645</v>
      </c>
      <c r="L680" s="2">
        <f>+Tabla3[[#This Row],[BALANCE INICIAL]]*Tabla3[[#This Row],[PRECIO]]</f>
        <v>645</v>
      </c>
      <c r="M680" s="2">
        <f>+Tabla3[[#This Row],[ENTRADAS]]*Tabla3[[#This Row],[PRECIO]]</f>
        <v>0</v>
      </c>
      <c r="N680" s="2">
        <f>+Tabla3[[#This Row],[SALIDAS]]*Tabla3[[#This Row],[PRECIO]]</f>
        <v>0</v>
      </c>
      <c r="O680" s="2">
        <f>+Tabla3[[#This Row],[BALANCE INICIAL2]]+Tabla3[[#This Row],[ENTRADAS3]]-Tabla3[[#This Row],[SALIDAS4]]</f>
        <v>645</v>
      </c>
    </row>
    <row r="681" spans="1:15" hidden="1">
      <c r="A681" s="9" t="s">
        <v>42</v>
      </c>
      <c r="B681" s="44">
        <v>1206010001</v>
      </c>
      <c r="C681" t="s">
        <v>88</v>
      </c>
      <c r="D681" t="s">
        <v>319</v>
      </c>
      <c r="F681" s="9" t="s">
        <v>820</v>
      </c>
      <c r="G681">
        <v>4</v>
      </c>
      <c r="J681">
        <f>+Tabla3[[#This Row],[BALANCE INICIAL]]+Tabla3[[#This Row],[ENTRADAS]]-Tabla3[[#This Row],[SALIDAS]]</f>
        <v>4</v>
      </c>
      <c r="K681" s="2">
        <v>162.5</v>
      </c>
      <c r="L681" s="2">
        <f>+Tabla3[[#This Row],[BALANCE INICIAL]]*Tabla3[[#This Row],[PRECIO]]</f>
        <v>650</v>
      </c>
      <c r="M681" s="2">
        <f>+Tabla3[[#This Row],[ENTRADAS]]*Tabla3[[#This Row],[PRECIO]]</f>
        <v>0</v>
      </c>
      <c r="N681" s="2">
        <f>+Tabla3[[#This Row],[SALIDAS]]*Tabla3[[#This Row],[PRECIO]]</f>
        <v>0</v>
      </c>
      <c r="O681" s="2">
        <f>+Tabla3[[#This Row],[BALANCE INICIAL2]]+Tabla3[[#This Row],[ENTRADAS3]]-Tabla3[[#This Row],[SALIDAS4]]</f>
        <v>650</v>
      </c>
    </row>
    <row r="682" spans="1:15" hidden="1">
      <c r="A682" s="9" t="s">
        <v>42</v>
      </c>
      <c r="B682" s="44">
        <v>1206010001</v>
      </c>
      <c r="C682" t="s">
        <v>88</v>
      </c>
      <c r="D682" t="s">
        <v>317</v>
      </c>
      <c r="F682" s="9" t="s">
        <v>821</v>
      </c>
      <c r="G682">
        <v>5</v>
      </c>
      <c r="J682">
        <f>+Tabla3[[#This Row],[BALANCE INICIAL]]+Tabla3[[#This Row],[ENTRADAS]]-Tabla3[[#This Row],[SALIDAS]]</f>
        <v>5</v>
      </c>
      <c r="K682" s="2">
        <v>900</v>
      </c>
      <c r="L682" s="2">
        <f>+Tabla3[[#This Row],[BALANCE INICIAL]]*Tabla3[[#This Row],[PRECIO]]</f>
        <v>4500</v>
      </c>
      <c r="M682" s="2">
        <f>+Tabla3[[#This Row],[ENTRADAS]]*Tabla3[[#This Row],[PRECIO]]</f>
        <v>0</v>
      </c>
      <c r="N682" s="2">
        <f>+Tabla3[[#This Row],[SALIDAS]]*Tabla3[[#This Row],[PRECIO]]</f>
        <v>0</v>
      </c>
      <c r="O682" s="2">
        <f>+Tabla3[[#This Row],[BALANCE INICIAL2]]+Tabla3[[#This Row],[ENTRADAS3]]-Tabla3[[#This Row],[SALIDAS4]]</f>
        <v>4500</v>
      </c>
    </row>
    <row r="683" spans="1:15">
      <c r="A683" s="9" t="s">
        <v>23</v>
      </c>
      <c r="B683" s="17" t="s">
        <v>881</v>
      </c>
      <c r="C683" t="s">
        <v>882</v>
      </c>
      <c r="D683" t="s">
        <v>402</v>
      </c>
      <c r="F683" s="9" t="s">
        <v>911</v>
      </c>
      <c r="H683">
        <v>5</v>
      </c>
      <c r="J683">
        <f>+Tabla3[[#This Row],[BALANCE INICIAL]]+Tabla3[[#This Row],[ENTRADAS]]-Tabla3[[#This Row],[SALIDAS]]</f>
        <v>5</v>
      </c>
      <c r="K683" s="2">
        <v>452.54</v>
      </c>
      <c r="L683" s="2">
        <f>+Tabla3[[#This Row],[BALANCE INICIAL]]*Tabla3[[#This Row],[PRECIO]]</f>
        <v>0</v>
      </c>
      <c r="M683" s="2">
        <f>+Tabla3[[#This Row],[ENTRADAS]]*Tabla3[[#This Row],[PRECIO]]</f>
        <v>2262.7000000000003</v>
      </c>
      <c r="N683" s="2">
        <f>+Tabla3[[#This Row],[SALIDAS]]*Tabla3[[#This Row],[PRECIO]]</f>
        <v>0</v>
      </c>
      <c r="O683" s="2">
        <f>+Tabla3[[#This Row],[BALANCE INICIAL2]]+Tabla3[[#This Row],[ENTRADAS3]]-Tabla3[[#This Row],[SALIDAS4]]</f>
        <v>2262.7000000000003</v>
      </c>
    </row>
    <row r="684" spans="1:15" hidden="1">
      <c r="A684" s="9" t="s">
        <v>47</v>
      </c>
      <c r="B684" t="s">
        <v>893</v>
      </c>
      <c r="C684" t="s">
        <v>94</v>
      </c>
      <c r="D684" t="s">
        <v>320</v>
      </c>
      <c r="F684" s="9" t="s">
        <v>840</v>
      </c>
      <c r="G684">
        <v>60</v>
      </c>
      <c r="J684">
        <f>+Tabla3[[#This Row],[BALANCE INICIAL]]+Tabla3[[#This Row],[ENTRADAS]]-Tabla3[[#This Row],[SALIDAS]]</f>
        <v>60</v>
      </c>
      <c r="K684" s="2">
        <v>2615</v>
      </c>
      <c r="L684" s="2">
        <f>+Tabla3[[#This Row],[BALANCE INICIAL]]*Tabla3[[#This Row],[PRECIO]]</f>
        <v>156900</v>
      </c>
      <c r="M684" s="2">
        <f>+Tabla3[[#This Row],[ENTRADAS]]*Tabla3[[#This Row],[PRECIO]]</f>
        <v>0</v>
      </c>
      <c r="N684" s="2">
        <f>+Tabla3[[#This Row],[SALIDAS]]*Tabla3[[#This Row],[PRECIO]]</f>
        <v>0</v>
      </c>
      <c r="O684" s="2">
        <f>+Tabla3[[#This Row],[BALANCE INICIAL2]]+Tabla3[[#This Row],[ENTRADAS3]]-Tabla3[[#This Row],[SALIDAS4]]</f>
        <v>156900</v>
      </c>
    </row>
    <row r="685" spans="1:15">
      <c r="A685" s="9" t="s">
        <v>28</v>
      </c>
      <c r="B685" t="s">
        <v>884</v>
      </c>
      <c r="C685" t="s">
        <v>74</v>
      </c>
      <c r="D685" t="s">
        <v>936</v>
      </c>
      <c r="F685" s="9" t="s">
        <v>826</v>
      </c>
      <c r="H685">
        <v>50</v>
      </c>
      <c r="I685">
        <v>4</v>
      </c>
      <c r="J685">
        <f>+Tabla3[[#This Row],[BALANCE INICIAL]]+Tabla3[[#This Row],[ENTRADAS]]-Tabla3[[#This Row],[SALIDAS]]</f>
        <v>46</v>
      </c>
      <c r="K685" s="2">
        <v>155.16999999999999</v>
      </c>
      <c r="L685" s="2">
        <f>+Tabla3[[#This Row],[BALANCE INICIAL]]*Tabla3[[#This Row],[PRECIO]]</f>
        <v>0</v>
      </c>
      <c r="M685" s="2">
        <f>+Tabla3[[#This Row],[ENTRADAS]]*Tabla3[[#This Row],[PRECIO]]</f>
        <v>7758.4999999999991</v>
      </c>
      <c r="N685" s="2">
        <f>+Tabla3[[#This Row],[SALIDAS]]*Tabla3[[#This Row],[PRECIO]]</f>
        <v>620.67999999999995</v>
      </c>
      <c r="O685" s="2">
        <f>+Tabla3[[#This Row],[BALANCE INICIAL2]]+Tabla3[[#This Row],[ENTRADAS3]]-Tabla3[[#This Row],[SALIDAS4]]</f>
        <v>7137.8199999999988</v>
      </c>
    </row>
    <row r="686" spans="1:15" hidden="1">
      <c r="A686" s="9" t="s">
        <v>59</v>
      </c>
      <c r="B686" t="s">
        <v>880</v>
      </c>
      <c r="C686" t="s">
        <v>107</v>
      </c>
      <c r="D686" t="s">
        <v>809</v>
      </c>
      <c r="F686" s="9" t="s">
        <v>820</v>
      </c>
      <c r="G686">
        <v>3</v>
      </c>
      <c r="J686">
        <f>+Tabla3[[#This Row],[BALANCE INICIAL]]+Tabla3[[#This Row],[ENTRADAS]]-Tabla3[[#This Row],[SALIDAS]]</f>
        <v>3</v>
      </c>
      <c r="K686" s="2">
        <v>400</v>
      </c>
      <c r="L686" s="2">
        <f>+Tabla3[[#This Row],[BALANCE INICIAL]]*Tabla3[[#This Row],[PRECIO]]</f>
        <v>1200</v>
      </c>
      <c r="M686" s="2">
        <f>+Tabla3[[#This Row],[ENTRADAS]]*Tabla3[[#This Row],[PRECIO]]</f>
        <v>0</v>
      </c>
      <c r="N686" s="2">
        <f>+Tabla3[[#This Row],[SALIDAS]]*Tabla3[[#This Row],[PRECIO]]</f>
        <v>0</v>
      </c>
      <c r="O686" s="2">
        <f>+Tabla3[[#This Row],[BALANCE INICIAL2]]+Tabla3[[#This Row],[ENTRADAS3]]-Tabla3[[#This Row],[SALIDAS4]]</f>
        <v>1200</v>
      </c>
    </row>
    <row r="687" spans="1:15" hidden="1">
      <c r="A687" s="9" t="s">
        <v>37</v>
      </c>
      <c r="B687" s="17" t="s">
        <v>886</v>
      </c>
      <c r="C687" t="s">
        <v>83</v>
      </c>
      <c r="D687" t="s">
        <v>315</v>
      </c>
      <c r="F687" s="9" t="s">
        <v>857</v>
      </c>
      <c r="G687">
        <v>6</v>
      </c>
      <c r="J687">
        <f>+Tabla3[[#This Row],[BALANCE INICIAL]]+Tabla3[[#This Row],[ENTRADAS]]-Tabla3[[#This Row],[SALIDAS]]</f>
        <v>6</v>
      </c>
      <c r="K687" s="2">
        <v>200</v>
      </c>
      <c r="L687" s="2">
        <f>+Tabla3[[#This Row],[BALANCE INICIAL]]*Tabla3[[#This Row],[PRECIO]]</f>
        <v>1200</v>
      </c>
      <c r="M687" s="2">
        <f>+Tabla3[[#This Row],[ENTRADAS]]*Tabla3[[#This Row],[PRECIO]]</f>
        <v>0</v>
      </c>
      <c r="N687" s="2">
        <f>+Tabla3[[#This Row],[SALIDAS]]*Tabla3[[#This Row],[PRECIO]]</f>
        <v>0</v>
      </c>
      <c r="O687" s="2">
        <f>+Tabla3[[#This Row],[BALANCE INICIAL2]]+Tabla3[[#This Row],[ENTRADAS3]]-Tabla3[[#This Row],[SALIDAS4]]</f>
        <v>1200</v>
      </c>
    </row>
    <row r="688" spans="1:15" hidden="1">
      <c r="A688" s="9" t="s">
        <v>29</v>
      </c>
      <c r="B688" s="17" t="s">
        <v>878</v>
      </c>
      <c r="C688" t="s">
        <v>102</v>
      </c>
      <c r="D688" t="s">
        <v>635</v>
      </c>
      <c r="F688" s="9" t="s">
        <v>865</v>
      </c>
      <c r="G688">
        <v>13</v>
      </c>
      <c r="J688">
        <f>+Tabla3[[#This Row],[BALANCE INICIAL]]+Tabla3[[#This Row],[ENTRADAS]]-Tabla3[[#This Row],[SALIDAS]]</f>
        <v>13</v>
      </c>
      <c r="K688" s="2">
        <v>880</v>
      </c>
      <c r="L688" s="2">
        <f>+Tabla3[[#This Row],[BALANCE INICIAL]]*Tabla3[[#This Row],[PRECIO]]</f>
        <v>11440</v>
      </c>
      <c r="M688" s="2">
        <f>+Tabla3[[#This Row],[ENTRADAS]]*Tabla3[[#This Row],[PRECIO]]</f>
        <v>0</v>
      </c>
      <c r="N688" s="2">
        <f>+Tabla3[[#This Row],[SALIDAS]]*Tabla3[[#This Row],[PRECIO]]</f>
        <v>0</v>
      </c>
      <c r="O688" s="2">
        <f>+Tabla3[[#This Row],[BALANCE INICIAL2]]+Tabla3[[#This Row],[ENTRADAS3]]-Tabla3[[#This Row],[SALIDAS4]]</f>
        <v>11440</v>
      </c>
    </row>
    <row r="689" spans="1:15" hidden="1">
      <c r="A689" s="9" t="s">
        <v>59</v>
      </c>
      <c r="B689" t="s">
        <v>880</v>
      </c>
      <c r="C689" t="s">
        <v>107</v>
      </c>
      <c r="D689" t="s">
        <v>810</v>
      </c>
      <c r="F689" s="9" t="s">
        <v>820</v>
      </c>
      <c r="G689">
        <v>1</v>
      </c>
      <c r="J689">
        <f>+Tabla3[[#This Row],[BALANCE INICIAL]]+Tabla3[[#This Row],[ENTRADAS]]-Tabla3[[#This Row],[SALIDAS]]</f>
        <v>1</v>
      </c>
      <c r="K689" s="2">
        <v>275</v>
      </c>
      <c r="L689" s="2">
        <f>+Tabla3[[#This Row],[BALANCE INICIAL]]*Tabla3[[#This Row],[PRECIO]]</f>
        <v>275</v>
      </c>
      <c r="M689" s="2">
        <f>+Tabla3[[#This Row],[ENTRADAS]]*Tabla3[[#This Row],[PRECIO]]</f>
        <v>0</v>
      </c>
      <c r="N689" s="2">
        <f>+Tabla3[[#This Row],[SALIDAS]]*Tabla3[[#This Row],[PRECIO]]</f>
        <v>0</v>
      </c>
      <c r="O689" s="2">
        <f>+Tabla3[[#This Row],[BALANCE INICIAL2]]+Tabla3[[#This Row],[ENTRADAS3]]-Tabla3[[#This Row],[SALIDAS4]]</f>
        <v>275</v>
      </c>
    </row>
    <row r="690" spans="1:15" hidden="1">
      <c r="A690" s="9" t="s">
        <v>37</v>
      </c>
      <c r="B690" s="17" t="s">
        <v>886</v>
      </c>
      <c r="C690" t="s">
        <v>83</v>
      </c>
      <c r="D690" t="s">
        <v>321</v>
      </c>
      <c r="F690" s="9" t="s">
        <v>820</v>
      </c>
      <c r="G690">
        <v>4</v>
      </c>
      <c r="J690">
        <f>+Tabla3[[#This Row],[BALANCE INICIAL]]+Tabla3[[#This Row],[ENTRADAS]]-Tabla3[[#This Row],[SALIDAS]]</f>
        <v>4</v>
      </c>
      <c r="K690" s="2">
        <v>485.17</v>
      </c>
      <c r="L690" s="2">
        <f>+Tabla3[[#This Row],[BALANCE INICIAL]]*Tabla3[[#This Row],[PRECIO]]</f>
        <v>1940.68</v>
      </c>
      <c r="M690" s="2">
        <f>+Tabla3[[#This Row],[ENTRADAS]]*Tabla3[[#This Row],[PRECIO]]</f>
        <v>0</v>
      </c>
      <c r="N690" s="2">
        <f>+Tabla3[[#This Row],[SALIDAS]]*Tabla3[[#This Row],[PRECIO]]</f>
        <v>0</v>
      </c>
      <c r="O690" s="2">
        <f>+Tabla3[[#This Row],[BALANCE INICIAL2]]+Tabla3[[#This Row],[ENTRADAS3]]-Tabla3[[#This Row],[SALIDAS4]]</f>
        <v>1940.68</v>
      </c>
    </row>
    <row r="691" spans="1:15">
      <c r="A691" s="9" t="s">
        <v>23</v>
      </c>
      <c r="B691" s="17" t="s">
        <v>881</v>
      </c>
      <c r="C691" t="s">
        <v>882</v>
      </c>
      <c r="D691" t="s">
        <v>953</v>
      </c>
      <c r="F691" s="9" t="s">
        <v>826</v>
      </c>
      <c r="H691">
        <v>50</v>
      </c>
      <c r="J691">
        <f>+Tabla3[[#This Row],[BALANCE INICIAL]]+Tabla3[[#This Row],[ENTRADAS]]-Tabla3[[#This Row],[SALIDAS]]</f>
        <v>50</v>
      </c>
      <c r="K691" s="2">
        <v>65</v>
      </c>
      <c r="L691" s="2">
        <f>+Tabla3[[#This Row],[BALANCE INICIAL]]*Tabla3[[#This Row],[PRECIO]]</f>
        <v>0</v>
      </c>
      <c r="M691" s="2">
        <f>+Tabla3[[#This Row],[ENTRADAS]]*Tabla3[[#This Row],[PRECIO]]</f>
        <v>3250</v>
      </c>
      <c r="N691" s="2">
        <f>+Tabla3[[#This Row],[SALIDAS]]*Tabla3[[#This Row],[PRECIO]]</f>
        <v>0</v>
      </c>
      <c r="O691" s="2">
        <f>+Tabla3[[#This Row],[BALANCE INICIAL2]]+Tabla3[[#This Row],[ENTRADAS3]]-Tabla3[[#This Row],[SALIDAS4]]</f>
        <v>3250</v>
      </c>
    </row>
    <row r="692" spans="1:15" hidden="1">
      <c r="A692" s="9" t="s">
        <v>37</v>
      </c>
      <c r="B692" s="17" t="s">
        <v>886</v>
      </c>
      <c r="C692" t="s">
        <v>83</v>
      </c>
      <c r="D692" t="s">
        <v>322</v>
      </c>
      <c r="F692" s="9" t="s">
        <v>820</v>
      </c>
      <c r="G692">
        <v>5</v>
      </c>
      <c r="I692">
        <v>3</v>
      </c>
      <c r="J692">
        <f>+Tabla3[[#This Row],[BALANCE INICIAL]]+Tabla3[[#This Row],[ENTRADAS]]-Tabla3[[#This Row],[SALIDAS]]</f>
        <v>2</v>
      </c>
      <c r="K692" s="2">
        <v>325</v>
      </c>
      <c r="L692" s="2">
        <f>+Tabla3[[#This Row],[BALANCE INICIAL]]*Tabla3[[#This Row],[PRECIO]]</f>
        <v>1625</v>
      </c>
      <c r="M692" s="2">
        <f>+Tabla3[[#This Row],[ENTRADAS]]*Tabla3[[#This Row],[PRECIO]]</f>
        <v>0</v>
      </c>
      <c r="N692" s="2">
        <f>+Tabla3[[#This Row],[SALIDAS]]*Tabla3[[#This Row],[PRECIO]]</f>
        <v>975</v>
      </c>
      <c r="O692" s="2">
        <f>+Tabla3[[#This Row],[BALANCE INICIAL2]]+Tabla3[[#This Row],[ENTRADAS3]]-Tabla3[[#This Row],[SALIDAS4]]</f>
        <v>650</v>
      </c>
    </row>
    <row r="693" spans="1:15">
      <c r="A693" s="9" t="s">
        <v>33</v>
      </c>
      <c r="B693" s="17" t="s">
        <v>879</v>
      </c>
      <c r="C693" t="s">
        <v>78</v>
      </c>
      <c r="D693" t="s">
        <v>358</v>
      </c>
      <c r="F693" s="9" t="s">
        <v>820</v>
      </c>
      <c r="H693">
        <v>7</v>
      </c>
      <c r="I693">
        <v>2</v>
      </c>
      <c r="J693">
        <f>+Tabla3[[#This Row],[BALANCE INICIAL]]+Tabla3[[#This Row],[ENTRADAS]]-Tabla3[[#This Row],[SALIDAS]]</f>
        <v>5</v>
      </c>
      <c r="K693" s="2">
        <v>2693</v>
      </c>
      <c r="L693" s="2">
        <f>+Tabla3[[#This Row],[BALANCE INICIAL]]*Tabla3[[#This Row],[PRECIO]]</f>
        <v>0</v>
      </c>
      <c r="M693" s="2">
        <f>+Tabla3[[#This Row],[ENTRADAS]]*Tabla3[[#This Row],[PRECIO]]</f>
        <v>18851</v>
      </c>
      <c r="N693" s="2">
        <f>+Tabla3[[#This Row],[SALIDAS]]*Tabla3[[#This Row],[PRECIO]]</f>
        <v>5386</v>
      </c>
      <c r="O693" s="2">
        <f>+Tabla3[[#This Row],[BALANCE INICIAL2]]+Tabla3[[#This Row],[ENTRADAS3]]-Tabla3[[#This Row],[SALIDAS4]]</f>
        <v>13465</v>
      </c>
    </row>
    <row r="694" spans="1:15" hidden="1">
      <c r="A694" s="9" t="s">
        <v>33</v>
      </c>
      <c r="B694" s="17" t="s">
        <v>879</v>
      </c>
      <c r="C694" t="s">
        <v>78</v>
      </c>
      <c r="D694" t="s">
        <v>324</v>
      </c>
      <c r="F694" s="9" t="s">
        <v>826</v>
      </c>
      <c r="G694">
        <v>6</v>
      </c>
      <c r="J694">
        <f>+Tabla3[[#This Row],[BALANCE INICIAL]]+Tabla3[[#This Row],[ENTRADAS]]-Tabla3[[#This Row],[SALIDAS]]</f>
        <v>6</v>
      </c>
      <c r="K694" s="2">
        <v>1650</v>
      </c>
      <c r="L694" s="2">
        <f>+Tabla3[[#This Row],[BALANCE INICIAL]]*Tabla3[[#This Row],[PRECIO]]</f>
        <v>9900</v>
      </c>
      <c r="M694" s="2">
        <f>+Tabla3[[#This Row],[ENTRADAS]]*Tabla3[[#This Row],[PRECIO]]</f>
        <v>0</v>
      </c>
      <c r="N694" s="2">
        <f>+Tabla3[[#This Row],[SALIDAS]]*Tabla3[[#This Row],[PRECIO]]</f>
        <v>0</v>
      </c>
      <c r="O694" s="2">
        <f>+Tabla3[[#This Row],[BALANCE INICIAL2]]+Tabla3[[#This Row],[ENTRADAS3]]-Tabla3[[#This Row],[SALIDAS4]]</f>
        <v>9900</v>
      </c>
    </row>
    <row r="695" spans="1:15">
      <c r="A695" s="9" t="s">
        <v>33</v>
      </c>
      <c r="B695" s="17" t="s">
        <v>879</v>
      </c>
      <c r="C695" t="s">
        <v>78</v>
      </c>
      <c r="D695" t="s">
        <v>342</v>
      </c>
      <c r="F695" s="9" t="s">
        <v>820</v>
      </c>
      <c r="H695">
        <v>4</v>
      </c>
      <c r="I695">
        <v>1</v>
      </c>
      <c r="J695">
        <f>+Tabla3[[#This Row],[BALANCE INICIAL]]+Tabla3[[#This Row],[ENTRADAS]]-Tabla3[[#This Row],[SALIDAS]]</f>
        <v>3</v>
      </c>
      <c r="K695" s="2">
        <v>4399</v>
      </c>
      <c r="L695" s="2">
        <f>+Tabla3[[#This Row],[BALANCE INICIAL]]*Tabla3[[#This Row],[PRECIO]]</f>
        <v>0</v>
      </c>
      <c r="M695" s="2">
        <f>+Tabla3[[#This Row],[ENTRADAS]]*Tabla3[[#This Row],[PRECIO]]</f>
        <v>17596</v>
      </c>
      <c r="N695" s="2">
        <f>+Tabla3[[#This Row],[SALIDAS]]*Tabla3[[#This Row],[PRECIO]]</f>
        <v>4399</v>
      </c>
      <c r="O695" s="2">
        <f>+Tabla3[[#This Row],[BALANCE INICIAL2]]+Tabla3[[#This Row],[ENTRADAS3]]-Tabla3[[#This Row],[SALIDAS4]]</f>
        <v>13197</v>
      </c>
    </row>
    <row r="696" spans="1:15">
      <c r="A696" s="9" t="s">
        <v>33</v>
      </c>
      <c r="B696" s="17" t="s">
        <v>879</v>
      </c>
      <c r="C696" t="s">
        <v>78</v>
      </c>
      <c r="D696" t="s">
        <v>340</v>
      </c>
      <c r="F696" s="9" t="s">
        <v>820</v>
      </c>
      <c r="H696">
        <v>4</v>
      </c>
      <c r="I696">
        <v>1</v>
      </c>
      <c r="J696">
        <f>+Tabla3[[#This Row],[BALANCE INICIAL]]+Tabla3[[#This Row],[ENTRADAS]]-Tabla3[[#This Row],[SALIDAS]]</f>
        <v>3</v>
      </c>
      <c r="K696" s="2">
        <v>4399</v>
      </c>
      <c r="L696" s="2">
        <f>+Tabla3[[#This Row],[BALANCE INICIAL]]*Tabla3[[#This Row],[PRECIO]]</f>
        <v>0</v>
      </c>
      <c r="M696" s="2">
        <f>+Tabla3[[#This Row],[ENTRADAS]]*Tabla3[[#This Row],[PRECIO]]</f>
        <v>17596</v>
      </c>
      <c r="N696" s="2">
        <f>+Tabla3[[#This Row],[SALIDAS]]*Tabla3[[#This Row],[PRECIO]]</f>
        <v>4399</v>
      </c>
      <c r="O696" s="2">
        <f>+Tabla3[[#This Row],[BALANCE INICIAL2]]+Tabla3[[#This Row],[ENTRADAS3]]-Tabla3[[#This Row],[SALIDAS4]]</f>
        <v>13197</v>
      </c>
    </row>
    <row r="697" spans="1:15">
      <c r="A697" s="9" t="s">
        <v>33</v>
      </c>
      <c r="B697" s="17" t="s">
        <v>879</v>
      </c>
      <c r="C697" t="s">
        <v>78</v>
      </c>
      <c r="D697" t="s">
        <v>341</v>
      </c>
      <c r="F697" s="9" t="s">
        <v>820</v>
      </c>
      <c r="H697">
        <v>4</v>
      </c>
      <c r="I697">
        <v>1</v>
      </c>
      <c r="J697">
        <f>+Tabla3[[#This Row],[BALANCE INICIAL]]+Tabla3[[#This Row],[ENTRADAS]]-Tabla3[[#This Row],[SALIDAS]]</f>
        <v>3</v>
      </c>
      <c r="K697" s="2">
        <v>4399</v>
      </c>
      <c r="L697" s="2">
        <f>+Tabla3[[#This Row],[BALANCE INICIAL]]*Tabla3[[#This Row],[PRECIO]]</f>
        <v>0</v>
      </c>
      <c r="M697" s="2">
        <f>+Tabla3[[#This Row],[ENTRADAS]]*Tabla3[[#This Row],[PRECIO]]</f>
        <v>17596</v>
      </c>
      <c r="N697" s="2">
        <f>+Tabla3[[#This Row],[SALIDAS]]*Tabla3[[#This Row],[PRECIO]]</f>
        <v>4399</v>
      </c>
      <c r="O697" s="2">
        <f>+Tabla3[[#This Row],[BALANCE INICIAL2]]+Tabla3[[#This Row],[ENTRADAS3]]-Tabla3[[#This Row],[SALIDAS4]]</f>
        <v>13197</v>
      </c>
    </row>
    <row r="698" spans="1:15">
      <c r="A698" s="9" t="s">
        <v>33</v>
      </c>
      <c r="B698" s="17" t="s">
        <v>879</v>
      </c>
      <c r="C698" t="s">
        <v>78</v>
      </c>
      <c r="D698" t="s">
        <v>339</v>
      </c>
      <c r="F698" s="9" t="s">
        <v>820</v>
      </c>
      <c r="H698">
        <v>4</v>
      </c>
      <c r="I698">
        <v>1</v>
      </c>
      <c r="J698">
        <f>+Tabla3[[#This Row],[BALANCE INICIAL]]+Tabla3[[#This Row],[ENTRADAS]]-Tabla3[[#This Row],[SALIDAS]]</f>
        <v>3</v>
      </c>
      <c r="K698" s="2">
        <v>3731</v>
      </c>
      <c r="L698" s="2">
        <f>+Tabla3[[#This Row],[BALANCE INICIAL]]*Tabla3[[#This Row],[PRECIO]]</f>
        <v>0</v>
      </c>
      <c r="M698" s="2">
        <f>+Tabla3[[#This Row],[ENTRADAS]]*Tabla3[[#This Row],[PRECIO]]</f>
        <v>14924</v>
      </c>
      <c r="N698" s="2">
        <f>+Tabla3[[#This Row],[SALIDAS]]*Tabla3[[#This Row],[PRECIO]]</f>
        <v>3731</v>
      </c>
      <c r="O698" s="2">
        <f>+Tabla3[[#This Row],[BALANCE INICIAL2]]+Tabla3[[#This Row],[ENTRADAS3]]-Tabla3[[#This Row],[SALIDAS4]]</f>
        <v>11193</v>
      </c>
    </row>
    <row r="699" spans="1:15">
      <c r="A699" s="9" t="s">
        <v>33</v>
      </c>
      <c r="B699" s="17" t="s">
        <v>879</v>
      </c>
      <c r="C699" t="s">
        <v>78</v>
      </c>
      <c r="D699" t="s">
        <v>373</v>
      </c>
      <c r="F699" s="9" t="s">
        <v>826</v>
      </c>
      <c r="H699">
        <v>3</v>
      </c>
      <c r="J699">
        <f>+Tabla3[[#This Row],[BALANCE INICIAL]]+Tabla3[[#This Row],[ENTRADAS]]-Tabla3[[#This Row],[SALIDAS]]</f>
        <v>3</v>
      </c>
      <c r="K699" s="2">
        <v>7009.16</v>
      </c>
      <c r="L699" s="2">
        <f>+Tabla3[[#This Row],[BALANCE INICIAL]]*Tabla3[[#This Row],[PRECIO]]</f>
        <v>0</v>
      </c>
      <c r="M699" s="2">
        <f>+Tabla3[[#This Row],[ENTRADAS]]*Tabla3[[#This Row],[PRECIO]]</f>
        <v>21027.48</v>
      </c>
      <c r="N699" s="2">
        <f>+Tabla3[[#This Row],[SALIDAS]]*Tabla3[[#This Row],[PRECIO]]</f>
        <v>0</v>
      </c>
      <c r="O699" s="2">
        <f>+Tabla3[[#This Row],[BALANCE INICIAL2]]+Tabla3[[#This Row],[ENTRADAS3]]-Tabla3[[#This Row],[SALIDAS4]]</f>
        <v>21027.48</v>
      </c>
    </row>
    <row r="700" spans="1:15">
      <c r="A700" s="9" t="s">
        <v>33</v>
      </c>
      <c r="B700" s="17" t="s">
        <v>879</v>
      </c>
      <c r="C700" t="s">
        <v>78</v>
      </c>
      <c r="D700" t="s">
        <v>353</v>
      </c>
      <c r="F700" s="9" t="s">
        <v>820</v>
      </c>
      <c r="H700">
        <v>5</v>
      </c>
      <c r="J700">
        <f>+Tabla3[[#This Row],[BALANCE INICIAL]]+Tabla3[[#This Row],[ENTRADAS]]-Tabla3[[#This Row],[SALIDAS]]</f>
        <v>5</v>
      </c>
      <c r="K700" s="2">
        <v>7662</v>
      </c>
      <c r="L700" s="2">
        <f>+Tabla3[[#This Row],[BALANCE INICIAL]]*Tabla3[[#This Row],[PRECIO]]</f>
        <v>0</v>
      </c>
      <c r="M700" s="2">
        <f>+Tabla3[[#This Row],[ENTRADAS]]*Tabla3[[#This Row],[PRECIO]]</f>
        <v>38310</v>
      </c>
      <c r="N700" s="2">
        <f>+Tabla3[[#This Row],[SALIDAS]]*Tabla3[[#This Row],[PRECIO]]</f>
        <v>0</v>
      </c>
      <c r="O700" s="2">
        <f>+Tabla3[[#This Row],[BALANCE INICIAL2]]+Tabla3[[#This Row],[ENTRADAS3]]-Tabla3[[#This Row],[SALIDAS4]]</f>
        <v>38310</v>
      </c>
    </row>
    <row r="701" spans="1:15">
      <c r="A701" s="9" t="s">
        <v>33</v>
      </c>
      <c r="B701" s="17" t="s">
        <v>879</v>
      </c>
      <c r="C701" t="s">
        <v>78</v>
      </c>
      <c r="D701" t="s">
        <v>352</v>
      </c>
      <c r="F701" s="9" t="s">
        <v>820</v>
      </c>
      <c r="H701">
        <v>5</v>
      </c>
      <c r="J701">
        <f>+Tabla3[[#This Row],[BALANCE INICIAL]]+Tabla3[[#This Row],[ENTRADAS]]-Tabla3[[#This Row],[SALIDAS]]</f>
        <v>5</v>
      </c>
      <c r="K701" s="2">
        <v>7662</v>
      </c>
      <c r="L701" s="2">
        <f>+Tabla3[[#This Row],[BALANCE INICIAL]]*Tabla3[[#This Row],[PRECIO]]</f>
        <v>0</v>
      </c>
      <c r="M701" s="2">
        <f>+Tabla3[[#This Row],[ENTRADAS]]*Tabla3[[#This Row],[PRECIO]]</f>
        <v>38310</v>
      </c>
      <c r="N701" s="2">
        <f>+Tabla3[[#This Row],[SALIDAS]]*Tabla3[[#This Row],[PRECIO]]</f>
        <v>0</v>
      </c>
      <c r="O701" s="2">
        <f>+Tabla3[[#This Row],[BALANCE INICIAL2]]+Tabla3[[#This Row],[ENTRADAS3]]-Tabla3[[#This Row],[SALIDAS4]]</f>
        <v>38310</v>
      </c>
    </row>
    <row r="702" spans="1:15">
      <c r="A702" s="9" t="s">
        <v>33</v>
      </c>
      <c r="B702" s="17" t="s">
        <v>879</v>
      </c>
      <c r="C702" t="s">
        <v>78</v>
      </c>
      <c r="D702" t="s">
        <v>350</v>
      </c>
      <c r="F702" s="9" t="s">
        <v>820</v>
      </c>
      <c r="H702">
        <v>5</v>
      </c>
      <c r="J702">
        <f>+Tabla3[[#This Row],[BALANCE INICIAL]]+Tabla3[[#This Row],[ENTRADAS]]-Tabla3[[#This Row],[SALIDAS]]</f>
        <v>5</v>
      </c>
      <c r="K702" s="2">
        <v>7662</v>
      </c>
      <c r="L702" s="2">
        <f>+Tabla3[[#This Row],[BALANCE INICIAL]]*Tabla3[[#This Row],[PRECIO]]</f>
        <v>0</v>
      </c>
      <c r="M702" s="2">
        <f>+Tabla3[[#This Row],[ENTRADAS]]*Tabla3[[#This Row],[PRECIO]]</f>
        <v>38310</v>
      </c>
      <c r="N702" s="2">
        <f>+Tabla3[[#This Row],[SALIDAS]]*Tabla3[[#This Row],[PRECIO]]</f>
        <v>0</v>
      </c>
      <c r="O702" s="2">
        <f>+Tabla3[[#This Row],[BALANCE INICIAL2]]+Tabla3[[#This Row],[ENTRADAS3]]-Tabla3[[#This Row],[SALIDAS4]]</f>
        <v>38310</v>
      </c>
    </row>
    <row r="703" spans="1:15">
      <c r="A703" s="9" t="s">
        <v>33</v>
      </c>
      <c r="B703" s="17" t="s">
        <v>879</v>
      </c>
      <c r="C703" t="s">
        <v>78</v>
      </c>
      <c r="D703" t="s">
        <v>351</v>
      </c>
      <c r="F703" s="9" t="s">
        <v>820</v>
      </c>
      <c r="H703">
        <v>5</v>
      </c>
      <c r="J703">
        <f>+Tabla3[[#This Row],[BALANCE INICIAL]]+Tabla3[[#This Row],[ENTRADAS]]-Tabla3[[#This Row],[SALIDAS]]</f>
        <v>5</v>
      </c>
      <c r="K703" s="2">
        <v>7662</v>
      </c>
      <c r="L703" s="2">
        <f>+Tabla3[[#This Row],[BALANCE INICIAL]]*Tabla3[[#This Row],[PRECIO]]</f>
        <v>0</v>
      </c>
      <c r="M703" s="2">
        <f>+Tabla3[[#This Row],[ENTRADAS]]*Tabla3[[#This Row],[PRECIO]]</f>
        <v>38310</v>
      </c>
      <c r="N703" s="2">
        <f>+Tabla3[[#This Row],[SALIDAS]]*Tabla3[[#This Row],[PRECIO]]</f>
        <v>0</v>
      </c>
      <c r="O703" s="2">
        <f>+Tabla3[[#This Row],[BALANCE INICIAL2]]+Tabla3[[#This Row],[ENTRADAS3]]-Tabla3[[#This Row],[SALIDAS4]]</f>
        <v>38310</v>
      </c>
    </row>
    <row r="704" spans="1:15">
      <c r="A704" s="9" t="s">
        <v>33</v>
      </c>
      <c r="B704" s="17" t="s">
        <v>879</v>
      </c>
      <c r="C704" t="s">
        <v>78</v>
      </c>
      <c r="D704" t="s">
        <v>986</v>
      </c>
      <c r="F704" s="9" t="s">
        <v>820</v>
      </c>
      <c r="G704">
        <v>4</v>
      </c>
      <c r="H704">
        <v>10</v>
      </c>
      <c r="I704">
        <v>8</v>
      </c>
      <c r="J704">
        <f>+Tabla3[[#This Row],[BALANCE INICIAL]]+Tabla3[[#This Row],[ENTRADAS]]-Tabla3[[#This Row],[SALIDAS]]</f>
        <v>6</v>
      </c>
      <c r="K704" s="2">
        <v>6093</v>
      </c>
      <c r="L704" s="2">
        <f>+Tabla3[[#This Row],[BALANCE INICIAL]]*Tabla3[[#This Row],[PRECIO]]</f>
        <v>24372</v>
      </c>
      <c r="M704" s="2">
        <f>+Tabla3[[#This Row],[ENTRADAS]]*Tabla3[[#This Row],[PRECIO]]</f>
        <v>60930</v>
      </c>
      <c r="N704" s="2">
        <f>+Tabla3[[#This Row],[SALIDAS]]*Tabla3[[#This Row],[PRECIO]]</f>
        <v>48744</v>
      </c>
      <c r="O704" s="2">
        <f>+Tabla3[[#This Row],[BALANCE INICIAL2]]+Tabla3[[#This Row],[ENTRADAS3]]-Tabla3[[#This Row],[SALIDAS4]]</f>
        <v>36558</v>
      </c>
    </row>
    <row r="705" spans="1:15">
      <c r="A705" s="9" t="s">
        <v>33</v>
      </c>
      <c r="B705" s="17" t="s">
        <v>879</v>
      </c>
      <c r="C705" t="s">
        <v>78</v>
      </c>
      <c r="D705" t="s">
        <v>985</v>
      </c>
      <c r="F705" s="9" t="s">
        <v>833</v>
      </c>
      <c r="G705">
        <v>6</v>
      </c>
      <c r="H705">
        <v>25</v>
      </c>
      <c r="I705">
        <v>13</v>
      </c>
      <c r="J705">
        <f>+Tabla3[[#This Row],[BALANCE INICIAL]]+Tabla3[[#This Row],[ENTRADAS]]-Tabla3[[#This Row],[SALIDAS]]</f>
        <v>18</v>
      </c>
      <c r="K705" s="2">
        <v>3898.31</v>
      </c>
      <c r="L705" s="2">
        <f>+Tabla3[[#This Row],[BALANCE INICIAL]]*Tabla3[[#This Row],[PRECIO]]</f>
        <v>23389.86</v>
      </c>
      <c r="M705" s="2">
        <f>+Tabla3[[#This Row],[ENTRADAS]]*Tabla3[[#This Row],[PRECIO]]</f>
        <v>97457.75</v>
      </c>
      <c r="N705" s="2">
        <f>+Tabla3[[#This Row],[SALIDAS]]*Tabla3[[#This Row],[PRECIO]]</f>
        <v>50678.03</v>
      </c>
      <c r="O705" s="2">
        <f>+Tabla3[[#This Row],[BALANCE INICIAL2]]+Tabla3[[#This Row],[ENTRADAS3]]-Tabla3[[#This Row],[SALIDAS4]]</f>
        <v>70169.58</v>
      </c>
    </row>
    <row r="706" spans="1:15" hidden="1">
      <c r="A706" s="9" t="s">
        <v>33</v>
      </c>
      <c r="B706" s="17" t="s">
        <v>879</v>
      </c>
      <c r="C706" t="s">
        <v>78</v>
      </c>
      <c r="D706" t="s">
        <v>323</v>
      </c>
      <c r="F706" s="9" t="s">
        <v>820</v>
      </c>
      <c r="G706">
        <v>35</v>
      </c>
      <c r="J706">
        <f>+Tabla3[[#This Row],[BALANCE INICIAL]]+Tabla3[[#This Row],[ENTRADAS]]-Tabla3[[#This Row],[SALIDAS]]</f>
        <v>35</v>
      </c>
      <c r="K706" s="2">
        <v>2440</v>
      </c>
      <c r="L706" s="2">
        <f>+Tabla3[[#This Row],[BALANCE INICIAL]]*Tabla3[[#This Row],[PRECIO]]</f>
        <v>85400</v>
      </c>
      <c r="M706" s="2">
        <f>+Tabla3[[#This Row],[ENTRADAS]]*Tabla3[[#This Row],[PRECIO]]</f>
        <v>0</v>
      </c>
      <c r="N706" s="2">
        <f>+Tabla3[[#This Row],[SALIDAS]]*Tabla3[[#This Row],[PRECIO]]</f>
        <v>0</v>
      </c>
      <c r="O706" s="2">
        <f>+Tabla3[[#This Row],[BALANCE INICIAL2]]+Tabla3[[#This Row],[ENTRADAS3]]-Tabla3[[#This Row],[SALIDAS4]]</f>
        <v>85400</v>
      </c>
    </row>
    <row r="707" spans="1:15" hidden="1">
      <c r="A707" s="9" t="s">
        <v>33</v>
      </c>
      <c r="B707" s="17" t="s">
        <v>879</v>
      </c>
      <c r="C707" t="s">
        <v>78</v>
      </c>
      <c r="D707" t="s">
        <v>326</v>
      </c>
      <c r="F707" s="9" t="s">
        <v>833</v>
      </c>
      <c r="G707">
        <v>6</v>
      </c>
      <c r="I707">
        <v>2</v>
      </c>
      <c r="J707">
        <f>+Tabla3[[#This Row],[BALANCE INICIAL]]+Tabla3[[#This Row],[ENTRADAS]]-Tabla3[[#This Row],[SALIDAS]]</f>
        <v>4</v>
      </c>
      <c r="K707" s="2">
        <v>3875.46</v>
      </c>
      <c r="L707" s="2">
        <f>+Tabla3[[#This Row],[BALANCE INICIAL]]*Tabla3[[#This Row],[PRECIO]]</f>
        <v>23252.760000000002</v>
      </c>
      <c r="M707" s="2">
        <f>+Tabla3[[#This Row],[ENTRADAS]]*Tabla3[[#This Row],[PRECIO]]</f>
        <v>0</v>
      </c>
      <c r="N707" s="2">
        <f>+Tabla3[[#This Row],[SALIDAS]]*Tabla3[[#This Row],[PRECIO]]</f>
        <v>7750.92</v>
      </c>
      <c r="O707" s="2">
        <f>+Tabla3[[#This Row],[BALANCE INICIAL2]]+Tabla3[[#This Row],[ENTRADAS3]]-Tabla3[[#This Row],[SALIDAS4]]</f>
        <v>15501.840000000002</v>
      </c>
    </row>
    <row r="708" spans="1:15" hidden="1">
      <c r="A708" s="9" t="s">
        <v>33</v>
      </c>
      <c r="B708" s="17" t="s">
        <v>879</v>
      </c>
      <c r="C708" t="s">
        <v>78</v>
      </c>
      <c r="D708" t="s">
        <v>327</v>
      </c>
      <c r="F708" s="9" t="s">
        <v>833</v>
      </c>
      <c r="G708">
        <v>6</v>
      </c>
      <c r="I708">
        <v>2</v>
      </c>
      <c r="J708">
        <f>+Tabla3[[#This Row],[BALANCE INICIAL]]+Tabla3[[#This Row],[ENTRADAS]]-Tabla3[[#This Row],[SALIDAS]]</f>
        <v>4</v>
      </c>
      <c r="K708" s="2">
        <v>3875.46</v>
      </c>
      <c r="L708" s="2">
        <f>+Tabla3[[#This Row],[BALANCE INICIAL]]*Tabla3[[#This Row],[PRECIO]]</f>
        <v>23252.760000000002</v>
      </c>
      <c r="M708" s="2">
        <f>+Tabla3[[#This Row],[ENTRADAS]]*Tabla3[[#This Row],[PRECIO]]</f>
        <v>0</v>
      </c>
      <c r="N708" s="2">
        <f>+Tabla3[[#This Row],[SALIDAS]]*Tabla3[[#This Row],[PRECIO]]</f>
        <v>7750.92</v>
      </c>
      <c r="O708" s="2">
        <f>+Tabla3[[#This Row],[BALANCE INICIAL2]]+Tabla3[[#This Row],[ENTRADAS3]]-Tabla3[[#This Row],[SALIDAS4]]</f>
        <v>15501.840000000002</v>
      </c>
    </row>
    <row r="709" spans="1:15" hidden="1">
      <c r="A709" s="9" t="s">
        <v>33</v>
      </c>
      <c r="B709" s="17" t="s">
        <v>879</v>
      </c>
      <c r="C709" t="s">
        <v>78</v>
      </c>
      <c r="D709" t="s">
        <v>325</v>
      </c>
      <c r="F709" s="9" t="s">
        <v>833</v>
      </c>
      <c r="G709">
        <v>5</v>
      </c>
      <c r="I709">
        <v>2</v>
      </c>
      <c r="J709">
        <f>+Tabla3[[#This Row],[BALANCE INICIAL]]+Tabla3[[#This Row],[ENTRADAS]]-Tabla3[[#This Row],[SALIDAS]]</f>
        <v>3</v>
      </c>
      <c r="K709" s="2">
        <v>3311.77</v>
      </c>
      <c r="L709" s="2">
        <f>+Tabla3[[#This Row],[BALANCE INICIAL]]*Tabla3[[#This Row],[PRECIO]]</f>
        <v>16558.849999999999</v>
      </c>
      <c r="M709" s="2">
        <f>+Tabla3[[#This Row],[ENTRADAS]]*Tabla3[[#This Row],[PRECIO]]</f>
        <v>0</v>
      </c>
      <c r="N709" s="2">
        <f>+Tabla3[[#This Row],[SALIDAS]]*Tabla3[[#This Row],[PRECIO]]</f>
        <v>6623.54</v>
      </c>
      <c r="O709" s="2">
        <f>+Tabla3[[#This Row],[BALANCE INICIAL2]]+Tabla3[[#This Row],[ENTRADAS3]]-Tabla3[[#This Row],[SALIDAS4]]</f>
        <v>9935.3099999999977</v>
      </c>
    </row>
    <row r="710" spans="1:15" hidden="1">
      <c r="A710" s="9" t="s">
        <v>33</v>
      </c>
      <c r="B710" s="17" t="s">
        <v>879</v>
      </c>
      <c r="C710" t="s">
        <v>78</v>
      </c>
      <c r="D710" t="s">
        <v>344</v>
      </c>
      <c r="F710" s="9" t="s">
        <v>820</v>
      </c>
      <c r="G710">
        <v>5</v>
      </c>
      <c r="J710">
        <f>+Tabla3[[#This Row],[BALANCE INICIAL]]+Tabla3[[#This Row],[ENTRADAS]]-Tabla3[[#This Row],[SALIDAS]]</f>
        <v>5</v>
      </c>
      <c r="K710" s="2">
        <v>1499</v>
      </c>
      <c r="L710" s="2">
        <f>+Tabla3[[#This Row],[BALANCE INICIAL]]*Tabla3[[#This Row],[PRECIO]]</f>
        <v>7495</v>
      </c>
      <c r="M710" s="2">
        <f>+Tabla3[[#This Row],[ENTRADAS]]*Tabla3[[#This Row],[PRECIO]]</f>
        <v>0</v>
      </c>
      <c r="N710" s="2">
        <f>+Tabla3[[#This Row],[SALIDAS]]*Tabla3[[#This Row],[PRECIO]]</f>
        <v>0</v>
      </c>
      <c r="O710" s="2">
        <f>+Tabla3[[#This Row],[BALANCE INICIAL2]]+Tabla3[[#This Row],[ENTRADAS3]]-Tabla3[[#This Row],[SALIDAS4]]</f>
        <v>7495</v>
      </c>
    </row>
    <row r="711" spans="1:15" hidden="1">
      <c r="A711" s="9" t="s">
        <v>33</v>
      </c>
      <c r="B711" s="17" t="s">
        <v>879</v>
      </c>
      <c r="C711" t="s">
        <v>78</v>
      </c>
      <c r="D711" t="s">
        <v>334</v>
      </c>
      <c r="F711" s="9" t="s">
        <v>820</v>
      </c>
      <c r="G711">
        <v>2</v>
      </c>
      <c r="J711">
        <f>+Tabla3[[#This Row],[BALANCE INICIAL]]+Tabla3[[#This Row],[ENTRADAS]]-Tabla3[[#This Row],[SALIDAS]]</f>
        <v>2</v>
      </c>
      <c r="K711" s="2">
        <v>5500</v>
      </c>
      <c r="L711" s="2">
        <f>+Tabla3[[#This Row],[BALANCE INICIAL]]*Tabla3[[#This Row],[PRECIO]]</f>
        <v>11000</v>
      </c>
      <c r="M711" s="2">
        <f>+Tabla3[[#This Row],[ENTRADAS]]*Tabla3[[#This Row],[PRECIO]]</f>
        <v>0</v>
      </c>
      <c r="N711" s="2">
        <f>+Tabla3[[#This Row],[SALIDAS]]*Tabla3[[#This Row],[PRECIO]]</f>
        <v>0</v>
      </c>
      <c r="O711" s="2">
        <f>+Tabla3[[#This Row],[BALANCE INICIAL2]]+Tabla3[[#This Row],[ENTRADAS3]]-Tabla3[[#This Row],[SALIDAS4]]</f>
        <v>11000</v>
      </c>
    </row>
    <row r="712" spans="1:15" hidden="1">
      <c r="A712" s="9" t="s">
        <v>33</v>
      </c>
      <c r="B712" s="17" t="s">
        <v>879</v>
      </c>
      <c r="C712" t="s">
        <v>78</v>
      </c>
      <c r="D712" t="s">
        <v>335</v>
      </c>
      <c r="F712" s="9" t="s">
        <v>820</v>
      </c>
      <c r="G712">
        <v>2</v>
      </c>
      <c r="J712">
        <f>+Tabla3[[#This Row],[BALANCE INICIAL]]+Tabla3[[#This Row],[ENTRADAS]]-Tabla3[[#This Row],[SALIDAS]]</f>
        <v>2</v>
      </c>
      <c r="K712" s="2">
        <v>5500</v>
      </c>
      <c r="L712" s="2">
        <f>+Tabla3[[#This Row],[BALANCE INICIAL]]*Tabla3[[#This Row],[PRECIO]]</f>
        <v>11000</v>
      </c>
      <c r="M712" s="2">
        <f>+Tabla3[[#This Row],[ENTRADAS]]*Tabla3[[#This Row],[PRECIO]]</f>
        <v>0</v>
      </c>
      <c r="N712" s="2">
        <f>+Tabla3[[#This Row],[SALIDAS]]*Tabla3[[#This Row],[PRECIO]]</f>
        <v>0</v>
      </c>
      <c r="O712" s="2">
        <f>+Tabla3[[#This Row],[BALANCE INICIAL2]]+Tabla3[[#This Row],[ENTRADAS3]]-Tabla3[[#This Row],[SALIDAS4]]</f>
        <v>11000</v>
      </c>
    </row>
    <row r="713" spans="1:15">
      <c r="A713" s="9" t="s">
        <v>33</v>
      </c>
      <c r="B713" s="17" t="s">
        <v>879</v>
      </c>
      <c r="C713" t="s">
        <v>78</v>
      </c>
      <c r="D713" t="s">
        <v>329</v>
      </c>
      <c r="F713" s="9" t="s">
        <v>833</v>
      </c>
      <c r="G713">
        <v>0</v>
      </c>
      <c r="H713">
        <v>7</v>
      </c>
      <c r="J713">
        <f>+Tabla3[[#This Row],[BALANCE INICIAL]]+Tabla3[[#This Row],[ENTRADAS]]-Tabla3[[#This Row],[SALIDAS]]</f>
        <v>7</v>
      </c>
      <c r="K713" s="2">
        <v>6848</v>
      </c>
      <c r="L713" s="2">
        <f>+Tabla3[[#This Row],[BALANCE INICIAL]]*Tabla3[[#This Row],[PRECIO]]</f>
        <v>0</v>
      </c>
      <c r="M713" s="2">
        <f>+Tabla3[[#This Row],[ENTRADAS]]*Tabla3[[#This Row],[PRECIO]]</f>
        <v>47936</v>
      </c>
      <c r="N713" s="2">
        <f>+Tabla3[[#This Row],[SALIDAS]]*Tabla3[[#This Row],[PRECIO]]</f>
        <v>0</v>
      </c>
      <c r="O713" s="2">
        <f>+Tabla3[[#This Row],[BALANCE INICIAL2]]+Tabla3[[#This Row],[ENTRADAS3]]-Tabla3[[#This Row],[SALIDAS4]]</f>
        <v>47936</v>
      </c>
    </row>
    <row r="714" spans="1:15">
      <c r="A714" s="9" t="s">
        <v>33</v>
      </c>
      <c r="B714" s="17" t="s">
        <v>879</v>
      </c>
      <c r="C714" t="s">
        <v>78</v>
      </c>
      <c r="D714" t="s">
        <v>328</v>
      </c>
      <c r="F714" s="9" t="s">
        <v>833</v>
      </c>
      <c r="G714">
        <v>0</v>
      </c>
      <c r="H714">
        <v>7</v>
      </c>
      <c r="J714">
        <f>+Tabla3[[#This Row],[BALANCE INICIAL]]+Tabla3[[#This Row],[ENTRADAS]]-Tabla3[[#This Row],[SALIDAS]]</f>
        <v>7</v>
      </c>
      <c r="K714" s="2">
        <v>5302</v>
      </c>
      <c r="L714" s="2">
        <f>+Tabla3[[#This Row],[BALANCE INICIAL]]*Tabla3[[#This Row],[PRECIO]]</f>
        <v>0</v>
      </c>
      <c r="M714" s="2">
        <f>+Tabla3[[#This Row],[ENTRADAS]]*Tabla3[[#This Row],[PRECIO]]</f>
        <v>37114</v>
      </c>
      <c r="N714" s="2">
        <f>+Tabla3[[#This Row],[SALIDAS]]*Tabla3[[#This Row],[PRECIO]]</f>
        <v>0</v>
      </c>
      <c r="O714" s="2">
        <f>+Tabla3[[#This Row],[BALANCE INICIAL2]]+Tabla3[[#This Row],[ENTRADAS3]]-Tabla3[[#This Row],[SALIDAS4]]</f>
        <v>37114</v>
      </c>
    </row>
    <row r="715" spans="1:15">
      <c r="A715" s="9" t="s">
        <v>33</v>
      </c>
      <c r="B715" s="17" t="s">
        <v>879</v>
      </c>
      <c r="C715" t="s">
        <v>78</v>
      </c>
      <c r="D715" t="s">
        <v>330</v>
      </c>
      <c r="F715" s="9" t="s">
        <v>833</v>
      </c>
      <c r="G715">
        <v>0</v>
      </c>
      <c r="H715">
        <v>7</v>
      </c>
      <c r="J715">
        <f>+Tabla3[[#This Row],[BALANCE INICIAL]]+Tabla3[[#This Row],[ENTRADAS]]-Tabla3[[#This Row],[SALIDAS]]</f>
        <v>7</v>
      </c>
      <c r="K715" s="2">
        <v>6848</v>
      </c>
      <c r="L715" s="2">
        <f>+Tabla3[[#This Row],[BALANCE INICIAL]]*Tabla3[[#This Row],[PRECIO]]</f>
        <v>0</v>
      </c>
      <c r="M715" s="2">
        <f>+Tabla3[[#This Row],[ENTRADAS]]*Tabla3[[#This Row],[PRECIO]]</f>
        <v>47936</v>
      </c>
      <c r="N715" s="2">
        <f>+Tabla3[[#This Row],[SALIDAS]]*Tabla3[[#This Row],[PRECIO]]</f>
        <v>0</v>
      </c>
      <c r="O715" s="2">
        <f>+Tabla3[[#This Row],[BALANCE INICIAL2]]+Tabla3[[#This Row],[ENTRADAS3]]-Tabla3[[#This Row],[SALIDAS4]]</f>
        <v>47936</v>
      </c>
    </row>
    <row r="716" spans="1:15" ht="17.25" customHeight="1">
      <c r="A716" s="9" t="s">
        <v>33</v>
      </c>
      <c r="B716" s="17" t="s">
        <v>879</v>
      </c>
      <c r="C716" s="16" t="s">
        <v>78</v>
      </c>
      <c r="D716" t="s">
        <v>331</v>
      </c>
      <c r="F716" s="9" t="s">
        <v>833</v>
      </c>
      <c r="G716">
        <v>0</v>
      </c>
      <c r="H716">
        <v>7</v>
      </c>
      <c r="J716">
        <f>+Tabla3[[#This Row],[BALANCE INICIAL]]+Tabla3[[#This Row],[ENTRADAS]]-Tabla3[[#This Row],[SALIDAS]]</f>
        <v>7</v>
      </c>
      <c r="K716" s="2">
        <v>6848</v>
      </c>
      <c r="L716" s="2">
        <f>+Tabla3[[#This Row],[BALANCE INICIAL]]*Tabla3[[#This Row],[PRECIO]]</f>
        <v>0</v>
      </c>
      <c r="M716" s="2">
        <f>+Tabla3[[#This Row],[ENTRADAS]]*Tabla3[[#This Row],[PRECIO]]</f>
        <v>47936</v>
      </c>
      <c r="N716" s="2">
        <f>+Tabla3[[#This Row],[SALIDAS]]*Tabla3[[#This Row],[PRECIO]]</f>
        <v>0</v>
      </c>
      <c r="O716" s="2">
        <f>+Tabla3[[#This Row],[BALANCE INICIAL2]]+Tabla3[[#This Row],[ENTRADAS3]]-Tabla3[[#This Row],[SALIDAS4]]</f>
        <v>47936</v>
      </c>
    </row>
    <row r="717" spans="1:15">
      <c r="A717" s="9" t="s">
        <v>33</v>
      </c>
      <c r="B717" s="17" t="s">
        <v>879</v>
      </c>
      <c r="C717" t="s">
        <v>78</v>
      </c>
      <c r="D717" t="s">
        <v>366</v>
      </c>
      <c r="F717" s="9" t="s">
        <v>858</v>
      </c>
      <c r="G717">
        <v>4</v>
      </c>
      <c r="H717">
        <v>4</v>
      </c>
      <c r="J717">
        <f>+Tabla3[[#This Row],[BALANCE INICIAL]]+Tabla3[[#This Row],[ENTRADAS]]-Tabla3[[#This Row],[SALIDAS]]</f>
        <v>8</v>
      </c>
      <c r="K717" s="2">
        <v>6250.43</v>
      </c>
      <c r="L717" s="2">
        <f>+Tabla3[[#This Row],[BALANCE INICIAL]]*Tabla3[[#This Row],[PRECIO]]</f>
        <v>25001.72</v>
      </c>
      <c r="M717" s="2">
        <f>+Tabla3[[#This Row],[ENTRADAS]]*Tabla3[[#This Row],[PRECIO]]</f>
        <v>25001.72</v>
      </c>
      <c r="N717" s="2">
        <f>+Tabla3[[#This Row],[SALIDAS]]*Tabla3[[#This Row],[PRECIO]]</f>
        <v>0</v>
      </c>
      <c r="O717" s="2">
        <f>+Tabla3[[#This Row],[BALANCE INICIAL2]]+Tabla3[[#This Row],[ENTRADAS3]]-Tabla3[[#This Row],[SALIDAS4]]</f>
        <v>50003.44</v>
      </c>
    </row>
    <row r="718" spans="1:15">
      <c r="A718" s="9" t="s">
        <v>33</v>
      </c>
      <c r="B718" s="17" t="s">
        <v>879</v>
      </c>
      <c r="C718" t="s">
        <v>78</v>
      </c>
      <c r="D718" t="s">
        <v>368</v>
      </c>
      <c r="F718" s="9" t="s">
        <v>858</v>
      </c>
      <c r="G718">
        <v>4</v>
      </c>
      <c r="H718">
        <v>4</v>
      </c>
      <c r="J718">
        <f>+Tabla3[[#This Row],[BALANCE INICIAL]]+Tabla3[[#This Row],[ENTRADAS]]-Tabla3[[#This Row],[SALIDAS]]</f>
        <v>8</v>
      </c>
      <c r="K718" s="2">
        <v>6250.43</v>
      </c>
      <c r="L718" s="2">
        <f>+Tabla3[[#This Row],[BALANCE INICIAL]]*Tabla3[[#This Row],[PRECIO]]</f>
        <v>25001.72</v>
      </c>
      <c r="M718" s="2">
        <f>+Tabla3[[#This Row],[ENTRADAS]]*Tabla3[[#This Row],[PRECIO]]</f>
        <v>25001.72</v>
      </c>
      <c r="N718" s="2">
        <f>+Tabla3[[#This Row],[SALIDAS]]*Tabla3[[#This Row],[PRECIO]]</f>
        <v>0</v>
      </c>
      <c r="O718" s="2">
        <f>+Tabla3[[#This Row],[BALANCE INICIAL2]]+Tabla3[[#This Row],[ENTRADAS3]]-Tabla3[[#This Row],[SALIDAS4]]</f>
        <v>50003.44</v>
      </c>
    </row>
    <row r="719" spans="1:15">
      <c r="A719" s="9" t="s">
        <v>33</v>
      </c>
      <c r="B719" s="17" t="s">
        <v>879</v>
      </c>
      <c r="C719" t="s">
        <v>78</v>
      </c>
      <c r="D719" t="s">
        <v>365</v>
      </c>
      <c r="F719" s="9" t="s">
        <v>858</v>
      </c>
      <c r="G719">
        <v>4</v>
      </c>
      <c r="H719">
        <v>4</v>
      </c>
      <c r="J719">
        <f>+Tabla3[[#This Row],[BALANCE INICIAL]]+Tabla3[[#This Row],[ENTRADAS]]-Tabla3[[#This Row],[SALIDAS]]</f>
        <v>8</v>
      </c>
      <c r="K719" s="2">
        <v>4829.71</v>
      </c>
      <c r="L719" s="2">
        <f>+Tabla3[[#This Row],[BALANCE INICIAL]]*Tabla3[[#This Row],[PRECIO]]</f>
        <v>19318.84</v>
      </c>
      <c r="M719" s="2">
        <f>+Tabla3[[#This Row],[ENTRADAS]]*Tabla3[[#This Row],[PRECIO]]</f>
        <v>19318.84</v>
      </c>
      <c r="N719" s="2">
        <f>+Tabla3[[#This Row],[SALIDAS]]*Tabla3[[#This Row],[PRECIO]]</f>
        <v>0</v>
      </c>
      <c r="O719" s="2">
        <f>+Tabla3[[#This Row],[BALANCE INICIAL2]]+Tabla3[[#This Row],[ENTRADAS3]]-Tabla3[[#This Row],[SALIDAS4]]</f>
        <v>38637.68</v>
      </c>
    </row>
    <row r="720" spans="1:15">
      <c r="A720" s="9" t="s">
        <v>33</v>
      </c>
      <c r="B720" s="17" t="s">
        <v>879</v>
      </c>
      <c r="C720" t="s">
        <v>78</v>
      </c>
      <c r="D720" t="s">
        <v>367</v>
      </c>
      <c r="F720" s="9" t="s">
        <v>858</v>
      </c>
      <c r="G720">
        <v>4</v>
      </c>
      <c r="H720">
        <v>4</v>
      </c>
      <c r="J720">
        <f>+Tabla3[[#This Row],[BALANCE INICIAL]]+Tabla3[[#This Row],[ENTRADAS]]-Tabla3[[#This Row],[SALIDAS]]</f>
        <v>8</v>
      </c>
      <c r="K720" s="2">
        <v>6250.43</v>
      </c>
      <c r="L720" s="2">
        <f>+Tabla3[[#This Row],[BALANCE INICIAL]]*Tabla3[[#This Row],[PRECIO]]</f>
        <v>25001.72</v>
      </c>
      <c r="M720" s="2">
        <f>+Tabla3[[#This Row],[ENTRADAS]]*Tabla3[[#This Row],[PRECIO]]</f>
        <v>25001.72</v>
      </c>
      <c r="N720" s="2">
        <f>+Tabla3[[#This Row],[SALIDAS]]*Tabla3[[#This Row],[PRECIO]]</f>
        <v>0</v>
      </c>
      <c r="O720" s="2">
        <f>+Tabla3[[#This Row],[BALANCE INICIAL2]]+Tabla3[[#This Row],[ENTRADAS3]]-Tabla3[[#This Row],[SALIDAS4]]</f>
        <v>50003.44</v>
      </c>
    </row>
    <row r="721" spans="1:15" hidden="1">
      <c r="A721" s="9" t="s">
        <v>33</v>
      </c>
      <c r="B721" s="17" t="s">
        <v>879</v>
      </c>
      <c r="C721" t="s">
        <v>78</v>
      </c>
      <c r="D721" t="s">
        <v>336</v>
      </c>
      <c r="F721" s="9" t="s">
        <v>820</v>
      </c>
      <c r="G721">
        <v>9</v>
      </c>
      <c r="J721">
        <f>+Tabla3[[#This Row],[BALANCE INICIAL]]+Tabla3[[#This Row],[ENTRADAS]]-Tabla3[[#This Row],[SALIDAS]]</f>
        <v>9</v>
      </c>
      <c r="K721" s="2">
        <v>2440</v>
      </c>
      <c r="L721" s="2">
        <f>+Tabla3[[#This Row],[BALANCE INICIAL]]*Tabla3[[#This Row],[PRECIO]]</f>
        <v>21960</v>
      </c>
      <c r="M721" s="2">
        <f>+Tabla3[[#This Row],[ENTRADAS]]*Tabla3[[#This Row],[PRECIO]]</f>
        <v>0</v>
      </c>
      <c r="N721" s="2">
        <f>+Tabla3[[#This Row],[SALIDAS]]*Tabla3[[#This Row],[PRECIO]]</f>
        <v>0</v>
      </c>
      <c r="O721" s="2">
        <f>+Tabla3[[#This Row],[BALANCE INICIAL2]]+Tabla3[[#This Row],[ENTRADAS3]]-Tabla3[[#This Row],[SALIDAS4]]</f>
        <v>21960</v>
      </c>
    </row>
    <row r="722" spans="1:15" hidden="1">
      <c r="A722" s="9" t="s">
        <v>33</v>
      </c>
      <c r="B722" s="17" t="s">
        <v>879</v>
      </c>
      <c r="C722" t="s">
        <v>78</v>
      </c>
      <c r="D722" t="s">
        <v>337</v>
      </c>
      <c r="F722" s="9" t="s">
        <v>820</v>
      </c>
      <c r="G722">
        <v>11</v>
      </c>
      <c r="J722">
        <f>+Tabla3[[#This Row],[BALANCE INICIAL]]+Tabla3[[#This Row],[ENTRADAS]]-Tabla3[[#This Row],[SALIDAS]]</f>
        <v>11</v>
      </c>
      <c r="K722" s="2">
        <v>2440</v>
      </c>
      <c r="L722" s="2">
        <f>+Tabla3[[#This Row],[BALANCE INICIAL]]*Tabla3[[#This Row],[PRECIO]]</f>
        <v>26840</v>
      </c>
      <c r="M722" s="2">
        <f>+Tabla3[[#This Row],[ENTRADAS]]*Tabla3[[#This Row],[PRECIO]]</f>
        <v>0</v>
      </c>
      <c r="N722" s="2">
        <f>+Tabla3[[#This Row],[SALIDAS]]*Tabla3[[#This Row],[PRECIO]]</f>
        <v>0</v>
      </c>
      <c r="O722" s="2">
        <f>+Tabla3[[#This Row],[BALANCE INICIAL2]]+Tabla3[[#This Row],[ENTRADAS3]]-Tabla3[[#This Row],[SALIDAS4]]</f>
        <v>26840</v>
      </c>
    </row>
    <row r="723" spans="1:15" hidden="1">
      <c r="A723" s="9" t="s">
        <v>33</v>
      </c>
      <c r="B723" s="17" t="s">
        <v>879</v>
      </c>
      <c r="C723" t="s">
        <v>78</v>
      </c>
      <c r="D723" t="s">
        <v>332</v>
      </c>
      <c r="F723" s="9" t="s">
        <v>833</v>
      </c>
      <c r="G723">
        <v>15</v>
      </c>
      <c r="I723">
        <v>12</v>
      </c>
      <c r="J723">
        <f>+Tabla3[[#This Row],[BALANCE INICIAL]]+Tabla3[[#This Row],[ENTRADAS]]-Tabla3[[#This Row],[SALIDAS]]</f>
        <v>3</v>
      </c>
      <c r="K723" s="2">
        <v>9043</v>
      </c>
      <c r="L723" s="2">
        <f>+Tabla3[[#This Row],[BALANCE INICIAL]]*Tabla3[[#This Row],[PRECIO]]</f>
        <v>135645</v>
      </c>
      <c r="M723" s="2">
        <f>+Tabla3[[#This Row],[ENTRADAS]]*Tabla3[[#This Row],[PRECIO]]</f>
        <v>0</v>
      </c>
      <c r="N723" s="2">
        <f>+Tabla3[[#This Row],[SALIDAS]]*Tabla3[[#This Row],[PRECIO]]</f>
        <v>108516</v>
      </c>
      <c r="O723" s="2">
        <f>+Tabla3[[#This Row],[BALANCE INICIAL2]]+Tabla3[[#This Row],[ENTRADAS3]]-Tabla3[[#This Row],[SALIDAS4]]</f>
        <v>27129</v>
      </c>
    </row>
    <row r="724" spans="1:15" hidden="1">
      <c r="A724" s="9" t="s">
        <v>33</v>
      </c>
      <c r="B724" s="17" t="s">
        <v>879</v>
      </c>
      <c r="C724" t="s">
        <v>78</v>
      </c>
      <c r="D724" t="s">
        <v>364</v>
      </c>
      <c r="F724" s="9" t="s">
        <v>826</v>
      </c>
      <c r="G724">
        <v>22</v>
      </c>
      <c r="I724">
        <v>13</v>
      </c>
      <c r="J724">
        <f>+Tabla3[[#This Row],[BALANCE INICIAL]]+Tabla3[[#This Row],[ENTRADAS]]-Tabla3[[#This Row],[SALIDAS]]</f>
        <v>9</v>
      </c>
      <c r="K724" s="2">
        <v>9110.25</v>
      </c>
      <c r="L724" s="2">
        <f>+Tabla3[[#This Row],[BALANCE INICIAL]]*Tabla3[[#This Row],[PRECIO]]</f>
        <v>200425.5</v>
      </c>
      <c r="M724" s="2">
        <f>+Tabla3[[#This Row],[ENTRADAS]]*Tabla3[[#This Row],[PRECIO]]</f>
        <v>0</v>
      </c>
      <c r="N724" s="2">
        <f>+Tabla3[[#This Row],[SALIDAS]]*Tabla3[[#This Row],[PRECIO]]</f>
        <v>118433.25</v>
      </c>
      <c r="O724" s="2">
        <f>+Tabla3[[#This Row],[BALANCE INICIAL2]]+Tabla3[[#This Row],[ENTRADAS3]]-Tabla3[[#This Row],[SALIDAS4]]</f>
        <v>81992.25</v>
      </c>
    </row>
    <row r="725" spans="1:15" hidden="1">
      <c r="A725" s="9" t="s">
        <v>33</v>
      </c>
      <c r="B725" s="17" t="s">
        <v>879</v>
      </c>
      <c r="C725" t="s">
        <v>78</v>
      </c>
      <c r="D725" t="s">
        <v>338</v>
      </c>
      <c r="F725" s="9" t="s">
        <v>820</v>
      </c>
      <c r="G725">
        <v>11</v>
      </c>
      <c r="J725">
        <f>+Tabla3[[#This Row],[BALANCE INICIAL]]+Tabla3[[#This Row],[ENTRADAS]]-Tabla3[[#This Row],[SALIDAS]]</f>
        <v>11</v>
      </c>
      <c r="K725" s="2">
        <v>23021</v>
      </c>
      <c r="L725" s="2">
        <f>+Tabla3[[#This Row],[BALANCE INICIAL]]*Tabla3[[#This Row],[PRECIO]]</f>
        <v>253231</v>
      </c>
      <c r="M725" s="2">
        <f>+Tabla3[[#This Row],[ENTRADAS]]*Tabla3[[#This Row],[PRECIO]]</f>
        <v>0</v>
      </c>
      <c r="N725" s="2">
        <f>+Tabla3[[#This Row],[SALIDAS]]*Tabla3[[#This Row],[PRECIO]]</f>
        <v>0</v>
      </c>
      <c r="O725" s="2">
        <f>+Tabla3[[#This Row],[BALANCE INICIAL2]]+Tabla3[[#This Row],[ENTRADAS3]]-Tabla3[[#This Row],[SALIDAS4]]</f>
        <v>253231</v>
      </c>
    </row>
    <row r="726" spans="1:15" hidden="1">
      <c r="A726" s="9" t="s">
        <v>33</v>
      </c>
      <c r="B726" s="17" t="s">
        <v>879</v>
      </c>
      <c r="C726" t="s">
        <v>78</v>
      </c>
      <c r="D726" t="s">
        <v>374</v>
      </c>
      <c r="F726" s="9" t="s">
        <v>820</v>
      </c>
      <c r="G726">
        <v>8</v>
      </c>
      <c r="J726">
        <f>+Tabla3[[#This Row],[BALANCE INICIAL]]+Tabla3[[#This Row],[ENTRADAS]]-Tabla3[[#This Row],[SALIDAS]]</f>
        <v>8</v>
      </c>
      <c r="K726" s="2">
        <v>5984.4</v>
      </c>
      <c r="L726" s="2">
        <f>+Tabla3[[#This Row],[BALANCE INICIAL]]*Tabla3[[#This Row],[PRECIO]]</f>
        <v>47875.199999999997</v>
      </c>
      <c r="M726" s="2">
        <f>+Tabla3[[#This Row],[ENTRADAS]]*Tabla3[[#This Row],[PRECIO]]</f>
        <v>0</v>
      </c>
      <c r="N726" s="2">
        <f>+Tabla3[[#This Row],[SALIDAS]]*Tabla3[[#This Row],[PRECIO]]</f>
        <v>0</v>
      </c>
      <c r="O726" s="2">
        <f>+Tabla3[[#This Row],[BALANCE INICIAL2]]+Tabla3[[#This Row],[ENTRADAS3]]-Tabla3[[#This Row],[SALIDAS4]]</f>
        <v>47875.199999999997</v>
      </c>
    </row>
    <row r="727" spans="1:15">
      <c r="A727" s="9" t="s">
        <v>33</v>
      </c>
      <c r="B727" s="17" t="s">
        <v>879</v>
      </c>
      <c r="C727" t="s">
        <v>78</v>
      </c>
      <c r="D727" t="s">
        <v>333</v>
      </c>
      <c r="F727" s="9" t="s">
        <v>833</v>
      </c>
      <c r="G727">
        <v>9</v>
      </c>
      <c r="H727">
        <v>8</v>
      </c>
      <c r="I727">
        <v>2</v>
      </c>
      <c r="J727">
        <f>+Tabla3[[#This Row],[BALANCE INICIAL]]+Tabla3[[#This Row],[ENTRADAS]]-Tabla3[[#This Row],[SALIDAS]]</f>
        <v>15</v>
      </c>
      <c r="K727" s="2">
        <v>16380.95</v>
      </c>
      <c r="L727" s="2">
        <f>+Tabla3[[#This Row],[BALANCE INICIAL]]*Tabla3[[#This Row],[PRECIO]]</f>
        <v>147428.55000000002</v>
      </c>
      <c r="M727" s="2">
        <f>+Tabla3[[#This Row],[ENTRADAS]]*Tabla3[[#This Row],[PRECIO]]</f>
        <v>131047.6</v>
      </c>
      <c r="N727" s="2">
        <f>+Tabla3[[#This Row],[SALIDAS]]*Tabla3[[#This Row],[PRECIO]]</f>
        <v>32761.9</v>
      </c>
      <c r="O727" s="2">
        <f>+Tabla3[[#This Row],[BALANCE INICIAL2]]+Tabla3[[#This Row],[ENTRADAS3]]-Tabla3[[#This Row],[SALIDAS4]]</f>
        <v>245714.25000000003</v>
      </c>
    </row>
    <row r="728" spans="1:15" hidden="1">
      <c r="A728" s="9" t="s">
        <v>33</v>
      </c>
      <c r="B728" s="17" t="s">
        <v>879</v>
      </c>
      <c r="C728" t="s">
        <v>78</v>
      </c>
      <c r="D728" t="s">
        <v>370</v>
      </c>
      <c r="F728" s="9" t="s">
        <v>858</v>
      </c>
      <c r="G728">
        <v>4</v>
      </c>
      <c r="J728">
        <f>+Tabla3[[#This Row],[BALANCE INICIAL]]+Tabla3[[#This Row],[ENTRADAS]]-Tabla3[[#This Row],[SALIDAS]]</f>
        <v>4</v>
      </c>
      <c r="K728" s="2">
        <v>3500</v>
      </c>
      <c r="L728" s="2">
        <f>+Tabla3[[#This Row],[BALANCE INICIAL]]*Tabla3[[#This Row],[PRECIO]]</f>
        <v>14000</v>
      </c>
      <c r="M728" s="2">
        <f>+Tabla3[[#This Row],[ENTRADAS]]*Tabla3[[#This Row],[PRECIO]]</f>
        <v>0</v>
      </c>
      <c r="N728" s="2">
        <f>+Tabla3[[#This Row],[SALIDAS]]*Tabla3[[#This Row],[PRECIO]]</f>
        <v>0</v>
      </c>
      <c r="O728" s="2">
        <f>+Tabla3[[#This Row],[BALANCE INICIAL2]]+Tabla3[[#This Row],[ENTRADAS3]]-Tabla3[[#This Row],[SALIDAS4]]</f>
        <v>14000</v>
      </c>
    </row>
    <row r="729" spans="1:15" hidden="1">
      <c r="A729" s="9" t="s">
        <v>33</v>
      </c>
      <c r="B729" s="17" t="s">
        <v>879</v>
      </c>
      <c r="C729" t="s">
        <v>78</v>
      </c>
      <c r="D729" t="s">
        <v>372</v>
      </c>
      <c r="F729" s="9" t="s">
        <v>858</v>
      </c>
      <c r="G729">
        <v>4</v>
      </c>
      <c r="J729">
        <f>+Tabla3[[#This Row],[BALANCE INICIAL]]+Tabla3[[#This Row],[ENTRADAS]]-Tabla3[[#This Row],[SALIDAS]]</f>
        <v>4</v>
      </c>
      <c r="K729" s="2">
        <v>3500</v>
      </c>
      <c r="L729" s="2">
        <f>+Tabla3[[#This Row],[BALANCE INICIAL]]*Tabla3[[#This Row],[PRECIO]]</f>
        <v>14000</v>
      </c>
      <c r="M729" s="2">
        <f>+Tabla3[[#This Row],[ENTRADAS]]*Tabla3[[#This Row],[PRECIO]]</f>
        <v>0</v>
      </c>
      <c r="N729" s="2">
        <f>+Tabla3[[#This Row],[SALIDAS]]*Tabla3[[#This Row],[PRECIO]]</f>
        <v>0</v>
      </c>
      <c r="O729" s="2">
        <f>+Tabla3[[#This Row],[BALANCE INICIAL2]]+Tabla3[[#This Row],[ENTRADAS3]]-Tabla3[[#This Row],[SALIDAS4]]</f>
        <v>14000</v>
      </c>
    </row>
    <row r="730" spans="1:15" hidden="1">
      <c r="A730" s="9" t="s">
        <v>33</v>
      </c>
      <c r="B730" s="17" t="s">
        <v>879</v>
      </c>
      <c r="C730" t="s">
        <v>78</v>
      </c>
      <c r="D730" t="s">
        <v>369</v>
      </c>
      <c r="F730" s="9" t="s">
        <v>858</v>
      </c>
      <c r="G730">
        <v>4</v>
      </c>
      <c r="J730">
        <f>+Tabla3[[#This Row],[BALANCE INICIAL]]+Tabla3[[#This Row],[ENTRADAS]]-Tabla3[[#This Row],[SALIDAS]]</f>
        <v>4</v>
      </c>
      <c r="K730" s="2">
        <v>3500</v>
      </c>
      <c r="L730" s="2">
        <f>+Tabla3[[#This Row],[BALANCE INICIAL]]*Tabla3[[#This Row],[PRECIO]]</f>
        <v>14000</v>
      </c>
      <c r="M730" s="2">
        <f>+Tabla3[[#This Row],[ENTRADAS]]*Tabla3[[#This Row],[PRECIO]]</f>
        <v>0</v>
      </c>
      <c r="N730" s="2">
        <f>+Tabla3[[#This Row],[SALIDAS]]*Tabla3[[#This Row],[PRECIO]]</f>
        <v>0</v>
      </c>
      <c r="O730" s="2">
        <f>+Tabla3[[#This Row],[BALANCE INICIAL2]]+Tabla3[[#This Row],[ENTRADAS3]]-Tabla3[[#This Row],[SALIDAS4]]</f>
        <v>14000</v>
      </c>
    </row>
    <row r="731" spans="1:15" hidden="1">
      <c r="A731" s="9" t="s">
        <v>33</v>
      </c>
      <c r="B731" s="17" t="s">
        <v>879</v>
      </c>
      <c r="C731" t="s">
        <v>78</v>
      </c>
      <c r="D731" t="s">
        <v>371</v>
      </c>
      <c r="F731" s="9" t="s">
        <v>858</v>
      </c>
      <c r="G731">
        <v>4</v>
      </c>
      <c r="J731">
        <f>+Tabla3[[#This Row],[BALANCE INICIAL]]+Tabla3[[#This Row],[ENTRADAS]]-Tabla3[[#This Row],[SALIDAS]]</f>
        <v>4</v>
      </c>
      <c r="K731" s="2">
        <v>3500</v>
      </c>
      <c r="L731" s="2">
        <f>+Tabla3[[#This Row],[BALANCE INICIAL]]*Tabla3[[#This Row],[PRECIO]]</f>
        <v>14000</v>
      </c>
      <c r="M731" s="2">
        <f>+Tabla3[[#This Row],[ENTRADAS]]*Tabla3[[#This Row],[PRECIO]]</f>
        <v>0</v>
      </c>
      <c r="N731" s="2">
        <f>+Tabla3[[#This Row],[SALIDAS]]*Tabla3[[#This Row],[PRECIO]]</f>
        <v>0</v>
      </c>
      <c r="O731" s="2">
        <f>+Tabla3[[#This Row],[BALANCE INICIAL2]]+Tabla3[[#This Row],[ENTRADAS3]]-Tabla3[[#This Row],[SALIDAS4]]</f>
        <v>14000</v>
      </c>
    </row>
    <row r="732" spans="1:15" hidden="1">
      <c r="A732" s="9" t="s">
        <v>33</v>
      </c>
      <c r="B732" s="17" t="s">
        <v>879</v>
      </c>
      <c r="C732" t="s">
        <v>78</v>
      </c>
      <c r="D732" t="s">
        <v>359</v>
      </c>
      <c r="F732" s="9" t="s">
        <v>826</v>
      </c>
      <c r="G732">
        <v>2</v>
      </c>
      <c r="J732">
        <f>+Tabla3[[#This Row],[BALANCE INICIAL]]+Tabla3[[#This Row],[ENTRADAS]]-Tabla3[[#This Row],[SALIDAS]]</f>
        <v>2</v>
      </c>
      <c r="K732" s="2">
        <v>2155.7199999999998</v>
      </c>
      <c r="L732" s="2">
        <f>+Tabla3[[#This Row],[BALANCE INICIAL]]*Tabla3[[#This Row],[PRECIO]]</f>
        <v>4311.4399999999996</v>
      </c>
      <c r="M732" s="2">
        <f>+Tabla3[[#This Row],[ENTRADAS]]*Tabla3[[#This Row],[PRECIO]]</f>
        <v>0</v>
      </c>
      <c r="N732" s="2">
        <f>+Tabla3[[#This Row],[SALIDAS]]*Tabla3[[#This Row],[PRECIO]]</f>
        <v>0</v>
      </c>
      <c r="O732" s="2">
        <f>+Tabla3[[#This Row],[BALANCE INICIAL2]]+Tabla3[[#This Row],[ENTRADAS3]]-Tabla3[[#This Row],[SALIDAS4]]</f>
        <v>4311.4399999999996</v>
      </c>
    </row>
    <row r="733" spans="1:15" hidden="1">
      <c r="A733" s="9" t="s">
        <v>33</v>
      </c>
      <c r="B733" s="17" t="s">
        <v>879</v>
      </c>
      <c r="C733" t="s">
        <v>78</v>
      </c>
      <c r="D733" t="s">
        <v>343</v>
      </c>
      <c r="F733" s="9" t="s">
        <v>820</v>
      </c>
      <c r="G733">
        <v>7</v>
      </c>
      <c r="J733">
        <f>+Tabla3[[#This Row],[BALANCE INICIAL]]+Tabla3[[#This Row],[ENTRADAS]]-Tabla3[[#This Row],[SALIDAS]]</f>
        <v>7</v>
      </c>
      <c r="K733" s="2">
        <v>23021</v>
      </c>
      <c r="L733" s="2">
        <f>+Tabla3[[#This Row],[BALANCE INICIAL]]*Tabla3[[#This Row],[PRECIO]]</f>
        <v>161147</v>
      </c>
      <c r="M733" s="2">
        <f>+Tabla3[[#This Row],[ENTRADAS]]*Tabla3[[#This Row],[PRECIO]]</f>
        <v>0</v>
      </c>
      <c r="N733" s="2">
        <f>+Tabla3[[#This Row],[SALIDAS]]*Tabla3[[#This Row],[PRECIO]]</f>
        <v>0</v>
      </c>
      <c r="O733" s="2">
        <f>+Tabla3[[#This Row],[BALANCE INICIAL2]]+Tabla3[[#This Row],[ENTRADAS3]]-Tabla3[[#This Row],[SALIDAS4]]</f>
        <v>161147</v>
      </c>
    </row>
    <row r="734" spans="1:15" hidden="1">
      <c r="A734" s="9" t="s">
        <v>33</v>
      </c>
      <c r="B734" s="17" t="s">
        <v>879</v>
      </c>
      <c r="C734" t="s">
        <v>78</v>
      </c>
      <c r="D734" t="s">
        <v>345</v>
      </c>
      <c r="F734" s="9" t="s">
        <v>842</v>
      </c>
      <c r="G734">
        <v>2</v>
      </c>
      <c r="J734">
        <f>+Tabla3[[#This Row],[BALANCE INICIAL]]+Tabla3[[#This Row],[ENTRADAS]]-Tabla3[[#This Row],[SALIDAS]]</f>
        <v>2</v>
      </c>
      <c r="K734" s="2">
        <v>1900</v>
      </c>
      <c r="L734" s="2">
        <f>+Tabla3[[#This Row],[BALANCE INICIAL]]*Tabla3[[#This Row],[PRECIO]]</f>
        <v>3800</v>
      </c>
      <c r="M734" s="2">
        <f>+Tabla3[[#This Row],[ENTRADAS]]*Tabla3[[#This Row],[PRECIO]]</f>
        <v>0</v>
      </c>
      <c r="N734" s="2">
        <f>+Tabla3[[#This Row],[SALIDAS]]*Tabla3[[#This Row],[PRECIO]]</f>
        <v>0</v>
      </c>
      <c r="O734" s="2">
        <f>+Tabla3[[#This Row],[BALANCE INICIAL2]]+Tabla3[[#This Row],[ENTRADAS3]]-Tabla3[[#This Row],[SALIDAS4]]</f>
        <v>3800</v>
      </c>
    </row>
    <row r="735" spans="1:15" hidden="1">
      <c r="A735" s="9" t="s">
        <v>33</v>
      </c>
      <c r="B735" s="17" t="s">
        <v>879</v>
      </c>
      <c r="C735" t="s">
        <v>78</v>
      </c>
      <c r="D735" t="s">
        <v>346</v>
      </c>
      <c r="F735" s="9" t="s">
        <v>820</v>
      </c>
      <c r="G735">
        <v>10</v>
      </c>
      <c r="J735">
        <f>+Tabla3[[#This Row],[BALANCE INICIAL]]+Tabla3[[#This Row],[ENTRADAS]]-Tabla3[[#This Row],[SALIDAS]]</f>
        <v>10</v>
      </c>
      <c r="K735" s="2">
        <v>1850</v>
      </c>
      <c r="L735" s="2">
        <f>+Tabla3[[#This Row],[BALANCE INICIAL]]*Tabla3[[#This Row],[PRECIO]]</f>
        <v>18500</v>
      </c>
      <c r="M735" s="2">
        <f>+Tabla3[[#This Row],[ENTRADAS]]*Tabla3[[#This Row],[PRECIO]]</f>
        <v>0</v>
      </c>
      <c r="N735" s="2">
        <f>+Tabla3[[#This Row],[SALIDAS]]*Tabla3[[#This Row],[PRECIO]]</f>
        <v>0</v>
      </c>
      <c r="O735" s="2">
        <f>+Tabla3[[#This Row],[BALANCE INICIAL2]]+Tabla3[[#This Row],[ENTRADAS3]]-Tabla3[[#This Row],[SALIDAS4]]</f>
        <v>18500</v>
      </c>
    </row>
    <row r="736" spans="1:15" hidden="1">
      <c r="A736" s="9" t="s">
        <v>33</v>
      </c>
      <c r="B736" s="17" t="s">
        <v>879</v>
      </c>
      <c r="C736" t="s">
        <v>78</v>
      </c>
      <c r="D736" t="s">
        <v>347</v>
      </c>
      <c r="F736" s="9" t="s">
        <v>820</v>
      </c>
      <c r="G736">
        <v>8</v>
      </c>
      <c r="J736">
        <f>+Tabla3[[#This Row],[BALANCE INICIAL]]+Tabla3[[#This Row],[ENTRADAS]]-Tabla3[[#This Row],[SALIDAS]]</f>
        <v>8</v>
      </c>
      <c r="K736" s="2">
        <v>1490</v>
      </c>
      <c r="L736" s="2">
        <f>+Tabla3[[#This Row],[BALANCE INICIAL]]*Tabla3[[#This Row],[PRECIO]]</f>
        <v>11920</v>
      </c>
      <c r="M736" s="2">
        <f>+Tabla3[[#This Row],[ENTRADAS]]*Tabla3[[#This Row],[PRECIO]]</f>
        <v>0</v>
      </c>
      <c r="N736" s="2">
        <f>+Tabla3[[#This Row],[SALIDAS]]*Tabla3[[#This Row],[PRECIO]]</f>
        <v>0</v>
      </c>
      <c r="O736" s="2">
        <f>+Tabla3[[#This Row],[BALANCE INICIAL2]]+Tabla3[[#This Row],[ENTRADAS3]]-Tabla3[[#This Row],[SALIDAS4]]</f>
        <v>11920</v>
      </c>
    </row>
    <row r="737" spans="1:15" hidden="1">
      <c r="A737" s="9" t="s">
        <v>33</v>
      </c>
      <c r="B737" s="17" t="s">
        <v>879</v>
      </c>
      <c r="C737" t="s">
        <v>78</v>
      </c>
      <c r="D737" t="s">
        <v>348</v>
      </c>
      <c r="F737" s="9" t="s">
        <v>820</v>
      </c>
      <c r="G737">
        <v>3</v>
      </c>
      <c r="J737">
        <f>+Tabla3[[#This Row],[BALANCE INICIAL]]+Tabla3[[#This Row],[ENTRADAS]]-Tabla3[[#This Row],[SALIDAS]]</f>
        <v>3</v>
      </c>
      <c r="K737" s="2">
        <v>1800</v>
      </c>
      <c r="L737" s="2">
        <f>+Tabla3[[#This Row],[BALANCE INICIAL]]*Tabla3[[#This Row],[PRECIO]]</f>
        <v>5400</v>
      </c>
      <c r="M737" s="2">
        <f>+Tabla3[[#This Row],[ENTRADAS]]*Tabla3[[#This Row],[PRECIO]]</f>
        <v>0</v>
      </c>
      <c r="N737" s="2">
        <f>+Tabla3[[#This Row],[SALIDAS]]*Tabla3[[#This Row],[PRECIO]]</f>
        <v>0</v>
      </c>
      <c r="O737" s="2">
        <f>+Tabla3[[#This Row],[BALANCE INICIAL2]]+Tabla3[[#This Row],[ENTRADAS3]]-Tabla3[[#This Row],[SALIDAS4]]</f>
        <v>5400</v>
      </c>
    </row>
    <row r="738" spans="1:15" hidden="1">
      <c r="A738" s="9" t="s">
        <v>33</v>
      </c>
      <c r="B738" s="17" t="s">
        <v>879</v>
      </c>
      <c r="C738" t="s">
        <v>78</v>
      </c>
      <c r="D738" t="s">
        <v>349</v>
      </c>
      <c r="F738" s="9" t="s">
        <v>820</v>
      </c>
      <c r="G738">
        <v>1</v>
      </c>
      <c r="J738">
        <f>+Tabla3[[#This Row],[BALANCE INICIAL]]+Tabla3[[#This Row],[ENTRADAS]]-Tabla3[[#This Row],[SALIDAS]]</f>
        <v>1</v>
      </c>
      <c r="K738" s="2">
        <v>1995</v>
      </c>
      <c r="L738" s="2">
        <f>+Tabla3[[#This Row],[BALANCE INICIAL]]*Tabla3[[#This Row],[PRECIO]]</f>
        <v>1995</v>
      </c>
      <c r="M738" s="2">
        <f>+Tabla3[[#This Row],[ENTRADAS]]*Tabla3[[#This Row],[PRECIO]]</f>
        <v>0</v>
      </c>
      <c r="N738" s="2">
        <f>+Tabla3[[#This Row],[SALIDAS]]*Tabla3[[#This Row],[PRECIO]]</f>
        <v>0</v>
      </c>
      <c r="O738" s="2">
        <f>+Tabla3[[#This Row],[BALANCE INICIAL2]]+Tabla3[[#This Row],[ENTRADAS3]]-Tabla3[[#This Row],[SALIDAS4]]</f>
        <v>1995</v>
      </c>
    </row>
    <row r="739" spans="1:15" hidden="1">
      <c r="A739" s="9" t="s">
        <v>33</v>
      </c>
      <c r="B739" s="17" t="s">
        <v>879</v>
      </c>
      <c r="C739" t="s">
        <v>78</v>
      </c>
      <c r="D739" t="s">
        <v>354</v>
      </c>
      <c r="F739" s="9" t="s">
        <v>820</v>
      </c>
      <c r="G739">
        <v>15</v>
      </c>
      <c r="J739">
        <f>+Tabla3[[#This Row],[BALANCE INICIAL]]+Tabla3[[#This Row],[ENTRADAS]]-Tabla3[[#This Row],[SALIDAS]]</f>
        <v>15</v>
      </c>
      <c r="K739" s="2">
        <v>1850</v>
      </c>
      <c r="L739" s="2">
        <f>+Tabla3[[#This Row],[BALANCE INICIAL]]*Tabla3[[#This Row],[PRECIO]]</f>
        <v>27750</v>
      </c>
      <c r="M739" s="2">
        <f>+Tabla3[[#This Row],[ENTRADAS]]*Tabla3[[#This Row],[PRECIO]]</f>
        <v>0</v>
      </c>
      <c r="N739" s="2">
        <f>+Tabla3[[#This Row],[SALIDAS]]*Tabla3[[#This Row],[PRECIO]]</f>
        <v>0</v>
      </c>
      <c r="O739" s="2">
        <f>+Tabla3[[#This Row],[BALANCE INICIAL2]]+Tabla3[[#This Row],[ENTRADAS3]]-Tabla3[[#This Row],[SALIDAS4]]</f>
        <v>27750</v>
      </c>
    </row>
    <row r="740" spans="1:15" hidden="1">
      <c r="A740" s="9" t="s">
        <v>33</v>
      </c>
      <c r="B740" s="17" t="s">
        <v>879</v>
      </c>
      <c r="C740" t="s">
        <v>78</v>
      </c>
      <c r="D740" t="s">
        <v>355</v>
      </c>
      <c r="F740" s="9" t="s">
        <v>820</v>
      </c>
      <c r="G740">
        <v>5</v>
      </c>
      <c r="J740">
        <f>+Tabla3[[#This Row],[BALANCE INICIAL]]+Tabla3[[#This Row],[ENTRADAS]]-Tabla3[[#This Row],[SALIDAS]]</f>
        <v>5</v>
      </c>
      <c r="K740" s="2">
        <v>1750</v>
      </c>
      <c r="L740" s="2">
        <f>+Tabla3[[#This Row],[BALANCE INICIAL]]*Tabla3[[#This Row],[PRECIO]]</f>
        <v>8750</v>
      </c>
      <c r="M740" s="2">
        <f>+Tabla3[[#This Row],[ENTRADAS]]*Tabla3[[#This Row],[PRECIO]]</f>
        <v>0</v>
      </c>
      <c r="N740" s="2">
        <f>+Tabla3[[#This Row],[SALIDAS]]*Tabla3[[#This Row],[PRECIO]]</f>
        <v>0</v>
      </c>
      <c r="O740" s="2">
        <f>+Tabla3[[#This Row],[BALANCE INICIAL2]]+Tabla3[[#This Row],[ENTRADAS3]]-Tabla3[[#This Row],[SALIDAS4]]</f>
        <v>8750</v>
      </c>
    </row>
    <row r="741" spans="1:15" hidden="1">
      <c r="A741" s="9" t="s">
        <v>33</v>
      </c>
      <c r="B741" s="17" t="s">
        <v>879</v>
      </c>
      <c r="C741" t="s">
        <v>78</v>
      </c>
      <c r="D741" t="s">
        <v>356</v>
      </c>
      <c r="F741" s="9" t="s">
        <v>820</v>
      </c>
      <c r="G741">
        <v>3</v>
      </c>
      <c r="J741">
        <f>+Tabla3[[#This Row],[BALANCE INICIAL]]+Tabla3[[#This Row],[ENTRADAS]]-Tabla3[[#This Row],[SALIDAS]]</f>
        <v>3</v>
      </c>
      <c r="K741" s="2">
        <v>1890</v>
      </c>
      <c r="L741" s="2">
        <f>+Tabla3[[#This Row],[BALANCE INICIAL]]*Tabla3[[#This Row],[PRECIO]]</f>
        <v>5670</v>
      </c>
      <c r="M741" s="2">
        <f>+Tabla3[[#This Row],[ENTRADAS]]*Tabla3[[#This Row],[PRECIO]]</f>
        <v>0</v>
      </c>
      <c r="N741" s="2">
        <f>+Tabla3[[#This Row],[SALIDAS]]*Tabla3[[#This Row],[PRECIO]]</f>
        <v>0</v>
      </c>
      <c r="O741" s="2">
        <f>+Tabla3[[#This Row],[BALANCE INICIAL2]]+Tabla3[[#This Row],[ENTRADAS3]]-Tabla3[[#This Row],[SALIDAS4]]</f>
        <v>5670</v>
      </c>
    </row>
    <row r="742" spans="1:15" hidden="1">
      <c r="A742" s="9" t="s">
        <v>33</v>
      </c>
      <c r="B742" s="17" t="s">
        <v>879</v>
      </c>
      <c r="C742" t="s">
        <v>78</v>
      </c>
      <c r="D742" t="s">
        <v>357</v>
      </c>
      <c r="F742" s="9" t="s">
        <v>820</v>
      </c>
      <c r="G742">
        <v>1</v>
      </c>
      <c r="J742">
        <f>+Tabla3[[#This Row],[BALANCE INICIAL]]+Tabla3[[#This Row],[ENTRADAS]]-Tabla3[[#This Row],[SALIDAS]]</f>
        <v>1</v>
      </c>
      <c r="K742" s="2">
        <v>1295</v>
      </c>
      <c r="L742" s="2">
        <f>+Tabla3[[#This Row],[BALANCE INICIAL]]*Tabla3[[#This Row],[PRECIO]]</f>
        <v>1295</v>
      </c>
      <c r="M742" s="2">
        <f>+Tabla3[[#This Row],[ENTRADAS]]*Tabla3[[#This Row],[PRECIO]]</f>
        <v>0</v>
      </c>
      <c r="N742" s="2">
        <f>+Tabla3[[#This Row],[SALIDAS]]*Tabla3[[#This Row],[PRECIO]]</f>
        <v>0</v>
      </c>
      <c r="O742" s="2">
        <f>+Tabla3[[#This Row],[BALANCE INICIAL2]]+Tabla3[[#This Row],[ENTRADAS3]]-Tabla3[[#This Row],[SALIDAS4]]</f>
        <v>1295</v>
      </c>
    </row>
    <row r="743" spans="1:15">
      <c r="A743" s="9" t="s">
        <v>23</v>
      </c>
      <c r="B743" s="17" t="s">
        <v>881</v>
      </c>
      <c r="C743" t="s">
        <v>882</v>
      </c>
      <c r="D743" t="s">
        <v>403</v>
      </c>
      <c r="F743" s="9" t="s">
        <v>826</v>
      </c>
      <c r="H743">
        <v>500</v>
      </c>
      <c r="I743">
        <v>500</v>
      </c>
      <c r="J743">
        <f>+Tabla3[[#This Row],[BALANCE INICIAL]]+Tabla3[[#This Row],[ENTRADAS]]-Tabla3[[#This Row],[SALIDAS]]</f>
        <v>0</v>
      </c>
      <c r="K743" s="2">
        <v>1.18</v>
      </c>
      <c r="L743" s="2">
        <f>+Tabla3[[#This Row],[BALANCE INICIAL]]*Tabla3[[#This Row],[PRECIO]]</f>
        <v>0</v>
      </c>
      <c r="M743" s="2">
        <f>+Tabla3[[#This Row],[ENTRADAS]]*Tabla3[[#This Row],[PRECIO]]</f>
        <v>590</v>
      </c>
      <c r="N743" s="2">
        <f>+Tabla3[[#This Row],[SALIDAS]]*Tabla3[[#This Row],[PRECIO]]</f>
        <v>590</v>
      </c>
      <c r="O743" s="2">
        <f>+Tabla3[[#This Row],[BALANCE INICIAL2]]+Tabla3[[#This Row],[ENTRADAS3]]-Tabla3[[#This Row],[SALIDAS4]]</f>
        <v>0</v>
      </c>
    </row>
    <row r="744" spans="1:15">
      <c r="A744" s="9" t="s">
        <v>23</v>
      </c>
      <c r="B744" s="17" t="s">
        <v>881</v>
      </c>
      <c r="C744" t="s">
        <v>882</v>
      </c>
      <c r="D744" t="s">
        <v>404</v>
      </c>
      <c r="F744" s="9" t="s">
        <v>826</v>
      </c>
      <c r="H744">
        <v>500</v>
      </c>
      <c r="I744">
        <v>500</v>
      </c>
      <c r="J744">
        <f>+Tabla3[[#This Row],[BALANCE INICIAL]]+Tabla3[[#This Row],[ENTRADAS]]-Tabla3[[#This Row],[SALIDAS]]</f>
        <v>0</v>
      </c>
      <c r="K744" s="2">
        <v>1</v>
      </c>
      <c r="L744" s="2">
        <f>+Tabla3[[#This Row],[BALANCE INICIAL]]*Tabla3[[#This Row],[PRECIO]]</f>
        <v>0</v>
      </c>
      <c r="M744" s="2">
        <f>+Tabla3[[#This Row],[ENTRADAS]]*Tabla3[[#This Row],[PRECIO]]</f>
        <v>500</v>
      </c>
      <c r="N744" s="2">
        <f>+Tabla3[[#This Row],[SALIDAS]]*Tabla3[[#This Row],[PRECIO]]</f>
        <v>500</v>
      </c>
      <c r="O744" s="2">
        <f>+Tabla3[[#This Row],[BALANCE INICIAL2]]+Tabla3[[#This Row],[ENTRADAS3]]-Tabla3[[#This Row],[SALIDAS4]]</f>
        <v>0</v>
      </c>
    </row>
    <row r="745" spans="1:15" hidden="1">
      <c r="A745" s="9" t="s">
        <v>29</v>
      </c>
      <c r="B745" s="17" t="s">
        <v>878</v>
      </c>
      <c r="C745" t="s">
        <v>102</v>
      </c>
      <c r="D745" t="s">
        <v>636</v>
      </c>
      <c r="F745" s="9" t="s">
        <v>834</v>
      </c>
      <c r="G745">
        <v>10</v>
      </c>
      <c r="J745">
        <f>+Tabla3[[#This Row],[BALANCE INICIAL]]+Tabla3[[#This Row],[ENTRADAS]]-Tabla3[[#This Row],[SALIDAS]]</f>
        <v>10</v>
      </c>
      <c r="K745" s="2">
        <v>73</v>
      </c>
      <c r="L745" s="2">
        <f>+Tabla3[[#This Row],[BALANCE INICIAL]]*Tabla3[[#This Row],[PRECIO]]</f>
        <v>730</v>
      </c>
      <c r="M745" s="2">
        <f>+Tabla3[[#This Row],[ENTRADAS]]*Tabla3[[#This Row],[PRECIO]]</f>
        <v>0</v>
      </c>
      <c r="N745" s="2">
        <f>+Tabla3[[#This Row],[SALIDAS]]*Tabla3[[#This Row],[PRECIO]]</f>
        <v>0</v>
      </c>
      <c r="O745" s="2">
        <f>+Tabla3[[#This Row],[BALANCE INICIAL2]]+Tabla3[[#This Row],[ENTRADAS3]]-Tabla3[[#This Row],[SALIDAS4]]</f>
        <v>730</v>
      </c>
    </row>
    <row r="746" spans="1:15" hidden="1">
      <c r="A746" s="9" t="s">
        <v>47</v>
      </c>
      <c r="B746" t="s">
        <v>893</v>
      </c>
      <c r="C746" t="s">
        <v>94</v>
      </c>
      <c r="D746" t="s">
        <v>384</v>
      </c>
      <c r="F746" s="9" t="s">
        <v>859</v>
      </c>
      <c r="G746">
        <v>5</v>
      </c>
      <c r="J746">
        <f>+Tabla3[[#This Row],[BALANCE INICIAL]]+Tabla3[[#This Row],[ENTRADAS]]-Tabla3[[#This Row],[SALIDAS]]</f>
        <v>5</v>
      </c>
      <c r="K746" s="2">
        <v>4850</v>
      </c>
      <c r="L746" s="2">
        <f>+Tabla3[[#This Row],[BALANCE INICIAL]]*Tabla3[[#This Row],[PRECIO]]</f>
        <v>24250</v>
      </c>
      <c r="M746" s="2">
        <f>+Tabla3[[#This Row],[ENTRADAS]]*Tabla3[[#This Row],[PRECIO]]</f>
        <v>0</v>
      </c>
      <c r="N746" s="2">
        <f>+Tabla3[[#This Row],[SALIDAS]]*Tabla3[[#This Row],[PRECIO]]</f>
        <v>0</v>
      </c>
      <c r="O746" s="2">
        <f>+Tabla3[[#This Row],[BALANCE INICIAL2]]+Tabla3[[#This Row],[ENTRADAS3]]-Tabla3[[#This Row],[SALIDAS4]]</f>
        <v>24250</v>
      </c>
    </row>
    <row r="747" spans="1:15" hidden="1">
      <c r="A747" s="9" t="s">
        <v>37</v>
      </c>
      <c r="B747" s="17" t="s">
        <v>886</v>
      </c>
      <c r="C747" t="s">
        <v>83</v>
      </c>
      <c r="D747" t="s">
        <v>318</v>
      </c>
      <c r="F747" s="9" t="s">
        <v>821</v>
      </c>
      <c r="G747">
        <v>1</v>
      </c>
      <c r="J747">
        <f>+Tabla3[[#This Row],[BALANCE INICIAL]]+Tabla3[[#This Row],[ENTRADAS]]-Tabla3[[#This Row],[SALIDAS]]</f>
        <v>1</v>
      </c>
      <c r="K747" s="2">
        <v>510</v>
      </c>
      <c r="L747" s="2">
        <f>+Tabla3[[#This Row],[BALANCE INICIAL]]*Tabla3[[#This Row],[PRECIO]]</f>
        <v>510</v>
      </c>
      <c r="M747" s="2">
        <f>+Tabla3[[#This Row],[ENTRADAS]]*Tabla3[[#This Row],[PRECIO]]</f>
        <v>0</v>
      </c>
      <c r="N747" s="2">
        <f>+Tabla3[[#This Row],[SALIDAS]]*Tabla3[[#This Row],[PRECIO]]</f>
        <v>0</v>
      </c>
      <c r="O747" s="2">
        <f>+Tabla3[[#This Row],[BALANCE INICIAL2]]+Tabla3[[#This Row],[ENTRADAS3]]-Tabla3[[#This Row],[SALIDAS4]]</f>
        <v>510</v>
      </c>
    </row>
    <row r="748" spans="1:15" hidden="1">
      <c r="A748" s="9" t="s">
        <v>54</v>
      </c>
      <c r="B748" s="17" t="s">
        <v>878</v>
      </c>
      <c r="C748" t="s">
        <v>102</v>
      </c>
      <c r="D748" t="s">
        <v>812</v>
      </c>
      <c r="F748" s="9" t="s">
        <v>820</v>
      </c>
      <c r="G748">
        <v>5</v>
      </c>
      <c r="J748">
        <f>+Tabla3[[#This Row],[BALANCE INICIAL]]+Tabla3[[#This Row],[ENTRADAS]]-Tabla3[[#This Row],[SALIDAS]]</f>
        <v>5</v>
      </c>
      <c r="K748" s="2">
        <v>95</v>
      </c>
      <c r="L748" s="2">
        <f>+Tabla3[[#This Row],[BALANCE INICIAL]]*Tabla3[[#This Row],[PRECIO]]</f>
        <v>475</v>
      </c>
      <c r="M748" s="2">
        <f>+Tabla3[[#This Row],[ENTRADAS]]*Tabla3[[#This Row],[PRECIO]]</f>
        <v>0</v>
      </c>
      <c r="N748" s="2">
        <f>+Tabla3[[#This Row],[SALIDAS]]*Tabla3[[#This Row],[PRECIO]]</f>
        <v>0</v>
      </c>
      <c r="O748" s="2">
        <f>+Tabla3[[#This Row],[BALANCE INICIAL2]]+Tabla3[[#This Row],[ENTRADAS3]]-Tabla3[[#This Row],[SALIDAS4]]</f>
        <v>475</v>
      </c>
    </row>
    <row r="749" spans="1:15" hidden="1">
      <c r="A749" s="9" t="s">
        <v>29</v>
      </c>
      <c r="B749" t="s">
        <v>878</v>
      </c>
      <c r="C749" t="s">
        <v>102</v>
      </c>
      <c r="D749" t="s">
        <v>527</v>
      </c>
      <c r="F749" s="9" t="s">
        <v>908</v>
      </c>
      <c r="G749">
        <v>0</v>
      </c>
      <c r="J749">
        <f>+Tabla3[[#This Row],[BALANCE INICIAL]]+Tabla3[[#This Row],[ENTRADAS]]-Tabla3[[#This Row],[SALIDAS]]</f>
        <v>0</v>
      </c>
      <c r="K749" s="2">
        <v>169</v>
      </c>
      <c r="L749" s="2">
        <f>+Tabla3[[#This Row],[BALANCE INICIAL]]*Tabla3[[#This Row],[PRECIO]]</f>
        <v>0</v>
      </c>
      <c r="M749" s="2">
        <f>+Tabla3[[#This Row],[ENTRADAS]]*Tabla3[[#This Row],[PRECIO]]</f>
        <v>0</v>
      </c>
      <c r="N749" s="2">
        <f>+Tabla3[[#This Row],[SALIDAS]]*Tabla3[[#This Row],[PRECIO]]</f>
        <v>0</v>
      </c>
      <c r="O749" s="2">
        <f>+Tabla3[[#This Row],[BALANCE INICIAL2]]+Tabla3[[#This Row],[ENTRADAS3]]-Tabla3[[#This Row],[SALIDAS4]]</f>
        <v>0</v>
      </c>
    </row>
    <row r="750" spans="1:15" hidden="1">
      <c r="A750" s="9" t="s">
        <v>48</v>
      </c>
      <c r="B750" t="s">
        <v>886</v>
      </c>
      <c r="C750" t="s">
        <v>95</v>
      </c>
      <c r="D750" t="s">
        <v>360</v>
      </c>
      <c r="F750" s="9" t="s">
        <v>826</v>
      </c>
      <c r="G750">
        <v>1</v>
      </c>
      <c r="I750">
        <v>1</v>
      </c>
      <c r="J750">
        <f>+Tabla3[[#This Row],[BALANCE INICIAL]]+Tabla3[[#This Row],[ENTRADAS]]-Tabla3[[#This Row],[SALIDAS]]</f>
        <v>0</v>
      </c>
      <c r="K750" s="2">
        <v>2616.63</v>
      </c>
      <c r="L750" s="2">
        <f>+Tabla3[[#This Row],[BALANCE INICIAL]]*Tabla3[[#This Row],[PRECIO]]</f>
        <v>2616.63</v>
      </c>
      <c r="M750" s="2">
        <f>+Tabla3[[#This Row],[ENTRADAS]]*Tabla3[[#This Row],[PRECIO]]</f>
        <v>0</v>
      </c>
      <c r="N750" s="2">
        <f>+Tabla3[[#This Row],[SALIDAS]]*Tabla3[[#This Row],[PRECIO]]</f>
        <v>2616.63</v>
      </c>
      <c r="O750" s="2">
        <f>+Tabla3[[#This Row],[BALANCE INICIAL2]]+Tabla3[[#This Row],[ENTRADAS3]]-Tabla3[[#This Row],[SALIDAS4]]</f>
        <v>0</v>
      </c>
    </row>
    <row r="751" spans="1:15" hidden="1">
      <c r="A751" s="9" t="s">
        <v>59</v>
      </c>
      <c r="B751" t="s">
        <v>880</v>
      </c>
      <c r="C751" t="s">
        <v>107</v>
      </c>
      <c r="D751" t="s">
        <v>811</v>
      </c>
      <c r="F751" s="9" t="s">
        <v>820</v>
      </c>
      <c r="G751">
        <v>2</v>
      </c>
      <c r="J751">
        <f>+Tabla3[[#This Row],[BALANCE INICIAL]]+Tabla3[[#This Row],[ENTRADAS]]-Tabla3[[#This Row],[SALIDAS]]</f>
        <v>2</v>
      </c>
      <c r="K751" s="2">
        <v>525</v>
      </c>
      <c r="L751" s="2">
        <f>+Tabla3[[#This Row],[BALANCE INICIAL]]*Tabla3[[#This Row],[PRECIO]]</f>
        <v>1050</v>
      </c>
      <c r="M751" s="2">
        <f>+Tabla3[[#This Row],[ENTRADAS]]*Tabla3[[#This Row],[PRECIO]]</f>
        <v>0</v>
      </c>
      <c r="N751" s="2">
        <f>+Tabla3[[#This Row],[SALIDAS]]*Tabla3[[#This Row],[PRECIO]]</f>
        <v>0</v>
      </c>
      <c r="O751" s="2">
        <f>+Tabla3[[#This Row],[BALANCE INICIAL2]]+Tabla3[[#This Row],[ENTRADAS3]]-Tabla3[[#This Row],[SALIDAS4]]</f>
        <v>1050</v>
      </c>
    </row>
    <row r="752" spans="1:15">
      <c r="A752" s="9" t="s">
        <v>30</v>
      </c>
      <c r="B752" s="17" t="s">
        <v>876</v>
      </c>
      <c r="C752" t="s">
        <v>73</v>
      </c>
      <c r="D752" t="s">
        <v>135</v>
      </c>
      <c r="F752" s="9" t="s">
        <v>826</v>
      </c>
      <c r="H752">
        <v>200</v>
      </c>
      <c r="I752">
        <v>200</v>
      </c>
      <c r="J752">
        <f>+Tabla3[[#This Row],[BALANCE INICIAL]]+Tabla3[[#This Row],[ENTRADAS]]-Tabla3[[#This Row],[SALIDAS]]</f>
        <v>0</v>
      </c>
      <c r="K752" s="2">
        <v>350</v>
      </c>
      <c r="L752" s="2">
        <f>+Tabla3[[#This Row],[BALANCE INICIAL]]*Tabla3[[#This Row],[PRECIO]]</f>
        <v>0</v>
      </c>
      <c r="M752" s="2">
        <f>+Tabla3[[#This Row],[ENTRADAS]]*Tabla3[[#This Row],[PRECIO]]</f>
        <v>70000</v>
      </c>
      <c r="N752" s="2">
        <f>+Tabla3[[#This Row],[SALIDAS]]*Tabla3[[#This Row],[PRECIO]]</f>
        <v>70000</v>
      </c>
      <c r="O752" s="2">
        <f>+Tabla3[[#This Row],[BALANCE INICIAL2]]+Tabla3[[#This Row],[ENTRADAS3]]-Tabla3[[#This Row],[SALIDAS4]]</f>
        <v>0</v>
      </c>
    </row>
    <row r="753" spans="1:15">
      <c r="A753" s="9" t="s">
        <v>30</v>
      </c>
      <c r="B753" s="17" t="s">
        <v>876</v>
      </c>
      <c r="C753" t="s">
        <v>73</v>
      </c>
      <c r="D753" t="s">
        <v>149</v>
      </c>
      <c r="F753" s="9" t="s">
        <v>820</v>
      </c>
      <c r="H753">
        <v>100</v>
      </c>
      <c r="I753">
        <v>100</v>
      </c>
      <c r="J753">
        <f>+Tabla3[[#This Row],[BALANCE INICIAL]]+Tabla3[[#This Row],[ENTRADAS]]-Tabla3[[#This Row],[SALIDAS]]</f>
        <v>0</v>
      </c>
      <c r="K753" s="2">
        <v>400</v>
      </c>
      <c r="L753" s="2">
        <f>+Tabla3[[#This Row],[BALANCE INICIAL]]*Tabla3[[#This Row],[PRECIO]]</f>
        <v>0</v>
      </c>
      <c r="M753" s="2">
        <f>+Tabla3[[#This Row],[ENTRADAS]]*Tabla3[[#This Row],[PRECIO]]</f>
        <v>40000</v>
      </c>
      <c r="N753" s="2">
        <f>+Tabla3[[#This Row],[SALIDAS]]*Tabla3[[#This Row],[PRECIO]]</f>
        <v>40000</v>
      </c>
      <c r="O753" s="2">
        <f>+Tabla3[[#This Row],[BALANCE INICIAL2]]+Tabla3[[#This Row],[ENTRADAS3]]-Tabla3[[#This Row],[SALIDAS4]]</f>
        <v>0</v>
      </c>
    </row>
    <row r="754" spans="1:15" hidden="1">
      <c r="A754" s="9" t="s">
        <v>34</v>
      </c>
      <c r="B754" s="17" t="s">
        <v>877</v>
      </c>
      <c r="C754" t="s">
        <v>80</v>
      </c>
      <c r="D754" t="s">
        <v>452</v>
      </c>
      <c r="F754" s="9" t="s">
        <v>862</v>
      </c>
      <c r="G754">
        <v>200</v>
      </c>
      <c r="J754">
        <f>+Tabla3[[#This Row],[BALANCE INICIAL]]+Tabla3[[#This Row],[ENTRADAS]]-Tabla3[[#This Row],[SALIDAS]]</f>
        <v>200</v>
      </c>
      <c r="K754" s="2">
        <v>890</v>
      </c>
      <c r="L754" s="2">
        <f>+Tabla3[[#This Row],[BALANCE INICIAL]]*Tabla3[[#This Row],[PRECIO]]</f>
        <v>178000</v>
      </c>
      <c r="M754" s="2">
        <f>+Tabla3[[#This Row],[ENTRADAS]]*Tabla3[[#This Row],[PRECIO]]</f>
        <v>0</v>
      </c>
      <c r="N754" s="2">
        <f>+Tabla3[[#This Row],[SALIDAS]]*Tabla3[[#This Row],[PRECIO]]</f>
        <v>0</v>
      </c>
      <c r="O754" s="2">
        <f>+Tabla3[[#This Row],[BALANCE INICIAL2]]+Tabla3[[#This Row],[ENTRADAS3]]-Tabla3[[#This Row],[SALIDAS4]]</f>
        <v>178000</v>
      </c>
    </row>
    <row r="755" spans="1:15" hidden="1">
      <c r="A755" s="9" t="s">
        <v>34</v>
      </c>
      <c r="B755" s="17" t="s">
        <v>877</v>
      </c>
      <c r="C755" t="s">
        <v>80</v>
      </c>
      <c r="D755" t="s">
        <v>450</v>
      </c>
      <c r="F755" s="9" t="s">
        <v>820</v>
      </c>
      <c r="G755">
        <v>3</v>
      </c>
      <c r="J755">
        <f>+Tabla3[[#This Row],[BALANCE INICIAL]]+Tabla3[[#This Row],[ENTRADAS]]-Tabla3[[#This Row],[SALIDAS]]</f>
        <v>3</v>
      </c>
      <c r="K755" s="2">
        <v>426.17</v>
      </c>
      <c r="L755" s="2">
        <f>+Tabla3[[#This Row],[BALANCE INICIAL]]*Tabla3[[#This Row],[PRECIO]]</f>
        <v>1278.51</v>
      </c>
      <c r="M755" s="2">
        <f>+Tabla3[[#This Row],[ENTRADAS]]*Tabla3[[#This Row],[PRECIO]]</f>
        <v>0</v>
      </c>
      <c r="N755" s="2">
        <f>+Tabla3[[#This Row],[SALIDAS]]*Tabla3[[#This Row],[PRECIO]]</f>
        <v>0</v>
      </c>
      <c r="O755" s="2">
        <f>+Tabla3[[#This Row],[BALANCE INICIAL2]]+Tabla3[[#This Row],[ENTRADAS3]]-Tabla3[[#This Row],[SALIDAS4]]</f>
        <v>1278.51</v>
      </c>
    </row>
    <row r="756" spans="1:15" hidden="1">
      <c r="A756" s="9" t="s">
        <v>34</v>
      </c>
      <c r="B756" s="17" t="s">
        <v>877</v>
      </c>
      <c r="C756" t="s">
        <v>80</v>
      </c>
      <c r="D756" t="s">
        <v>451</v>
      </c>
      <c r="F756" s="9" t="s">
        <v>820</v>
      </c>
      <c r="G756">
        <v>6</v>
      </c>
      <c r="J756">
        <f>+Tabla3[[#This Row],[BALANCE INICIAL]]+Tabla3[[#This Row],[ENTRADAS]]-Tabla3[[#This Row],[SALIDAS]]</f>
        <v>6</v>
      </c>
      <c r="K756" s="2">
        <v>230</v>
      </c>
      <c r="L756" s="2">
        <f>+Tabla3[[#This Row],[BALANCE INICIAL]]*Tabla3[[#This Row],[PRECIO]]</f>
        <v>1380</v>
      </c>
      <c r="M756" s="2">
        <f>+Tabla3[[#This Row],[ENTRADAS]]*Tabla3[[#This Row],[PRECIO]]</f>
        <v>0</v>
      </c>
      <c r="N756" s="2">
        <f>+Tabla3[[#This Row],[SALIDAS]]*Tabla3[[#This Row],[PRECIO]]</f>
        <v>0</v>
      </c>
      <c r="O756" s="2">
        <f>+Tabla3[[#This Row],[BALANCE INICIAL2]]+Tabla3[[#This Row],[ENTRADAS3]]-Tabla3[[#This Row],[SALIDAS4]]</f>
        <v>1380</v>
      </c>
    </row>
    <row r="757" spans="1:15" hidden="1">
      <c r="A757" s="9" t="s">
        <v>34</v>
      </c>
      <c r="B757" t="s">
        <v>877</v>
      </c>
      <c r="C757" t="s">
        <v>80</v>
      </c>
      <c r="D757" t="s">
        <v>361</v>
      </c>
      <c r="F757" s="9" t="s">
        <v>820</v>
      </c>
      <c r="G757">
        <v>12</v>
      </c>
      <c r="J757">
        <f>+Tabla3[[#This Row],[BALANCE INICIAL]]+Tabla3[[#This Row],[ENTRADAS]]-Tabla3[[#This Row],[SALIDAS]]</f>
        <v>12</v>
      </c>
      <c r="K757" s="2">
        <v>25.37</v>
      </c>
      <c r="L757" s="2">
        <f>+Tabla3[[#This Row],[BALANCE INICIAL]]*Tabla3[[#This Row],[PRECIO]]</f>
        <v>304.44</v>
      </c>
      <c r="M757" s="2">
        <f>+Tabla3[[#This Row],[ENTRADAS]]*Tabla3[[#This Row],[PRECIO]]</f>
        <v>0</v>
      </c>
      <c r="N757" s="2">
        <f>+Tabla3[[#This Row],[SALIDAS]]*Tabla3[[#This Row],[PRECIO]]</f>
        <v>0</v>
      </c>
      <c r="O757" s="2">
        <f>+Tabla3[[#This Row],[BALANCE INICIAL2]]+Tabla3[[#This Row],[ENTRADAS3]]-Tabla3[[#This Row],[SALIDAS4]]</f>
        <v>304.44</v>
      </c>
    </row>
    <row r="758" spans="1:15" hidden="1">
      <c r="A758" s="9" t="s">
        <v>34</v>
      </c>
      <c r="B758" t="s">
        <v>877</v>
      </c>
      <c r="C758" t="s">
        <v>80</v>
      </c>
      <c r="D758" t="s">
        <v>362</v>
      </c>
      <c r="F758" s="9" t="s">
        <v>820</v>
      </c>
      <c r="G758">
        <v>12</v>
      </c>
      <c r="J758">
        <f>+Tabla3[[#This Row],[BALANCE INICIAL]]+Tabla3[[#This Row],[ENTRADAS]]-Tabla3[[#This Row],[SALIDAS]]</f>
        <v>12</v>
      </c>
      <c r="K758" s="2">
        <v>227.75</v>
      </c>
      <c r="L758" s="2">
        <f>+Tabla3[[#This Row],[BALANCE INICIAL]]*Tabla3[[#This Row],[PRECIO]]</f>
        <v>2733</v>
      </c>
      <c r="M758" s="2">
        <f>+Tabla3[[#This Row],[ENTRADAS]]*Tabla3[[#This Row],[PRECIO]]</f>
        <v>0</v>
      </c>
      <c r="N758" s="2">
        <f>+Tabla3[[#This Row],[SALIDAS]]*Tabla3[[#This Row],[PRECIO]]</f>
        <v>0</v>
      </c>
      <c r="O758" s="2">
        <f>+Tabla3[[#This Row],[BALANCE INICIAL2]]+Tabla3[[#This Row],[ENTRADAS3]]-Tabla3[[#This Row],[SALIDAS4]]</f>
        <v>2733</v>
      </c>
    </row>
    <row r="759" spans="1:15">
      <c r="A759" s="9" t="s">
        <v>23</v>
      </c>
      <c r="B759" s="17" t="s">
        <v>881</v>
      </c>
      <c r="C759" t="s">
        <v>882</v>
      </c>
      <c r="D759" t="s">
        <v>405</v>
      </c>
      <c r="F759" s="9" t="s">
        <v>826</v>
      </c>
      <c r="H759">
        <v>50</v>
      </c>
      <c r="J759">
        <f>+Tabla3[[#This Row],[BALANCE INICIAL]]+Tabla3[[#This Row],[ENTRADAS]]-Tabla3[[#This Row],[SALIDAS]]</f>
        <v>50</v>
      </c>
      <c r="K759" s="2">
        <v>73.099999999999994</v>
      </c>
      <c r="L759" s="2">
        <f>+Tabla3[[#This Row],[BALANCE INICIAL]]*Tabla3[[#This Row],[PRECIO]]</f>
        <v>0</v>
      </c>
      <c r="M759" s="2">
        <f>+Tabla3[[#This Row],[ENTRADAS]]*Tabla3[[#This Row],[PRECIO]]</f>
        <v>3654.9999999999995</v>
      </c>
      <c r="N759" s="2">
        <f>+Tabla3[[#This Row],[SALIDAS]]*Tabla3[[#This Row],[PRECIO]]</f>
        <v>0</v>
      </c>
      <c r="O759" s="2">
        <f>+Tabla3[[#This Row],[BALANCE INICIAL2]]+Tabla3[[#This Row],[ENTRADAS3]]-Tabla3[[#This Row],[SALIDAS4]]</f>
        <v>3654.9999999999995</v>
      </c>
    </row>
    <row r="760" spans="1:15" hidden="1">
      <c r="A760" s="9" t="s">
        <v>34</v>
      </c>
      <c r="B760" s="17" t="s">
        <v>877</v>
      </c>
      <c r="C760" t="s">
        <v>80</v>
      </c>
      <c r="D760" t="s">
        <v>468</v>
      </c>
      <c r="F760" s="9" t="s">
        <v>826</v>
      </c>
      <c r="G760">
        <v>50</v>
      </c>
      <c r="J760">
        <f>+Tabla3[[#This Row],[BALANCE INICIAL]]+Tabla3[[#This Row],[ENTRADAS]]-Tabla3[[#This Row],[SALIDAS]]</f>
        <v>50</v>
      </c>
      <c r="K760" s="2">
        <v>70.510000000000005</v>
      </c>
      <c r="L760" s="2">
        <f>+Tabla3[[#This Row],[BALANCE INICIAL]]*Tabla3[[#This Row],[PRECIO]]</f>
        <v>3525.5000000000005</v>
      </c>
      <c r="M760" s="2">
        <f>+Tabla3[[#This Row],[ENTRADAS]]*Tabla3[[#This Row],[PRECIO]]</f>
        <v>0</v>
      </c>
      <c r="N760" s="2">
        <f>+Tabla3[[#This Row],[SALIDAS]]*Tabla3[[#This Row],[PRECIO]]</f>
        <v>0</v>
      </c>
      <c r="O760" s="2">
        <f>+Tabla3[[#This Row],[BALANCE INICIAL2]]+Tabla3[[#This Row],[ENTRADAS3]]-Tabla3[[#This Row],[SALIDAS4]]</f>
        <v>3525.5000000000005</v>
      </c>
    </row>
    <row r="761" spans="1:15" hidden="1">
      <c r="A761" s="9" t="s">
        <v>34</v>
      </c>
      <c r="B761" s="17" t="s">
        <v>877</v>
      </c>
      <c r="C761" t="s">
        <v>80</v>
      </c>
      <c r="D761" t="s">
        <v>445</v>
      </c>
      <c r="F761" s="9" t="s">
        <v>820</v>
      </c>
      <c r="G761">
        <v>50</v>
      </c>
      <c r="J761">
        <f>+Tabla3[[#This Row],[BALANCE INICIAL]]+Tabla3[[#This Row],[ENTRADAS]]-Tabla3[[#This Row],[SALIDAS]]</f>
        <v>50</v>
      </c>
      <c r="K761" s="2">
        <v>196.34</v>
      </c>
      <c r="L761" s="2">
        <f>+Tabla3[[#This Row],[BALANCE INICIAL]]*Tabla3[[#This Row],[PRECIO]]</f>
        <v>9817</v>
      </c>
      <c r="M761" s="2">
        <f>+Tabla3[[#This Row],[ENTRADAS]]*Tabla3[[#This Row],[PRECIO]]</f>
        <v>0</v>
      </c>
      <c r="N761" s="2">
        <f>+Tabla3[[#This Row],[SALIDAS]]*Tabla3[[#This Row],[PRECIO]]</f>
        <v>0</v>
      </c>
      <c r="O761" s="2">
        <f>+Tabla3[[#This Row],[BALANCE INICIAL2]]+Tabla3[[#This Row],[ENTRADAS3]]-Tabla3[[#This Row],[SALIDAS4]]</f>
        <v>9817</v>
      </c>
    </row>
    <row r="762" spans="1:15">
      <c r="A762" s="9" t="s">
        <v>23</v>
      </c>
      <c r="B762" s="17" t="s">
        <v>881</v>
      </c>
      <c r="C762" t="s">
        <v>882</v>
      </c>
      <c r="D762" t="s">
        <v>406</v>
      </c>
      <c r="F762" s="9" t="s">
        <v>826</v>
      </c>
      <c r="H762">
        <v>50</v>
      </c>
      <c r="I762">
        <v>30</v>
      </c>
      <c r="J762">
        <f>+Tabla3[[#This Row],[BALANCE INICIAL]]+Tabla3[[#This Row],[ENTRADAS]]-Tabla3[[#This Row],[SALIDAS]]</f>
        <v>20</v>
      </c>
      <c r="K762" s="2">
        <v>146</v>
      </c>
      <c r="L762" s="2">
        <f>+Tabla3[[#This Row],[BALANCE INICIAL]]*Tabla3[[#This Row],[PRECIO]]</f>
        <v>0</v>
      </c>
      <c r="M762" s="2">
        <f>+Tabla3[[#This Row],[ENTRADAS]]*Tabla3[[#This Row],[PRECIO]]</f>
        <v>7300</v>
      </c>
      <c r="N762" s="2">
        <f>+Tabla3[[#This Row],[SALIDAS]]*Tabla3[[#This Row],[PRECIO]]</f>
        <v>4380</v>
      </c>
      <c r="O762" s="2">
        <f>+Tabla3[[#This Row],[BALANCE INICIAL2]]+Tabla3[[#This Row],[ENTRADAS3]]-Tabla3[[#This Row],[SALIDAS4]]</f>
        <v>2920</v>
      </c>
    </row>
    <row r="763" spans="1:15" hidden="1">
      <c r="A763" s="9" t="s">
        <v>34</v>
      </c>
      <c r="B763" s="17" t="s">
        <v>877</v>
      </c>
      <c r="C763" t="s">
        <v>80</v>
      </c>
      <c r="D763" t="s">
        <v>466</v>
      </c>
      <c r="F763" s="9" t="s">
        <v>820</v>
      </c>
      <c r="G763">
        <v>8</v>
      </c>
      <c r="J763">
        <f>+Tabla3[[#This Row],[BALANCE INICIAL]]+Tabla3[[#This Row],[ENTRADAS]]-Tabla3[[#This Row],[SALIDAS]]</f>
        <v>8</v>
      </c>
      <c r="K763" s="2">
        <v>310.39999999999998</v>
      </c>
      <c r="L763" s="2">
        <f>+Tabla3[[#This Row],[BALANCE INICIAL]]*Tabla3[[#This Row],[PRECIO]]</f>
        <v>2483.1999999999998</v>
      </c>
      <c r="M763" s="2">
        <f>+Tabla3[[#This Row],[ENTRADAS]]*Tabla3[[#This Row],[PRECIO]]</f>
        <v>0</v>
      </c>
      <c r="N763" s="2">
        <f>+Tabla3[[#This Row],[SALIDAS]]*Tabla3[[#This Row],[PRECIO]]</f>
        <v>0</v>
      </c>
      <c r="O763" s="2">
        <f>+Tabla3[[#This Row],[BALANCE INICIAL2]]+Tabla3[[#This Row],[ENTRADAS3]]-Tabla3[[#This Row],[SALIDAS4]]</f>
        <v>2483.1999999999998</v>
      </c>
    </row>
    <row r="764" spans="1:15" hidden="1">
      <c r="A764" s="9" t="s">
        <v>34</v>
      </c>
      <c r="B764" s="17" t="s">
        <v>877</v>
      </c>
      <c r="C764" t="s">
        <v>80</v>
      </c>
      <c r="D764" t="s">
        <v>467</v>
      </c>
      <c r="F764" s="9" t="s">
        <v>820</v>
      </c>
      <c r="G764">
        <v>2</v>
      </c>
      <c r="J764">
        <f>+Tabla3[[#This Row],[BALANCE INICIAL]]+Tabla3[[#This Row],[ENTRADAS]]-Tabla3[[#This Row],[SALIDAS]]</f>
        <v>2</v>
      </c>
      <c r="K764" s="2">
        <v>675</v>
      </c>
      <c r="L764" s="2">
        <f>+Tabla3[[#This Row],[BALANCE INICIAL]]*Tabla3[[#This Row],[PRECIO]]</f>
        <v>1350</v>
      </c>
      <c r="M764" s="2">
        <f>+Tabla3[[#This Row],[ENTRADAS]]*Tabla3[[#This Row],[PRECIO]]</f>
        <v>0</v>
      </c>
      <c r="N764" s="2">
        <f>+Tabla3[[#This Row],[SALIDAS]]*Tabla3[[#This Row],[PRECIO]]</f>
        <v>0</v>
      </c>
      <c r="O764" s="2">
        <f>+Tabla3[[#This Row],[BALANCE INICIAL2]]+Tabla3[[#This Row],[ENTRADAS3]]-Tabla3[[#This Row],[SALIDAS4]]</f>
        <v>1350</v>
      </c>
    </row>
    <row r="765" spans="1:15" hidden="1">
      <c r="A765" s="9" t="s">
        <v>34</v>
      </c>
      <c r="B765" s="17" t="s">
        <v>877</v>
      </c>
      <c r="C765" t="s">
        <v>80</v>
      </c>
      <c r="D765" t="s">
        <v>465</v>
      </c>
      <c r="F765" s="9" t="s">
        <v>820</v>
      </c>
      <c r="G765">
        <v>11</v>
      </c>
      <c r="I765">
        <v>1</v>
      </c>
      <c r="J765">
        <f>+Tabla3[[#This Row],[BALANCE INICIAL]]+Tabla3[[#This Row],[ENTRADAS]]-Tabla3[[#This Row],[SALIDAS]]</f>
        <v>10</v>
      </c>
      <c r="K765" s="2">
        <v>310.39999999999998</v>
      </c>
      <c r="L765" s="2">
        <f>+Tabla3[[#This Row],[BALANCE INICIAL]]*Tabla3[[#This Row],[PRECIO]]</f>
        <v>3414.3999999999996</v>
      </c>
      <c r="M765" s="2">
        <f>+Tabla3[[#This Row],[ENTRADAS]]*Tabla3[[#This Row],[PRECIO]]</f>
        <v>0</v>
      </c>
      <c r="N765" s="2">
        <f>+Tabla3[[#This Row],[SALIDAS]]*Tabla3[[#This Row],[PRECIO]]</f>
        <v>310.39999999999998</v>
      </c>
      <c r="O765" s="2">
        <f>+Tabla3[[#This Row],[BALANCE INICIAL2]]+Tabla3[[#This Row],[ENTRADAS3]]-Tabla3[[#This Row],[SALIDAS4]]</f>
        <v>3103.9999999999995</v>
      </c>
    </row>
    <row r="766" spans="1:15" hidden="1">
      <c r="A766" s="9" t="s">
        <v>23</v>
      </c>
      <c r="B766" s="17" t="s">
        <v>881</v>
      </c>
      <c r="C766" t="s">
        <v>882</v>
      </c>
      <c r="D766" t="s">
        <v>407</v>
      </c>
      <c r="F766" s="9" t="s">
        <v>820</v>
      </c>
      <c r="G766">
        <v>1</v>
      </c>
      <c r="J766">
        <f>+Tabla3[[#This Row],[BALANCE INICIAL]]+Tabla3[[#This Row],[ENTRADAS]]-Tabla3[[#This Row],[SALIDAS]]</f>
        <v>1</v>
      </c>
      <c r="K766" s="2">
        <v>93</v>
      </c>
      <c r="L766" s="2">
        <f>+Tabla3[[#This Row],[BALANCE INICIAL]]*Tabla3[[#This Row],[PRECIO]]</f>
        <v>93</v>
      </c>
      <c r="M766" s="2">
        <f>+Tabla3[[#This Row],[ENTRADAS]]*Tabla3[[#This Row],[PRECIO]]</f>
        <v>0</v>
      </c>
      <c r="N766" s="2">
        <f>+Tabla3[[#This Row],[SALIDAS]]*Tabla3[[#This Row],[PRECIO]]</f>
        <v>0</v>
      </c>
      <c r="O766" s="2">
        <f>+Tabla3[[#This Row],[BALANCE INICIAL2]]+Tabla3[[#This Row],[ENTRADAS3]]-Tabla3[[#This Row],[SALIDAS4]]</f>
        <v>93</v>
      </c>
    </row>
    <row r="767" spans="1:15" hidden="1">
      <c r="A767" s="9" t="s">
        <v>26</v>
      </c>
      <c r="B767" t="s">
        <v>887</v>
      </c>
      <c r="C767" t="s">
        <v>70</v>
      </c>
      <c r="D767" t="s">
        <v>363</v>
      </c>
      <c r="F767" s="9" t="s">
        <v>820</v>
      </c>
      <c r="G767">
        <v>3</v>
      </c>
      <c r="J767">
        <f>+Tabla3[[#This Row],[BALANCE INICIAL]]+Tabla3[[#This Row],[ENTRADAS]]-Tabla3[[#This Row],[SALIDAS]]</f>
        <v>3</v>
      </c>
      <c r="K767" s="2">
        <v>36</v>
      </c>
      <c r="L767" s="2">
        <f>+Tabla3[[#This Row],[BALANCE INICIAL]]*Tabla3[[#This Row],[PRECIO]]</f>
        <v>108</v>
      </c>
      <c r="M767" s="2">
        <f>+Tabla3[[#This Row],[ENTRADAS]]*Tabla3[[#This Row],[PRECIO]]</f>
        <v>0</v>
      </c>
      <c r="N767" s="2">
        <f>+Tabla3[[#This Row],[SALIDAS]]*Tabla3[[#This Row],[PRECIO]]</f>
        <v>0</v>
      </c>
      <c r="O767" s="2">
        <f>+Tabla3[[#This Row],[BALANCE INICIAL2]]+Tabla3[[#This Row],[ENTRADAS3]]-Tabla3[[#This Row],[SALIDAS4]]</f>
        <v>108</v>
      </c>
    </row>
    <row r="768" spans="1:15" hidden="1">
      <c r="A768" s="9" t="s">
        <v>59</v>
      </c>
      <c r="B768" t="s">
        <v>880</v>
      </c>
      <c r="C768" t="s">
        <v>107</v>
      </c>
      <c r="D768" t="s">
        <v>813</v>
      </c>
      <c r="F768" s="9" t="s">
        <v>820</v>
      </c>
      <c r="G768">
        <v>4</v>
      </c>
      <c r="J768">
        <f>+Tabla3[[#This Row],[BALANCE INICIAL]]+Tabla3[[#This Row],[ENTRADAS]]-Tabla3[[#This Row],[SALIDAS]]</f>
        <v>4</v>
      </c>
      <c r="K768" s="2">
        <v>1750</v>
      </c>
      <c r="L768" s="2">
        <f>+Tabla3[[#This Row],[BALANCE INICIAL]]*Tabla3[[#This Row],[PRECIO]]</f>
        <v>7000</v>
      </c>
      <c r="M768" s="2">
        <f>+Tabla3[[#This Row],[ENTRADAS]]*Tabla3[[#This Row],[PRECIO]]</f>
        <v>0</v>
      </c>
      <c r="N768" s="2">
        <f>+Tabla3[[#This Row],[SALIDAS]]*Tabla3[[#This Row],[PRECIO]]</f>
        <v>0</v>
      </c>
      <c r="O768" s="2">
        <f>+Tabla3[[#This Row],[BALANCE INICIAL2]]+Tabla3[[#This Row],[ENTRADAS3]]-Tabla3[[#This Row],[SALIDAS4]]</f>
        <v>7000</v>
      </c>
    </row>
    <row r="769" spans="1:15" hidden="1">
      <c r="A769" s="9" t="s">
        <v>59</v>
      </c>
      <c r="B769" t="s">
        <v>880</v>
      </c>
      <c r="C769" t="s">
        <v>107</v>
      </c>
      <c r="D769" t="s">
        <v>814</v>
      </c>
      <c r="F769" s="9" t="s">
        <v>820</v>
      </c>
      <c r="G769">
        <v>303</v>
      </c>
      <c r="J769">
        <f>+Tabla3[[#This Row],[BALANCE INICIAL]]+Tabla3[[#This Row],[ENTRADAS]]-Tabla3[[#This Row],[SALIDAS]]</f>
        <v>303</v>
      </c>
      <c r="K769" s="2">
        <v>25</v>
      </c>
      <c r="L769" s="2">
        <f>+Tabla3[[#This Row],[BALANCE INICIAL]]*Tabla3[[#This Row],[PRECIO]]</f>
        <v>7575</v>
      </c>
      <c r="M769" s="2">
        <f>+Tabla3[[#This Row],[ENTRADAS]]*Tabla3[[#This Row],[PRECIO]]</f>
        <v>0</v>
      </c>
      <c r="N769" s="2">
        <f>+Tabla3[[#This Row],[SALIDAS]]*Tabla3[[#This Row],[PRECIO]]</f>
        <v>0</v>
      </c>
      <c r="O769" s="2">
        <f>+Tabla3[[#This Row],[BALANCE INICIAL2]]+Tabla3[[#This Row],[ENTRADAS3]]-Tabla3[[#This Row],[SALIDAS4]]</f>
        <v>7575</v>
      </c>
    </row>
    <row r="770" spans="1:15" hidden="1">
      <c r="A770" s="9" t="s">
        <v>59</v>
      </c>
      <c r="B770" t="s">
        <v>880</v>
      </c>
      <c r="C770" t="s">
        <v>107</v>
      </c>
      <c r="D770" t="s">
        <v>815</v>
      </c>
      <c r="F770" s="9" t="s">
        <v>820</v>
      </c>
      <c r="G770">
        <v>3</v>
      </c>
      <c r="J770">
        <f>+Tabla3[[#This Row],[BALANCE INICIAL]]+Tabla3[[#This Row],[ENTRADAS]]-Tabla3[[#This Row],[SALIDAS]]</f>
        <v>3</v>
      </c>
      <c r="K770" s="2">
        <v>125</v>
      </c>
      <c r="L770" s="2">
        <f>+Tabla3[[#This Row],[BALANCE INICIAL]]*Tabla3[[#This Row],[PRECIO]]</f>
        <v>375</v>
      </c>
      <c r="M770" s="2">
        <f>+Tabla3[[#This Row],[ENTRADAS]]*Tabla3[[#This Row],[PRECIO]]</f>
        <v>0</v>
      </c>
      <c r="N770" s="2">
        <f>+Tabla3[[#This Row],[SALIDAS]]*Tabla3[[#This Row],[PRECIO]]</f>
        <v>0</v>
      </c>
      <c r="O770" s="2">
        <f>+Tabla3[[#This Row],[BALANCE INICIAL2]]+Tabla3[[#This Row],[ENTRADAS3]]-Tabla3[[#This Row],[SALIDAS4]]</f>
        <v>375</v>
      </c>
    </row>
    <row r="771" spans="1:15" hidden="1">
      <c r="A771" s="9" t="s">
        <v>59</v>
      </c>
      <c r="B771" t="s">
        <v>880</v>
      </c>
      <c r="C771" t="s">
        <v>107</v>
      </c>
      <c r="D771" t="s">
        <v>816</v>
      </c>
      <c r="F771" s="9" t="s">
        <v>820</v>
      </c>
      <c r="G771">
        <v>9</v>
      </c>
      <c r="J771">
        <f>+Tabla3[[#This Row],[BALANCE INICIAL]]+Tabla3[[#This Row],[ENTRADAS]]-Tabla3[[#This Row],[SALIDAS]]</f>
        <v>9</v>
      </c>
      <c r="K771" s="2">
        <v>206</v>
      </c>
      <c r="L771" s="2">
        <f>+Tabla3[[#This Row],[BALANCE INICIAL]]*Tabla3[[#This Row],[PRECIO]]</f>
        <v>1854</v>
      </c>
      <c r="M771" s="2">
        <f>+Tabla3[[#This Row],[ENTRADAS]]*Tabla3[[#This Row],[PRECIO]]</f>
        <v>0</v>
      </c>
      <c r="N771" s="2">
        <f>+Tabla3[[#This Row],[SALIDAS]]*Tabla3[[#This Row],[PRECIO]]</f>
        <v>0</v>
      </c>
      <c r="O771" s="2">
        <f>+Tabla3[[#This Row],[BALANCE INICIAL2]]+Tabla3[[#This Row],[ENTRADAS3]]-Tabla3[[#This Row],[SALIDAS4]]</f>
        <v>1854</v>
      </c>
    </row>
    <row r="772" spans="1:15" hidden="1">
      <c r="A772" s="9" t="s">
        <v>59</v>
      </c>
      <c r="B772" t="s">
        <v>880</v>
      </c>
      <c r="C772" t="s">
        <v>107</v>
      </c>
      <c r="D772" t="s">
        <v>817</v>
      </c>
      <c r="F772" s="9" t="s">
        <v>820</v>
      </c>
      <c r="G772">
        <v>1</v>
      </c>
      <c r="J772">
        <f>+Tabla3[[#This Row],[BALANCE INICIAL]]+Tabla3[[#This Row],[ENTRADAS]]-Tabla3[[#This Row],[SALIDAS]]</f>
        <v>1</v>
      </c>
      <c r="K772" s="2">
        <v>102</v>
      </c>
      <c r="L772" s="2">
        <f>+Tabla3[[#This Row],[BALANCE INICIAL]]*Tabla3[[#This Row],[PRECIO]]</f>
        <v>102</v>
      </c>
      <c r="M772" s="2">
        <f>+Tabla3[[#This Row],[ENTRADAS]]*Tabla3[[#This Row],[PRECIO]]</f>
        <v>0</v>
      </c>
      <c r="N772" s="2">
        <f>+Tabla3[[#This Row],[SALIDAS]]*Tabla3[[#This Row],[PRECIO]]</f>
        <v>0</v>
      </c>
      <c r="O772" s="2">
        <f>+Tabla3[[#This Row],[BALANCE INICIAL2]]+Tabla3[[#This Row],[ENTRADAS3]]-Tabla3[[#This Row],[SALIDAS4]]</f>
        <v>102</v>
      </c>
    </row>
    <row r="773" spans="1:15" hidden="1">
      <c r="A773" s="9" t="s">
        <v>59</v>
      </c>
      <c r="B773" t="s">
        <v>880</v>
      </c>
      <c r="C773" t="s">
        <v>107</v>
      </c>
      <c r="D773" t="s">
        <v>818</v>
      </c>
      <c r="F773" s="9" t="s">
        <v>820</v>
      </c>
      <c r="G773">
        <v>120</v>
      </c>
      <c r="J773">
        <f>+Tabla3[[#This Row],[BALANCE INICIAL]]+Tabla3[[#This Row],[ENTRADAS]]-Tabla3[[#This Row],[SALIDAS]]</f>
        <v>120</v>
      </c>
      <c r="K773" s="2">
        <v>115</v>
      </c>
      <c r="L773" s="2">
        <f>+Tabla3[[#This Row],[BALANCE INICIAL]]*Tabla3[[#This Row],[PRECIO]]</f>
        <v>13800</v>
      </c>
      <c r="M773" s="2">
        <f>+Tabla3[[#This Row],[ENTRADAS]]*Tabla3[[#This Row],[PRECIO]]</f>
        <v>0</v>
      </c>
      <c r="N773" s="2">
        <f>+Tabla3[[#This Row],[SALIDAS]]*Tabla3[[#This Row],[PRECIO]]</f>
        <v>0</v>
      </c>
      <c r="O773" s="2">
        <f>+Tabla3[[#This Row],[BALANCE INICIAL2]]+Tabla3[[#This Row],[ENTRADAS3]]-Tabla3[[#This Row],[SALIDAS4]]</f>
        <v>13800</v>
      </c>
    </row>
    <row r="774" spans="1:15" hidden="1">
      <c r="A774" s="9" t="s">
        <v>34</v>
      </c>
      <c r="B774" t="s">
        <v>877</v>
      </c>
      <c r="C774" t="s">
        <v>104</v>
      </c>
      <c r="D774" t="s">
        <v>531</v>
      </c>
      <c r="F774" s="9" t="s">
        <v>826</v>
      </c>
      <c r="G774">
        <v>0</v>
      </c>
      <c r="J774">
        <f>+Tabla3[[#This Row],[BALANCE INICIAL]]+Tabla3[[#This Row],[ENTRADAS]]-Tabla3[[#This Row],[SALIDAS]]</f>
        <v>0</v>
      </c>
      <c r="K774" s="2">
        <v>138</v>
      </c>
      <c r="L774" s="2">
        <f>+Tabla3[[#This Row],[BALANCE INICIAL]]*Tabla3[[#This Row],[PRECIO]]</f>
        <v>0</v>
      </c>
      <c r="M774" s="2">
        <f>+Tabla3[[#This Row],[ENTRADAS]]*Tabla3[[#This Row],[PRECIO]]</f>
        <v>0</v>
      </c>
      <c r="N774" s="2">
        <f>+Tabla3[[#This Row],[SALIDAS]]*Tabla3[[#This Row],[PRECIO]]</f>
        <v>0</v>
      </c>
      <c r="O774" s="2">
        <f>+Tabla3[[#This Row],[BALANCE INICIAL2]]+Tabla3[[#This Row],[ENTRADAS3]]-Tabla3[[#This Row],[SALIDAS4]]</f>
        <v>0</v>
      </c>
    </row>
    <row r="775" spans="1:15" hidden="1">
      <c r="A775" s="9" t="s">
        <v>34</v>
      </c>
      <c r="B775" t="s">
        <v>877</v>
      </c>
      <c r="C775" t="s">
        <v>104</v>
      </c>
      <c r="D775" t="s">
        <v>532</v>
      </c>
      <c r="F775" s="9" t="s">
        <v>826</v>
      </c>
      <c r="G775">
        <v>0</v>
      </c>
      <c r="J775">
        <f>+Tabla3[[#This Row],[BALANCE INICIAL]]+Tabla3[[#This Row],[ENTRADAS]]-Tabla3[[#This Row],[SALIDAS]]</f>
        <v>0</v>
      </c>
      <c r="K775" s="2">
        <v>74</v>
      </c>
      <c r="L775" s="2">
        <f>+Tabla3[[#This Row],[BALANCE INICIAL]]*Tabla3[[#This Row],[PRECIO]]</f>
        <v>0</v>
      </c>
      <c r="M775" s="2">
        <f>+Tabla3[[#This Row],[ENTRADAS]]*Tabla3[[#This Row],[PRECIO]]</f>
        <v>0</v>
      </c>
      <c r="N775" s="2">
        <f>+Tabla3[[#This Row],[SALIDAS]]*Tabla3[[#This Row],[PRECIO]]</f>
        <v>0</v>
      </c>
      <c r="O775" s="2">
        <f>+Tabla3[[#This Row],[BALANCE INICIAL2]]+Tabla3[[#This Row],[ENTRADAS3]]-Tabla3[[#This Row],[SALIDAS4]]</f>
        <v>0</v>
      </c>
    </row>
    <row r="776" spans="1:15">
      <c r="A776" s="9" t="s">
        <v>30</v>
      </c>
      <c r="B776" s="17" t="s">
        <v>876</v>
      </c>
      <c r="C776" t="s">
        <v>73</v>
      </c>
      <c r="D776" t="s">
        <v>147</v>
      </c>
      <c r="F776" s="9" t="s">
        <v>820</v>
      </c>
      <c r="H776">
        <v>12</v>
      </c>
      <c r="I776">
        <v>12</v>
      </c>
      <c r="J776">
        <f>+Tabla3[[#This Row],[BALANCE INICIAL]]+Tabla3[[#This Row],[ENTRADAS]]-Tabla3[[#This Row],[SALIDAS]]</f>
        <v>0</v>
      </c>
      <c r="K776" s="2">
        <v>12000</v>
      </c>
      <c r="L776" s="2">
        <f>+Tabla3[[#This Row],[BALANCE INICIAL]]*Tabla3[[#This Row],[PRECIO]]</f>
        <v>0</v>
      </c>
      <c r="M776" s="2">
        <f>+Tabla3[[#This Row],[ENTRADAS]]*Tabla3[[#This Row],[PRECIO]]</f>
        <v>144000</v>
      </c>
      <c r="N776" s="2">
        <f>+Tabla3[[#This Row],[SALIDAS]]*Tabla3[[#This Row],[PRECIO]]</f>
        <v>144000</v>
      </c>
      <c r="O776" s="2">
        <f>+Tabla3[[#This Row],[BALANCE INICIAL2]]+Tabla3[[#This Row],[ENTRADAS3]]-Tabla3[[#This Row],[SALIDAS4]]</f>
        <v>0</v>
      </c>
    </row>
    <row r="777" spans="1:15" hidden="1">
      <c r="A777" s="9" t="s">
        <v>29</v>
      </c>
      <c r="B777" s="17" t="s">
        <v>878</v>
      </c>
      <c r="C777" t="s">
        <v>102</v>
      </c>
      <c r="D777" t="s">
        <v>637</v>
      </c>
      <c r="F777" s="9" t="s">
        <v>872</v>
      </c>
      <c r="G777">
        <v>5</v>
      </c>
      <c r="J777">
        <f>+Tabla3[[#This Row],[BALANCE INICIAL]]+Tabla3[[#This Row],[ENTRADAS]]-Tabla3[[#This Row],[SALIDAS]]</f>
        <v>5</v>
      </c>
      <c r="K777" s="2">
        <v>290</v>
      </c>
      <c r="L777" s="2">
        <f>+Tabla3[[#This Row],[BALANCE INICIAL]]*Tabla3[[#This Row],[PRECIO]]</f>
        <v>1450</v>
      </c>
      <c r="M777" s="2">
        <f>+Tabla3[[#This Row],[ENTRADAS]]*Tabla3[[#This Row],[PRECIO]]</f>
        <v>0</v>
      </c>
      <c r="N777" s="2">
        <f>+Tabla3[[#This Row],[SALIDAS]]*Tabla3[[#This Row],[PRECIO]]</f>
        <v>0</v>
      </c>
      <c r="O777" s="2">
        <f>+Tabla3[[#This Row],[BALANCE INICIAL2]]+Tabla3[[#This Row],[ENTRADAS3]]-Tabla3[[#This Row],[SALIDAS4]]</f>
        <v>1450</v>
      </c>
    </row>
    <row r="778" spans="1:15" hidden="1">
      <c r="A778" s="9" t="s">
        <v>29</v>
      </c>
      <c r="B778" s="17" t="s">
        <v>878</v>
      </c>
      <c r="C778" t="s">
        <v>102</v>
      </c>
      <c r="D778" t="s">
        <v>638</v>
      </c>
      <c r="F778" s="9" t="s">
        <v>872</v>
      </c>
      <c r="G778">
        <v>2</v>
      </c>
      <c r="J778">
        <f>+Tabla3[[#This Row],[BALANCE INICIAL]]+Tabla3[[#This Row],[ENTRADAS]]-Tabla3[[#This Row],[SALIDAS]]</f>
        <v>2</v>
      </c>
      <c r="K778" s="2">
        <v>500</v>
      </c>
      <c r="L778" s="2">
        <f>+Tabla3[[#This Row],[BALANCE INICIAL]]*Tabla3[[#This Row],[PRECIO]]</f>
        <v>1000</v>
      </c>
      <c r="M778" s="2">
        <f>+Tabla3[[#This Row],[ENTRADAS]]*Tabla3[[#This Row],[PRECIO]]</f>
        <v>0</v>
      </c>
      <c r="N778" s="2">
        <f>+Tabla3[[#This Row],[SALIDAS]]*Tabla3[[#This Row],[PRECIO]]</f>
        <v>0</v>
      </c>
      <c r="O778" s="2">
        <f>+Tabla3[[#This Row],[BALANCE INICIAL2]]+Tabla3[[#This Row],[ENTRADAS3]]-Tabla3[[#This Row],[SALIDAS4]]</f>
        <v>1000</v>
      </c>
    </row>
    <row r="779" spans="1:15" hidden="1">
      <c r="A779" s="9" t="s">
        <v>29</v>
      </c>
      <c r="B779" s="17" t="s">
        <v>878</v>
      </c>
      <c r="C779" t="s">
        <v>102</v>
      </c>
      <c r="D779" t="s">
        <v>639</v>
      </c>
      <c r="F779" s="9" t="s">
        <v>870</v>
      </c>
      <c r="G779">
        <v>10</v>
      </c>
      <c r="J779">
        <f>+Tabla3[[#This Row],[BALANCE INICIAL]]+Tabla3[[#This Row],[ENTRADAS]]-Tabla3[[#This Row],[SALIDAS]]</f>
        <v>10</v>
      </c>
      <c r="K779" s="2">
        <v>750</v>
      </c>
      <c r="L779" s="2">
        <f>+Tabla3[[#This Row],[BALANCE INICIAL]]*Tabla3[[#This Row],[PRECIO]]</f>
        <v>7500</v>
      </c>
      <c r="M779" s="2">
        <f>+Tabla3[[#This Row],[ENTRADAS]]*Tabla3[[#This Row],[PRECIO]]</f>
        <v>0</v>
      </c>
      <c r="N779" s="2">
        <f>+Tabla3[[#This Row],[SALIDAS]]*Tabla3[[#This Row],[PRECIO]]</f>
        <v>0</v>
      </c>
      <c r="O779" s="2">
        <f>+Tabla3[[#This Row],[BALANCE INICIAL2]]+Tabla3[[#This Row],[ENTRADAS3]]-Tabla3[[#This Row],[SALIDAS4]]</f>
        <v>7500</v>
      </c>
    </row>
    <row r="780" spans="1:15" hidden="1">
      <c r="A780" s="9" t="s">
        <v>29</v>
      </c>
      <c r="B780" s="17" t="s">
        <v>878</v>
      </c>
      <c r="C780" t="s">
        <v>102</v>
      </c>
      <c r="D780" t="s">
        <v>640</v>
      </c>
      <c r="F780" s="9" t="s">
        <v>872</v>
      </c>
      <c r="G780">
        <v>1</v>
      </c>
      <c r="J780">
        <f>+Tabla3[[#This Row],[BALANCE INICIAL]]+Tabla3[[#This Row],[ENTRADAS]]-Tabla3[[#This Row],[SALIDAS]]</f>
        <v>1</v>
      </c>
      <c r="K780" s="2">
        <v>186</v>
      </c>
      <c r="L780" s="2">
        <f>+Tabla3[[#This Row],[BALANCE INICIAL]]*Tabla3[[#This Row],[PRECIO]]</f>
        <v>186</v>
      </c>
      <c r="M780" s="2">
        <f>+Tabla3[[#This Row],[ENTRADAS]]*Tabla3[[#This Row],[PRECIO]]</f>
        <v>0</v>
      </c>
      <c r="N780" s="2">
        <f>+Tabla3[[#This Row],[SALIDAS]]*Tabla3[[#This Row],[PRECIO]]</f>
        <v>0</v>
      </c>
      <c r="O780" s="2">
        <f>+Tabla3[[#This Row],[BALANCE INICIAL2]]+Tabla3[[#This Row],[ENTRADAS3]]-Tabla3[[#This Row],[SALIDAS4]]</f>
        <v>186</v>
      </c>
    </row>
    <row r="781" spans="1:15" hidden="1">
      <c r="A781" s="9" t="s">
        <v>29</v>
      </c>
      <c r="B781" s="17" t="s">
        <v>878</v>
      </c>
      <c r="C781" t="s">
        <v>102</v>
      </c>
      <c r="D781" t="s">
        <v>641</v>
      </c>
      <c r="F781" s="9" t="s">
        <v>870</v>
      </c>
      <c r="G781">
        <v>39</v>
      </c>
      <c r="J781">
        <f>+Tabla3[[#This Row],[BALANCE INICIAL]]+Tabla3[[#This Row],[ENTRADAS]]-Tabla3[[#This Row],[SALIDAS]]</f>
        <v>39</v>
      </c>
      <c r="K781" s="2">
        <v>200</v>
      </c>
      <c r="L781" s="2">
        <f>+Tabla3[[#This Row],[BALANCE INICIAL]]*Tabla3[[#This Row],[PRECIO]]</f>
        <v>7800</v>
      </c>
      <c r="M781" s="2">
        <f>+Tabla3[[#This Row],[ENTRADAS]]*Tabla3[[#This Row],[PRECIO]]</f>
        <v>0</v>
      </c>
      <c r="N781" s="2">
        <f>+Tabla3[[#This Row],[SALIDAS]]*Tabla3[[#This Row],[PRECIO]]</f>
        <v>0</v>
      </c>
      <c r="O781" s="2">
        <f>+Tabla3[[#This Row],[BALANCE INICIAL2]]+Tabla3[[#This Row],[ENTRADAS3]]-Tabla3[[#This Row],[SALIDAS4]]</f>
        <v>7800</v>
      </c>
    </row>
    <row r="782" spans="1:15" hidden="1">
      <c r="A782" s="9" t="s">
        <v>29</v>
      </c>
      <c r="B782" s="17" t="s">
        <v>878</v>
      </c>
      <c r="C782" t="s">
        <v>102</v>
      </c>
      <c r="D782" t="s">
        <v>642</v>
      </c>
      <c r="F782" s="9" t="s">
        <v>870</v>
      </c>
      <c r="G782">
        <v>10</v>
      </c>
      <c r="J782">
        <f>+Tabla3[[#This Row],[BALANCE INICIAL]]+Tabla3[[#This Row],[ENTRADAS]]-Tabla3[[#This Row],[SALIDAS]]</f>
        <v>10</v>
      </c>
      <c r="K782" s="2">
        <v>200</v>
      </c>
      <c r="L782" s="2">
        <f>+Tabla3[[#This Row],[BALANCE INICIAL]]*Tabla3[[#This Row],[PRECIO]]</f>
        <v>2000</v>
      </c>
      <c r="M782" s="2">
        <f>+Tabla3[[#This Row],[ENTRADAS]]*Tabla3[[#This Row],[PRECIO]]</f>
        <v>0</v>
      </c>
      <c r="N782" s="2">
        <f>+Tabla3[[#This Row],[SALIDAS]]*Tabla3[[#This Row],[PRECIO]]</f>
        <v>0</v>
      </c>
      <c r="O782" s="2">
        <f>+Tabla3[[#This Row],[BALANCE INICIAL2]]+Tabla3[[#This Row],[ENTRADAS3]]-Tabla3[[#This Row],[SALIDAS4]]</f>
        <v>2000</v>
      </c>
    </row>
    <row r="783" spans="1:15" ht="27.6">
      <c r="A783" s="15" t="s">
        <v>43</v>
      </c>
      <c r="B783" s="17" t="s">
        <v>954</v>
      </c>
      <c r="C783" s="18" t="s">
        <v>89</v>
      </c>
      <c r="D783" t="s">
        <v>969</v>
      </c>
      <c r="F783" s="9" t="s">
        <v>820</v>
      </c>
      <c r="H783">
        <v>1000</v>
      </c>
      <c r="J783">
        <f>+Tabla3[[#This Row],[BALANCE INICIAL]]+Tabla3[[#This Row],[ENTRADAS]]-Tabla3[[#This Row],[SALIDAS]]</f>
        <v>1000</v>
      </c>
      <c r="K783" s="2">
        <v>0.88</v>
      </c>
      <c r="L783" s="2">
        <f>+Tabla3[[#This Row],[BALANCE INICIAL]]*Tabla3[[#This Row],[PRECIO]]</f>
        <v>0</v>
      </c>
      <c r="M783" s="2">
        <f>+Tabla3[[#This Row],[ENTRADAS]]*Tabla3[[#This Row],[PRECIO]]</f>
        <v>880</v>
      </c>
      <c r="N783" s="2">
        <f>+Tabla3[[#This Row],[SALIDAS]]*Tabla3[[#This Row],[PRECIO]]</f>
        <v>0</v>
      </c>
      <c r="O783" s="2">
        <f>+Tabla3[[#This Row],[BALANCE INICIAL2]]+Tabla3[[#This Row],[ENTRADAS3]]-Tabla3[[#This Row],[SALIDAS4]]</f>
        <v>880</v>
      </c>
    </row>
    <row r="784" spans="1:15" ht="27.6">
      <c r="A784" s="15" t="s">
        <v>43</v>
      </c>
      <c r="B784" s="17" t="s">
        <v>954</v>
      </c>
      <c r="C784" s="18" t="s">
        <v>89</v>
      </c>
      <c r="D784" t="s">
        <v>970</v>
      </c>
      <c r="F784" s="9" t="s">
        <v>820</v>
      </c>
      <c r="H784">
        <v>1000</v>
      </c>
      <c r="J784">
        <f>+Tabla3[[#This Row],[BALANCE INICIAL]]+Tabla3[[#This Row],[ENTRADAS]]-Tabla3[[#This Row],[SALIDAS]]</f>
        <v>1000</v>
      </c>
      <c r="K784" s="2">
        <v>2.7</v>
      </c>
      <c r="L784" s="2">
        <f>+Tabla3[[#This Row],[BALANCE INICIAL]]*Tabla3[[#This Row],[PRECIO]]</f>
        <v>0</v>
      </c>
      <c r="M784" s="2">
        <f>+Tabla3[[#This Row],[ENTRADAS]]*Tabla3[[#This Row],[PRECIO]]</f>
        <v>2700</v>
      </c>
      <c r="N784" s="2">
        <f>+Tabla3[[#This Row],[SALIDAS]]*Tabla3[[#This Row],[PRECIO]]</f>
        <v>0</v>
      </c>
      <c r="O784" s="2">
        <f>+Tabla3[[#This Row],[BALANCE INICIAL2]]+Tabla3[[#This Row],[ENTRADAS3]]-Tabla3[[#This Row],[SALIDAS4]]</f>
        <v>2700</v>
      </c>
    </row>
    <row r="785" spans="1:15" hidden="1">
      <c r="A785" s="9" t="s">
        <v>33</v>
      </c>
      <c r="B785" s="17" t="s">
        <v>879</v>
      </c>
      <c r="C785" t="s">
        <v>106</v>
      </c>
      <c r="D785" t="s">
        <v>819</v>
      </c>
      <c r="F785" s="9" t="s">
        <v>825</v>
      </c>
      <c r="G785">
        <v>1</v>
      </c>
      <c r="J785">
        <f>+Tabla3[[#This Row],[BALANCE INICIAL]]+Tabla3[[#This Row],[ENTRADAS]]-Tabla3[[#This Row],[SALIDAS]]</f>
        <v>1</v>
      </c>
      <c r="K785" s="2">
        <v>1490</v>
      </c>
      <c r="L785" s="2">
        <f>+Tabla3[[#This Row],[BALANCE INICIAL]]*Tabla3[[#This Row],[PRECIO]]</f>
        <v>1490</v>
      </c>
      <c r="M785" s="2">
        <f>+Tabla3[[#This Row],[ENTRADAS]]*Tabla3[[#This Row],[PRECIO]]</f>
        <v>0</v>
      </c>
      <c r="N785" s="2">
        <f>+Tabla3[[#This Row],[SALIDAS]]*Tabla3[[#This Row],[PRECIO]]</f>
        <v>0</v>
      </c>
      <c r="O785" s="2">
        <f>+Tabla3[[#This Row],[BALANCE INICIAL2]]+Tabla3[[#This Row],[ENTRADAS3]]-Tabla3[[#This Row],[SALIDAS4]]</f>
        <v>1490</v>
      </c>
    </row>
    <row r="786" spans="1:15">
      <c r="A786" s="9" t="s">
        <v>30</v>
      </c>
      <c r="B786" s="17" t="s">
        <v>876</v>
      </c>
      <c r="C786" t="s">
        <v>73</v>
      </c>
      <c r="D786" t="s">
        <v>143</v>
      </c>
      <c r="F786" s="9" t="s">
        <v>820</v>
      </c>
      <c r="H786">
        <v>10</v>
      </c>
      <c r="I786">
        <v>10</v>
      </c>
      <c r="J786">
        <f>+Tabla3[[#This Row],[BALANCE INICIAL]]+Tabla3[[#This Row],[ENTRADAS]]-Tabla3[[#This Row],[SALIDAS]]</f>
        <v>0</v>
      </c>
      <c r="K786" s="2">
        <v>500</v>
      </c>
      <c r="L786" s="2">
        <f>+Tabla3[[#This Row],[BALANCE INICIAL]]*Tabla3[[#This Row],[PRECIO]]</f>
        <v>0</v>
      </c>
      <c r="M786" s="2">
        <f>+Tabla3[[#This Row],[ENTRADAS]]*Tabla3[[#This Row],[PRECIO]]</f>
        <v>5000</v>
      </c>
      <c r="N786" s="2">
        <f>+Tabla3[[#This Row],[SALIDAS]]*Tabla3[[#This Row],[PRECIO]]</f>
        <v>5000</v>
      </c>
      <c r="O786" s="2">
        <f>+Tabla3[[#This Row],[BALANCE INICIAL2]]+Tabla3[[#This Row],[ENTRADAS3]]-Tabla3[[#This Row],[SALIDAS4]]</f>
        <v>0</v>
      </c>
    </row>
    <row r="787" spans="1:15">
      <c r="A787" s="9" t="s">
        <v>30</v>
      </c>
      <c r="B787" s="17" t="s">
        <v>876</v>
      </c>
      <c r="C787" t="s">
        <v>73</v>
      </c>
      <c r="D787" t="s">
        <v>136</v>
      </c>
      <c r="F787" s="9" t="s">
        <v>829</v>
      </c>
      <c r="H787">
        <v>130</v>
      </c>
      <c r="I787">
        <v>130</v>
      </c>
      <c r="J787">
        <f>+Tabla3[[#This Row],[BALANCE INICIAL]]+Tabla3[[#This Row],[ENTRADAS]]-Tabla3[[#This Row],[SALIDAS]]</f>
        <v>0</v>
      </c>
      <c r="K787" s="2">
        <v>400</v>
      </c>
      <c r="L787" s="2">
        <f>+Tabla3[[#This Row],[BALANCE INICIAL]]*Tabla3[[#This Row],[PRECIO]]</f>
        <v>0</v>
      </c>
      <c r="M787" s="2">
        <f>+Tabla3[[#This Row],[ENTRADAS]]*Tabla3[[#This Row],[PRECIO]]</f>
        <v>52000</v>
      </c>
      <c r="N787" s="2">
        <f>+Tabla3[[#This Row],[SALIDAS]]*Tabla3[[#This Row],[PRECIO]]</f>
        <v>52000</v>
      </c>
      <c r="O787" s="2">
        <f>+Tabla3[[#This Row],[BALANCE INICIAL2]]+Tabla3[[#This Row],[ENTRADAS3]]-Tabla3[[#This Row],[SALIDAS4]]</f>
        <v>0</v>
      </c>
    </row>
    <row r="788" spans="1:15" hidden="1">
      <c r="A788" s="9" t="s">
        <v>57</v>
      </c>
      <c r="B788" t="s">
        <v>878</v>
      </c>
      <c r="C788" t="s">
        <v>102</v>
      </c>
      <c r="D788" t="s">
        <v>529</v>
      </c>
      <c r="F788" s="9" t="s">
        <v>908</v>
      </c>
      <c r="G788">
        <v>0</v>
      </c>
      <c r="J788">
        <f>+Tabla3[[#This Row],[BALANCE INICIAL]]+Tabla3[[#This Row],[ENTRADAS]]-Tabla3[[#This Row],[SALIDAS]]</f>
        <v>0</v>
      </c>
      <c r="K788" s="2">
        <v>110</v>
      </c>
      <c r="L788" s="2">
        <f>+Tabla3[[#This Row],[BALANCE INICIAL]]*Tabla3[[#This Row],[PRECIO]]</f>
        <v>0</v>
      </c>
      <c r="M788" s="2">
        <f>+Tabla3[[#This Row],[ENTRADAS]]*Tabla3[[#This Row],[PRECIO]]</f>
        <v>0</v>
      </c>
      <c r="N788" s="2">
        <f>+Tabla3[[#This Row],[SALIDAS]]*Tabla3[[#This Row],[PRECIO]]</f>
        <v>0</v>
      </c>
      <c r="O788" s="2">
        <f>+Tabla3[[#This Row],[BALANCE INICIAL2]]+Tabla3[[#This Row],[ENTRADAS3]]-Tabla3[[#This Row],[SALIDAS4]]</f>
        <v>0</v>
      </c>
    </row>
    <row r="789" spans="1:15" hidden="1">
      <c r="A789" s="9" t="s">
        <v>58</v>
      </c>
      <c r="B789" t="s">
        <v>878</v>
      </c>
      <c r="C789" t="s">
        <v>102</v>
      </c>
      <c r="D789" t="s">
        <v>530</v>
      </c>
      <c r="F789" s="9" t="s">
        <v>908</v>
      </c>
      <c r="G789">
        <v>0</v>
      </c>
      <c r="J789">
        <f>+Tabla3[[#This Row],[BALANCE INICIAL]]+Tabla3[[#This Row],[ENTRADAS]]-Tabla3[[#This Row],[SALIDAS]]</f>
        <v>0</v>
      </c>
      <c r="K789" s="2">
        <v>33</v>
      </c>
      <c r="L789" s="2">
        <f>+Tabla3[[#This Row],[BALANCE INICIAL]]*Tabla3[[#This Row],[PRECIO]]</f>
        <v>0</v>
      </c>
      <c r="M789" s="2">
        <f>+Tabla3[[#This Row],[ENTRADAS]]*Tabla3[[#This Row],[PRECIO]]</f>
        <v>0</v>
      </c>
      <c r="N789" s="2">
        <f>+Tabla3[[#This Row],[SALIDAS]]*Tabla3[[#This Row],[PRECIO]]</f>
        <v>0</v>
      </c>
      <c r="O789" s="2">
        <f>+Tabla3[[#This Row],[BALANCE INICIAL2]]+Tabla3[[#This Row],[ENTRADAS3]]-Tabla3[[#This Row],[SALIDAS4]]</f>
        <v>0</v>
      </c>
    </row>
    <row r="790" spans="1:15" hidden="1">
      <c r="A790" s="9" t="s">
        <v>31</v>
      </c>
      <c r="B790" t="s">
        <v>897</v>
      </c>
      <c r="C790" t="s">
        <v>75</v>
      </c>
      <c r="D790" t="s">
        <v>243</v>
      </c>
      <c r="F790" s="9" t="s">
        <v>821</v>
      </c>
      <c r="G790">
        <v>11</v>
      </c>
      <c r="I790">
        <v>2</v>
      </c>
      <c r="J790">
        <f>+Tabla3[[#This Row],[BALANCE INICIAL]]+Tabla3[[#This Row],[ENTRADAS]]-Tabla3[[#This Row],[SALIDAS]]</f>
        <v>9</v>
      </c>
      <c r="K790" s="2">
        <v>1950</v>
      </c>
      <c r="L790" s="2">
        <f>+Tabla3[[#This Row],[BALANCE INICIAL]]*Tabla3[[#This Row],[PRECIO]]</f>
        <v>21450</v>
      </c>
      <c r="M790" s="2">
        <f>+Tabla3[[#This Row],[ENTRADAS]]*Tabla3[[#This Row],[PRECIO]]</f>
        <v>0</v>
      </c>
      <c r="N790" s="2">
        <f>+Tabla3[[#This Row],[SALIDAS]]*Tabla3[[#This Row],[PRECIO]]</f>
        <v>3900</v>
      </c>
      <c r="O790" s="2">
        <f>+Tabla3[[#This Row],[BALANCE INICIAL2]]+Tabla3[[#This Row],[ENTRADAS3]]-Tabla3[[#This Row],[SALIDAS4]]</f>
        <v>17550</v>
      </c>
    </row>
    <row r="791" spans="1:15" hidden="1">
      <c r="A791" s="9" t="s">
        <v>28</v>
      </c>
      <c r="B791" t="s">
        <v>884</v>
      </c>
      <c r="C791" t="s">
        <v>74</v>
      </c>
      <c r="F791" s="9"/>
      <c r="J791">
        <f>+Tabla3[[#This Row],[BALANCE INICIAL]]+Tabla3[[#This Row],[ENTRADAS]]-Tabla3[[#This Row],[SALIDAS]]</f>
        <v>0</v>
      </c>
      <c r="K791" s="2"/>
      <c r="L791" s="2">
        <f>+Tabla3[[#This Row],[BALANCE INICIAL]]*Tabla3[[#This Row],[PRECIO]]</f>
        <v>0</v>
      </c>
      <c r="M791" s="2">
        <f>+Tabla3[[#This Row],[ENTRADAS]]*Tabla3[[#This Row],[PRECIO]]</f>
        <v>0</v>
      </c>
      <c r="N791" s="2">
        <f>+Tabla3[[#This Row],[SALIDAS]]*Tabla3[[#This Row],[PRECIO]]</f>
        <v>0</v>
      </c>
      <c r="O791" s="2">
        <f>+Tabla3[[#This Row],[BALANCE INICIAL2]]+Tabla3[[#This Row],[ENTRADAS3]]-Tabla3[[#This Row],[SALIDAS4]]</f>
        <v>0</v>
      </c>
    </row>
    <row r="792" spans="1:15" hidden="1">
      <c r="A792" s="9" t="s">
        <v>28</v>
      </c>
      <c r="B792" t="s">
        <v>884</v>
      </c>
      <c r="C792" t="s">
        <v>74</v>
      </c>
      <c r="F792" s="9"/>
      <c r="G792">
        <v>0</v>
      </c>
      <c r="J792">
        <f>+Tabla3[[#This Row],[BALANCE INICIAL]]+Tabla3[[#This Row],[ENTRADAS]]-Tabla3[[#This Row],[SALIDAS]]</f>
        <v>0</v>
      </c>
      <c r="K792" s="2"/>
      <c r="L792" s="2">
        <f>+Tabla3[[#This Row],[BALANCE INICIAL]]*Tabla3[[#This Row],[PRECIO]]</f>
        <v>0</v>
      </c>
      <c r="M792" s="2">
        <f>+Tabla3[[#This Row],[ENTRADAS]]*Tabla3[[#This Row],[PRECIO]]</f>
        <v>0</v>
      </c>
      <c r="N792" s="2">
        <f>+Tabla3[[#This Row],[SALIDAS]]*Tabla3[[#This Row],[PRECIO]]</f>
        <v>0</v>
      </c>
      <c r="O792" s="2">
        <f>+Tabla3[[#This Row],[BALANCE INICIAL2]]+Tabla3[[#This Row],[ENTRADAS3]]-Tabla3[[#This Row],[SALIDAS4]]</f>
        <v>0</v>
      </c>
    </row>
  </sheetData>
  <mergeCells count="5">
    <mergeCell ref="A15:C15"/>
    <mergeCell ref="G15:J15"/>
    <mergeCell ref="L15:O15"/>
    <mergeCell ref="A6:C6"/>
    <mergeCell ref="A7:C7"/>
  </mergeCells>
  <phoneticPr fontId="8" type="noConversion"/>
  <conditionalFormatting sqref="A188">
    <cfRule type="duplicateValues" dxfId="22" priority="5" stopIfTrue="1"/>
    <cfRule type="duplicateValues" dxfId="21" priority="6" stopIfTrue="1"/>
    <cfRule type="duplicateValues" dxfId="20" priority="7" stopIfTrue="1"/>
    <cfRule type="duplicateValues" dxfId="19" priority="8"/>
  </conditionalFormatting>
  <conditionalFormatting sqref="A189">
    <cfRule type="duplicateValues" dxfId="18" priority="1" stopIfTrue="1"/>
    <cfRule type="duplicateValues" dxfId="17" priority="2" stopIfTrue="1"/>
    <cfRule type="duplicateValues" dxfId="16" priority="3" stopIfTrue="1"/>
    <cfRule type="duplicateValues" dxfId="15" priority="4"/>
  </conditionalFormatting>
  <conditionalFormatting sqref="A508:A509">
    <cfRule type="duplicateValues" dxfId="14" priority="9" stopIfTrue="1"/>
    <cfRule type="duplicateValues" dxfId="13" priority="10" stopIfTrue="1"/>
    <cfRule type="duplicateValues" dxfId="12" priority="11" stopIfTrue="1"/>
    <cfRule type="duplicateValues" dxfId="11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6:O792"/>
  <sheetViews>
    <sheetView showGridLines="0" topLeftCell="A11" zoomScale="115" zoomScaleNormal="115" workbookViewId="0">
      <selection activeCell="B232" sqref="B232"/>
    </sheetView>
  </sheetViews>
  <sheetFormatPr baseColWidth="10" defaultRowHeight="14.4"/>
  <cols>
    <col min="1" max="1" width="13.5546875" customWidth="1"/>
    <col min="2" max="2" width="20.33203125" customWidth="1"/>
    <col min="3" max="3" width="26.109375" customWidth="1"/>
    <col min="4" max="4" width="38.44140625" customWidth="1"/>
    <col min="5" max="5" width="24.44140625" customWidth="1"/>
    <col min="6" max="6" width="22" customWidth="1"/>
    <col min="7" max="7" width="16" customWidth="1"/>
    <col min="8" max="8" width="12.5546875" customWidth="1"/>
    <col min="10" max="10" width="15.44140625" customWidth="1"/>
    <col min="12" max="12" width="19.109375" customWidth="1"/>
    <col min="13" max="13" width="13.5546875" customWidth="1"/>
    <col min="14" max="14" width="12.33203125" customWidth="1"/>
    <col min="15" max="15" width="14" customWidth="1"/>
  </cols>
  <sheetData>
    <row r="6" spans="1:15" ht="18">
      <c r="A6" s="217" t="s">
        <v>21</v>
      </c>
      <c r="B6" s="217"/>
      <c r="C6" s="217"/>
    </row>
    <row r="7" spans="1:15" ht="18">
      <c r="A7" s="218" t="s">
        <v>22</v>
      </c>
      <c r="B7" s="218"/>
      <c r="C7" s="218"/>
    </row>
    <row r="9" spans="1:15">
      <c r="A9" s="7" t="s">
        <v>18</v>
      </c>
      <c r="B9" s="4" t="s">
        <v>916</v>
      </c>
    </row>
    <row r="10" spans="1:15">
      <c r="A10" s="7" t="s">
        <v>19</v>
      </c>
      <c r="B10" s="5"/>
    </row>
    <row r="11" spans="1:15" ht="43.2">
      <c r="A11" s="8" t="s">
        <v>20</v>
      </c>
      <c r="B11" s="6">
        <f ca="1">+TODAY()</f>
        <v>45593</v>
      </c>
    </row>
    <row r="14" spans="1:15" ht="15" thickBot="1"/>
    <row r="15" spans="1:15" ht="18.600000000000001" thickBot="1">
      <c r="A15" s="219" t="s">
        <v>14</v>
      </c>
      <c r="B15" s="220"/>
      <c r="C15" s="221"/>
      <c r="G15" s="222" t="s">
        <v>15</v>
      </c>
      <c r="H15" s="223"/>
      <c r="I15" s="223"/>
      <c r="J15" s="224"/>
      <c r="L15" s="225" t="s">
        <v>17</v>
      </c>
      <c r="M15" s="223"/>
      <c r="N15" s="223"/>
      <c r="O15" s="224"/>
    </row>
    <row r="16" spans="1:15">
      <c r="A16" s="1" t="s">
        <v>0</v>
      </c>
      <c r="B16" s="1" t="s">
        <v>12</v>
      </c>
      <c r="C16" s="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1" t="s">
        <v>3</v>
      </c>
      <c r="I16" s="1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>
      <c r="A17" s="9" t="s">
        <v>46</v>
      </c>
      <c r="B17" s="16" t="s">
        <v>903</v>
      </c>
      <c r="C17" t="s">
        <v>93</v>
      </c>
      <c r="D17" t="s">
        <v>314</v>
      </c>
      <c r="F17" s="9" t="s">
        <v>826</v>
      </c>
      <c r="G17">
        <v>3</v>
      </c>
      <c r="J17">
        <f>+Tabla3567[[#This Row],[BALANCE INICIAL]]+Tabla3567[[#This Row],[ENTRADAS]]-Tabla3567[[#This Row],[SALIDAS]]</f>
        <v>3</v>
      </c>
      <c r="K17" s="2">
        <v>250.04</v>
      </c>
      <c r="L17" s="2">
        <f>+Tabla3567[[#This Row],[BALANCE INICIAL]]*Tabla3567[[#This Row],[PRECIO]]</f>
        <v>750.12</v>
      </c>
      <c r="M17" s="2">
        <f>+Tabla3567[[#This Row],[ENTRADAS]]*Tabla3567[[#This Row],[PRECIO]]</f>
        <v>0</v>
      </c>
      <c r="N17" s="2">
        <f>+Tabla3567[[#This Row],[SALIDAS]]*Tabla3567[[#This Row],[PRECIO]]</f>
        <v>0</v>
      </c>
      <c r="O17" s="2">
        <f>+Tabla3567[[#This Row],[BALANCE INICIAL2]]+Tabla3567[[#This Row],[ENTRADAS3]]-Tabla3567[[#This Row],[SALIDAS4]]</f>
        <v>750.12</v>
      </c>
    </row>
    <row r="18" spans="1:15">
      <c r="A18" s="9" t="s">
        <v>25</v>
      </c>
      <c r="B18" s="16" t="s">
        <v>901</v>
      </c>
      <c r="C18" t="s">
        <v>65</v>
      </c>
      <c r="D18" t="s">
        <v>119</v>
      </c>
      <c r="F18" s="9" t="s">
        <v>822</v>
      </c>
      <c r="G18">
        <v>4000</v>
      </c>
      <c r="J18">
        <f>+Tabla3567[[#This Row],[BALANCE INICIAL]]+Tabla3567[[#This Row],[ENTRADAS]]-Tabla3567[[#This Row],[SALIDAS]]</f>
        <v>4000</v>
      </c>
      <c r="K18" s="2">
        <v>8.2799999999999994</v>
      </c>
      <c r="L18" s="2">
        <f>+Tabla3567[[#This Row],[BALANCE INICIAL]]*Tabla3567[[#This Row],[PRECIO]]</f>
        <v>33120</v>
      </c>
      <c r="M18" s="2">
        <f>+Tabla3567[[#This Row],[ENTRADAS]]*Tabla3567[[#This Row],[PRECIO]]</f>
        <v>0</v>
      </c>
      <c r="N18" s="2">
        <f>+Tabla3567[[#This Row],[SALIDAS]]*Tabla3567[[#This Row],[PRECIO]]</f>
        <v>0</v>
      </c>
      <c r="O18" s="2">
        <f>+Tabla3567[[#This Row],[BALANCE INICIAL2]]+Tabla3567[[#This Row],[ENTRADAS3]]-Tabla3567[[#This Row],[SALIDAS4]]</f>
        <v>33120</v>
      </c>
    </row>
    <row r="19" spans="1:15">
      <c r="A19" s="9" t="s">
        <v>25</v>
      </c>
      <c r="B19" s="16" t="s">
        <v>901</v>
      </c>
      <c r="C19" t="s">
        <v>67</v>
      </c>
      <c r="D19" t="s">
        <v>121</v>
      </c>
      <c r="F19" s="9" t="s">
        <v>823</v>
      </c>
      <c r="G19">
        <v>19</v>
      </c>
      <c r="J19">
        <f>+Tabla3567[[#This Row],[BALANCE INICIAL]]+Tabla3567[[#This Row],[ENTRADAS]]-Tabla3567[[#This Row],[SALIDAS]]</f>
        <v>19</v>
      </c>
      <c r="K19" s="2">
        <v>150</v>
      </c>
      <c r="L19" s="2">
        <f>+Tabla3567[[#This Row],[BALANCE INICIAL]]*Tabla3567[[#This Row],[PRECIO]]</f>
        <v>2850</v>
      </c>
      <c r="M19" s="2">
        <f>+Tabla3567[[#This Row],[ENTRADAS]]*Tabla3567[[#This Row],[PRECIO]]</f>
        <v>0</v>
      </c>
      <c r="N19" s="2">
        <f>+Tabla3567[[#This Row],[SALIDAS]]*Tabla3567[[#This Row],[PRECIO]]</f>
        <v>0</v>
      </c>
      <c r="O19" s="2">
        <f>+Tabla3567[[#This Row],[BALANCE INICIAL2]]+Tabla3567[[#This Row],[ENTRADAS3]]-Tabla3567[[#This Row],[SALIDAS4]]</f>
        <v>2850</v>
      </c>
    </row>
    <row r="20" spans="1:15">
      <c r="A20" s="9" t="s">
        <v>25</v>
      </c>
      <c r="B20" s="16" t="s">
        <v>901</v>
      </c>
      <c r="C20" t="s">
        <v>67</v>
      </c>
      <c r="D20" t="s">
        <v>279</v>
      </c>
      <c r="F20" s="9" t="s">
        <v>820</v>
      </c>
      <c r="G20">
        <v>6</v>
      </c>
      <c r="J20">
        <f>+Tabla3567[[#This Row],[BALANCE INICIAL]]+Tabla3567[[#This Row],[ENTRADAS]]-Tabla3567[[#This Row],[SALIDAS]]</f>
        <v>6</v>
      </c>
      <c r="K20" s="2">
        <v>789.19</v>
      </c>
      <c r="L20" s="2">
        <f>+Tabla3567[[#This Row],[BALANCE INICIAL]]*Tabla3567[[#This Row],[PRECIO]]</f>
        <v>4735.1400000000003</v>
      </c>
      <c r="M20" s="2">
        <f>+Tabla3567[[#This Row],[ENTRADAS]]*Tabla3567[[#This Row],[PRECIO]]</f>
        <v>0</v>
      </c>
      <c r="N20" s="2">
        <f>+Tabla3567[[#This Row],[SALIDAS]]*Tabla3567[[#This Row],[PRECIO]]</f>
        <v>0</v>
      </c>
      <c r="O20" s="2">
        <f>+Tabla3567[[#This Row],[BALANCE INICIAL2]]+Tabla3567[[#This Row],[ENTRADAS3]]-Tabla3567[[#This Row],[SALIDAS4]]</f>
        <v>4735.1400000000003</v>
      </c>
    </row>
    <row r="21" spans="1:15">
      <c r="A21" s="9" t="s">
        <v>25</v>
      </c>
      <c r="B21" s="16" t="s">
        <v>901</v>
      </c>
      <c r="C21" t="s">
        <v>67</v>
      </c>
      <c r="D21" t="s">
        <v>280</v>
      </c>
      <c r="F21" s="9" t="s">
        <v>820</v>
      </c>
      <c r="G21">
        <v>2</v>
      </c>
      <c r="J21">
        <f>+Tabla3567[[#This Row],[BALANCE INICIAL]]+Tabla3567[[#This Row],[ENTRADAS]]-Tabla3567[[#This Row],[SALIDAS]]</f>
        <v>2</v>
      </c>
      <c r="K21" s="2">
        <v>847.46</v>
      </c>
      <c r="L21" s="2">
        <f>+Tabla3567[[#This Row],[BALANCE INICIAL]]*Tabla3567[[#This Row],[PRECIO]]</f>
        <v>1694.92</v>
      </c>
      <c r="M21" s="2">
        <f>+Tabla3567[[#This Row],[ENTRADAS]]*Tabla3567[[#This Row],[PRECIO]]</f>
        <v>0</v>
      </c>
      <c r="N21" s="2">
        <f>+Tabla3567[[#This Row],[SALIDAS]]*Tabla3567[[#This Row],[PRECIO]]</f>
        <v>0</v>
      </c>
      <c r="O21" s="2">
        <f>+Tabla3567[[#This Row],[BALANCE INICIAL2]]+Tabla3567[[#This Row],[ENTRADAS3]]-Tabla3567[[#This Row],[SALIDAS4]]</f>
        <v>1694.92</v>
      </c>
    </row>
    <row r="22" spans="1:15">
      <c r="A22" s="9" t="s">
        <v>25</v>
      </c>
      <c r="B22" s="16" t="s">
        <v>901</v>
      </c>
      <c r="C22" t="s">
        <v>67</v>
      </c>
      <c r="D22" t="s">
        <v>288</v>
      </c>
      <c r="F22" s="9" t="s">
        <v>826</v>
      </c>
      <c r="G22">
        <v>41</v>
      </c>
      <c r="J22">
        <f>+Tabla3567[[#This Row],[BALANCE INICIAL]]+Tabla3567[[#This Row],[ENTRADAS]]-Tabla3567[[#This Row],[SALIDAS]]</f>
        <v>41</v>
      </c>
      <c r="K22" s="2">
        <v>392</v>
      </c>
      <c r="L22" s="2">
        <f>+Tabla3567[[#This Row],[BALANCE INICIAL]]*Tabla3567[[#This Row],[PRECIO]]</f>
        <v>16072</v>
      </c>
      <c r="M22" s="2">
        <f>+Tabla3567[[#This Row],[ENTRADAS]]*Tabla3567[[#This Row],[PRECIO]]</f>
        <v>0</v>
      </c>
      <c r="N22" s="2">
        <f>+Tabla3567[[#This Row],[SALIDAS]]*Tabla3567[[#This Row],[PRECIO]]</f>
        <v>0</v>
      </c>
      <c r="O22" s="2">
        <f>+Tabla3567[[#This Row],[BALANCE INICIAL2]]+Tabla3567[[#This Row],[ENTRADAS3]]-Tabla3567[[#This Row],[SALIDAS4]]</f>
        <v>16072</v>
      </c>
    </row>
    <row r="23" spans="1:15">
      <c r="A23" s="9" t="s">
        <v>25</v>
      </c>
      <c r="B23" s="16" t="s">
        <v>901</v>
      </c>
      <c r="C23" t="s">
        <v>67</v>
      </c>
      <c r="D23" t="s">
        <v>300</v>
      </c>
      <c r="F23" s="9" t="s">
        <v>820</v>
      </c>
      <c r="G23">
        <v>18</v>
      </c>
      <c r="J23">
        <f>+Tabla3567[[#This Row],[BALANCE INICIAL]]+Tabla3567[[#This Row],[ENTRADAS]]-Tabla3567[[#This Row],[SALIDAS]]</f>
        <v>18</v>
      </c>
      <c r="K23" s="2">
        <v>831.57</v>
      </c>
      <c r="L23" s="2">
        <f>+Tabla3567[[#This Row],[BALANCE INICIAL]]*Tabla3567[[#This Row],[PRECIO]]</f>
        <v>14968.26</v>
      </c>
      <c r="M23" s="2">
        <f>+Tabla3567[[#This Row],[ENTRADAS]]*Tabla3567[[#This Row],[PRECIO]]</f>
        <v>0</v>
      </c>
      <c r="N23" s="2">
        <f>+Tabla3567[[#This Row],[SALIDAS]]*Tabla3567[[#This Row],[PRECIO]]</f>
        <v>0</v>
      </c>
      <c r="O23" s="2">
        <f>+Tabla3567[[#This Row],[BALANCE INICIAL2]]+Tabla3567[[#This Row],[ENTRADAS3]]-Tabla3567[[#This Row],[SALIDAS4]]</f>
        <v>14968.26</v>
      </c>
    </row>
    <row r="24" spans="1:15">
      <c r="A24" s="9" t="s">
        <v>51</v>
      </c>
      <c r="B24" s="16" t="s">
        <v>901</v>
      </c>
      <c r="C24" t="s">
        <v>67</v>
      </c>
      <c r="D24" t="s">
        <v>390</v>
      </c>
      <c r="F24" s="9" t="s">
        <v>826</v>
      </c>
      <c r="G24">
        <v>1</v>
      </c>
      <c r="J24">
        <f>+Tabla3567[[#This Row],[BALANCE INICIAL]]+Tabla3567[[#This Row],[ENTRADAS]]-Tabla3567[[#This Row],[SALIDAS]]</f>
        <v>1</v>
      </c>
      <c r="K24" s="2">
        <v>1400</v>
      </c>
      <c r="L24" s="2">
        <f>+Tabla3567[[#This Row],[BALANCE INICIAL]]*Tabla3567[[#This Row],[PRECIO]]</f>
        <v>1400</v>
      </c>
      <c r="M24" s="2">
        <f>+Tabla3567[[#This Row],[ENTRADAS]]*Tabla3567[[#This Row],[PRECIO]]</f>
        <v>0</v>
      </c>
      <c r="N24" s="2">
        <f>+Tabla3567[[#This Row],[SALIDAS]]*Tabla3567[[#This Row],[PRECIO]]</f>
        <v>0</v>
      </c>
      <c r="O24" s="2">
        <f>+Tabla3567[[#This Row],[BALANCE INICIAL2]]+Tabla3567[[#This Row],[ENTRADAS3]]-Tabla3567[[#This Row],[SALIDAS4]]</f>
        <v>1400</v>
      </c>
    </row>
    <row r="25" spans="1:15">
      <c r="A25" s="9" t="s">
        <v>50</v>
      </c>
      <c r="B25" s="10" t="s">
        <v>902</v>
      </c>
      <c r="C25" t="s">
        <v>99</v>
      </c>
      <c r="D25" t="s">
        <v>915</v>
      </c>
      <c r="F25" s="9" t="s">
        <v>820</v>
      </c>
      <c r="G25">
        <v>2</v>
      </c>
      <c r="J25">
        <f>+Tabla3567[[#This Row],[BALANCE INICIAL]]+Tabla3567[[#This Row],[ENTRADAS]]-Tabla3567[[#This Row],[SALIDAS]]</f>
        <v>2</v>
      </c>
      <c r="K25" s="2">
        <v>650</v>
      </c>
      <c r="L25" s="2">
        <f>+Tabla3567[[#This Row],[BALANCE INICIAL]]*Tabla3567[[#This Row],[PRECIO]]</f>
        <v>1300</v>
      </c>
      <c r="M25" s="2">
        <f>+Tabla3567[[#This Row],[ENTRADAS]]*Tabla3567[[#This Row],[PRECIO]]</f>
        <v>0</v>
      </c>
      <c r="N25" s="2">
        <f>+Tabla3567[[#This Row],[SALIDAS]]*Tabla3567[[#This Row],[PRECIO]]</f>
        <v>0</v>
      </c>
      <c r="O25" s="2">
        <f>+Tabla3567[[#This Row],[BALANCE INICIAL2]]+Tabla3567[[#This Row],[ENTRADAS3]]-Tabla3567[[#This Row],[SALIDAS4]]</f>
        <v>1300</v>
      </c>
    </row>
    <row r="26" spans="1:15">
      <c r="A26" s="9" t="s">
        <v>54</v>
      </c>
      <c r="B26" t="s">
        <v>878</v>
      </c>
      <c r="C26" t="s">
        <v>102</v>
      </c>
      <c r="D26" t="s">
        <v>393</v>
      </c>
      <c r="F26" s="9" t="s">
        <v>820</v>
      </c>
      <c r="G26">
        <v>1500</v>
      </c>
      <c r="I26">
        <v>1500</v>
      </c>
      <c r="J26">
        <f>+Tabla3567[[#This Row],[BALANCE INICIAL]]+Tabla3567[[#This Row],[ENTRADAS]]-Tabla3567[[#This Row],[SALIDAS]]</f>
        <v>0</v>
      </c>
      <c r="K26" s="2">
        <v>130.25</v>
      </c>
      <c r="L26" s="2">
        <f>+Tabla3567[[#This Row],[BALANCE INICIAL]]*Tabla3567[[#This Row],[PRECIO]]</f>
        <v>195375</v>
      </c>
      <c r="M26" s="2">
        <f>+Tabla3567[[#This Row],[ENTRADAS]]*Tabla3567[[#This Row],[PRECIO]]</f>
        <v>0</v>
      </c>
      <c r="N26" s="2">
        <f>+Tabla3567[[#This Row],[SALIDAS]]*Tabla3567[[#This Row],[PRECIO]]</f>
        <v>195375</v>
      </c>
      <c r="O26" s="2">
        <f>+Tabla3567[[#This Row],[BALANCE INICIAL2]]+Tabla3567[[#This Row],[ENTRADAS3]]-Tabla3567[[#This Row],[SALIDAS4]]</f>
        <v>0</v>
      </c>
    </row>
    <row r="27" spans="1:15">
      <c r="A27" s="9" t="s">
        <v>29</v>
      </c>
      <c r="B27" t="s">
        <v>878</v>
      </c>
      <c r="C27" t="s">
        <v>102</v>
      </c>
      <c r="D27" t="s">
        <v>485</v>
      </c>
      <c r="F27" s="9" t="s">
        <v>865</v>
      </c>
      <c r="G27">
        <v>2</v>
      </c>
      <c r="J27">
        <f>+Tabla3567[[#This Row],[BALANCE INICIAL]]+Tabla3567[[#This Row],[ENTRADAS]]-Tabla3567[[#This Row],[SALIDAS]]</f>
        <v>2</v>
      </c>
      <c r="K27" s="2">
        <v>174</v>
      </c>
      <c r="L27" s="2">
        <f>+Tabla3567[[#This Row],[BALANCE INICIAL]]*Tabla3567[[#This Row],[PRECIO]]</f>
        <v>348</v>
      </c>
      <c r="M27" s="2">
        <f>+Tabla3567[[#This Row],[ENTRADAS]]*Tabla3567[[#This Row],[PRECIO]]</f>
        <v>0</v>
      </c>
      <c r="N27" s="2">
        <f>+Tabla3567[[#This Row],[SALIDAS]]*Tabla3567[[#This Row],[PRECIO]]</f>
        <v>0</v>
      </c>
      <c r="O27" s="2">
        <f>+Tabla3567[[#This Row],[BALANCE INICIAL2]]+Tabla3567[[#This Row],[ENTRADAS3]]-Tabla3567[[#This Row],[SALIDAS4]]</f>
        <v>348</v>
      </c>
    </row>
    <row r="28" spans="1:15">
      <c r="A28" s="9" t="s">
        <v>29</v>
      </c>
      <c r="B28" t="s">
        <v>878</v>
      </c>
      <c r="C28" t="s">
        <v>102</v>
      </c>
      <c r="D28" t="s">
        <v>486</v>
      </c>
      <c r="F28" s="9" t="s">
        <v>865</v>
      </c>
      <c r="G28">
        <v>22</v>
      </c>
      <c r="J28">
        <f>+Tabla3567[[#This Row],[BALANCE INICIAL]]+Tabla3567[[#This Row],[ENTRADAS]]-Tabla3567[[#This Row],[SALIDAS]]</f>
        <v>22</v>
      </c>
      <c r="K28" s="2">
        <v>355.93</v>
      </c>
      <c r="L28" s="2">
        <f>+Tabla3567[[#This Row],[BALANCE INICIAL]]*Tabla3567[[#This Row],[PRECIO]]</f>
        <v>7830.46</v>
      </c>
      <c r="M28" s="2">
        <f>+Tabla3567[[#This Row],[ENTRADAS]]*Tabla3567[[#This Row],[PRECIO]]</f>
        <v>0</v>
      </c>
      <c r="N28" s="2">
        <f>+Tabla3567[[#This Row],[SALIDAS]]*Tabla3567[[#This Row],[PRECIO]]</f>
        <v>0</v>
      </c>
      <c r="O28" s="2">
        <f>+Tabla3567[[#This Row],[BALANCE INICIAL2]]+Tabla3567[[#This Row],[ENTRADAS3]]-Tabla3567[[#This Row],[SALIDAS4]]</f>
        <v>7830.46</v>
      </c>
    </row>
    <row r="29" spans="1:15">
      <c r="A29" s="9" t="s">
        <v>29</v>
      </c>
      <c r="B29" t="s">
        <v>878</v>
      </c>
      <c r="C29" t="s">
        <v>102</v>
      </c>
      <c r="D29" t="s">
        <v>487</v>
      </c>
      <c r="F29" s="9" t="s">
        <v>865</v>
      </c>
      <c r="G29">
        <v>1</v>
      </c>
      <c r="J29">
        <f>+Tabla3567[[#This Row],[BALANCE INICIAL]]+Tabla3567[[#This Row],[ENTRADAS]]-Tabla3567[[#This Row],[SALIDAS]]</f>
        <v>1</v>
      </c>
      <c r="K29" s="2">
        <v>103.95</v>
      </c>
      <c r="L29" s="2">
        <f>+Tabla3567[[#This Row],[BALANCE INICIAL]]*Tabla3567[[#This Row],[PRECIO]]</f>
        <v>103.95</v>
      </c>
      <c r="M29" s="2">
        <f>+Tabla3567[[#This Row],[ENTRADAS]]*Tabla3567[[#This Row],[PRECIO]]</f>
        <v>0</v>
      </c>
      <c r="N29" s="2">
        <f>+Tabla3567[[#This Row],[SALIDAS]]*Tabla3567[[#This Row],[PRECIO]]</f>
        <v>0</v>
      </c>
      <c r="O29" s="2">
        <f>+Tabla3567[[#This Row],[BALANCE INICIAL2]]+Tabla3567[[#This Row],[ENTRADAS3]]-Tabla3567[[#This Row],[SALIDAS4]]</f>
        <v>103.95</v>
      </c>
    </row>
    <row r="30" spans="1:15">
      <c r="A30" s="9" t="s">
        <v>29</v>
      </c>
      <c r="B30" t="s">
        <v>878</v>
      </c>
      <c r="C30" t="s">
        <v>102</v>
      </c>
      <c r="D30" t="s">
        <v>488</v>
      </c>
      <c r="F30" s="9" t="s">
        <v>865</v>
      </c>
      <c r="G30">
        <v>2</v>
      </c>
      <c r="J30">
        <f>+Tabla3567[[#This Row],[BALANCE INICIAL]]+Tabla3567[[#This Row],[ENTRADAS]]-Tabla3567[[#This Row],[SALIDAS]]</f>
        <v>2</v>
      </c>
      <c r="K30" s="2">
        <v>395</v>
      </c>
      <c r="L30" s="2">
        <f>+Tabla3567[[#This Row],[BALANCE INICIAL]]*Tabla3567[[#This Row],[PRECIO]]</f>
        <v>790</v>
      </c>
      <c r="M30" s="2">
        <f>+Tabla3567[[#This Row],[ENTRADAS]]*Tabla3567[[#This Row],[PRECIO]]</f>
        <v>0</v>
      </c>
      <c r="N30" s="2">
        <f>+Tabla3567[[#This Row],[SALIDAS]]*Tabla3567[[#This Row],[PRECIO]]</f>
        <v>0</v>
      </c>
      <c r="O30" s="2">
        <f>+Tabla3567[[#This Row],[BALANCE INICIAL2]]+Tabla3567[[#This Row],[ENTRADAS3]]-Tabla3567[[#This Row],[SALIDAS4]]</f>
        <v>790</v>
      </c>
    </row>
    <row r="31" spans="1:15">
      <c r="A31" s="9" t="s">
        <v>29</v>
      </c>
      <c r="B31" t="s">
        <v>878</v>
      </c>
      <c r="C31" t="s">
        <v>102</v>
      </c>
      <c r="D31" t="s">
        <v>489</v>
      </c>
      <c r="F31" s="9" t="s">
        <v>865</v>
      </c>
      <c r="G31">
        <v>1</v>
      </c>
      <c r="J31">
        <f>+Tabla3567[[#This Row],[BALANCE INICIAL]]+Tabla3567[[#This Row],[ENTRADAS]]-Tabla3567[[#This Row],[SALIDAS]]</f>
        <v>1</v>
      </c>
      <c r="K31" s="2">
        <v>395</v>
      </c>
      <c r="L31" s="2">
        <f>+Tabla3567[[#This Row],[BALANCE INICIAL]]*Tabla3567[[#This Row],[PRECIO]]</f>
        <v>395</v>
      </c>
      <c r="M31" s="2">
        <f>+Tabla3567[[#This Row],[ENTRADAS]]*Tabla3567[[#This Row],[PRECIO]]</f>
        <v>0</v>
      </c>
      <c r="N31" s="2">
        <f>+Tabla3567[[#This Row],[SALIDAS]]*Tabla3567[[#This Row],[PRECIO]]</f>
        <v>0</v>
      </c>
      <c r="O31" s="2">
        <f>+Tabla3567[[#This Row],[BALANCE INICIAL2]]+Tabla3567[[#This Row],[ENTRADAS3]]-Tabla3567[[#This Row],[SALIDAS4]]</f>
        <v>395</v>
      </c>
    </row>
    <row r="32" spans="1:15">
      <c r="A32" s="9" t="s">
        <v>29</v>
      </c>
      <c r="B32" t="s">
        <v>878</v>
      </c>
      <c r="C32" t="s">
        <v>102</v>
      </c>
      <c r="D32" t="s">
        <v>490</v>
      </c>
      <c r="F32" s="9" t="s">
        <v>908</v>
      </c>
      <c r="G32">
        <v>0</v>
      </c>
      <c r="J32">
        <f>+Tabla3567[[#This Row],[BALANCE INICIAL]]+Tabla3567[[#This Row],[ENTRADAS]]-Tabla3567[[#This Row],[SALIDAS]]</f>
        <v>0</v>
      </c>
      <c r="K32" s="2">
        <v>36</v>
      </c>
      <c r="L32" s="2">
        <f>+Tabla3567[[#This Row],[BALANCE INICIAL]]*Tabla3567[[#This Row],[PRECIO]]</f>
        <v>0</v>
      </c>
      <c r="M32" s="2">
        <f>+Tabla3567[[#This Row],[ENTRADAS]]*Tabla3567[[#This Row],[PRECIO]]</f>
        <v>0</v>
      </c>
      <c r="N32" s="2">
        <f>+Tabla3567[[#This Row],[SALIDAS]]*Tabla3567[[#This Row],[PRECIO]]</f>
        <v>0</v>
      </c>
      <c r="O32" s="2">
        <f>+Tabla3567[[#This Row],[BALANCE INICIAL2]]+Tabla3567[[#This Row],[ENTRADAS3]]-Tabla3567[[#This Row],[SALIDAS4]]</f>
        <v>0</v>
      </c>
    </row>
    <row r="33" spans="1:15">
      <c r="A33" s="9" t="s">
        <v>29</v>
      </c>
      <c r="B33" t="s">
        <v>878</v>
      </c>
      <c r="C33" t="s">
        <v>102</v>
      </c>
      <c r="D33" t="s">
        <v>491</v>
      </c>
      <c r="F33" s="9" t="s">
        <v>911</v>
      </c>
      <c r="G33">
        <v>0</v>
      </c>
      <c r="J33">
        <f>+Tabla3567[[#This Row],[BALANCE INICIAL]]+Tabla3567[[#This Row],[ENTRADAS]]-Tabla3567[[#This Row],[SALIDAS]]</f>
        <v>0</v>
      </c>
      <c r="K33" s="2">
        <v>625</v>
      </c>
      <c r="L33" s="2">
        <f>+Tabla3567[[#This Row],[BALANCE INICIAL]]*Tabla3567[[#This Row],[PRECIO]]</f>
        <v>0</v>
      </c>
      <c r="M33" s="2">
        <f>+Tabla3567[[#This Row],[ENTRADAS]]*Tabla3567[[#This Row],[PRECIO]]</f>
        <v>0</v>
      </c>
      <c r="N33" s="2">
        <f>+Tabla3567[[#This Row],[SALIDAS]]*Tabla3567[[#This Row],[PRECIO]]</f>
        <v>0</v>
      </c>
      <c r="O33" s="2">
        <f>+Tabla3567[[#This Row],[BALANCE INICIAL2]]+Tabla3567[[#This Row],[ENTRADAS3]]-Tabla3567[[#This Row],[SALIDAS4]]</f>
        <v>0</v>
      </c>
    </row>
    <row r="34" spans="1:15">
      <c r="A34" s="9" t="s">
        <v>29</v>
      </c>
      <c r="B34" t="s">
        <v>878</v>
      </c>
      <c r="C34" t="s">
        <v>102</v>
      </c>
      <c r="D34" t="s">
        <v>492</v>
      </c>
      <c r="F34" s="9" t="s">
        <v>908</v>
      </c>
      <c r="G34">
        <v>0</v>
      </c>
      <c r="J34">
        <f>+Tabla3567[[#This Row],[BALANCE INICIAL]]+Tabla3567[[#This Row],[ENTRADAS]]-Tabla3567[[#This Row],[SALIDAS]]</f>
        <v>0</v>
      </c>
      <c r="K34" s="2">
        <v>36</v>
      </c>
      <c r="L34" s="2">
        <f>+Tabla3567[[#This Row],[BALANCE INICIAL]]*Tabla3567[[#This Row],[PRECIO]]</f>
        <v>0</v>
      </c>
      <c r="M34" s="2">
        <f>+Tabla3567[[#This Row],[ENTRADAS]]*Tabla3567[[#This Row],[PRECIO]]</f>
        <v>0</v>
      </c>
      <c r="N34" s="2">
        <f>+Tabla3567[[#This Row],[SALIDAS]]*Tabla3567[[#This Row],[PRECIO]]</f>
        <v>0</v>
      </c>
      <c r="O34" s="2">
        <f>+Tabla3567[[#This Row],[BALANCE INICIAL2]]+Tabla3567[[#This Row],[ENTRADAS3]]-Tabla3567[[#This Row],[SALIDAS4]]</f>
        <v>0</v>
      </c>
    </row>
    <row r="35" spans="1:15">
      <c r="A35" s="9" t="s">
        <v>29</v>
      </c>
      <c r="B35" t="s">
        <v>878</v>
      </c>
      <c r="C35" t="s">
        <v>102</v>
      </c>
      <c r="D35" t="s">
        <v>493</v>
      </c>
      <c r="F35" s="9" t="s">
        <v>908</v>
      </c>
      <c r="G35">
        <v>0</v>
      </c>
      <c r="J35">
        <f>+Tabla3567[[#This Row],[BALANCE INICIAL]]+Tabla3567[[#This Row],[ENTRADAS]]-Tabla3567[[#This Row],[SALIDAS]]</f>
        <v>0</v>
      </c>
      <c r="K35" s="2">
        <v>64</v>
      </c>
      <c r="L35" s="2">
        <f>+Tabla3567[[#This Row],[BALANCE INICIAL]]*Tabla3567[[#This Row],[PRECIO]]</f>
        <v>0</v>
      </c>
      <c r="M35" s="2">
        <f>+Tabla3567[[#This Row],[ENTRADAS]]*Tabla3567[[#This Row],[PRECIO]]</f>
        <v>0</v>
      </c>
      <c r="N35" s="2">
        <f>+Tabla3567[[#This Row],[SALIDAS]]*Tabla3567[[#This Row],[PRECIO]]</f>
        <v>0</v>
      </c>
      <c r="O35" s="2">
        <f>+Tabla3567[[#This Row],[BALANCE INICIAL2]]+Tabla3567[[#This Row],[ENTRADAS3]]-Tabla3567[[#This Row],[SALIDAS4]]</f>
        <v>0</v>
      </c>
    </row>
    <row r="36" spans="1:15">
      <c r="A36" s="9" t="s">
        <v>29</v>
      </c>
      <c r="B36" t="s">
        <v>878</v>
      </c>
      <c r="C36" t="s">
        <v>102</v>
      </c>
      <c r="D36" t="s">
        <v>494</v>
      </c>
      <c r="F36" s="9" t="s">
        <v>908</v>
      </c>
      <c r="G36">
        <v>0</v>
      </c>
      <c r="J36">
        <f>+Tabla3567[[#This Row],[BALANCE INICIAL]]+Tabla3567[[#This Row],[ENTRADAS]]-Tabla3567[[#This Row],[SALIDAS]]</f>
        <v>0</v>
      </c>
      <c r="K36" s="2">
        <v>109</v>
      </c>
      <c r="L36" s="2">
        <f>+Tabla3567[[#This Row],[BALANCE INICIAL]]*Tabla3567[[#This Row],[PRECIO]]</f>
        <v>0</v>
      </c>
      <c r="M36" s="2">
        <f>+Tabla3567[[#This Row],[ENTRADAS]]*Tabla3567[[#This Row],[PRECIO]]</f>
        <v>0</v>
      </c>
      <c r="N36" s="2">
        <f>+Tabla3567[[#This Row],[SALIDAS]]*Tabla3567[[#This Row],[PRECIO]]</f>
        <v>0</v>
      </c>
      <c r="O36" s="2">
        <f>+Tabla3567[[#This Row],[BALANCE INICIAL2]]+Tabla3567[[#This Row],[ENTRADAS3]]-Tabla3567[[#This Row],[SALIDAS4]]</f>
        <v>0</v>
      </c>
    </row>
    <row r="37" spans="1:15">
      <c r="A37" s="9" t="s">
        <v>29</v>
      </c>
      <c r="B37" s="16" t="s">
        <v>878</v>
      </c>
      <c r="C37" t="s">
        <v>102</v>
      </c>
      <c r="D37" t="s">
        <v>495</v>
      </c>
      <c r="F37" s="9" t="s">
        <v>908</v>
      </c>
      <c r="G37">
        <v>0</v>
      </c>
      <c r="J37">
        <f>+Tabla3567[[#This Row],[BALANCE INICIAL]]+Tabla3567[[#This Row],[ENTRADAS]]-Tabla3567[[#This Row],[SALIDAS]]</f>
        <v>0</v>
      </c>
      <c r="K37" s="2">
        <v>257</v>
      </c>
      <c r="L37" s="2">
        <f>+Tabla3567[[#This Row],[BALANCE INICIAL]]*Tabla3567[[#This Row],[PRECIO]]</f>
        <v>0</v>
      </c>
      <c r="M37" s="2">
        <f>+Tabla3567[[#This Row],[ENTRADAS]]*Tabla3567[[#This Row],[PRECIO]]</f>
        <v>0</v>
      </c>
      <c r="N37" s="2">
        <f>+Tabla3567[[#This Row],[SALIDAS]]*Tabla3567[[#This Row],[PRECIO]]</f>
        <v>0</v>
      </c>
      <c r="O37" s="2">
        <f>+Tabla3567[[#This Row],[BALANCE INICIAL2]]+Tabla3567[[#This Row],[ENTRADAS3]]-Tabla3567[[#This Row],[SALIDAS4]]</f>
        <v>0</v>
      </c>
    </row>
    <row r="38" spans="1:15">
      <c r="A38" s="9" t="s">
        <v>29</v>
      </c>
      <c r="B38" s="16" t="s">
        <v>878</v>
      </c>
      <c r="C38" t="s">
        <v>102</v>
      </c>
      <c r="D38" t="s">
        <v>496</v>
      </c>
      <c r="F38" s="9" t="s">
        <v>910</v>
      </c>
      <c r="G38">
        <v>0</v>
      </c>
      <c r="J38">
        <f>+Tabla3567[[#This Row],[BALANCE INICIAL]]+Tabla3567[[#This Row],[ENTRADAS]]-Tabla3567[[#This Row],[SALIDAS]]</f>
        <v>0</v>
      </c>
      <c r="K38" s="2">
        <v>117</v>
      </c>
      <c r="L38" s="2">
        <f>+Tabla3567[[#This Row],[BALANCE INICIAL]]*Tabla3567[[#This Row],[PRECIO]]</f>
        <v>0</v>
      </c>
      <c r="M38" s="2">
        <f>+Tabla3567[[#This Row],[ENTRADAS]]*Tabla3567[[#This Row],[PRECIO]]</f>
        <v>0</v>
      </c>
      <c r="N38" s="2">
        <f>+Tabla3567[[#This Row],[SALIDAS]]*Tabla3567[[#This Row],[PRECIO]]</f>
        <v>0</v>
      </c>
      <c r="O38" s="2">
        <f>+Tabla3567[[#This Row],[BALANCE INICIAL2]]+Tabla3567[[#This Row],[ENTRADAS3]]-Tabla3567[[#This Row],[SALIDAS4]]</f>
        <v>0</v>
      </c>
    </row>
    <row r="39" spans="1:15">
      <c r="A39" s="9" t="s">
        <v>29</v>
      </c>
      <c r="B39" s="16" t="s">
        <v>878</v>
      </c>
      <c r="C39" t="s">
        <v>102</v>
      </c>
      <c r="D39" t="s">
        <v>498</v>
      </c>
      <c r="F39" s="9" t="s">
        <v>908</v>
      </c>
      <c r="G39">
        <v>0</v>
      </c>
      <c r="J39">
        <f>+Tabla3567[[#This Row],[BALANCE INICIAL]]+Tabla3567[[#This Row],[ENTRADAS]]-Tabla3567[[#This Row],[SALIDAS]]</f>
        <v>0</v>
      </c>
      <c r="K39" s="2">
        <v>235</v>
      </c>
      <c r="L39" s="2">
        <f>+Tabla3567[[#This Row],[BALANCE INICIAL]]*Tabla3567[[#This Row],[PRECIO]]</f>
        <v>0</v>
      </c>
      <c r="M39" s="2">
        <f>+Tabla3567[[#This Row],[ENTRADAS]]*Tabla3567[[#This Row],[PRECIO]]</f>
        <v>0</v>
      </c>
      <c r="N39" s="2">
        <f>+Tabla3567[[#This Row],[SALIDAS]]*Tabla3567[[#This Row],[PRECIO]]</f>
        <v>0</v>
      </c>
      <c r="O39" s="2">
        <f>+Tabla3567[[#This Row],[BALANCE INICIAL2]]+Tabla3567[[#This Row],[ENTRADAS3]]-Tabla3567[[#This Row],[SALIDAS4]]</f>
        <v>0</v>
      </c>
    </row>
    <row r="40" spans="1:15">
      <c r="A40" s="9" t="s">
        <v>29</v>
      </c>
      <c r="B40" s="16" t="s">
        <v>878</v>
      </c>
      <c r="C40" t="s">
        <v>102</v>
      </c>
      <c r="D40" t="s">
        <v>499</v>
      </c>
      <c r="F40" s="9" t="s">
        <v>908</v>
      </c>
      <c r="G40">
        <v>0</v>
      </c>
      <c r="J40">
        <f>+Tabla3567[[#This Row],[BALANCE INICIAL]]+Tabla3567[[#This Row],[ENTRADAS]]-Tabla3567[[#This Row],[SALIDAS]]</f>
        <v>0</v>
      </c>
      <c r="K40" s="2">
        <v>228</v>
      </c>
      <c r="L40" s="2">
        <f>+Tabla3567[[#This Row],[BALANCE INICIAL]]*Tabla3567[[#This Row],[PRECIO]]</f>
        <v>0</v>
      </c>
      <c r="M40" s="2">
        <f>+Tabla3567[[#This Row],[ENTRADAS]]*Tabla3567[[#This Row],[PRECIO]]</f>
        <v>0</v>
      </c>
      <c r="N40" s="2">
        <f>+Tabla3567[[#This Row],[SALIDAS]]*Tabla3567[[#This Row],[PRECIO]]</f>
        <v>0</v>
      </c>
      <c r="O40" s="2">
        <f>+Tabla3567[[#This Row],[BALANCE INICIAL2]]+Tabla3567[[#This Row],[ENTRADAS3]]-Tabla3567[[#This Row],[SALIDAS4]]</f>
        <v>0</v>
      </c>
    </row>
    <row r="41" spans="1:15">
      <c r="A41" s="9" t="s">
        <v>29</v>
      </c>
      <c r="B41" s="16" t="s">
        <v>878</v>
      </c>
      <c r="C41" t="s">
        <v>102</v>
      </c>
      <c r="D41" t="s">
        <v>500</v>
      </c>
      <c r="F41" s="9" t="s">
        <v>908</v>
      </c>
      <c r="G41">
        <v>0</v>
      </c>
      <c r="J41">
        <f>+Tabla3567[[#This Row],[BALANCE INICIAL]]+Tabla3567[[#This Row],[ENTRADAS]]-Tabla3567[[#This Row],[SALIDAS]]</f>
        <v>0</v>
      </c>
      <c r="K41" s="2">
        <v>77</v>
      </c>
      <c r="L41" s="2">
        <f>+Tabla3567[[#This Row],[BALANCE INICIAL]]*Tabla3567[[#This Row],[PRECIO]]</f>
        <v>0</v>
      </c>
      <c r="M41" s="2">
        <f>+Tabla3567[[#This Row],[ENTRADAS]]*Tabla3567[[#This Row],[PRECIO]]</f>
        <v>0</v>
      </c>
      <c r="N41" s="2">
        <f>+Tabla3567[[#This Row],[SALIDAS]]*Tabla3567[[#This Row],[PRECIO]]</f>
        <v>0</v>
      </c>
      <c r="O41" s="2">
        <f>+Tabla3567[[#This Row],[BALANCE INICIAL2]]+Tabla3567[[#This Row],[ENTRADAS3]]-Tabla3567[[#This Row],[SALIDAS4]]</f>
        <v>0</v>
      </c>
    </row>
    <row r="42" spans="1:15">
      <c r="A42" s="9" t="s">
        <v>29</v>
      </c>
      <c r="B42" s="16" t="s">
        <v>878</v>
      </c>
      <c r="C42" t="s">
        <v>102</v>
      </c>
      <c r="D42" t="s">
        <v>501</v>
      </c>
      <c r="F42" s="9" t="s">
        <v>908</v>
      </c>
      <c r="G42">
        <v>0</v>
      </c>
      <c r="J42">
        <f>+Tabla3567[[#This Row],[BALANCE INICIAL]]+Tabla3567[[#This Row],[ENTRADAS]]-Tabla3567[[#This Row],[SALIDAS]]</f>
        <v>0</v>
      </c>
      <c r="K42" s="2">
        <v>150</v>
      </c>
      <c r="L42" s="2">
        <f>+Tabla3567[[#This Row],[BALANCE INICIAL]]*Tabla3567[[#This Row],[PRECIO]]</f>
        <v>0</v>
      </c>
      <c r="M42" s="2">
        <f>+Tabla3567[[#This Row],[ENTRADAS]]*Tabla3567[[#This Row],[PRECIO]]</f>
        <v>0</v>
      </c>
      <c r="N42" s="2">
        <f>+Tabla3567[[#This Row],[SALIDAS]]*Tabla3567[[#This Row],[PRECIO]]</f>
        <v>0</v>
      </c>
      <c r="O42" s="2">
        <f>+Tabla3567[[#This Row],[BALANCE INICIAL2]]+Tabla3567[[#This Row],[ENTRADAS3]]-Tabla3567[[#This Row],[SALIDAS4]]</f>
        <v>0</v>
      </c>
    </row>
    <row r="43" spans="1:15">
      <c r="A43" s="9" t="s">
        <v>29</v>
      </c>
      <c r="B43" s="16" t="s">
        <v>878</v>
      </c>
      <c r="C43" t="s">
        <v>102</v>
      </c>
      <c r="D43" t="s">
        <v>502</v>
      </c>
      <c r="F43" s="9" t="s">
        <v>908</v>
      </c>
      <c r="G43">
        <v>0</v>
      </c>
      <c r="J43">
        <f>+Tabla3567[[#This Row],[BALANCE INICIAL]]+Tabla3567[[#This Row],[ENTRADAS]]-Tabla3567[[#This Row],[SALIDAS]]</f>
        <v>0</v>
      </c>
      <c r="K43" s="2">
        <v>58</v>
      </c>
      <c r="L43" s="2">
        <f>+Tabla3567[[#This Row],[BALANCE INICIAL]]*Tabla3567[[#This Row],[PRECIO]]</f>
        <v>0</v>
      </c>
      <c r="M43" s="2">
        <f>+Tabla3567[[#This Row],[ENTRADAS]]*Tabla3567[[#This Row],[PRECIO]]</f>
        <v>0</v>
      </c>
      <c r="N43" s="2">
        <f>+Tabla3567[[#This Row],[SALIDAS]]*Tabla3567[[#This Row],[PRECIO]]</f>
        <v>0</v>
      </c>
      <c r="O43" s="2">
        <f>+Tabla3567[[#This Row],[BALANCE INICIAL2]]+Tabla3567[[#This Row],[ENTRADAS3]]-Tabla3567[[#This Row],[SALIDAS4]]</f>
        <v>0</v>
      </c>
    </row>
    <row r="44" spans="1:15">
      <c r="A44" s="9" t="s">
        <v>29</v>
      </c>
      <c r="B44" s="16" t="s">
        <v>878</v>
      </c>
      <c r="C44" t="s">
        <v>102</v>
      </c>
      <c r="D44" t="s">
        <v>503</v>
      </c>
      <c r="F44" s="9" t="s">
        <v>908</v>
      </c>
      <c r="G44">
        <v>0</v>
      </c>
      <c r="J44">
        <f>+Tabla3567[[#This Row],[BALANCE INICIAL]]+Tabla3567[[#This Row],[ENTRADAS]]-Tabla3567[[#This Row],[SALIDAS]]</f>
        <v>0</v>
      </c>
      <c r="K44" s="2">
        <v>215</v>
      </c>
      <c r="L44" s="2">
        <f>+Tabla3567[[#This Row],[BALANCE INICIAL]]*Tabla3567[[#This Row],[PRECIO]]</f>
        <v>0</v>
      </c>
      <c r="M44" s="2">
        <f>+Tabla3567[[#This Row],[ENTRADAS]]*Tabla3567[[#This Row],[PRECIO]]</f>
        <v>0</v>
      </c>
      <c r="N44" s="2">
        <f>+Tabla3567[[#This Row],[SALIDAS]]*Tabla3567[[#This Row],[PRECIO]]</f>
        <v>0</v>
      </c>
      <c r="O44" s="2">
        <f>+Tabla3567[[#This Row],[BALANCE INICIAL2]]+Tabla3567[[#This Row],[ENTRADAS3]]-Tabla3567[[#This Row],[SALIDAS4]]</f>
        <v>0</v>
      </c>
    </row>
    <row r="45" spans="1:15">
      <c r="A45" s="9" t="s">
        <v>29</v>
      </c>
      <c r="B45" s="16" t="s">
        <v>878</v>
      </c>
      <c r="C45" t="s">
        <v>102</v>
      </c>
      <c r="D45" t="s">
        <v>505</v>
      </c>
      <c r="F45" s="9" t="s">
        <v>910</v>
      </c>
      <c r="G45">
        <v>0</v>
      </c>
      <c r="J45">
        <f>+Tabla3567[[#This Row],[BALANCE INICIAL]]+Tabla3567[[#This Row],[ENTRADAS]]-Tabla3567[[#This Row],[SALIDAS]]</f>
        <v>0</v>
      </c>
      <c r="K45" s="2">
        <v>50</v>
      </c>
      <c r="L45" s="2">
        <f>+Tabla3567[[#This Row],[BALANCE INICIAL]]*Tabla3567[[#This Row],[PRECIO]]</f>
        <v>0</v>
      </c>
      <c r="M45" s="2">
        <f>+Tabla3567[[#This Row],[ENTRADAS]]*Tabla3567[[#This Row],[PRECIO]]</f>
        <v>0</v>
      </c>
      <c r="N45" s="2">
        <f>+Tabla3567[[#This Row],[SALIDAS]]*Tabla3567[[#This Row],[PRECIO]]</f>
        <v>0</v>
      </c>
      <c r="O45" s="2">
        <f>+Tabla3567[[#This Row],[BALANCE INICIAL2]]+Tabla3567[[#This Row],[ENTRADAS3]]-Tabla3567[[#This Row],[SALIDAS4]]</f>
        <v>0</v>
      </c>
    </row>
    <row r="46" spans="1:15">
      <c r="A46" s="9" t="s">
        <v>29</v>
      </c>
      <c r="B46" s="16" t="s">
        <v>878</v>
      </c>
      <c r="C46" t="s">
        <v>102</v>
      </c>
      <c r="D46" t="s">
        <v>506</v>
      </c>
      <c r="F46" s="9" t="s">
        <v>821</v>
      </c>
      <c r="G46">
        <v>0</v>
      </c>
      <c r="J46">
        <f>+Tabla3567[[#This Row],[BALANCE INICIAL]]+Tabla3567[[#This Row],[ENTRADAS]]-Tabla3567[[#This Row],[SALIDAS]]</f>
        <v>0</v>
      </c>
      <c r="K46" s="2">
        <v>175</v>
      </c>
      <c r="L46" s="2">
        <f>+Tabla3567[[#This Row],[BALANCE INICIAL]]*Tabla3567[[#This Row],[PRECIO]]</f>
        <v>0</v>
      </c>
      <c r="M46" s="2">
        <f>+Tabla3567[[#This Row],[ENTRADAS]]*Tabla3567[[#This Row],[PRECIO]]</f>
        <v>0</v>
      </c>
      <c r="N46" s="2">
        <f>+Tabla3567[[#This Row],[SALIDAS]]*Tabla3567[[#This Row],[PRECIO]]</f>
        <v>0</v>
      </c>
      <c r="O46" s="2">
        <f>+Tabla3567[[#This Row],[BALANCE INICIAL2]]+Tabla3567[[#This Row],[ENTRADAS3]]-Tabla3567[[#This Row],[SALIDAS4]]</f>
        <v>0</v>
      </c>
    </row>
    <row r="47" spans="1:15">
      <c r="A47" s="9" t="s">
        <v>29</v>
      </c>
      <c r="B47" t="s">
        <v>878</v>
      </c>
      <c r="C47" t="s">
        <v>102</v>
      </c>
      <c r="D47" t="s">
        <v>507</v>
      </c>
      <c r="F47" s="9" t="s">
        <v>826</v>
      </c>
      <c r="G47">
        <v>0</v>
      </c>
      <c r="J47">
        <f>+Tabla3567[[#This Row],[BALANCE INICIAL]]+Tabla3567[[#This Row],[ENTRADAS]]-Tabla3567[[#This Row],[SALIDAS]]</f>
        <v>0</v>
      </c>
      <c r="K47" s="2">
        <v>9</v>
      </c>
      <c r="L47" s="2">
        <f>+Tabla3567[[#This Row],[BALANCE INICIAL]]*Tabla3567[[#This Row],[PRECIO]]</f>
        <v>0</v>
      </c>
      <c r="M47" s="2">
        <f>+Tabla3567[[#This Row],[ENTRADAS]]*Tabla3567[[#This Row],[PRECIO]]</f>
        <v>0</v>
      </c>
      <c r="N47" s="2">
        <f>+Tabla3567[[#This Row],[SALIDAS]]*Tabla3567[[#This Row],[PRECIO]]</f>
        <v>0</v>
      </c>
      <c r="O47" s="2">
        <f>+Tabla3567[[#This Row],[BALANCE INICIAL2]]+Tabla3567[[#This Row],[ENTRADAS3]]-Tabla3567[[#This Row],[SALIDAS4]]</f>
        <v>0</v>
      </c>
    </row>
    <row r="48" spans="1:15">
      <c r="A48" s="9" t="s">
        <v>29</v>
      </c>
      <c r="B48" s="16" t="s">
        <v>878</v>
      </c>
      <c r="C48" t="s">
        <v>102</v>
      </c>
      <c r="D48" t="s">
        <v>508</v>
      </c>
      <c r="F48" s="9" t="s">
        <v>908</v>
      </c>
      <c r="G48">
        <v>0</v>
      </c>
      <c r="J48">
        <f>+Tabla3567[[#This Row],[BALANCE INICIAL]]+Tabla3567[[#This Row],[ENTRADAS]]-Tabla3567[[#This Row],[SALIDAS]]</f>
        <v>0</v>
      </c>
      <c r="K48" s="2">
        <v>54</v>
      </c>
      <c r="L48" s="2">
        <f>+Tabla3567[[#This Row],[BALANCE INICIAL]]*Tabla3567[[#This Row],[PRECIO]]</f>
        <v>0</v>
      </c>
      <c r="M48" s="2">
        <f>+Tabla3567[[#This Row],[ENTRADAS]]*Tabla3567[[#This Row],[PRECIO]]</f>
        <v>0</v>
      </c>
      <c r="N48" s="2">
        <f>+Tabla3567[[#This Row],[SALIDAS]]*Tabla3567[[#This Row],[PRECIO]]</f>
        <v>0</v>
      </c>
      <c r="O48" s="2">
        <f>+Tabla3567[[#This Row],[BALANCE INICIAL2]]+Tabla3567[[#This Row],[ENTRADAS3]]-Tabla3567[[#This Row],[SALIDAS4]]</f>
        <v>0</v>
      </c>
    </row>
    <row r="49" spans="1:15">
      <c r="A49" s="9" t="s">
        <v>29</v>
      </c>
      <c r="B49" s="16" t="s">
        <v>878</v>
      </c>
      <c r="C49" t="s">
        <v>102</v>
      </c>
      <c r="D49" t="s">
        <v>509</v>
      </c>
      <c r="F49" s="9" t="s">
        <v>821</v>
      </c>
      <c r="G49">
        <v>0</v>
      </c>
      <c r="J49">
        <f>+Tabla3567[[#This Row],[BALANCE INICIAL]]+Tabla3567[[#This Row],[ENTRADAS]]-Tabla3567[[#This Row],[SALIDAS]]</f>
        <v>0</v>
      </c>
      <c r="K49" s="2">
        <v>85</v>
      </c>
      <c r="L49" s="2">
        <f>+Tabla3567[[#This Row],[BALANCE INICIAL]]*Tabla3567[[#This Row],[PRECIO]]</f>
        <v>0</v>
      </c>
      <c r="M49" s="2">
        <f>+Tabla3567[[#This Row],[ENTRADAS]]*Tabla3567[[#This Row],[PRECIO]]</f>
        <v>0</v>
      </c>
      <c r="N49" s="2">
        <f>+Tabla3567[[#This Row],[SALIDAS]]*Tabla3567[[#This Row],[PRECIO]]</f>
        <v>0</v>
      </c>
      <c r="O49" s="2">
        <f>+Tabla3567[[#This Row],[BALANCE INICIAL2]]+Tabla3567[[#This Row],[ENTRADAS3]]-Tabla3567[[#This Row],[SALIDAS4]]</f>
        <v>0</v>
      </c>
    </row>
    <row r="50" spans="1:15">
      <c r="A50" s="9" t="s">
        <v>29</v>
      </c>
      <c r="B50" s="16" t="s">
        <v>878</v>
      </c>
      <c r="C50" t="s">
        <v>102</v>
      </c>
      <c r="D50" t="s">
        <v>510</v>
      </c>
      <c r="F50" s="9" t="s">
        <v>821</v>
      </c>
      <c r="G50">
        <v>0</v>
      </c>
      <c r="J50">
        <f>+Tabla3567[[#This Row],[BALANCE INICIAL]]+Tabla3567[[#This Row],[ENTRADAS]]-Tabla3567[[#This Row],[SALIDAS]]</f>
        <v>0</v>
      </c>
      <c r="K50" s="2">
        <v>91</v>
      </c>
      <c r="L50" s="2">
        <f>+Tabla3567[[#This Row],[BALANCE INICIAL]]*Tabla3567[[#This Row],[PRECIO]]</f>
        <v>0</v>
      </c>
      <c r="M50" s="2">
        <f>+Tabla3567[[#This Row],[ENTRADAS]]*Tabla3567[[#This Row],[PRECIO]]</f>
        <v>0</v>
      </c>
      <c r="N50" s="2">
        <f>+Tabla3567[[#This Row],[SALIDAS]]*Tabla3567[[#This Row],[PRECIO]]</f>
        <v>0</v>
      </c>
      <c r="O50" s="2">
        <f>+Tabla3567[[#This Row],[BALANCE INICIAL2]]+Tabla3567[[#This Row],[ENTRADAS3]]-Tabla3567[[#This Row],[SALIDAS4]]</f>
        <v>0</v>
      </c>
    </row>
    <row r="51" spans="1:15">
      <c r="A51" s="9" t="s">
        <v>29</v>
      </c>
      <c r="B51" s="16" t="s">
        <v>878</v>
      </c>
      <c r="C51" t="s">
        <v>102</v>
      </c>
      <c r="D51" t="s">
        <v>511</v>
      </c>
      <c r="F51" s="9" t="s">
        <v>908</v>
      </c>
      <c r="G51">
        <v>0</v>
      </c>
      <c r="J51">
        <f>+Tabla3567[[#This Row],[BALANCE INICIAL]]+Tabla3567[[#This Row],[ENTRADAS]]-Tabla3567[[#This Row],[SALIDAS]]</f>
        <v>0</v>
      </c>
      <c r="K51" s="2">
        <v>108</v>
      </c>
      <c r="L51" s="2">
        <f>+Tabla3567[[#This Row],[BALANCE INICIAL]]*Tabla3567[[#This Row],[PRECIO]]</f>
        <v>0</v>
      </c>
      <c r="M51" s="2">
        <f>+Tabla3567[[#This Row],[ENTRADAS]]*Tabla3567[[#This Row],[PRECIO]]</f>
        <v>0</v>
      </c>
      <c r="N51" s="2">
        <f>+Tabla3567[[#This Row],[SALIDAS]]*Tabla3567[[#This Row],[PRECIO]]</f>
        <v>0</v>
      </c>
      <c r="O51" s="2">
        <f>+Tabla3567[[#This Row],[BALANCE INICIAL2]]+Tabla3567[[#This Row],[ENTRADAS3]]-Tabla3567[[#This Row],[SALIDAS4]]</f>
        <v>0</v>
      </c>
    </row>
    <row r="52" spans="1:15">
      <c r="A52" s="9" t="s">
        <v>29</v>
      </c>
      <c r="B52" s="16" t="s">
        <v>878</v>
      </c>
      <c r="C52" t="s">
        <v>102</v>
      </c>
      <c r="D52" t="s">
        <v>512</v>
      </c>
      <c r="F52" s="9" t="s">
        <v>908</v>
      </c>
      <c r="G52">
        <v>0</v>
      </c>
      <c r="J52">
        <f>+Tabla3567[[#This Row],[BALANCE INICIAL]]+Tabla3567[[#This Row],[ENTRADAS]]-Tabla3567[[#This Row],[SALIDAS]]</f>
        <v>0</v>
      </c>
      <c r="K52" s="2">
        <v>180</v>
      </c>
      <c r="L52" s="2">
        <f>+Tabla3567[[#This Row],[BALANCE INICIAL]]*Tabla3567[[#This Row],[PRECIO]]</f>
        <v>0</v>
      </c>
      <c r="M52" s="2">
        <f>+Tabla3567[[#This Row],[ENTRADAS]]*Tabla3567[[#This Row],[PRECIO]]</f>
        <v>0</v>
      </c>
      <c r="N52" s="2">
        <f>+Tabla3567[[#This Row],[SALIDAS]]*Tabla3567[[#This Row],[PRECIO]]</f>
        <v>0</v>
      </c>
      <c r="O52" s="2">
        <f>+Tabla3567[[#This Row],[BALANCE INICIAL2]]+Tabla3567[[#This Row],[ENTRADAS3]]-Tabla3567[[#This Row],[SALIDAS4]]</f>
        <v>0</v>
      </c>
    </row>
    <row r="53" spans="1:15">
      <c r="A53" s="9" t="s">
        <v>29</v>
      </c>
      <c r="B53" s="16" t="s">
        <v>878</v>
      </c>
      <c r="C53" t="s">
        <v>102</v>
      </c>
      <c r="D53" t="s">
        <v>513</v>
      </c>
      <c r="F53" s="9" t="s">
        <v>908</v>
      </c>
      <c r="G53">
        <v>0</v>
      </c>
      <c r="J53">
        <f>+Tabla3567[[#This Row],[BALANCE INICIAL]]+Tabla3567[[#This Row],[ENTRADAS]]-Tabla3567[[#This Row],[SALIDAS]]</f>
        <v>0</v>
      </c>
      <c r="K53" s="2">
        <v>12</v>
      </c>
      <c r="L53" s="2">
        <f>+Tabla3567[[#This Row],[BALANCE INICIAL]]*Tabla3567[[#This Row],[PRECIO]]</f>
        <v>0</v>
      </c>
      <c r="M53" s="2">
        <f>+Tabla3567[[#This Row],[ENTRADAS]]*Tabla3567[[#This Row],[PRECIO]]</f>
        <v>0</v>
      </c>
      <c r="N53" s="2">
        <f>+Tabla3567[[#This Row],[SALIDAS]]*Tabla3567[[#This Row],[PRECIO]]</f>
        <v>0</v>
      </c>
      <c r="O53" s="2">
        <f>+Tabla3567[[#This Row],[BALANCE INICIAL2]]+Tabla3567[[#This Row],[ENTRADAS3]]-Tabla3567[[#This Row],[SALIDAS4]]</f>
        <v>0</v>
      </c>
    </row>
    <row r="54" spans="1:15">
      <c r="A54" s="9" t="s">
        <v>29</v>
      </c>
      <c r="B54" s="16" t="s">
        <v>878</v>
      </c>
      <c r="C54" t="s">
        <v>102</v>
      </c>
      <c r="D54" t="s">
        <v>514</v>
      </c>
      <c r="F54" s="9" t="s">
        <v>908</v>
      </c>
      <c r="G54">
        <v>0</v>
      </c>
      <c r="J54">
        <f>+Tabla3567[[#This Row],[BALANCE INICIAL]]+Tabla3567[[#This Row],[ENTRADAS]]-Tabla3567[[#This Row],[SALIDAS]]</f>
        <v>0</v>
      </c>
      <c r="K54" s="2">
        <v>180</v>
      </c>
      <c r="L54" s="2">
        <f>+Tabla3567[[#This Row],[BALANCE INICIAL]]*Tabla3567[[#This Row],[PRECIO]]</f>
        <v>0</v>
      </c>
      <c r="M54" s="2">
        <f>+Tabla3567[[#This Row],[ENTRADAS]]*Tabla3567[[#This Row],[PRECIO]]</f>
        <v>0</v>
      </c>
      <c r="N54" s="2">
        <f>+Tabla3567[[#This Row],[SALIDAS]]*Tabla3567[[#This Row],[PRECIO]]</f>
        <v>0</v>
      </c>
      <c r="O54" s="2">
        <f>+Tabla3567[[#This Row],[BALANCE INICIAL2]]+Tabla3567[[#This Row],[ENTRADAS3]]-Tabla3567[[#This Row],[SALIDAS4]]</f>
        <v>0</v>
      </c>
    </row>
    <row r="55" spans="1:15">
      <c r="A55" s="9" t="s">
        <v>29</v>
      </c>
      <c r="B55" s="16" t="s">
        <v>878</v>
      </c>
      <c r="C55" t="s">
        <v>102</v>
      </c>
      <c r="D55" t="s">
        <v>515</v>
      </c>
      <c r="F55" s="9" t="s">
        <v>908</v>
      </c>
      <c r="G55">
        <v>0</v>
      </c>
      <c r="J55">
        <f>+Tabla3567[[#This Row],[BALANCE INICIAL]]+Tabla3567[[#This Row],[ENTRADAS]]-Tabla3567[[#This Row],[SALIDAS]]</f>
        <v>0</v>
      </c>
      <c r="K55" s="2">
        <v>103</v>
      </c>
      <c r="L55" s="2">
        <f>+Tabla3567[[#This Row],[BALANCE INICIAL]]*Tabla3567[[#This Row],[PRECIO]]</f>
        <v>0</v>
      </c>
      <c r="M55" s="2">
        <f>+Tabla3567[[#This Row],[ENTRADAS]]*Tabla3567[[#This Row],[PRECIO]]</f>
        <v>0</v>
      </c>
      <c r="N55" s="2">
        <f>+Tabla3567[[#This Row],[SALIDAS]]*Tabla3567[[#This Row],[PRECIO]]</f>
        <v>0</v>
      </c>
      <c r="O55" s="2">
        <f>+Tabla3567[[#This Row],[BALANCE INICIAL2]]+Tabla3567[[#This Row],[ENTRADAS3]]-Tabla3567[[#This Row],[SALIDAS4]]</f>
        <v>0</v>
      </c>
    </row>
    <row r="56" spans="1:15">
      <c r="A56" s="9" t="s">
        <v>29</v>
      </c>
      <c r="B56" s="16" t="s">
        <v>878</v>
      </c>
      <c r="C56" t="s">
        <v>102</v>
      </c>
      <c r="D56" t="s">
        <v>516</v>
      </c>
      <c r="F56" s="9" t="s">
        <v>908</v>
      </c>
      <c r="G56">
        <v>0</v>
      </c>
      <c r="J56">
        <f>+Tabla3567[[#This Row],[BALANCE INICIAL]]+Tabla3567[[#This Row],[ENTRADAS]]-Tabla3567[[#This Row],[SALIDAS]]</f>
        <v>0</v>
      </c>
      <c r="K56" s="2">
        <v>115</v>
      </c>
      <c r="L56" s="2">
        <f>+Tabla3567[[#This Row],[BALANCE INICIAL]]*Tabla3567[[#This Row],[PRECIO]]</f>
        <v>0</v>
      </c>
      <c r="M56" s="2">
        <f>+Tabla3567[[#This Row],[ENTRADAS]]*Tabla3567[[#This Row],[PRECIO]]</f>
        <v>0</v>
      </c>
      <c r="N56" s="2">
        <f>+Tabla3567[[#This Row],[SALIDAS]]*Tabla3567[[#This Row],[PRECIO]]</f>
        <v>0</v>
      </c>
      <c r="O56" s="2">
        <f>+Tabla3567[[#This Row],[BALANCE INICIAL2]]+Tabla3567[[#This Row],[ENTRADAS3]]-Tabla3567[[#This Row],[SALIDAS4]]</f>
        <v>0</v>
      </c>
    </row>
    <row r="57" spans="1:15">
      <c r="A57" s="9" t="s">
        <v>29</v>
      </c>
      <c r="B57" s="16" t="s">
        <v>878</v>
      </c>
      <c r="C57" t="s">
        <v>102</v>
      </c>
      <c r="D57" t="s">
        <v>517</v>
      </c>
      <c r="F57" s="9" t="s">
        <v>908</v>
      </c>
      <c r="G57">
        <v>0</v>
      </c>
      <c r="J57">
        <f>+Tabla3567[[#This Row],[BALANCE INICIAL]]+Tabla3567[[#This Row],[ENTRADAS]]-Tabla3567[[#This Row],[SALIDAS]]</f>
        <v>0</v>
      </c>
      <c r="K57" s="2">
        <v>227</v>
      </c>
      <c r="L57" s="2">
        <f>+Tabla3567[[#This Row],[BALANCE INICIAL]]*Tabla3567[[#This Row],[PRECIO]]</f>
        <v>0</v>
      </c>
      <c r="M57" s="2">
        <f>+Tabla3567[[#This Row],[ENTRADAS]]*Tabla3567[[#This Row],[PRECIO]]</f>
        <v>0</v>
      </c>
      <c r="N57" s="2">
        <f>+Tabla3567[[#This Row],[SALIDAS]]*Tabla3567[[#This Row],[PRECIO]]</f>
        <v>0</v>
      </c>
      <c r="O57" s="2">
        <f>+Tabla3567[[#This Row],[BALANCE INICIAL2]]+Tabla3567[[#This Row],[ENTRADAS3]]-Tabla3567[[#This Row],[SALIDAS4]]</f>
        <v>0</v>
      </c>
    </row>
    <row r="58" spans="1:15">
      <c r="A58" s="9" t="s">
        <v>29</v>
      </c>
      <c r="B58" s="16" t="s">
        <v>878</v>
      </c>
      <c r="C58" t="s">
        <v>102</v>
      </c>
      <c r="D58" t="s">
        <v>518</v>
      </c>
      <c r="F58" s="9" t="s">
        <v>821</v>
      </c>
      <c r="G58">
        <v>0</v>
      </c>
      <c r="J58">
        <f>+Tabla3567[[#This Row],[BALANCE INICIAL]]+Tabla3567[[#This Row],[ENTRADAS]]-Tabla3567[[#This Row],[SALIDAS]]</f>
        <v>0</v>
      </c>
      <c r="K58" s="2">
        <v>150</v>
      </c>
      <c r="L58" s="2">
        <f>+Tabla3567[[#This Row],[BALANCE INICIAL]]*Tabla3567[[#This Row],[PRECIO]]</f>
        <v>0</v>
      </c>
      <c r="M58" s="2">
        <f>+Tabla3567[[#This Row],[ENTRADAS]]*Tabla3567[[#This Row],[PRECIO]]</f>
        <v>0</v>
      </c>
      <c r="N58" s="2">
        <f>+Tabla3567[[#This Row],[SALIDAS]]*Tabla3567[[#This Row],[PRECIO]]</f>
        <v>0</v>
      </c>
      <c r="O58" s="2">
        <f>+Tabla3567[[#This Row],[BALANCE INICIAL2]]+Tabla3567[[#This Row],[ENTRADAS3]]-Tabla3567[[#This Row],[SALIDAS4]]</f>
        <v>0</v>
      </c>
    </row>
    <row r="59" spans="1:15">
      <c r="A59" s="9" t="s">
        <v>29</v>
      </c>
      <c r="B59" t="s">
        <v>878</v>
      </c>
      <c r="C59" t="s">
        <v>102</v>
      </c>
      <c r="D59" t="s">
        <v>519</v>
      </c>
      <c r="F59" s="9" t="s">
        <v>908</v>
      </c>
      <c r="G59">
        <v>0</v>
      </c>
      <c r="J59">
        <f>+Tabla3567[[#This Row],[BALANCE INICIAL]]+Tabla3567[[#This Row],[ENTRADAS]]-Tabla3567[[#This Row],[SALIDAS]]</f>
        <v>0</v>
      </c>
      <c r="K59" s="2">
        <v>206</v>
      </c>
      <c r="L59" s="2">
        <f>+Tabla3567[[#This Row],[BALANCE INICIAL]]*Tabla3567[[#This Row],[PRECIO]]</f>
        <v>0</v>
      </c>
      <c r="M59" s="2">
        <f>+Tabla3567[[#This Row],[ENTRADAS]]*Tabla3567[[#This Row],[PRECIO]]</f>
        <v>0</v>
      </c>
      <c r="N59" s="2">
        <f>+Tabla3567[[#This Row],[SALIDAS]]*Tabla3567[[#This Row],[PRECIO]]</f>
        <v>0</v>
      </c>
      <c r="O59" s="2">
        <f>+Tabla3567[[#This Row],[BALANCE INICIAL2]]+Tabla3567[[#This Row],[ENTRADAS3]]-Tabla3567[[#This Row],[SALIDAS4]]</f>
        <v>0</v>
      </c>
    </row>
    <row r="60" spans="1:15">
      <c r="A60" s="9" t="s">
        <v>29</v>
      </c>
      <c r="B60" t="s">
        <v>878</v>
      </c>
      <c r="C60" t="s">
        <v>102</v>
      </c>
      <c r="D60" t="s">
        <v>520</v>
      </c>
      <c r="F60" s="9" t="s">
        <v>909</v>
      </c>
      <c r="G60">
        <v>0</v>
      </c>
      <c r="J60">
        <f>+Tabla3567[[#This Row],[BALANCE INICIAL]]+Tabla3567[[#This Row],[ENTRADAS]]-Tabla3567[[#This Row],[SALIDAS]]</f>
        <v>0</v>
      </c>
      <c r="K60" s="2">
        <v>1350</v>
      </c>
      <c r="L60" s="2">
        <f>+Tabla3567[[#This Row],[BALANCE INICIAL]]*Tabla3567[[#This Row],[PRECIO]]</f>
        <v>0</v>
      </c>
      <c r="M60" s="2">
        <f>+Tabla3567[[#This Row],[ENTRADAS]]*Tabla3567[[#This Row],[PRECIO]]</f>
        <v>0</v>
      </c>
      <c r="N60" s="2">
        <f>+Tabla3567[[#This Row],[SALIDAS]]*Tabla3567[[#This Row],[PRECIO]]</f>
        <v>0</v>
      </c>
      <c r="O60" s="2">
        <f>+Tabla3567[[#This Row],[BALANCE INICIAL2]]+Tabla3567[[#This Row],[ENTRADAS3]]-Tabla3567[[#This Row],[SALIDAS4]]</f>
        <v>0</v>
      </c>
    </row>
    <row r="61" spans="1:15">
      <c r="A61" s="9" t="s">
        <v>29</v>
      </c>
      <c r="B61" t="s">
        <v>878</v>
      </c>
      <c r="C61" t="s">
        <v>102</v>
      </c>
      <c r="D61" t="s">
        <v>521</v>
      </c>
      <c r="F61" s="9" t="s">
        <v>821</v>
      </c>
      <c r="G61">
        <v>0</v>
      </c>
      <c r="J61">
        <f>+Tabla3567[[#This Row],[BALANCE INICIAL]]+Tabla3567[[#This Row],[ENTRADAS]]-Tabla3567[[#This Row],[SALIDAS]]</f>
        <v>0</v>
      </c>
      <c r="K61" s="2">
        <v>31</v>
      </c>
      <c r="L61" s="2">
        <f>+Tabla3567[[#This Row],[BALANCE INICIAL]]*Tabla3567[[#This Row],[PRECIO]]</f>
        <v>0</v>
      </c>
      <c r="M61" s="2">
        <f>+Tabla3567[[#This Row],[ENTRADAS]]*Tabla3567[[#This Row],[PRECIO]]</f>
        <v>0</v>
      </c>
      <c r="N61" s="2">
        <f>+Tabla3567[[#This Row],[SALIDAS]]*Tabla3567[[#This Row],[PRECIO]]</f>
        <v>0</v>
      </c>
      <c r="O61" s="2">
        <f>+Tabla3567[[#This Row],[BALANCE INICIAL2]]+Tabla3567[[#This Row],[ENTRADAS3]]-Tabla3567[[#This Row],[SALIDAS4]]</f>
        <v>0</v>
      </c>
    </row>
    <row r="62" spans="1:15">
      <c r="A62" s="9" t="s">
        <v>29</v>
      </c>
      <c r="B62" t="s">
        <v>878</v>
      </c>
      <c r="C62" t="s">
        <v>102</v>
      </c>
      <c r="D62" t="s">
        <v>522</v>
      </c>
      <c r="F62" s="9" t="s">
        <v>821</v>
      </c>
      <c r="G62">
        <v>0</v>
      </c>
      <c r="J62">
        <f>+Tabla3567[[#This Row],[BALANCE INICIAL]]+Tabla3567[[#This Row],[ENTRADAS]]-Tabla3567[[#This Row],[SALIDAS]]</f>
        <v>0</v>
      </c>
      <c r="K62" s="2">
        <v>31</v>
      </c>
      <c r="L62" s="2">
        <f>+Tabla3567[[#This Row],[BALANCE INICIAL]]*Tabla3567[[#This Row],[PRECIO]]</f>
        <v>0</v>
      </c>
      <c r="M62" s="2">
        <f>+Tabla3567[[#This Row],[ENTRADAS]]*Tabla3567[[#This Row],[PRECIO]]</f>
        <v>0</v>
      </c>
      <c r="N62" s="2">
        <f>+Tabla3567[[#This Row],[SALIDAS]]*Tabla3567[[#This Row],[PRECIO]]</f>
        <v>0</v>
      </c>
      <c r="O62" s="2">
        <f>+Tabla3567[[#This Row],[BALANCE INICIAL2]]+Tabla3567[[#This Row],[ENTRADAS3]]-Tabla3567[[#This Row],[SALIDAS4]]</f>
        <v>0</v>
      </c>
    </row>
    <row r="63" spans="1:15">
      <c r="A63" s="9" t="s">
        <v>29</v>
      </c>
      <c r="B63" t="s">
        <v>878</v>
      </c>
      <c r="C63" t="s">
        <v>102</v>
      </c>
      <c r="D63" t="s">
        <v>523</v>
      </c>
      <c r="F63" s="9" t="s">
        <v>908</v>
      </c>
      <c r="G63">
        <v>0</v>
      </c>
      <c r="J63">
        <f>+Tabla3567[[#This Row],[BALANCE INICIAL]]+Tabla3567[[#This Row],[ENTRADAS]]-Tabla3567[[#This Row],[SALIDAS]]</f>
        <v>0</v>
      </c>
      <c r="K63" s="2">
        <v>105</v>
      </c>
      <c r="L63" s="2">
        <f>+Tabla3567[[#This Row],[BALANCE INICIAL]]*Tabla3567[[#This Row],[PRECIO]]</f>
        <v>0</v>
      </c>
      <c r="M63" s="2">
        <f>+Tabla3567[[#This Row],[ENTRADAS]]*Tabla3567[[#This Row],[PRECIO]]</f>
        <v>0</v>
      </c>
      <c r="N63" s="2">
        <f>+Tabla3567[[#This Row],[SALIDAS]]*Tabla3567[[#This Row],[PRECIO]]</f>
        <v>0</v>
      </c>
      <c r="O63" s="2">
        <f>+Tabla3567[[#This Row],[BALANCE INICIAL2]]+Tabla3567[[#This Row],[ENTRADAS3]]-Tabla3567[[#This Row],[SALIDAS4]]</f>
        <v>0</v>
      </c>
    </row>
    <row r="64" spans="1:15">
      <c r="A64" s="9" t="s">
        <v>29</v>
      </c>
      <c r="B64" t="s">
        <v>878</v>
      </c>
      <c r="C64" t="s">
        <v>102</v>
      </c>
      <c r="D64" t="s">
        <v>524</v>
      </c>
      <c r="F64" s="9" t="s">
        <v>908</v>
      </c>
      <c r="G64">
        <v>0</v>
      </c>
      <c r="J64">
        <f>+Tabla3567[[#This Row],[BALANCE INICIAL]]+Tabla3567[[#This Row],[ENTRADAS]]-Tabla3567[[#This Row],[SALIDAS]]</f>
        <v>0</v>
      </c>
      <c r="K64" s="2">
        <v>387</v>
      </c>
      <c r="L64" s="2">
        <f>+Tabla3567[[#This Row],[BALANCE INICIAL]]*Tabla3567[[#This Row],[PRECIO]]</f>
        <v>0</v>
      </c>
      <c r="M64" s="2">
        <f>+Tabla3567[[#This Row],[ENTRADAS]]*Tabla3567[[#This Row],[PRECIO]]</f>
        <v>0</v>
      </c>
      <c r="N64" s="2">
        <f>+Tabla3567[[#This Row],[SALIDAS]]*Tabla3567[[#This Row],[PRECIO]]</f>
        <v>0</v>
      </c>
      <c r="O64" s="2">
        <f>+Tabla3567[[#This Row],[BALANCE INICIAL2]]+Tabla3567[[#This Row],[ENTRADAS3]]-Tabla3567[[#This Row],[SALIDAS4]]</f>
        <v>0</v>
      </c>
    </row>
    <row r="65" spans="1:15">
      <c r="A65" s="9" t="s">
        <v>29</v>
      </c>
      <c r="B65" t="s">
        <v>878</v>
      </c>
      <c r="C65" t="s">
        <v>102</v>
      </c>
      <c r="D65" t="s">
        <v>525</v>
      </c>
      <c r="F65" s="9" t="s">
        <v>908</v>
      </c>
      <c r="G65">
        <v>0</v>
      </c>
      <c r="J65">
        <f>+Tabla3567[[#This Row],[BALANCE INICIAL]]+Tabla3567[[#This Row],[ENTRADAS]]-Tabla3567[[#This Row],[SALIDAS]]</f>
        <v>0</v>
      </c>
      <c r="K65" s="2">
        <v>390</v>
      </c>
      <c r="L65" s="2">
        <f>+Tabla3567[[#This Row],[BALANCE INICIAL]]*Tabla3567[[#This Row],[PRECIO]]</f>
        <v>0</v>
      </c>
      <c r="M65" s="2">
        <f>+Tabla3567[[#This Row],[ENTRADAS]]*Tabla3567[[#This Row],[PRECIO]]</f>
        <v>0</v>
      </c>
      <c r="N65" s="2">
        <f>+Tabla3567[[#This Row],[SALIDAS]]*Tabla3567[[#This Row],[PRECIO]]</f>
        <v>0</v>
      </c>
      <c r="O65" s="2">
        <f>+Tabla3567[[#This Row],[BALANCE INICIAL2]]+Tabla3567[[#This Row],[ENTRADAS3]]-Tabla3567[[#This Row],[SALIDAS4]]</f>
        <v>0</v>
      </c>
    </row>
    <row r="66" spans="1:15">
      <c r="A66" s="9" t="s">
        <v>29</v>
      </c>
      <c r="B66" t="s">
        <v>878</v>
      </c>
      <c r="C66" t="s">
        <v>102</v>
      </c>
      <c r="D66" t="s">
        <v>526</v>
      </c>
      <c r="F66" s="9" t="s">
        <v>908</v>
      </c>
      <c r="G66">
        <v>0</v>
      </c>
      <c r="J66">
        <f>+Tabla3567[[#This Row],[BALANCE INICIAL]]+Tabla3567[[#This Row],[ENTRADAS]]-Tabla3567[[#This Row],[SALIDAS]]</f>
        <v>0</v>
      </c>
      <c r="K66" s="2">
        <v>351</v>
      </c>
      <c r="L66" s="2">
        <f>+Tabla3567[[#This Row],[BALANCE INICIAL]]*Tabla3567[[#This Row],[PRECIO]]</f>
        <v>0</v>
      </c>
      <c r="M66" s="2">
        <f>+Tabla3567[[#This Row],[ENTRADAS]]*Tabla3567[[#This Row],[PRECIO]]</f>
        <v>0</v>
      </c>
      <c r="N66" s="2">
        <f>+Tabla3567[[#This Row],[SALIDAS]]*Tabla3567[[#This Row],[PRECIO]]</f>
        <v>0</v>
      </c>
      <c r="O66" s="2">
        <f>+Tabla3567[[#This Row],[BALANCE INICIAL2]]+Tabla3567[[#This Row],[ENTRADAS3]]-Tabla3567[[#This Row],[SALIDAS4]]</f>
        <v>0</v>
      </c>
    </row>
    <row r="67" spans="1:15">
      <c r="A67" s="9" t="s">
        <v>29</v>
      </c>
      <c r="B67" t="s">
        <v>878</v>
      </c>
      <c r="C67" t="s">
        <v>102</v>
      </c>
      <c r="D67" t="s">
        <v>527</v>
      </c>
      <c r="F67" s="9" t="s">
        <v>908</v>
      </c>
      <c r="G67">
        <v>0</v>
      </c>
      <c r="J67">
        <f>+Tabla3567[[#This Row],[BALANCE INICIAL]]+Tabla3567[[#This Row],[ENTRADAS]]-Tabla3567[[#This Row],[SALIDAS]]</f>
        <v>0</v>
      </c>
      <c r="K67" s="2">
        <v>169</v>
      </c>
      <c r="L67" s="2">
        <f>+Tabla3567[[#This Row],[BALANCE INICIAL]]*Tabla3567[[#This Row],[PRECIO]]</f>
        <v>0</v>
      </c>
      <c r="M67" s="2">
        <f>+Tabla3567[[#This Row],[ENTRADAS]]*Tabla3567[[#This Row],[PRECIO]]</f>
        <v>0</v>
      </c>
      <c r="N67" s="2">
        <f>+Tabla3567[[#This Row],[SALIDAS]]*Tabla3567[[#This Row],[PRECIO]]</f>
        <v>0</v>
      </c>
      <c r="O67" s="2">
        <f>+Tabla3567[[#This Row],[BALANCE INICIAL2]]+Tabla3567[[#This Row],[ENTRADAS3]]-Tabla3567[[#This Row],[SALIDAS4]]</f>
        <v>0</v>
      </c>
    </row>
    <row r="68" spans="1:15">
      <c r="A68" s="9" t="s">
        <v>57</v>
      </c>
      <c r="B68" t="s">
        <v>878</v>
      </c>
      <c r="C68" t="s">
        <v>102</v>
      </c>
      <c r="D68" t="s">
        <v>529</v>
      </c>
      <c r="F68" s="9" t="s">
        <v>908</v>
      </c>
      <c r="G68">
        <v>0</v>
      </c>
      <c r="J68">
        <f>+Tabla3567[[#This Row],[BALANCE INICIAL]]+Tabla3567[[#This Row],[ENTRADAS]]-Tabla3567[[#This Row],[SALIDAS]]</f>
        <v>0</v>
      </c>
      <c r="K68" s="2">
        <v>110</v>
      </c>
      <c r="L68" s="2">
        <f>+Tabla3567[[#This Row],[BALANCE INICIAL]]*Tabla3567[[#This Row],[PRECIO]]</f>
        <v>0</v>
      </c>
      <c r="M68" s="2">
        <f>+Tabla3567[[#This Row],[ENTRADAS]]*Tabla3567[[#This Row],[PRECIO]]</f>
        <v>0</v>
      </c>
      <c r="N68" s="2">
        <f>+Tabla3567[[#This Row],[SALIDAS]]*Tabla3567[[#This Row],[PRECIO]]</f>
        <v>0</v>
      </c>
      <c r="O68" s="2">
        <f>+Tabla3567[[#This Row],[BALANCE INICIAL2]]+Tabla3567[[#This Row],[ENTRADAS3]]-Tabla3567[[#This Row],[SALIDAS4]]</f>
        <v>0</v>
      </c>
    </row>
    <row r="69" spans="1:15">
      <c r="A69" s="9" t="s">
        <v>58</v>
      </c>
      <c r="B69" t="s">
        <v>878</v>
      </c>
      <c r="C69" t="s">
        <v>102</v>
      </c>
      <c r="D69" t="s">
        <v>530</v>
      </c>
      <c r="F69" s="9" t="s">
        <v>908</v>
      </c>
      <c r="G69">
        <v>0</v>
      </c>
      <c r="J69">
        <f>+Tabla3567[[#This Row],[BALANCE INICIAL]]+Tabla3567[[#This Row],[ENTRADAS]]-Tabla3567[[#This Row],[SALIDAS]]</f>
        <v>0</v>
      </c>
      <c r="K69" s="2">
        <v>33</v>
      </c>
      <c r="L69" s="2">
        <f>+Tabla3567[[#This Row],[BALANCE INICIAL]]*Tabla3567[[#This Row],[PRECIO]]</f>
        <v>0</v>
      </c>
      <c r="M69" s="2">
        <f>+Tabla3567[[#This Row],[ENTRADAS]]*Tabla3567[[#This Row],[PRECIO]]</f>
        <v>0</v>
      </c>
      <c r="N69" s="2">
        <f>+Tabla3567[[#This Row],[SALIDAS]]*Tabla3567[[#This Row],[PRECIO]]</f>
        <v>0</v>
      </c>
      <c r="O69" s="2">
        <f>+Tabla3567[[#This Row],[BALANCE INICIAL2]]+Tabla3567[[#This Row],[ENTRADAS3]]-Tabla3567[[#This Row],[SALIDAS4]]</f>
        <v>0</v>
      </c>
    </row>
    <row r="70" spans="1:15">
      <c r="A70" s="9" t="s">
        <v>29</v>
      </c>
      <c r="B70" s="17" t="s">
        <v>878</v>
      </c>
      <c r="C70" t="s">
        <v>102</v>
      </c>
      <c r="D70" t="s">
        <v>533</v>
      </c>
      <c r="F70" s="9" t="s">
        <v>908</v>
      </c>
      <c r="G70">
        <v>0</v>
      </c>
      <c r="J70">
        <f>+Tabla3567[[#This Row],[BALANCE INICIAL]]+Tabla3567[[#This Row],[ENTRADAS]]-Tabla3567[[#This Row],[SALIDAS]]</f>
        <v>0</v>
      </c>
      <c r="K70" s="2">
        <v>100</v>
      </c>
      <c r="L70" s="2">
        <f>+Tabla3567[[#This Row],[BALANCE INICIAL]]*Tabla3567[[#This Row],[PRECIO]]</f>
        <v>0</v>
      </c>
      <c r="M70" s="2">
        <f>+Tabla3567[[#This Row],[ENTRADAS]]*Tabla3567[[#This Row],[PRECIO]]</f>
        <v>0</v>
      </c>
      <c r="N70" s="2">
        <f>+Tabla3567[[#This Row],[SALIDAS]]*Tabla3567[[#This Row],[PRECIO]]</f>
        <v>0</v>
      </c>
      <c r="O70" s="2">
        <f>+Tabla3567[[#This Row],[BALANCE INICIAL2]]+Tabla3567[[#This Row],[ENTRADAS3]]-Tabla3567[[#This Row],[SALIDAS4]]</f>
        <v>0</v>
      </c>
    </row>
    <row r="71" spans="1:15">
      <c r="A71" s="9" t="s">
        <v>29</v>
      </c>
      <c r="B71" s="17" t="s">
        <v>878</v>
      </c>
      <c r="C71" t="s">
        <v>102</v>
      </c>
      <c r="D71" t="s">
        <v>534</v>
      </c>
      <c r="F71" s="9" t="s">
        <v>834</v>
      </c>
      <c r="G71">
        <v>3</v>
      </c>
      <c r="J71">
        <f>+Tabla3567[[#This Row],[BALANCE INICIAL]]+Tabla3567[[#This Row],[ENTRADAS]]-Tabla3567[[#This Row],[SALIDAS]]</f>
        <v>3</v>
      </c>
      <c r="K71" s="2">
        <v>271</v>
      </c>
      <c r="L71" s="2">
        <f>+Tabla3567[[#This Row],[BALANCE INICIAL]]*Tabla3567[[#This Row],[PRECIO]]</f>
        <v>813</v>
      </c>
      <c r="M71" s="2">
        <f>+Tabla3567[[#This Row],[ENTRADAS]]*Tabla3567[[#This Row],[PRECIO]]</f>
        <v>0</v>
      </c>
      <c r="N71" s="2">
        <f>+Tabla3567[[#This Row],[SALIDAS]]*Tabla3567[[#This Row],[PRECIO]]</f>
        <v>0</v>
      </c>
      <c r="O71" s="2">
        <f>+Tabla3567[[#This Row],[BALANCE INICIAL2]]+Tabla3567[[#This Row],[ENTRADAS3]]-Tabla3567[[#This Row],[SALIDAS4]]</f>
        <v>813</v>
      </c>
    </row>
    <row r="72" spans="1:15">
      <c r="A72" s="9" t="s">
        <v>29</v>
      </c>
      <c r="B72" s="17" t="s">
        <v>878</v>
      </c>
      <c r="C72" t="s">
        <v>102</v>
      </c>
      <c r="D72" t="s">
        <v>535</v>
      </c>
      <c r="F72" s="9" t="s">
        <v>834</v>
      </c>
      <c r="G72">
        <v>3</v>
      </c>
      <c r="J72">
        <f>+Tabla3567[[#This Row],[BALANCE INICIAL]]+Tabla3567[[#This Row],[ENTRADAS]]-Tabla3567[[#This Row],[SALIDAS]]</f>
        <v>3</v>
      </c>
      <c r="K72" s="2">
        <v>90</v>
      </c>
      <c r="L72" s="2">
        <f>+Tabla3567[[#This Row],[BALANCE INICIAL]]*Tabla3567[[#This Row],[PRECIO]]</f>
        <v>270</v>
      </c>
      <c r="M72" s="2">
        <f>+Tabla3567[[#This Row],[ENTRADAS]]*Tabla3567[[#This Row],[PRECIO]]</f>
        <v>0</v>
      </c>
      <c r="N72" s="2">
        <f>+Tabla3567[[#This Row],[SALIDAS]]*Tabla3567[[#This Row],[PRECIO]]</f>
        <v>0</v>
      </c>
      <c r="O72" s="2">
        <f>+Tabla3567[[#This Row],[BALANCE INICIAL2]]+Tabla3567[[#This Row],[ENTRADAS3]]-Tabla3567[[#This Row],[SALIDAS4]]</f>
        <v>270</v>
      </c>
    </row>
    <row r="73" spans="1:15">
      <c r="A73" s="9" t="s">
        <v>29</v>
      </c>
      <c r="B73" s="17" t="s">
        <v>878</v>
      </c>
      <c r="C73" t="s">
        <v>102</v>
      </c>
      <c r="D73" t="s">
        <v>536</v>
      </c>
      <c r="F73" s="9" t="s">
        <v>834</v>
      </c>
      <c r="G73">
        <v>2</v>
      </c>
      <c r="J73">
        <f>+Tabla3567[[#This Row],[BALANCE INICIAL]]+Tabla3567[[#This Row],[ENTRADAS]]-Tabla3567[[#This Row],[SALIDAS]]</f>
        <v>2</v>
      </c>
      <c r="K73" s="2">
        <v>90</v>
      </c>
      <c r="L73" s="2">
        <f>+Tabla3567[[#This Row],[BALANCE INICIAL]]*Tabla3567[[#This Row],[PRECIO]]</f>
        <v>180</v>
      </c>
      <c r="M73" s="2">
        <f>+Tabla3567[[#This Row],[ENTRADAS]]*Tabla3567[[#This Row],[PRECIO]]</f>
        <v>0</v>
      </c>
      <c r="N73" s="2">
        <f>+Tabla3567[[#This Row],[SALIDAS]]*Tabla3567[[#This Row],[PRECIO]]</f>
        <v>0</v>
      </c>
      <c r="O73" s="2">
        <f>+Tabla3567[[#This Row],[BALANCE INICIAL2]]+Tabla3567[[#This Row],[ENTRADAS3]]-Tabla3567[[#This Row],[SALIDAS4]]</f>
        <v>180</v>
      </c>
    </row>
    <row r="74" spans="1:15">
      <c r="A74" s="9" t="s">
        <v>29</v>
      </c>
      <c r="B74" s="17" t="s">
        <v>878</v>
      </c>
      <c r="C74" t="s">
        <v>102</v>
      </c>
      <c r="D74" t="s">
        <v>537</v>
      </c>
      <c r="F74" s="9" t="s">
        <v>866</v>
      </c>
      <c r="G74">
        <v>15</v>
      </c>
      <c r="J74">
        <f>+Tabla3567[[#This Row],[BALANCE INICIAL]]+Tabla3567[[#This Row],[ENTRADAS]]-Tabla3567[[#This Row],[SALIDAS]]</f>
        <v>15</v>
      </c>
      <c r="K74" s="2">
        <v>50</v>
      </c>
      <c r="L74" s="2">
        <f>+Tabla3567[[#This Row],[BALANCE INICIAL]]*Tabla3567[[#This Row],[PRECIO]]</f>
        <v>750</v>
      </c>
      <c r="M74" s="2">
        <f>+Tabla3567[[#This Row],[ENTRADAS]]*Tabla3567[[#This Row],[PRECIO]]</f>
        <v>0</v>
      </c>
      <c r="N74" s="2">
        <f>+Tabla3567[[#This Row],[SALIDAS]]*Tabla3567[[#This Row],[PRECIO]]</f>
        <v>0</v>
      </c>
      <c r="O74" s="2">
        <f>+Tabla3567[[#This Row],[BALANCE INICIAL2]]+Tabla3567[[#This Row],[ENTRADAS3]]-Tabla3567[[#This Row],[SALIDAS4]]</f>
        <v>750</v>
      </c>
    </row>
    <row r="75" spans="1:15">
      <c r="A75" s="9" t="s">
        <v>29</v>
      </c>
      <c r="B75" s="17" t="s">
        <v>878</v>
      </c>
      <c r="C75" t="s">
        <v>102</v>
      </c>
      <c r="D75" t="s">
        <v>538</v>
      </c>
      <c r="F75" s="9" t="s">
        <v>834</v>
      </c>
      <c r="G75">
        <v>0</v>
      </c>
      <c r="J75">
        <f>+Tabla3567[[#This Row],[BALANCE INICIAL]]+Tabla3567[[#This Row],[ENTRADAS]]-Tabla3567[[#This Row],[SALIDAS]]</f>
        <v>0</v>
      </c>
      <c r="K75" s="2">
        <v>90.9</v>
      </c>
      <c r="L75" s="2">
        <f>+Tabla3567[[#This Row],[BALANCE INICIAL]]*Tabla3567[[#This Row],[PRECIO]]</f>
        <v>0</v>
      </c>
      <c r="M75" s="2">
        <f>+Tabla3567[[#This Row],[ENTRADAS]]*Tabla3567[[#This Row],[PRECIO]]</f>
        <v>0</v>
      </c>
      <c r="N75" s="2">
        <f>+Tabla3567[[#This Row],[SALIDAS]]*Tabla3567[[#This Row],[PRECIO]]</f>
        <v>0</v>
      </c>
      <c r="O75" s="2">
        <f>+Tabla3567[[#This Row],[BALANCE INICIAL2]]+Tabla3567[[#This Row],[ENTRADAS3]]-Tabla3567[[#This Row],[SALIDAS4]]</f>
        <v>0</v>
      </c>
    </row>
    <row r="76" spans="1:15">
      <c r="A76" s="9" t="s">
        <v>29</v>
      </c>
      <c r="B76" s="17" t="s">
        <v>878</v>
      </c>
      <c r="C76" t="s">
        <v>102</v>
      </c>
      <c r="D76" t="s">
        <v>539</v>
      </c>
      <c r="F76" s="9" t="s">
        <v>865</v>
      </c>
      <c r="G76">
        <v>1</v>
      </c>
      <c r="J76">
        <f>+Tabla3567[[#This Row],[BALANCE INICIAL]]+Tabla3567[[#This Row],[ENTRADAS]]-Tabla3567[[#This Row],[SALIDAS]]</f>
        <v>1</v>
      </c>
      <c r="K76" s="2">
        <v>1951</v>
      </c>
      <c r="L76" s="2">
        <f>+Tabla3567[[#This Row],[BALANCE INICIAL]]*Tabla3567[[#This Row],[PRECIO]]</f>
        <v>1951</v>
      </c>
      <c r="M76" s="2">
        <f>+Tabla3567[[#This Row],[ENTRADAS]]*Tabla3567[[#This Row],[PRECIO]]</f>
        <v>0</v>
      </c>
      <c r="N76" s="2">
        <f>+Tabla3567[[#This Row],[SALIDAS]]*Tabla3567[[#This Row],[PRECIO]]</f>
        <v>0</v>
      </c>
      <c r="O76" s="2">
        <f>+Tabla3567[[#This Row],[BALANCE INICIAL2]]+Tabla3567[[#This Row],[ENTRADAS3]]-Tabla3567[[#This Row],[SALIDAS4]]</f>
        <v>1951</v>
      </c>
    </row>
    <row r="77" spans="1:15">
      <c r="A77" s="9" t="s">
        <v>29</v>
      </c>
      <c r="B77" s="17" t="s">
        <v>878</v>
      </c>
      <c r="C77" t="s">
        <v>102</v>
      </c>
      <c r="D77" t="s">
        <v>540</v>
      </c>
      <c r="F77" s="9" t="s">
        <v>865</v>
      </c>
      <c r="G77">
        <v>1</v>
      </c>
      <c r="J77">
        <f>+Tabla3567[[#This Row],[BALANCE INICIAL]]+Tabla3567[[#This Row],[ENTRADAS]]-Tabla3567[[#This Row],[SALIDAS]]</f>
        <v>1</v>
      </c>
      <c r="K77" s="2">
        <v>256.5</v>
      </c>
      <c r="L77" s="2">
        <f>+Tabla3567[[#This Row],[BALANCE INICIAL]]*Tabla3567[[#This Row],[PRECIO]]</f>
        <v>256.5</v>
      </c>
      <c r="M77" s="2">
        <f>+Tabla3567[[#This Row],[ENTRADAS]]*Tabla3567[[#This Row],[PRECIO]]</f>
        <v>0</v>
      </c>
      <c r="N77" s="2">
        <f>+Tabla3567[[#This Row],[SALIDAS]]*Tabla3567[[#This Row],[PRECIO]]</f>
        <v>0</v>
      </c>
      <c r="O77" s="2">
        <f>+Tabla3567[[#This Row],[BALANCE INICIAL2]]+Tabla3567[[#This Row],[ENTRADAS3]]-Tabla3567[[#This Row],[SALIDAS4]]</f>
        <v>256.5</v>
      </c>
    </row>
    <row r="78" spans="1:15">
      <c r="A78" s="9" t="s">
        <v>29</v>
      </c>
      <c r="B78" s="17" t="s">
        <v>878</v>
      </c>
      <c r="C78" t="s">
        <v>102</v>
      </c>
      <c r="D78" t="s">
        <v>541</v>
      </c>
      <c r="F78" s="9" t="s">
        <v>834</v>
      </c>
      <c r="G78">
        <v>2</v>
      </c>
      <c r="I78">
        <v>1</v>
      </c>
      <c r="J78">
        <f>+Tabla3567[[#This Row],[BALANCE INICIAL]]+Tabla3567[[#This Row],[ENTRADAS]]-Tabla3567[[#This Row],[SALIDAS]]</f>
        <v>1</v>
      </c>
      <c r="K78" s="2">
        <v>154.5</v>
      </c>
      <c r="L78" s="2">
        <f>+Tabla3567[[#This Row],[BALANCE INICIAL]]*Tabla3567[[#This Row],[PRECIO]]</f>
        <v>309</v>
      </c>
      <c r="M78" s="2">
        <f>+Tabla3567[[#This Row],[ENTRADAS]]*Tabla3567[[#This Row],[PRECIO]]</f>
        <v>0</v>
      </c>
      <c r="N78" s="2">
        <f>+Tabla3567[[#This Row],[SALIDAS]]*Tabla3567[[#This Row],[PRECIO]]</f>
        <v>154.5</v>
      </c>
      <c r="O78" s="2">
        <f>+Tabla3567[[#This Row],[BALANCE INICIAL2]]+Tabla3567[[#This Row],[ENTRADAS3]]-Tabla3567[[#This Row],[SALIDAS4]]</f>
        <v>154.5</v>
      </c>
    </row>
    <row r="79" spans="1:15">
      <c r="A79" s="9" t="s">
        <v>29</v>
      </c>
      <c r="B79" s="17" t="s">
        <v>878</v>
      </c>
      <c r="C79" t="s">
        <v>102</v>
      </c>
      <c r="D79" t="s">
        <v>542</v>
      </c>
      <c r="F79" s="9" t="s">
        <v>820</v>
      </c>
      <c r="G79">
        <v>1</v>
      </c>
      <c r="J79">
        <f>+Tabla3567[[#This Row],[BALANCE INICIAL]]+Tabla3567[[#This Row],[ENTRADAS]]-Tabla3567[[#This Row],[SALIDAS]]</f>
        <v>1</v>
      </c>
      <c r="K79" s="2">
        <v>3200</v>
      </c>
      <c r="L79" s="2">
        <f>+Tabla3567[[#This Row],[BALANCE INICIAL]]*Tabla3567[[#This Row],[PRECIO]]</f>
        <v>3200</v>
      </c>
      <c r="M79" s="2">
        <f>+Tabla3567[[#This Row],[ENTRADAS]]*Tabla3567[[#This Row],[PRECIO]]</f>
        <v>0</v>
      </c>
      <c r="N79" s="2">
        <f>+Tabla3567[[#This Row],[SALIDAS]]*Tabla3567[[#This Row],[PRECIO]]</f>
        <v>0</v>
      </c>
      <c r="O79" s="2">
        <f>+Tabla3567[[#This Row],[BALANCE INICIAL2]]+Tabla3567[[#This Row],[ENTRADAS3]]-Tabla3567[[#This Row],[SALIDAS4]]</f>
        <v>3200</v>
      </c>
    </row>
    <row r="80" spans="1:15">
      <c r="A80" s="9" t="s">
        <v>29</v>
      </c>
      <c r="B80" s="17" t="s">
        <v>878</v>
      </c>
      <c r="C80" t="s">
        <v>102</v>
      </c>
      <c r="D80" t="s">
        <v>543</v>
      </c>
      <c r="F80" s="9" t="s">
        <v>865</v>
      </c>
      <c r="G80">
        <v>2</v>
      </c>
      <c r="J80">
        <f>+Tabla3567[[#This Row],[BALANCE INICIAL]]+Tabla3567[[#This Row],[ENTRADAS]]-Tabla3567[[#This Row],[SALIDAS]]</f>
        <v>2</v>
      </c>
      <c r="K80" s="2">
        <v>84.95</v>
      </c>
      <c r="L80" s="2">
        <f>+Tabla3567[[#This Row],[BALANCE INICIAL]]*Tabla3567[[#This Row],[PRECIO]]</f>
        <v>169.9</v>
      </c>
      <c r="M80" s="2">
        <f>+Tabla3567[[#This Row],[ENTRADAS]]*Tabla3567[[#This Row],[PRECIO]]</f>
        <v>0</v>
      </c>
      <c r="N80" s="2">
        <f>+Tabla3567[[#This Row],[SALIDAS]]*Tabla3567[[#This Row],[PRECIO]]</f>
        <v>0</v>
      </c>
      <c r="O80" s="2">
        <f>+Tabla3567[[#This Row],[BALANCE INICIAL2]]+Tabla3567[[#This Row],[ENTRADAS3]]-Tabla3567[[#This Row],[SALIDAS4]]</f>
        <v>169.9</v>
      </c>
    </row>
    <row r="81" spans="1:15">
      <c r="A81" s="9" t="s">
        <v>29</v>
      </c>
      <c r="B81" s="17" t="s">
        <v>878</v>
      </c>
      <c r="C81" t="s">
        <v>102</v>
      </c>
      <c r="D81" t="s">
        <v>545</v>
      </c>
      <c r="F81" s="9" t="s">
        <v>865</v>
      </c>
      <c r="G81">
        <v>1</v>
      </c>
      <c r="J81">
        <f>+Tabla3567[[#This Row],[BALANCE INICIAL]]+Tabla3567[[#This Row],[ENTRADAS]]-Tabla3567[[#This Row],[SALIDAS]]</f>
        <v>1</v>
      </c>
      <c r="K81" s="2">
        <v>295</v>
      </c>
      <c r="L81" s="2">
        <f>+Tabla3567[[#This Row],[BALANCE INICIAL]]*Tabla3567[[#This Row],[PRECIO]]</f>
        <v>295</v>
      </c>
      <c r="M81" s="2">
        <f>+Tabla3567[[#This Row],[ENTRADAS]]*Tabla3567[[#This Row],[PRECIO]]</f>
        <v>0</v>
      </c>
      <c r="N81" s="2">
        <f>+Tabla3567[[#This Row],[SALIDAS]]*Tabla3567[[#This Row],[PRECIO]]</f>
        <v>0</v>
      </c>
      <c r="O81" s="2">
        <f>+Tabla3567[[#This Row],[BALANCE INICIAL2]]+Tabla3567[[#This Row],[ENTRADAS3]]-Tabla3567[[#This Row],[SALIDAS4]]</f>
        <v>295</v>
      </c>
    </row>
    <row r="82" spans="1:15">
      <c r="A82" s="9" t="s">
        <v>29</v>
      </c>
      <c r="B82" s="17" t="s">
        <v>878</v>
      </c>
      <c r="C82" t="s">
        <v>102</v>
      </c>
      <c r="D82" t="s">
        <v>546</v>
      </c>
      <c r="F82" s="9" t="s">
        <v>866</v>
      </c>
      <c r="G82">
        <v>17.529999999999998</v>
      </c>
      <c r="J82">
        <f>+Tabla3567[[#This Row],[BALANCE INICIAL]]+Tabla3567[[#This Row],[ENTRADAS]]-Tabla3567[[#This Row],[SALIDAS]]</f>
        <v>17.529999999999998</v>
      </c>
      <c r="K82" s="2">
        <v>198</v>
      </c>
      <c r="L82" s="2">
        <f>+Tabla3567[[#This Row],[BALANCE INICIAL]]*Tabla3567[[#This Row],[PRECIO]]</f>
        <v>3470.9399999999996</v>
      </c>
      <c r="M82" s="2">
        <f>+Tabla3567[[#This Row],[ENTRADAS]]*Tabla3567[[#This Row],[PRECIO]]</f>
        <v>0</v>
      </c>
      <c r="N82" s="2">
        <f>+Tabla3567[[#This Row],[SALIDAS]]*Tabla3567[[#This Row],[PRECIO]]</f>
        <v>0</v>
      </c>
      <c r="O82" s="2">
        <f>+Tabla3567[[#This Row],[BALANCE INICIAL2]]+Tabla3567[[#This Row],[ENTRADAS3]]-Tabla3567[[#This Row],[SALIDAS4]]</f>
        <v>3470.9399999999996</v>
      </c>
    </row>
    <row r="83" spans="1:15">
      <c r="A83" s="9" t="s">
        <v>29</v>
      </c>
      <c r="B83" s="17" t="s">
        <v>878</v>
      </c>
      <c r="C83" t="s">
        <v>102</v>
      </c>
      <c r="D83" t="s">
        <v>547</v>
      </c>
      <c r="F83" s="9" t="s">
        <v>866</v>
      </c>
      <c r="G83">
        <v>7</v>
      </c>
      <c r="J83">
        <f>+Tabla3567[[#This Row],[BALANCE INICIAL]]+Tabla3567[[#This Row],[ENTRADAS]]-Tabla3567[[#This Row],[SALIDAS]]</f>
        <v>7</v>
      </c>
      <c r="K83" s="2">
        <v>450</v>
      </c>
      <c r="L83" s="2">
        <f>+Tabla3567[[#This Row],[BALANCE INICIAL]]*Tabla3567[[#This Row],[PRECIO]]</f>
        <v>3150</v>
      </c>
      <c r="M83" s="2">
        <f>+Tabla3567[[#This Row],[ENTRADAS]]*Tabla3567[[#This Row],[PRECIO]]</f>
        <v>0</v>
      </c>
      <c r="N83" s="2">
        <f>+Tabla3567[[#This Row],[SALIDAS]]*Tabla3567[[#This Row],[PRECIO]]</f>
        <v>0</v>
      </c>
      <c r="O83" s="2">
        <f>+Tabla3567[[#This Row],[BALANCE INICIAL2]]+Tabla3567[[#This Row],[ENTRADAS3]]-Tabla3567[[#This Row],[SALIDAS4]]</f>
        <v>3150</v>
      </c>
    </row>
    <row r="84" spans="1:15">
      <c r="A84" s="9" t="s">
        <v>29</v>
      </c>
      <c r="B84" s="17" t="s">
        <v>878</v>
      </c>
      <c r="C84" t="s">
        <v>102</v>
      </c>
      <c r="D84" t="s">
        <v>548</v>
      </c>
      <c r="F84" s="9" t="s">
        <v>865</v>
      </c>
      <c r="G84">
        <v>10</v>
      </c>
      <c r="J84">
        <f>+Tabla3567[[#This Row],[BALANCE INICIAL]]+Tabla3567[[#This Row],[ENTRADAS]]-Tabla3567[[#This Row],[SALIDAS]]</f>
        <v>10</v>
      </c>
      <c r="K84" s="2">
        <v>476</v>
      </c>
      <c r="L84" s="2">
        <f>+Tabla3567[[#This Row],[BALANCE INICIAL]]*Tabla3567[[#This Row],[PRECIO]]</f>
        <v>4760</v>
      </c>
      <c r="M84" s="2">
        <f>+Tabla3567[[#This Row],[ENTRADAS]]*Tabla3567[[#This Row],[PRECIO]]</f>
        <v>0</v>
      </c>
      <c r="N84" s="2">
        <f>+Tabla3567[[#This Row],[SALIDAS]]*Tabla3567[[#This Row],[PRECIO]]</f>
        <v>0</v>
      </c>
      <c r="O84" s="2">
        <f>+Tabla3567[[#This Row],[BALANCE INICIAL2]]+Tabla3567[[#This Row],[ENTRADAS3]]-Tabla3567[[#This Row],[SALIDAS4]]</f>
        <v>4760</v>
      </c>
    </row>
    <row r="85" spans="1:15">
      <c r="A85" s="9" t="s">
        <v>29</v>
      </c>
      <c r="B85" s="17" t="s">
        <v>878</v>
      </c>
      <c r="C85" t="s">
        <v>102</v>
      </c>
      <c r="D85" t="s">
        <v>549</v>
      </c>
      <c r="F85" s="9" t="s">
        <v>865</v>
      </c>
      <c r="G85">
        <v>1</v>
      </c>
      <c r="J85">
        <f>+Tabla3567[[#This Row],[BALANCE INICIAL]]+Tabla3567[[#This Row],[ENTRADAS]]-Tabla3567[[#This Row],[SALIDAS]]</f>
        <v>1</v>
      </c>
      <c r="K85" s="2">
        <v>109.99</v>
      </c>
      <c r="L85" s="2">
        <f>+Tabla3567[[#This Row],[BALANCE INICIAL]]*Tabla3567[[#This Row],[PRECIO]]</f>
        <v>109.99</v>
      </c>
      <c r="M85" s="2">
        <f>+Tabla3567[[#This Row],[ENTRADAS]]*Tabla3567[[#This Row],[PRECIO]]</f>
        <v>0</v>
      </c>
      <c r="N85" s="2">
        <f>+Tabla3567[[#This Row],[SALIDAS]]*Tabla3567[[#This Row],[PRECIO]]</f>
        <v>0</v>
      </c>
      <c r="O85" s="2">
        <f>+Tabla3567[[#This Row],[BALANCE INICIAL2]]+Tabla3567[[#This Row],[ENTRADAS3]]-Tabla3567[[#This Row],[SALIDAS4]]</f>
        <v>109.99</v>
      </c>
    </row>
    <row r="86" spans="1:15">
      <c r="A86" s="9" t="s">
        <v>29</v>
      </c>
      <c r="B86" s="17" t="s">
        <v>878</v>
      </c>
      <c r="C86" t="s">
        <v>102</v>
      </c>
      <c r="D86" t="s">
        <v>550</v>
      </c>
      <c r="F86" s="9" t="s">
        <v>865</v>
      </c>
      <c r="G86">
        <v>1</v>
      </c>
      <c r="J86">
        <f>+Tabla3567[[#This Row],[BALANCE INICIAL]]+Tabla3567[[#This Row],[ENTRADAS]]-Tabla3567[[#This Row],[SALIDAS]]</f>
        <v>1</v>
      </c>
      <c r="K86" s="2">
        <v>1487</v>
      </c>
      <c r="L86" s="2">
        <f>+Tabla3567[[#This Row],[BALANCE INICIAL]]*Tabla3567[[#This Row],[PRECIO]]</f>
        <v>1487</v>
      </c>
      <c r="M86" s="2">
        <f>+Tabla3567[[#This Row],[ENTRADAS]]*Tabla3567[[#This Row],[PRECIO]]</f>
        <v>0</v>
      </c>
      <c r="N86" s="2">
        <f>+Tabla3567[[#This Row],[SALIDAS]]*Tabla3567[[#This Row],[PRECIO]]</f>
        <v>0</v>
      </c>
      <c r="O86" s="2">
        <f>+Tabla3567[[#This Row],[BALANCE INICIAL2]]+Tabla3567[[#This Row],[ENTRADAS3]]-Tabla3567[[#This Row],[SALIDAS4]]</f>
        <v>1487</v>
      </c>
    </row>
    <row r="87" spans="1:15">
      <c r="A87" s="9" t="s">
        <v>29</v>
      </c>
      <c r="B87" s="17" t="s">
        <v>878</v>
      </c>
      <c r="C87" t="s">
        <v>102</v>
      </c>
      <c r="D87" t="s">
        <v>551</v>
      </c>
      <c r="F87" s="9" t="s">
        <v>865</v>
      </c>
      <c r="G87">
        <v>3</v>
      </c>
      <c r="J87">
        <f>+Tabla3567[[#This Row],[BALANCE INICIAL]]+Tabla3567[[#This Row],[ENTRADAS]]-Tabla3567[[#This Row],[SALIDAS]]</f>
        <v>3</v>
      </c>
      <c r="K87" s="2">
        <v>792.86</v>
      </c>
      <c r="L87" s="2">
        <f>+Tabla3567[[#This Row],[BALANCE INICIAL]]*Tabla3567[[#This Row],[PRECIO]]</f>
        <v>2378.58</v>
      </c>
      <c r="M87" s="2">
        <f>+Tabla3567[[#This Row],[ENTRADAS]]*Tabla3567[[#This Row],[PRECIO]]</f>
        <v>0</v>
      </c>
      <c r="N87" s="2">
        <f>+Tabla3567[[#This Row],[SALIDAS]]*Tabla3567[[#This Row],[PRECIO]]</f>
        <v>0</v>
      </c>
      <c r="O87" s="2">
        <f>+Tabla3567[[#This Row],[BALANCE INICIAL2]]+Tabla3567[[#This Row],[ENTRADAS3]]-Tabla3567[[#This Row],[SALIDAS4]]</f>
        <v>2378.58</v>
      </c>
    </row>
    <row r="88" spans="1:15">
      <c r="A88" s="9" t="s">
        <v>29</v>
      </c>
      <c r="B88" s="17" t="s">
        <v>878</v>
      </c>
      <c r="C88" t="s">
        <v>102</v>
      </c>
      <c r="D88" t="s">
        <v>552</v>
      </c>
      <c r="F88" s="9" t="s">
        <v>865</v>
      </c>
      <c r="G88">
        <v>1</v>
      </c>
      <c r="J88">
        <f>+Tabla3567[[#This Row],[BALANCE INICIAL]]+Tabla3567[[#This Row],[ENTRADAS]]-Tabla3567[[#This Row],[SALIDAS]]</f>
        <v>1</v>
      </c>
      <c r="K88" s="2">
        <v>792.86</v>
      </c>
      <c r="L88" s="2">
        <f>+Tabla3567[[#This Row],[BALANCE INICIAL]]*Tabla3567[[#This Row],[PRECIO]]</f>
        <v>792.86</v>
      </c>
      <c r="M88" s="2">
        <f>+Tabla3567[[#This Row],[ENTRADAS]]*Tabla3567[[#This Row],[PRECIO]]</f>
        <v>0</v>
      </c>
      <c r="N88" s="2">
        <f>+Tabla3567[[#This Row],[SALIDAS]]*Tabla3567[[#This Row],[PRECIO]]</f>
        <v>0</v>
      </c>
      <c r="O88" s="2">
        <f>+Tabla3567[[#This Row],[BALANCE INICIAL2]]+Tabla3567[[#This Row],[ENTRADAS3]]-Tabla3567[[#This Row],[SALIDAS4]]</f>
        <v>792.86</v>
      </c>
    </row>
    <row r="89" spans="1:15">
      <c r="A89" s="9" t="s">
        <v>29</v>
      </c>
      <c r="B89" s="17" t="s">
        <v>878</v>
      </c>
      <c r="C89" t="s">
        <v>102</v>
      </c>
      <c r="D89" t="s">
        <v>553</v>
      </c>
      <c r="F89" s="9" t="s">
        <v>865</v>
      </c>
      <c r="G89">
        <v>3</v>
      </c>
      <c r="J89">
        <f>+Tabla3567[[#This Row],[BALANCE INICIAL]]+Tabla3567[[#This Row],[ENTRADAS]]-Tabla3567[[#This Row],[SALIDAS]]</f>
        <v>3</v>
      </c>
      <c r="K89" s="2">
        <v>792.86</v>
      </c>
      <c r="L89" s="2">
        <f>+Tabla3567[[#This Row],[BALANCE INICIAL]]*Tabla3567[[#This Row],[PRECIO]]</f>
        <v>2378.58</v>
      </c>
      <c r="M89" s="2">
        <f>+Tabla3567[[#This Row],[ENTRADAS]]*Tabla3567[[#This Row],[PRECIO]]</f>
        <v>0</v>
      </c>
      <c r="N89" s="2">
        <f>+Tabla3567[[#This Row],[SALIDAS]]*Tabla3567[[#This Row],[PRECIO]]</f>
        <v>0</v>
      </c>
      <c r="O89" s="2">
        <f>+Tabla3567[[#This Row],[BALANCE INICIAL2]]+Tabla3567[[#This Row],[ENTRADAS3]]-Tabla3567[[#This Row],[SALIDAS4]]</f>
        <v>2378.58</v>
      </c>
    </row>
    <row r="90" spans="1:15">
      <c r="A90" s="9" t="s">
        <v>29</v>
      </c>
      <c r="B90" s="17" t="s">
        <v>878</v>
      </c>
      <c r="C90" t="s">
        <v>102</v>
      </c>
      <c r="D90" t="s">
        <v>554</v>
      </c>
      <c r="F90" s="9" t="s">
        <v>865</v>
      </c>
      <c r="G90">
        <v>2</v>
      </c>
      <c r="J90">
        <f>+Tabla3567[[#This Row],[BALANCE INICIAL]]+Tabla3567[[#This Row],[ENTRADAS]]-Tabla3567[[#This Row],[SALIDAS]]</f>
        <v>2</v>
      </c>
      <c r="K90" s="2">
        <v>361.86</v>
      </c>
      <c r="L90" s="2">
        <f>+Tabla3567[[#This Row],[BALANCE INICIAL]]*Tabla3567[[#This Row],[PRECIO]]</f>
        <v>723.72</v>
      </c>
      <c r="M90" s="2">
        <f>+Tabla3567[[#This Row],[ENTRADAS]]*Tabla3567[[#This Row],[PRECIO]]</f>
        <v>0</v>
      </c>
      <c r="N90" s="2">
        <f>+Tabla3567[[#This Row],[SALIDAS]]*Tabla3567[[#This Row],[PRECIO]]</f>
        <v>0</v>
      </c>
      <c r="O90" s="2">
        <f>+Tabla3567[[#This Row],[BALANCE INICIAL2]]+Tabla3567[[#This Row],[ENTRADAS3]]-Tabla3567[[#This Row],[SALIDAS4]]</f>
        <v>723.72</v>
      </c>
    </row>
    <row r="91" spans="1:15">
      <c r="A91" s="9" t="s">
        <v>29</v>
      </c>
      <c r="B91" s="17" t="s">
        <v>878</v>
      </c>
      <c r="C91" t="s">
        <v>102</v>
      </c>
      <c r="D91" t="s">
        <v>555</v>
      </c>
      <c r="F91" s="9" t="s">
        <v>865</v>
      </c>
      <c r="G91">
        <v>1</v>
      </c>
      <c r="J91">
        <f>+Tabla3567[[#This Row],[BALANCE INICIAL]]+Tabla3567[[#This Row],[ENTRADAS]]-Tabla3567[[#This Row],[SALIDAS]]</f>
        <v>1</v>
      </c>
      <c r="K91" s="2">
        <v>790.77</v>
      </c>
      <c r="L91" s="2">
        <f>+Tabla3567[[#This Row],[BALANCE INICIAL]]*Tabla3567[[#This Row],[PRECIO]]</f>
        <v>790.77</v>
      </c>
      <c r="M91" s="2">
        <f>+Tabla3567[[#This Row],[ENTRADAS]]*Tabla3567[[#This Row],[PRECIO]]</f>
        <v>0</v>
      </c>
      <c r="N91" s="2">
        <f>+Tabla3567[[#This Row],[SALIDAS]]*Tabla3567[[#This Row],[PRECIO]]</f>
        <v>0</v>
      </c>
      <c r="O91" s="2">
        <f>+Tabla3567[[#This Row],[BALANCE INICIAL2]]+Tabla3567[[#This Row],[ENTRADAS3]]-Tabla3567[[#This Row],[SALIDAS4]]</f>
        <v>790.77</v>
      </c>
    </row>
    <row r="92" spans="1:15">
      <c r="A92" s="9" t="s">
        <v>29</v>
      </c>
      <c r="B92" s="17" t="s">
        <v>878</v>
      </c>
      <c r="C92" t="s">
        <v>102</v>
      </c>
      <c r="D92" t="s">
        <v>556</v>
      </c>
      <c r="F92" s="9" t="s">
        <v>834</v>
      </c>
      <c r="G92">
        <v>5</v>
      </c>
      <c r="J92">
        <f>+Tabla3567[[#This Row],[BALANCE INICIAL]]+Tabla3567[[#This Row],[ENTRADAS]]-Tabla3567[[#This Row],[SALIDAS]]</f>
        <v>5</v>
      </c>
      <c r="K92" s="2">
        <v>60.5</v>
      </c>
      <c r="L92" s="2">
        <f>+Tabla3567[[#This Row],[BALANCE INICIAL]]*Tabla3567[[#This Row],[PRECIO]]</f>
        <v>302.5</v>
      </c>
      <c r="M92" s="2">
        <f>+Tabla3567[[#This Row],[ENTRADAS]]*Tabla3567[[#This Row],[PRECIO]]</f>
        <v>0</v>
      </c>
      <c r="N92" s="2">
        <f>+Tabla3567[[#This Row],[SALIDAS]]*Tabla3567[[#This Row],[PRECIO]]</f>
        <v>0</v>
      </c>
      <c r="O92" s="2">
        <f>+Tabla3567[[#This Row],[BALANCE INICIAL2]]+Tabla3567[[#This Row],[ENTRADAS3]]-Tabla3567[[#This Row],[SALIDAS4]]</f>
        <v>302.5</v>
      </c>
    </row>
    <row r="93" spans="1:15">
      <c r="A93" s="9" t="s">
        <v>29</v>
      </c>
      <c r="B93" s="17" t="s">
        <v>878</v>
      </c>
      <c r="C93" t="s">
        <v>102</v>
      </c>
      <c r="D93" t="s">
        <v>557</v>
      </c>
      <c r="F93" s="9" t="s">
        <v>820</v>
      </c>
      <c r="G93">
        <v>1</v>
      </c>
      <c r="J93">
        <f>+Tabla3567[[#This Row],[BALANCE INICIAL]]+Tabla3567[[#This Row],[ENTRADAS]]-Tabla3567[[#This Row],[SALIDAS]]</f>
        <v>1</v>
      </c>
      <c r="K93" s="2">
        <v>5000</v>
      </c>
      <c r="L93" s="2">
        <f>+Tabla3567[[#This Row],[BALANCE INICIAL]]*Tabla3567[[#This Row],[PRECIO]]</f>
        <v>5000</v>
      </c>
      <c r="M93" s="2">
        <f>+Tabla3567[[#This Row],[ENTRADAS]]*Tabla3567[[#This Row],[PRECIO]]</f>
        <v>0</v>
      </c>
      <c r="N93" s="2">
        <f>+Tabla3567[[#This Row],[SALIDAS]]*Tabla3567[[#This Row],[PRECIO]]</f>
        <v>0</v>
      </c>
      <c r="O93" s="2">
        <f>+Tabla3567[[#This Row],[BALANCE INICIAL2]]+Tabla3567[[#This Row],[ENTRADAS3]]-Tabla3567[[#This Row],[SALIDAS4]]</f>
        <v>5000</v>
      </c>
    </row>
    <row r="94" spans="1:15">
      <c r="A94" s="9" t="s">
        <v>29</v>
      </c>
      <c r="B94" s="17" t="s">
        <v>878</v>
      </c>
      <c r="C94" t="s">
        <v>102</v>
      </c>
      <c r="D94" t="s">
        <v>558</v>
      </c>
      <c r="F94" s="9" t="s">
        <v>865</v>
      </c>
      <c r="G94">
        <v>7</v>
      </c>
      <c r="J94">
        <f>+Tabla3567[[#This Row],[BALANCE INICIAL]]+Tabla3567[[#This Row],[ENTRADAS]]-Tabla3567[[#This Row],[SALIDAS]]</f>
        <v>7</v>
      </c>
      <c r="K94" s="2">
        <v>35.590000000000003</v>
      </c>
      <c r="L94" s="2">
        <f>+Tabla3567[[#This Row],[BALANCE INICIAL]]*Tabla3567[[#This Row],[PRECIO]]</f>
        <v>249.13000000000002</v>
      </c>
      <c r="M94" s="2">
        <f>+Tabla3567[[#This Row],[ENTRADAS]]*Tabla3567[[#This Row],[PRECIO]]</f>
        <v>0</v>
      </c>
      <c r="N94" s="2">
        <f>+Tabla3567[[#This Row],[SALIDAS]]*Tabla3567[[#This Row],[PRECIO]]</f>
        <v>0</v>
      </c>
      <c r="O94" s="2">
        <f>+Tabla3567[[#This Row],[BALANCE INICIAL2]]+Tabla3567[[#This Row],[ENTRADAS3]]-Tabla3567[[#This Row],[SALIDAS4]]</f>
        <v>249.13000000000002</v>
      </c>
    </row>
    <row r="95" spans="1:15">
      <c r="A95" s="9" t="s">
        <v>29</v>
      </c>
      <c r="B95" s="17" t="s">
        <v>878</v>
      </c>
      <c r="C95" t="s">
        <v>102</v>
      </c>
      <c r="D95" t="s">
        <v>559</v>
      </c>
      <c r="F95" s="9" t="s">
        <v>865</v>
      </c>
      <c r="G95">
        <v>0</v>
      </c>
      <c r="J95">
        <f>+Tabla3567[[#This Row],[BALANCE INICIAL]]+Tabla3567[[#This Row],[ENTRADAS]]-Tabla3567[[#This Row],[SALIDAS]]</f>
        <v>0</v>
      </c>
      <c r="K95" s="2">
        <v>300</v>
      </c>
      <c r="L95" s="2">
        <f>+Tabla3567[[#This Row],[BALANCE INICIAL]]*Tabla3567[[#This Row],[PRECIO]]</f>
        <v>0</v>
      </c>
      <c r="M95" s="2">
        <f>+Tabla3567[[#This Row],[ENTRADAS]]*Tabla3567[[#This Row],[PRECIO]]</f>
        <v>0</v>
      </c>
      <c r="N95" s="2">
        <f>+Tabla3567[[#This Row],[SALIDAS]]*Tabla3567[[#This Row],[PRECIO]]</f>
        <v>0</v>
      </c>
      <c r="O95" s="2">
        <f>+Tabla3567[[#This Row],[BALANCE INICIAL2]]+Tabla3567[[#This Row],[ENTRADAS3]]-Tabla3567[[#This Row],[SALIDAS4]]</f>
        <v>0</v>
      </c>
    </row>
    <row r="96" spans="1:15">
      <c r="A96" s="9" t="s">
        <v>29</v>
      </c>
      <c r="B96" s="17" t="s">
        <v>878</v>
      </c>
      <c r="C96" t="s">
        <v>102</v>
      </c>
      <c r="D96" t="s">
        <v>560</v>
      </c>
      <c r="F96" s="9" t="s">
        <v>865</v>
      </c>
      <c r="G96">
        <v>8</v>
      </c>
      <c r="J96">
        <f>+Tabla3567[[#This Row],[BALANCE INICIAL]]+Tabla3567[[#This Row],[ENTRADAS]]-Tabla3567[[#This Row],[SALIDAS]]</f>
        <v>8</v>
      </c>
      <c r="K96" s="2">
        <v>928</v>
      </c>
      <c r="L96" s="2">
        <f>+Tabla3567[[#This Row],[BALANCE INICIAL]]*Tabla3567[[#This Row],[PRECIO]]</f>
        <v>7424</v>
      </c>
      <c r="M96" s="2">
        <f>+Tabla3567[[#This Row],[ENTRADAS]]*Tabla3567[[#This Row],[PRECIO]]</f>
        <v>0</v>
      </c>
      <c r="N96" s="2">
        <f>+Tabla3567[[#This Row],[SALIDAS]]*Tabla3567[[#This Row],[PRECIO]]</f>
        <v>0</v>
      </c>
      <c r="O96" s="2">
        <f>+Tabla3567[[#This Row],[BALANCE INICIAL2]]+Tabla3567[[#This Row],[ENTRADAS3]]-Tabla3567[[#This Row],[SALIDAS4]]</f>
        <v>7424</v>
      </c>
    </row>
    <row r="97" spans="1:15">
      <c r="A97" s="9" t="s">
        <v>29</v>
      </c>
      <c r="B97" s="17" t="s">
        <v>878</v>
      </c>
      <c r="C97" t="s">
        <v>102</v>
      </c>
      <c r="D97" t="s">
        <v>561</v>
      </c>
      <c r="F97" s="9" t="s">
        <v>834</v>
      </c>
      <c r="G97">
        <v>2</v>
      </c>
      <c r="J97">
        <f>+Tabla3567[[#This Row],[BALANCE INICIAL]]+Tabla3567[[#This Row],[ENTRADAS]]-Tabla3567[[#This Row],[SALIDAS]]</f>
        <v>2</v>
      </c>
      <c r="K97" s="2">
        <v>153.05000000000001</v>
      </c>
      <c r="L97" s="2">
        <f>+Tabla3567[[#This Row],[BALANCE INICIAL]]*Tabla3567[[#This Row],[PRECIO]]</f>
        <v>306.10000000000002</v>
      </c>
      <c r="M97" s="2">
        <f>+Tabla3567[[#This Row],[ENTRADAS]]*Tabla3567[[#This Row],[PRECIO]]</f>
        <v>0</v>
      </c>
      <c r="N97" s="2">
        <f>+Tabla3567[[#This Row],[SALIDAS]]*Tabla3567[[#This Row],[PRECIO]]</f>
        <v>0</v>
      </c>
      <c r="O97" s="2">
        <f>+Tabla3567[[#This Row],[BALANCE INICIAL2]]+Tabla3567[[#This Row],[ENTRADAS3]]-Tabla3567[[#This Row],[SALIDAS4]]</f>
        <v>306.10000000000002</v>
      </c>
    </row>
    <row r="98" spans="1:15">
      <c r="A98" s="9" t="s">
        <v>29</v>
      </c>
      <c r="B98" s="17" t="s">
        <v>878</v>
      </c>
      <c r="C98" t="s">
        <v>102</v>
      </c>
      <c r="D98" t="s">
        <v>562</v>
      </c>
      <c r="F98" s="9" t="s">
        <v>865</v>
      </c>
      <c r="G98">
        <v>0</v>
      </c>
      <c r="J98">
        <f>+Tabla3567[[#This Row],[BALANCE INICIAL]]+Tabla3567[[#This Row],[ENTRADAS]]-Tabla3567[[#This Row],[SALIDAS]]</f>
        <v>0</v>
      </c>
      <c r="K98" s="2">
        <v>80</v>
      </c>
      <c r="L98" s="2">
        <f>+Tabla3567[[#This Row],[BALANCE INICIAL]]*Tabla3567[[#This Row],[PRECIO]]</f>
        <v>0</v>
      </c>
      <c r="M98" s="2">
        <f>+Tabla3567[[#This Row],[ENTRADAS]]*Tabla3567[[#This Row],[PRECIO]]</f>
        <v>0</v>
      </c>
      <c r="N98" s="2">
        <f>+Tabla3567[[#This Row],[SALIDAS]]*Tabla3567[[#This Row],[PRECIO]]</f>
        <v>0</v>
      </c>
      <c r="O98" s="2">
        <f>+Tabla3567[[#This Row],[BALANCE INICIAL2]]+Tabla3567[[#This Row],[ENTRADAS3]]-Tabla3567[[#This Row],[SALIDAS4]]</f>
        <v>0</v>
      </c>
    </row>
    <row r="99" spans="1:15">
      <c r="A99" s="9" t="s">
        <v>29</v>
      </c>
      <c r="B99" s="17" t="s">
        <v>878</v>
      </c>
      <c r="C99" t="s">
        <v>102</v>
      </c>
      <c r="D99" t="s">
        <v>563</v>
      </c>
      <c r="F99" s="9" t="s">
        <v>834</v>
      </c>
      <c r="G99">
        <v>4</v>
      </c>
      <c r="J99">
        <f>+Tabla3567[[#This Row],[BALANCE INICIAL]]+Tabla3567[[#This Row],[ENTRADAS]]-Tabla3567[[#This Row],[SALIDAS]]</f>
        <v>4</v>
      </c>
      <c r="K99" s="2">
        <v>205</v>
      </c>
      <c r="L99" s="2">
        <f>+Tabla3567[[#This Row],[BALANCE INICIAL]]*Tabla3567[[#This Row],[PRECIO]]</f>
        <v>820</v>
      </c>
      <c r="M99" s="2">
        <f>+Tabla3567[[#This Row],[ENTRADAS]]*Tabla3567[[#This Row],[PRECIO]]</f>
        <v>0</v>
      </c>
      <c r="N99" s="2">
        <f>+Tabla3567[[#This Row],[SALIDAS]]*Tabla3567[[#This Row],[PRECIO]]</f>
        <v>0</v>
      </c>
      <c r="O99" s="2">
        <f>+Tabla3567[[#This Row],[BALANCE INICIAL2]]+Tabla3567[[#This Row],[ENTRADAS3]]-Tabla3567[[#This Row],[SALIDAS4]]</f>
        <v>820</v>
      </c>
    </row>
    <row r="100" spans="1:15">
      <c r="A100" s="9" t="s">
        <v>29</v>
      </c>
      <c r="B100" s="17" t="s">
        <v>878</v>
      </c>
      <c r="C100" t="s">
        <v>102</v>
      </c>
      <c r="D100" t="s">
        <v>564</v>
      </c>
      <c r="F100" s="9" t="s">
        <v>867</v>
      </c>
      <c r="G100">
        <v>15</v>
      </c>
      <c r="J100">
        <f>+Tabla3567[[#This Row],[BALANCE INICIAL]]+Tabla3567[[#This Row],[ENTRADAS]]-Tabla3567[[#This Row],[SALIDAS]]</f>
        <v>15</v>
      </c>
      <c r="K100" s="2">
        <v>80</v>
      </c>
      <c r="L100" s="2">
        <f>+Tabla3567[[#This Row],[BALANCE INICIAL]]*Tabla3567[[#This Row],[PRECIO]]</f>
        <v>1200</v>
      </c>
      <c r="M100" s="2">
        <f>+Tabla3567[[#This Row],[ENTRADAS]]*Tabla3567[[#This Row],[PRECIO]]</f>
        <v>0</v>
      </c>
      <c r="N100" s="2">
        <f>+Tabla3567[[#This Row],[SALIDAS]]*Tabla3567[[#This Row],[PRECIO]]</f>
        <v>0</v>
      </c>
      <c r="O100" s="2">
        <f>+Tabla3567[[#This Row],[BALANCE INICIAL2]]+Tabla3567[[#This Row],[ENTRADAS3]]-Tabla3567[[#This Row],[SALIDAS4]]</f>
        <v>1200</v>
      </c>
    </row>
    <row r="101" spans="1:15">
      <c r="A101" s="9" t="s">
        <v>29</v>
      </c>
      <c r="B101" s="17" t="s">
        <v>878</v>
      </c>
      <c r="C101" t="s">
        <v>102</v>
      </c>
      <c r="D101" t="s">
        <v>565</v>
      </c>
      <c r="F101" s="9" t="s">
        <v>867</v>
      </c>
      <c r="G101">
        <v>8</v>
      </c>
      <c r="J101">
        <f>+Tabla3567[[#This Row],[BALANCE INICIAL]]+Tabla3567[[#This Row],[ENTRADAS]]-Tabla3567[[#This Row],[SALIDAS]]</f>
        <v>8</v>
      </c>
      <c r="K101" s="2">
        <v>160</v>
      </c>
      <c r="L101" s="2">
        <f>+Tabla3567[[#This Row],[BALANCE INICIAL]]*Tabla3567[[#This Row],[PRECIO]]</f>
        <v>1280</v>
      </c>
      <c r="M101" s="2">
        <f>+Tabla3567[[#This Row],[ENTRADAS]]*Tabla3567[[#This Row],[PRECIO]]</f>
        <v>0</v>
      </c>
      <c r="N101" s="2">
        <f>+Tabla3567[[#This Row],[SALIDAS]]*Tabla3567[[#This Row],[PRECIO]]</f>
        <v>0</v>
      </c>
      <c r="O101" s="2">
        <f>+Tabla3567[[#This Row],[BALANCE INICIAL2]]+Tabla3567[[#This Row],[ENTRADAS3]]-Tabla3567[[#This Row],[SALIDAS4]]</f>
        <v>1280</v>
      </c>
    </row>
    <row r="102" spans="1:15">
      <c r="A102" s="9" t="s">
        <v>29</v>
      </c>
      <c r="B102" s="17" t="s">
        <v>878</v>
      </c>
      <c r="C102" t="s">
        <v>102</v>
      </c>
      <c r="D102" t="s">
        <v>566</v>
      </c>
      <c r="F102" s="9" t="s">
        <v>867</v>
      </c>
      <c r="G102">
        <v>2</v>
      </c>
      <c r="J102">
        <f>+Tabla3567[[#This Row],[BALANCE INICIAL]]+Tabla3567[[#This Row],[ENTRADAS]]-Tabla3567[[#This Row],[SALIDAS]]</f>
        <v>2</v>
      </c>
      <c r="K102" s="2">
        <v>80</v>
      </c>
      <c r="L102" s="2">
        <f>+Tabla3567[[#This Row],[BALANCE INICIAL]]*Tabla3567[[#This Row],[PRECIO]]</f>
        <v>160</v>
      </c>
      <c r="M102" s="2">
        <f>+Tabla3567[[#This Row],[ENTRADAS]]*Tabla3567[[#This Row],[PRECIO]]</f>
        <v>0</v>
      </c>
      <c r="N102" s="2">
        <f>+Tabla3567[[#This Row],[SALIDAS]]*Tabla3567[[#This Row],[PRECIO]]</f>
        <v>0</v>
      </c>
      <c r="O102" s="2">
        <f>+Tabla3567[[#This Row],[BALANCE INICIAL2]]+Tabla3567[[#This Row],[ENTRADAS3]]-Tabla3567[[#This Row],[SALIDAS4]]</f>
        <v>160</v>
      </c>
    </row>
    <row r="103" spans="1:15">
      <c r="A103" s="9" t="s">
        <v>29</v>
      </c>
      <c r="B103" s="17" t="s">
        <v>878</v>
      </c>
      <c r="C103" t="s">
        <v>102</v>
      </c>
      <c r="D103" t="s">
        <v>567</v>
      </c>
      <c r="F103" s="9" t="s">
        <v>867</v>
      </c>
      <c r="G103">
        <v>4</v>
      </c>
      <c r="J103">
        <f>+Tabla3567[[#This Row],[BALANCE INICIAL]]+Tabla3567[[#This Row],[ENTRADAS]]-Tabla3567[[#This Row],[SALIDAS]]</f>
        <v>4</v>
      </c>
      <c r="K103" s="2">
        <v>80</v>
      </c>
      <c r="L103" s="2">
        <f>+Tabla3567[[#This Row],[BALANCE INICIAL]]*Tabla3567[[#This Row],[PRECIO]]</f>
        <v>320</v>
      </c>
      <c r="M103" s="2">
        <f>+Tabla3567[[#This Row],[ENTRADAS]]*Tabla3567[[#This Row],[PRECIO]]</f>
        <v>0</v>
      </c>
      <c r="N103" s="2">
        <f>+Tabla3567[[#This Row],[SALIDAS]]*Tabla3567[[#This Row],[PRECIO]]</f>
        <v>0</v>
      </c>
      <c r="O103" s="2">
        <f>+Tabla3567[[#This Row],[BALANCE INICIAL2]]+Tabla3567[[#This Row],[ENTRADAS3]]-Tabla3567[[#This Row],[SALIDAS4]]</f>
        <v>320</v>
      </c>
    </row>
    <row r="104" spans="1:15">
      <c r="A104" s="9" t="s">
        <v>29</v>
      </c>
      <c r="B104" s="17" t="s">
        <v>878</v>
      </c>
      <c r="C104" t="s">
        <v>102</v>
      </c>
      <c r="D104" t="s">
        <v>568</v>
      </c>
      <c r="F104" s="9" t="s">
        <v>868</v>
      </c>
      <c r="G104">
        <v>2</v>
      </c>
      <c r="J104">
        <f>+Tabla3567[[#This Row],[BALANCE INICIAL]]+Tabla3567[[#This Row],[ENTRADAS]]-Tabla3567[[#This Row],[SALIDAS]]</f>
        <v>2</v>
      </c>
      <c r="K104" s="2">
        <v>1249.99</v>
      </c>
      <c r="L104" s="2">
        <f>+Tabla3567[[#This Row],[BALANCE INICIAL]]*Tabla3567[[#This Row],[PRECIO]]</f>
        <v>2499.98</v>
      </c>
      <c r="M104" s="2">
        <f>+Tabla3567[[#This Row],[ENTRADAS]]*Tabla3567[[#This Row],[PRECIO]]</f>
        <v>0</v>
      </c>
      <c r="N104" s="2">
        <f>+Tabla3567[[#This Row],[SALIDAS]]*Tabla3567[[#This Row],[PRECIO]]</f>
        <v>0</v>
      </c>
      <c r="O104" s="2">
        <f>+Tabla3567[[#This Row],[BALANCE INICIAL2]]+Tabla3567[[#This Row],[ENTRADAS3]]-Tabla3567[[#This Row],[SALIDAS4]]</f>
        <v>2499.98</v>
      </c>
    </row>
    <row r="105" spans="1:15">
      <c r="A105" s="9" t="s">
        <v>29</v>
      </c>
      <c r="B105" s="17" t="s">
        <v>878</v>
      </c>
      <c r="C105" t="s">
        <v>102</v>
      </c>
      <c r="D105" t="s">
        <v>569</v>
      </c>
      <c r="F105" s="9" t="s">
        <v>825</v>
      </c>
      <c r="G105">
        <v>3</v>
      </c>
      <c r="J105">
        <f>+Tabla3567[[#This Row],[BALANCE INICIAL]]+Tabla3567[[#This Row],[ENTRADAS]]-Tabla3567[[#This Row],[SALIDAS]]</f>
        <v>3</v>
      </c>
      <c r="K105" s="2">
        <v>630.5</v>
      </c>
      <c r="L105" s="2">
        <f>+Tabla3567[[#This Row],[BALANCE INICIAL]]*Tabla3567[[#This Row],[PRECIO]]</f>
        <v>1891.5</v>
      </c>
      <c r="M105" s="2">
        <f>+Tabla3567[[#This Row],[ENTRADAS]]*Tabla3567[[#This Row],[PRECIO]]</f>
        <v>0</v>
      </c>
      <c r="N105" s="2">
        <f>+Tabla3567[[#This Row],[SALIDAS]]*Tabla3567[[#This Row],[PRECIO]]</f>
        <v>0</v>
      </c>
      <c r="O105" s="2">
        <f>+Tabla3567[[#This Row],[BALANCE INICIAL2]]+Tabla3567[[#This Row],[ENTRADAS3]]-Tabla3567[[#This Row],[SALIDAS4]]</f>
        <v>1891.5</v>
      </c>
    </row>
    <row r="106" spans="1:15">
      <c r="A106" s="9" t="s">
        <v>29</v>
      </c>
      <c r="B106" s="17" t="s">
        <v>878</v>
      </c>
      <c r="C106" t="s">
        <v>102</v>
      </c>
      <c r="D106" t="s">
        <v>570</v>
      </c>
      <c r="F106" s="9" t="s">
        <v>834</v>
      </c>
      <c r="G106">
        <v>1</v>
      </c>
      <c r="J106">
        <f>+Tabla3567[[#This Row],[BALANCE INICIAL]]+Tabla3567[[#This Row],[ENTRADAS]]-Tabla3567[[#This Row],[SALIDAS]]</f>
        <v>1</v>
      </c>
      <c r="K106" s="2">
        <v>170.5</v>
      </c>
      <c r="L106" s="2">
        <f>+Tabla3567[[#This Row],[BALANCE INICIAL]]*Tabla3567[[#This Row],[PRECIO]]</f>
        <v>170.5</v>
      </c>
      <c r="M106" s="2">
        <f>+Tabla3567[[#This Row],[ENTRADAS]]*Tabla3567[[#This Row],[PRECIO]]</f>
        <v>0</v>
      </c>
      <c r="N106" s="2">
        <f>+Tabla3567[[#This Row],[SALIDAS]]*Tabla3567[[#This Row],[PRECIO]]</f>
        <v>0</v>
      </c>
      <c r="O106" s="2">
        <f>+Tabla3567[[#This Row],[BALANCE INICIAL2]]+Tabla3567[[#This Row],[ENTRADAS3]]-Tabla3567[[#This Row],[SALIDAS4]]</f>
        <v>170.5</v>
      </c>
    </row>
    <row r="107" spans="1:15">
      <c r="A107" s="9" t="s">
        <v>29</v>
      </c>
      <c r="B107" s="17" t="s">
        <v>878</v>
      </c>
      <c r="C107" t="s">
        <v>102</v>
      </c>
      <c r="D107" t="s">
        <v>571</v>
      </c>
      <c r="F107" s="9" t="s">
        <v>869</v>
      </c>
      <c r="G107">
        <v>1</v>
      </c>
      <c r="J107">
        <f>+Tabla3567[[#This Row],[BALANCE INICIAL]]+Tabla3567[[#This Row],[ENTRADAS]]-Tabla3567[[#This Row],[SALIDAS]]</f>
        <v>1</v>
      </c>
      <c r="K107" s="2">
        <v>169</v>
      </c>
      <c r="L107" s="2">
        <f>+Tabla3567[[#This Row],[BALANCE INICIAL]]*Tabla3567[[#This Row],[PRECIO]]</f>
        <v>169</v>
      </c>
      <c r="M107" s="2">
        <f>+Tabla3567[[#This Row],[ENTRADAS]]*Tabla3567[[#This Row],[PRECIO]]</f>
        <v>0</v>
      </c>
      <c r="N107" s="2">
        <f>+Tabla3567[[#This Row],[SALIDAS]]*Tabla3567[[#This Row],[PRECIO]]</f>
        <v>0</v>
      </c>
      <c r="O107" s="2">
        <f>+Tabla3567[[#This Row],[BALANCE INICIAL2]]+Tabla3567[[#This Row],[ENTRADAS3]]-Tabla3567[[#This Row],[SALIDAS4]]</f>
        <v>169</v>
      </c>
    </row>
    <row r="108" spans="1:15">
      <c r="A108" s="9" t="s">
        <v>29</v>
      </c>
      <c r="B108" s="17" t="s">
        <v>878</v>
      </c>
      <c r="C108" t="s">
        <v>102</v>
      </c>
      <c r="D108" t="s">
        <v>572</v>
      </c>
      <c r="F108" s="9" t="s">
        <v>834</v>
      </c>
      <c r="G108">
        <v>1</v>
      </c>
      <c r="J108">
        <f>+Tabla3567[[#This Row],[BALANCE INICIAL]]+Tabla3567[[#This Row],[ENTRADAS]]-Tabla3567[[#This Row],[SALIDAS]]</f>
        <v>1</v>
      </c>
      <c r="K108" s="2">
        <v>159</v>
      </c>
      <c r="L108" s="2">
        <f>+Tabla3567[[#This Row],[BALANCE INICIAL]]*Tabla3567[[#This Row],[PRECIO]]</f>
        <v>159</v>
      </c>
      <c r="M108" s="2">
        <f>+Tabla3567[[#This Row],[ENTRADAS]]*Tabla3567[[#This Row],[PRECIO]]</f>
        <v>0</v>
      </c>
      <c r="N108" s="2">
        <f>+Tabla3567[[#This Row],[SALIDAS]]*Tabla3567[[#This Row],[PRECIO]]</f>
        <v>0</v>
      </c>
      <c r="O108" s="2">
        <f>+Tabla3567[[#This Row],[BALANCE INICIAL2]]+Tabla3567[[#This Row],[ENTRADAS3]]-Tabla3567[[#This Row],[SALIDAS4]]</f>
        <v>159</v>
      </c>
    </row>
    <row r="109" spans="1:15">
      <c r="A109" s="9" t="s">
        <v>29</v>
      </c>
      <c r="B109" s="17" t="s">
        <v>878</v>
      </c>
      <c r="C109" t="s">
        <v>102</v>
      </c>
      <c r="D109" t="s">
        <v>573</v>
      </c>
      <c r="F109" s="9" t="s">
        <v>834</v>
      </c>
      <c r="G109">
        <v>5</v>
      </c>
      <c r="J109">
        <f>+Tabla3567[[#This Row],[BALANCE INICIAL]]+Tabla3567[[#This Row],[ENTRADAS]]-Tabla3567[[#This Row],[SALIDAS]]</f>
        <v>5</v>
      </c>
      <c r="K109" s="2">
        <v>150</v>
      </c>
      <c r="L109" s="2">
        <f>+Tabla3567[[#This Row],[BALANCE INICIAL]]*Tabla3567[[#This Row],[PRECIO]]</f>
        <v>750</v>
      </c>
      <c r="M109" s="2">
        <f>+Tabla3567[[#This Row],[ENTRADAS]]*Tabla3567[[#This Row],[PRECIO]]</f>
        <v>0</v>
      </c>
      <c r="N109" s="2">
        <f>+Tabla3567[[#This Row],[SALIDAS]]*Tabla3567[[#This Row],[PRECIO]]</f>
        <v>0</v>
      </c>
      <c r="O109" s="2">
        <f>+Tabla3567[[#This Row],[BALANCE INICIAL2]]+Tabla3567[[#This Row],[ENTRADAS3]]-Tabla3567[[#This Row],[SALIDAS4]]</f>
        <v>750</v>
      </c>
    </row>
    <row r="110" spans="1:15">
      <c r="A110" s="9" t="s">
        <v>29</v>
      </c>
      <c r="B110" s="17" t="s">
        <v>878</v>
      </c>
      <c r="C110" t="s">
        <v>102</v>
      </c>
      <c r="D110" t="s">
        <v>574</v>
      </c>
      <c r="F110" s="9" t="s">
        <v>866</v>
      </c>
      <c r="G110">
        <v>15</v>
      </c>
      <c r="J110">
        <f>+Tabla3567[[#This Row],[BALANCE INICIAL]]+Tabla3567[[#This Row],[ENTRADAS]]-Tabla3567[[#This Row],[SALIDAS]]</f>
        <v>15</v>
      </c>
      <c r="K110" s="2">
        <v>85</v>
      </c>
      <c r="L110" s="2">
        <f>+Tabla3567[[#This Row],[BALANCE INICIAL]]*Tabla3567[[#This Row],[PRECIO]]</f>
        <v>1275</v>
      </c>
      <c r="M110" s="2">
        <f>+Tabla3567[[#This Row],[ENTRADAS]]*Tabla3567[[#This Row],[PRECIO]]</f>
        <v>0</v>
      </c>
      <c r="N110" s="2">
        <f>+Tabla3567[[#This Row],[SALIDAS]]*Tabla3567[[#This Row],[PRECIO]]</f>
        <v>0</v>
      </c>
      <c r="O110" s="2">
        <f>+Tabla3567[[#This Row],[BALANCE INICIAL2]]+Tabla3567[[#This Row],[ENTRADAS3]]-Tabla3567[[#This Row],[SALIDAS4]]</f>
        <v>1275</v>
      </c>
    </row>
    <row r="111" spans="1:15">
      <c r="A111" s="9" t="s">
        <v>29</v>
      </c>
      <c r="B111" s="17" t="s">
        <v>878</v>
      </c>
      <c r="C111" t="s">
        <v>102</v>
      </c>
      <c r="D111" t="s">
        <v>575</v>
      </c>
      <c r="F111" s="9" t="s">
        <v>869</v>
      </c>
      <c r="G111">
        <v>3</v>
      </c>
      <c r="J111">
        <f>+Tabla3567[[#This Row],[BALANCE INICIAL]]+Tabla3567[[#This Row],[ENTRADAS]]-Tabla3567[[#This Row],[SALIDAS]]</f>
        <v>3</v>
      </c>
      <c r="K111" s="2">
        <v>85</v>
      </c>
      <c r="L111" s="2">
        <f>+Tabla3567[[#This Row],[BALANCE INICIAL]]*Tabla3567[[#This Row],[PRECIO]]</f>
        <v>255</v>
      </c>
      <c r="M111" s="2">
        <f>+Tabla3567[[#This Row],[ENTRADAS]]*Tabla3567[[#This Row],[PRECIO]]</f>
        <v>0</v>
      </c>
      <c r="N111" s="2">
        <f>+Tabla3567[[#This Row],[SALIDAS]]*Tabla3567[[#This Row],[PRECIO]]</f>
        <v>0</v>
      </c>
      <c r="O111" s="2">
        <f>+Tabla3567[[#This Row],[BALANCE INICIAL2]]+Tabla3567[[#This Row],[ENTRADAS3]]-Tabla3567[[#This Row],[SALIDAS4]]</f>
        <v>255</v>
      </c>
    </row>
    <row r="112" spans="1:15">
      <c r="A112" s="9" t="s">
        <v>29</v>
      </c>
      <c r="B112" s="17" t="s">
        <v>878</v>
      </c>
      <c r="C112" t="s">
        <v>102</v>
      </c>
      <c r="D112" t="s">
        <v>576</v>
      </c>
      <c r="F112" s="9" t="s">
        <v>834</v>
      </c>
      <c r="G112">
        <v>16</v>
      </c>
      <c r="J112">
        <f>+Tabla3567[[#This Row],[BALANCE INICIAL]]+Tabla3567[[#This Row],[ENTRADAS]]-Tabla3567[[#This Row],[SALIDAS]]</f>
        <v>16</v>
      </c>
      <c r="K112" s="2">
        <v>140</v>
      </c>
      <c r="L112" s="2">
        <f>+Tabla3567[[#This Row],[BALANCE INICIAL]]*Tabla3567[[#This Row],[PRECIO]]</f>
        <v>2240</v>
      </c>
      <c r="M112" s="2">
        <f>+Tabla3567[[#This Row],[ENTRADAS]]*Tabla3567[[#This Row],[PRECIO]]</f>
        <v>0</v>
      </c>
      <c r="N112" s="2">
        <f>+Tabla3567[[#This Row],[SALIDAS]]*Tabla3567[[#This Row],[PRECIO]]</f>
        <v>0</v>
      </c>
      <c r="O112" s="2">
        <f>+Tabla3567[[#This Row],[BALANCE INICIAL2]]+Tabla3567[[#This Row],[ENTRADAS3]]-Tabla3567[[#This Row],[SALIDAS4]]</f>
        <v>2240</v>
      </c>
    </row>
    <row r="113" spans="1:15">
      <c r="A113" s="9" t="s">
        <v>29</v>
      </c>
      <c r="B113" s="17" t="s">
        <v>878</v>
      </c>
      <c r="C113" t="s">
        <v>102</v>
      </c>
      <c r="D113" t="s">
        <v>577</v>
      </c>
      <c r="F113" s="9" t="s">
        <v>834</v>
      </c>
      <c r="G113">
        <v>6</v>
      </c>
      <c r="J113">
        <f>+Tabla3567[[#This Row],[BALANCE INICIAL]]+Tabla3567[[#This Row],[ENTRADAS]]-Tabla3567[[#This Row],[SALIDAS]]</f>
        <v>6</v>
      </c>
      <c r="K113" s="2">
        <v>150</v>
      </c>
      <c r="L113" s="2">
        <f>+Tabla3567[[#This Row],[BALANCE INICIAL]]*Tabla3567[[#This Row],[PRECIO]]</f>
        <v>900</v>
      </c>
      <c r="M113" s="2">
        <f>+Tabla3567[[#This Row],[ENTRADAS]]*Tabla3567[[#This Row],[PRECIO]]</f>
        <v>0</v>
      </c>
      <c r="N113" s="2">
        <f>+Tabla3567[[#This Row],[SALIDAS]]*Tabla3567[[#This Row],[PRECIO]]</f>
        <v>0</v>
      </c>
      <c r="O113" s="2">
        <f>+Tabla3567[[#This Row],[BALANCE INICIAL2]]+Tabla3567[[#This Row],[ENTRADAS3]]-Tabla3567[[#This Row],[SALIDAS4]]</f>
        <v>900</v>
      </c>
    </row>
    <row r="114" spans="1:15">
      <c r="A114" s="9" t="s">
        <v>29</v>
      </c>
      <c r="B114" s="17" t="s">
        <v>878</v>
      </c>
      <c r="C114" t="s">
        <v>102</v>
      </c>
      <c r="D114" t="s">
        <v>578</v>
      </c>
      <c r="F114" s="9" t="s">
        <v>834</v>
      </c>
      <c r="G114">
        <v>1</v>
      </c>
      <c r="J114">
        <f>+Tabla3567[[#This Row],[BALANCE INICIAL]]+Tabla3567[[#This Row],[ENTRADAS]]-Tabla3567[[#This Row],[SALIDAS]]</f>
        <v>1</v>
      </c>
      <c r="K114" s="2">
        <v>23.73</v>
      </c>
      <c r="L114" s="2">
        <f>+Tabla3567[[#This Row],[BALANCE INICIAL]]*Tabla3567[[#This Row],[PRECIO]]</f>
        <v>23.73</v>
      </c>
      <c r="M114" s="2">
        <f>+Tabla3567[[#This Row],[ENTRADAS]]*Tabla3567[[#This Row],[PRECIO]]</f>
        <v>0</v>
      </c>
      <c r="N114" s="2">
        <f>+Tabla3567[[#This Row],[SALIDAS]]*Tabla3567[[#This Row],[PRECIO]]</f>
        <v>0</v>
      </c>
      <c r="O114" s="2">
        <f>+Tabla3567[[#This Row],[BALANCE INICIAL2]]+Tabla3567[[#This Row],[ENTRADAS3]]-Tabla3567[[#This Row],[SALIDAS4]]</f>
        <v>23.73</v>
      </c>
    </row>
    <row r="115" spans="1:15">
      <c r="A115" s="9" t="s">
        <v>29</v>
      </c>
      <c r="B115" s="17" t="s">
        <v>878</v>
      </c>
      <c r="C115" t="s">
        <v>102</v>
      </c>
      <c r="D115" t="s">
        <v>579</v>
      </c>
      <c r="F115" s="9" t="s">
        <v>834</v>
      </c>
      <c r="G115">
        <v>1</v>
      </c>
      <c r="J115">
        <f>+Tabla3567[[#This Row],[BALANCE INICIAL]]+Tabla3567[[#This Row],[ENTRADAS]]-Tabla3567[[#This Row],[SALIDAS]]</f>
        <v>1</v>
      </c>
      <c r="K115" s="2">
        <v>169</v>
      </c>
      <c r="L115" s="2">
        <f>+Tabla3567[[#This Row],[BALANCE INICIAL]]*Tabla3567[[#This Row],[PRECIO]]</f>
        <v>169</v>
      </c>
      <c r="M115" s="2">
        <f>+Tabla3567[[#This Row],[ENTRADAS]]*Tabla3567[[#This Row],[PRECIO]]</f>
        <v>0</v>
      </c>
      <c r="N115" s="2">
        <f>+Tabla3567[[#This Row],[SALIDAS]]*Tabla3567[[#This Row],[PRECIO]]</f>
        <v>0</v>
      </c>
      <c r="O115" s="2">
        <f>+Tabla3567[[#This Row],[BALANCE INICIAL2]]+Tabla3567[[#This Row],[ENTRADAS3]]-Tabla3567[[#This Row],[SALIDAS4]]</f>
        <v>169</v>
      </c>
    </row>
    <row r="116" spans="1:15">
      <c r="A116" s="9" t="s">
        <v>29</v>
      </c>
      <c r="B116" s="17" t="s">
        <v>878</v>
      </c>
      <c r="C116" t="s">
        <v>102</v>
      </c>
      <c r="D116" t="s">
        <v>580</v>
      </c>
      <c r="F116" s="9" t="s">
        <v>834</v>
      </c>
      <c r="G116">
        <v>1</v>
      </c>
      <c r="J116">
        <f>+Tabla3567[[#This Row],[BALANCE INICIAL]]+Tabla3567[[#This Row],[ENTRADAS]]-Tabla3567[[#This Row],[SALIDAS]]</f>
        <v>1</v>
      </c>
      <c r="K116" s="2">
        <v>239</v>
      </c>
      <c r="L116" s="2">
        <f>+Tabla3567[[#This Row],[BALANCE INICIAL]]*Tabla3567[[#This Row],[PRECIO]]</f>
        <v>239</v>
      </c>
      <c r="M116" s="2">
        <f>+Tabla3567[[#This Row],[ENTRADAS]]*Tabla3567[[#This Row],[PRECIO]]</f>
        <v>0</v>
      </c>
      <c r="N116" s="2">
        <f>+Tabla3567[[#This Row],[SALIDAS]]*Tabla3567[[#This Row],[PRECIO]]</f>
        <v>0</v>
      </c>
      <c r="O116" s="2">
        <f>+Tabla3567[[#This Row],[BALANCE INICIAL2]]+Tabla3567[[#This Row],[ENTRADAS3]]-Tabla3567[[#This Row],[SALIDAS4]]</f>
        <v>239</v>
      </c>
    </row>
    <row r="117" spans="1:15">
      <c r="A117" s="9" t="s">
        <v>29</v>
      </c>
      <c r="B117" s="17" t="s">
        <v>878</v>
      </c>
      <c r="C117" t="s">
        <v>102</v>
      </c>
      <c r="D117" t="s">
        <v>581</v>
      </c>
      <c r="F117" s="9" t="s">
        <v>834</v>
      </c>
      <c r="G117">
        <v>5</v>
      </c>
      <c r="J117">
        <f>+Tabla3567[[#This Row],[BALANCE INICIAL]]+Tabla3567[[#This Row],[ENTRADAS]]-Tabla3567[[#This Row],[SALIDAS]]</f>
        <v>5</v>
      </c>
      <c r="K117" s="2">
        <v>28</v>
      </c>
      <c r="L117" s="2">
        <f>+Tabla3567[[#This Row],[BALANCE INICIAL]]*Tabla3567[[#This Row],[PRECIO]]</f>
        <v>140</v>
      </c>
      <c r="M117" s="2">
        <f>+Tabla3567[[#This Row],[ENTRADAS]]*Tabla3567[[#This Row],[PRECIO]]</f>
        <v>0</v>
      </c>
      <c r="N117" s="2">
        <f>+Tabla3567[[#This Row],[SALIDAS]]*Tabla3567[[#This Row],[PRECIO]]</f>
        <v>0</v>
      </c>
      <c r="O117" s="2">
        <f>+Tabla3567[[#This Row],[BALANCE INICIAL2]]+Tabla3567[[#This Row],[ENTRADAS3]]-Tabla3567[[#This Row],[SALIDAS4]]</f>
        <v>140</v>
      </c>
    </row>
    <row r="118" spans="1:15">
      <c r="A118" s="9" t="s">
        <v>29</v>
      </c>
      <c r="B118" s="17" t="s">
        <v>878</v>
      </c>
      <c r="C118" t="s">
        <v>102</v>
      </c>
      <c r="D118" t="s">
        <v>582</v>
      </c>
      <c r="F118" s="9" t="s">
        <v>834</v>
      </c>
      <c r="G118">
        <v>3</v>
      </c>
      <c r="J118">
        <f>+Tabla3567[[#This Row],[BALANCE INICIAL]]+Tabla3567[[#This Row],[ENTRADAS]]-Tabla3567[[#This Row],[SALIDAS]]</f>
        <v>3</v>
      </c>
      <c r="K118" s="2">
        <v>88.98</v>
      </c>
      <c r="L118" s="2">
        <f>+Tabla3567[[#This Row],[BALANCE INICIAL]]*Tabla3567[[#This Row],[PRECIO]]</f>
        <v>266.94</v>
      </c>
      <c r="M118" s="2">
        <f>+Tabla3567[[#This Row],[ENTRADAS]]*Tabla3567[[#This Row],[PRECIO]]</f>
        <v>0</v>
      </c>
      <c r="N118" s="2">
        <f>+Tabla3567[[#This Row],[SALIDAS]]*Tabla3567[[#This Row],[PRECIO]]</f>
        <v>0</v>
      </c>
      <c r="O118" s="2">
        <f>+Tabla3567[[#This Row],[BALANCE INICIAL2]]+Tabla3567[[#This Row],[ENTRADAS3]]-Tabla3567[[#This Row],[SALIDAS4]]</f>
        <v>266.94</v>
      </c>
    </row>
    <row r="119" spans="1:15">
      <c r="A119" s="9" t="s">
        <v>29</v>
      </c>
      <c r="B119" s="17" t="s">
        <v>878</v>
      </c>
      <c r="C119" t="s">
        <v>102</v>
      </c>
      <c r="D119" t="s">
        <v>583</v>
      </c>
      <c r="F119" s="9" t="s">
        <v>834</v>
      </c>
      <c r="G119">
        <v>4</v>
      </c>
      <c r="J119">
        <f>+Tabla3567[[#This Row],[BALANCE INICIAL]]+Tabla3567[[#This Row],[ENTRADAS]]-Tabla3567[[#This Row],[SALIDAS]]</f>
        <v>4</v>
      </c>
      <c r="K119" s="2">
        <v>97</v>
      </c>
      <c r="L119" s="2">
        <f>+Tabla3567[[#This Row],[BALANCE INICIAL]]*Tabla3567[[#This Row],[PRECIO]]</f>
        <v>388</v>
      </c>
      <c r="M119" s="2">
        <f>+Tabla3567[[#This Row],[ENTRADAS]]*Tabla3567[[#This Row],[PRECIO]]</f>
        <v>0</v>
      </c>
      <c r="N119" s="2">
        <f>+Tabla3567[[#This Row],[SALIDAS]]*Tabla3567[[#This Row],[PRECIO]]</f>
        <v>0</v>
      </c>
      <c r="O119" s="2">
        <f>+Tabla3567[[#This Row],[BALANCE INICIAL2]]+Tabla3567[[#This Row],[ENTRADAS3]]-Tabla3567[[#This Row],[SALIDAS4]]</f>
        <v>388</v>
      </c>
    </row>
    <row r="120" spans="1:15">
      <c r="A120" s="9" t="s">
        <v>29</v>
      </c>
      <c r="B120" s="17" t="s">
        <v>878</v>
      </c>
      <c r="C120" t="s">
        <v>102</v>
      </c>
      <c r="D120" t="s">
        <v>584</v>
      </c>
      <c r="F120" s="9" t="s">
        <v>865</v>
      </c>
      <c r="G120">
        <v>1</v>
      </c>
      <c r="J120">
        <f>+Tabla3567[[#This Row],[BALANCE INICIAL]]+Tabla3567[[#This Row],[ENTRADAS]]-Tabla3567[[#This Row],[SALIDAS]]</f>
        <v>1</v>
      </c>
      <c r="K120" s="2">
        <v>650</v>
      </c>
      <c r="L120" s="2">
        <f>+Tabla3567[[#This Row],[BALANCE INICIAL]]*Tabla3567[[#This Row],[PRECIO]]</f>
        <v>650</v>
      </c>
      <c r="M120" s="2">
        <f>+Tabla3567[[#This Row],[ENTRADAS]]*Tabla3567[[#This Row],[PRECIO]]</f>
        <v>0</v>
      </c>
      <c r="N120" s="2">
        <f>+Tabla3567[[#This Row],[SALIDAS]]*Tabla3567[[#This Row],[PRECIO]]</f>
        <v>0</v>
      </c>
      <c r="O120" s="2">
        <f>+Tabla3567[[#This Row],[BALANCE INICIAL2]]+Tabla3567[[#This Row],[ENTRADAS3]]-Tabla3567[[#This Row],[SALIDAS4]]</f>
        <v>650</v>
      </c>
    </row>
    <row r="121" spans="1:15">
      <c r="A121" s="9" t="s">
        <v>29</v>
      </c>
      <c r="B121" s="17" t="s">
        <v>878</v>
      </c>
      <c r="C121" t="s">
        <v>102</v>
      </c>
      <c r="D121" t="s">
        <v>585</v>
      </c>
      <c r="F121" s="9" t="s">
        <v>865</v>
      </c>
      <c r="G121">
        <v>1</v>
      </c>
      <c r="J121">
        <f>+Tabla3567[[#This Row],[BALANCE INICIAL]]+Tabla3567[[#This Row],[ENTRADAS]]-Tabla3567[[#This Row],[SALIDAS]]</f>
        <v>1</v>
      </c>
      <c r="K121" s="2">
        <v>170.5</v>
      </c>
      <c r="L121" s="2">
        <f>+Tabla3567[[#This Row],[BALANCE INICIAL]]*Tabla3567[[#This Row],[PRECIO]]</f>
        <v>170.5</v>
      </c>
      <c r="M121" s="2">
        <f>+Tabla3567[[#This Row],[ENTRADAS]]*Tabla3567[[#This Row],[PRECIO]]</f>
        <v>0</v>
      </c>
      <c r="N121" s="2">
        <f>+Tabla3567[[#This Row],[SALIDAS]]*Tabla3567[[#This Row],[PRECIO]]</f>
        <v>0</v>
      </c>
      <c r="O121" s="2">
        <f>+Tabla3567[[#This Row],[BALANCE INICIAL2]]+Tabla3567[[#This Row],[ENTRADAS3]]-Tabla3567[[#This Row],[SALIDAS4]]</f>
        <v>170.5</v>
      </c>
    </row>
    <row r="122" spans="1:15">
      <c r="A122" s="9" t="s">
        <v>29</v>
      </c>
      <c r="B122" s="17" t="s">
        <v>878</v>
      </c>
      <c r="C122" t="s">
        <v>102</v>
      </c>
      <c r="D122" t="s">
        <v>586</v>
      </c>
      <c r="F122" s="9" t="s">
        <v>865</v>
      </c>
      <c r="G122">
        <v>2</v>
      </c>
      <c r="J122">
        <f>+Tabla3567[[#This Row],[BALANCE INICIAL]]+Tabla3567[[#This Row],[ENTRADAS]]-Tabla3567[[#This Row],[SALIDAS]]</f>
        <v>2</v>
      </c>
      <c r="K122" s="2">
        <v>45</v>
      </c>
      <c r="L122" s="2">
        <f>+Tabla3567[[#This Row],[BALANCE INICIAL]]*Tabla3567[[#This Row],[PRECIO]]</f>
        <v>90</v>
      </c>
      <c r="M122" s="2">
        <f>+Tabla3567[[#This Row],[ENTRADAS]]*Tabla3567[[#This Row],[PRECIO]]</f>
        <v>0</v>
      </c>
      <c r="N122" s="2">
        <f>+Tabla3567[[#This Row],[SALIDAS]]*Tabla3567[[#This Row],[PRECIO]]</f>
        <v>0</v>
      </c>
      <c r="O122" s="2">
        <f>+Tabla3567[[#This Row],[BALANCE INICIAL2]]+Tabla3567[[#This Row],[ENTRADAS3]]-Tabla3567[[#This Row],[SALIDAS4]]</f>
        <v>90</v>
      </c>
    </row>
    <row r="123" spans="1:15">
      <c r="A123" s="9" t="s">
        <v>29</v>
      </c>
      <c r="B123" s="17" t="s">
        <v>878</v>
      </c>
      <c r="C123" t="s">
        <v>102</v>
      </c>
      <c r="D123" t="s">
        <v>587</v>
      </c>
      <c r="F123" s="9" t="s">
        <v>865</v>
      </c>
      <c r="G123">
        <v>1</v>
      </c>
      <c r="J123">
        <f>+Tabla3567[[#This Row],[BALANCE INICIAL]]+Tabla3567[[#This Row],[ENTRADAS]]-Tabla3567[[#This Row],[SALIDAS]]</f>
        <v>1</v>
      </c>
      <c r="K123" s="2">
        <v>400</v>
      </c>
      <c r="L123" s="2">
        <f>+Tabla3567[[#This Row],[BALANCE INICIAL]]*Tabla3567[[#This Row],[PRECIO]]</f>
        <v>400</v>
      </c>
      <c r="M123" s="2">
        <f>+Tabla3567[[#This Row],[ENTRADAS]]*Tabla3567[[#This Row],[PRECIO]]</f>
        <v>0</v>
      </c>
      <c r="N123" s="2">
        <f>+Tabla3567[[#This Row],[SALIDAS]]*Tabla3567[[#This Row],[PRECIO]]</f>
        <v>0</v>
      </c>
      <c r="O123" s="2">
        <f>+Tabla3567[[#This Row],[BALANCE INICIAL2]]+Tabla3567[[#This Row],[ENTRADAS3]]-Tabla3567[[#This Row],[SALIDAS4]]</f>
        <v>400</v>
      </c>
    </row>
    <row r="124" spans="1:15">
      <c r="A124" s="9" t="s">
        <v>29</v>
      </c>
      <c r="B124" s="17" t="s">
        <v>878</v>
      </c>
      <c r="C124" t="s">
        <v>102</v>
      </c>
      <c r="D124" t="s">
        <v>588</v>
      </c>
      <c r="F124" s="9" t="s">
        <v>834</v>
      </c>
      <c r="G124">
        <v>27</v>
      </c>
      <c r="J124">
        <f>+Tabla3567[[#This Row],[BALANCE INICIAL]]+Tabla3567[[#This Row],[ENTRADAS]]-Tabla3567[[#This Row],[SALIDAS]]</f>
        <v>27</v>
      </c>
      <c r="K124" s="2">
        <v>290.5</v>
      </c>
      <c r="L124" s="2">
        <f>+Tabla3567[[#This Row],[BALANCE INICIAL]]*Tabla3567[[#This Row],[PRECIO]]</f>
        <v>7843.5</v>
      </c>
      <c r="M124" s="2">
        <f>+Tabla3567[[#This Row],[ENTRADAS]]*Tabla3567[[#This Row],[PRECIO]]</f>
        <v>0</v>
      </c>
      <c r="N124" s="2">
        <f>+Tabla3567[[#This Row],[SALIDAS]]*Tabla3567[[#This Row],[PRECIO]]</f>
        <v>0</v>
      </c>
      <c r="O124" s="2">
        <f>+Tabla3567[[#This Row],[BALANCE INICIAL2]]+Tabla3567[[#This Row],[ENTRADAS3]]-Tabla3567[[#This Row],[SALIDAS4]]</f>
        <v>7843.5</v>
      </c>
    </row>
    <row r="125" spans="1:15">
      <c r="A125" s="9" t="s">
        <v>29</v>
      </c>
      <c r="B125" s="17" t="s">
        <v>878</v>
      </c>
      <c r="C125" t="s">
        <v>102</v>
      </c>
      <c r="D125" t="s">
        <v>589</v>
      </c>
      <c r="F125" s="9" t="s">
        <v>870</v>
      </c>
      <c r="G125">
        <v>1</v>
      </c>
      <c r="J125">
        <f>+Tabla3567[[#This Row],[BALANCE INICIAL]]+Tabla3567[[#This Row],[ENTRADAS]]-Tabla3567[[#This Row],[SALIDAS]]</f>
        <v>1</v>
      </c>
      <c r="K125" s="2">
        <v>455</v>
      </c>
      <c r="L125" s="2">
        <f>+Tabla3567[[#This Row],[BALANCE INICIAL]]*Tabla3567[[#This Row],[PRECIO]]</f>
        <v>455</v>
      </c>
      <c r="M125" s="2">
        <f>+Tabla3567[[#This Row],[ENTRADAS]]*Tabla3567[[#This Row],[PRECIO]]</f>
        <v>0</v>
      </c>
      <c r="N125" s="2">
        <f>+Tabla3567[[#This Row],[SALIDAS]]*Tabla3567[[#This Row],[PRECIO]]</f>
        <v>0</v>
      </c>
      <c r="O125" s="2">
        <f>+Tabla3567[[#This Row],[BALANCE INICIAL2]]+Tabla3567[[#This Row],[ENTRADAS3]]-Tabla3567[[#This Row],[SALIDAS4]]</f>
        <v>455</v>
      </c>
    </row>
    <row r="126" spans="1:15">
      <c r="A126" s="9" t="s">
        <v>29</v>
      </c>
      <c r="B126" s="17" t="s">
        <v>878</v>
      </c>
      <c r="C126" t="s">
        <v>102</v>
      </c>
      <c r="D126" t="s">
        <v>590</v>
      </c>
      <c r="F126" s="9" t="s">
        <v>870</v>
      </c>
      <c r="G126">
        <v>1</v>
      </c>
      <c r="J126">
        <f>+Tabla3567[[#This Row],[BALANCE INICIAL]]+Tabla3567[[#This Row],[ENTRADAS]]-Tabla3567[[#This Row],[SALIDAS]]</f>
        <v>1</v>
      </c>
      <c r="K126" s="2">
        <v>1299</v>
      </c>
      <c r="L126" s="2">
        <f>+Tabla3567[[#This Row],[BALANCE INICIAL]]*Tabla3567[[#This Row],[PRECIO]]</f>
        <v>1299</v>
      </c>
      <c r="M126" s="2">
        <f>+Tabla3567[[#This Row],[ENTRADAS]]*Tabla3567[[#This Row],[PRECIO]]</f>
        <v>0</v>
      </c>
      <c r="N126" s="2">
        <f>+Tabla3567[[#This Row],[SALIDAS]]*Tabla3567[[#This Row],[PRECIO]]</f>
        <v>0</v>
      </c>
      <c r="O126" s="2">
        <f>+Tabla3567[[#This Row],[BALANCE INICIAL2]]+Tabla3567[[#This Row],[ENTRADAS3]]-Tabla3567[[#This Row],[SALIDAS4]]</f>
        <v>1299</v>
      </c>
    </row>
    <row r="127" spans="1:15">
      <c r="A127" s="9" t="s">
        <v>29</v>
      </c>
      <c r="B127" s="17" t="s">
        <v>878</v>
      </c>
      <c r="C127" t="s">
        <v>102</v>
      </c>
      <c r="D127" t="s">
        <v>591</v>
      </c>
      <c r="F127" s="9" t="s">
        <v>869</v>
      </c>
      <c r="G127">
        <v>1</v>
      </c>
      <c r="J127">
        <f>+Tabla3567[[#This Row],[BALANCE INICIAL]]+Tabla3567[[#This Row],[ENTRADAS]]-Tabla3567[[#This Row],[SALIDAS]]</f>
        <v>1</v>
      </c>
      <c r="K127" s="2">
        <v>950</v>
      </c>
      <c r="L127" s="2">
        <f>+Tabla3567[[#This Row],[BALANCE INICIAL]]*Tabla3567[[#This Row],[PRECIO]]</f>
        <v>950</v>
      </c>
      <c r="M127" s="2">
        <f>+Tabla3567[[#This Row],[ENTRADAS]]*Tabla3567[[#This Row],[PRECIO]]</f>
        <v>0</v>
      </c>
      <c r="N127" s="2">
        <f>+Tabla3567[[#This Row],[SALIDAS]]*Tabla3567[[#This Row],[PRECIO]]</f>
        <v>0</v>
      </c>
      <c r="O127" s="2">
        <f>+Tabla3567[[#This Row],[BALANCE INICIAL2]]+Tabla3567[[#This Row],[ENTRADAS3]]-Tabla3567[[#This Row],[SALIDAS4]]</f>
        <v>950</v>
      </c>
    </row>
    <row r="128" spans="1:15">
      <c r="A128" s="9" t="s">
        <v>29</v>
      </c>
      <c r="B128" s="17" t="s">
        <v>878</v>
      </c>
      <c r="C128" t="s">
        <v>102</v>
      </c>
      <c r="D128" t="s">
        <v>592</v>
      </c>
      <c r="F128" s="9" t="s">
        <v>834</v>
      </c>
      <c r="G128">
        <v>2</v>
      </c>
      <c r="J128">
        <f>+Tabla3567[[#This Row],[BALANCE INICIAL]]+Tabla3567[[#This Row],[ENTRADAS]]-Tabla3567[[#This Row],[SALIDAS]]</f>
        <v>2</v>
      </c>
      <c r="K128" s="2">
        <v>198</v>
      </c>
      <c r="L128" s="2">
        <f>+Tabla3567[[#This Row],[BALANCE INICIAL]]*Tabla3567[[#This Row],[PRECIO]]</f>
        <v>396</v>
      </c>
      <c r="M128" s="2">
        <f>+Tabla3567[[#This Row],[ENTRADAS]]*Tabla3567[[#This Row],[PRECIO]]</f>
        <v>0</v>
      </c>
      <c r="N128" s="2">
        <f>+Tabla3567[[#This Row],[SALIDAS]]*Tabla3567[[#This Row],[PRECIO]]</f>
        <v>0</v>
      </c>
      <c r="O128" s="2">
        <f>+Tabla3567[[#This Row],[BALANCE INICIAL2]]+Tabla3567[[#This Row],[ENTRADAS3]]-Tabla3567[[#This Row],[SALIDAS4]]</f>
        <v>396</v>
      </c>
    </row>
    <row r="129" spans="1:15">
      <c r="A129" s="9" t="s">
        <v>29</v>
      </c>
      <c r="B129" s="17" t="s">
        <v>878</v>
      </c>
      <c r="C129" t="s">
        <v>102</v>
      </c>
      <c r="D129" t="s">
        <v>593</v>
      </c>
      <c r="F129" s="9" t="s">
        <v>834</v>
      </c>
      <c r="G129">
        <v>3</v>
      </c>
      <c r="J129">
        <f>+Tabla3567[[#This Row],[BALANCE INICIAL]]+Tabla3567[[#This Row],[ENTRADAS]]-Tabla3567[[#This Row],[SALIDAS]]</f>
        <v>3</v>
      </c>
      <c r="K129" s="2">
        <v>258</v>
      </c>
      <c r="L129" s="2">
        <f>+Tabla3567[[#This Row],[BALANCE INICIAL]]*Tabla3567[[#This Row],[PRECIO]]</f>
        <v>774</v>
      </c>
      <c r="M129" s="2">
        <f>+Tabla3567[[#This Row],[ENTRADAS]]*Tabla3567[[#This Row],[PRECIO]]</f>
        <v>0</v>
      </c>
      <c r="N129" s="2">
        <f>+Tabla3567[[#This Row],[SALIDAS]]*Tabla3567[[#This Row],[PRECIO]]</f>
        <v>0</v>
      </c>
      <c r="O129" s="2">
        <f>+Tabla3567[[#This Row],[BALANCE INICIAL2]]+Tabla3567[[#This Row],[ENTRADAS3]]-Tabla3567[[#This Row],[SALIDAS4]]</f>
        <v>774</v>
      </c>
    </row>
    <row r="130" spans="1:15">
      <c r="A130" s="9" t="s">
        <v>29</v>
      </c>
      <c r="B130" s="17" t="s">
        <v>878</v>
      </c>
      <c r="C130" t="s">
        <v>102</v>
      </c>
      <c r="D130" t="s">
        <v>594</v>
      </c>
      <c r="F130" s="9" t="s">
        <v>869</v>
      </c>
      <c r="G130">
        <v>0</v>
      </c>
      <c r="J130">
        <f>+Tabla3567[[#This Row],[BALANCE INICIAL]]+Tabla3567[[#This Row],[ENTRADAS]]-Tabla3567[[#This Row],[SALIDAS]]</f>
        <v>0</v>
      </c>
      <c r="K130" s="2">
        <v>261.01</v>
      </c>
      <c r="L130" s="2">
        <f>+Tabla3567[[#This Row],[BALANCE INICIAL]]*Tabla3567[[#This Row],[PRECIO]]</f>
        <v>0</v>
      </c>
      <c r="M130" s="2">
        <f>+Tabla3567[[#This Row],[ENTRADAS]]*Tabla3567[[#This Row],[PRECIO]]</f>
        <v>0</v>
      </c>
      <c r="N130" s="2">
        <f>+Tabla3567[[#This Row],[SALIDAS]]*Tabla3567[[#This Row],[PRECIO]]</f>
        <v>0</v>
      </c>
      <c r="O130" s="2">
        <f>+Tabla3567[[#This Row],[BALANCE INICIAL2]]+Tabla3567[[#This Row],[ENTRADAS3]]-Tabla3567[[#This Row],[SALIDAS4]]</f>
        <v>0</v>
      </c>
    </row>
    <row r="131" spans="1:15">
      <c r="A131" s="9" t="s">
        <v>29</v>
      </c>
      <c r="B131" s="17" t="s">
        <v>878</v>
      </c>
      <c r="C131" t="s">
        <v>102</v>
      </c>
      <c r="D131" t="s">
        <v>595</v>
      </c>
      <c r="F131" s="9" t="s">
        <v>869</v>
      </c>
      <c r="G131">
        <v>1</v>
      </c>
      <c r="J131">
        <f>+Tabla3567[[#This Row],[BALANCE INICIAL]]+Tabla3567[[#This Row],[ENTRADAS]]-Tabla3567[[#This Row],[SALIDAS]]</f>
        <v>1</v>
      </c>
      <c r="K131" s="2">
        <v>250</v>
      </c>
      <c r="L131" s="2">
        <f>+Tabla3567[[#This Row],[BALANCE INICIAL]]*Tabla3567[[#This Row],[PRECIO]]</f>
        <v>250</v>
      </c>
      <c r="M131" s="2">
        <f>+Tabla3567[[#This Row],[ENTRADAS]]*Tabla3567[[#This Row],[PRECIO]]</f>
        <v>0</v>
      </c>
      <c r="N131" s="2">
        <f>+Tabla3567[[#This Row],[SALIDAS]]*Tabla3567[[#This Row],[PRECIO]]</f>
        <v>0</v>
      </c>
      <c r="O131" s="2">
        <f>+Tabla3567[[#This Row],[BALANCE INICIAL2]]+Tabla3567[[#This Row],[ENTRADAS3]]-Tabla3567[[#This Row],[SALIDAS4]]</f>
        <v>250</v>
      </c>
    </row>
    <row r="132" spans="1:15">
      <c r="A132" s="9" t="s">
        <v>29</v>
      </c>
      <c r="B132" s="17" t="s">
        <v>878</v>
      </c>
      <c r="C132" t="s">
        <v>102</v>
      </c>
      <c r="D132" t="s">
        <v>596</v>
      </c>
      <c r="F132" s="9" t="s">
        <v>834</v>
      </c>
      <c r="G132">
        <v>10</v>
      </c>
      <c r="J132">
        <f>+Tabla3567[[#This Row],[BALANCE INICIAL]]+Tabla3567[[#This Row],[ENTRADAS]]-Tabla3567[[#This Row],[SALIDAS]]</f>
        <v>10</v>
      </c>
      <c r="K132" s="2">
        <v>94.92</v>
      </c>
      <c r="L132" s="2">
        <f>+Tabla3567[[#This Row],[BALANCE INICIAL]]*Tabla3567[[#This Row],[PRECIO]]</f>
        <v>949.2</v>
      </c>
      <c r="M132" s="2">
        <f>+Tabla3567[[#This Row],[ENTRADAS]]*Tabla3567[[#This Row],[PRECIO]]</f>
        <v>0</v>
      </c>
      <c r="N132" s="2">
        <f>+Tabla3567[[#This Row],[SALIDAS]]*Tabla3567[[#This Row],[PRECIO]]</f>
        <v>0</v>
      </c>
      <c r="O132" s="2">
        <f>+Tabla3567[[#This Row],[BALANCE INICIAL2]]+Tabla3567[[#This Row],[ENTRADAS3]]-Tabla3567[[#This Row],[SALIDAS4]]</f>
        <v>949.2</v>
      </c>
    </row>
    <row r="133" spans="1:15">
      <c r="A133" s="9" t="s">
        <v>29</v>
      </c>
      <c r="B133" s="17" t="s">
        <v>878</v>
      </c>
      <c r="C133" t="s">
        <v>102</v>
      </c>
      <c r="D133" t="s">
        <v>597</v>
      </c>
      <c r="F133" s="9" t="s">
        <v>825</v>
      </c>
      <c r="G133">
        <v>9</v>
      </c>
      <c r="J133">
        <f>+Tabla3567[[#This Row],[BALANCE INICIAL]]+Tabla3567[[#This Row],[ENTRADAS]]-Tabla3567[[#This Row],[SALIDAS]]</f>
        <v>9</v>
      </c>
      <c r="K133" s="2">
        <v>364</v>
      </c>
      <c r="L133" s="2">
        <f>+Tabla3567[[#This Row],[BALANCE INICIAL]]*Tabla3567[[#This Row],[PRECIO]]</f>
        <v>3276</v>
      </c>
      <c r="M133" s="2">
        <f>+Tabla3567[[#This Row],[ENTRADAS]]*Tabla3567[[#This Row],[PRECIO]]</f>
        <v>0</v>
      </c>
      <c r="N133" s="2">
        <f>+Tabla3567[[#This Row],[SALIDAS]]*Tabla3567[[#This Row],[PRECIO]]</f>
        <v>0</v>
      </c>
      <c r="O133" s="2">
        <f>+Tabla3567[[#This Row],[BALANCE INICIAL2]]+Tabla3567[[#This Row],[ENTRADAS3]]-Tabla3567[[#This Row],[SALIDAS4]]</f>
        <v>3276</v>
      </c>
    </row>
    <row r="134" spans="1:15">
      <c r="A134" s="9" t="s">
        <v>29</v>
      </c>
      <c r="B134" s="17" t="s">
        <v>878</v>
      </c>
      <c r="C134" t="s">
        <v>102</v>
      </c>
      <c r="D134" t="s">
        <v>598</v>
      </c>
      <c r="F134" s="9" t="s">
        <v>869</v>
      </c>
      <c r="G134">
        <v>2</v>
      </c>
      <c r="J134">
        <f>+Tabla3567[[#This Row],[BALANCE INICIAL]]+Tabla3567[[#This Row],[ENTRADAS]]-Tabla3567[[#This Row],[SALIDAS]]</f>
        <v>2</v>
      </c>
      <c r="K134" s="2">
        <v>310</v>
      </c>
      <c r="L134" s="2">
        <f>+Tabla3567[[#This Row],[BALANCE INICIAL]]*Tabla3567[[#This Row],[PRECIO]]</f>
        <v>620</v>
      </c>
      <c r="M134" s="2">
        <f>+Tabla3567[[#This Row],[ENTRADAS]]*Tabla3567[[#This Row],[PRECIO]]</f>
        <v>0</v>
      </c>
      <c r="N134" s="2">
        <f>+Tabla3567[[#This Row],[SALIDAS]]*Tabla3567[[#This Row],[PRECIO]]</f>
        <v>0</v>
      </c>
      <c r="O134" s="2">
        <f>+Tabla3567[[#This Row],[BALANCE INICIAL2]]+Tabla3567[[#This Row],[ENTRADAS3]]-Tabla3567[[#This Row],[SALIDAS4]]</f>
        <v>620</v>
      </c>
    </row>
    <row r="135" spans="1:15">
      <c r="A135" s="9" t="s">
        <v>29</v>
      </c>
      <c r="B135" s="17" t="s">
        <v>878</v>
      </c>
      <c r="C135" t="s">
        <v>102</v>
      </c>
      <c r="D135" t="s">
        <v>599</v>
      </c>
      <c r="F135" s="9" t="s">
        <v>869</v>
      </c>
      <c r="G135">
        <v>0</v>
      </c>
      <c r="J135">
        <f>+Tabla3567[[#This Row],[BALANCE INICIAL]]+Tabla3567[[#This Row],[ENTRADAS]]-Tabla3567[[#This Row],[SALIDAS]]</f>
        <v>0</v>
      </c>
      <c r="K135" s="2">
        <v>311</v>
      </c>
      <c r="L135" s="2">
        <f>+Tabla3567[[#This Row],[BALANCE INICIAL]]*Tabla3567[[#This Row],[PRECIO]]</f>
        <v>0</v>
      </c>
      <c r="M135" s="2">
        <f>+Tabla3567[[#This Row],[ENTRADAS]]*Tabla3567[[#This Row],[PRECIO]]</f>
        <v>0</v>
      </c>
      <c r="N135" s="2">
        <f>+Tabla3567[[#This Row],[SALIDAS]]*Tabla3567[[#This Row],[PRECIO]]</f>
        <v>0</v>
      </c>
      <c r="O135" s="2">
        <f>+Tabla3567[[#This Row],[BALANCE INICIAL2]]+Tabla3567[[#This Row],[ENTRADAS3]]-Tabla3567[[#This Row],[SALIDAS4]]</f>
        <v>0</v>
      </c>
    </row>
    <row r="136" spans="1:15">
      <c r="A136" s="9" t="s">
        <v>29</v>
      </c>
      <c r="B136" s="17" t="s">
        <v>878</v>
      </c>
      <c r="C136" t="s">
        <v>102</v>
      </c>
      <c r="D136" t="s">
        <v>600</v>
      </c>
      <c r="F136" s="9" t="s">
        <v>834</v>
      </c>
      <c r="G136">
        <v>2</v>
      </c>
      <c r="J136">
        <f>+Tabla3567[[#This Row],[BALANCE INICIAL]]+Tabla3567[[#This Row],[ENTRADAS]]-Tabla3567[[#This Row],[SALIDAS]]</f>
        <v>2</v>
      </c>
      <c r="K136" s="2">
        <v>40.5</v>
      </c>
      <c r="L136" s="2">
        <f>+Tabla3567[[#This Row],[BALANCE INICIAL]]*Tabla3567[[#This Row],[PRECIO]]</f>
        <v>81</v>
      </c>
      <c r="M136" s="2">
        <f>+Tabla3567[[#This Row],[ENTRADAS]]*Tabla3567[[#This Row],[PRECIO]]</f>
        <v>0</v>
      </c>
      <c r="N136" s="2">
        <f>+Tabla3567[[#This Row],[SALIDAS]]*Tabla3567[[#This Row],[PRECIO]]</f>
        <v>0</v>
      </c>
      <c r="O136" s="2">
        <f>+Tabla3567[[#This Row],[BALANCE INICIAL2]]+Tabla3567[[#This Row],[ENTRADAS3]]-Tabla3567[[#This Row],[SALIDAS4]]</f>
        <v>81</v>
      </c>
    </row>
    <row r="137" spans="1:15">
      <c r="A137" s="9" t="s">
        <v>29</v>
      </c>
      <c r="B137" s="17" t="s">
        <v>878</v>
      </c>
      <c r="C137" t="s">
        <v>102</v>
      </c>
      <c r="D137" t="s">
        <v>601</v>
      </c>
      <c r="F137" s="9" t="s">
        <v>870</v>
      </c>
      <c r="G137">
        <v>2</v>
      </c>
      <c r="J137">
        <f>+Tabla3567[[#This Row],[BALANCE INICIAL]]+Tabla3567[[#This Row],[ENTRADAS]]-Tabla3567[[#This Row],[SALIDAS]]</f>
        <v>2</v>
      </c>
      <c r="K137" s="2">
        <v>780</v>
      </c>
      <c r="L137" s="2">
        <f>+Tabla3567[[#This Row],[BALANCE INICIAL]]*Tabla3567[[#This Row],[PRECIO]]</f>
        <v>1560</v>
      </c>
      <c r="M137" s="2">
        <f>+Tabla3567[[#This Row],[ENTRADAS]]*Tabla3567[[#This Row],[PRECIO]]</f>
        <v>0</v>
      </c>
      <c r="N137" s="2">
        <f>+Tabla3567[[#This Row],[SALIDAS]]*Tabla3567[[#This Row],[PRECIO]]</f>
        <v>0</v>
      </c>
      <c r="O137" s="2">
        <f>+Tabla3567[[#This Row],[BALANCE INICIAL2]]+Tabla3567[[#This Row],[ENTRADAS3]]-Tabla3567[[#This Row],[SALIDAS4]]</f>
        <v>1560</v>
      </c>
    </row>
    <row r="138" spans="1:15">
      <c r="A138" s="9" t="s">
        <v>29</v>
      </c>
      <c r="B138" s="17" t="s">
        <v>878</v>
      </c>
      <c r="C138" t="s">
        <v>102</v>
      </c>
      <c r="D138" t="s">
        <v>602</v>
      </c>
      <c r="F138" s="9" t="s">
        <v>834</v>
      </c>
      <c r="G138">
        <v>2</v>
      </c>
      <c r="J138">
        <f>+Tabla3567[[#This Row],[BALANCE INICIAL]]+Tabla3567[[#This Row],[ENTRADAS]]-Tabla3567[[#This Row],[SALIDAS]]</f>
        <v>2</v>
      </c>
      <c r="K138" s="2">
        <v>270</v>
      </c>
      <c r="L138" s="2">
        <f>+Tabla3567[[#This Row],[BALANCE INICIAL]]*Tabla3567[[#This Row],[PRECIO]]</f>
        <v>540</v>
      </c>
      <c r="M138" s="2">
        <f>+Tabla3567[[#This Row],[ENTRADAS]]*Tabla3567[[#This Row],[PRECIO]]</f>
        <v>0</v>
      </c>
      <c r="N138" s="2">
        <f>+Tabla3567[[#This Row],[SALIDAS]]*Tabla3567[[#This Row],[PRECIO]]</f>
        <v>0</v>
      </c>
      <c r="O138" s="2">
        <f>+Tabla3567[[#This Row],[BALANCE INICIAL2]]+Tabla3567[[#This Row],[ENTRADAS3]]-Tabla3567[[#This Row],[SALIDAS4]]</f>
        <v>540</v>
      </c>
    </row>
    <row r="139" spans="1:15">
      <c r="A139" s="9" t="s">
        <v>29</v>
      </c>
      <c r="B139" s="17" t="s">
        <v>878</v>
      </c>
      <c r="C139" t="s">
        <v>102</v>
      </c>
      <c r="D139" t="s">
        <v>603</v>
      </c>
      <c r="F139" s="9" t="s">
        <v>869</v>
      </c>
      <c r="G139">
        <v>2</v>
      </c>
      <c r="J139">
        <f>+Tabla3567[[#This Row],[BALANCE INICIAL]]+Tabla3567[[#This Row],[ENTRADAS]]-Tabla3567[[#This Row],[SALIDAS]]</f>
        <v>2</v>
      </c>
      <c r="K139" s="2">
        <v>314</v>
      </c>
      <c r="L139" s="2">
        <f>+Tabla3567[[#This Row],[BALANCE INICIAL]]*Tabla3567[[#This Row],[PRECIO]]</f>
        <v>628</v>
      </c>
      <c r="M139" s="2">
        <f>+Tabla3567[[#This Row],[ENTRADAS]]*Tabla3567[[#This Row],[PRECIO]]</f>
        <v>0</v>
      </c>
      <c r="N139" s="2">
        <f>+Tabla3567[[#This Row],[SALIDAS]]*Tabla3567[[#This Row],[PRECIO]]</f>
        <v>0</v>
      </c>
      <c r="O139" s="2">
        <f>+Tabla3567[[#This Row],[BALANCE INICIAL2]]+Tabla3567[[#This Row],[ENTRADAS3]]-Tabla3567[[#This Row],[SALIDAS4]]</f>
        <v>628</v>
      </c>
    </row>
    <row r="140" spans="1:15">
      <c r="A140" s="9" t="s">
        <v>29</v>
      </c>
      <c r="B140" s="17" t="s">
        <v>878</v>
      </c>
      <c r="C140" t="s">
        <v>102</v>
      </c>
      <c r="D140" t="s">
        <v>604</v>
      </c>
      <c r="F140" s="9" t="s">
        <v>834</v>
      </c>
      <c r="G140">
        <v>10</v>
      </c>
      <c r="J140">
        <f>+Tabla3567[[#This Row],[BALANCE INICIAL]]+Tabla3567[[#This Row],[ENTRADAS]]-Tabla3567[[#This Row],[SALIDAS]]</f>
        <v>10</v>
      </c>
      <c r="K140" s="2">
        <v>138.6</v>
      </c>
      <c r="L140" s="2">
        <f>+Tabla3567[[#This Row],[BALANCE INICIAL]]*Tabla3567[[#This Row],[PRECIO]]</f>
        <v>1386</v>
      </c>
      <c r="M140" s="2">
        <f>+Tabla3567[[#This Row],[ENTRADAS]]*Tabla3567[[#This Row],[PRECIO]]</f>
        <v>0</v>
      </c>
      <c r="N140" s="2">
        <f>+Tabla3567[[#This Row],[SALIDAS]]*Tabla3567[[#This Row],[PRECIO]]</f>
        <v>0</v>
      </c>
      <c r="O140" s="2">
        <f>+Tabla3567[[#This Row],[BALANCE INICIAL2]]+Tabla3567[[#This Row],[ENTRADAS3]]-Tabla3567[[#This Row],[SALIDAS4]]</f>
        <v>1386</v>
      </c>
    </row>
    <row r="141" spans="1:15">
      <c r="A141" s="9" t="s">
        <v>29</v>
      </c>
      <c r="B141" s="17" t="s">
        <v>878</v>
      </c>
      <c r="C141" t="s">
        <v>102</v>
      </c>
      <c r="D141" t="s">
        <v>605</v>
      </c>
      <c r="F141" s="9" t="s">
        <v>834</v>
      </c>
      <c r="G141">
        <v>7</v>
      </c>
      <c r="J141">
        <f>+Tabla3567[[#This Row],[BALANCE INICIAL]]+Tabla3567[[#This Row],[ENTRADAS]]-Tabla3567[[#This Row],[SALIDAS]]</f>
        <v>7</v>
      </c>
      <c r="K141" s="2">
        <v>47.46</v>
      </c>
      <c r="L141" s="2">
        <f>+Tabla3567[[#This Row],[BALANCE INICIAL]]*Tabla3567[[#This Row],[PRECIO]]</f>
        <v>332.22</v>
      </c>
      <c r="M141" s="2">
        <f>+Tabla3567[[#This Row],[ENTRADAS]]*Tabla3567[[#This Row],[PRECIO]]</f>
        <v>0</v>
      </c>
      <c r="N141" s="2">
        <f>+Tabla3567[[#This Row],[SALIDAS]]*Tabla3567[[#This Row],[PRECIO]]</f>
        <v>0</v>
      </c>
      <c r="O141" s="2">
        <f>+Tabla3567[[#This Row],[BALANCE INICIAL2]]+Tabla3567[[#This Row],[ENTRADAS3]]-Tabla3567[[#This Row],[SALIDAS4]]</f>
        <v>332.22</v>
      </c>
    </row>
    <row r="142" spans="1:15">
      <c r="A142" s="9" t="s">
        <v>29</v>
      </c>
      <c r="B142" s="17" t="s">
        <v>878</v>
      </c>
      <c r="C142" t="s">
        <v>102</v>
      </c>
      <c r="D142" t="s">
        <v>606</v>
      </c>
      <c r="F142" s="9" t="s">
        <v>834</v>
      </c>
      <c r="G142">
        <v>4</v>
      </c>
      <c r="J142">
        <f>+Tabla3567[[#This Row],[BALANCE INICIAL]]+Tabla3567[[#This Row],[ENTRADAS]]-Tabla3567[[#This Row],[SALIDAS]]</f>
        <v>4</v>
      </c>
      <c r="K142" s="2">
        <v>38</v>
      </c>
      <c r="L142" s="2">
        <f>+Tabla3567[[#This Row],[BALANCE INICIAL]]*Tabla3567[[#This Row],[PRECIO]]</f>
        <v>152</v>
      </c>
      <c r="M142" s="2">
        <f>+Tabla3567[[#This Row],[ENTRADAS]]*Tabla3567[[#This Row],[PRECIO]]</f>
        <v>0</v>
      </c>
      <c r="N142" s="2">
        <f>+Tabla3567[[#This Row],[SALIDAS]]*Tabla3567[[#This Row],[PRECIO]]</f>
        <v>0</v>
      </c>
      <c r="O142" s="2">
        <f>+Tabla3567[[#This Row],[BALANCE INICIAL2]]+Tabla3567[[#This Row],[ENTRADAS3]]-Tabla3567[[#This Row],[SALIDAS4]]</f>
        <v>152</v>
      </c>
    </row>
    <row r="143" spans="1:15">
      <c r="A143" s="9" t="s">
        <v>29</v>
      </c>
      <c r="B143" s="17" t="s">
        <v>878</v>
      </c>
      <c r="C143" t="s">
        <v>102</v>
      </c>
      <c r="D143" t="s">
        <v>607</v>
      </c>
      <c r="F143" s="9" t="s">
        <v>834</v>
      </c>
      <c r="G143">
        <v>1</v>
      </c>
      <c r="J143">
        <f>+Tabla3567[[#This Row],[BALANCE INICIAL]]+Tabla3567[[#This Row],[ENTRADAS]]-Tabla3567[[#This Row],[SALIDAS]]</f>
        <v>1</v>
      </c>
      <c r="K143" s="2">
        <v>56</v>
      </c>
      <c r="L143" s="2">
        <f>+Tabla3567[[#This Row],[BALANCE INICIAL]]*Tabla3567[[#This Row],[PRECIO]]</f>
        <v>56</v>
      </c>
      <c r="M143" s="2">
        <f>+Tabla3567[[#This Row],[ENTRADAS]]*Tabla3567[[#This Row],[PRECIO]]</f>
        <v>0</v>
      </c>
      <c r="N143" s="2">
        <f>+Tabla3567[[#This Row],[SALIDAS]]*Tabla3567[[#This Row],[PRECIO]]</f>
        <v>0</v>
      </c>
      <c r="O143" s="2">
        <f>+Tabla3567[[#This Row],[BALANCE INICIAL2]]+Tabla3567[[#This Row],[ENTRADAS3]]-Tabla3567[[#This Row],[SALIDAS4]]</f>
        <v>56</v>
      </c>
    </row>
    <row r="144" spans="1:15">
      <c r="A144" s="9" t="s">
        <v>29</v>
      </c>
      <c r="B144" s="17" t="s">
        <v>878</v>
      </c>
      <c r="C144" t="s">
        <v>102</v>
      </c>
      <c r="D144" t="s">
        <v>608</v>
      </c>
      <c r="F144" s="9" t="s">
        <v>869</v>
      </c>
      <c r="G144">
        <v>1</v>
      </c>
      <c r="J144">
        <f>+Tabla3567[[#This Row],[BALANCE INICIAL]]+Tabla3567[[#This Row],[ENTRADAS]]-Tabla3567[[#This Row],[SALIDAS]]</f>
        <v>1</v>
      </c>
      <c r="K144" s="2">
        <v>33</v>
      </c>
      <c r="L144" s="2">
        <f>+Tabla3567[[#This Row],[BALANCE INICIAL]]*Tabla3567[[#This Row],[PRECIO]]</f>
        <v>33</v>
      </c>
      <c r="M144" s="2">
        <f>+Tabla3567[[#This Row],[ENTRADAS]]*Tabla3567[[#This Row],[PRECIO]]</f>
        <v>0</v>
      </c>
      <c r="N144" s="2">
        <f>+Tabla3567[[#This Row],[SALIDAS]]*Tabla3567[[#This Row],[PRECIO]]</f>
        <v>0</v>
      </c>
      <c r="O144" s="2">
        <f>+Tabla3567[[#This Row],[BALANCE INICIAL2]]+Tabla3567[[#This Row],[ENTRADAS3]]-Tabla3567[[#This Row],[SALIDAS4]]</f>
        <v>33</v>
      </c>
    </row>
    <row r="145" spans="1:15">
      <c r="A145" s="9" t="s">
        <v>29</v>
      </c>
      <c r="B145" s="17" t="s">
        <v>878</v>
      </c>
      <c r="C145" t="s">
        <v>102</v>
      </c>
      <c r="D145" t="s">
        <v>609</v>
      </c>
      <c r="F145" s="9" t="s">
        <v>834</v>
      </c>
      <c r="G145">
        <v>1</v>
      </c>
      <c r="J145">
        <f>+Tabla3567[[#This Row],[BALANCE INICIAL]]+Tabla3567[[#This Row],[ENTRADAS]]-Tabla3567[[#This Row],[SALIDAS]]</f>
        <v>1</v>
      </c>
      <c r="K145" s="2">
        <v>138.94999999999999</v>
      </c>
      <c r="L145" s="2">
        <f>+Tabla3567[[#This Row],[BALANCE INICIAL]]*Tabla3567[[#This Row],[PRECIO]]</f>
        <v>138.94999999999999</v>
      </c>
      <c r="M145" s="2">
        <f>+Tabla3567[[#This Row],[ENTRADAS]]*Tabla3567[[#This Row],[PRECIO]]</f>
        <v>0</v>
      </c>
      <c r="N145" s="2">
        <f>+Tabla3567[[#This Row],[SALIDAS]]*Tabla3567[[#This Row],[PRECIO]]</f>
        <v>0</v>
      </c>
      <c r="O145" s="2">
        <f>+Tabla3567[[#This Row],[BALANCE INICIAL2]]+Tabla3567[[#This Row],[ENTRADAS3]]-Tabla3567[[#This Row],[SALIDAS4]]</f>
        <v>138.94999999999999</v>
      </c>
    </row>
    <row r="146" spans="1:15">
      <c r="A146" s="9" t="s">
        <v>29</v>
      </c>
      <c r="B146" s="17" t="s">
        <v>878</v>
      </c>
      <c r="C146" t="s">
        <v>102</v>
      </c>
      <c r="D146" t="s">
        <v>610</v>
      </c>
      <c r="F146" s="9" t="s">
        <v>869</v>
      </c>
      <c r="G146">
        <v>4</v>
      </c>
      <c r="J146">
        <f>+Tabla3567[[#This Row],[BALANCE INICIAL]]+Tabla3567[[#This Row],[ENTRADAS]]-Tabla3567[[#This Row],[SALIDAS]]</f>
        <v>4</v>
      </c>
      <c r="K146" s="2">
        <v>195.76</v>
      </c>
      <c r="L146" s="2">
        <f>+Tabla3567[[#This Row],[BALANCE INICIAL]]*Tabla3567[[#This Row],[PRECIO]]</f>
        <v>783.04</v>
      </c>
      <c r="M146" s="2">
        <f>+Tabla3567[[#This Row],[ENTRADAS]]*Tabla3567[[#This Row],[PRECIO]]</f>
        <v>0</v>
      </c>
      <c r="N146" s="2">
        <f>+Tabla3567[[#This Row],[SALIDAS]]*Tabla3567[[#This Row],[PRECIO]]</f>
        <v>0</v>
      </c>
      <c r="O146" s="2">
        <f>+Tabla3567[[#This Row],[BALANCE INICIAL2]]+Tabla3567[[#This Row],[ENTRADAS3]]-Tabla3567[[#This Row],[SALIDAS4]]</f>
        <v>783.04</v>
      </c>
    </row>
    <row r="147" spans="1:15">
      <c r="A147" s="9" t="s">
        <v>29</v>
      </c>
      <c r="B147" s="17" t="s">
        <v>878</v>
      </c>
      <c r="C147" t="s">
        <v>102</v>
      </c>
      <c r="D147" t="s">
        <v>611</v>
      </c>
      <c r="F147" s="9" t="s">
        <v>865</v>
      </c>
      <c r="G147">
        <v>5</v>
      </c>
      <c r="J147">
        <f>+Tabla3567[[#This Row],[BALANCE INICIAL]]+Tabla3567[[#This Row],[ENTRADAS]]-Tabla3567[[#This Row],[SALIDAS]]</f>
        <v>5</v>
      </c>
      <c r="K147" s="2">
        <v>900</v>
      </c>
      <c r="L147" s="2">
        <f>+Tabla3567[[#This Row],[BALANCE INICIAL]]*Tabla3567[[#This Row],[PRECIO]]</f>
        <v>4500</v>
      </c>
      <c r="M147" s="2">
        <f>+Tabla3567[[#This Row],[ENTRADAS]]*Tabla3567[[#This Row],[PRECIO]]</f>
        <v>0</v>
      </c>
      <c r="N147" s="2">
        <f>+Tabla3567[[#This Row],[SALIDAS]]*Tabla3567[[#This Row],[PRECIO]]</f>
        <v>0</v>
      </c>
      <c r="O147" s="2">
        <f>+Tabla3567[[#This Row],[BALANCE INICIAL2]]+Tabla3567[[#This Row],[ENTRADAS3]]-Tabla3567[[#This Row],[SALIDAS4]]</f>
        <v>4500</v>
      </c>
    </row>
    <row r="148" spans="1:15">
      <c r="A148" s="9" t="s">
        <v>29</v>
      </c>
      <c r="B148" s="17" t="s">
        <v>878</v>
      </c>
      <c r="C148" t="s">
        <v>102</v>
      </c>
      <c r="D148" t="s">
        <v>612</v>
      </c>
      <c r="F148" s="9" t="s">
        <v>865</v>
      </c>
      <c r="G148">
        <v>3</v>
      </c>
      <c r="J148">
        <f>+Tabla3567[[#This Row],[BALANCE INICIAL]]+Tabla3567[[#This Row],[ENTRADAS]]-Tabla3567[[#This Row],[SALIDAS]]</f>
        <v>3</v>
      </c>
      <c r="K148" s="2">
        <v>840</v>
      </c>
      <c r="L148" s="2">
        <f>+Tabla3567[[#This Row],[BALANCE INICIAL]]*Tabla3567[[#This Row],[PRECIO]]</f>
        <v>2520</v>
      </c>
      <c r="M148" s="2">
        <f>+Tabla3567[[#This Row],[ENTRADAS]]*Tabla3567[[#This Row],[PRECIO]]</f>
        <v>0</v>
      </c>
      <c r="N148" s="2">
        <f>+Tabla3567[[#This Row],[SALIDAS]]*Tabla3567[[#This Row],[PRECIO]]</f>
        <v>0</v>
      </c>
      <c r="O148" s="2">
        <f>+Tabla3567[[#This Row],[BALANCE INICIAL2]]+Tabla3567[[#This Row],[ENTRADAS3]]-Tabla3567[[#This Row],[SALIDAS4]]</f>
        <v>2520</v>
      </c>
    </row>
    <row r="149" spans="1:15">
      <c r="A149" s="9" t="s">
        <v>29</v>
      </c>
      <c r="B149" s="17" t="s">
        <v>878</v>
      </c>
      <c r="C149" t="s">
        <v>102</v>
      </c>
      <c r="D149" t="s">
        <v>613</v>
      </c>
      <c r="F149" s="9" t="s">
        <v>865</v>
      </c>
      <c r="G149">
        <v>2</v>
      </c>
      <c r="J149">
        <f>+Tabla3567[[#This Row],[BALANCE INICIAL]]+Tabla3567[[#This Row],[ENTRADAS]]-Tabla3567[[#This Row],[SALIDAS]]</f>
        <v>2</v>
      </c>
      <c r="K149" s="2">
        <v>840</v>
      </c>
      <c r="L149" s="2">
        <f>+Tabla3567[[#This Row],[BALANCE INICIAL]]*Tabla3567[[#This Row],[PRECIO]]</f>
        <v>1680</v>
      </c>
      <c r="M149" s="2">
        <f>+Tabla3567[[#This Row],[ENTRADAS]]*Tabla3567[[#This Row],[PRECIO]]</f>
        <v>0</v>
      </c>
      <c r="N149" s="2">
        <f>+Tabla3567[[#This Row],[SALIDAS]]*Tabla3567[[#This Row],[PRECIO]]</f>
        <v>0</v>
      </c>
      <c r="O149" s="2">
        <f>+Tabla3567[[#This Row],[BALANCE INICIAL2]]+Tabla3567[[#This Row],[ENTRADAS3]]-Tabla3567[[#This Row],[SALIDAS4]]</f>
        <v>1680</v>
      </c>
    </row>
    <row r="150" spans="1:15">
      <c r="A150" s="9" t="s">
        <v>29</v>
      </c>
      <c r="B150" s="17" t="s">
        <v>878</v>
      </c>
      <c r="C150" t="s">
        <v>102</v>
      </c>
      <c r="D150" t="s">
        <v>614</v>
      </c>
      <c r="F150" s="9" t="s">
        <v>865</v>
      </c>
      <c r="G150">
        <v>5</v>
      </c>
      <c r="J150">
        <f>+Tabla3567[[#This Row],[BALANCE INICIAL]]+Tabla3567[[#This Row],[ENTRADAS]]-Tabla3567[[#This Row],[SALIDAS]]</f>
        <v>5</v>
      </c>
      <c r="K150" s="2">
        <v>855</v>
      </c>
      <c r="L150" s="2">
        <f>+Tabla3567[[#This Row],[BALANCE INICIAL]]*Tabla3567[[#This Row],[PRECIO]]</f>
        <v>4275</v>
      </c>
      <c r="M150" s="2">
        <f>+Tabla3567[[#This Row],[ENTRADAS]]*Tabla3567[[#This Row],[PRECIO]]</f>
        <v>0</v>
      </c>
      <c r="N150" s="2">
        <f>+Tabla3567[[#This Row],[SALIDAS]]*Tabla3567[[#This Row],[PRECIO]]</f>
        <v>0</v>
      </c>
      <c r="O150" s="2">
        <f>+Tabla3567[[#This Row],[BALANCE INICIAL2]]+Tabla3567[[#This Row],[ENTRADAS3]]-Tabla3567[[#This Row],[SALIDAS4]]</f>
        <v>4275</v>
      </c>
    </row>
    <row r="151" spans="1:15">
      <c r="A151" s="9" t="s">
        <v>29</v>
      </c>
      <c r="B151" s="17" t="s">
        <v>878</v>
      </c>
      <c r="C151" t="s">
        <v>102</v>
      </c>
      <c r="D151" t="s">
        <v>615</v>
      </c>
      <c r="F151" s="9" t="s">
        <v>865</v>
      </c>
      <c r="G151">
        <v>5</v>
      </c>
      <c r="J151">
        <f>+Tabla3567[[#This Row],[BALANCE INICIAL]]+Tabla3567[[#This Row],[ENTRADAS]]-Tabla3567[[#This Row],[SALIDAS]]</f>
        <v>5</v>
      </c>
      <c r="K151" s="2">
        <v>840</v>
      </c>
      <c r="L151" s="2">
        <f>+Tabla3567[[#This Row],[BALANCE INICIAL]]*Tabla3567[[#This Row],[PRECIO]]</f>
        <v>4200</v>
      </c>
      <c r="M151" s="2">
        <f>+Tabla3567[[#This Row],[ENTRADAS]]*Tabla3567[[#This Row],[PRECIO]]</f>
        <v>0</v>
      </c>
      <c r="N151" s="2">
        <f>+Tabla3567[[#This Row],[SALIDAS]]*Tabla3567[[#This Row],[PRECIO]]</f>
        <v>0</v>
      </c>
      <c r="O151" s="2">
        <f>+Tabla3567[[#This Row],[BALANCE INICIAL2]]+Tabla3567[[#This Row],[ENTRADAS3]]-Tabla3567[[#This Row],[SALIDAS4]]</f>
        <v>4200</v>
      </c>
    </row>
    <row r="152" spans="1:15">
      <c r="A152" s="9" t="s">
        <v>29</v>
      </c>
      <c r="B152" s="17" t="s">
        <v>878</v>
      </c>
      <c r="C152" t="s">
        <v>102</v>
      </c>
      <c r="D152" t="s">
        <v>616</v>
      </c>
      <c r="F152" s="9" t="s">
        <v>869</v>
      </c>
      <c r="G152">
        <v>242</v>
      </c>
      <c r="I152">
        <v>4</v>
      </c>
      <c r="J152">
        <f>+Tabla3567[[#This Row],[BALANCE INICIAL]]+Tabla3567[[#This Row],[ENTRADAS]]-Tabla3567[[#This Row],[SALIDAS]]</f>
        <v>238</v>
      </c>
      <c r="K152" s="2">
        <v>53</v>
      </c>
      <c r="L152" s="2">
        <f>+Tabla3567[[#This Row],[BALANCE INICIAL]]*Tabla3567[[#This Row],[PRECIO]]</f>
        <v>12826</v>
      </c>
      <c r="M152" s="2">
        <f>+Tabla3567[[#This Row],[ENTRADAS]]*Tabla3567[[#This Row],[PRECIO]]</f>
        <v>0</v>
      </c>
      <c r="N152" s="2">
        <f>+Tabla3567[[#This Row],[SALIDAS]]*Tabla3567[[#This Row],[PRECIO]]</f>
        <v>212</v>
      </c>
      <c r="O152" s="2">
        <f>+Tabla3567[[#This Row],[BALANCE INICIAL2]]+Tabla3567[[#This Row],[ENTRADAS3]]-Tabla3567[[#This Row],[SALIDAS4]]</f>
        <v>12614</v>
      </c>
    </row>
    <row r="153" spans="1:15">
      <c r="A153" s="9" t="s">
        <v>29</v>
      </c>
      <c r="B153" s="17" t="s">
        <v>878</v>
      </c>
      <c r="C153" t="s">
        <v>102</v>
      </c>
      <c r="D153" t="s">
        <v>617</v>
      </c>
      <c r="F153" s="9" t="s">
        <v>865</v>
      </c>
      <c r="G153">
        <v>1</v>
      </c>
      <c r="J153">
        <f>+Tabla3567[[#This Row],[BALANCE INICIAL]]+Tabla3567[[#This Row],[ENTRADAS]]-Tabla3567[[#This Row],[SALIDAS]]</f>
        <v>1</v>
      </c>
      <c r="K153" s="2">
        <v>1100</v>
      </c>
      <c r="L153" s="2">
        <f>+Tabla3567[[#This Row],[BALANCE INICIAL]]*Tabla3567[[#This Row],[PRECIO]]</f>
        <v>1100</v>
      </c>
      <c r="M153" s="2">
        <f>+Tabla3567[[#This Row],[ENTRADAS]]*Tabla3567[[#This Row],[PRECIO]]</f>
        <v>0</v>
      </c>
      <c r="N153" s="2">
        <f>+Tabla3567[[#This Row],[SALIDAS]]*Tabla3567[[#This Row],[PRECIO]]</f>
        <v>0</v>
      </c>
      <c r="O153" s="2">
        <f>+Tabla3567[[#This Row],[BALANCE INICIAL2]]+Tabla3567[[#This Row],[ENTRADAS3]]-Tabla3567[[#This Row],[SALIDAS4]]</f>
        <v>1100</v>
      </c>
    </row>
    <row r="154" spans="1:15">
      <c r="A154" s="9" t="s">
        <v>29</v>
      </c>
      <c r="B154" s="17" t="s">
        <v>878</v>
      </c>
      <c r="C154" t="s">
        <v>102</v>
      </c>
      <c r="D154" t="s">
        <v>618</v>
      </c>
      <c r="F154" s="9" t="s">
        <v>865</v>
      </c>
      <c r="G154">
        <v>0</v>
      </c>
      <c r="J154">
        <f>+Tabla3567[[#This Row],[BALANCE INICIAL]]+Tabla3567[[#This Row],[ENTRADAS]]-Tabla3567[[#This Row],[SALIDAS]]</f>
        <v>0</v>
      </c>
      <c r="K154" s="2">
        <v>350</v>
      </c>
      <c r="L154" s="2">
        <f>+Tabla3567[[#This Row],[BALANCE INICIAL]]*Tabla3567[[#This Row],[PRECIO]]</f>
        <v>0</v>
      </c>
      <c r="M154" s="2">
        <f>+Tabla3567[[#This Row],[ENTRADAS]]*Tabla3567[[#This Row],[PRECIO]]</f>
        <v>0</v>
      </c>
      <c r="N154" s="2">
        <f>+Tabla3567[[#This Row],[SALIDAS]]*Tabla3567[[#This Row],[PRECIO]]</f>
        <v>0</v>
      </c>
      <c r="O154" s="2">
        <f>+Tabla3567[[#This Row],[BALANCE INICIAL2]]+Tabla3567[[#This Row],[ENTRADAS3]]-Tabla3567[[#This Row],[SALIDAS4]]</f>
        <v>0</v>
      </c>
    </row>
    <row r="155" spans="1:15">
      <c r="A155" s="9" t="s">
        <v>29</v>
      </c>
      <c r="B155" s="17" t="s">
        <v>878</v>
      </c>
      <c r="C155" t="s">
        <v>102</v>
      </c>
      <c r="D155" t="s">
        <v>619</v>
      </c>
      <c r="F155" s="9" t="s">
        <v>865</v>
      </c>
      <c r="G155">
        <v>6</v>
      </c>
      <c r="J155">
        <f>+Tabla3567[[#This Row],[BALANCE INICIAL]]+Tabla3567[[#This Row],[ENTRADAS]]-Tabla3567[[#This Row],[SALIDAS]]</f>
        <v>6</v>
      </c>
      <c r="K155" s="2">
        <v>154.24</v>
      </c>
      <c r="L155" s="2">
        <f>+Tabla3567[[#This Row],[BALANCE INICIAL]]*Tabla3567[[#This Row],[PRECIO]]</f>
        <v>925.44</v>
      </c>
      <c r="M155" s="2">
        <f>+Tabla3567[[#This Row],[ENTRADAS]]*Tabla3567[[#This Row],[PRECIO]]</f>
        <v>0</v>
      </c>
      <c r="N155" s="2">
        <f>+Tabla3567[[#This Row],[SALIDAS]]*Tabla3567[[#This Row],[PRECIO]]</f>
        <v>0</v>
      </c>
      <c r="O155" s="2">
        <f>+Tabla3567[[#This Row],[BALANCE INICIAL2]]+Tabla3567[[#This Row],[ENTRADAS3]]-Tabla3567[[#This Row],[SALIDAS4]]</f>
        <v>925.44</v>
      </c>
    </row>
    <row r="156" spans="1:15">
      <c r="A156" s="9" t="s">
        <v>29</v>
      </c>
      <c r="B156" s="17" t="s">
        <v>878</v>
      </c>
      <c r="C156" t="s">
        <v>102</v>
      </c>
      <c r="D156" t="s">
        <v>620</v>
      </c>
      <c r="F156" s="9" t="s">
        <v>834</v>
      </c>
      <c r="G156">
        <v>2</v>
      </c>
      <c r="J156">
        <f>+Tabla3567[[#This Row],[BALANCE INICIAL]]+Tabla3567[[#This Row],[ENTRADAS]]-Tabla3567[[#This Row],[SALIDAS]]</f>
        <v>2</v>
      </c>
      <c r="K156" s="2">
        <v>120</v>
      </c>
      <c r="L156" s="2">
        <f>+Tabla3567[[#This Row],[BALANCE INICIAL]]*Tabla3567[[#This Row],[PRECIO]]</f>
        <v>240</v>
      </c>
      <c r="M156" s="2">
        <f>+Tabla3567[[#This Row],[ENTRADAS]]*Tabla3567[[#This Row],[PRECIO]]</f>
        <v>0</v>
      </c>
      <c r="N156" s="2">
        <f>+Tabla3567[[#This Row],[SALIDAS]]*Tabla3567[[#This Row],[PRECIO]]</f>
        <v>0</v>
      </c>
      <c r="O156" s="2">
        <f>+Tabla3567[[#This Row],[BALANCE INICIAL2]]+Tabla3567[[#This Row],[ENTRADAS3]]-Tabla3567[[#This Row],[SALIDAS4]]</f>
        <v>240</v>
      </c>
    </row>
    <row r="157" spans="1:15">
      <c r="A157" s="9" t="s">
        <v>29</v>
      </c>
      <c r="B157" s="17" t="s">
        <v>878</v>
      </c>
      <c r="C157" t="s">
        <v>102</v>
      </c>
      <c r="D157" t="s">
        <v>621</v>
      </c>
      <c r="F157" s="9" t="s">
        <v>871</v>
      </c>
      <c r="G157">
        <v>9</v>
      </c>
      <c r="J157">
        <f>+Tabla3567[[#This Row],[BALANCE INICIAL]]+Tabla3567[[#This Row],[ENTRADAS]]-Tabla3567[[#This Row],[SALIDAS]]</f>
        <v>9</v>
      </c>
      <c r="K157" s="2">
        <v>195</v>
      </c>
      <c r="L157" s="2">
        <f>+Tabla3567[[#This Row],[BALANCE INICIAL]]*Tabla3567[[#This Row],[PRECIO]]</f>
        <v>1755</v>
      </c>
      <c r="M157" s="2">
        <f>+Tabla3567[[#This Row],[ENTRADAS]]*Tabla3567[[#This Row],[PRECIO]]</f>
        <v>0</v>
      </c>
      <c r="N157" s="2">
        <f>+Tabla3567[[#This Row],[SALIDAS]]*Tabla3567[[#This Row],[PRECIO]]</f>
        <v>0</v>
      </c>
      <c r="O157" s="2">
        <f>+Tabla3567[[#This Row],[BALANCE INICIAL2]]+Tabla3567[[#This Row],[ENTRADAS3]]-Tabla3567[[#This Row],[SALIDAS4]]</f>
        <v>1755</v>
      </c>
    </row>
    <row r="158" spans="1:15">
      <c r="A158" s="9" t="s">
        <v>29</v>
      </c>
      <c r="B158" s="17" t="s">
        <v>878</v>
      </c>
      <c r="C158" t="s">
        <v>102</v>
      </c>
      <c r="D158" t="s">
        <v>622</v>
      </c>
      <c r="F158" s="9" t="s">
        <v>865</v>
      </c>
      <c r="G158">
        <v>1</v>
      </c>
      <c r="J158">
        <f>+Tabla3567[[#This Row],[BALANCE INICIAL]]+Tabla3567[[#This Row],[ENTRADAS]]-Tabla3567[[#This Row],[SALIDAS]]</f>
        <v>1</v>
      </c>
      <c r="K158" s="2">
        <v>42</v>
      </c>
      <c r="L158" s="2">
        <f>+Tabla3567[[#This Row],[BALANCE INICIAL]]*Tabla3567[[#This Row],[PRECIO]]</f>
        <v>42</v>
      </c>
      <c r="M158" s="2">
        <f>+Tabla3567[[#This Row],[ENTRADAS]]*Tabla3567[[#This Row],[PRECIO]]</f>
        <v>0</v>
      </c>
      <c r="N158" s="2">
        <f>+Tabla3567[[#This Row],[SALIDAS]]*Tabla3567[[#This Row],[PRECIO]]</f>
        <v>0</v>
      </c>
      <c r="O158" s="2">
        <f>+Tabla3567[[#This Row],[BALANCE INICIAL2]]+Tabla3567[[#This Row],[ENTRADAS3]]-Tabla3567[[#This Row],[SALIDAS4]]</f>
        <v>42</v>
      </c>
    </row>
    <row r="159" spans="1:15">
      <c r="A159" s="9" t="s">
        <v>29</v>
      </c>
      <c r="B159" s="17" t="s">
        <v>878</v>
      </c>
      <c r="C159" t="s">
        <v>102</v>
      </c>
      <c r="D159" t="s">
        <v>623</v>
      </c>
      <c r="F159" s="9" t="s">
        <v>865</v>
      </c>
      <c r="G159">
        <v>1</v>
      </c>
      <c r="J159">
        <f>+Tabla3567[[#This Row],[BALANCE INICIAL]]+Tabla3567[[#This Row],[ENTRADAS]]-Tabla3567[[#This Row],[SALIDAS]]</f>
        <v>1</v>
      </c>
      <c r="K159" s="2">
        <v>340</v>
      </c>
      <c r="L159" s="2">
        <f>+Tabla3567[[#This Row],[BALANCE INICIAL]]*Tabla3567[[#This Row],[PRECIO]]</f>
        <v>340</v>
      </c>
      <c r="M159" s="2">
        <f>+Tabla3567[[#This Row],[ENTRADAS]]*Tabla3567[[#This Row],[PRECIO]]</f>
        <v>0</v>
      </c>
      <c r="N159" s="2">
        <f>+Tabla3567[[#This Row],[SALIDAS]]*Tabla3567[[#This Row],[PRECIO]]</f>
        <v>0</v>
      </c>
      <c r="O159" s="2">
        <f>+Tabla3567[[#This Row],[BALANCE INICIAL2]]+Tabla3567[[#This Row],[ENTRADAS3]]-Tabla3567[[#This Row],[SALIDAS4]]</f>
        <v>340</v>
      </c>
    </row>
    <row r="160" spans="1:15">
      <c r="A160" s="9" t="s">
        <v>29</v>
      </c>
      <c r="B160" s="17" t="s">
        <v>878</v>
      </c>
      <c r="C160" t="s">
        <v>102</v>
      </c>
      <c r="D160" t="s">
        <v>624</v>
      </c>
      <c r="F160" s="9" t="s">
        <v>825</v>
      </c>
      <c r="G160">
        <v>1</v>
      </c>
      <c r="J160">
        <f>+Tabla3567[[#This Row],[BALANCE INICIAL]]+Tabla3567[[#This Row],[ENTRADAS]]-Tabla3567[[#This Row],[SALIDAS]]</f>
        <v>1</v>
      </c>
      <c r="K160" s="2">
        <v>297.95</v>
      </c>
      <c r="L160" s="2">
        <f>+Tabla3567[[#This Row],[BALANCE INICIAL]]*Tabla3567[[#This Row],[PRECIO]]</f>
        <v>297.95</v>
      </c>
      <c r="M160" s="2">
        <f>+Tabla3567[[#This Row],[ENTRADAS]]*Tabla3567[[#This Row],[PRECIO]]</f>
        <v>0</v>
      </c>
      <c r="N160" s="2">
        <f>+Tabla3567[[#This Row],[SALIDAS]]*Tabla3567[[#This Row],[PRECIO]]</f>
        <v>0</v>
      </c>
      <c r="O160" s="2">
        <f>+Tabla3567[[#This Row],[BALANCE INICIAL2]]+Tabla3567[[#This Row],[ENTRADAS3]]-Tabla3567[[#This Row],[SALIDAS4]]</f>
        <v>297.95</v>
      </c>
    </row>
    <row r="161" spans="1:15">
      <c r="A161" s="9" t="s">
        <v>29</v>
      </c>
      <c r="B161" s="17" t="s">
        <v>878</v>
      </c>
      <c r="C161" t="s">
        <v>102</v>
      </c>
      <c r="D161" t="s">
        <v>625</v>
      </c>
      <c r="F161" s="9" t="s">
        <v>865</v>
      </c>
      <c r="G161">
        <v>6</v>
      </c>
      <c r="J161">
        <f>+Tabla3567[[#This Row],[BALANCE INICIAL]]+Tabla3567[[#This Row],[ENTRADAS]]-Tabla3567[[#This Row],[SALIDAS]]</f>
        <v>6</v>
      </c>
      <c r="K161" s="2">
        <v>312</v>
      </c>
      <c r="L161" s="2">
        <f>+Tabla3567[[#This Row],[BALANCE INICIAL]]*Tabla3567[[#This Row],[PRECIO]]</f>
        <v>1872</v>
      </c>
      <c r="M161" s="2">
        <f>+Tabla3567[[#This Row],[ENTRADAS]]*Tabla3567[[#This Row],[PRECIO]]</f>
        <v>0</v>
      </c>
      <c r="N161" s="2">
        <f>+Tabla3567[[#This Row],[SALIDAS]]*Tabla3567[[#This Row],[PRECIO]]</f>
        <v>0</v>
      </c>
      <c r="O161" s="2">
        <f>+Tabla3567[[#This Row],[BALANCE INICIAL2]]+Tabla3567[[#This Row],[ENTRADAS3]]-Tabla3567[[#This Row],[SALIDAS4]]</f>
        <v>1872</v>
      </c>
    </row>
    <row r="162" spans="1:15">
      <c r="A162" s="9" t="s">
        <v>29</v>
      </c>
      <c r="B162" s="17" t="s">
        <v>878</v>
      </c>
      <c r="C162" t="s">
        <v>102</v>
      </c>
      <c r="D162" t="s">
        <v>626</v>
      </c>
      <c r="F162" s="9" t="s">
        <v>865</v>
      </c>
      <c r="G162">
        <v>1</v>
      </c>
      <c r="J162">
        <f>+Tabla3567[[#This Row],[BALANCE INICIAL]]+Tabla3567[[#This Row],[ENTRADAS]]-Tabla3567[[#This Row],[SALIDAS]]</f>
        <v>1</v>
      </c>
      <c r="K162" s="2">
        <v>275</v>
      </c>
      <c r="L162" s="2">
        <f>+Tabla3567[[#This Row],[BALANCE INICIAL]]*Tabla3567[[#This Row],[PRECIO]]</f>
        <v>275</v>
      </c>
      <c r="M162" s="2">
        <f>+Tabla3567[[#This Row],[ENTRADAS]]*Tabla3567[[#This Row],[PRECIO]]</f>
        <v>0</v>
      </c>
      <c r="N162" s="2">
        <f>+Tabla3567[[#This Row],[SALIDAS]]*Tabla3567[[#This Row],[PRECIO]]</f>
        <v>0</v>
      </c>
      <c r="O162" s="2">
        <f>+Tabla3567[[#This Row],[BALANCE INICIAL2]]+Tabla3567[[#This Row],[ENTRADAS3]]-Tabla3567[[#This Row],[SALIDAS4]]</f>
        <v>275</v>
      </c>
    </row>
    <row r="163" spans="1:15">
      <c r="A163" s="9" t="s">
        <v>29</v>
      </c>
      <c r="B163" s="17" t="s">
        <v>878</v>
      </c>
      <c r="C163" t="s">
        <v>102</v>
      </c>
      <c r="D163" t="s">
        <v>627</v>
      </c>
      <c r="F163" s="9" t="s">
        <v>865</v>
      </c>
      <c r="G163">
        <v>4</v>
      </c>
      <c r="J163">
        <f>+Tabla3567[[#This Row],[BALANCE INICIAL]]+Tabla3567[[#This Row],[ENTRADAS]]-Tabla3567[[#This Row],[SALIDAS]]</f>
        <v>4</v>
      </c>
      <c r="K163" s="2">
        <v>277</v>
      </c>
      <c r="L163" s="2">
        <f>+Tabla3567[[#This Row],[BALANCE INICIAL]]*Tabla3567[[#This Row],[PRECIO]]</f>
        <v>1108</v>
      </c>
      <c r="M163" s="2">
        <f>+Tabla3567[[#This Row],[ENTRADAS]]*Tabla3567[[#This Row],[PRECIO]]</f>
        <v>0</v>
      </c>
      <c r="N163" s="2">
        <f>+Tabla3567[[#This Row],[SALIDAS]]*Tabla3567[[#This Row],[PRECIO]]</f>
        <v>0</v>
      </c>
      <c r="O163" s="2">
        <f>+Tabla3567[[#This Row],[BALANCE INICIAL2]]+Tabla3567[[#This Row],[ENTRADAS3]]-Tabla3567[[#This Row],[SALIDAS4]]</f>
        <v>1108</v>
      </c>
    </row>
    <row r="164" spans="1:15">
      <c r="A164" s="9" t="s">
        <v>29</v>
      </c>
      <c r="B164" s="17" t="s">
        <v>878</v>
      </c>
      <c r="C164" t="s">
        <v>102</v>
      </c>
      <c r="D164" t="s">
        <v>628</v>
      </c>
      <c r="F164" s="9" t="s">
        <v>865</v>
      </c>
      <c r="G164">
        <v>3</v>
      </c>
      <c r="J164">
        <f>+Tabla3567[[#This Row],[BALANCE INICIAL]]+Tabla3567[[#This Row],[ENTRADAS]]-Tabla3567[[#This Row],[SALIDAS]]</f>
        <v>3</v>
      </c>
      <c r="K164" s="2">
        <v>200</v>
      </c>
      <c r="L164" s="2">
        <f>+Tabla3567[[#This Row],[BALANCE INICIAL]]*Tabla3567[[#This Row],[PRECIO]]</f>
        <v>600</v>
      </c>
      <c r="M164" s="2">
        <f>+Tabla3567[[#This Row],[ENTRADAS]]*Tabla3567[[#This Row],[PRECIO]]</f>
        <v>0</v>
      </c>
      <c r="N164" s="2">
        <f>+Tabla3567[[#This Row],[SALIDAS]]*Tabla3567[[#This Row],[PRECIO]]</f>
        <v>0</v>
      </c>
      <c r="O164" s="2">
        <f>+Tabla3567[[#This Row],[BALANCE INICIAL2]]+Tabla3567[[#This Row],[ENTRADAS3]]-Tabla3567[[#This Row],[SALIDAS4]]</f>
        <v>600</v>
      </c>
    </row>
    <row r="165" spans="1:15">
      <c r="A165" s="9" t="s">
        <v>29</v>
      </c>
      <c r="B165" s="17" t="s">
        <v>878</v>
      </c>
      <c r="C165" t="s">
        <v>102</v>
      </c>
      <c r="D165" t="s">
        <v>629</v>
      </c>
      <c r="F165" s="9" t="s">
        <v>865</v>
      </c>
      <c r="G165">
        <v>1</v>
      </c>
      <c r="J165">
        <f>+Tabla3567[[#This Row],[BALANCE INICIAL]]+Tabla3567[[#This Row],[ENTRADAS]]-Tabla3567[[#This Row],[SALIDAS]]</f>
        <v>1</v>
      </c>
      <c r="K165" s="2">
        <v>220</v>
      </c>
      <c r="L165" s="2">
        <f>+Tabla3567[[#This Row],[BALANCE INICIAL]]*Tabla3567[[#This Row],[PRECIO]]</f>
        <v>220</v>
      </c>
      <c r="M165" s="2">
        <f>+Tabla3567[[#This Row],[ENTRADAS]]*Tabla3567[[#This Row],[PRECIO]]</f>
        <v>0</v>
      </c>
      <c r="N165" s="2">
        <f>+Tabla3567[[#This Row],[SALIDAS]]*Tabla3567[[#This Row],[PRECIO]]</f>
        <v>0</v>
      </c>
      <c r="O165" s="2">
        <f>+Tabla3567[[#This Row],[BALANCE INICIAL2]]+Tabla3567[[#This Row],[ENTRADAS3]]-Tabla3567[[#This Row],[SALIDAS4]]</f>
        <v>220</v>
      </c>
    </row>
    <row r="166" spans="1:15">
      <c r="A166" s="9" t="s">
        <v>29</v>
      </c>
      <c r="B166" s="17" t="s">
        <v>878</v>
      </c>
      <c r="C166" t="s">
        <v>102</v>
      </c>
      <c r="D166" t="s">
        <v>630</v>
      </c>
      <c r="F166" s="9" t="s">
        <v>865</v>
      </c>
      <c r="G166">
        <v>1</v>
      </c>
      <c r="J166">
        <f>+Tabla3567[[#This Row],[BALANCE INICIAL]]+Tabla3567[[#This Row],[ENTRADAS]]-Tabla3567[[#This Row],[SALIDAS]]</f>
        <v>1</v>
      </c>
      <c r="K166" s="2">
        <v>225</v>
      </c>
      <c r="L166" s="2">
        <f>+Tabla3567[[#This Row],[BALANCE INICIAL]]*Tabla3567[[#This Row],[PRECIO]]</f>
        <v>225</v>
      </c>
      <c r="M166" s="2">
        <f>+Tabla3567[[#This Row],[ENTRADAS]]*Tabla3567[[#This Row],[PRECIO]]</f>
        <v>0</v>
      </c>
      <c r="N166" s="2">
        <f>+Tabla3567[[#This Row],[SALIDAS]]*Tabla3567[[#This Row],[PRECIO]]</f>
        <v>0</v>
      </c>
      <c r="O166" s="2">
        <f>+Tabla3567[[#This Row],[BALANCE INICIAL2]]+Tabla3567[[#This Row],[ENTRADAS3]]-Tabla3567[[#This Row],[SALIDAS4]]</f>
        <v>225</v>
      </c>
    </row>
    <row r="167" spans="1:15">
      <c r="A167" s="9" t="s">
        <v>29</v>
      </c>
      <c r="B167" s="17" t="s">
        <v>878</v>
      </c>
      <c r="C167" t="s">
        <v>102</v>
      </c>
      <c r="D167" t="s">
        <v>631</v>
      </c>
      <c r="F167" s="9" t="s">
        <v>865</v>
      </c>
      <c r="G167">
        <v>2</v>
      </c>
      <c r="J167">
        <f>+Tabla3567[[#This Row],[BALANCE INICIAL]]+Tabla3567[[#This Row],[ENTRADAS]]-Tabla3567[[#This Row],[SALIDAS]]</f>
        <v>2</v>
      </c>
      <c r="K167" s="2">
        <v>195</v>
      </c>
      <c r="L167" s="2">
        <f>+Tabla3567[[#This Row],[BALANCE INICIAL]]*Tabla3567[[#This Row],[PRECIO]]</f>
        <v>390</v>
      </c>
      <c r="M167" s="2">
        <f>+Tabla3567[[#This Row],[ENTRADAS]]*Tabla3567[[#This Row],[PRECIO]]</f>
        <v>0</v>
      </c>
      <c r="N167" s="2">
        <f>+Tabla3567[[#This Row],[SALIDAS]]*Tabla3567[[#This Row],[PRECIO]]</f>
        <v>0</v>
      </c>
      <c r="O167" s="2">
        <f>+Tabla3567[[#This Row],[BALANCE INICIAL2]]+Tabla3567[[#This Row],[ENTRADAS3]]-Tabla3567[[#This Row],[SALIDAS4]]</f>
        <v>390</v>
      </c>
    </row>
    <row r="168" spans="1:15">
      <c r="A168" s="9" t="s">
        <v>29</v>
      </c>
      <c r="B168" s="17" t="s">
        <v>878</v>
      </c>
      <c r="C168" t="s">
        <v>102</v>
      </c>
      <c r="D168" t="s">
        <v>632</v>
      </c>
      <c r="F168" s="9" t="s">
        <v>865</v>
      </c>
      <c r="G168">
        <v>14</v>
      </c>
      <c r="J168">
        <f>+Tabla3567[[#This Row],[BALANCE INICIAL]]+Tabla3567[[#This Row],[ENTRADAS]]-Tabla3567[[#This Row],[SALIDAS]]</f>
        <v>14</v>
      </c>
      <c r="K168" s="2">
        <v>162</v>
      </c>
      <c r="L168" s="2">
        <f>+Tabla3567[[#This Row],[BALANCE INICIAL]]*Tabla3567[[#This Row],[PRECIO]]</f>
        <v>2268</v>
      </c>
      <c r="M168" s="2">
        <f>+Tabla3567[[#This Row],[ENTRADAS]]*Tabla3567[[#This Row],[PRECIO]]</f>
        <v>0</v>
      </c>
      <c r="N168" s="2">
        <f>+Tabla3567[[#This Row],[SALIDAS]]*Tabla3567[[#This Row],[PRECIO]]</f>
        <v>0</v>
      </c>
      <c r="O168" s="2">
        <f>+Tabla3567[[#This Row],[BALANCE INICIAL2]]+Tabla3567[[#This Row],[ENTRADAS3]]-Tabla3567[[#This Row],[SALIDAS4]]</f>
        <v>2268</v>
      </c>
    </row>
    <row r="169" spans="1:15">
      <c r="A169" s="9" t="s">
        <v>29</v>
      </c>
      <c r="B169" s="17" t="s">
        <v>878</v>
      </c>
      <c r="C169" t="s">
        <v>102</v>
      </c>
      <c r="D169" t="s">
        <v>633</v>
      </c>
      <c r="F169" s="9" t="s">
        <v>865</v>
      </c>
      <c r="G169">
        <v>3</v>
      </c>
      <c r="J169">
        <f>+Tabla3567[[#This Row],[BALANCE INICIAL]]+Tabla3567[[#This Row],[ENTRADAS]]-Tabla3567[[#This Row],[SALIDAS]]</f>
        <v>3</v>
      </c>
      <c r="K169" s="2">
        <v>160</v>
      </c>
      <c r="L169" s="2">
        <f>+Tabla3567[[#This Row],[BALANCE INICIAL]]*Tabla3567[[#This Row],[PRECIO]]</f>
        <v>480</v>
      </c>
      <c r="M169" s="2">
        <f>+Tabla3567[[#This Row],[ENTRADAS]]*Tabla3567[[#This Row],[PRECIO]]</f>
        <v>0</v>
      </c>
      <c r="N169" s="2">
        <f>+Tabla3567[[#This Row],[SALIDAS]]*Tabla3567[[#This Row],[PRECIO]]</f>
        <v>0</v>
      </c>
      <c r="O169" s="2">
        <f>+Tabla3567[[#This Row],[BALANCE INICIAL2]]+Tabla3567[[#This Row],[ENTRADAS3]]-Tabla3567[[#This Row],[SALIDAS4]]</f>
        <v>480</v>
      </c>
    </row>
    <row r="170" spans="1:15">
      <c r="A170" s="9" t="s">
        <v>29</v>
      </c>
      <c r="B170" s="17" t="s">
        <v>878</v>
      </c>
      <c r="C170" t="s">
        <v>102</v>
      </c>
      <c r="D170" t="s">
        <v>634</v>
      </c>
      <c r="F170" s="9" t="s">
        <v>865</v>
      </c>
      <c r="G170">
        <v>3</v>
      </c>
      <c r="J170">
        <f>+Tabla3567[[#This Row],[BALANCE INICIAL]]+Tabla3567[[#This Row],[ENTRADAS]]-Tabla3567[[#This Row],[SALIDAS]]</f>
        <v>3</v>
      </c>
      <c r="K170" s="2">
        <v>159</v>
      </c>
      <c r="L170" s="2">
        <f>+Tabla3567[[#This Row],[BALANCE INICIAL]]*Tabla3567[[#This Row],[PRECIO]]</f>
        <v>477</v>
      </c>
      <c r="M170" s="2">
        <f>+Tabla3567[[#This Row],[ENTRADAS]]*Tabla3567[[#This Row],[PRECIO]]</f>
        <v>0</v>
      </c>
      <c r="N170" s="2">
        <f>+Tabla3567[[#This Row],[SALIDAS]]*Tabla3567[[#This Row],[PRECIO]]</f>
        <v>0</v>
      </c>
      <c r="O170" s="2">
        <f>+Tabla3567[[#This Row],[BALANCE INICIAL2]]+Tabla3567[[#This Row],[ENTRADAS3]]-Tabla3567[[#This Row],[SALIDAS4]]</f>
        <v>477</v>
      </c>
    </row>
    <row r="171" spans="1:15">
      <c r="A171" s="9" t="s">
        <v>29</v>
      </c>
      <c r="B171" s="17" t="s">
        <v>878</v>
      </c>
      <c r="C171" t="s">
        <v>102</v>
      </c>
      <c r="D171" t="s">
        <v>635</v>
      </c>
      <c r="F171" s="9" t="s">
        <v>865</v>
      </c>
      <c r="G171">
        <v>13</v>
      </c>
      <c r="J171">
        <f>+Tabla3567[[#This Row],[BALANCE INICIAL]]+Tabla3567[[#This Row],[ENTRADAS]]-Tabla3567[[#This Row],[SALIDAS]]</f>
        <v>13</v>
      </c>
      <c r="K171" s="2">
        <v>880</v>
      </c>
      <c r="L171" s="2">
        <f>+Tabla3567[[#This Row],[BALANCE INICIAL]]*Tabla3567[[#This Row],[PRECIO]]</f>
        <v>11440</v>
      </c>
      <c r="M171" s="2">
        <f>+Tabla3567[[#This Row],[ENTRADAS]]*Tabla3567[[#This Row],[PRECIO]]</f>
        <v>0</v>
      </c>
      <c r="N171" s="2">
        <f>+Tabla3567[[#This Row],[SALIDAS]]*Tabla3567[[#This Row],[PRECIO]]</f>
        <v>0</v>
      </c>
      <c r="O171" s="2">
        <f>+Tabla3567[[#This Row],[BALANCE INICIAL2]]+Tabla3567[[#This Row],[ENTRADAS3]]-Tabla3567[[#This Row],[SALIDAS4]]</f>
        <v>11440</v>
      </c>
    </row>
    <row r="172" spans="1:15">
      <c r="A172" s="9" t="s">
        <v>29</v>
      </c>
      <c r="B172" s="17" t="s">
        <v>878</v>
      </c>
      <c r="C172" t="s">
        <v>102</v>
      </c>
      <c r="D172" t="s">
        <v>636</v>
      </c>
      <c r="F172" s="9" t="s">
        <v>834</v>
      </c>
      <c r="G172">
        <v>10</v>
      </c>
      <c r="J172">
        <f>+Tabla3567[[#This Row],[BALANCE INICIAL]]+Tabla3567[[#This Row],[ENTRADAS]]-Tabla3567[[#This Row],[SALIDAS]]</f>
        <v>10</v>
      </c>
      <c r="K172" s="2">
        <v>73</v>
      </c>
      <c r="L172" s="2">
        <f>+Tabla3567[[#This Row],[BALANCE INICIAL]]*Tabla3567[[#This Row],[PRECIO]]</f>
        <v>730</v>
      </c>
      <c r="M172" s="2">
        <f>+Tabla3567[[#This Row],[ENTRADAS]]*Tabla3567[[#This Row],[PRECIO]]</f>
        <v>0</v>
      </c>
      <c r="N172" s="2">
        <f>+Tabla3567[[#This Row],[SALIDAS]]*Tabla3567[[#This Row],[PRECIO]]</f>
        <v>0</v>
      </c>
      <c r="O172" s="2">
        <f>+Tabla3567[[#This Row],[BALANCE INICIAL2]]+Tabla3567[[#This Row],[ENTRADAS3]]-Tabla3567[[#This Row],[SALIDAS4]]</f>
        <v>730</v>
      </c>
    </row>
    <row r="173" spans="1:15">
      <c r="A173" s="9" t="s">
        <v>29</v>
      </c>
      <c r="B173" s="17" t="s">
        <v>878</v>
      </c>
      <c r="C173" t="s">
        <v>102</v>
      </c>
      <c r="D173" t="s">
        <v>637</v>
      </c>
      <c r="F173" s="9" t="s">
        <v>872</v>
      </c>
      <c r="G173">
        <v>5</v>
      </c>
      <c r="J173">
        <f>+Tabla3567[[#This Row],[BALANCE INICIAL]]+Tabla3567[[#This Row],[ENTRADAS]]-Tabla3567[[#This Row],[SALIDAS]]</f>
        <v>5</v>
      </c>
      <c r="K173" s="2">
        <v>290</v>
      </c>
      <c r="L173" s="2">
        <f>+Tabla3567[[#This Row],[BALANCE INICIAL]]*Tabla3567[[#This Row],[PRECIO]]</f>
        <v>1450</v>
      </c>
      <c r="M173" s="2">
        <f>+Tabla3567[[#This Row],[ENTRADAS]]*Tabla3567[[#This Row],[PRECIO]]</f>
        <v>0</v>
      </c>
      <c r="N173" s="2">
        <f>+Tabla3567[[#This Row],[SALIDAS]]*Tabla3567[[#This Row],[PRECIO]]</f>
        <v>0</v>
      </c>
      <c r="O173" s="2">
        <f>+Tabla3567[[#This Row],[BALANCE INICIAL2]]+Tabla3567[[#This Row],[ENTRADAS3]]-Tabla3567[[#This Row],[SALIDAS4]]</f>
        <v>1450</v>
      </c>
    </row>
    <row r="174" spans="1:15">
      <c r="A174" s="9" t="s">
        <v>29</v>
      </c>
      <c r="B174" s="17" t="s">
        <v>878</v>
      </c>
      <c r="C174" t="s">
        <v>102</v>
      </c>
      <c r="D174" t="s">
        <v>638</v>
      </c>
      <c r="F174" s="9" t="s">
        <v>872</v>
      </c>
      <c r="G174">
        <v>2</v>
      </c>
      <c r="J174">
        <f>+Tabla3567[[#This Row],[BALANCE INICIAL]]+Tabla3567[[#This Row],[ENTRADAS]]-Tabla3567[[#This Row],[SALIDAS]]</f>
        <v>2</v>
      </c>
      <c r="K174" s="2">
        <v>500</v>
      </c>
      <c r="L174" s="2">
        <f>+Tabla3567[[#This Row],[BALANCE INICIAL]]*Tabla3567[[#This Row],[PRECIO]]</f>
        <v>1000</v>
      </c>
      <c r="M174" s="2">
        <f>+Tabla3567[[#This Row],[ENTRADAS]]*Tabla3567[[#This Row],[PRECIO]]</f>
        <v>0</v>
      </c>
      <c r="N174" s="2">
        <f>+Tabla3567[[#This Row],[SALIDAS]]*Tabla3567[[#This Row],[PRECIO]]</f>
        <v>0</v>
      </c>
      <c r="O174" s="2">
        <f>+Tabla3567[[#This Row],[BALANCE INICIAL2]]+Tabla3567[[#This Row],[ENTRADAS3]]-Tabla3567[[#This Row],[SALIDAS4]]</f>
        <v>1000</v>
      </c>
    </row>
    <row r="175" spans="1:15">
      <c r="A175" s="9" t="s">
        <v>29</v>
      </c>
      <c r="B175" s="17" t="s">
        <v>878</v>
      </c>
      <c r="C175" t="s">
        <v>102</v>
      </c>
      <c r="D175" t="s">
        <v>639</v>
      </c>
      <c r="F175" s="9" t="s">
        <v>870</v>
      </c>
      <c r="G175">
        <v>10</v>
      </c>
      <c r="J175">
        <f>+Tabla3567[[#This Row],[BALANCE INICIAL]]+Tabla3567[[#This Row],[ENTRADAS]]-Tabla3567[[#This Row],[SALIDAS]]</f>
        <v>10</v>
      </c>
      <c r="K175" s="2">
        <v>750</v>
      </c>
      <c r="L175" s="2">
        <f>+Tabla3567[[#This Row],[BALANCE INICIAL]]*Tabla3567[[#This Row],[PRECIO]]</f>
        <v>7500</v>
      </c>
      <c r="M175" s="2">
        <f>+Tabla3567[[#This Row],[ENTRADAS]]*Tabla3567[[#This Row],[PRECIO]]</f>
        <v>0</v>
      </c>
      <c r="N175" s="2">
        <f>+Tabla3567[[#This Row],[SALIDAS]]*Tabla3567[[#This Row],[PRECIO]]</f>
        <v>0</v>
      </c>
      <c r="O175" s="2">
        <f>+Tabla3567[[#This Row],[BALANCE INICIAL2]]+Tabla3567[[#This Row],[ENTRADAS3]]-Tabla3567[[#This Row],[SALIDAS4]]</f>
        <v>7500</v>
      </c>
    </row>
    <row r="176" spans="1:15">
      <c r="A176" s="9" t="s">
        <v>29</v>
      </c>
      <c r="B176" s="17" t="s">
        <v>878</v>
      </c>
      <c r="C176" t="s">
        <v>102</v>
      </c>
      <c r="D176" t="s">
        <v>640</v>
      </c>
      <c r="F176" s="9" t="s">
        <v>872</v>
      </c>
      <c r="G176">
        <v>1</v>
      </c>
      <c r="J176">
        <f>+Tabla3567[[#This Row],[BALANCE INICIAL]]+Tabla3567[[#This Row],[ENTRADAS]]-Tabla3567[[#This Row],[SALIDAS]]</f>
        <v>1</v>
      </c>
      <c r="K176" s="2">
        <v>186</v>
      </c>
      <c r="L176" s="2">
        <f>+Tabla3567[[#This Row],[BALANCE INICIAL]]*Tabla3567[[#This Row],[PRECIO]]</f>
        <v>186</v>
      </c>
      <c r="M176" s="2">
        <f>+Tabla3567[[#This Row],[ENTRADAS]]*Tabla3567[[#This Row],[PRECIO]]</f>
        <v>0</v>
      </c>
      <c r="N176" s="2">
        <f>+Tabla3567[[#This Row],[SALIDAS]]*Tabla3567[[#This Row],[PRECIO]]</f>
        <v>0</v>
      </c>
      <c r="O176" s="2">
        <f>+Tabla3567[[#This Row],[BALANCE INICIAL2]]+Tabla3567[[#This Row],[ENTRADAS3]]-Tabla3567[[#This Row],[SALIDAS4]]</f>
        <v>186</v>
      </c>
    </row>
    <row r="177" spans="1:15">
      <c r="A177" s="9" t="s">
        <v>29</v>
      </c>
      <c r="B177" s="17" t="s">
        <v>878</v>
      </c>
      <c r="C177" t="s">
        <v>102</v>
      </c>
      <c r="D177" t="s">
        <v>641</v>
      </c>
      <c r="F177" s="9" t="s">
        <v>870</v>
      </c>
      <c r="G177">
        <v>39</v>
      </c>
      <c r="J177">
        <f>+Tabla3567[[#This Row],[BALANCE INICIAL]]+Tabla3567[[#This Row],[ENTRADAS]]-Tabla3567[[#This Row],[SALIDAS]]</f>
        <v>39</v>
      </c>
      <c r="K177" s="2">
        <v>200</v>
      </c>
      <c r="L177" s="2">
        <f>+Tabla3567[[#This Row],[BALANCE INICIAL]]*Tabla3567[[#This Row],[PRECIO]]</f>
        <v>7800</v>
      </c>
      <c r="M177" s="2">
        <f>+Tabla3567[[#This Row],[ENTRADAS]]*Tabla3567[[#This Row],[PRECIO]]</f>
        <v>0</v>
      </c>
      <c r="N177" s="2">
        <f>+Tabla3567[[#This Row],[SALIDAS]]*Tabla3567[[#This Row],[PRECIO]]</f>
        <v>0</v>
      </c>
      <c r="O177" s="2">
        <f>+Tabla3567[[#This Row],[BALANCE INICIAL2]]+Tabla3567[[#This Row],[ENTRADAS3]]-Tabla3567[[#This Row],[SALIDAS4]]</f>
        <v>7800</v>
      </c>
    </row>
    <row r="178" spans="1:15">
      <c r="A178" s="9" t="s">
        <v>29</v>
      </c>
      <c r="B178" s="17" t="s">
        <v>878</v>
      </c>
      <c r="C178" t="s">
        <v>102</v>
      </c>
      <c r="D178" t="s">
        <v>642</v>
      </c>
      <c r="F178" s="9" t="s">
        <v>870</v>
      </c>
      <c r="G178">
        <v>10</v>
      </c>
      <c r="J178">
        <f>+Tabla3567[[#This Row],[BALANCE INICIAL]]+Tabla3567[[#This Row],[ENTRADAS]]-Tabla3567[[#This Row],[SALIDAS]]</f>
        <v>10</v>
      </c>
      <c r="K178" s="2">
        <v>200</v>
      </c>
      <c r="L178" s="2">
        <f>+Tabla3567[[#This Row],[BALANCE INICIAL]]*Tabla3567[[#This Row],[PRECIO]]</f>
        <v>2000</v>
      </c>
      <c r="M178" s="2">
        <f>+Tabla3567[[#This Row],[ENTRADAS]]*Tabla3567[[#This Row],[PRECIO]]</f>
        <v>0</v>
      </c>
      <c r="N178" s="2">
        <f>+Tabla3567[[#This Row],[SALIDAS]]*Tabla3567[[#This Row],[PRECIO]]</f>
        <v>0</v>
      </c>
      <c r="O178" s="2">
        <f>+Tabla3567[[#This Row],[BALANCE INICIAL2]]+Tabla3567[[#This Row],[ENTRADAS3]]-Tabla3567[[#This Row],[SALIDAS4]]</f>
        <v>2000</v>
      </c>
    </row>
    <row r="179" spans="1:15">
      <c r="A179" s="9" t="s">
        <v>54</v>
      </c>
      <c r="B179" s="17" t="s">
        <v>878</v>
      </c>
      <c r="C179" t="s">
        <v>102</v>
      </c>
      <c r="D179" t="s">
        <v>755</v>
      </c>
      <c r="F179" s="9" t="s">
        <v>834</v>
      </c>
      <c r="G179">
        <v>0</v>
      </c>
      <c r="J179">
        <f>+Tabla3567[[#This Row],[BALANCE INICIAL]]+Tabla3567[[#This Row],[ENTRADAS]]-Tabla3567[[#This Row],[SALIDAS]]</f>
        <v>0</v>
      </c>
      <c r="K179" s="2">
        <v>74.989999999999995</v>
      </c>
      <c r="L179" s="2">
        <f>+Tabla3567[[#This Row],[BALANCE INICIAL]]*Tabla3567[[#This Row],[PRECIO]]</f>
        <v>0</v>
      </c>
      <c r="M179" s="2">
        <f>+Tabla3567[[#This Row],[ENTRADAS]]*Tabla3567[[#This Row],[PRECIO]]</f>
        <v>0</v>
      </c>
      <c r="N179" s="2">
        <f>+Tabla3567[[#This Row],[SALIDAS]]*Tabla3567[[#This Row],[PRECIO]]</f>
        <v>0</v>
      </c>
      <c r="O179" s="2">
        <f>+Tabla3567[[#This Row],[BALANCE INICIAL2]]+Tabla3567[[#This Row],[ENTRADAS3]]-Tabla3567[[#This Row],[SALIDAS4]]</f>
        <v>0</v>
      </c>
    </row>
    <row r="180" spans="1:15">
      <c r="A180" s="9" t="s">
        <v>59</v>
      </c>
      <c r="B180" s="17" t="s">
        <v>878</v>
      </c>
      <c r="C180" t="s">
        <v>102</v>
      </c>
      <c r="D180" t="s">
        <v>786</v>
      </c>
      <c r="F180" s="9" t="s">
        <v>865</v>
      </c>
      <c r="G180">
        <v>0</v>
      </c>
      <c r="J180">
        <f>+Tabla3567[[#This Row],[BALANCE INICIAL]]+Tabla3567[[#This Row],[ENTRADAS]]-Tabla3567[[#This Row],[SALIDAS]]</f>
        <v>0</v>
      </c>
      <c r="K180" s="2">
        <v>170</v>
      </c>
      <c r="L180" s="2">
        <f>+Tabla3567[[#This Row],[BALANCE INICIAL]]*Tabla3567[[#This Row],[PRECIO]]</f>
        <v>0</v>
      </c>
      <c r="M180" s="2">
        <f>+Tabla3567[[#This Row],[ENTRADAS]]*Tabla3567[[#This Row],[PRECIO]]</f>
        <v>0</v>
      </c>
      <c r="N180" s="2">
        <f>+Tabla3567[[#This Row],[SALIDAS]]*Tabla3567[[#This Row],[PRECIO]]</f>
        <v>0</v>
      </c>
      <c r="O180" s="2">
        <f>+Tabla3567[[#This Row],[BALANCE INICIAL2]]+Tabla3567[[#This Row],[ENTRADAS3]]-Tabla3567[[#This Row],[SALIDAS4]]</f>
        <v>0</v>
      </c>
    </row>
    <row r="181" spans="1:15">
      <c r="A181" s="9" t="s">
        <v>54</v>
      </c>
      <c r="B181" s="17" t="s">
        <v>878</v>
      </c>
      <c r="C181" t="s">
        <v>102</v>
      </c>
      <c r="D181" t="s">
        <v>812</v>
      </c>
      <c r="F181" s="9" t="s">
        <v>820</v>
      </c>
      <c r="G181">
        <v>5</v>
      </c>
      <c r="J181">
        <f>+Tabla3567[[#This Row],[BALANCE INICIAL]]+Tabla3567[[#This Row],[ENTRADAS]]-Tabla3567[[#This Row],[SALIDAS]]</f>
        <v>5</v>
      </c>
      <c r="K181" s="2">
        <v>95</v>
      </c>
      <c r="L181" s="2">
        <f>+Tabla3567[[#This Row],[BALANCE INICIAL]]*Tabla3567[[#This Row],[PRECIO]]</f>
        <v>475</v>
      </c>
      <c r="M181" s="2">
        <f>+Tabla3567[[#This Row],[ENTRADAS]]*Tabla3567[[#This Row],[PRECIO]]</f>
        <v>0</v>
      </c>
      <c r="N181" s="2">
        <f>+Tabla3567[[#This Row],[SALIDAS]]*Tabla3567[[#This Row],[PRECIO]]</f>
        <v>0</v>
      </c>
      <c r="O181" s="2">
        <f>+Tabla3567[[#This Row],[BALANCE INICIAL2]]+Tabla3567[[#This Row],[ENTRADAS3]]-Tabla3567[[#This Row],[SALIDAS4]]</f>
        <v>475</v>
      </c>
    </row>
    <row r="182" spans="1:15">
      <c r="A182" s="9" t="s">
        <v>29</v>
      </c>
      <c r="B182" s="17" t="s">
        <v>878</v>
      </c>
      <c r="C182" t="s">
        <v>72</v>
      </c>
      <c r="D182" t="s">
        <v>128</v>
      </c>
      <c r="F182" s="9" t="s">
        <v>827</v>
      </c>
      <c r="G182">
        <v>85</v>
      </c>
      <c r="H182">
        <v>234</v>
      </c>
      <c r="I182">
        <v>83</v>
      </c>
      <c r="J182">
        <f>+Tabla3567[[#This Row],[BALANCE INICIAL]]+Tabla3567[[#This Row],[ENTRADAS]]-Tabla3567[[#This Row],[SALIDAS]]</f>
        <v>236</v>
      </c>
      <c r="K182" s="2">
        <v>125</v>
      </c>
      <c r="L182" s="2">
        <f>+Tabla3567[[#This Row],[BALANCE INICIAL]]*Tabla3567[[#This Row],[PRECIO]]</f>
        <v>10625</v>
      </c>
      <c r="M182" s="2">
        <f>+Tabla3567[[#This Row],[ENTRADAS]]*Tabla3567[[#This Row],[PRECIO]]</f>
        <v>29250</v>
      </c>
      <c r="N182" s="2">
        <f>+Tabla3567[[#This Row],[SALIDAS]]*Tabla3567[[#This Row],[PRECIO]]</f>
        <v>10375</v>
      </c>
      <c r="O182" s="2">
        <f>+Tabla3567[[#This Row],[BALANCE INICIAL2]]+Tabla3567[[#This Row],[ENTRADAS3]]-Tabla3567[[#This Row],[SALIDAS4]]</f>
        <v>29500</v>
      </c>
    </row>
    <row r="183" spans="1:15">
      <c r="A183" s="9" t="s">
        <v>29</v>
      </c>
      <c r="B183" s="17" t="s">
        <v>878</v>
      </c>
      <c r="C183" t="s">
        <v>79</v>
      </c>
      <c r="D183" t="s">
        <v>168</v>
      </c>
      <c r="F183" s="9" t="s">
        <v>827</v>
      </c>
      <c r="G183">
        <v>300</v>
      </c>
      <c r="H183">
        <v>440</v>
      </c>
      <c r="I183" s="27">
        <v>160</v>
      </c>
      <c r="J183">
        <f>+Tabla3567[[#This Row],[BALANCE INICIAL]]+Tabla3567[[#This Row],[ENTRADAS]]-Tabla3567[[#This Row],[SALIDAS]]</f>
        <v>580</v>
      </c>
      <c r="K183" s="2">
        <v>250</v>
      </c>
      <c r="L183" s="2">
        <f>+Tabla3567[[#This Row],[BALANCE INICIAL]]*Tabla3567[[#This Row],[PRECIO]]</f>
        <v>75000</v>
      </c>
      <c r="M183" s="2">
        <f>+Tabla3567[[#This Row],[ENTRADAS]]*Tabla3567[[#This Row],[PRECIO]]</f>
        <v>110000</v>
      </c>
      <c r="N183" s="2">
        <f>+Tabla3567[[#This Row],[SALIDAS]]*Tabla3567[[#This Row],[PRECIO]]</f>
        <v>40000</v>
      </c>
      <c r="O183" s="2">
        <f>+Tabla3567[[#This Row],[BALANCE INICIAL2]]+Tabla3567[[#This Row],[ENTRADAS3]]-Tabla3567[[#This Row],[SALIDAS4]]</f>
        <v>145000</v>
      </c>
    </row>
    <row r="184" spans="1:15">
      <c r="A184" s="9" t="s">
        <v>982</v>
      </c>
      <c r="B184" s="10" t="s">
        <v>983</v>
      </c>
      <c r="C184" t="s">
        <v>981</v>
      </c>
      <c r="D184" t="s">
        <v>980</v>
      </c>
      <c r="E184" t="s">
        <v>984</v>
      </c>
      <c r="F184" s="9" t="s">
        <v>988</v>
      </c>
      <c r="G184">
        <v>0</v>
      </c>
      <c r="H184">
        <v>200</v>
      </c>
      <c r="I184">
        <v>0</v>
      </c>
      <c r="J184">
        <f>+Tabla3567[[#This Row],[BALANCE INICIAL]]+Tabla3567[[#This Row],[ENTRADAS]]-Tabla3567[[#This Row],[SALIDAS]]</f>
        <v>200</v>
      </c>
      <c r="K184" s="2">
        <v>1600</v>
      </c>
      <c r="L184" s="2">
        <f>+Tabla3567[[#This Row],[BALANCE INICIAL]]*Tabla3567[[#This Row],[PRECIO]]</f>
        <v>0</v>
      </c>
      <c r="M184" s="2">
        <f>+Tabla3567[[#This Row],[ENTRADAS]]*Tabla3567[[#This Row],[PRECIO]]</f>
        <v>320000</v>
      </c>
      <c r="N184" s="2">
        <f>+Tabla3567[[#This Row],[SALIDAS]]*Tabla3567[[#This Row],[PRECIO]]</f>
        <v>0</v>
      </c>
      <c r="O184" s="2">
        <f>+Tabla3567[[#This Row],[BALANCE INICIAL2]]+Tabla3567[[#This Row],[ENTRADAS3]]-Tabla3567[[#This Row],[SALIDAS4]]</f>
        <v>320000</v>
      </c>
    </row>
    <row r="185" spans="1:15">
      <c r="A185" s="9" t="s">
        <v>29</v>
      </c>
      <c r="B185" s="17" t="s">
        <v>878</v>
      </c>
      <c r="C185" t="s">
        <v>79</v>
      </c>
      <c r="D185" t="s">
        <v>169</v>
      </c>
      <c r="F185" s="9" t="s">
        <v>834</v>
      </c>
      <c r="G185">
        <v>348</v>
      </c>
      <c r="I185">
        <v>348</v>
      </c>
      <c r="J185">
        <f>+Tabla3567[[#This Row],[BALANCE INICIAL]]+Tabla3567[[#This Row],[ENTRADAS]]-Tabla3567[[#This Row],[SALIDAS]]</f>
        <v>0</v>
      </c>
      <c r="K185" s="2">
        <v>341</v>
      </c>
      <c r="L185" s="2">
        <f>+Tabla3567[[#This Row],[BALANCE INICIAL]]*Tabla3567[[#This Row],[PRECIO]]</f>
        <v>118668</v>
      </c>
      <c r="M185" s="2">
        <f>+Tabla3567[[#This Row],[ENTRADAS]]*Tabla3567[[#This Row],[PRECIO]]</f>
        <v>0</v>
      </c>
      <c r="N185" s="2">
        <f>+Tabla3567[[#This Row],[SALIDAS]]*Tabla3567[[#This Row],[PRECIO]]</f>
        <v>118668</v>
      </c>
      <c r="O185" s="2">
        <f>+Tabla3567[[#This Row],[BALANCE INICIAL2]]+Tabla3567[[#This Row],[ENTRADAS3]]-Tabla3567[[#This Row],[SALIDAS4]]</f>
        <v>0</v>
      </c>
    </row>
    <row r="186" spans="1:15">
      <c r="A186" s="9" t="s">
        <v>29</v>
      </c>
      <c r="B186" s="17" t="s">
        <v>878</v>
      </c>
      <c r="C186" t="s">
        <v>79</v>
      </c>
      <c r="D186" t="s">
        <v>170</v>
      </c>
      <c r="F186" s="9" t="s">
        <v>826</v>
      </c>
      <c r="H186">
        <v>20</v>
      </c>
      <c r="I186">
        <v>6</v>
      </c>
      <c r="J186">
        <f>+Tabla3567[[#This Row],[BALANCE INICIAL]]+Tabla3567[[#This Row],[ENTRADAS]]-Tabla3567[[#This Row],[SALIDAS]]</f>
        <v>14</v>
      </c>
      <c r="K186" s="2"/>
      <c r="L186" s="2">
        <f>+Tabla3567[[#This Row],[BALANCE INICIAL]]*Tabla3567[[#This Row],[PRECIO]]</f>
        <v>0</v>
      </c>
      <c r="M186" s="2">
        <f>+Tabla3567[[#This Row],[ENTRADAS]]*Tabla3567[[#This Row],[PRECIO]]</f>
        <v>0</v>
      </c>
      <c r="N186" s="2">
        <f>+Tabla3567[[#This Row],[SALIDAS]]*Tabla3567[[#This Row],[PRECIO]]</f>
        <v>0</v>
      </c>
      <c r="O186" s="2">
        <f>+Tabla3567[[#This Row],[BALANCE INICIAL2]]+Tabla3567[[#This Row],[ENTRADAS3]]-Tabla3567[[#This Row],[SALIDAS4]]</f>
        <v>0</v>
      </c>
    </row>
    <row r="187" spans="1:15">
      <c r="A187" s="9" t="s">
        <v>34</v>
      </c>
      <c r="B187" t="s">
        <v>877</v>
      </c>
      <c r="C187" t="s">
        <v>80</v>
      </c>
      <c r="D187" t="s">
        <v>179</v>
      </c>
      <c r="F187" s="9" t="s">
        <v>833</v>
      </c>
      <c r="G187">
        <v>500</v>
      </c>
      <c r="J187">
        <f>+Tabla3567[[#This Row],[BALANCE INICIAL]]+Tabla3567[[#This Row],[ENTRADAS]]-Tabla3567[[#This Row],[SALIDAS]]</f>
        <v>500</v>
      </c>
      <c r="K187" s="2">
        <v>12.672000000000001</v>
      </c>
      <c r="L187" s="2">
        <f>+Tabla3567[[#This Row],[BALANCE INICIAL]]*Tabla3567[[#This Row],[PRECIO]]</f>
        <v>6336</v>
      </c>
      <c r="M187" s="2">
        <f>+Tabla3567[[#This Row],[ENTRADAS]]*Tabla3567[[#This Row],[PRECIO]]</f>
        <v>0</v>
      </c>
      <c r="N187" s="2">
        <f>+Tabla3567[[#This Row],[SALIDAS]]*Tabla3567[[#This Row],[PRECIO]]</f>
        <v>0</v>
      </c>
      <c r="O187" s="2">
        <f>+Tabla3567[[#This Row],[BALANCE INICIAL2]]+Tabla3567[[#This Row],[ENTRADAS3]]-Tabla3567[[#This Row],[SALIDAS4]]</f>
        <v>6336</v>
      </c>
    </row>
    <row r="188" spans="1:15" ht="19.5" customHeight="1">
      <c r="A188" s="26" t="s">
        <v>42</v>
      </c>
      <c r="B188" s="25" t="s">
        <v>886</v>
      </c>
      <c r="C188" s="25" t="s">
        <v>88</v>
      </c>
      <c r="D188" t="s">
        <v>977</v>
      </c>
      <c r="E188" t="s">
        <v>979</v>
      </c>
      <c r="F188" s="9" t="s">
        <v>833</v>
      </c>
      <c r="G188">
        <v>0</v>
      </c>
      <c r="H188">
        <v>10</v>
      </c>
      <c r="J188">
        <f>+Tabla3567[[#This Row],[BALANCE INICIAL]]+Tabla3567[[#This Row],[ENTRADAS]]-Tabla3567[[#This Row],[SALIDAS]]</f>
        <v>10</v>
      </c>
      <c r="K188" s="2">
        <v>4491.53</v>
      </c>
      <c r="L188" s="2">
        <f>+Tabla3567[[#This Row],[BALANCE INICIAL]]*Tabla3567[[#This Row],[PRECIO]]</f>
        <v>0</v>
      </c>
      <c r="M188" s="2">
        <f>+Tabla3567[[#This Row],[ENTRADAS]]*Tabla3567[[#This Row],[PRECIO]]</f>
        <v>44915.299999999996</v>
      </c>
      <c r="N188" s="2">
        <f>+Tabla3567[[#This Row],[SALIDAS]]*Tabla3567[[#This Row],[PRECIO]]</f>
        <v>0</v>
      </c>
      <c r="O188" s="2">
        <f>+Tabla3567[[#This Row],[BALANCE INICIAL2]]+Tabla3567[[#This Row],[ENTRADAS3]]-Tabla3567[[#This Row],[SALIDAS4]]</f>
        <v>44915.299999999996</v>
      </c>
    </row>
    <row r="189" spans="1:15" ht="16.5" customHeight="1">
      <c r="A189" s="26" t="s">
        <v>42</v>
      </c>
      <c r="B189" s="25" t="s">
        <v>886</v>
      </c>
      <c r="C189" s="25" t="s">
        <v>88</v>
      </c>
      <c r="D189" t="s">
        <v>978</v>
      </c>
      <c r="E189" t="s">
        <v>979</v>
      </c>
      <c r="F189" s="9" t="s">
        <v>833</v>
      </c>
      <c r="G189">
        <v>0</v>
      </c>
      <c r="H189">
        <v>3</v>
      </c>
      <c r="J189">
        <f>+Tabla3567[[#This Row],[BALANCE INICIAL]]+Tabla3567[[#This Row],[ENTRADAS]]-Tabla3567[[#This Row],[SALIDAS]]</f>
        <v>3</v>
      </c>
      <c r="K189" s="2">
        <v>4152.54</v>
      </c>
      <c r="L189" s="2">
        <f>+Tabla3567[[#This Row],[BALANCE INICIAL]]*Tabla3567[[#This Row],[PRECIO]]</f>
        <v>0</v>
      </c>
      <c r="M189" s="2">
        <f>+Tabla3567[[#This Row],[ENTRADAS]]*Tabla3567[[#This Row],[PRECIO]]</f>
        <v>12457.619999999999</v>
      </c>
      <c r="N189" s="2">
        <f>+Tabla3567[[#This Row],[SALIDAS]]*Tabla3567[[#This Row],[PRECIO]]</f>
        <v>0</v>
      </c>
      <c r="O189" s="2">
        <f>+Tabla3567[[#This Row],[BALANCE INICIAL2]]+Tabla3567[[#This Row],[ENTRADAS3]]-Tabla3567[[#This Row],[SALIDAS4]]</f>
        <v>12457.619999999999</v>
      </c>
    </row>
    <row r="190" spans="1:15">
      <c r="A190" s="9" t="s">
        <v>34</v>
      </c>
      <c r="B190" t="s">
        <v>877</v>
      </c>
      <c r="C190" t="s">
        <v>80</v>
      </c>
      <c r="D190" t="s">
        <v>190</v>
      </c>
      <c r="F190" s="9" t="s">
        <v>820</v>
      </c>
      <c r="G190">
        <v>25</v>
      </c>
      <c r="I190">
        <v>1</v>
      </c>
      <c r="J190">
        <f>+Tabla3567[[#This Row],[BALANCE INICIAL]]+Tabla3567[[#This Row],[ENTRADAS]]-Tabla3567[[#This Row],[SALIDAS]]</f>
        <v>24</v>
      </c>
      <c r="K190" s="2">
        <v>132.41999999999999</v>
      </c>
      <c r="L190" s="2">
        <f>+Tabla3567[[#This Row],[BALANCE INICIAL]]*Tabla3567[[#This Row],[PRECIO]]</f>
        <v>3310.4999999999995</v>
      </c>
      <c r="M190" s="2">
        <f>+Tabla3567[[#This Row],[ENTRADAS]]*Tabla3567[[#This Row],[PRECIO]]</f>
        <v>0</v>
      </c>
      <c r="N190" s="2">
        <f>+Tabla3567[[#This Row],[SALIDAS]]*Tabla3567[[#This Row],[PRECIO]]</f>
        <v>132.41999999999999</v>
      </c>
      <c r="O190" s="2">
        <f>+Tabla3567[[#This Row],[BALANCE INICIAL2]]+Tabla3567[[#This Row],[ENTRADAS3]]-Tabla3567[[#This Row],[SALIDAS4]]</f>
        <v>3178.0799999999995</v>
      </c>
    </row>
    <row r="191" spans="1:15">
      <c r="A191" s="9" t="s">
        <v>34</v>
      </c>
      <c r="B191" t="s">
        <v>877</v>
      </c>
      <c r="C191" t="s">
        <v>80</v>
      </c>
      <c r="D191" t="s">
        <v>191</v>
      </c>
      <c r="F191" s="9" t="s">
        <v>820</v>
      </c>
      <c r="G191">
        <v>30</v>
      </c>
      <c r="J191">
        <f>+Tabla3567[[#This Row],[BALANCE INICIAL]]+Tabla3567[[#This Row],[ENTRADAS]]-Tabla3567[[#This Row],[SALIDAS]]</f>
        <v>30</v>
      </c>
      <c r="K191" s="2">
        <v>215.04</v>
      </c>
      <c r="L191" s="2">
        <f>+Tabla3567[[#This Row],[BALANCE INICIAL]]*Tabla3567[[#This Row],[PRECIO]]</f>
        <v>6451.2</v>
      </c>
      <c r="M191" s="2">
        <f>+Tabla3567[[#This Row],[ENTRADAS]]*Tabla3567[[#This Row],[PRECIO]]</f>
        <v>0</v>
      </c>
      <c r="N191" s="2">
        <f>+Tabla3567[[#This Row],[SALIDAS]]*Tabla3567[[#This Row],[PRECIO]]</f>
        <v>0</v>
      </c>
      <c r="O191" s="2">
        <f>+Tabla3567[[#This Row],[BALANCE INICIAL2]]+Tabla3567[[#This Row],[ENTRADAS3]]-Tabla3567[[#This Row],[SALIDAS4]]</f>
        <v>6451.2</v>
      </c>
    </row>
    <row r="192" spans="1:15">
      <c r="A192" s="9" t="s">
        <v>34</v>
      </c>
      <c r="B192" t="s">
        <v>877</v>
      </c>
      <c r="C192" t="s">
        <v>80</v>
      </c>
      <c r="D192" t="s">
        <v>255</v>
      </c>
      <c r="F192" s="9" t="s">
        <v>820</v>
      </c>
      <c r="G192">
        <v>83</v>
      </c>
      <c r="J192">
        <f>+Tabla3567[[#This Row],[BALANCE INICIAL]]+Tabla3567[[#This Row],[ENTRADAS]]-Tabla3567[[#This Row],[SALIDAS]]</f>
        <v>83</v>
      </c>
      <c r="K192" s="2">
        <v>245</v>
      </c>
      <c r="L192" s="2">
        <f>+Tabla3567[[#This Row],[BALANCE INICIAL]]*Tabla3567[[#This Row],[PRECIO]]</f>
        <v>20335</v>
      </c>
      <c r="M192" s="2">
        <f>+Tabla3567[[#This Row],[ENTRADAS]]*Tabla3567[[#This Row],[PRECIO]]</f>
        <v>0</v>
      </c>
      <c r="N192" s="2">
        <f>+Tabla3567[[#This Row],[SALIDAS]]*Tabla3567[[#This Row],[PRECIO]]</f>
        <v>0</v>
      </c>
      <c r="O192" s="2">
        <f>+Tabla3567[[#This Row],[BALANCE INICIAL2]]+Tabla3567[[#This Row],[ENTRADAS3]]-Tabla3567[[#This Row],[SALIDAS4]]</f>
        <v>20335</v>
      </c>
    </row>
    <row r="193" spans="1:15">
      <c r="A193" s="9" t="s">
        <v>34</v>
      </c>
      <c r="B193" t="s">
        <v>877</v>
      </c>
      <c r="C193" t="s">
        <v>80</v>
      </c>
      <c r="D193" t="s">
        <v>361</v>
      </c>
      <c r="F193" s="9" t="s">
        <v>820</v>
      </c>
      <c r="G193">
        <v>12</v>
      </c>
      <c r="J193">
        <f>+Tabla3567[[#This Row],[BALANCE INICIAL]]+Tabla3567[[#This Row],[ENTRADAS]]-Tabla3567[[#This Row],[SALIDAS]]</f>
        <v>12</v>
      </c>
      <c r="K193" s="2">
        <v>25.37</v>
      </c>
      <c r="L193" s="2">
        <f>+Tabla3567[[#This Row],[BALANCE INICIAL]]*Tabla3567[[#This Row],[PRECIO]]</f>
        <v>304.44</v>
      </c>
      <c r="M193" s="2">
        <f>+Tabla3567[[#This Row],[ENTRADAS]]*Tabla3567[[#This Row],[PRECIO]]</f>
        <v>0</v>
      </c>
      <c r="N193" s="2">
        <f>+Tabla3567[[#This Row],[SALIDAS]]*Tabla3567[[#This Row],[PRECIO]]</f>
        <v>0</v>
      </c>
      <c r="O193" s="2">
        <f>+Tabla3567[[#This Row],[BALANCE INICIAL2]]+Tabla3567[[#This Row],[ENTRADAS3]]-Tabla3567[[#This Row],[SALIDAS4]]</f>
        <v>304.44</v>
      </c>
    </row>
    <row r="194" spans="1:15">
      <c r="A194" s="9" t="s">
        <v>34</v>
      </c>
      <c r="B194" t="s">
        <v>877</v>
      </c>
      <c r="C194" t="s">
        <v>80</v>
      </c>
      <c r="D194" t="s">
        <v>362</v>
      </c>
      <c r="F194" s="9" t="s">
        <v>820</v>
      </c>
      <c r="G194">
        <v>12</v>
      </c>
      <c r="J194">
        <f>+Tabla3567[[#This Row],[BALANCE INICIAL]]+Tabla3567[[#This Row],[ENTRADAS]]-Tabla3567[[#This Row],[SALIDAS]]</f>
        <v>12</v>
      </c>
      <c r="K194" s="2">
        <v>227.75</v>
      </c>
      <c r="L194" s="2">
        <f>+Tabla3567[[#This Row],[BALANCE INICIAL]]*Tabla3567[[#This Row],[PRECIO]]</f>
        <v>2733</v>
      </c>
      <c r="M194" s="2">
        <f>+Tabla3567[[#This Row],[ENTRADAS]]*Tabla3567[[#This Row],[PRECIO]]</f>
        <v>0</v>
      </c>
      <c r="N194" s="2">
        <f>+Tabla3567[[#This Row],[SALIDAS]]*Tabla3567[[#This Row],[PRECIO]]</f>
        <v>0</v>
      </c>
      <c r="O194" s="2">
        <f>+Tabla3567[[#This Row],[BALANCE INICIAL2]]+Tabla3567[[#This Row],[ENTRADAS3]]-Tabla3567[[#This Row],[SALIDAS4]]</f>
        <v>2733</v>
      </c>
    </row>
    <row r="195" spans="1:15">
      <c r="A195" s="9" t="s">
        <v>34</v>
      </c>
      <c r="B195" s="17" t="s">
        <v>877</v>
      </c>
      <c r="C195" t="s">
        <v>80</v>
      </c>
      <c r="D195" t="s">
        <v>386</v>
      </c>
      <c r="F195" s="9" t="s">
        <v>846</v>
      </c>
      <c r="G195">
        <v>130</v>
      </c>
      <c r="I195">
        <v>45</v>
      </c>
      <c r="J195">
        <f>+Tabla3567[[#This Row],[BALANCE INICIAL]]+Tabla3567[[#This Row],[ENTRADAS]]-Tabla3567[[#This Row],[SALIDAS]]</f>
        <v>85</v>
      </c>
      <c r="K195" s="2">
        <v>290</v>
      </c>
      <c r="L195" s="2">
        <f>+Tabla3567[[#This Row],[BALANCE INICIAL]]*Tabla3567[[#This Row],[PRECIO]]</f>
        <v>37700</v>
      </c>
      <c r="M195" s="2">
        <f>+Tabla3567[[#This Row],[ENTRADAS]]*Tabla3567[[#This Row],[PRECIO]]</f>
        <v>0</v>
      </c>
      <c r="N195" s="2">
        <f>+Tabla3567[[#This Row],[SALIDAS]]*Tabla3567[[#This Row],[PRECIO]]</f>
        <v>13050</v>
      </c>
      <c r="O195" s="2">
        <f>+Tabla3567[[#This Row],[BALANCE INICIAL2]]+Tabla3567[[#This Row],[ENTRADAS3]]-Tabla3567[[#This Row],[SALIDAS4]]</f>
        <v>24650</v>
      </c>
    </row>
    <row r="196" spans="1:15">
      <c r="A196" s="9" t="s">
        <v>34</v>
      </c>
      <c r="B196" s="17" t="s">
        <v>877</v>
      </c>
      <c r="C196" t="s">
        <v>80</v>
      </c>
      <c r="D196" t="s">
        <v>386</v>
      </c>
      <c r="F196" s="9" t="s">
        <v>820</v>
      </c>
      <c r="G196">
        <v>135</v>
      </c>
      <c r="I196">
        <v>35</v>
      </c>
      <c r="J196">
        <f>+Tabla3567[[#This Row],[BALANCE INICIAL]]+Tabla3567[[#This Row],[ENTRADAS]]-Tabla3567[[#This Row],[SALIDAS]]</f>
        <v>100</v>
      </c>
      <c r="K196" s="2">
        <v>420</v>
      </c>
      <c r="L196" s="2">
        <f>+Tabla3567[[#This Row],[BALANCE INICIAL]]*Tabla3567[[#This Row],[PRECIO]]</f>
        <v>56700</v>
      </c>
      <c r="M196" s="2">
        <f>+Tabla3567[[#This Row],[ENTRADAS]]*Tabla3567[[#This Row],[PRECIO]]</f>
        <v>0</v>
      </c>
      <c r="N196" s="2">
        <f>+Tabla3567[[#This Row],[SALIDAS]]*Tabla3567[[#This Row],[PRECIO]]</f>
        <v>14700</v>
      </c>
      <c r="O196" s="2">
        <f>+Tabla3567[[#This Row],[BALANCE INICIAL2]]+Tabla3567[[#This Row],[ENTRADAS3]]-Tabla3567[[#This Row],[SALIDAS4]]</f>
        <v>42000</v>
      </c>
    </row>
    <row r="197" spans="1:15">
      <c r="A197" s="9" t="s">
        <v>34</v>
      </c>
      <c r="B197" s="17" t="s">
        <v>877</v>
      </c>
      <c r="C197" t="s">
        <v>80</v>
      </c>
      <c r="D197" t="s">
        <v>439</v>
      </c>
      <c r="F197" s="9" t="s">
        <v>820</v>
      </c>
      <c r="G197">
        <v>10</v>
      </c>
      <c r="I197">
        <v>1</v>
      </c>
      <c r="J197">
        <f>+Tabla3567[[#This Row],[BALANCE INICIAL]]+Tabla3567[[#This Row],[ENTRADAS]]-Tabla3567[[#This Row],[SALIDAS]]</f>
        <v>9</v>
      </c>
      <c r="K197" s="2">
        <v>128</v>
      </c>
      <c r="L197" s="2">
        <f>+Tabla3567[[#This Row],[BALANCE INICIAL]]*Tabla3567[[#This Row],[PRECIO]]</f>
        <v>1280</v>
      </c>
      <c r="M197" s="2">
        <f>+Tabla3567[[#This Row],[ENTRADAS]]*Tabla3567[[#This Row],[PRECIO]]</f>
        <v>0</v>
      </c>
      <c r="N197" s="2">
        <f>+Tabla3567[[#This Row],[SALIDAS]]*Tabla3567[[#This Row],[PRECIO]]</f>
        <v>128</v>
      </c>
      <c r="O197" s="2">
        <f>+Tabla3567[[#This Row],[BALANCE INICIAL2]]+Tabla3567[[#This Row],[ENTRADAS3]]-Tabla3567[[#This Row],[SALIDAS4]]</f>
        <v>1152</v>
      </c>
    </row>
    <row r="198" spans="1:15">
      <c r="A198" s="9" t="s">
        <v>34</v>
      </c>
      <c r="B198" s="17" t="s">
        <v>877</v>
      </c>
      <c r="C198" t="s">
        <v>80</v>
      </c>
      <c r="D198" t="s">
        <v>440</v>
      </c>
      <c r="F198" s="9" t="s">
        <v>820</v>
      </c>
      <c r="G198">
        <v>14</v>
      </c>
      <c r="I198">
        <v>1</v>
      </c>
      <c r="J198">
        <f>+Tabla3567[[#This Row],[BALANCE INICIAL]]+Tabla3567[[#This Row],[ENTRADAS]]-Tabla3567[[#This Row],[SALIDAS]]</f>
        <v>13</v>
      </c>
      <c r="K198" s="2">
        <v>13.93</v>
      </c>
      <c r="L198" s="2">
        <f>+Tabla3567[[#This Row],[BALANCE INICIAL]]*Tabla3567[[#This Row],[PRECIO]]</f>
        <v>195.01999999999998</v>
      </c>
      <c r="M198" s="2">
        <f>+Tabla3567[[#This Row],[ENTRADAS]]*Tabla3567[[#This Row],[PRECIO]]</f>
        <v>0</v>
      </c>
      <c r="N198" s="2">
        <f>+Tabla3567[[#This Row],[SALIDAS]]*Tabla3567[[#This Row],[PRECIO]]</f>
        <v>13.93</v>
      </c>
      <c r="O198" s="2">
        <f>+Tabla3567[[#This Row],[BALANCE INICIAL2]]+Tabla3567[[#This Row],[ENTRADAS3]]-Tabla3567[[#This Row],[SALIDAS4]]</f>
        <v>181.08999999999997</v>
      </c>
    </row>
    <row r="199" spans="1:15">
      <c r="A199" s="9" t="s">
        <v>34</v>
      </c>
      <c r="B199" s="17" t="s">
        <v>877</v>
      </c>
      <c r="C199" t="s">
        <v>80</v>
      </c>
      <c r="D199" t="s">
        <v>441</v>
      </c>
      <c r="F199" s="9" t="s">
        <v>826</v>
      </c>
      <c r="G199">
        <v>13</v>
      </c>
      <c r="J199">
        <f>+Tabla3567[[#This Row],[BALANCE INICIAL]]+Tabla3567[[#This Row],[ENTRADAS]]-Tabla3567[[#This Row],[SALIDAS]]</f>
        <v>13</v>
      </c>
      <c r="K199" s="2">
        <v>13.93</v>
      </c>
      <c r="L199" s="2">
        <f>+Tabla3567[[#This Row],[BALANCE INICIAL]]*Tabla3567[[#This Row],[PRECIO]]</f>
        <v>181.09</v>
      </c>
      <c r="M199" s="2">
        <f>+Tabla3567[[#This Row],[ENTRADAS]]*Tabla3567[[#This Row],[PRECIO]]</f>
        <v>0</v>
      </c>
      <c r="N199" s="2">
        <f>+Tabla3567[[#This Row],[SALIDAS]]*Tabla3567[[#This Row],[PRECIO]]</f>
        <v>0</v>
      </c>
      <c r="O199" s="2">
        <f>+Tabla3567[[#This Row],[BALANCE INICIAL2]]+Tabla3567[[#This Row],[ENTRADAS3]]-Tabla3567[[#This Row],[SALIDAS4]]</f>
        <v>181.09</v>
      </c>
    </row>
    <row r="200" spans="1:15">
      <c r="A200" s="9" t="s">
        <v>34</v>
      </c>
      <c r="B200" s="17" t="s">
        <v>877</v>
      </c>
      <c r="C200" t="s">
        <v>80</v>
      </c>
      <c r="D200" t="s">
        <v>442</v>
      </c>
      <c r="F200" s="9" t="s">
        <v>820</v>
      </c>
      <c r="G200">
        <v>14</v>
      </c>
      <c r="J200">
        <f>+Tabla3567[[#This Row],[BALANCE INICIAL]]+Tabla3567[[#This Row],[ENTRADAS]]-Tabla3567[[#This Row],[SALIDAS]]</f>
        <v>14</v>
      </c>
      <c r="K200" s="2">
        <v>9.76</v>
      </c>
      <c r="L200" s="2">
        <f>+Tabla3567[[#This Row],[BALANCE INICIAL]]*Tabla3567[[#This Row],[PRECIO]]</f>
        <v>136.63999999999999</v>
      </c>
      <c r="M200" s="2">
        <f>+Tabla3567[[#This Row],[ENTRADAS]]*Tabla3567[[#This Row],[PRECIO]]</f>
        <v>0</v>
      </c>
      <c r="N200" s="2">
        <f>+Tabla3567[[#This Row],[SALIDAS]]*Tabla3567[[#This Row],[PRECIO]]</f>
        <v>0</v>
      </c>
      <c r="O200" s="2">
        <f>+Tabla3567[[#This Row],[BALANCE INICIAL2]]+Tabla3567[[#This Row],[ENTRADAS3]]-Tabla3567[[#This Row],[SALIDAS4]]</f>
        <v>136.63999999999999</v>
      </c>
    </row>
    <row r="201" spans="1:15">
      <c r="A201" s="9" t="s">
        <v>34</v>
      </c>
      <c r="B201" s="17" t="s">
        <v>877</v>
      </c>
      <c r="C201" t="s">
        <v>80</v>
      </c>
      <c r="D201" t="s">
        <v>443</v>
      </c>
      <c r="F201" s="9" t="s">
        <v>826</v>
      </c>
      <c r="G201">
        <v>19</v>
      </c>
      <c r="J201">
        <f>+Tabla3567[[#This Row],[BALANCE INICIAL]]+Tabla3567[[#This Row],[ENTRADAS]]-Tabla3567[[#This Row],[SALIDAS]]</f>
        <v>19</v>
      </c>
      <c r="K201" s="2">
        <v>14.1</v>
      </c>
      <c r="L201" s="2">
        <f>+Tabla3567[[#This Row],[BALANCE INICIAL]]*Tabla3567[[#This Row],[PRECIO]]</f>
        <v>267.89999999999998</v>
      </c>
      <c r="M201" s="2">
        <f>+Tabla3567[[#This Row],[ENTRADAS]]*Tabla3567[[#This Row],[PRECIO]]</f>
        <v>0</v>
      </c>
      <c r="N201" s="2">
        <f>+Tabla3567[[#This Row],[SALIDAS]]*Tabla3567[[#This Row],[PRECIO]]</f>
        <v>0</v>
      </c>
      <c r="O201" s="2">
        <f>+Tabla3567[[#This Row],[BALANCE INICIAL2]]+Tabla3567[[#This Row],[ENTRADAS3]]-Tabla3567[[#This Row],[SALIDAS4]]</f>
        <v>267.89999999999998</v>
      </c>
    </row>
    <row r="202" spans="1:15">
      <c r="A202" s="9" t="s">
        <v>34</v>
      </c>
      <c r="B202" s="17" t="s">
        <v>877</v>
      </c>
      <c r="C202" t="s">
        <v>80</v>
      </c>
      <c r="D202" t="s">
        <v>444</v>
      </c>
      <c r="F202" s="9" t="s">
        <v>820</v>
      </c>
      <c r="G202">
        <v>10</v>
      </c>
      <c r="J202">
        <f>+Tabla3567[[#This Row],[BALANCE INICIAL]]+Tabla3567[[#This Row],[ENTRADAS]]-Tabla3567[[#This Row],[SALIDAS]]</f>
        <v>10</v>
      </c>
      <c r="K202" s="2">
        <v>9.98</v>
      </c>
      <c r="L202" s="2">
        <f>+Tabla3567[[#This Row],[BALANCE INICIAL]]*Tabla3567[[#This Row],[PRECIO]]</f>
        <v>99.800000000000011</v>
      </c>
      <c r="M202" s="2">
        <f>+Tabla3567[[#This Row],[ENTRADAS]]*Tabla3567[[#This Row],[PRECIO]]</f>
        <v>0</v>
      </c>
      <c r="N202" s="2">
        <f>+Tabla3567[[#This Row],[SALIDAS]]*Tabla3567[[#This Row],[PRECIO]]</f>
        <v>0</v>
      </c>
      <c r="O202" s="2">
        <f>+Tabla3567[[#This Row],[BALANCE INICIAL2]]+Tabla3567[[#This Row],[ENTRADAS3]]-Tabla3567[[#This Row],[SALIDAS4]]</f>
        <v>99.800000000000011</v>
      </c>
    </row>
    <row r="203" spans="1:15">
      <c r="A203" s="9" t="s">
        <v>34</v>
      </c>
      <c r="B203" s="17" t="s">
        <v>877</v>
      </c>
      <c r="C203" t="s">
        <v>80</v>
      </c>
      <c r="D203" t="s">
        <v>445</v>
      </c>
      <c r="F203" s="9" t="s">
        <v>820</v>
      </c>
      <c r="G203">
        <v>50</v>
      </c>
      <c r="J203">
        <f>+Tabla3567[[#This Row],[BALANCE INICIAL]]+Tabla3567[[#This Row],[ENTRADAS]]-Tabla3567[[#This Row],[SALIDAS]]</f>
        <v>50</v>
      </c>
      <c r="K203" s="2">
        <v>196.34</v>
      </c>
      <c r="L203" s="2">
        <f>+Tabla3567[[#This Row],[BALANCE INICIAL]]*Tabla3567[[#This Row],[PRECIO]]</f>
        <v>9817</v>
      </c>
      <c r="M203" s="2">
        <f>+Tabla3567[[#This Row],[ENTRADAS]]*Tabla3567[[#This Row],[PRECIO]]</f>
        <v>0</v>
      </c>
      <c r="N203" s="2">
        <f>+Tabla3567[[#This Row],[SALIDAS]]*Tabla3567[[#This Row],[PRECIO]]</f>
        <v>0</v>
      </c>
      <c r="O203" s="2">
        <f>+Tabla3567[[#This Row],[BALANCE INICIAL2]]+Tabla3567[[#This Row],[ENTRADAS3]]-Tabla3567[[#This Row],[SALIDAS4]]</f>
        <v>9817</v>
      </c>
    </row>
    <row r="204" spans="1:15">
      <c r="A204" s="9" t="s">
        <v>34</v>
      </c>
      <c r="B204" s="17" t="s">
        <v>877</v>
      </c>
      <c r="C204" t="s">
        <v>80</v>
      </c>
      <c r="D204" t="s">
        <v>446</v>
      </c>
      <c r="F204" s="9" t="s">
        <v>820</v>
      </c>
      <c r="G204">
        <v>7</v>
      </c>
      <c r="J204">
        <f>+Tabla3567[[#This Row],[BALANCE INICIAL]]+Tabla3567[[#This Row],[ENTRADAS]]-Tabla3567[[#This Row],[SALIDAS]]</f>
        <v>7</v>
      </c>
      <c r="K204" s="2">
        <v>190</v>
      </c>
      <c r="L204" s="2">
        <f>+Tabla3567[[#This Row],[BALANCE INICIAL]]*Tabla3567[[#This Row],[PRECIO]]</f>
        <v>1330</v>
      </c>
      <c r="M204" s="2">
        <f>+Tabla3567[[#This Row],[ENTRADAS]]*Tabla3567[[#This Row],[PRECIO]]</f>
        <v>0</v>
      </c>
      <c r="N204" s="2">
        <f>+Tabla3567[[#This Row],[SALIDAS]]*Tabla3567[[#This Row],[PRECIO]]</f>
        <v>0</v>
      </c>
      <c r="O204" s="2">
        <f>+Tabla3567[[#This Row],[BALANCE INICIAL2]]+Tabla3567[[#This Row],[ENTRADAS3]]-Tabla3567[[#This Row],[SALIDAS4]]</f>
        <v>1330</v>
      </c>
    </row>
    <row r="205" spans="1:15">
      <c r="A205" s="9" t="s">
        <v>34</v>
      </c>
      <c r="B205" s="17" t="s">
        <v>877</v>
      </c>
      <c r="C205" t="s">
        <v>80</v>
      </c>
      <c r="D205" t="s">
        <v>447</v>
      </c>
      <c r="F205" s="9" t="s">
        <v>820</v>
      </c>
      <c r="G205">
        <v>3</v>
      </c>
      <c r="J205">
        <f>+Tabla3567[[#This Row],[BALANCE INICIAL]]+Tabla3567[[#This Row],[ENTRADAS]]-Tabla3567[[#This Row],[SALIDAS]]</f>
        <v>3</v>
      </c>
      <c r="K205" s="2">
        <v>1348</v>
      </c>
      <c r="L205" s="2">
        <f>+Tabla3567[[#This Row],[BALANCE INICIAL]]*Tabla3567[[#This Row],[PRECIO]]</f>
        <v>4044</v>
      </c>
      <c r="M205" s="2">
        <f>+Tabla3567[[#This Row],[ENTRADAS]]*Tabla3567[[#This Row],[PRECIO]]</f>
        <v>0</v>
      </c>
      <c r="N205" s="2">
        <f>+Tabla3567[[#This Row],[SALIDAS]]*Tabla3567[[#This Row],[PRECIO]]</f>
        <v>0</v>
      </c>
      <c r="O205" s="2">
        <f>+Tabla3567[[#This Row],[BALANCE INICIAL2]]+Tabla3567[[#This Row],[ENTRADAS3]]-Tabla3567[[#This Row],[SALIDAS4]]</f>
        <v>4044</v>
      </c>
    </row>
    <row r="206" spans="1:15">
      <c r="A206" s="9" t="s">
        <v>34</v>
      </c>
      <c r="B206" s="17" t="s">
        <v>877</v>
      </c>
      <c r="C206" t="s">
        <v>80</v>
      </c>
      <c r="D206" t="s">
        <v>448</v>
      </c>
      <c r="F206" s="9" t="s">
        <v>820</v>
      </c>
      <c r="G206">
        <v>9</v>
      </c>
      <c r="J206">
        <f>+Tabla3567[[#This Row],[BALANCE INICIAL]]+Tabla3567[[#This Row],[ENTRADAS]]-Tabla3567[[#This Row],[SALIDAS]]</f>
        <v>9</v>
      </c>
      <c r="K206" s="2">
        <v>3655</v>
      </c>
      <c r="L206" s="2">
        <f>+Tabla3567[[#This Row],[BALANCE INICIAL]]*Tabla3567[[#This Row],[PRECIO]]</f>
        <v>32895</v>
      </c>
      <c r="M206" s="2">
        <f>+Tabla3567[[#This Row],[ENTRADAS]]*Tabla3567[[#This Row],[PRECIO]]</f>
        <v>0</v>
      </c>
      <c r="N206" s="2">
        <f>+Tabla3567[[#This Row],[SALIDAS]]*Tabla3567[[#This Row],[PRECIO]]</f>
        <v>0</v>
      </c>
      <c r="O206" s="2">
        <f>+Tabla3567[[#This Row],[BALANCE INICIAL2]]+Tabla3567[[#This Row],[ENTRADAS3]]-Tabla3567[[#This Row],[SALIDAS4]]</f>
        <v>32895</v>
      </c>
    </row>
    <row r="207" spans="1:15">
      <c r="A207" s="9" t="s">
        <v>34</v>
      </c>
      <c r="B207" s="17" t="s">
        <v>877</v>
      </c>
      <c r="C207" t="s">
        <v>80</v>
      </c>
      <c r="D207" t="s">
        <v>449</v>
      </c>
      <c r="F207" s="9" t="s">
        <v>861</v>
      </c>
      <c r="G207">
        <v>373</v>
      </c>
      <c r="J207">
        <f>+Tabla3567[[#This Row],[BALANCE INICIAL]]+Tabla3567[[#This Row],[ENTRADAS]]-Tabla3567[[#This Row],[SALIDAS]]</f>
        <v>373</v>
      </c>
      <c r="K207" s="2">
        <v>949</v>
      </c>
      <c r="L207" s="2">
        <f>+Tabla3567[[#This Row],[BALANCE INICIAL]]*Tabla3567[[#This Row],[PRECIO]]</f>
        <v>353977</v>
      </c>
      <c r="M207" s="2">
        <f>+Tabla3567[[#This Row],[ENTRADAS]]*Tabla3567[[#This Row],[PRECIO]]</f>
        <v>0</v>
      </c>
      <c r="N207" s="2">
        <f>+Tabla3567[[#This Row],[SALIDAS]]*Tabla3567[[#This Row],[PRECIO]]</f>
        <v>0</v>
      </c>
      <c r="O207" s="2">
        <f>+Tabla3567[[#This Row],[BALANCE INICIAL2]]+Tabla3567[[#This Row],[ENTRADAS3]]-Tabla3567[[#This Row],[SALIDAS4]]</f>
        <v>353977</v>
      </c>
    </row>
    <row r="208" spans="1:15">
      <c r="A208" s="9" t="s">
        <v>34</v>
      </c>
      <c r="B208" s="17" t="s">
        <v>877</v>
      </c>
      <c r="C208" t="s">
        <v>80</v>
      </c>
      <c r="D208" t="s">
        <v>450</v>
      </c>
      <c r="F208" s="9" t="s">
        <v>820</v>
      </c>
      <c r="G208">
        <v>3</v>
      </c>
      <c r="J208">
        <f>+Tabla3567[[#This Row],[BALANCE INICIAL]]+Tabla3567[[#This Row],[ENTRADAS]]-Tabla3567[[#This Row],[SALIDAS]]</f>
        <v>3</v>
      </c>
      <c r="K208" s="2">
        <v>426.17</v>
      </c>
      <c r="L208" s="2">
        <f>+Tabla3567[[#This Row],[BALANCE INICIAL]]*Tabla3567[[#This Row],[PRECIO]]</f>
        <v>1278.51</v>
      </c>
      <c r="M208" s="2">
        <f>+Tabla3567[[#This Row],[ENTRADAS]]*Tabla3567[[#This Row],[PRECIO]]</f>
        <v>0</v>
      </c>
      <c r="N208" s="2">
        <f>+Tabla3567[[#This Row],[SALIDAS]]*Tabla3567[[#This Row],[PRECIO]]</f>
        <v>0</v>
      </c>
      <c r="O208" s="2">
        <f>+Tabla3567[[#This Row],[BALANCE INICIAL2]]+Tabla3567[[#This Row],[ENTRADAS3]]-Tabla3567[[#This Row],[SALIDAS4]]</f>
        <v>1278.51</v>
      </c>
    </row>
    <row r="209" spans="1:15">
      <c r="A209" s="9" t="s">
        <v>34</v>
      </c>
      <c r="B209" s="17" t="s">
        <v>877</v>
      </c>
      <c r="C209" t="s">
        <v>80</v>
      </c>
      <c r="D209" t="s">
        <v>451</v>
      </c>
      <c r="F209" s="9" t="s">
        <v>820</v>
      </c>
      <c r="G209">
        <v>6</v>
      </c>
      <c r="J209">
        <f>+Tabla3567[[#This Row],[BALANCE INICIAL]]+Tabla3567[[#This Row],[ENTRADAS]]-Tabla3567[[#This Row],[SALIDAS]]</f>
        <v>6</v>
      </c>
      <c r="K209" s="2">
        <v>230</v>
      </c>
      <c r="L209" s="2">
        <f>+Tabla3567[[#This Row],[BALANCE INICIAL]]*Tabla3567[[#This Row],[PRECIO]]</f>
        <v>1380</v>
      </c>
      <c r="M209" s="2">
        <f>+Tabla3567[[#This Row],[ENTRADAS]]*Tabla3567[[#This Row],[PRECIO]]</f>
        <v>0</v>
      </c>
      <c r="N209" s="2">
        <f>+Tabla3567[[#This Row],[SALIDAS]]*Tabla3567[[#This Row],[PRECIO]]</f>
        <v>0</v>
      </c>
      <c r="O209" s="2">
        <f>+Tabla3567[[#This Row],[BALANCE INICIAL2]]+Tabla3567[[#This Row],[ENTRADAS3]]-Tabla3567[[#This Row],[SALIDAS4]]</f>
        <v>1380</v>
      </c>
    </row>
    <row r="210" spans="1:15">
      <c r="A210" s="9" t="s">
        <v>34</v>
      </c>
      <c r="B210" s="17" t="s">
        <v>877</v>
      </c>
      <c r="C210" t="s">
        <v>80</v>
      </c>
      <c r="D210" t="s">
        <v>452</v>
      </c>
      <c r="F210" s="9" t="s">
        <v>862</v>
      </c>
      <c r="G210">
        <v>200</v>
      </c>
      <c r="J210">
        <f>+Tabla3567[[#This Row],[BALANCE INICIAL]]+Tabla3567[[#This Row],[ENTRADAS]]-Tabla3567[[#This Row],[SALIDAS]]</f>
        <v>200</v>
      </c>
      <c r="K210" s="2">
        <v>890</v>
      </c>
      <c r="L210" s="2">
        <f>+Tabla3567[[#This Row],[BALANCE INICIAL]]*Tabla3567[[#This Row],[PRECIO]]</f>
        <v>178000</v>
      </c>
      <c r="M210" s="2">
        <f>+Tabla3567[[#This Row],[ENTRADAS]]*Tabla3567[[#This Row],[PRECIO]]</f>
        <v>0</v>
      </c>
      <c r="N210" s="2">
        <f>+Tabla3567[[#This Row],[SALIDAS]]*Tabla3567[[#This Row],[PRECIO]]</f>
        <v>0</v>
      </c>
      <c r="O210" s="2">
        <f>+Tabla3567[[#This Row],[BALANCE INICIAL2]]+Tabla3567[[#This Row],[ENTRADAS3]]-Tabla3567[[#This Row],[SALIDAS4]]</f>
        <v>178000</v>
      </c>
    </row>
    <row r="211" spans="1:15">
      <c r="A211" s="9" t="s">
        <v>34</v>
      </c>
      <c r="B211" s="17" t="s">
        <v>877</v>
      </c>
      <c r="C211" t="s">
        <v>80</v>
      </c>
      <c r="D211" t="s">
        <v>453</v>
      </c>
      <c r="F211" s="9" t="s">
        <v>820</v>
      </c>
      <c r="G211">
        <v>15</v>
      </c>
      <c r="J211">
        <f>+Tabla3567[[#This Row],[BALANCE INICIAL]]+Tabla3567[[#This Row],[ENTRADAS]]-Tabla3567[[#This Row],[SALIDAS]]</f>
        <v>15</v>
      </c>
      <c r="K211" s="2">
        <v>15</v>
      </c>
      <c r="L211" s="2">
        <f>+Tabla3567[[#This Row],[BALANCE INICIAL]]*Tabla3567[[#This Row],[PRECIO]]</f>
        <v>225</v>
      </c>
      <c r="M211" s="2">
        <f>+Tabla3567[[#This Row],[ENTRADAS]]*Tabla3567[[#This Row],[PRECIO]]</f>
        <v>0</v>
      </c>
      <c r="N211" s="2">
        <f>+Tabla3567[[#This Row],[SALIDAS]]*Tabla3567[[#This Row],[PRECIO]]</f>
        <v>0</v>
      </c>
      <c r="O211" s="2">
        <f>+Tabla3567[[#This Row],[BALANCE INICIAL2]]+Tabla3567[[#This Row],[ENTRADAS3]]-Tabla3567[[#This Row],[SALIDAS4]]</f>
        <v>225</v>
      </c>
    </row>
    <row r="212" spans="1:15">
      <c r="A212" s="9" t="s">
        <v>34</v>
      </c>
      <c r="B212" s="17" t="s">
        <v>877</v>
      </c>
      <c r="C212" t="s">
        <v>80</v>
      </c>
      <c r="D212" t="s">
        <v>454</v>
      </c>
      <c r="F212" s="9" t="s">
        <v>820</v>
      </c>
      <c r="H212">
        <v>20</v>
      </c>
      <c r="I212">
        <v>2</v>
      </c>
      <c r="J212">
        <f>+Tabla3567[[#This Row],[BALANCE INICIAL]]+Tabla3567[[#This Row],[ENTRADAS]]-Tabla3567[[#This Row],[SALIDAS]]</f>
        <v>18</v>
      </c>
      <c r="K212" s="2">
        <v>109</v>
      </c>
      <c r="L212" s="2">
        <f>+Tabla3567[[#This Row],[BALANCE INICIAL]]*Tabla3567[[#This Row],[PRECIO]]</f>
        <v>0</v>
      </c>
      <c r="M212" s="2">
        <f>+Tabla3567[[#This Row],[ENTRADAS]]*Tabla3567[[#This Row],[PRECIO]]</f>
        <v>2180</v>
      </c>
      <c r="N212" s="2">
        <f>+Tabla3567[[#This Row],[SALIDAS]]*Tabla3567[[#This Row],[PRECIO]]</f>
        <v>218</v>
      </c>
      <c r="O212" s="2">
        <f>+Tabla3567[[#This Row],[BALANCE INICIAL2]]+Tabla3567[[#This Row],[ENTRADAS3]]-Tabla3567[[#This Row],[SALIDAS4]]</f>
        <v>1962</v>
      </c>
    </row>
    <row r="213" spans="1:15">
      <c r="A213" s="9" t="s">
        <v>34</v>
      </c>
      <c r="B213" s="17" t="s">
        <v>877</v>
      </c>
      <c r="C213" t="s">
        <v>80</v>
      </c>
      <c r="D213" t="s">
        <v>455</v>
      </c>
      <c r="F213" s="9" t="s">
        <v>820</v>
      </c>
      <c r="H213">
        <v>20</v>
      </c>
      <c r="J213">
        <f>+Tabla3567[[#This Row],[BALANCE INICIAL]]+Tabla3567[[#This Row],[ENTRADAS]]-Tabla3567[[#This Row],[SALIDAS]]</f>
        <v>20</v>
      </c>
      <c r="K213" s="2">
        <v>6.3</v>
      </c>
      <c r="L213" s="2">
        <f>+Tabla3567[[#This Row],[BALANCE INICIAL]]*Tabla3567[[#This Row],[PRECIO]]</f>
        <v>0</v>
      </c>
      <c r="M213" s="2">
        <f>+Tabla3567[[#This Row],[ENTRADAS]]*Tabla3567[[#This Row],[PRECIO]]</f>
        <v>126</v>
      </c>
      <c r="N213" s="2">
        <f>+Tabla3567[[#This Row],[SALIDAS]]*Tabla3567[[#This Row],[PRECIO]]</f>
        <v>0</v>
      </c>
      <c r="O213" s="2">
        <f>+Tabla3567[[#This Row],[BALANCE INICIAL2]]+Tabla3567[[#This Row],[ENTRADAS3]]-Tabla3567[[#This Row],[SALIDAS4]]</f>
        <v>126</v>
      </c>
    </row>
    <row r="214" spans="1:15">
      <c r="A214" s="9" t="s">
        <v>34</v>
      </c>
      <c r="B214" s="17" t="s">
        <v>877</v>
      </c>
      <c r="C214" t="s">
        <v>80</v>
      </c>
      <c r="D214" t="s">
        <v>456</v>
      </c>
      <c r="F214" s="9" t="s">
        <v>820</v>
      </c>
      <c r="H214">
        <v>50</v>
      </c>
      <c r="J214">
        <f>+Tabla3567[[#This Row],[BALANCE INICIAL]]+Tabla3567[[#This Row],[ENTRADAS]]-Tabla3567[[#This Row],[SALIDAS]]</f>
        <v>50</v>
      </c>
      <c r="K214" s="2">
        <v>6.2</v>
      </c>
      <c r="L214" s="2">
        <f>+Tabla3567[[#This Row],[BALANCE INICIAL]]*Tabla3567[[#This Row],[PRECIO]]</f>
        <v>0</v>
      </c>
      <c r="M214" s="2">
        <f>+Tabla3567[[#This Row],[ENTRADAS]]*Tabla3567[[#This Row],[PRECIO]]</f>
        <v>310</v>
      </c>
      <c r="N214" s="2">
        <f>+Tabla3567[[#This Row],[SALIDAS]]*Tabla3567[[#This Row],[PRECIO]]</f>
        <v>0</v>
      </c>
      <c r="O214" s="2">
        <f>+Tabla3567[[#This Row],[BALANCE INICIAL2]]+Tabla3567[[#This Row],[ENTRADAS3]]-Tabla3567[[#This Row],[SALIDAS4]]</f>
        <v>310</v>
      </c>
    </row>
    <row r="215" spans="1:15">
      <c r="A215" s="9" t="s">
        <v>34</v>
      </c>
      <c r="B215" s="17" t="s">
        <v>877</v>
      </c>
      <c r="C215" t="s">
        <v>80</v>
      </c>
      <c r="D215" t="s">
        <v>457</v>
      </c>
      <c r="F215" s="9" t="s">
        <v>820</v>
      </c>
      <c r="H215">
        <v>4</v>
      </c>
      <c r="J215">
        <f>+Tabla3567[[#This Row],[BALANCE INICIAL]]+Tabla3567[[#This Row],[ENTRADAS]]-Tabla3567[[#This Row],[SALIDAS]]</f>
        <v>4</v>
      </c>
      <c r="K215" s="2">
        <v>126</v>
      </c>
      <c r="L215" s="2">
        <f>+Tabla3567[[#This Row],[BALANCE INICIAL]]*Tabla3567[[#This Row],[PRECIO]]</f>
        <v>0</v>
      </c>
      <c r="M215" s="2">
        <f>+Tabla3567[[#This Row],[ENTRADAS]]*Tabla3567[[#This Row],[PRECIO]]</f>
        <v>504</v>
      </c>
      <c r="N215" s="2">
        <f>+Tabla3567[[#This Row],[SALIDAS]]*Tabla3567[[#This Row],[PRECIO]]</f>
        <v>0</v>
      </c>
      <c r="O215" s="2">
        <f>+Tabla3567[[#This Row],[BALANCE INICIAL2]]+Tabla3567[[#This Row],[ENTRADAS3]]-Tabla3567[[#This Row],[SALIDAS4]]</f>
        <v>504</v>
      </c>
    </row>
    <row r="216" spans="1:15">
      <c r="A216" s="9" t="s">
        <v>34</v>
      </c>
      <c r="B216" s="17" t="s">
        <v>877</v>
      </c>
      <c r="C216" t="s">
        <v>80</v>
      </c>
      <c r="D216" t="s">
        <v>458</v>
      </c>
      <c r="F216" s="9" t="s">
        <v>820</v>
      </c>
      <c r="H216">
        <v>20</v>
      </c>
      <c r="J216">
        <f>+Tabla3567[[#This Row],[BALANCE INICIAL]]+Tabla3567[[#This Row],[ENTRADAS]]-Tabla3567[[#This Row],[SALIDAS]]</f>
        <v>20</v>
      </c>
      <c r="K216" s="2">
        <v>428</v>
      </c>
      <c r="L216" s="2">
        <f>+Tabla3567[[#This Row],[BALANCE INICIAL]]*Tabla3567[[#This Row],[PRECIO]]</f>
        <v>0</v>
      </c>
      <c r="M216" s="2">
        <f>+Tabla3567[[#This Row],[ENTRADAS]]*Tabla3567[[#This Row],[PRECIO]]</f>
        <v>8560</v>
      </c>
      <c r="N216" s="2">
        <f>+Tabla3567[[#This Row],[SALIDAS]]*Tabla3567[[#This Row],[PRECIO]]</f>
        <v>0</v>
      </c>
      <c r="O216" s="2">
        <f>+Tabla3567[[#This Row],[BALANCE INICIAL2]]+Tabla3567[[#This Row],[ENTRADAS3]]-Tabla3567[[#This Row],[SALIDAS4]]</f>
        <v>8560</v>
      </c>
    </row>
    <row r="217" spans="1:15">
      <c r="A217" s="9" t="s">
        <v>34</v>
      </c>
      <c r="B217" s="17" t="s">
        <v>877</v>
      </c>
      <c r="C217" t="s">
        <v>80</v>
      </c>
      <c r="D217" t="s">
        <v>459</v>
      </c>
      <c r="F217" s="9" t="s">
        <v>820</v>
      </c>
      <c r="H217">
        <v>20</v>
      </c>
      <c r="J217">
        <f>+Tabla3567[[#This Row],[BALANCE INICIAL]]+Tabla3567[[#This Row],[ENTRADAS]]-Tabla3567[[#This Row],[SALIDAS]]</f>
        <v>20</v>
      </c>
      <c r="K217" s="2">
        <v>23</v>
      </c>
      <c r="L217" s="2">
        <f>+Tabla3567[[#This Row],[BALANCE INICIAL]]*Tabla3567[[#This Row],[PRECIO]]</f>
        <v>0</v>
      </c>
      <c r="M217" s="2">
        <f>+Tabla3567[[#This Row],[ENTRADAS]]*Tabla3567[[#This Row],[PRECIO]]</f>
        <v>460</v>
      </c>
      <c r="N217" s="2">
        <f>+Tabla3567[[#This Row],[SALIDAS]]*Tabla3567[[#This Row],[PRECIO]]</f>
        <v>0</v>
      </c>
      <c r="O217" s="2">
        <f>+Tabla3567[[#This Row],[BALANCE INICIAL2]]+Tabla3567[[#This Row],[ENTRADAS3]]-Tabla3567[[#This Row],[SALIDAS4]]</f>
        <v>460</v>
      </c>
    </row>
    <row r="218" spans="1:15">
      <c r="A218" s="9" t="s">
        <v>34</v>
      </c>
      <c r="B218" s="17" t="s">
        <v>877</v>
      </c>
      <c r="C218" t="s">
        <v>80</v>
      </c>
      <c r="D218" t="s">
        <v>460</v>
      </c>
      <c r="F218" s="9" t="s">
        <v>820</v>
      </c>
      <c r="H218">
        <v>10</v>
      </c>
      <c r="J218">
        <f>+Tabla3567[[#This Row],[BALANCE INICIAL]]+Tabla3567[[#This Row],[ENTRADAS]]-Tabla3567[[#This Row],[SALIDAS]]</f>
        <v>10</v>
      </c>
      <c r="K218" s="2">
        <v>297</v>
      </c>
      <c r="L218" s="2">
        <f>+Tabla3567[[#This Row],[BALANCE INICIAL]]*Tabla3567[[#This Row],[PRECIO]]</f>
        <v>0</v>
      </c>
      <c r="M218" s="2">
        <f>+Tabla3567[[#This Row],[ENTRADAS]]*Tabla3567[[#This Row],[PRECIO]]</f>
        <v>2970</v>
      </c>
      <c r="N218" s="2">
        <f>+Tabla3567[[#This Row],[SALIDAS]]*Tabla3567[[#This Row],[PRECIO]]</f>
        <v>0</v>
      </c>
      <c r="O218" s="2">
        <f>+Tabla3567[[#This Row],[BALANCE INICIAL2]]+Tabla3567[[#This Row],[ENTRADAS3]]-Tabla3567[[#This Row],[SALIDAS4]]</f>
        <v>2970</v>
      </c>
    </row>
    <row r="219" spans="1:15">
      <c r="A219" s="9" t="s">
        <v>34</v>
      </c>
      <c r="B219" s="17" t="s">
        <v>877</v>
      </c>
      <c r="C219" t="s">
        <v>80</v>
      </c>
      <c r="D219" t="s">
        <v>461</v>
      </c>
      <c r="F219" s="9" t="s">
        <v>820</v>
      </c>
      <c r="H219">
        <v>1</v>
      </c>
      <c r="J219">
        <f>+Tabla3567[[#This Row],[BALANCE INICIAL]]+Tabla3567[[#This Row],[ENTRADAS]]-Tabla3567[[#This Row],[SALIDAS]]</f>
        <v>1</v>
      </c>
      <c r="K219" s="2">
        <v>335</v>
      </c>
      <c r="L219" s="2">
        <f>+Tabla3567[[#This Row],[BALANCE INICIAL]]*Tabla3567[[#This Row],[PRECIO]]</f>
        <v>0</v>
      </c>
      <c r="M219" s="2">
        <f>+Tabla3567[[#This Row],[ENTRADAS]]*Tabla3567[[#This Row],[PRECIO]]</f>
        <v>335</v>
      </c>
      <c r="N219" s="2">
        <f>+Tabla3567[[#This Row],[SALIDAS]]*Tabla3567[[#This Row],[PRECIO]]</f>
        <v>0</v>
      </c>
      <c r="O219" s="2">
        <f>+Tabla3567[[#This Row],[BALANCE INICIAL2]]+Tabla3567[[#This Row],[ENTRADAS3]]-Tabla3567[[#This Row],[SALIDAS4]]</f>
        <v>335</v>
      </c>
    </row>
    <row r="220" spans="1:15">
      <c r="A220" s="9" t="s">
        <v>34</v>
      </c>
      <c r="B220" s="17" t="s">
        <v>877</v>
      </c>
      <c r="C220" t="s">
        <v>80</v>
      </c>
      <c r="D220" t="s">
        <v>462</v>
      </c>
      <c r="F220" s="9" t="s">
        <v>820</v>
      </c>
      <c r="H220">
        <v>3</v>
      </c>
      <c r="J220">
        <f>+Tabla3567[[#This Row],[BALANCE INICIAL]]+Tabla3567[[#This Row],[ENTRADAS]]-Tabla3567[[#This Row],[SALIDAS]]</f>
        <v>3</v>
      </c>
      <c r="K220" s="2">
        <v>4626</v>
      </c>
      <c r="L220" s="2">
        <f>+Tabla3567[[#This Row],[BALANCE INICIAL]]*Tabla3567[[#This Row],[PRECIO]]</f>
        <v>0</v>
      </c>
      <c r="M220" s="2">
        <f>+Tabla3567[[#This Row],[ENTRADAS]]*Tabla3567[[#This Row],[PRECIO]]</f>
        <v>13878</v>
      </c>
      <c r="N220" s="2">
        <f>+Tabla3567[[#This Row],[SALIDAS]]*Tabla3567[[#This Row],[PRECIO]]</f>
        <v>0</v>
      </c>
      <c r="O220" s="2">
        <f>+Tabla3567[[#This Row],[BALANCE INICIAL2]]+Tabla3567[[#This Row],[ENTRADAS3]]-Tabla3567[[#This Row],[SALIDAS4]]</f>
        <v>13878</v>
      </c>
    </row>
    <row r="221" spans="1:15">
      <c r="A221" s="9" t="s">
        <v>34</v>
      </c>
      <c r="B221" s="17" t="s">
        <v>877</v>
      </c>
      <c r="C221" t="s">
        <v>80</v>
      </c>
      <c r="D221" t="s">
        <v>463</v>
      </c>
      <c r="F221" s="9" t="s">
        <v>820</v>
      </c>
      <c r="H221">
        <v>10</v>
      </c>
      <c r="J221">
        <f>+Tabla3567[[#This Row],[BALANCE INICIAL]]+Tabla3567[[#This Row],[ENTRADAS]]-Tabla3567[[#This Row],[SALIDAS]]</f>
        <v>10</v>
      </c>
      <c r="K221" s="2">
        <v>416</v>
      </c>
      <c r="L221" s="2">
        <f>+Tabla3567[[#This Row],[BALANCE INICIAL]]*Tabla3567[[#This Row],[PRECIO]]</f>
        <v>0</v>
      </c>
      <c r="M221" s="2">
        <f>+Tabla3567[[#This Row],[ENTRADAS]]*Tabla3567[[#This Row],[PRECIO]]</f>
        <v>4160</v>
      </c>
      <c r="N221" s="2">
        <f>+Tabla3567[[#This Row],[SALIDAS]]*Tabla3567[[#This Row],[PRECIO]]</f>
        <v>0</v>
      </c>
      <c r="O221" s="2">
        <f>+Tabla3567[[#This Row],[BALANCE INICIAL2]]+Tabla3567[[#This Row],[ENTRADAS3]]-Tabla3567[[#This Row],[SALIDAS4]]</f>
        <v>4160</v>
      </c>
    </row>
    <row r="222" spans="1:15">
      <c r="A222" s="30" t="s">
        <v>24</v>
      </c>
      <c r="B222" s="28" t="s">
        <v>875</v>
      </c>
      <c r="C222" s="29" t="s">
        <v>64</v>
      </c>
      <c r="D222" t="s">
        <v>991</v>
      </c>
      <c r="E222" t="s">
        <v>993</v>
      </c>
      <c r="F222" s="9" t="s">
        <v>820</v>
      </c>
      <c r="H222">
        <v>12</v>
      </c>
      <c r="I222">
        <v>1</v>
      </c>
      <c r="J222">
        <f>+Tabla3567[[#This Row],[BALANCE INICIAL]]+Tabla3567[[#This Row],[ENTRADAS]]-Tabla3567[[#This Row],[SALIDAS]]</f>
        <v>11</v>
      </c>
      <c r="K222" s="2">
        <v>281.36</v>
      </c>
      <c r="L222" s="2">
        <f>+Tabla3567[[#This Row],[BALANCE INICIAL]]*Tabla3567[[#This Row],[PRECIO]]</f>
        <v>0</v>
      </c>
      <c r="M222" s="2">
        <f>+Tabla3567[[#This Row],[ENTRADAS]]*Tabla3567[[#This Row],[PRECIO]]</f>
        <v>3376.32</v>
      </c>
      <c r="N222" s="2">
        <f>+Tabla3567[[#This Row],[SALIDAS]]*Tabla3567[[#This Row],[PRECIO]]</f>
        <v>281.36</v>
      </c>
      <c r="O222" s="2">
        <f>+Tabla3567[[#This Row],[BALANCE INICIAL2]]+Tabla3567[[#This Row],[ENTRADAS3]]-Tabla3567[[#This Row],[SALIDAS4]]</f>
        <v>3094.96</v>
      </c>
    </row>
    <row r="223" spans="1:15">
      <c r="A223" s="30" t="s">
        <v>24</v>
      </c>
      <c r="B223" s="28" t="s">
        <v>875</v>
      </c>
      <c r="C223" s="29" t="s">
        <v>64</v>
      </c>
      <c r="D223" t="s">
        <v>992</v>
      </c>
      <c r="E223" t="s">
        <v>993</v>
      </c>
      <c r="F223" s="9" t="s">
        <v>820</v>
      </c>
      <c r="H223">
        <v>18</v>
      </c>
      <c r="I223">
        <v>6</v>
      </c>
      <c r="J223">
        <f>+Tabla3567[[#This Row],[BALANCE INICIAL]]+Tabla3567[[#This Row],[ENTRADAS]]-Tabla3567[[#This Row],[SALIDAS]]</f>
        <v>12</v>
      </c>
      <c r="K223" s="2">
        <v>1494.07</v>
      </c>
      <c r="L223" s="2">
        <f>+Tabla3567[[#This Row],[BALANCE INICIAL]]*Tabla3567[[#This Row],[PRECIO]]</f>
        <v>0</v>
      </c>
      <c r="M223" s="2">
        <f>+Tabla3567[[#This Row],[ENTRADAS]]*Tabla3567[[#This Row],[PRECIO]]</f>
        <v>26893.26</v>
      </c>
      <c r="N223" s="2">
        <f>+Tabla3567[[#This Row],[SALIDAS]]*Tabla3567[[#This Row],[PRECIO]]</f>
        <v>8964.42</v>
      </c>
      <c r="O223" s="2">
        <f>+Tabla3567[[#This Row],[BALANCE INICIAL2]]+Tabla3567[[#This Row],[ENTRADAS3]]-Tabla3567[[#This Row],[SALIDAS4]]</f>
        <v>17928.839999999997</v>
      </c>
    </row>
    <row r="224" spans="1:15">
      <c r="A224" s="9" t="s">
        <v>34</v>
      </c>
      <c r="B224" s="17" t="s">
        <v>877</v>
      </c>
      <c r="C224" t="s">
        <v>80</v>
      </c>
      <c r="D224" t="s">
        <v>465</v>
      </c>
      <c r="F224" s="9" t="s">
        <v>820</v>
      </c>
      <c r="G224">
        <v>11</v>
      </c>
      <c r="I224">
        <v>1</v>
      </c>
      <c r="J224">
        <f>+Tabla3567[[#This Row],[BALANCE INICIAL]]+Tabla3567[[#This Row],[ENTRADAS]]-Tabla3567[[#This Row],[SALIDAS]]</f>
        <v>10</v>
      </c>
      <c r="K224" s="2">
        <v>310.39999999999998</v>
      </c>
      <c r="L224" s="2">
        <f>+Tabla3567[[#This Row],[BALANCE INICIAL]]*Tabla3567[[#This Row],[PRECIO]]</f>
        <v>3414.3999999999996</v>
      </c>
      <c r="M224" s="2">
        <f>+Tabla3567[[#This Row],[ENTRADAS]]*Tabla3567[[#This Row],[PRECIO]]</f>
        <v>0</v>
      </c>
      <c r="N224" s="2">
        <f>+Tabla3567[[#This Row],[SALIDAS]]*Tabla3567[[#This Row],[PRECIO]]</f>
        <v>310.39999999999998</v>
      </c>
      <c r="O224" s="2">
        <f>+Tabla3567[[#This Row],[BALANCE INICIAL2]]+Tabla3567[[#This Row],[ENTRADAS3]]-Tabla3567[[#This Row],[SALIDAS4]]</f>
        <v>3103.9999999999995</v>
      </c>
    </row>
    <row r="225" spans="1:15">
      <c r="A225" s="9" t="s">
        <v>34</v>
      </c>
      <c r="B225" s="17" t="s">
        <v>877</v>
      </c>
      <c r="C225" t="s">
        <v>80</v>
      </c>
      <c r="D225" t="s">
        <v>466</v>
      </c>
      <c r="F225" s="9" t="s">
        <v>820</v>
      </c>
      <c r="G225">
        <v>8</v>
      </c>
      <c r="J225">
        <f>+Tabla3567[[#This Row],[BALANCE INICIAL]]+Tabla3567[[#This Row],[ENTRADAS]]-Tabla3567[[#This Row],[SALIDAS]]</f>
        <v>8</v>
      </c>
      <c r="K225" s="2">
        <v>310.39999999999998</v>
      </c>
      <c r="L225" s="2">
        <f>+Tabla3567[[#This Row],[BALANCE INICIAL]]*Tabla3567[[#This Row],[PRECIO]]</f>
        <v>2483.1999999999998</v>
      </c>
      <c r="M225" s="2">
        <f>+Tabla3567[[#This Row],[ENTRADAS]]*Tabla3567[[#This Row],[PRECIO]]</f>
        <v>0</v>
      </c>
      <c r="N225" s="2">
        <f>+Tabla3567[[#This Row],[SALIDAS]]*Tabla3567[[#This Row],[PRECIO]]</f>
        <v>0</v>
      </c>
      <c r="O225" s="2">
        <f>+Tabla3567[[#This Row],[BALANCE INICIAL2]]+Tabla3567[[#This Row],[ENTRADAS3]]-Tabla3567[[#This Row],[SALIDAS4]]</f>
        <v>2483.1999999999998</v>
      </c>
    </row>
    <row r="226" spans="1:15">
      <c r="A226" s="9" t="s">
        <v>34</v>
      </c>
      <c r="B226" s="17" t="s">
        <v>877</v>
      </c>
      <c r="C226" t="s">
        <v>80</v>
      </c>
      <c r="D226" t="s">
        <v>467</v>
      </c>
      <c r="F226" s="9" t="s">
        <v>820</v>
      </c>
      <c r="G226">
        <v>2</v>
      </c>
      <c r="J226">
        <f>+Tabla3567[[#This Row],[BALANCE INICIAL]]+Tabla3567[[#This Row],[ENTRADAS]]-Tabla3567[[#This Row],[SALIDAS]]</f>
        <v>2</v>
      </c>
      <c r="K226" s="2">
        <v>675</v>
      </c>
      <c r="L226" s="2">
        <f>+Tabla3567[[#This Row],[BALANCE INICIAL]]*Tabla3567[[#This Row],[PRECIO]]</f>
        <v>1350</v>
      </c>
      <c r="M226" s="2">
        <f>+Tabla3567[[#This Row],[ENTRADAS]]*Tabla3567[[#This Row],[PRECIO]]</f>
        <v>0</v>
      </c>
      <c r="N226" s="2">
        <f>+Tabla3567[[#This Row],[SALIDAS]]*Tabla3567[[#This Row],[PRECIO]]</f>
        <v>0</v>
      </c>
      <c r="O226" s="2">
        <f>+Tabla3567[[#This Row],[BALANCE INICIAL2]]+Tabla3567[[#This Row],[ENTRADAS3]]-Tabla3567[[#This Row],[SALIDAS4]]</f>
        <v>1350</v>
      </c>
    </row>
    <row r="227" spans="1:15">
      <c r="A227" s="9" t="s">
        <v>34</v>
      </c>
      <c r="B227" s="17" t="s">
        <v>877</v>
      </c>
      <c r="C227" t="s">
        <v>80</v>
      </c>
      <c r="D227" t="s">
        <v>468</v>
      </c>
      <c r="F227" s="9" t="s">
        <v>826</v>
      </c>
      <c r="G227">
        <v>50</v>
      </c>
      <c r="J227">
        <f>+Tabla3567[[#This Row],[BALANCE INICIAL]]+Tabla3567[[#This Row],[ENTRADAS]]-Tabla3567[[#This Row],[SALIDAS]]</f>
        <v>50</v>
      </c>
      <c r="K227" s="2">
        <v>70.510000000000005</v>
      </c>
      <c r="L227" s="2">
        <f>+Tabla3567[[#This Row],[BALANCE INICIAL]]*Tabla3567[[#This Row],[PRECIO]]</f>
        <v>3525.5000000000005</v>
      </c>
      <c r="M227" s="2">
        <f>+Tabla3567[[#This Row],[ENTRADAS]]*Tabla3567[[#This Row],[PRECIO]]</f>
        <v>0</v>
      </c>
      <c r="N227" s="2">
        <f>+Tabla3567[[#This Row],[SALIDAS]]*Tabla3567[[#This Row],[PRECIO]]</f>
        <v>0</v>
      </c>
      <c r="O227" s="2">
        <f>+Tabla3567[[#This Row],[BALANCE INICIAL2]]+Tabla3567[[#This Row],[ENTRADAS3]]-Tabla3567[[#This Row],[SALIDAS4]]</f>
        <v>3525.5000000000005</v>
      </c>
    </row>
    <row r="228" spans="1:15">
      <c r="A228" s="9" t="s">
        <v>34</v>
      </c>
      <c r="B228" s="17" t="s">
        <v>877</v>
      </c>
      <c r="C228" t="s">
        <v>80</v>
      </c>
      <c r="D228" t="s">
        <v>469</v>
      </c>
      <c r="F228" s="9" t="s">
        <v>820</v>
      </c>
      <c r="G228">
        <v>30</v>
      </c>
      <c r="I228">
        <v>2</v>
      </c>
      <c r="J228">
        <f>+Tabla3567[[#This Row],[BALANCE INICIAL]]+Tabla3567[[#This Row],[ENTRADAS]]-Tabla3567[[#This Row],[SALIDAS]]</f>
        <v>28</v>
      </c>
      <c r="K228" s="2">
        <v>336.37</v>
      </c>
      <c r="L228" s="2">
        <f>+Tabla3567[[#This Row],[BALANCE INICIAL]]*Tabla3567[[#This Row],[PRECIO]]</f>
        <v>10091.1</v>
      </c>
      <c r="M228" s="2">
        <f>+Tabla3567[[#This Row],[ENTRADAS]]*Tabla3567[[#This Row],[PRECIO]]</f>
        <v>0</v>
      </c>
      <c r="N228" s="2">
        <f>+Tabla3567[[#This Row],[SALIDAS]]*Tabla3567[[#This Row],[PRECIO]]</f>
        <v>672.74</v>
      </c>
      <c r="O228" s="2">
        <f>+Tabla3567[[#This Row],[BALANCE INICIAL2]]+Tabla3567[[#This Row],[ENTRADAS3]]-Tabla3567[[#This Row],[SALIDAS4]]</f>
        <v>9418.36</v>
      </c>
    </row>
    <row r="229" spans="1:15">
      <c r="A229" s="9" t="s">
        <v>34</v>
      </c>
      <c r="B229" s="17" t="s">
        <v>877</v>
      </c>
      <c r="C229" t="s">
        <v>80</v>
      </c>
      <c r="D229" t="s">
        <v>470</v>
      </c>
      <c r="F229" s="9" t="s">
        <v>826</v>
      </c>
      <c r="G229">
        <v>23</v>
      </c>
      <c r="J229">
        <f>+Tabla3567[[#This Row],[BALANCE INICIAL]]+Tabla3567[[#This Row],[ENTRADAS]]-Tabla3567[[#This Row],[SALIDAS]]</f>
        <v>23</v>
      </c>
      <c r="K229" s="2">
        <v>142.38</v>
      </c>
      <c r="L229" s="2">
        <f>+Tabla3567[[#This Row],[BALANCE INICIAL]]*Tabla3567[[#This Row],[PRECIO]]</f>
        <v>3274.74</v>
      </c>
      <c r="M229" s="2">
        <f>+Tabla3567[[#This Row],[ENTRADAS]]*Tabla3567[[#This Row],[PRECIO]]</f>
        <v>0</v>
      </c>
      <c r="N229" s="2">
        <f>+Tabla3567[[#This Row],[SALIDAS]]*Tabla3567[[#This Row],[PRECIO]]</f>
        <v>0</v>
      </c>
      <c r="O229" s="2">
        <f>+Tabla3567[[#This Row],[BALANCE INICIAL2]]+Tabla3567[[#This Row],[ENTRADAS3]]-Tabla3567[[#This Row],[SALIDAS4]]</f>
        <v>3274.74</v>
      </c>
    </row>
    <row r="230" spans="1:15">
      <c r="A230" s="9" t="s">
        <v>34</v>
      </c>
      <c r="B230" s="17" t="s">
        <v>877</v>
      </c>
      <c r="C230" t="s">
        <v>104</v>
      </c>
      <c r="D230" t="s">
        <v>497</v>
      </c>
      <c r="F230" s="9" t="s">
        <v>826</v>
      </c>
      <c r="G230">
        <v>0</v>
      </c>
      <c r="J230">
        <f>+Tabla3567[[#This Row],[BALANCE INICIAL]]+Tabla3567[[#This Row],[ENTRADAS]]-Tabla3567[[#This Row],[SALIDAS]]</f>
        <v>0</v>
      </c>
      <c r="K230" s="2">
        <v>8</v>
      </c>
      <c r="L230" s="2">
        <f>+Tabla3567[[#This Row],[BALANCE INICIAL]]*Tabla3567[[#This Row],[PRECIO]]</f>
        <v>0</v>
      </c>
      <c r="M230" s="2">
        <f>+Tabla3567[[#This Row],[ENTRADAS]]*Tabla3567[[#This Row],[PRECIO]]</f>
        <v>0</v>
      </c>
      <c r="N230" s="2">
        <f>+Tabla3567[[#This Row],[SALIDAS]]*Tabla3567[[#This Row],[PRECIO]]</f>
        <v>0</v>
      </c>
      <c r="O230" s="2">
        <f>+Tabla3567[[#This Row],[BALANCE INICIAL2]]+Tabla3567[[#This Row],[ENTRADAS3]]-Tabla3567[[#This Row],[SALIDAS4]]</f>
        <v>0</v>
      </c>
    </row>
    <row r="231" spans="1:15">
      <c r="A231" s="9" t="s">
        <v>29</v>
      </c>
      <c r="B231" t="s">
        <v>878</v>
      </c>
      <c r="C231" t="s">
        <v>104</v>
      </c>
      <c r="D231" t="s">
        <v>504</v>
      </c>
      <c r="F231" s="9" t="s">
        <v>826</v>
      </c>
      <c r="G231">
        <v>0</v>
      </c>
      <c r="J231">
        <f>+Tabla3567[[#This Row],[BALANCE INICIAL]]+Tabla3567[[#This Row],[ENTRADAS]]-Tabla3567[[#This Row],[SALIDAS]]</f>
        <v>0</v>
      </c>
      <c r="K231" s="2">
        <v>18</v>
      </c>
      <c r="L231" s="2">
        <f>+Tabla3567[[#This Row],[BALANCE INICIAL]]*Tabla3567[[#This Row],[PRECIO]]</f>
        <v>0</v>
      </c>
      <c r="M231" s="2">
        <f>+Tabla3567[[#This Row],[ENTRADAS]]*Tabla3567[[#This Row],[PRECIO]]</f>
        <v>0</v>
      </c>
      <c r="N231" s="2">
        <f>+Tabla3567[[#This Row],[SALIDAS]]*Tabla3567[[#This Row],[PRECIO]]</f>
        <v>0</v>
      </c>
      <c r="O231" s="2">
        <f>+Tabla3567[[#This Row],[BALANCE INICIAL2]]+Tabla3567[[#This Row],[ENTRADAS3]]-Tabla3567[[#This Row],[SALIDAS4]]</f>
        <v>0</v>
      </c>
    </row>
    <row r="232" spans="1:15">
      <c r="A232" s="9" t="s">
        <v>34</v>
      </c>
      <c r="B232" t="s">
        <v>877</v>
      </c>
      <c r="C232" t="s">
        <v>104</v>
      </c>
      <c r="D232" t="s">
        <v>531</v>
      </c>
      <c r="F232" s="9" t="s">
        <v>826</v>
      </c>
      <c r="G232">
        <v>0</v>
      </c>
      <c r="J232">
        <f>+Tabla3567[[#This Row],[BALANCE INICIAL]]+Tabla3567[[#This Row],[ENTRADAS]]-Tabla3567[[#This Row],[SALIDAS]]</f>
        <v>0</v>
      </c>
      <c r="K232" s="2">
        <v>138</v>
      </c>
      <c r="L232" s="2">
        <f>+Tabla3567[[#This Row],[BALANCE INICIAL]]*Tabla3567[[#This Row],[PRECIO]]</f>
        <v>0</v>
      </c>
      <c r="M232" s="2">
        <f>+Tabla3567[[#This Row],[ENTRADAS]]*Tabla3567[[#This Row],[PRECIO]]</f>
        <v>0</v>
      </c>
      <c r="N232" s="2">
        <f>+Tabla3567[[#This Row],[SALIDAS]]*Tabla3567[[#This Row],[PRECIO]]</f>
        <v>0</v>
      </c>
      <c r="O232" s="2">
        <f>+Tabla3567[[#This Row],[BALANCE INICIAL2]]+Tabla3567[[#This Row],[ENTRADAS3]]-Tabla3567[[#This Row],[SALIDAS4]]</f>
        <v>0</v>
      </c>
    </row>
    <row r="233" spans="1:15">
      <c r="A233" s="9" t="s">
        <v>34</v>
      </c>
      <c r="B233" t="s">
        <v>877</v>
      </c>
      <c r="C233" t="s">
        <v>104</v>
      </c>
      <c r="D233" t="s">
        <v>532</v>
      </c>
      <c r="F233" s="9" t="s">
        <v>826</v>
      </c>
      <c r="G233">
        <v>0</v>
      </c>
      <c r="J233">
        <f>+Tabla3567[[#This Row],[BALANCE INICIAL]]+Tabla3567[[#This Row],[ENTRADAS]]-Tabla3567[[#This Row],[SALIDAS]]</f>
        <v>0</v>
      </c>
      <c r="K233" s="2">
        <v>74</v>
      </c>
      <c r="L233" s="2">
        <f>+Tabla3567[[#This Row],[BALANCE INICIAL]]*Tabla3567[[#This Row],[PRECIO]]</f>
        <v>0</v>
      </c>
      <c r="M233" s="2">
        <f>+Tabla3567[[#This Row],[ENTRADAS]]*Tabla3567[[#This Row],[PRECIO]]</f>
        <v>0</v>
      </c>
      <c r="N233" s="2">
        <f>+Tabla3567[[#This Row],[SALIDAS]]*Tabla3567[[#This Row],[PRECIO]]</f>
        <v>0</v>
      </c>
      <c r="O233" s="2">
        <f>+Tabla3567[[#This Row],[BALANCE INICIAL2]]+Tabla3567[[#This Row],[ENTRADAS3]]-Tabla3567[[#This Row],[SALIDAS4]]</f>
        <v>0</v>
      </c>
    </row>
    <row r="234" spans="1:15">
      <c r="A234" s="15" t="s">
        <v>34</v>
      </c>
      <c r="B234" s="17" t="s">
        <v>877</v>
      </c>
      <c r="C234" s="18" t="s">
        <v>80</v>
      </c>
      <c r="D234" t="s">
        <v>544</v>
      </c>
      <c r="F234" s="9" t="s">
        <v>834</v>
      </c>
      <c r="G234">
        <v>1</v>
      </c>
      <c r="J234">
        <f>+Tabla3567[[#This Row],[BALANCE INICIAL]]+Tabla3567[[#This Row],[ENTRADAS]]-Tabla3567[[#This Row],[SALIDAS]]</f>
        <v>1</v>
      </c>
      <c r="K234" s="2">
        <v>225</v>
      </c>
      <c r="L234" s="2">
        <f>+Tabla3567[[#This Row],[BALANCE INICIAL]]*Tabla3567[[#This Row],[PRECIO]]</f>
        <v>225</v>
      </c>
      <c r="M234" s="2">
        <f>+Tabla3567[[#This Row],[ENTRADAS]]*Tabla3567[[#This Row],[PRECIO]]</f>
        <v>0</v>
      </c>
      <c r="N234" s="2">
        <f>+Tabla3567[[#This Row],[SALIDAS]]*Tabla3567[[#This Row],[PRECIO]]</f>
        <v>0</v>
      </c>
      <c r="O234" s="2">
        <f>+Tabla3567[[#This Row],[BALANCE INICIAL2]]+Tabla3567[[#This Row],[ENTRADAS3]]-Tabla3567[[#This Row],[SALIDAS4]]</f>
        <v>225</v>
      </c>
    </row>
    <row r="235" spans="1:15">
      <c r="A235" s="9" t="s">
        <v>35</v>
      </c>
      <c r="B235" s="10" t="s">
        <v>883</v>
      </c>
      <c r="C235" t="s">
        <v>81</v>
      </c>
      <c r="D235" t="s">
        <v>181</v>
      </c>
      <c r="F235" s="9" t="s">
        <v>820</v>
      </c>
      <c r="G235">
        <v>22</v>
      </c>
      <c r="J235">
        <f>+Tabla3567[[#This Row],[BALANCE INICIAL]]+Tabla3567[[#This Row],[ENTRADAS]]-Tabla3567[[#This Row],[SALIDAS]]</f>
        <v>22</v>
      </c>
      <c r="K235" s="2">
        <v>50</v>
      </c>
      <c r="L235" s="2">
        <f>+Tabla3567[[#This Row],[BALANCE INICIAL]]*Tabla3567[[#This Row],[PRECIO]]</f>
        <v>1100</v>
      </c>
      <c r="M235" s="2">
        <f>+Tabla3567[[#This Row],[ENTRADAS]]*Tabla3567[[#This Row],[PRECIO]]</f>
        <v>0</v>
      </c>
      <c r="N235" s="2">
        <f>+Tabla3567[[#This Row],[SALIDAS]]*Tabla3567[[#This Row],[PRECIO]]</f>
        <v>0</v>
      </c>
      <c r="O235" s="2">
        <f>+Tabla3567[[#This Row],[BALANCE INICIAL2]]+Tabla3567[[#This Row],[ENTRADAS3]]-Tabla3567[[#This Row],[SALIDAS4]]</f>
        <v>1100</v>
      </c>
    </row>
    <row r="236" spans="1:15">
      <c r="A236" s="9" t="s">
        <v>35</v>
      </c>
      <c r="B236" s="10" t="s">
        <v>883</v>
      </c>
      <c r="C236" t="s">
        <v>81</v>
      </c>
      <c r="D236" t="s">
        <v>433</v>
      </c>
      <c r="F236" s="9" t="s">
        <v>826</v>
      </c>
      <c r="G236">
        <v>48</v>
      </c>
      <c r="J236">
        <f>+Tabla3567[[#This Row],[BALANCE INICIAL]]+Tabla3567[[#This Row],[ENTRADAS]]-Tabla3567[[#This Row],[SALIDAS]]</f>
        <v>48</v>
      </c>
      <c r="K236" s="2">
        <v>813.56</v>
      </c>
      <c r="L236" s="2">
        <f>+Tabla3567[[#This Row],[BALANCE INICIAL]]*Tabla3567[[#This Row],[PRECIO]]</f>
        <v>39050.879999999997</v>
      </c>
      <c r="M236" s="2">
        <f>+Tabla3567[[#This Row],[ENTRADAS]]*Tabla3567[[#This Row],[PRECIO]]</f>
        <v>0</v>
      </c>
      <c r="N236" s="2">
        <f>+Tabla3567[[#This Row],[SALIDAS]]*Tabla3567[[#This Row],[PRECIO]]</f>
        <v>0</v>
      </c>
      <c r="O236" s="2">
        <f>+Tabla3567[[#This Row],[BALANCE INICIAL2]]+Tabla3567[[#This Row],[ENTRADAS3]]-Tabla3567[[#This Row],[SALIDAS4]]</f>
        <v>39050.879999999997</v>
      </c>
    </row>
    <row r="237" spans="1:15">
      <c r="A237" s="9" t="s">
        <v>35</v>
      </c>
      <c r="B237" s="10" t="s">
        <v>883</v>
      </c>
      <c r="C237" t="s">
        <v>81</v>
      </c>
      <c r="D237" t="s">
        <v>434</v>
      </c>
      <c r="F237" s="9" t="s">
        <v>820</v>
      </c>
      <c r="G237">
        <v>30</v>
      </c>
      <c r="J237">
        <f>+Tabla3567[[#This Row],[BALANCE INICIAL]]+Tabla3567[[#This Row],[ENTRADAS]]-Tabla3567[[#This Row],[SALIDAS]]</f>
        <v>30</v>
      </c>
      <c r="K237" s="2">
        <v>80.930000000000007</v>
      </c>
      <c r="L237" s="2">
        <f>+Tabla3567[[#This Row],[BALANCE INICIAL]]*Tabla3567[[#This Row],[PRECIO]]</f>
        <v>2427.9</v>
      </c>
      <c r="M237" s="2">
        <f>+Tabla3567[[#This Row],[ENTRADAS]]*Tabla3567[[#This Row],[PRECIO]]</f>
        <v>0</v>
      </c>
      <c r="N237" s="2">
        <f>+Tabla3567[[#This Row],[SALIDAS]]*Tabla3567[[#This Row],[PRECIO]]</f>
        <v>0</v>
      </c>
      <c r="O237" s="2">
        <f>+Tabla3567[[#This Row],[BALANCE INICIAL2]]+Tabla3567[[#This Row],[ENTRADAS3]]-Tabla3567[[#This Row],[SALIDAS4]]</f>
        <v>2427.9</v>
      </c>
    </row>
    <row r="238" spans="1:15">
      <c r="A238" s="9" t="s">
        <v>35</v>
      </c>
      <c r="B238" s="10" t="s">
        <v>883</v>
      </c>
      <c r="C238" t="s">
        <v>81</v>
      </c>
      <c r="D238" t="s">
        <v>435</v>
      </c>
      <c r="F238" s="9" t="s">
        <v>826</v>
      </c>
      <c r="G238">
        <v>1</v>
      </c>
      <c r="J238">
        <f>+Tabla3567[[#This Row],[BALANCE INICIAL]]+Tabla3567[[#This Row],[ENTRADAS]]-Tabla3567[[#This Row],[SALIDAS]]</f>
        <v>1</v>
      </c>
      <c r="K238" s="2">
        <v>466.44</v>
      </c>
      <c r="L238" s="2">
        <f>+Tabla3567[[#This Row],[BALANCE INICIAL]]*Tabla3567[[#This Row],[PRECIO]]</f>
        <v>466.44</v>
      </c>
      <c r="M238" s="2">
        <f>+Tabla3567[[#This Row],[ENTRADAS]]*Tabla3567[[#This Row],[PRECIO]]</f>
        <v>0</v>
      </c>
      <c r="N238" s="2">
        <f>+Tabla3567[[#This Row],[SALIDAS]]*Tabla3567[[#This Row],[PRECIO]]</f>
        <v>0</v>
      </c>
      <c r="O238" s="2">
        <f>+Tabla3567[[#This Row],[BALANCE INICIAL2]]+Tabla3567[[#This Row],[ENTRADAS3]]-Tabla3567[[#This Row],[SALIDAS4]]</f>
        <v>466.44</v>
      </c>
    </row>
    <row r="239" spans="1:15">
      <c r="A239" s="9" t="s">
        <v>35</v>
      </c>
      <c r="B239" s="10" t="s">
        <v>883</v>
      </c>
      <c r="C239" t="s">
        <v>81</v>
      </c>
      <c r="D239" t="s">
        <v>436</v>
      </c>
      <c r="F239" s="9" t="s">
        <v>820</v>
      </c>
      <c r="G239">
        <v>8</v>
      </c>
      <c r="J239">
        <f>+Tabla3567[[#This Row],[BALANCE INICIAL]]+Tabla3567[[#This Row],[ENTRADAS]]-Tabla3567[[#This Row],[SALIDAS]]</f>
        <v>8</v>
      </c>
      <c r="K239" s="2">
        <v>103.05</v>
      </c>
      <c r="L239" s="2">
        <f>+Tabla3567[[#This Row],[BALANCE INICIAL]]*Tabla3567[[#This Row],[PRECIO]]</f>
        <v>824.4</v>
      </c>
      <c r="M239" s="2">
        <f>+Tabla3567[[#This Row],[ENTRADAS]]*Tabla3567[[#This Row],[PRECIO]]</f>
        <v>0</v>
      </c>
      <c r="N239" s="2">
        <f>+Tabla3567[[#This Row],[SALIDAS]]*Tabla3567[[#This Row],[PRECIO]]</f>
        <v>0</v>
      </c>
      <c r="O239" s="2">
        <f>+Tabla3567[[#This Row],[BALANCE INICIAL2]]+Tabla3567[[#This Row],[ENTRADAS3]]-Tabla3567[[#This Row],[SALIDAS4]]</f>
        <v>824.4</v>
      </c>
    </row>
    <row r="240" spans="1:15">
      <c r="A240" s="9" t="s">
        <v>35</v>
      </c>
      <c r="B240" s="10" t="s">
        <v>883</v>
      </c>
      <c r="C240" t="s">
        <v>81</v>
      </c>
      <c r="D240" t="s">
        <v>437</v>
      </c>
      <c r="F240" s="9" t="s">
        <v>820</v>
      </c>
      <c r="G240">
        <v>22</v>
      </c>
      <c r="J240">
        <f>+Tabla3567[[#This Row],[BALANCE INICIAL]]+Tabla3567[[#This Row],[ENTRADAS]]-Tabla3567[[#This Row],[SALIDAS]]</f>
        <v>22</v>
      </c>
      <c r="K240" s="2">
        <v>19.53</v>
      </c>
      <c r="L240" s="2">
        <f>+Tabla3567[[#This Row],[BALANCE INICIAL]]*Tabla3567[[#This Row],[PRECIO]]</f>
        <v>429.66</v>
      </c>
      <c r="M240" s="2">
        <f>+Tabla3567[[#This Row],[ENTRADAS]]*Tabla3567[[#This Row],[PRECIO]]</f>
        <v>0</v>
      </c>
      <c r="N240" s="2">
        <f>+Tabla3567[[#This Row],[SALIDAS]]*Tabla3567[[#This Row],[PRECIO]]</f>
        <v>0</v>
      </c>
      <c r="O240" s="2">
        <f>+Tabla3567[[#This Row],[BALANCE INICIAL2]]+Tabla3567[[#This Row],[ENTRADAS3]]-Tabla3567[[#This Row],[SALIDAS4]]</f>
        <v>429.66</v>
      </c>
    </row>
    <row r="241" spans="1:15">
      <c r="A241" s="9" t="s">
        <v>35</v>
      </c>
      <c r="B241" s="10" t="s">
        <v>883</v>
      </c>
      <c r="C241" t="s">
        <v>81</v>
      </c>
      <c r="D241" t="s">
        <v>438</v>
      </c>
      <c r="F241" s="9" t="s">
        <v>826</v>
      </c>
      <c r="G241">
        <v>6</v>
      </c>
      <c r="J241">
        <f>+Tabla3567[[#This Row],[BALANCE INICIAL]]+Tabla3567[[#This Row],[ENTRADAS]]-Tabla3567[[#This Row],[SALIDAS]]</f>
        <v>6</v>
      </c>
      <c r="K241" s="2">
        <v>151.86000000000001</v>
      </c>
      <c r="L241" s="2">
        <f>+Tabla3567[[#This Row],[BALANCE INICIAL]]*Tabla3567[[#This Row],[PRECIO]]</f>
        <v>911.16000000000008</v>
      </c>
      <c r="M241" s="2">
        <f>+Tabla3567[[#This Row],[ENTRADAS]]*Tabla3567[[#This Row],[PRECIO]]</f>
        <v>0</v>
      </c>
      <c r="N241" s="2">
        <f>+Tabla3567[[#This Row],[SALIDAS]]*Tabla3567[[#This Row],[PRECIO]]</f>
        <v>0</v>
      </c>
      <c r="O241" s="2">
        <f>+Tabla3567[[#This Row],[BALANCE INICIAL2]]+Tabla3567[[#This Row],[ENTRADAS3]]-Tabla3567[[#This Row],[SALIDAS4]]</f>
        <v>911.16000000000008</v>
      </c>
    </row>
    <row r="242" spans="1:15">
      <c r="A242" s="9" t="s">
        <v>60</v>
      </c>
      <c r="B242" s="10" t="s">
        <v>885</v>
      </c>
      <c r="C242" t="s">
        <v>108</v>
      </c>
      <c r="D242" t="s">
        <v>652</v>
      </c>
      <c r="F242" s="9" t="s">
        <v>820</v>
      </c>
      <c r="G242">
        <v>1</v>
      </c>
      <c r="J242">
        <f>+Tabla3567[[#This Row],[BALANCE INICIAL]]+Tabla3567[[#This Row],[ENTRADAS]]-Tabla3567[[#This Row],[SALIDAS]]</f>
        <v>1</v>
      </c>
      <c r="K242" s="2">
        <v>18500</v>
      </c>
      <c r="L242" s="2">
        <f>+Tabla3567[[#This Row],[BALANCE INICIAL]]*Tabla3567[[#This Row],[PRECIO]]</f>
        <v>18500</v>
      </c>
      <c r="M242" s="2">
        <f>+Tabla3567[[#This Row],[ENTRADAS]]*Tabla3567[[#This Row],[PRECIO]]</f>
        <v>0</v>
      </c>
      <c r="N242" s="2">
        <f>+Tabla3567[[#This Row],[SALIDAS]]*Tabla3567[[#This Row],[PRECIO]]</f>
        <v>0</v>
      </c>
      <c r="O242" s="2">
        <f>+Tabla3567[[#This Row],[BALANCE INICIAL2]]+Tabla3567[[#This Row],[ENTRADAS3]]-Tabla3567[[#This Row],[SALIDAS4]]</f>
        <v>18500</v>
      </c>
    </row>
    <row r="243" spans="1:15">
      <c r="A243" s="9" t="s">
        <v>60</v>
      </c>
      <c r="B243" s="10" t="s">
        <v>885</v>
      </c>
      <c r="C243" t="s">
        <v>108</v>
      </c>
      <c r="D243" t="s">
        <v>703</v>
      </c>
      <c r="F243" s="9" t="s">
        <v>820</v>
      </c>
      <c r="G243">
        <v>1</v>
      </c>
      <c r="J243">
        <f>+Tabla3567[[#This Row],[BALANCE INICIAL]]+Tabla3567[[#This Row],[ENTRADAS]]-Tabla3567[[#This Row],[SALIDAS]]</f>
        <v>1</v>
      </c>
      <c r="K243" s="2">
        <v>3499.99</v>
      </c>
      <c r="L243" s="2">
        <f>+Tabla3567[[#This Row],[BALANCE INICIAL]]*Tabla3567[[#This Row],[PRECIO]]</f>
        <v>3499.99</v>
      </c>
      <c r="M243" s="2">
        <f>+Tabla3567[[#This Row],[ENTRADAS]]*Tabla3567[[#This Row],[PRECIO]]</f>
        <v>0</v>
      </c>
      <c r="N243" s="2">
        <f>+Tabla3567[[#This Row],[SALIDAS]]*Tabla3567[[#This Row],[PRECIO]]</f>
        <v>0</v>
      </c>
      <c r="O243" s="2">
        <f>+Tabla3567[[#This Row],[BALANCE INICIAL2]]+Tabla3567[[#This Row],[ENTRADAS3]]-Tabla3567[[#This Row],[SALIDAS4]]</f>
        <v>3499.99</v>
      </c>
    </row>
    <row r="244" spans="1:15">
      <c r="A244" s="9" t="s">
        <v>60</v>
      </c>
      <c r="B244" s="10" t="s">
        <v>885</v>
      </c>
      <c r="C244" t="s">
        <v>108</v>
      </c>
      <c r="D244" t="s">
        <v>706</v>
      </c>
      <c r="F244" s="9" t="s">
        <v>820</v>
      </c>
      <c r="G244">
        <v>1</v>
      </c>
      <c r="J244">
        <f>+Tabla3567[[#This Row],[BALANCE INICIAL]]+Tabla3567[[#This Row],[ENTRADAS]]-Tabla3567[[#This Row],[SALIDAS]]</f>
        <v>1</v>
      </c>
      <c r="K244" s="2">
        <v>8544</v>
      </c>
      <c r="L244" s="2">
        <f>+Tabla3567[[#This Row],[BALANCE INICIAL]]*Tabla3567[[#This Row],[PRECIO]]</f>
        <v>8544</v>
      </c>
      <c r="M244" s="2">
        <f>+Tabla3567[[#This Row],[ENTRADAS]]*Tabla3567[[#This Row],[PRECIO]]</f>
        <v>0</v>
      </c>
      <c r="N244" s="2">
        <f>+Tabla3567[[#This Row],[SALIDAS]]*Tabla3567[[#This Row],[PRECIO]]</f>
        <v>0</v>
      </c>
      <c r="O244" s="2">
        <f>+Tabla3567[[#This Row],[BALANCE INICIAL2]]+Tabla3567[[#This Row],[ENTRADAS3]]-Tabla3567[[#This Row],[SALIDAS4]]</f>
        <v>8544</v>
      </c>
    </row>
    <row r="245" spans="1:15">
      <c r="A245" s="9" t="s">
        <v>60</v>
      </c>
      <c r="B245" s="10" t="s">
        <v>885</v>
      </c>
      <c r="C245" t="s">
        <v>108</v>
      </c>
      <c r="D245" t="s">
        <v>720</v>
      </c>
      <c r="F245" s="9" t="s">
        <v>820</v>
      </c>
      <c r="G245">
        <v>1</v>
      </c>
      <c r="J245">
        <f>+Tabla3567[[#This Row],[BALANCE INICIAL]]+Tabla3567[[#This Row],[ENTRADAS]]-Tabla3567[[#This Row],[SALIDAS]]</f>
        <v>1</v>
      </c>
      <c r="K245" s="2">
        <v>9450</v>
      </c>
      <c r="L245" s="2">
        <f>+Tabla3567[[#This Row],[BALANCE INICIAL]]*Tabla3567[[#This Row],[PRECIO]]</f>
        <v>9450</v>
      </c>
      <c r="M245" s="2">
        <f>+Tabla3567[[#This Row],[ENTRADAS]]*Tabla3567[[#This Row],[PRECIO]]</f>
        <v>0</v>
      </c>
      <c r="N245" s="2">
        <f>+Tabla3567[[#This Row],[SALIDAS]]*Tabla3567[[#This Row],[PRECIO]]</f>
        <v>0</v>
      </c>
      <c r="O245" s="2">
        <f>+Tabla3567[[#This Row],[BALANCE INICIAL2]]+Tabla3567[[#This Row],[ENTRADAS3]]-Tabla3567[[#This Row],[SALIDAS4]]</f>
        <v>9450</v>
      </c>
    </row>
    <row r="246" spans="1:15">
      <c r="A246" s="9" t="s">
        <v>60</v>
      </c>
      <c r="B246" s="10" t="s">
        <v>885</v>
      </c>
      <c r="C246" t="s">
        <v>108</v>
      </c>
      <c r="D246" t="s">
        <v>808</v>
      </c>
      <c r="F246" s="9" t="s">
        <v>820</v>
      </c>
      <c r="G246">
        <v>1</v>
      </c>
      <c r="J246">
        <f>+Tabla3567[[#This Row],[BALANCE INICIAL]]+Tabla3567[[#This Row],[ENTRADAS]]-Tabla3567[[#This Row],[SALIDAS]]</f>
        <v>1</v>
      </c>
      <c r="K246" s="2">
        <v>645</v>
      </c>
      <c r="L246" s="2">
        <f>+Tabla3567[[#This Row],[BALANCE INICIAL]]*Tabla3567[[#This Row],[PRECIO]]</f>
        <v>645</v>
      </c>
      <c r="M246" s="2">
        <f>+Tabla3567[[#This Row],[ENTRADAS]]*Tabla3567[[#This Row],[PRECIO]]</f>
        <v>0</v>
      </c>
      <c r="N246" s="2">
        <f>+Tabla3567[[#This Row],[SALIDAS]]*Tabla3567[[#This Row],[PRECIO]]</f>
        <v>0</v>
      </c>
      <c r="O246" s="2">
        <f>+Tabla3567[[#This Row],[BALANCE INICIAL2]]+Tabla3567[[#This Row],[ENTRADAS3]]-Tabla3567[[#This Row],[SALIDAS4]]</f>
        <v>645</v>
      </c>
    </row>
    <row r="247" spans="1:15">
      <c r="A247" s="9" t="s">
        <v>37</v>
      </c>
      <c r="B247" s="10" t="s">
        <v>886</v>
      </c>
      <c r="C247" t="s">
        <v>83</v>
      </c>
      <c r="D247" t="s">
        <v>192</v>
      </c>
      <c r="F247" s="9" t="s">
        <v>820</v>
      </c>
      <c r="G247">
        <v>10</v>
      </c>
      <c r="J247">
        <f>+Tabla3567[[#This Row],[BALANCE INICIAL]]+Tabla3567[[#This Row],[ENTRADAS]]-Tabla3567[[#This Row],[SALIDAS]]</f>
        <v>10</v>
      </c>
      <c r="K247" s="2">
        <v>105.93</v>
      </c>
      <c r="L247" s="2">
        <f>+Tabla3567[[#This Row],[BALANCE INICIAL]]*Tabla3567[[#This Row],[PRECIO]]</f>
        <v>1059.3000000000002</v>
      </c>
      <c r="M247" s="2">
        <f>+Tabla3567[[#This Row],[ENTRADAS]]*Tabla3567[[#This Row],[PRECIO]]</f>
        <v>0</v>
      </c>
      <c r="N247" s="2">
        <f>+Tabla3567[[#This Row],[SALIDAS]]*Tabla3567[[#This Row],[PRECIO]]</f>
        <v>0</v>
      </c>
      <c r="O247" s="2">
        <f>+Tabla3567[[#This Row],[BALANCE INICIAL2]]+Tabla3567[[#This Row],[ENTRADAS3]]-Tabla3567[[#This Row],[SALIDAS4]]</f>
        <v>1059.3000000000002</v>
      </c>
    </row>
    <row r="248" spans="1:15">
      <c r="A248" s="9" t="s">
        <v>37</v>
      </c>
      <c r="B248" s="10" t="s">
        <v>886</v>
      </c>
      <c r="C248" t="s">
        <v>83</v>
      </c>
      <c r="D248" t="s">
        <v>193</v>
      </c>
      <c r="F248" s="9" t="s">
        <v>820</v>
      </c>
      <c r="G248">
        <v>10</v>
      </c>
      <c r="J248">
        <f>+Tabla3567[[#This Row],[BALANCE INICIAL]]+Tabla3567[[#This Row],[ENTRADAS]]-Tabla3567[[#This Row],[SALIDAS]]</f>
        <v>10</v>
      </c>
      <c r="K248" s="2">
        <v>132.41999999999999</v>
      </c>
      <c r="L248" s="2">
        <f>+Tabla3567[[#This Row],[BALANCE INICIAL]]*Tabla3567[[#This Row],[PRECIO]]</f>
        <v>1324.1999999999998</v>
      </c>
      <c r="M248" s="2">
        <f>+Tabla3567[[#This Row],[ENTRADAS]]*Tabla3567[[#This Row],[PRECIO]]</f>
        <v>0</v>
      </c>
      <c r="N248" s="2">
        <f>+Tabla3567[[#This Row],[SALIDAS]]*Tabla3567[[#This Row],[PRECIO]]</f>
        <v>0</v>
      </c>
      <c r="O248" s="2">
        <f>+Tabla3567[[#This Row],[BALANCE INICIAL2]]+Tabla3567[[#This Row],[ENTRADAS3]]-Tabla3567[[#This Row],[SALIDAS4]]</f>
        <v>1324.1999999999998</v>
      </c>
    </row>
    <row r="249" spans="1:15">
      <c r="A249" s="9" t="s">
        <v>37</v>
      </c>
      <c r="B249" s="10" t="s">
        <v>886</v>
      </c>
      <c r="C249" t="s">
        <v>83</v>
      </c>
      <c r="D249" t="s">
        <v>289</v>
      </c>
      <c r="F249" s="9" t="s">
        <v>820</v>
      </c>
      <c r="G249">
        <v>84</v>
      </c>
      <c r="I249">
        <v>4</v>
      </c>
      <c r="J249">
        <f>+Tabla3567[[#This Row],[BALANCE INICIAL]]+Tabla3567[[#This Row],[ENTRADAS]]-Tabla3567[[#This Row],[SALIDAS]]</f>
        <v>80</v>
      </c>
      <c r="K249" s="2">
        <v>99</v>
      </c>
      <c r="L249" s="2">
        <f>+Tabla3567[[#This Row],[BALANCE INICIAL]]*Tabla3567[[#This Row],[PRECIO]]</f>
        <v>8316</v>
      </c>
      <c r="M249" s="2">
        <f>+Tabla3567[[#This Row],[ENTRADAS]]*Tabla3567[[#This Row],[PRECIO]]</f>
        <v>0</v>
      </c>
      <c r="N249" s="2">
        <f>+Tabla3567[[#This Row],[SALIDAS]]*Tabla3567[[#This Row],[PRECIO]]</f>
        <v>396</v>
      </c>
      <c r="O249" s="2">
        <f>+Tabla3567[[#This Row],[BALANCE INICIAL2]]+Tabla3567[[#This Row],[ENTRADAS3]]-Tabla3567[[#This Row],[SALIDAS4]]</f>
        <v>7920</v>
      </c>
    </row>
    <row r="250" spans="1:15">
      <c r="A250" s="9" t="s">
        <v>37</v>
      </c>
      <c r="B250" s="10" t="s">
        <v>886</v>
      </c>
      <c r="C250" t="s">
        <v>83</v>
      </c>
      <c r="D250" t="s">
        <v>295</v>
      </c>
      <c r="F250" s="9" t="s">
        <v>826</v>
      </c>
      <c r="G250">
        <v>40</v>
      </c>
      <c r="I250">
        <v>16</v>
      </c>
      <c r="J250">
        <f>+Tabla3567[[#This Row],[BALANCE INICIAL]]+Tabla3567[[#This Row],[ENTRADAS]]-Tabla3567[[#This Row],[SALIDAS]]</f>
        <v>24</v>
      </c>
      <c r="K250" s="2">
        <v>106</v>
      </c>
      <c r="L250" s="2">
        <f>+Tabla3567[[#This Row],[BALANCE INICIAL]]*Tabla3567[[#This Row],[PRECIO]]</f>
        <v>4240</v>
      </c>
      <c r="M250" s="2">
        <f>+Tabla3567[[#This Row],[ENTRADAS]]*Tabla3567[[#This Row],[PRECIO]]</f>
        <v>0</v>
      </c>
      <c r="N250" s="2">
        <f>+Tabla3567[[#This Row],[SALIDAS]]*Tabla3567[[#This Row],[PRECIO]]</f>
        <v>1696</v>
      </c>
      <c r="O250" s="2">
        <f>+Tabla3567[[#This Row],[BALANCE INICIAL2]]+Tabla3567[[#This Row],[ENTRADAS3]]-Tabla3567[[#This Row],[SALIDAS4]]</f>
        <v>2544</v>
      </c>
    </row>
    <row r="251" spans="1:15">
      <c r="A251" s="9" t="s">
        <v>37</v>
      </c>
      <c r="B251" s="10" t="s">
        <v>886</v>
      </c>
      <c r="C251" t="s">
        <v>83</v>
      </c>
      <c r="D251" t="s">
        <v>296</v>
      </c>
      <c r="F251" s="9" t="s">
        <v>826</v>
      </c>
      <c r="G251">
        <v>92</v>
      </c>
      <c r="I251">
        <v>12</v>
      </c>
      <c r="J251">
        <f>+Tabla3567[[#This Row],[BALANCE INICIAL]]+Tabla3567[[#This Row],[ENTRADAS]]-Tabla3567[[#This Row],[SALIDAS]]</f>
        <v>80</v>
      </c>
      <c r="K251" s="2">
        <v>162.54</v>
      </c>
      <c r="L251" s="2">
        <f>+Tabla3567[[#This Row],[BALANCE INICIAL]]*Tabla3567[[#This Row],[PRECIO]]</f>
        <v>14953.679999999998</v>
      </c>
      <c r="M251" s="2">
        <f>+Tabla3567[[#This Row],[ENTRADAS]]*Tabla3567[[#This Row],[PRECIO]]</f>
        <v>0</v>
      </c>
      <c r="N251" s="2">
        <f>+Tabla3567[[#This Row],[SALIDAS]]*Tabla3567[[#This Row],[PRECIO]]</f>
        <v>1950.48</v>
      </c>
      <c r="O251" s="2">
        <f>+Tabla3567[[#This Row],[BALANCE INICIAL2]]+Tabla3567[[#This Row],[ENTRADAS3]]-Tabla3567[[#This Row],[SALIDAS4]]</f>
        <v>13003.199999999999</v>
      </c>
    </row>
    <row r="252" spans="1:15">
      <c r="A252" s="9" t="s">
        <v>37</v>
      </c>
      <c r="B252" s="10" t="s">
        <v>886</v>
      </c>
      <c r="C252" t="s">
        <v>83</v>
      </c>
      <c r="D252" t="s">
        <v>297</v>
      </c>
      <c r="F252" s="9" t="s">
        <v>826</v>
      </c>
      <c r="G252">
        <v>10</v>
      </c>
      <c r="J252">
        <f>+Tabla3567[[#This Row],[BALANCE INICIAL]]+Tabla3567[[#This Row],[ENTRADAS]]-Tabla3567[[#This Row],[SALIDAS]]</f>
        <v>10</v>
      </c>
      <c r="K252" s="2">
        <v>193.22</v>
      </c>
      <c r="L252" s="2">
        <f>+Tabla3567[[#This Row],[BALANCE INICIAL]]*Tabla3567[[#This Row],[PRECIO]]</f>
        <v>1932.2</v>
      </c>
      <c r="M252" s="2">
        <f>+Tabla3567[[#This Row],[ENTRADAS]]*Tabla3567[[#This Row],[PRECIO]]</f>
        <v>0</v>
      </c>
      <c r="N252" s="2">
        <f>+Tabla3567[[#This Row],[SALIDAS]]*Tabla3567[[#This Row],[PRECIO]]</f>
        <v>0</v>
      </c>
      <c r="O252" s="2">
        <f>+Tabla3567[[#This Row],[BALANCE INICIAL2]]+Tabla3567[[#This Row],[ENTRADAS3]]-Tabla3567[[#This Row],[SALIDAS4]]</f>
        <v>1932.2</v>
      </c>
    </row>
    <row r="253" spans="1:15">
      <c r="A253" s="9" t="s">
        <v>37</v>
      </c>
      <c r="B253" s="10" t="s">
        <v>886</v>
      </c>
      <c r="C253" t="s">
        <v>83</v>
      </c>
      <c r="D253" t="s">
        <v>315</v>
      </c>
      <c r="F253" s="9" t="s">
        <v>857</v>
      </c>
      <c r="G253">
        <v>6</v>
      </c>
      <c r="J253">
        <f>+Tabla3567[[#This Row],[BALANCE INICIAL]]+Tabla3567[[#This Row],[ENTRADAS]]-Tabla3567[[#This Row],[SALIDAS]]</f>
        <v>6</v>
      </c>
      <c r="K253" s="2">
        <v>200</v>
      </c>
      <c r="L253" s="2">
        <f>+Tabla3567[[#This Row],[BALANCE INICIAL]]*Tabla3567[[#This Row],[PRECIO]]</f>
        <v>1200</v>
      </c>
      <c r="M253" s="2">
        <f>+Tabla3567[[#This Row],[ENTRADAS]]*Tabla3567[[#This Row],[PRECIO]]</f>
        <v>0</v>
      </c>
      <c r="N253" s="2">
        <f>+Tabla3567[[#This Row],[SALIDAS]]*Tabla3567[[#This Row],[PRECIO]]</f>
        <v>0</v>
      </c>
      <c r="O253" s="2">
        <f>+Tabla3567[[#This Row],[BALANCE INICIAL2]]+Tabla3567[[#This Row],[ENTRADAS3]]-Tabla3567[[#This Row],[SALIDAS4]]</f>
        <v>1200</v>
      </c>
    </row>
    <row r="254" spans="1:15">
      <c r="A254" s="9" t="s">
        <v>37</v>
      </c>
      <c r="B254" s="10" t="s">
        <v>886</v>
      </c>
      <c r="C254" t="s">
        <v>83</v>
      </c>
      <c r="D254" t="s">
        <v>316</v>
      </c>
      <c r="F254" s="9" t="s">
        <v>821</v>
      </c>
      <c r="G254">
        <v>6</v>
      </c>
      <c r="J254">
        <f>+Tabla3567[[#This Row],[BALANCE INICIAL]]+Tabla3567[[#This Row],[ENTRADAS]]-Tabla3567[[#This Row],[SALIDAS]]</f>
        <v>6</v>
      </c>
      <c r="K254" s="2">
        <v>520</v>
      </c>
      <c r="L254" s="2">
        <f>+Tabla3567[[#This Row],[BALANCE INICIAL]]*Tabla3567[[#This Row],[PRECIO]]</f>
        <v>3120</v>
      </c>
      <c r="M254" s="2">
        <f>+Tabla3567[[#This Row],[ENTRADAS]]*Tabla3567[[#This Row],[PRECIO]]</f>
        <v>0</v>
      </c>
      <c r="N254" s="2">
        <f>+Tabla3567[[#This Row],[SALIDAS]]*Tabla3567[[#This Row],[PRECIO]]</f>
        <v>0</v>
      </c>
      <c r="O254" s="2">
        <f>+Tabla3567[[#This Row],[BALANCE INICIAL2]]+Tabla3567[[#This Row],[ENTRADAS3]]-Tabla3567[[#This Row],[SALIDAS4]]</f>
        <v>3120</v>
      </c>
    </row>
    <row r="255" spans="1:15">
      <c r="A255" s="9" t="s">
        <v>37</v>
      </c>
      <c r="B255" s="10" t="s">
        <v>886</v>
      </c>
      <c r="C255" t="s">
        <v>83</v>
      </c>
      <c r="D255" t="s">
        <v>318</v>
      </c>
      <c r="F255" s="9" t="s">
        <v>821</v>
      </c>
      <c r="G255">
        <v>1</v>
      </c>
      <c r="J255">
        <f>+Tabla3567[[#This Row],[BALANCE INICIAL]]+Tabla3567[[#This Row],[ENTRADAS]]-Tabla3567[[#This Row],[SALIDAS]]</f>
        <v>1</v>
      </c>
      <c r="K255" s="2">
        <v>510</v>
      </c>
      <c r="L255" s="2">
        <f>+Tabla3567[[#This Row],[BALANCE INICIAL]]*Tabla3567[[#This Row],[PRECIO]]</f>
        <v>510</v>
      </c>
      <c r="M255" s="2">
        <f>+Tabla3567[[#This Row],[ENTRADAS]]*Tabla3567[[#This Row],[PRECIO]]</f>
        <v>0</v>
      </c>
      <c r="N255" s="2">
        <f>+Tabla3567[[#This Row],[SALIDAS]]*Tabla3567[[#This Row],[PRECIO]]</f>
        <v>0</v>
      </c>
      <c r="O255" s="2">
        <f>+Tabla3567[[#This Row],[BALANCE INICIAL2]]+Tabla3567[[#This Row],[ENTRADAS3]]-Tabla3567[[#This Row],[SALIDAS4]]</f>
        <v>510</v>
      </c>
    </row>
    <row r="256" spans="1:15">
      <c r="A256" s="9" t="s">
        <v>37</v>
      </c>
      <c r="B256" s="10" t="s">
        <v>886</v>
      </c>
      <c r="C256" t="s">
        <v>83</v>
      </c>
      <c r="D256" t="s">
        <v>321</v>
      </c>
      <c r="F256" s="9" t="s">
        <v>820</v>
      </c>
      <c r="G256">
        <v>4</v>
      </c>
      <c r="J256">
        <f>+Tabla3567[[#This Row],[BALANCE INICIAL]]+Tabla3567[[#This Row],[ENTRADAS]]-Tabla3567[[#This Row],[SALIDAS]]</f>
        <v>4</v>
      </c>
      <c r="K256" s="2">
        <v>485.17</v>
      </c>
      <c r="L256" s="2">
        <f>+Tabla3567[[#This Row],[BALANCE INICIAL]]*Tabla3567[[#This Row],[PRECIO]]</f>
        <v>1940.68</v>
      </c>
      <c r="M256" s="2">
        <f>+Tabla3567[[#This Row],[ENTRADAS]]*Tabla3567[[#This Row],[PRECIO]]</f>
        <v>0</v>
      </c>
      <c r="N256" s="2">
        <f>+Tabla3567[[#This Row],[SALIDAS]]*Tabla3567[[#This Row],[PRECIO]]</f>
        <v>0</v>
      </c>
      <c r="O256" s="2">
        <f>+Tabla3567[[#This Row],[BALANCE INICIAL2]]+Tabla3567[[#This Row],[ENTRADAS3]]-Tabla3567[[#This Row],[SALIDAS4]]</f>
        <v>1940.68</v>
      </c>
    </row>
    <row r="257" spans="1:15">
      <c r="A257" s="9" t="s">
        <v>37</v>
      </c>
      <c r="B257" s="10" t="s">
        <v>886</v>
      </c>
      <c r="C257" t="s">
        <v>83</v>
      </c>
      <c r="D257" t="s">
        <v>322</v>
      </c>
      <c r="F257" s="9" t="s">
        <v>820</v>
      </c>
      <c r="G257">
        <v>5</v>
      </c>
      <c r="I257">
        <v>3</v>
      </c>
      <c r="J257">
        <f>+Tabla3567[[#This Row],[BALANCE INICIAL]]+Tabla3567[[#This Row],[ENTRADAS]]-Tabla3567[[#This Row],[SALIDAS]]</f>
        <v>2</v>
      </c>
      <c r="K257" s="2">
        <v>325</v>
      </c>
      <c r="L257" s="2">
        <f>+Tabla3567[[#This Row],[BALANCE INICIAL]]*Tabla3567[[#This Row],[PRECIO]]</f>
        <v>1625</v>
      </c>
      <c r="M257" s="2">
        <f>+Tabla3567[[#This Row],[ENTRADAS]]*Tabla3567[[#This Row],[PRECIO]]</f>
        <v>0</v>
      </c>
      <c r="N257" s="2">
        <f>+Tabla3567[[#This Row],[SALIDAS]]*Tabla3567[[#This Row],[PRECIO]]</f>
        <v>975</v>
      </c>
      <c r="O257" s="2">
        <f>+Tabla3567[[#This Row],[BALANCE INICIAL2]]+Tabla3567[[#This Row],[ENTRADAS3]]-Tabla3567[[#This Row],[SALIDAS4]]</f>
        <v>650</v>
      </c>
    </row>
    <row r="258" spans="1:15">
      <c r="A258" s="9" t="s">
        <v>26</v>
      </c>
      <c r="B258" s="16" t="s">
        <v>887</v>
      </c>
      <c r="C258" t="s">
        <v>77</v>
      </c>
      <c r="D258" t="s">
        <v>164</v>
      </c>
      <c r="F258" s="9" t="s">
        <v>826</v>
      </c>
      <c r="G258">
        <v>1</v>
      </c>
      <c r="J258">
        <f>+Tabla3567[[#This Row],[BALANCE INICIAL]]+Tabla3567[[#This Row],[ENTRADAS]]-Tabla3567[[#This Row],[SALIDAS]]</f>
        <v>1</v>
      </c>
      <c r="K258" s="2">
        <v>39000</v>
      </c>
      <c r="L258" s="2">
        <f>+Tabla3567[[#This Row],[BALANCE INICIAL]]*Tabla3567[[#This Row],[PRECIO]]</f>
        <v>39000</v>
      </c>
      <c r="M258" s="2">
        <f>+Tabla3567[[#This Row],[ENTRADAS]]*Tabla3567[[#This Row],[PRECIO]]</f>
        <v>0</v>
      </c>
      <c r="N258" s="2">
        <f>+Tabla3567[[#This Row],[SALIDAS]]*Tabla3567[[#This Row],[PRECIO]]</f>
        <v>0</v>
      </c>
      <c r="O258" s="2">
        <f>+Tabla3567[[#This Row],[BALANCE INICIAL2]]+Tabla3567[[#This Row],[ENTRADAS3]]-Tabla3567[[#This Row],[SALIDAS4]]</f>
        <v>39000</v>
      </c>
    </row>
    <row r="259" spans="1:15">
      <c r="A259" s="9" t="s">
        <v>26</v>
      </c>
      <c r="B259" s="16" t="s">
        <v>887</v>
      </c>
      <c r="C259" t="s">
        <v>70</v>
      </c>
      <c r="D259" t="s">
        <v>166</v>
      </c>
      <c r="F259" s="9" t="s">
        <v>833</v>
      </c>
      <c r="G259">
        <v>2</v>
      </c>
      <c r="J259">
        <f>+Tabla3567[[#This Row],[BALANCE INICIAL]]+Tabla3567[[#This Row],[ENTRADAS]]-Tabla3567[[#This Row],[SALIDAS]]</f>
        <v>2</v>
      </c>
      <c r="K259" s="2">
        <v>6000</v>
      </c>
      <c r="L259" s="2">
        <f>+Tabla3567[[#This Row],[BALANCE INICIAL]]*Tabla3567[[#This Row],[PRECIO]]</f>
        <v>12000</v>
      </c>
      <c r="M259" s="2">
        <f>+Tabla3567[[#This Row],[ENTRADAS]]*Tabla3567[[#This Row],[PRECIO]]</f>
        <v>0</v>
      </c>
      <c r="N259" s="2">
        <f>+Tabla3567[[#This Row],[SALIDAS]]*Tabla3567[[#This Row],[PRECIO]]</f>
        <v>0</v>
      </c>
      <c r="O259" s="2">
        <f>+Tabla3567[[#This Row],[BALANCE INICIAL2]]+Tabla3567[[#This Row],[ENTRADAS3]]-Tabla3567[[#This Row],[SALIDAS4]]</f>
        <v>12000</v>
      </c>
    </row>
    <row r="260" spans="1:15">
      <c r="A260" s="9" t="s">
        <v>26</v>
      </c>
      <c r="B260" s="16" t="s">
        <v>887</v>
      </c>
      <c r="C260" t="s">
        <v>70</v>
      </c>
      <c r="D260" t="s">
        <v>217</v>
      </c>
      <c r="F260" s="9" t="s">
        <v>826</v>
      </c>
      <c r="G260">
        <v>4</v>
      </c>
      <c r="I260">
        <v>1</v>
      </c>
      <c r="J260">
        <f>+Tabla3567[[#This Row],[BALANCE INICIAL]]+Tabla3567[[#This Row],[ENTRADAS]]-Tabla3567[[#This Row],[SALIDAS]]</f>
        <v>3</v>
      </c>
      <c r="K260" s="2">
        <v>900</v>
      </c>
      <c r="L260" s="2">
        <f>+Tabla3567[[#This Row],[BALANCE INICIAL]]*Tabla3567[[#This Row],[PRECIO]]</f>
        <v>3600</v>
      </c>
      <c r="M260" s="2">
        <f>+Tabla3567[[#This Row],[ENTRADAS]]*Tabla3567[[#This Row],[PRECIO]]</f>
        <v>0</v>
      </c>
      <c r="N260" s="2">
        <f>+Tabla3567[[#This Row],[SALIDAS]]*Tabla3567[[#This Row],[PRECIO]]</f>
        <v>900</v>
      </c>
      <c r="O260" s="2">
        <f>+Tabla3567[[#This Row],[BALANCE INICIAL2]]+Tabla3567[[#This Row],[ENTRADAS3]]-Tabla3567[[#This Row],[SALIDAS4]]</f>
        <v>2700</v>
      </c>
    </row>
    <row r="261" spans="1:15">
      <c r="A261" s="9" t="s">
        <v>26</v>
      </c>
      <c r="B261" s="16" t="s">
        <v>887</v>
      </c>
      <c r="C261" t="s">
        <v>70</v>
      </c>
      <c r="D261" t="s">
        <v>220</v>
      </c>
      <c r="F261" s="9" t="s">
        <v>820</v>
      </c>
      <c r="G261">
        <v>16</v>
      </c>
      <c r="J261">
        <f>+Tabla3567[[#This Row],[BALANCE INICIAL]]+Tabla3567[[#This Row],[ENTRADAS]]-Tabla3567[[#This Row],[SALIDAS]]</f>
        <v>16</v>
      </c>
      <c r="K261" s="2">
        <v>380</v>
      </c>
      <c r="L261" s="2">
        <f>+Tabla3567[[#This Row],[BALANCE INICIAL]]*Tabla3567[[#This Row],[PRECIO]]</f>
        <v>6080</v>
      </c>
      <c r="M261" s="2">
        <f>+Tabla3567[[#This Row],[ENTRADAS]]*Tabla3567[[#This Row],[PRECIO]]</f>
        <v>0</v>
      </c>
      <c r="N261" s="2">
        <f>+Tabla3567[[#This Row],[SALIDAS]]*Tabla3567[[#This Row],[PRECIO]]</f>
        <v>0</v>
      </c>
      <c r="O261" s="2">
        <f>+Tabla3567[[#This Row],[BALANCE INICIAL2]]+Tabla3567[[#This Row],[ENTRADAS3]]-Tabla3567[[#This Row],[SALIDAS4]]</f>
        <v>6080</v>
      </c>
    </row>
    <row r="262" spans="1:15">
      <c r="A262" s="9" t="s">
        <v>26</v>
      </c>
      <c r="B262" s="16" t="s">
        <v>887</v>
      </c>
      <c r="C262" t="s">
        <v>70</v>
      </c>
      <c r="D262" t="s">
        <v>221</v>
      </c>
      <c r="F262" s="9" t="s">
        <v>820</v>
      </c>
      <c r="G262">
        <v>3</v>
      </c>
      <c r="J262">
        <f>+Tabla3567[[#This Row],[BALANCE INICIAL]]+Tabla3567[[#This Row],[ENTRADAS]]-Tabla3567[[#This Row],[SALIDAS]]</f>
        <v>3</v>
      </c>
      <c r="K262" s="2">
        <v>350</v>
      </c>
      <c r="L262" s="2">
        <f>+Tabla3567[[#This Row],[BALANCE INICIAL]]*Tabla3567[[#This Row],[PRECIO]]</f>
        <v>1050</v>
      </c>
      <c r="M262" s="2">
        <f>+Tabla3567[[#This Row],[ENTRADAS]]*Tabla3567[[#This Row],[PRECIO]]</f>
        <v>0</v>
      </c>
      <c r="N262" s="2">
        <f>+Tabla3567[[#This Row],[SALIDAS]]*Tabla3567[[#This Row],[PRECIO]]</f>
        <v>0</v>
      </c>
      <c r="O262" s="2">
        <f>+Tabla3567[[#This Row],[BALANCE INICIAL2]]+Tabla3567[[#This Row],[ENTRADAS3]]-Tabla3567[[#This Row],[SALIDAS4]]</f>
        <v>1050</v>
      </c>
    </row>
    <row r="263" spans="1:15">
      <c r="A263" s="9" t="s">
        <v>26</v>
      </c>
      <c r="B263" s="16" t="s">
        <v>887</v>
      </c>
      <c r="C263" t="s">
        <v>70</v>
      </c>
      <c r="D263" t="s">
        <v>245</v>
      </c>
      <c r="F263" s="9" t="s">
        <v>821</v>
      </c>
      <c r="G263">
        <v>1</v>
      </c>
      <c r="J263">
        <f>+Tabla3567[[#This Row],[BALANCE INICIAL]]+Tabla3567[[#This Row],[ENTRADAS]]-Tabla3567[[#This Row],[SALIDAS]]</f>
        <v>1</v>
      </c>
      <c r="K263" s="2">
        <v>5800</v>
      </c>
      <c r="L263" s="2">
        <f>+Tabla3567[[#This Row],[BALANCE INICIAL]]*Tabla3567[[#This Row],[PRECIO]]</f>
        <v>5800</v>
      </c>
      <c r="M263" s="2">
        <f>+Tabla3567[[#This Row],[ENTRADAS]]*Tabla3567[[#This Row],[PRECIO]]</f>
        <v>0</v>
      </c>
      <c r="N263" s="2">
        <f>+Tabla3567[[#This Row],[SALIDAS]]*Tabla3567[[#This Row],[PRECIO]]</f>
        <v>0</v>
      </c>
      <c r="O263" s="2">
        <f>+Tabla3567[[#This Row],[BALANCE INICIAL2]]+Tabla3567[[#This Row],[ENTRADAS3]]-Tabla3567[[#This Row],[SALIDAS4]]</f>
        <v>5800</v>
      </c>
    </row>
    <row r="264" spans="1:15">
      <c r="A264" s="9" t="s">
        <v>26</v>
      </c>
      <c r="B264" s="16" t="s">
        <v>887</v>
      </c>
      <c r="C264" t="s">
        <v>70</v>
      </c>
      <c r="D264" t="s">
        <v>246</v>
      </c>
      <c r="F264" s="9" t="s">
        <v>821</v>
      </c>
      <c r="G264">
        <v>1</v>
      </c>
      <c r="J264">
        <f>+Tabla3567[[#This Row],[BALANCE INICIAL]]+Tabla3567[[#This Row],[ENTRADAS]]-Tabla3567[[#This Row],[SALIDAS]]</f>
        <v>1</v>
      </c>
      <c r="K264" s="2">
        <v>20300</v>
      </c>
      <c r="L264" s="2">
        <f>+Tabla3567[[#This Row],[BALANCE INICIAL]]*Tabla3567[[#This Row],[PRECIO]]</f>
        <v>20300</v>
      </c>
      <c r="M264" s="2">
        <f>+Tabla3567[[#This Row],[ENTRADAS]]*Tabla3567[[#This Row],[PRECIO]]</f>
        <v>0</v>
      </c>
      <c r="N264" s="2">
        <f>+Tabla3567[[#This Row],[SALIDAS]]*Tabla3567[[#This Row],[PRECIO]]</f>
        <v>0</v>
      </c>
      <c r="O264" s="2">
        <f>+Tabla3567[[#This Row],[BALANCE INICIAL2]]+Tabla3567[[#This Row],[ENTRADAS3]]-Tabla3567[[#This Row],[SALIDAS4]]</f>
        <v>20300</v>
      </c>
    </row>
    <row r="265" spans="1:15">
      <c r="A265" s="9" t="s">
        <v>26</v>
      </c>
      <c r="B265" s="16" t="s">
        <v>887</v>
      </c>
      <c r="C265" t="s">
        <v>70</v>
      </c>
      <c r="D265" t="s">
        <v>247</v>
      </c>
      <c r="F265" s="9" t="s">
        <v>821</v>
      </c>
      <c r="G265">
        <v>1</v>
      </c>
      <c r="J265">
        <f>+Tabla3567[[#This Row],[BALANCE INICIAL]]+Tabla3567[[#This Row],[ENTRADAS]]-Tabla3567[[#This Row],[SALIDAS]]</f>
        <v>1</v>
      </c>
      <c r="K265" s="2">
        <v>2150</v>
      </c>
      <c r="L265" s="2">
        <f>+Tabla3567[[#This Row],[BALANCE INICIAL]]*Tabla3567[[#This Row],[PRECIO]]</f>
        <v>2150</v>
      </c>
      <c r="M265" s="2">
        <f>+Tabla3567[[#This Row],[ENTRADAS]]*Tabla3567[[#This Row],[PRECIO]]</f>
        <v>0</v>
      </c>
      <c r="N265" s="2">
        <f>+Tabla3567[[#This Row],[SALIDAS]]*Tabla3567[[#This Row],[PRECIO]]</f>
        <v>0</v>
      </c>
      <c r="O265" s="2">
        <f>+Tabla3567[[#This Row],[BALANCE INICIAL2]]+Tabla3567[[#This Row],[ENTRADAS3]]-Tabla3567[[#This Row],[SALIDAS4]]</f>
        <v>2150</v>
      </c>
    </row>
    <row r="266" spans="1:15">
      <c r="A266" s="9" t="s">
        <v>26</v>
      </c>
      <c r="B266" s="16" t="s">
        <v>887</v>
      </c>
      <c r="C266" t="s">
        <v>70</v>
      </c>
      <c r="D266" t="s">
        <v>248</v>
      </c>
      <c r="F266" s="9" t="s">
        <v>821</v>
      </c>
      <c r="G266">
        <v>1</v>
      </c>
      <c r="J266">
        <f>+Tabla3567[[#This Row],[BALANCE INICIAL]]+Tabla3567[[#This Row],[ENTRADAS]]-Tabla3567[[#This Row],[SALIDAS]]</f>
        <v>1</v>
      </c>
      <c r="K266" s="2">
        <v>2750</v>
      </c>
      <c r="L266" s="2">
        <f>+Tabla3567[[#This Row],[BALANCE INICIAL]]*Tabla3567[[#This Row],[PRECIO]]</f>
        <v>2750</v>
      </c>
      <c r="M266" s="2">
        <f>+Tabla3567[[#This Row],[ENTRADAS]]*Tabla3567[[#This Row],[PRECIO]]</f>
        <v>0</v>
      </c>
      <c r="N266" s="2">
        <f>+Tabla3567[[#This Row],[SALIDAS]]*Tabla3567[[#This Row],[PRECIO]]</f>
        <v>0</v>
      </c>
      <c r="O266" s="2">
        <f>+Tabla3567[[#This Row],[BALANCE INICIAL2]]+Tabla3567[[#This Row],[ENTRADAS3]]-Tabla3567[[#This Row],[SALIDAS4]]</f>
        <v>2750</v>
      </c>
    </row>
    <row r="267" spans="1:15">
      <c r="A267" s="9" t="s">
        <v>26</v>
      </c>
      <c r="B267" s="16" t="s">
        <v>887</v>
      </c>
      <c r="C267" t="s">
        <v>70</v>
      </c>
      <c r="D267" t="s">
        <v>249</v>
      </c>
      <c r="F267" s="9" t="s">
        <v>821</v>
      </c>
      <c r="G267">
        <v>4</v>
      </c>
      <c r="J267">
        <f>+Tabla3567[[#This Row],[BALANCE INICIAL]]+Tabla3567[[#This Row],[ENTRADAS]]-Tabla3567[[#This Row],[SALIDAS]]</f>
        <v>4</v>
      </c>
      <c r="K267" s="2">
        <v>1885</v>
      </c>
      <c r="L267" s="2">
        <f>+Tabla3567[[#This Row],[BALANCE INICIAL]]*Tabla3567[[#This Row],[PRECIO]]</f>
        <v>7540</v>
      </c>
      <c r="M267" s="2">
        <f>+Tabla3567[[#This Row],[ENTRADAS]]*Tabla3567[[#This Row],[PRECIO]]</f>
        <v>0</v>
      </c>
      <c r="N267" s="2">
        <f>+Tabla3567[[#This Row],[SALIDAS]]*Tabla3567[[#This Row],[PRECIO]]</f>
        <v>0</v>
      </c>
      <c r="O267" s="2">
        <f>+Tabla3567[[#This Row],[BALANCE INICIAL2]]+Tabla3567[[#This Row],[ENTRADAS3]]-Tabla3567[[#This Row],[SALIDAS4]]</f>
        <v>7540</v>
      </c>
    </row>
    <row r="268" spans="1:15">
      <c r="A268" s="9" t="s">
        <v>26</v>
      </c>
      <c r="B268" s="16" t="s">
        <v>887</v>
      </c>
      <c r="C268" t="s">
        <v>70</v>
      </c>
      <c r="D268" t="s">
        <v>250</v>
      </c>
      <c r="F268" s="9" t="s">
        <v>821</v>
      </c>
      <c r="G268">
        <v>4</v>
      </c>
      <c r="J268">
        <f>+Tabla3567[[#This Row],[BALANCE INICIAL]]+Tabla3567[[#This Row],[ENTRADAS]]-Tabla3567[[#This Row],[SALIDAS]]</f>
        <v>4</v>
      </c>
      <c r="K268" s="2">
        <v>1350</v>
      </c>
      <c r="L268" s="2">
        <f>+Tabla3567[[#This Row],[BALANCE INICIAL]]*Tabla3567[[#This Row],[PRECIO]]</f>
        <v>5400</v>
      </c>
      <c r="M268" s="2">
        <f>+Tabla3567[[#This Row],[ENTRADAS]]*Tabla3567[[#This Row],[PRECIO]]</f>
        <v>0</v>
      </c>
      <c r="N268" s="2">
        <f>+Tabla3567[[#This Row],[SALIDAS]]*Tabla3567[[#This Row],[PRECIO]]</f>
        <v>0</v>
      </c>
      <c r="O268" s="2">
        <f>+Tabla3567[[#This Row],[BALANCE INICIAL2]]+Tabla3567[[#This Row],[ENTRADAS3]]-Tabla3567[[#This Row],[SALIDAS4]]</f>
        <v>5400</v>
      </c>
    </row>
    <row r="269" spans="1:15">
      <c r="A269" s="9" t="s">
        <v>26</v>
      </c>
      <c r="B269" s="16" t="s">
        <v>887</v>
      </c>
      <c r="C269" t="s">
        <v>70</v>
      </c>
      <c r="D269" t="s">
        <v>251</v>
      </c>
      <c r="F269" s="9" t="s">
        <v>821</v>
      </c>
      <c r="G269">
        <v>4</v>
      </c>
      <c r="J269">
        <f>+Tabla3567[[#This Row],[BALANCE INICIAL]]+Tabla3567[[#This Row],[ENTRADAS]]-Tabla3567[[#This Row],[SALIDAS]]</f>
        <v>4</v>
      </c>
      <c r="K269" s="2">
        <v>1450</v>
      </c>
      <c r="L269" s="2">
        <f>+Tabla3567[[#This Row],[BALANCE INICIAL]]*Tabla3567[[#This Row],[PRECIO]]</f>
        <v>5800</v>
      </c>
      <c r="M269" s="2">
        <f>+Tabla3567[[#This Row],[ENTRADAS]]*Tabla3567[[#This Row],[PRECIO]]</f>
        <v>0</v>
      </c>
      <c r="N269" s="2">
        <f>+Tabla3567[[#This Row],[SALIDAS]]*Tabla3567[[#This Row],[PRECIO]]</f>
        <v>0</v>
      </c>
      <c r="O269" s="2">
        <f>+Tabla3567[[#This Row],[BALANCE INICIAL2]]+Tabla3567[[#This Row],[ENTRADAS3]]-Tabla3567[[#This Row],[SALIDAS4]]</f>
        <v>5800</v>
      </c>
    </row>
    <row r="270" spans="1:15">
      <c r="A270" s="9" t="s">
        <v>38</v>
      </c>
      <c r="B270" s="16" t="s">
        <v>904</v>
      </c>
      <c r="C270" t="s">
        <v>84</v>
      </c>
      <c r="D270" t="s">
        <v>226</v>
      </c>
      <c r="F270" s="9" t="s">
        <v>839</v>
      </c>
      <c r="G270">
        <v>4</v>
      </c>
      <c r="J270">
        <f>+Tabla3567[[#This Row],[BALANCE INICIAL]]+Tabla3567[[#This Row],[ENTRADAS]]-Tabla3567[[#This Row],[SALIDAS]]</f>
        <v>4</v>
      </c>
      <c r="K270" s="2">
        <v>12500</v>
      </c>
      <c r="L270" s="2">
        <f>+Tabla3567[[#This Row],[BALANCE INICIAL]]*Tabla3567[[#This Row],[PRECIO]]</f>
        <v>50000</v>
      </c>
      <c r="M270" s="2">
        <f>+Tabla3567[[#This Row],[ENTRADAS]]*Tabla3567[[#This Row],[PRECIO]]</f>
        <v>0</v>
      </c>
      <c r="N270" s="2">
        <f>+Tabla3567[[#This Row],[SALIDAS]]*Tabla3567[[#This Row],[PRECIO]]</f>
        <v>0</v>
      </c>
      <c r="O270" s="2">
        <f>+Tabla3567[[#This Row],[BALANCE INICIAL2]]+Tabla3567[[#This Row],[ENTRADAS3]]-Tabla3567[[#This Row],[SALIDAS4]]</f>
        <v>50000</v>
      </c>
    </row>
    <row r="271" spans="1:15">
      <c r="A271" s="9" t="s">
        <v>55</v>
      </c>
      <c r="B271" s="16" t="s">
        <v>905</v>
      </c>
      <c r="C271" t="s">
        <v>103</v>
      </c>
      <c r="D271" t="s">
        <v>464</v>
      </c>
      <c r="F271" s="9" t="s">
        <v>861</v>
      </c>
      <c r="G271">
        <v>500</v>
      </c>
      <c r="J271">
        <f>+Tabla3567[[#This Row],[BALANCE INICIAL]]+Tabla3567[[#This Row],[ENTRADAS]]-Tabla3567[[#This Row],[SALIDAS]]</f>
        <v>500</v>
      </c>
      <c r="K271" s="2">
        <v>2.4</v>
      </c>
      <c r="L271" s="2">
        <f>+Tabla3567[[#This Row],[BALANCE INICIAL]]*Tabla3567[[#This Row],[PRECIO]]</f>
        <v>1200</v>
      </c>
      <c r="M271" s="2">
        <f>+Tabla3567[[#This Row],[ENTRADAS]]*Tabla3567[[#This Row],[PRECIO]]</f>
        <v>0</v>
      </c>
      <c r="N271" s="2">
        <f>+Tabla3567[[#This Row],[SALIDAS]]*Tabla3567[[#This Row],[PRECIO]]</f>
        <v>0</v>
      </c>
      <c r="O271" s="2">
        <f>+Tabla3567[[#This Row],[BALANCE INICIAL2]]+Tabla3567[[#This Row],[ENTRADAS3]]-Tabla3567[[#This Row],[SALIDAS4]]</f>
        <v>1200</v>
      </c>
    </row>
    <row r="272" spans="1:15">
      <c r="A272" s="11" t="s">
        <v>912</v>
      </c>
      <c r="B272" s="10" t="s">
        <v>913</v>
      </c>
      <c r="C272" s="12" t="s">
        <v>914</v>
      </c>
      <c r="D272" t="s">
        <v>906</v>
      </c>
      <c r="F272" s="9" t="s">
        <v>820</v>
      </c>
      <c r="G272">
        <v>1</v>
      </c>
      <c r="J272">
        <f>+Tabla3567[[#This Row],[BALANCE INICIAL]]+Tabla3567[[#This Row],[ENTRADAS]]-Tabla3567[[#This Row],[SALIDAS]]</f>
        <v>1</v>
      </c>
      <c r="K272" s="2">
        <v>259.52999999999997</v>
      </c>
      <c r="L272" s="2">
        <f>+Tabla3567[[#This Row],[BALANCE INICIAL]]*Tabla3567[[#This Row],[PRECIO]]</f>
        <v>259.52999999999997</v>
      </c>
      <c r="M272" s="2">
        <f>+Tabla3567[[#This Row],[ENTRADAS]]*Tabla3567[[#This Row],[PRECIO]]</f>
        <v>0</v>
      </c>
      <c r="N272" s="2">
        <f>+Tabla3567[[#This Row],[SALIDAS]]*Tabla3567[[#This Row],[PRECIO]]</f>
        <v>0</v>
      </c>
      <c r="O272" s="2">
        <f>+Tabla3567[[#This Row],[BALANCE INICIAL2]]+Tabla3567[[#This Row],[ENTRADAS3]]-Tabla3567[[#This Row],[SALIDAS4]]</f>
        <v>259.52999999999997</v>
      </c>
    </row>
    <row r="273" spans="1:15">
      <c r="A273" s="9" t="s">
        <v>40</v>
      </c>
      <c r="B273" s="16" t="s">
        <v>900</v>
      </c>
      <c r="C273" t="s">
        <v>86</v>
      </c>
      <c r="D273" t="s">
        <v>260</v>
      </c>
      <c r="F273" s="9" t="s">
        <v>820</v>
      </c>
      <c r="G273">
        <v>21</v>
      </c>
      <c r="H273">
        <v>100</v>
      </c>
      <c r="I273">
        <v>36</v>
      </c>
      <c r="J273">
        <f>+Tabla3567[[#This Row],[BALANCE INICIAL]]+Tabla3567[[#This Row],[ENTRADAS]]-Tabla3567[[#This Row],[SALIDAS]]</f>
        <v>85</v>
      </c>
      <c r="K273" s="2">
        <v>98</v>
      </c>
      <c r="L273" s="2">
        <f>+Tabla3567[[#This Row],[BALANCE INICIAL]]*Tabla3567[[#This Row],[PRECIO]]</f>
        <v>2058</v>
      </c>
      <c r="M273" s="2">
        <f>+Tabla3567[[#This Row],[ENTRADAS]]*Tabla3567[[#This Row],[PRECIO]]</f>
        <v>9800</v>
      </c>
      <c r="N273" s="2">
        <f>+Tabla3567[[#This Row],[SALIDAS]]*Tabla3567[[#This Row],[PRECIO]]</f>
        <v>3528</v>
      </c>
      <c r="O273" s="2">
        <f>+Tabla3567[[#This Row],[BALANCE INICIAL2]]+Tabla3567[[#This Row],[ENTRADAS3]]-Tabla3567[[#This Row],[SALIDAS4]]</f>
        <v>8330</v>
      </c>
    </row>
    <row r="274" spans="1:15">
      <c r="A274" s="9" t="s">
        <v>40</v>
      </c>
      <c r="B274" s="16" t="s">
        <v>900</v>
      </c>
      <c r="C274" t="s">
        <v>86</v>
      </c>
      <c r="D274" t="s">
        <v>990</v>
      </c>
      <c r="F274" s="9" t="s">
        <v>820</v>
      </c>
      <c r="G274">
        <v>70</v>
      </c>
      <c r="J274">
        <f>+Tabla3567[[#This Row],[BALANCE INICIAL]]+Tabla3567[[#This Row],[ENTRADAS]]-Tabla3567[[#This Row],[SALIDAS]]</f>
        <v>70</v>
      </c>
      <c r="K274" s="2">
        <v>81.63</v>
      </c>
      <c r="L274" s="2">
        <f>+Tabla3567[[#This Row],[BALANCE INICIAL]]*Tabla3567[[#This Row],[PRECIO]]</f>
        <v>5714.0999999999995</v>
      </c>
      <c r="M274" s="2">
        <f>+Tabla3567[[#This Row],[ENTRADAS]]*Tabla3567[[#This Row],[PRECIO]]</f>
        <v>0</v>
      </c>
      <c r="N274" s="2">
        <f>+Tabla3567[[#This Row],[SALIDAS]]*Tabla3567[[#This Row],[PRECIO]]</f>
        <v>0</v>
      </c>
      <c r="O274" s="2">
        <f>+Tabla3567[[#This Row],[BALANCE INICIAL2]]+Tabla3567[[#This Row],[ENTRADAS3]]-Tabla3567[[#This Row],[SALIDAS4]]</f>
        <v>5714.0999999999995</v>
      </c>
    </row>
    <row r="275" spans="1:15">
      <c r="A275" s="9" t="s">
        <v>40</v>
      </c>
      <c r="B275" s="16" t="s">
        <v>900</v>
      </c>
      <c r="C275" t="s">
        <v>86</v>
      </c>
      <c r="D275" t="s">
        <v>271</v>
      </c>
      <c r="F275" s="9" t="s">
        <v>820</v>
      </c>
      <c r="G275">
        <v>8</v>
      </c>
      <c r="J275">
        <f>+Tabla3567[[#This Row],[BALANCE INICIAL]]+Tabla3567[[#This Row],[ENTRADAS]]-Tabla3567[[#This Row],[SALIDAS]]</f>
        <v>8</v>
      </c>
      <c r="K275" s="2">
        <v>34.5</v>
      </c>
      <c r="L275" s="2">
        <f>+Tabla3567[[#This Row],[BALANCE INICIAL]]*Tabla3567[[#This Row],[PRECIO]]</f>
        <v>276</v>
      </c>
      <c r="M275" s="2">
        <f>+Tabla3567[[#This Row],[ENTRADAS]]*Tabla3567[[#This Row],[PRECIO]]</f>
        <v>0</v>
      </c>
      <c r="N275" s="2">
        <f>+Tabla3567[[#This Row],[SALIDAS]]*Tabla3567[[#This Row],[PRECIO]]</f>
        <v>0</v>
      </c>
      <c r="O275" s="2">
        <f>+Tabla3567[[#This Row],[BALANCE INICIAL2]]+Tabla3567[[#This Row],[ENTRADAS3]]-Tabla3567[[#This Row],[SALIDAS4]]</f>
        <v>276</v>
      </c>
    </row>
    <row r="276" spans="1:15">
      <c r="A276" s="9" t="s">
        <v>40</v>
      </c>
      <c r="B276" s="16" t="s">
        <v>900</v>
      </c>
      <c r="C276" t="s">
        <v>86</v>
      </c>
      <c r="D276" t="s">
        <v>298</v>
      </c>
      <c r="F276" s="9" t="s">
        <v>826</v>
      </c>
      <c r="G276">
        <v>3</v>
      </c>
      <c r="J276">
        <f>+Tabla3567[[#This Row],[BALANCE INICIAL]]+Tabla3567[[#This Row],[ENTRADAS]]-Tabla3567[[#This Row],[SALIDAS]]</f>
        <v>3</v>
      </c>
      <c r="K276" s="2">
        <v>650.5</v>
      </c>
      <c r="L276" s="2">
        <f>+Tabla3567[[#This Row],[BALANCE INICIAL]]*Tabla3567[[#This Row],[PRECIO]]</f>
        <v>1951.5</v>
      </c>
      <c r="M276" s="2">
        <f>+Tabla3567[[#This Row],[ENTRADAS]]*Tabla3567[[#This Row],[PRECIO]]</f>
        <v>0</v>
      </c>
      <c r="N276" s="2">
        <f>+Tabla3567[[#This Row],[SALIDAS]]*Tabla3567[[#This Row],[PRECIO]]</f>
        <v>0</v>
      </c>
      <c r="O276" s="2">
        <f>+Tabla3567[[#This Row],[BALANCE INICIAL2]]+Tabla3567[[#This Row],[ENTRADAS3]]-Tabla3567[[#This Row],[SALIDAS4]]</f>
        <v>1951.5</v>
      </c>
    </row>
    <row r="277" spans="1:15">
      <c r="A277" s="9" t="s">
        <v>49</v>
      </c>
      <c r="B277" t="s">
        <v>899</v>
      </c>
      <c r="C277" t="s">
        <v>98</v>
      </c>
      <c r="D277" t="s">
        <v>387</v>
      </c>
      <c r="F277" s="9" t="s">
        <v>820</v>
      </c>
      <c r="G277">
        <v>2</v>
      </c>
      <c r="J277">
        <f>+Tabla3567[[#This Row],[BALANCE INICIAL]]+Tabla3567[[#This Row],[ENTRADAS]]-Tabla3567[[#This Row],[SALIDAS]]</f>
        <v>2</v>
      </c>
      <c r="K277" s="2">
        <v>9157</v>
      </c>
      <c r="L277" s="2">
        <f>+Tabla3567[[#This Row],[BALANCE INICIAL]]*Tabla3567[[#This Row],[PRECIO]]</f>
        <v>18314</v>
      </c>
      <c r="M277" s="2">
        <f>+Tabla3567[[#This Row],[ENTRADAS]]*Tabla3567[[#This Row],[PRECIO]]</f>
        <v>0</v>
      </c>
      <c r="N277" s="2">
        <f>+Tabla3567[[#This Row],[SALIDAS]]*Tabla3567[[#This Row],[PRECIO]]</f>
        <v>0</v>
      </c>
      <c r="O277" s="2">
        <f>+Tabla3567[[#This Row],[BALANCE INICIAL2]]+Tabla3567[[#This Row],[ENTRADAS3]]-Tabla3567[[#This Row],[SALIDAS4]]</f>
        <v>18314</v>
      </c>
    </row>
    <row r="278" spans="1:15">
      <c r="A278" s="9" t="s">
        <v>49</v>
      </c>
      <c r="B278" t="s">
        <v>899</v>
      </c>
      <c r="C278" t="s">
        <v>98</v>
      </c>
      <c r="D278" t="s">
        <v>388</v>
      </c>
      <c r="F278" s="9" t="s">
        <v>820</v>
      </c>
      <c r="G278">
        <v>4</v>
      </c>
      <c r="J278">
        <f>+Tabla3567[[#This Row],[BALANCE INICIAL]]+Tabla3567[[#This Row],[ENTRADAS]]-Tabla3567[[#This Row],[SALIDAS]]</f>
        <v>4</v>
      </c>
      <c r="K278" s="2">
        <v>6750</v>
      </c>
      <c r="L278" s="2">
        <f>+Tabla3567[[#This Row],[BALANCE INICIAL]]*Tabla3567[[#This Row],[PRECIO]]</f>
        <v>27000</v>
      </c>
      <c r="M278" s="2">
        <f>+Tabla3567[[#This Row],[ENTRADAS]]*Tabla3567[[#This Row],[PRECIO]]</f>
        <v>0</v>
      </c>
      <c r="N278" s="2">
        <f>+Tabla3567[[#This Row],[SALIDAS]]*Tabla3567[[#This Row],[PRECIO]]</f>
        <v>0</v>
      </c>
      <c r="O278" s="2">
        <f>+Tabla3567[[#This Row],[BALANCE INICIAL2]]+Tabla3567[[#This Row],[ENTRADAS3]]-Tabla3567[[#This Row],[SALIDAS4]]</f>
        <v>27000</v>
      </c>
    </row>
    <row r="279" spans="1:15">
      <c r="A279" s="9" t="s">
        <v>49</v>
      </c>
      <c r="B279" t="s">
        <v>899</v>
      </c>
      <c r="C279" t="s">
        <v>98</v>
      </c>
      <c r="D279" t="s">
        <v>389</v>
      </c>
      <c r="F279" s="9" t="s">
        <v>820</v>
      </c>
      <c r="G279">
        <v>6</v>
      </c>
      <c r="J279">
        <f>+Tabla3567[[#This Row],[BALANCE INICIAL]]+Tabla3567[[#This Row],[ENTRADAS]]-Tabla3567[[#This Row],[SALIDAS]]</f>
        <v>6</v>
      </c>
      <c r="K279" s="2">
        <v>8430</v>
      </c>
      <c r="L279" s="2">
        <f>+Tabla3567[[#This Row],[BALANCE INICIAL]]*Tabla3567[[#This Row],[PRECIO]]</f>
        <v>50580</v>
      </c>
      <c r="M279" s="2">
        <f>+Tabla3567[[#This Row],[ENTRADAS]]*Tabla3567[[#This Row],[PRECIO]]</f>
        <v>0</v>
      </c>
      <c r="N279" s="2">
        <f>+Tabla3567[[#This Row],[SALIDAS]]*Tabla3567[[#This Row],[PRECIO]]</f>
        <v>0</v>
      </c>
      <c r="O279" s="2">
        <f>+Tabla3567[[#This Row],[BALANCE INICIAL2]]+Tabla3567[[#This Row],[ENTRADAS3]]-Tabla3567[[#This Row],[SALIDAS4]]</f>
        <v>50580</v>
      </c>
    </row>
    <row r="280" spans="1:15">
      <c r="A280" s="9" t="s">
        <v>53</v>
      </c>
      <c r="B280" s="16" t="s">
        <v>898</v>
      </c>
      <c r="C280" t="s">
        <v>101</v>
      </c>
      <c r="D280" t="s">
        <v>392</v>
      </c>
      <c r="F280" s="9" t="s">
        <v>826</v>
      </c>
      <c r="G280">
        <v>5</v>
      </c>
      <c r="J280">
        <f>+Tabla3567[[#This Row],[BALANCE INICIAL]]+Tabla3567[[#This Row],[ENTRADAS]]-Tabla3567[[#This Row],[SALIDAS]]</f>
        <v>5</v>
      </c>
      <c r="K280" s="2">
        <v>380</v>
      </c>
      <c r="L280" s="2">
        <f>+Tabla3567[[#This Row],[BALANCE INICIAL]]*Tabla3567[[#This Row],[PRECIO]]</f>
        <v>1900</v>
      </c>
      <c r="M280" s="2">
        <f>+Tabla3567[[#This Row],[ENTRADAS]]*Tabla3567[[#This Row],[PRECIO]]</f>
        <v>0</v>
      </c>
      <c r="N280" s="2">
        <f>+Tabla3567[[#This Row],[SALIDAS]]*Tabla3567[[#This Row],[PRECIO]]</f>
        <v>0</v>
      </c>
      <c r="O280" s="2">
        <f>+Tabla3567[[#This Row],[BALANCE INICIAL2]]+Tabla3567[[#This Row],[ENTRADAS3]]-Tabla3567[[#This Row],[SALIDAS4]]</f>
        <v>1900</v>
      </c>
    </row>
    <row r="281" spans="1:15">
      <c r="A281" s="9" t="s">
        <v>48</v>
      </c>
      <c r="B281" s="16" t="s">
        <v>886</v>
      </c>
      <c r="C281" t="s">
        <v>95</v>
      </c>
      <c r="D281" t="s">
        <v>360</v>
      </c>
      <c r="F281" s="9" t="s">
        <v>826</v>
      </c>
      <c r="G281">
        <v>1</v>
      </c>
      <c r="I281">
        <v>1</v>
      </c>
      <c r="J281">
        <f>+Tabla3567[[#This Row],[BALANCE INICIAL]]+Tabla3567[[#This Row],[ENTRADAS]]-Tabla3567[[#This Row],[SALIDAS]]</f>
        <v>0</v>
      </c>
      <c r="K281" s="2">
        <v>2616.63</v>
      </c>
      <c r="L281" s="2">
        <f>+Tabla3567[[#This Row],[BALANCE INICIAL]]*Tabla3567[[#This Row],[PRECIO]]</f>
        <v>2616.63</v>
      </c>
      <c r="M281" s="2">
        <f>+Tabla3567[[#This Row],[ENTRADAS]]*Tabla3567[[#This Row],[PRECIO]]</f>
        <v>0</v>
      </c>
      <c r="N281" s="2">
        <f>+Tabla3567[[#This Row],[SALIDAS]]*Tabla3567[[#This Row],[PRECIO]]</f>
        <v>2616.63</v>
      </c>
      <c r="O281" s="2">
        <f>+Tabla3567[[#This Row],[BALANCE INICIAL2]]+Tabla3567[[#This Row],[ENTRADAS3]]-Tabla3567[[#This Row],[SALIDAS4]]</f>
        <v>0</v>
      </c>
    </row>
    <row r="282" spans="1:15">
      <c r="A282" s="9" t="s">
        <v>48</v>
      </c>
      <c r="B282" s="16" t="s">
        <v>886</v>
      </c>
      <c r="C282" t="s">
        <v>95</v>
      </c>
      <c r="D282" t="s">
        <v>719</v>
      </c>
      <c r="F282" s="9" t="s">
        <v>820</v>
      </c>
      <c r="G282">
        <v>2</v>
      </c>
      <c r="J282">
        <f>+Tabla3567[[#This Row],[BALANCE INICIAL]]+Tabla3567[[#This Row],[ENTRADAS]]-Tabla3567[[#This Row],[SALIDAS]]</f>
        <v>2</v>
      </c>
      <c r="K282" s="2">
        <v>3399</v>
      </c>
      <c r="L282" s="2">
        <f>+Tabla3567[[#This Row],[BALANCE INICIAL]]*Tabla3567[[#This Row],[PRECIO]]</f>
        <v>6798</v>
      </c>
      <c r="M282" s="2">
        <f>+Tabla3567[[#This Row],[ENTRADAS]]*Tabla3567[[#This Row],[PRECIO]]</f>
        <v>0</v>
      </c>
      <c r="N282" s="2">
        <f>+Tabla3567[[#This Row],[SALIDAS]]*Tabla3567[[#This Row],[PRECIO]]</f>
        <v>0</v>
      </c>
      <c r="O282" s="2">
        <f>+Tabla3567[[#This Row],[BALANCE INICIAL2]]+Tabla3567[[#This Row],[ENTRADAS3]]-Tabla3567[[#This Row],[SALIDAS4]]</f>
        <v>6798</v>
      </c>
    </row>
    <row r="283" spans="1:15">
      <c r="A283" s="9" t="s">
        <v>31</v>
      </c>
      <c r="B283" t="s">
        <v>897</v>
      </c>
      <c r="C283" t="s">
        <v>69</v>
      </c>
      <c r="D283" t="s">
        <v>123</v>
      </c>
      <c r="F283" s="9" t="s">
        <v>825</v>
      </c>
      <c r="G283">
        <v>61</v>
      </c>
      <c r="I283">
        <v>4</v>
      </c>
      <c r="J283">
        <f>+Tabla3567[[#This Row],[BALANCE INICIAL]]+Tabla3567[[#This Row],[ENTRADAS]]-Tabla3567[[#This Row],[SALIDAS]]</f>
        <v>57</v>
      </c>
      <c r="K283" s="2">
        <v>125</v>
      </c>
      <c r="L283" s="2">
        <f>+Tabla3567[[#This Row],[BALANCE INICIAL]]*Tabla3567[[#This Row],[PRECIO]]</f>
        <v>7625</v>
      </c>
      <c r="M283" s="2">
        <f>+Tabla3567[[#This Row],[ENTRADAS]]*Tabla3567[[#This Row],[PRECIO]]</f>
        <v>0</v>
      </c>
      <c r="N283" s="2">
        <f>+Tabla3567[[#This Row],[SALIDAS]]*Tabla3567[[#This Row],[PRECIO]]</f>
        <v>500</v>
      </c>
      <c r="O283" s="2">
        <f>+Tabla3567[[#This Row],[BALANCE INICIAL2]]+Tabla3567[[#This Row],[ENTRADAS3]]-Tabla3567[[#This Row],[SALIDAS4]]</f>
        <v>7125</v>
      </c>
    </row>
    <row r="284" spans="1:15">
      <c r="A284" s="9" t="s">
        <v>31</v>
      </c>
      <c r="B284" t="s">
        <v>897</v>
      </c>
      <c r="C284" t="s">
        <v>69</v>
      </c>
      <c r="D284" t="s">
        <v>124</v>
      </c>
      <c r="F284" s="9" t="s">
        <v>820</v>
      </c>
      <c r="G284">
        <v>17</v>
      </c>
      <c r="H284">
        <v>0</v>
      </c>
      <c r="I284">
        <v>17</v>
      </c>
      <c r="J284">
        <f>+Tabla3567[[#This Row],[BALANCE INICIAL]]+Tabla3567[[#This Row],[ENTRADAS]]-Tabla3567[[#This Row],[SALIDAS]]</f>
        <v>0</v>
      </c>
      <c r="K284" s="2">
        <v>85</v>
      </c>
      <c r="L284" s="2">
        <f>+Tabla3567[[#This Row],[BALANCE INICIAL]]*Tabla3567[[#This Row],[PRECIO]]</f>
        <v>1445</v>
      </c>
      <c r="M284" s="2">
        <f>+Tabla3567[[#This Row],[ENTRADAS]]*Tabla3567[[#This Row],[PRECIO]]</f>
        <v>0</v>
      </c>
      <c r="N284" s="2">
        <f>+Tabla3567[[#This Row],[SALIDAS]]*Tabla3567[[#This Row],[PRECIO]]</f>
        <v>1445</v>
      </c>
      <c r="O284" s="2">
        <f>+Tabla3567[[#This Row],[BALANCE INICIAL2]]+Tabla3567[[#This Row],[ENTRADAS3]]-Tabla3567[[#This Row],[SALIDAS4]]</f>
        <v>0</v>
      </c>
    </row>
    <row r="285" spans="1:15">
      <c r="A285" s="9" t="s">
        <v>31</v>
      </c>
      <c r="B285" t="s">
        <v>897</v>
      </c>
      <c r="C285" t="s">
        <v>75</v>
      </c>
      <c r="D285" t="s">
        <v>159</v>
      </c>
      <c r="F285" s="9" t="s">
        <v>820</v>
      </c>
      <c r="G285">
        <v>70</v>
      </c>
      <c r="H285">
        <v>125</v>
      </c>
      <c r="I285">
        <v>50</v>
      </c>
      <c r="J285">
        <f>+Tabla3567[[#This Row],[BALANCE INICIAL]]+Tabla3567[[#This Row],[ENTRADAS]]-Tabla3567[[#This Row],[SALIDAS]]</f>
        <v>145</v>
      </c>
      <c r="K285" s="2">
        <v>13.18</v>
      </c>
      <c r="L285" s="2">
        <f>+Tabla3567[[#This Row],[BALANCE INICIAL]]*Tabla3567[[#This Row],[PRECIO]]</f>
        <v>922.6</v>
      </c>
      <c r="M285" s="2">
        <f>+Tabla3567[[#This Row],[ENTRADAS]]*Tabla3567[[#This Row],[PRECIO]]</f>
        <v>1647.5</v>
      </c>
      <c r="N285" s="2">
        <f>+Tabla3567[[#This Row],[SALIDAS]]*Tabla3567[[#This Row],[PRECIO]]</f>
        <v>659</v>
      </c>
      <c r="O285" s="2">
        <f>+Tabla3567[[#This Row],[BALANCE INICIAL2]]+Tabla3567[[#This Row],[ENTRADAS3]]-Tabla3567[[#This Row],[SALIDAS4]]</f>
        <v>1911.1</v>
      </c>
    </row>
    <row r="286" spans="1:15">
      <c r="A286" s="9" t="s">
        <v>31</v>
      </c>
      <c r="B286" t="s">
        <v>897</v>
      </c>
      <c r="C286" t="s">
        <v>75</v>
      </c>
      <c r="D286" t="s">
        <v>160</v>
      </c>
      <c r="F286" s="9" t="s">
        <v>820</v>
      </c>
      <c r="G286">
        <v>40</v>
      </c>
      <c r="H286">
        <v>125</v>
      </c>
      <c r="I286">
        <v>20</v>
      </c>
      <c r="J286">
        <f>+Tabla3567[[#This Row],[BALANCE INICIAL]]+Tabla3567[[#This Row],[ENTRADAS]]-Tabla3567[[#This Row],[SALIDAS]]</f>
        <v>145</v>
      </c>
      <c r="K286" s="2">
        <v>10</v>
      </c>
      <c r="L286" s="2">
        <f>+Tabla3567[[#This Row],[BALANCE INICIAL]]*Tabla3567[[#This Row],[PRECIO]]</f>
        <v>400</v>
      </c>
      <c r="M286" s="2">
        <f>+Tabla3567[[#This Row],[ENTRADAS]]*Tabla3567[[#This Row],[PRECIO]]</f>
        <v>1250</v>
      </c>
      <c r="N286" s="2">
        <f>+Tabla3567[[#This Row],[SALIDAS]]*Tabla3567[[#This Row],[PRECIO]]</f>
        <v>200</v>
      </c>
      <c r="O286" s="2">
        <f>+Tabla3567[[#This Row],[BALANCE INICIAL2]]+Tabla3567[[#This Row],[ENTRADAS3]]-Tabla3567[[#This Row],[SALIDAS4]]</f>
        <v>1450</v>
      </c>
    </row>
    <row r="287" spans="1:15">
      <c r="A287" s="9" t="s">
        <v>31</v>
      </c>
      <c r="B287" t="s">
        <v>897</v>
      </c>
      <c r="C287" t="s">
        <v>75</v>
      </c>
      <c r="D287" t="s">
        <v>161</v>
      </c>
      <c r="F287" s="9" t="s">
        <v>820</v>
      </c>
      <c r="G287">
        <v>106</v>
      </c>
      <c r="H287">
        <v>100</v>
      </c>
      <c r="I287">
        <v>50</v>
      </c>
      <c r="J287">
        <f>+Tabla3567[[#This Row],[BALANCE INICIAL]]+Tabla3567[[#This Row],[ENTRADAS]]-Tabla3567[[#This Row],[SALIDAS]]</f>
        <v>156</v>
      </c>
      <c r="K287" s="2">
        <v>17.62</v>
      </c>
      <c r="L287" s="2">
        <f>+Tabla3567[[#This Row],[BALANCE INICIAL]]*Tabla3567[[#This Row],[PRECIO]]</f>
        <v>1867.72</v>
      </c>
      <c r="M287" s="2">
        <f>+Tabla3567[[#This Row],[ENTRADAS]]*Tabla3567[[#This Row],[PRECIO]]</f>
        <v>1762</v>
      </c>
      <c r="N287" s="2">
        <f>+Tabla3567[[#This Row],[SALIDAS]]*Tabla3567[[#This Row],[PRECIO]]</f>
        <v>881</v>
      </c>
      <c r="O287" s="2">
        <f>+Tabla3567[[#This Row],[BALANCE INICIAL2]]+Tabla3567[[#This Row],[ENTRADAS3]]-Tabla3567[[#This Row],[SALIDAS4]]</f>
        <v>2748.7200000000003</v>
      </c>
    </row>
    <row r="288" spans="1:15">
      <c r="A288" s="9" t="s">
        <v>31</v>
      </c>
      <c r="B288" t="s">
        <v>897</v>
      </c>
      <c r="C288" t="s">
        <v>75</v>
      </c>
      <c r="D288" t="s">
        <v>189</v>
      </c>
      <c r="F288" s="9" t="s">
        <v>825</v>
      </c>
      <c r="G288">
        <v>78</v>
      </c>
      <c r="H288">
        <v>200</v>
      </c>
      <c r="I288">
        <v>96</v>
      </c>
      <c r="J288">
        <f>+Tabla3567[[#This Row],[BALANCE INICIAL]]+Tabla3567[[#This Row],[ENTRADAS]]-Tabla3567[[#This Row],[SALIDAS]]</f>
        <v>182</v>
      </c>
      <c r="K288" s="2">
        <v>52</v>
      </c>
      <c r="L288" s="2">
        <f>+Tabla3567[[#This Row],[BALANCE INICIAL]]*Tabla3567[[#This Row],[PRECIO]]</f>
        <v>4056</v>
      </c>
      <c r="M288" s="2">
        <f>+Tabla3567[[#This Row],[ENTRADAS]]*Tabla3567[[#This Row],[PRECIO]]</f>
        <v>10400</v>
      </c>
      <c r="N288" s="2">
        <f>+Tabla3567[[#This Row],[SALIDAS]]*Tabla3567[[#This Row],[PRECIO]]</f>
        <v>4992</v>
      </c>
      <c r="O288" s="2">
        <f>+Tabla3567[[#This Row],[BALANCE INICIAL2]]+Tabla3567[[#This Row],[ENTRADAS3]]-Tabla3567[[#This Row],[SALIDAS4]]</f>
        <v>9464</v>
      </c>
    </row>
    <row r="289" spans="1:15">
      <c r="A289" s="9" t="s">
        <v>31</v>
      </c>
      <c r="B289" t="s">
        <v>897</v>
      </c>
      <c r="C289" t="s">
        <v>75</v>
      </c>
      <c r="D289" t="s">
        <v>987</v>
      </c>
      <c r="F289" s="9" t="s">
        <v>820</v>
      </c>
      <c r="G289">
        <v>16</v>
      </c>
      <c r="I289">
        <v>2</v>
      </c>
      <c r="J289">
        <f>+Tabla3567[[#This Row],[BALANCE INICIAL]]+Tabla3567[[#This Row],[ENTRADAS]]-Tabla3567[[#This Row],[SALIDAS]]</f>
        <v>14</v>
      </c>
      <c r="K289" s="2">
        <v>2261.25</v>
      </c>
      <c r="L289" s="2">
        <f>+Tabla3567[[#This Row],[BALANCE INICIAL]]*Tabla3567[[#This Row],[PRECIO]]</f>
        <v>36180</v>
      </c>
      <c r="M289" s="2">
        <f>+Tabla3567[[#This Row],[ENTRADAS]]*Tabla3567[[#This Row],[PRECIO]]</f>
        <v>0</v>
      </c>
      <c r="N289" s="2">
        <f>+Tabla3567[[#This Row],[SALIDAS]]*Tabla3567[[#This Row],[PRECIO]]</f>
        <v>4522.5</v>
      </c>
      <c r="O289" s="2">
        <f>+Tabla3567[[#This Row],[BALANCE INICIAL2]]+Tabla3567[[#This Row],[ENTRADAS3]]-Tabla3567[[#This Row],[SALIDAS4]]</f>
        <v>31657.5</v>
      </c>
    </row>
    <row r="290" spans="1:15">
      <c r="A290" s="9" t="s">
        <v>31</v>
      </c>
      <c r="B290" t="s">
        <v>897</v>
      </c>
      <c r="C290" t="s">
        <v>75</v>
      </c>
      <c r="D290" t="s">
        <v>194</v>
      </c>
      <c r="F290" s="9" t="s">
        <v>824</v>
      </c>
      <c r="G290">
        <v>7</v>
      </c>
      <c r="J290">
        <f>+Tabla3567[[#This Row],[BALANCE INICIAL]]+Tabla3567[[#This Row],[ENTRADAS]]-Tabla3567[[#This Row],[SALIDAS]]</f>
        <v>7</v>
      </c>
      <c r="K290" s="2">
        <v>270</v>
      </c>
      <c r="L290" s="2">
        <f>+Tabla3567[[#This Row],[BALANCE INICIAL]]*Tabla3567[[#This Row],[PRECIO]]</f>
        <v>1890</v>
      </c>
      <c r="M290" s="2">
        <f>+Tabla3567[[#This Row],[ENTRADAS]]*Tabla3567[[#This Row],[PRECIO]]</f>
        <v>0</v>
      </c>
      <c r="N290" s="2">
        <f>+Tabla3567[[#This Row],[SALIDAS]]*Tabla3567[[#This Row],[PRECIO]]</f>
        <v>0</v>
      </c>
      <c r="O290" s="2">
        <f>+Tabla3567[[#This Row],[BALANCE INICIAL2]]+Tabla3567[[#This Row],[ENTRADAS3]]-Tabla3567[[#This Row],[SALIDAS4]]</f>
        <v>1890</v>
      </c>
    </row>
    <row r="291" spans="1:15">
      <c r="A291" s="9" t="s">
        <v>31</v>
      </c>
      <c r="B291" t="s">
        <v>897</v>
      </c>
      <c r="C291" t="s">
        <v>75</v>
      </c>
      <c r="D291" t="s">
        <v>195</v>
      </c>
      <c r="F291" s="9" t="s">
        <v>840</v>
      </c>
      <c r="G291">
        <v>193</v>
      </c>
      <c r="H291">
        <v>150</v>
      </c>
      <c r="I291">
        <v>193</v>
      </c>
      <c r="J291">
        <f>+Tabla3567[[#This Row],[BALANCE INICIAL]]+Tabla3567[[#This Row],[ENTRADAS]]-Tabla3567[[#This Row],[SALIDAS]]</f>
        <v>150</v>
      </c>
      <c r="K291" s="2">
        <v>74</v>
      </c>
      <c r="L291" s="2">
        <f>+Tabla3567[[#This Row],[BALANCE INICIAL]]*Tabla3567[[#This Row],[PRECIO]]</f>
        <v>14282</v>
      </c>
      <c r="M291" s="2">
        <f>+Tabla3567[[#This Row],[ENTRADAS]]*Tabla3567[[#This Row],[PRECIO]]</f>
        <v>11100</v>
      </c>
      <c r="N291" s="2">
        <f>+Tabla3567[[#This Row],[SALIDAS]]*Tabla3567[[#This Row],[PRECIO]]</f>
        <v>14282</v>
      </c>
      <c r="O291" s="2">
        <f>+Tabla3567[[#This Row],[BALANCE INICIAL2]]+Tabla3567[[#This Row],[ENTRADAS3]]-Tabla3567[[#This Row],[SALIDAS4]]</f>
        <v>11100</v>
      </c>
    </row>
    <row r="292" spans="1:15">
      <c r="A292" s="9" t="s">
        <v>31</v>
      </c>
      <c r="B292" t="s">
        <v>897</v>
      </c>
      <c r="C292" t="s">
        <v>75</v>
      </c>
      <c r="D292" t="s">
        <v>196</v>
      </c>
      <c r="F292" s="9" t="s">
        <v>841</v>
      </c>
      <c r="G292">
        <v>10</v>
      </c>
      <c r="I292">
        <v>1</v>
      </c>
      <c r="J292">
        <f>+Tabla3567[[#This Row],[BALANCE INICIAL]]+Tabla3567[[#This Row],[ENTRADAS]]-Tabla3567[[#This Row],[SALIDAS]]</f>
        <v>9</v>
      </c>
      <c r="K292" s="2">
        <v>810</v>
      </c>
      <c r="L292" s="2">
        <f>+Tabla3567[[#This Row],[BALANCE INICIAL]]*Tabla3567[[#This Row],[PRECIO]]</f>
        <v>8100</v>
      </c>
      <c r="M292" s="2">
        <f>+Tabla3567[[#This Row],[ENTRADAS]]*Tabla3567[[#This Row],[PRECIO]]</f>
        <v>0</v>
      </c>
      <c r="N292" s="2">
        <f>+Tabla3567[[#This Row],[SALIDAS]]*Tabla3567[[#This Row],[PRECIO]]</f>
        <v>810</v>
      </c>
      <c r="O292" s="2">
        <f>+Tabla3567[[#This Row],[BALANCE INICIAL2]]+Tabla3567[[#This Row],[ENTRADAS3]]-Tabla3567[[#This Row],[SALIDAS4]]</f>
        <v>7290</v>
      </c>
    </row>
    <row r="293" spans="1:15">
      <c r="A293" s="9" t="s">
        <v>31</v>
      </c>
      <c r="B293" t="s">
        <v>897</v>
      </c>
      <c r="C293" t="s">
        <v>75</v>
      </c>
      <c r="D293" t="s">
        <v>197</v>
      </c>
      <c r="F293" s="9" t="s">
        <v>820</v>
      </c>
      <c r="G293">
        <v>100</v>
      </c>
      <c r="I293">
        <v>10</v>
      </c>
      <c r="J293">
        <f>+Tabla3567[[#This Row],[BALANCE INICIAL]]+Tabla3567[[#This Row],[ENTRADAS]]-Tabla3567[[#This Row],[SALIDAS]]</f>
        <v>90</v>
      </c>
      <c r="K293" s="2">
        <v>170</v>
      </c>
      <c r="L293" s="2">
        <f>+Tabla3567[[#This Row],[BALANCE INICIAL]]*Tabla3567[[#This Row],[PRECIO]]</f>
        <v>17000</v>
      </c>
      <c r="M293" s="2">
        <f>+Tabla3567[[#This Row],[ENTRADAS]]*Tabla3567[[#This Row],[PRECIO]]</f>
        <v>0</v>
      </c>
      <c r="N293" s="2">
        <f>+Tabla3567[[#This Row],[SALIDAS]]*Tabla3567[[#This Row],[PRECIO]]</f>
        <v>1700</v>
      </c>
      <c r="O293" s="2">
        <f>+Tabla3567[[#This Row],[BALANCE INICIAL2]]+Tabla3567[[#This Row],[ENTRADAS3]]-Tabla3567[[#This Row],[SALIDAS4]]</f>
        <v>15300</v>
      </c>
    </row>
    <row r="294" spans="1:15">
      <c r="A294" s="9" t="s">
        <v>31</v>
      </c>
      <c r="B294" t="s">
        <v>897</v>
      </c>
      <c r="C294" t="s">
        <v>75</v>
      </c>
      <c r="D294" t="s">
        <v>198</v>
      </c>
      <c r="F294" s="9" t="s">
        <v>820</v>
      </c>
      <c r="G294">
        <v>73</v>
      </c>
      <c r="J294">
        <f>+Tabla3567[[#This Row],[BALANCE INICIAL]]+Tabla3567[[#This Row],[ENTRADAS]]-Tabla3567[[#This Row],[SALIDAS]]</f>
        <v>73</v>
      </c>
      <c r="K294" s="2">
        <v>189.61</v>
      </c>
      <c r="L294" s="2">
        <f>+Tabla3567[[#This Row],[BALANCE INICIAL]]*Tabla3567[[#This Row],[PRECIO]]</f>
        <v>13841.53</v>
      </c>
      <c r="M294" s="2">
        <f>+Tabla3567[[#This Row],[ENTRADAS]]*Tabla3567[[#This Row],[PRECIO]]</f>
        <v>0</v>
      </c>
      <c r="N294" s="2">
        <f>+Tabla3567[[#This Row],[SALIDAS]]*Tabla3567[[#This Row],[PRECIO]]</f>
        <v>0</v>
      </c>
      <c r="O294" s="2">
        <f>+Tabla3567[[#This Row],[BALANCE INICIAL2]]+Tabla3567[[#This Row],[ENTRADAS3]]-Tabla3567[[#This Row],[SALIDAS4]]</f>
        <v>13841.53</v>
      </c>
    </row>
    <row r="295" spans="1:15">
      <c r="A295" s="9" t="s">
        <v>31</v>
      </c>
      <c r="B295" t="s">
        <v>897</v>
      </c>
      <c r="C295" t="s">
        <v>75</v>
      </c>
      <c r="D295" t="s">
        <v>199</v>
      </c>
      <c r="F295" s="9" t="s">
        <v>820</v>
      </c>
      <c r="G295">
        <v>8</v>
      </c>
      <c r="I295">
        <v>8</v>
      </c>
      <c r="J295">
        <f>+Tabla3567[[#This Row],[BALANCE INICIAL]]+Tabla3567[[#This Row],[ENTRADAS]]-Tabla3567[[#This Row],[SALIDAS]]</f>
        <v>0</v>
      </c>
      <c r="K295" s="2">
        <v>850</v>
      </c>
      <c r="L295" s="2">
        <f>+Tabla3567[[#This Row],[BALANCE INICIAL]]*Tabla3567[[#This Row],[PRECIO]]</f>
        <v>6800</v>
      </c>
      <c r="M295" s="2">
        <f>+Tabla3567[[#This Row],[ENTRADAS]]*Tabla3567[[#This Row],[PRECIO]]</f>
        <v>0</v>
      </c>
      <c r="N295" s="2">
        <f>+Tabla3567[[#This Row],[SALIDAS]]*Tabla3567[[#This Row],[PRECIO]]</f>
        <v>6800</v>
      </c>
      <c r="O295" s="2">
        <f>+Tabla3567[[#This Row],[BALANCE INICIAL2]]+Tabla3567[[#This Row],[ENTRADAS3]]-Tabla3567[[#This Row],[SALIDAS4]]</f>
        <v>0</v>
      </c>
    </row>
    <row r="296" spans="1:15">
      <c r="A296" s="9" t="s">
        <v>31</v>
      </c>
      <c r="B296" t="s">
        <v>897</v>
      </c>
      <c r="C296" t="s">
        <v>75</v>
      </c>
      <c r="D296" t="s">
        <v>202</v>
      </c>
      <c r="F296" s="9" t="s">
        <v>820</v>
      </c>
      <c r="G296">
        <v>46</v>
      </c>
      <c r="H296">
        <v>125</v>
      </c>
      <c r="I296">
        <v>30</v>
      </c>
      <c r="J296">
        <f>+Tabla3567[[#This Row],[BALANCE INICIAL]]+Tabla3567[[#This Row],[ENTRADAS]]-Tabla3567[[#This Row],[SALIDAS]]</f>
        <v>141</v>
      </c>
      <c r="K296" s="2">
        <v>129.80000000000001</v>
      </c>
      <c r="L296" s="2">
        <f>+Tabla3567[[#This Row],[BALANCE INICIAL]]*Tabla3567[[#This Row],[PRECIO]]</f>
        <v>5970.8</v>
      </c>
      <c r="M296" s="2">
        <f>+Tabla3567[[#This Row],[ENTRADAS]]*Tabla3567[[#This Row],[PRECIO]]</f>
        <v>16225.000000000002</v>
      </c>
      <c r="N296" s="2">
        <f>+Tabla3567[[#This Row],[SALIDAS]]*Tabla3567[[#This Row],[PRECIO]]</f>
        <v>3894.0000000000005</v>
      </c>
      <c r="O296" s="2">
        <f>+Tabla3567[[#This Row],[BALANCE INICIAL2]]+Tabla3567[[#This Row],[ENTRADAS3]]-Tabla3567[[#This Row],[SALIDAS4]]</f>
        <v>18301.800000000003</v>
      </c>
    </row>
    <row r="297" spans="1:15">
      <c r="A297" s="9" t="s">
        <v>31</v>
      </c>
      <c r="B297" t="s">
        <v>897</v>
      </c>
      <c r="C297" t="s">
        <v>75</v>
      </c>
      <c r="D297" t="s">
        <v>203</v>
      </c>
      <c r="F297" s="9" t="s">
        <v>842</v>
      </c>
      <c r="G297">
        <v>115</v>
      </c>
      <c r="J297">
        <f>+Tabla3567[[#This Row],[BALANCE INICIAL]]+Tabla3567[[#This Row],[ENTRADAS]]-Tabla3567[[#This Row],[SALIDAS]]</f>
        <v>115</v>
      </c>
      <c r="K297" s="2">
        <v>71.5</v>
      </c>
      <c r="L297" s="2">
        <f>+Tabla3567[[#This Row],[BALANCE INICIAL]]*Tabla3567[[#This Row],[PRECIO]]</f>
        <v>8222.5</v>
      </c>
      <c r="M297" s="2">
        <f>+Tabla3567[[#This Row],[ENTRADAS]]*Tabla3567[[#This Row],[PRECIO]]</f>
        <v>0</v>
      </c>
      <c r="N297" s="2">
        <f>+Tabla3567[[#This Row],[SALIDAS]]*Tabla3567[[#This Row],[PRECIO]]</f>
        <v>0</v>
      </c>
      <c r="O297" s="2">
        <f>+Tabla3567[[#This Row],[BALANCE INICIAL2]]+Tabla3567[[#This Row],[ENTRADAS3]]-Tabla3567[[#This Row],[SALIDAS4]]</f>
        <v>8222.5</v>
      </c>
    </row>
    <row r="298" spans="1:15">
      <c r="A298" s="9" t="s">
        <v>31</v>
      </c>
      <c r="B298" t="s">
        <v>897</v>
      </c>
      <c r="C298" t="s">
        <v>75</v>
      </c>
      <c r="D298" t="s">
        <v>204</v>
      </c>
      <c r="F298" s="9" t="s">
        <v>820</v>
      </c>
      <c r="G298">
        <v>6</v>
      </c>
      <c r="J298">
        <f>+Tabla3567[[#This Row],[BALANCE INICIAL]]+Tabla3567[[#This Row],[ENTRADAS]]-Tabla3567[[#This Row],[SALIDAS]]</f>
        <v>6</v>
      </c>
      <c r="K298" s="2">
        <v>500</v>
      </c>
      <c r="L298" s="2">
        <f>+Tabla3567[[#This Row],[BALANCE INICIAL]]*Tabla3567[[#This Row],[PRECIO]]</f>
        <v>3000</v>
      </c>
      <c r="M298" s="2">
        <f>+Tabla3567[[#This Row],[ENTRADAS]]*Tabla3567[[#This Row],[PRECIO]]</f>
        <v>0</v>
      </c>
      <c r="N298" s="2">
        <f>+Tabla3567[[#This Row],[SALIDAS]]*Tabla3567[[#This Row],[PRECIO]]</f>
        <v>0</v>
      </c>
      <c r="O298" s="2">
        <f>+Tabla3567[[#This Row],[BALANCE INICIAL2]]+Tabla3567[[#This Row],[ENTRADAS3]]-Tabla3567[[#This Row],[SALIDAS4]]</f>
        <v>3000</v>
      </c>
    </row>
    <row r="299" spans="1:15">
      <c r="A299" s="9" t="s">
        <v>31</v>
      </c>
      <c r="B299" t="s">
        <v>897</v>
      </c>
      <c r="C299" t="s">
        <v>75</v>
      </c>
      <c r="D299" t="s">
        <v>215</v>
      </c>
      <c r="F299" s="9" t="s">
        <v>844</v>
      </c>
      <c r="G299">
        <v>8</v>
      </c>
      <c r="J299">
        <f>+Tabla3567[[#This Row],[BALANCE INICIAL]]+Tabla3567[[#This Row],[ENTRADAS]]-Tabla3567[[#This Row],[SALIDAS]]</f>
        <v>8</v>
      </c>
      <c r="K299" s="2">
        <v>345</v>
      </c>
      <c r="L299" s="2">
        <f>+Tabla3567[[#This Row],[BALANCE INICIAL]]*Tabla3567[[#This Row],[PRECIO]]</f>
        <v>2760</v>
      </c>
      <c r="M299" s="2">
        <f>+Tabla3567[[#This Row],[ENTRADAS]]*Tabla3567[[#This Row],[PRECIO]]</f>
        <v>0</v>
      </c>
      <c r="N299" s="2">
        <f>+Tabla3567[[#This Row],[SALIDAS]]*Tabla3567[[#This Row],[PRECIO]]</f>
        <v>0</v>
      </c>
      <c r="O299" s="2">
        <f>+Tabla3567[[#This Row],[BALANCE INICIAL2]]+Tabla3567[[#This Row],[ENTRADAS3]]-Tabla3567[[#This Row],[SALIDAS4]]</f>
        <v>2760</v>
      </c>
    </row>
    <row r="300" spans="1:15">
      <c r="A300" s="9" t="s">
        <v>31</v>
      </c>
      <c r="B300" t="s">
        <v>897</v>
      </c>
      <c r="C300" t="s">
        <v>75</v>
      </c>
      <c r="D300" t="s">
        <v>228</v>
      </c>
      <c r="F300" s="9" t="s">
        <v>820</v>
      </c>
      <c r="G300">
        <v>46</v>
      </c>
      <c r="J300">
        <f>+Tabla3567[[#This Row],[BALANCE INICIAL]]+Tabla3567[[#This Row],[ENTRADAS]]-Tabla3567[[#This Row],[SALIDAS]]</f>
        <v>46</v>
      </c>
      <c r="K300" s="2">
        <v>170</v>
      </c>
      <c r="L300" s="2">
        <f>+Tabla3567[[#This Row],[BALANCE INICIAL]]*Tabla3567[[#This Row],[PRECIO]]</f>
        <v>7820</v>
      </c>
      <c r="M300" s="2">
        <f>+Tabla3567[[#This Row],[ENTRADAS]]*Tabla3567[[#This Row],[PRECIO]]</f>
        <v>0</v>
      </c>
      <c r="N300" s="2">
        <f>+Tabla3567[[#This Row],[SALIDAS]]*Tabla3567[[#This Row],[PRECIO]]</f>
        <v>0</v>
      </c>
      <c r="O300" s="2">
        <f>+Tabla3567[[#This Row],[BALANCE INICIAL2]]+Tabla3567[[#This Row],[ENTRADAS3]]-Tabla3567[[#This Row],[SALIDAS4]]</f>
        <v>7820</v>
      </c>
    </row>
    <row r="301" spans="1:15">
      <c r="A301" s="9" t="s">
        <v>31</v>
      </c>
      <c r="B301" t="s">
        <v>897</v>
      </c>
      <c r="C301" t="s">
        <v>75</v>
      </c>
      <c r="D301" t="s">
        <v>234</v>
      </c>
      <c r="F301" s="9" t="s">
        <v>848</v>
      </c>
      <c r="G301">
        <v>48</v>
      </c>
      <c r="I301">
        <v>24</v>
      </c>
      <c r="J301">
        <f>+Tabla3567[[#This Row],[BALANCE INICIAL]]+Tabla3567[[#This Row],[ENTRADAS]]-Tabla3567[[#This Row],[SALIDAS]]</f>
        <v>24</v>
      </c>
      <c r="K301" s="2">
        <v>546</v>
      </c>
      <c r="L301" s="2">
        <f>+Tabla3567[[#This Row],[BALANCE INICIAL]]*Tabla3567[[#This Row],[PRECIO]]</f>
        <v>26208</v>
      </c>
      <c r="M301" s="2">
        <f>+Tabla3567[[#This Row],[ENTRADAS]]*Tabla3567[[#This Row],[PRECIO]]</f>
        <v>0</v>
      </c>
      <c r="N301" s="2">
        <f>+Tabla3567[[#This Row],[SALIDAS]]*Tabla3567[[#This Row],[PRECIO]]</f>
        <v>13104</v>
      </c>
      <c r="O301" s="2">
        <f>+Tabla3567[[#This Row],[BALANCE INICIAL2]]+Tabla3567[[#This Row],[ENTRADAS3]]-Tabla3567[[#This Row],[SALIDAS4]]</f>
        <v>13104</v>
      </c>
    </row>
    <row r="302" spans="1:15">
      <c r="A302" s="9" t="s">
        <v>31</v>
      </c>
      <c r="B302" t="s">
        <v>897</v>
      </c>
      <c r="C302" t="s">
        <v>75</v>
      </c>
      <c r="D302" t="s">
        <v>236</v>
      </c>
      <c r="F302" s="9" t="s">
        <v>848</v>
      </c>
      <c r="G302">
        <v>36</v>
      </c>
      <c r="I302">
        <v>12</v>
      </c>
      <c r="J302">
        <f>+Tabla3567[[#This Row],[BALANCE INICIAL]]+Tabla3567[[#This Row],[ENTRADAS]]-Tabla3567[[#This Row],[SALIDAS]]</f>
        <v>24</v>
      </c>
      <c r="K302" s="2">
        <v>175</v>
      </c>
      <c r="L302" s="2">
        <f>+Tabla3567[[#This Row],[BALANCE INICIAL]]*Tabla3567[[#This Row],[PRECIO]]</f>
        <v>6300</v>
      </c>
      <c r="M302" s="2">
        <f>+Tabla3567[[#This Row],[ENTRADAS]]*Tabla3567[[#This Row],[PRECIO]]</f>
        <v>0</v>
      </c>
      <c r="N302" s="2">
        <f>+Tabla3567[[#This Row],[SALIDAS]]*Tabla3567[[#This Row],[PRECIO]]</f>
        <v>2100</v>
      </c>
      <c r="O302" s="2">
        <f>+Tabla3567[[#This Row],[BALANCE INICIAL2]]+Tabla3567[[#This Row],[ENTRADAS3]]-Tabla3567[[#This Row],[SALIDAS4]]</f>
        <v>4200</v>
      </c>
    </row>
    <row r="303" spans="1:15">
      <c r="A303" s="9" t="s">
        <v>31</v>
      </c>
      <c r="B303" t="s">
        <v>897</v>
      </c>
      <c r="C303" t="s">
        <v>75</v>
      </c>
      <c r="D303" t="s">
        <v>237</v>
      </c>
      <c r="F303" s="9" t="s">
        <v>837</v>
      </c>
      <c r="G303">
        <v>1</v>
      </c>
      <c r="J303">
        <f>+Tabla3567[[#This Row],[BALANCE INICIAL]]+Tabla3567[[#This Row],[ENTRADAS]]-Tabla3567[[#This Row],[SALIDAS]]</f>
        <v>1</v>
      </c>
      <c r="K303" s="2">
        <v>400</v>
      </c>
      <c r="L303" s="2">
        <f>+Tabla3567[[#This Row],[BALANCE INICIAL]]*Tabla3567[[#This Row],[PRECIO]]</f>
        <v>400</v>
      </c>
      <c r="M303" s="2">
        <f>+Tabla3567[[#This Row],[ENTRADAS]]*Tabla3567[[#This Row],[PRECIO]]</f>
        <v>0</v>
      </c>
      <c r="N303" s="2">
        <f>+Tabla3567[[#This Row],[SALIDAS]]*Tabla3567[[#This Row],[PRECIO]]</f>
        <v>0</v>
      </c>
      <c r="O303" s="2">
        <f>+Tabla3567[[#This Row],[BALANCE INICIAL2]]+Tabla3567[[#This Row],[ENTRADAS3]]-Tabla3567[[#This Row],[SALIDAS4]]</f>
        <v>400</v>
      </c>
    </row>
    <row r="304" spans="1:15">
      <c r="A304" s="9" t="s">
        <v>31</v>
      </c>
      <c r="B304" t="s">
        <v>897</v>
      </c>
      <c r="C304" t="s">
        <v>75</v>
      </c>
      <c r="D304" t="s">
        <v>241</v>
      </c>
      <c r="F304" s="9" t="s">
        <v>840</v>
      </c>
      <c r="G304">
        <v>156</v>
      </c>
      <c r="H304">
        <v>140</v>
      </c>
      <c r="I304">
        <v>57</v>
      </c>
      <c r="J304">
        <f>+Tabla3567[[#This Row],[BALANCE INICIAL]]+Tabla3567[[#This Row],[ENTRADAS]]-Tabla3567[[#This Row],[SALIDAS]]</f>
        <v>239</v>
      </c>
      <c r="K304" s="2">
        <v>93</v>
      </c>
      <c r="L304" s="2">
        <f>+Tabla3567[[#This Row],[BALANCE INICIAL]]*Tabla3567[[#This Row],[PRECIO]]</f>
        <v>14508</v>
      </c>
      <c r="M304" s="2">
        <f>+Tabla3567[[#This Row],[ENTRADAS]]*Tabla3567[[#This Row],[PRECIO]]</f>
        <v>13020</v>
      </c>
      <c r="N304" s="2">
        <f>+Tabla3567[[#This Row],[SALIDAS]]*Tabla3567[[#This Row],[PRECIO]]</f>
        <v>5301</v>
      </c>
      <c r="O304" s="2">
        <f>+Tabla3567[[#This Row],[BALANCE INICIAL2]]+Tabla3567[[#This Row],[ENTRADAS3]]-Tabla3567[[#This Row],[SALIDAS4]]</f>
        <v>22227</v>
      </c>
    </row>
    <row r="305" spans="1:15">
      <c r="A305" s="9" t="s">
        <v>31</v>
      </c>
      <c r="B305" t="s">
        <v>897</v>
      </c>
      <c r="C305" t="s">
        <v>75</v>
      </c>
      <c r="D305" t="s">
        <v>242</v>
      </c>
      <c r="F305" s="9" t="s">
        <v>825</v>
      </c>
      <c r="G305">
        <v>350</v>
      </c>
      <c r="I305">
        <v>163</v>
      </c>
      <c r="J305">
        <f>+Tabla3567[[#This Row],[BALANCE INICIAL]]+Tabla3567[[#This Row],[ENTRADAS]]-Tabla3567[[#This Row],[SALIDAS]]</f>
        <v>187</v>
      </c>
      <c r="K305" s="2">
        <v>93</v>
      </c>
      <c r="L305" s="2">
        <f>+Tabla3567[[#This Row],[BALANCE INICIAL]]*Tabla3567[[#This Row],[PRECIO]]</f>
        <v>32550</v>
      </c>
      <c r="M305" s="2">
        <f>+Tabla3567[[#This Row],[ENTRADAS]]*Tabla3567[[#This Row],[PRECIO]]</f>
        <v>0</v>
      </c>
      <c r="N305" s="2">
        <f>+Tabla3567[[#This Row],[SALIDAS]]*Tabla3567[[#This Row],[PRECIO]]</f>
        <v>15159</v>
      </c>
      <c r="O305" s="2">
        <f>+Tabla3567[[#This Row],[BALANCE INICIAL2]]+Tabla3567[[#This Row],[ENTRADAS3]]-Tabla3567[[#This Row],[SALIDAS4]]</f>
        <v>17391</v>
      </c>
    </row>
    <row r="306" spans="1:15">
      <c r="A306" s="9" t="s">
        <v>31</v>
      </c>
      <c r="B306" t="s">
        <v>897</v>
      </c>
      <c r="C306" t="s">
        <v>75</v>
      </c>
      <c r="D306" t="s">
        <v>243</v>
      </c>
      <c r="F306" s="9" t="s">
        <v>821</v>
      </c>
      <c r="G306">
        <v>11</v>
      </c>
      <c r="I306">
        <v>2</v>
      </c>
      <c r="J306">
        <f>+Tabla3567[[#This Row],[BALANCE INICIAL]]+Tabla3567[[#This Row],[ENTRADAS]]-Tabla3567[[#This Row],[SALIDAS]]</f>
        <v>9</v>
      </c>
      <c r="K306" s="2">
        <v>1950</v>
      </c>
      <c r="L306" s="2">
        <f>+Tabla3567[[#This Row],[BALANCE INICIAL]]*Tabla3567[[#This Row],[PRECIO]]</f>
        <v>21450</v>
      </c>
      <c r="M306" s="2">
        <f>+Tabla3567[[#This Row],[ENTRADAS]]*Tabla3567[[#This Row],[PRECIO]]</f>
        <v>0</v>
      </c>
      <c r="N306" s="2">
        <f>+Tabla3567[[#This Row],[SALIDAS]]*Tabla3567[[#This Row],[PRECIO]]</f>
        <v>3900</v>
      </c>
      <c r="O306" s="2">
        <f>+Tabla3567[[#This Row],[BALANCE INICIAL2]]+Tabla3567[[#This Row],[ENTRADAS3]]-Tabla3567[[#This Row],[SALIDAS4]]</f>
        <v>17550</v>
      </c>
    </row>
    <row r="307" spans="1:15">
      <c r="A307" s="9" t="s">
        <v>31</v>
      </c>
      <c r="B307" t="s">
        <v>897</v>
      </c>
      <c r="C307" t="s">
        <v>75</v>
      </c>
      <c r="D307" t="s">
        <v>256</v>
      </c>
      <c r="F307" s="9" t="s">
        <v>825</v>
      </c>
      <c r="G307">
        <v>153</v>
      </c>
      <c r="J307">
        <f>+Tabla3567[[#This Row],[BALANCE INICIAL]]+Tabla3567[[#This Row],[ENTRADAS]]-Tabla3567[[#This Row],[SALIDAS]]</f>
        <v>153</v>
      </c>
      <c r="K307" s="2">
        <v>188.24</v>
      </c>
      <c r="L307" s="2">
        <f>+Tabla3567[[#This Row],[BALANCE INICIAL]]*Tabla3567[[#This Row],[PRECIO]]</f>
        <v>28800.720000000001</v>
      </c>
      <c r="M307" s="2">
        <f>+Tabla3567[[#This Row],[ENTRADAS]]*Tabla3567[[#This Row],[PRECIO]]</f>
        <v>0</v>
      </c>
      <c r="N307" s="2">
        <f>+Tabla3567[[#This Row],[SALIDAS]]*Tabla3567[[#This Row],[PRECIO]]</f>
        <v>0</v>
      </c>
      <c r="O307" s="2">
        <f>+Tabla3567[[#This Row],[BALANCE INICIAL2]]+Tabla3567[[#This Row],[ENTRADAS3]]-Tabla3567[[#This Row],[SALIDAS4]]</f>
        <v>28800.720000000001</v>
      </c>
    </row>
    <row r="308" spans="1:15">
      <c r="A308" s="9" t="s">
        <v>31</v>
      </c>
      <c r="B308" t="s">
        <v>897</v>
      </c>
      <c r="C308" t="s">
        <v>75</v>
      </c>
      <c r="D308" t="s">
        <v>257</v>
      </c>
      <c r="F308" s="9" t="s">
        <v>851</v>
      </c>
      <c r="G308">
        <v>60</v>
      </c>
      <c r="J308">
        <f>+Tabla3567[[#This Row],[BALANCE INICIAL]]+Tabla3567[[#This Row],[ENTRADAS]]-Tabla3567[[#This Row],[SALIDAS]]</f>
        <v>60</v>
      </c>
      <c r="K308" s="2">
        <v>95.8</v>
      </c>
      <c r="L308" s="2">
        <f>+Tabla3567[[#This Row],[BALANCE INICIAL]]*Tabla3567[[#This Row],[PRECIO]]</f>
        <v>5748</v>
      </c>
      <c r="M308" s="2">
        <f>+Tabla3567[[#This Row],[ENTRADAS]]*Tabla3567[[#This Row],[PRECIO]]</f>
        <v>0</v>
      </c>
      <c r="N308" s="2">
        <f>+Tabla3567[[#This Row],[SALIDAS]]*Tabla3567[[#This Row],[PRECIO]]</f>
        <v>0</v>
      </c>
      <c r="O308" s="2">
        <f>+Tabla3567[[#This Row],[BALANCE INICIAL2]]+Tabla3567[[#This Row],[ENTRADAS3]]-Tabla3567[[#This Row],[SALIDAS4]]</f>
        <v>5748</v>
      </c>
    </row>
    <row r="309" spans="1:15">
      <c r="A309" s="9" t="s">
        <v>31</v>
      </c>
      <c r="B309" t="s">
        <v>897</v>
      </c>
      <c r="C309" t="s">
        <v>111</v>
      </c>
      <c r="D309" t="s">
        <v>718</v>
      </c>
      <c r="F309" s="9" t="s">
        <v>820</v>
      </c>
      <c r="G309">
        <v>4</v>
      </c>
      <c r="J309">
        <f>+Tabla3567[[#This Row],[BALANCE INICIAL]]+Tabla3567[[#This Row],[ENTRADAS]]-Tabla3567[[#This Row],[SALIDAS]]</f>
        <v>4</v>
      </c>
      <c r="K309" s="2">
        <v>85</v>
      </c>
      <c r="L309" s="2">
        <f>+Tabla3567[[#This Row],[BALANCE INICIAL]]*Tabla3567[[#This Row],[PRECIO]]</f>
        <v>340</v>
      </c>
      <c r="M309" s="2">
        <f>+Tabla3567[[#This Row],[ENTRADAS]]*Tabla3567[[#This Row],[PRECIO]]</f>
        <v>0</v>
      </c>
      <c r="N309" s="2">
        <f>+Tabla3567[[#This Row],[SALIDAS]]*Tabla3567[[#This Row],[PRECIO]]</f>
        <v>0</v>
      </c>
      <c r="O309" s="2">
        <f>+Tabla3567[[#This Row],[BALANCE INICIAL2]]+Tabla3567[[#This Row],[ENTRADAS3]]-Tabla3567[[#This Row],[SALIDAS4]]</f>
        <v>340</v>
      </c>
    </row>
    <row r="310" spans="1:15">
      <c r="A310" s="9" t="s">
        <v>39</v>
      </c>
      <c r="B310" t="s">
        <v>896</v>
      </c>
      <c r="C310" t="s">
        <v>85</v>
      </c>
      <c r="D310" t="s">
        <v>230</v>
      </c>
      <c r="F310" s="9" t="s">
        <v>820</v>
      </c>
      <c r="G310">
        <v>2</v>
      </c>
      <c r="I310">
        <v>7</v>
      </c>
      <c r="J310">
        <f>+Tabla3567[[#This Row],[BALANCE INICIAL]]+Tabla3567[[#This Row],[ENTRADAS]]-Tabla3567[[#This Row],[SALIDAS]]</f>
        <v>-5</v>
      </c>
      <c r="K310" s="2">
        <v>512</v>
      </c>
      <c r="L310" s="2">
        <f>+Tabla3567[[#This Row],[BALANCE INICIAL]]*Tabla3567[[#This Row],[PRECIO]]</f>
        <v>1024</v>
      </c>
      <c r="M310" s="2">
        <f>+Tabla3567[[#This Row],[ENTRADAS]]*Tabla3567[[#This Row],[PRECIO]]</f>
        <v>0</v>
      </c>
      <c r="N310" s="2">
        <f>+Tabla3567[[#This Row],[SALIDAS]]*Tabla3567[[#This Row],[PRECIO]]</f>
        <v>3584</v>
      </c>
      <c r="O310" s="2">
        <f>+Tabla3567[[#This Row],[BALANCE INICIAL2]]+Tabla3567[[#This Row],[ENTRADAS3]]-Tabla3567[[#This Row],[SALIDAS4]]</f>
        <v>-2560</v>
      </c>
    </row>
    <row r="311" spans="1:15">
      <c r="A311" s="9" t="s">
        <v>33</v>
      </c>
      <c r="B311" s="10" t="s">
        <v>879</v>
      </c>
      <c r="C311" t="s">
        <v>78</v>
      </c>
      <c r="D311" t="s">
        <v>165</v>
      </c>
      <c r="F311" s="9" t="s">
        <v>832</v>
      </c>
      <c r="G311">
        <v>15</v>
      </c>
      <c r="J311">
        <f>+Tabla3567[[#This Row],[BALANCE INICIAL]]+Tabla3567[[#This Row],[ENTRADAS]]-Tabla3567[[#This Row],[SALIDAS]]</f>
        <v>15</v>
      </c>
      <c r="K311" s="2">
        <v>1600</v>
      </c>
      <c r="L311" s="2">
        <f>+Tabla3567[[#This Row],[BALANCE INICIAL]]*Tabla3567[[#This Row],[PRECIO]]</f>
        <v>24000</v>
      </c>
      <c r="M311" s="2">
        <f>+Tabla3567[[#This Row],[ENTRADAS]]*Tabla3567[[#This Row],[PRECIO]]</f>
        <v>0</v>
      </c>
      <c r="N311" s="2">
        <f>+Tabla3567[[#This Row],[SALIDAS]]*Tabla3567[[#This Row],[PRECIO]]</f>
        <v>0</v>
      </c>
      <c r="O311" s="2">
        <f>+Tabla3567[[#This Row],[BALANCE INICIAL2]]+Tabla3567[[#This Row],[ENTRADAS3]]-Tabla3567[[#This Row],[SALIDAS4]]</f>
        <v>24000</v>
      </c>
    </row>
    <row r="312" spans="1:15">
      <c r="A312" s="9" t="s">
        <v>33</v>
      </c>
      <c r="B312" s="10" t="s">
        <v>879</v>
      </c>
      <c r="C312" t="s">
        <v>78</v>
      </c>
      <c r="D312" t="s">
        <v>173</v>
      </c>
      <c r="F312" s="9" t="s">
        <v>835</v>
      </c>
      <c r="G312">
        <v>2</v>
      </c>
      <c r="J312">
        <f>+Tabla3567[[#This Row],[BALANCE INICIAL]]+Tabla3567[[#This Row],[ENTRADAS]]-Tabla3567[[#This Row],[SALIDAS]]</f>
        <v>2</v>
      </c>
      <c r="K312" s="2">
        <v>199</v>
      </c>
      <c r="L312" s="2">
        <f>+Tabla3567[[#This Row],[BALANCE INICIAL]]*Tabla3567[[#This Row],[PRECIO]]</f>
        <v>398</v>
      </c>
      <c r="M312" s="2">
        <f>+Tabla3567[[#This Row],[ENTRADAS]]*Tabla3567[[#This Row],[PRECIO]]</f>
        <v>0</v>
      </c>
      <c r="N312" s="2">
        <f>+Tabla3567[[#This Row],[SALIDAS]]*Tabla3567[[#This Row],[PRECIO]]</f>
        <v>0</v>
      </c>
      <c r="O312" s="2">
        <f>+Tabla3567[[#This Row],[BALANCE INICIAL2]]+Tabla3567[[#This Row],[ENTRADAS3]]-Tabla3567[[#This Row],[SALIDAS4]]</f>
        <v>398</v>
      </c>
    </row>
    <row r="313" spans="1:15">
      <c r="A313" s="9" t="s">
        <v>33</v>
      </c>
      <c r="B313" s="10" t="s">
        <v>879</v>
      </c>
      <c r="C313" t="s">
        <v>78</v>
      </c>
      <c r="D313" t="s">
        <v>306</v>
      </c>
      <c r="F313" s="9" t="s">
        <v>823</v>
      </c>
      <c r="G313">
        <v>94</v>
      </c>
      <c r="J313">
        <f>+Tabla3567[[#This Row],[BALANCE INICIAL]]+Tabla3567[[#This Row],[ENTRADAS]]-Tabla3567[[#This Row],[SALIDAS]]</f>
        <v>94</v>
      </c>
      <c r="K313" s="2">
        <v>25</v>
      </c>
      <c r="L313" s="2">
        <f>+Tabla3567[[#This Row],[BALANCE INICIAL]]*Tabla3567[[#This Row],[PRECIO]]</f>
        <v>2350</v>
      </c>
      <c r="M313" s="2">
        <f>+Tabla3567[[#This Row],[ENTRADAS]]*Tabla3567[[#This Row],[PRECIO]]</f>
        <v>0</v>
      </c>
      <c r="N313" s="2">
        <f>+Tabla3567[[#This Row],[SALIDAS]]*Tabla3567[[#This Row],[PRECIO]]</f>
        <v>0</v>
      </c>
      <c r="O313" s="2">
        <f>+Tabla3567[[#This Row],[BALANCE INICIAL2]]+Tabla3567[[#This Row],[ENTRADAS3]]-Tabla3567[[#This Row],[SALIDAS4]]</f>
        <v>2350</v>
      </c>
    </row>
    <row r="314" spans="1:15">
      <c r="A314" s="9" t="s">
        <v>33</v>
      </c>
      <c r="B314" s="10" t="s">
        <v>879</v>
      </c>
      <c r="C314" t="s">
        <v>78</v>
      </c>
      <c r="D314" t="s">
        <v>323</v>
      </c>
      <c r="F314" s="9" t="s">
        <v>820</v>
      </c>
      <c r="G314">
        <v>35</v>
      </c>
      <c r="J314">
        <f>+Tabla3567[[#This Row],[BALANCE INICIAL]]+Tabla3567[[#This Row],[ENTRADAS]]-Tabla3567[[#This Row],[SALIDAS]]</f>
        <v>35</v>
      </c>
      <c r="K314" s="2">
        <v>2440</v>
      </c>
      <c r="L314" s="2">
        <f>+Tabla3567[[#This Row],[BALANCE INICIAL]]*Tabla3567[[#This Row],[PRECIO]]</f>
        <v>85400</v>
      </c>
      <c r="M314" s="2">
        <f>+Tabla3567[[#This Row],[ENTRADAS]]*Tabla3567[[#This Row],[PRECIO]]</f>
        <v>0</v>
      </c>
      <c r="N314" s="2">
        <f>+Tabla3567[[#This Row],[SALIDAS]]*Tabla3567[[#This Row],[PRECIO]]</f>
        <v>0</v>
      </c>
      <c r="O314" s="2">
        <f>+Tabla3567[[#This Row],[BALANCE INICIAL2]]+Tabla3567[[#This Row],[ENTRADAS3]]-Tabla3567[[#This Row],[SALIDAS4]]</f>
        <v>85400</v>
      </c>
    </row>
    <row r="315" spans="1:15">
      <c r="A315" s="9" t="s">
        <v>33</v>
      </c>
      <c r="B315" s="10" t="s">
        <v>879</v>
      </c>
      <c r="C315" t="s">
        <v>78</v>
      </c>
      <c r="D315" t="s">
        <v>324</v>
      </c>
      <c r="F315" s="9" t="s">
        <v>826</v>
      </c>
      <c r="G315">
        <v>6</v>
      </c>
      <c r="J315">
        <f>+Tabla3567[[#This Row],[BALANCE INICIAL]]+Tabla3567[[#This Row],[ENTRADAS]]-Tabla3567[[#This Row],[SALIDAS]]</f>
        <v>6</v>
      </c>
      <c r="K315" s="2">
        <v>1650</v>
      </c>
      <c r="L315" s="2">
        <f>+Tabla3567[[#This Row],[BALANCE INICIAL]]*Tabla3567[[#This Row],[PRECIO]]</f>
        <v>9900</v>
      </c>
      <c r="M315" s="2">
        <f>+Tabla3567[[#This Row],[ENTRADAS]]*Tabla3567[[#This Row],[PRECIO]]</f>
        <v>0</v>
      </c>
      <c r="N315" s="2">
        <f>+Tabla3567[[#This Row],[SALIDAS]]*Tabla3567[[#This Row],[PRECIO]]</f>
        <v>0</v>
      </c>
      <c r="O315" s="2">
        <f>+Tabla3567[[#This Row],[BALANCE INICIAL2]]+Tabla3567[[#This Row],[ENTRADAS3]]-Tabla3567[[#This Row],[SALIDAS4]]</f>
        <v>9900</v>
      </c>
    </row>
    <row r="316" spans="1:15">
      <c r="A316" s="9" t="s">
        <v>33</v>
      </c>
      <c r="B316" s="10" t="s">
        <v>879</v>
      </c>
      <c r="C316" t="s">
        <v>78</v>
      </c>
      <c r="D316" t="s">
        <v>325</v>
      </c>
      <c r="F316" s="9" t="s">
        <v>833</v>
      </c>
      <c r="G316">
        <v>5</v>
      </c>
      <c r="I316">
        <v>2</v>
      </c>
      <c r="J316">
        <f>+Tabla3567[[#This Row],[BALANCE INICIAL]]+Tabla3567[[#This Row],[ENTRADAS]]-Tabla3567[[#This Row],[SALIDAS]]</f>
        <v>3</v>
      </c>
      <c r="K316" s="2">
        <v>3311.77</v>
      </c>
      <c r="L316" s="2">
        <f>+Tabla3567[[#This Row],[BALANCE INICIAL]]*Tabla3567[[#This Row],[PRECIO]]</f>
        <v>16558.849999999999</v>
      </c>
      <c r="M316" s="2">
        <f>+Tabla3567[[#This Row],[ENTRADAS]]*Tabla3567[[#This Row],[PRECIO]]</f>
        <v>0</v>
      </c>
      <c r="N316" s="2">
        <f>+Tabla3567[[#This Row],[SALIDAS]]*Tabla3567[[#This Row],[PRECIO]]</f>
        <v>6623.54</v>
      </c>
      <c r="O316" s="2">
        <f>+Tabla3567[[#This Row],[BALANCE INICIAL2]]+Tabla3567[[#This Row],[ENTRADAS3]]-Tabla3567[[#This Row],[SALIDAS4]]</f>
        <v>9935.3099999999977</v>
      </c>
    </row>
    <row r="317" spans="1:15">
      <c r="A317" s="9" t="s">
        <v>33</v>
      </c>
      <c r="B317" s="10" t="s">
        <v>879</v>
      </c>
      <c r="C317" t="s">
        <v>78</v>
      </c>
      <c r="D317" t="s">
        <v>326</v>
      </c>
      <c r="F317" s="9" t="s">
        <v>833</v>
      </c>
      <c r="G317">
        <v>6</v>
      </c>
      <c r="I317">
        <v>2</v>
      </c>
      <c r="J317">
        <f>+Tabla3567[[#This Row],[BALANCE INICIAL]]+Tabla3567[[#This Row],[ENTRADAS]]-Tabla3567[[#This Row],[SALIDAS]]</f>
        <v>4</v>
      </c>
      <c r="K317" s="2">
        <v>3875.46</v>
      </c>
      <c r="L317" s="2">
        <f>+Tabla3567[[#This Row],[BALANCE INICIAL]]*Tabla3567[[#This Row],[PRECIO]]</f>
        <v>23252.760000000002</v>
      </c>
      <c r="M317" s="2">
        <f>+Tabla3567[[#This Row],[ENTRADAS]]*Tabla3567[[#This Row],[PRECIO]]</f>
        <v>0</v>
      </c>
      <c r="N317" s="2">
        <f>+Tabla3567[[#This Row],[SALIDAS]]*Tabla3567[[#This Row],[PRECIO]]</f>
        <v>7750.92</v>
      </c>
      <c r="O317" s="2">
        <f>+Tabla3567[[#This Row],[BALANCE INICIAL2]]+Tabla3567[[#This Row],[ENTRADAS3]]-Tabla3567[[#This Row],[SALIDAS4]]</f>
        <v>15501.840000000002</v>
      </c>
    </row>
    <row r="318" spans="1:15">
      <c r="A318" s="9" t="s">
        <v>33</v>
      </c>
      <c r="B318" s="10" t="s">
        <v>879</v>
      </c>
      <c r="C318" t="s">
        <v>78</v>
      </c>
      <c r="D318" t="s">
        <v>327</v>
      </c>
      <c r="F318" s="9" t="s">
        <v>833</v>
      </c>
      <c r="G318">
        <v>6</v>
      </c>
      <c r="I318">
        <v>2</v>
      </c>
      <c r="J318">
        <f>+Tabla3567[[#This Row],[BALANCE INICIAL]]+Tabla3567[[#This Row],[ENTRADAS]]-Tabla3567[[#This Row],[SALIDAS]]</f>
        <v>4</v>
      </c>
      <c r="K318" s="2">
        <v>3875.46</v>
      </c>
      <c r="L318" s="2">
        <f>+Tabla3567[[#This Row],[BALANCE INICIAL]]*Tabla3567[[#This Row],[PRECIO]]</f>
        <v>23252.760000000002</v>
      </c>
      <c r="M318" s="2">
        <f>+Tabla3567[[#This Row],[ENTRADAS]]*Tabla3567[[#This Row],[PRECIO]]</f>
        <v>0</v>
      </c>
      <c r="N318" s="2">
        <f>+Tabla3567[[#This Row],[SALIDAS]]*Tabla3567[[#This Row],[PRECIO]]</f>
        <v>7750.92</v>
      </c>
      <c r="O318" s="2">
        <f>+Tabla3567[[#This Row],[BALANCE INICIAL2]]+Tabla3567[[#This Row],[ENTRADAS3]]-Tabla3567[[#This Row],[SALIDAS4]]</f>
        <v>15501.840000000002</v>
      </c>
    </row>
    <row r="319" spans="1:15">
      <c r="A319" s="9" t="s">
        <v>33</v>
      </c>
      <c r="B319" s="10" t="s">
        <v>879</v>
      </c>
      <c r="C319" t="s">
        <v>78</v>
      </c>
      <c r="D319" t="s">
        <v>328</v>
      </c>
      <c r="F319" s="9" t="s">
        <v>833</v>
      </c>
      <c r="G319">
        <v>0</v>
      </c>
      <c r="H319">
        <v>7</v>
      </c>
      <c r="J319">
        <f>+Tabla3567[[#This Row],[BALANCE INICIAL]]+Tabla3567[[#This Row],[ENTRADAS]]-Tabla3567[[#This Row],[SALIDAS]]</f>
        <v>7</v>
      </c>
      <c r="K319" s="2">
        <v>5302</v>
      </c>
      <c r="L319" s="2">
        <f>+Tabla3567[[#This Row],[BALANCE INICIAL]]*Tabla3567[[#This Row],[PRECIO]]</f>
        <v>0</v>
      </c>
      <c r="M319" s="2">
        <f>+Tabla3567[[#This Row],[ENTRADAS]]*Tabla3567[[#This Row],[PRECIO]]</f>
        <v>37114</v>
      </c>
      <c r="N319" s="2">
        <f>+Tabla3567[[#This Row],[SALIDAS]]*Tabla3567[[#This Row],[PRECIO]]</f>
        <v>0</v>
      </c>
      <c r="O319" s="2">
        <f>+Tabla3567[[#This Row],[BALANCE INICIAL2]]+Tabla3567[[#This Row],[ENTRADAS3]]-Tabla3567[[#This Row],[SALIDAS4]]</f>
        <v>37114</v>
      </c>
    </row>
    <row r="320" spans="1:15">
      <c r="A320" s="9" t="s">
        <v>33</v>
      </c>
      <c r="B320" s="10" t="s">
        <v>879</v>
      </c>
      <c r="C320" t="s">
        <v>78</v>
      </c>
      <c r="D320" t="s">
        <v>329</v>
      </c>
      <c r="F320" s="9" t="s">
        <v>833</v>
      </c>
      <c r="G320">
        <v>0</v>
      </c>
      <c r="H320">
        <v>7</v>
      </c>
      <c r="J320">
        <f>+Tabla3567[[#This Row],[BALANCE INICIAL]]+Tabla3567[[#This Row],[ENTRADAS]]-Tabla3567[[#This Row],[SALIDAS]]</f>
        <v>7</v>
      </c>
      <c r="K320" s="2">
        <v>6848</v>
      </c>
      <c r="L320" s="2">
        <f>+Tabla3567[[#This Row],[BALANCE INICIAL]]*Tabla3567[[#This Row],[PRECIO]]</f>
        <v>0</v>
      </c>
      <c r="M320" s="2">
        <f>+Tabla3567[[#This Row],[ENTRADAS]]*Tabla3567[[#This Row],[PRECIO]]</f>
        <v>47936</v>
      </c>
      <c r="N320" s="2">
        <f>+Tabla3567[[#This Row],[SALIDAS]]*Tabla3567[[#This Row],[PRECIO]]</f>
        <v>0</v>
      </c>
      <c r="O320" s="2">
        <f>+Tabla3567[[#This Row],[BALANCE INICIAL2]]+Tabla3567[[#This Row],[ENTRADAS3]]-Tabla3567[[#This Row],[SALIDAS4]]</f>
        <v>47936</v>
      </c>
    </row>
    <row r="321" spans="1:15">
      <c r="A321" s="9" t="s">
        <v>33</v>
      </c>
      <c r="B321" s="10" t="s">
        <v>879</v>
      </c>
      <c r="C321" t="s">
        <v>78</v>
      </c>
      <c r="D321" t="s">
        <v>330</v>
      </c>
      <c r="F321" s="9" t="s">
        <v>833</v>
      </c>
      <c r="G321">
        <v>0</v>
      </c>
      <c r="H321">
        <v>7</v>
      </c>
      <c r="J321">
        <f>+Tabla3567[[#This Row],[BALANCE INICIAL]]+Tabla3567[[#This Row],[ENTRADAS]]-Tabla3567[[#This Row],[SALIDAS]]</f>
        <v>7</v>
      </c>
      <c r="K321" s="2">
        <v>6848</v>
      </c>
      <c r="L321" s="2">
        <f>+Tabla3567[[#This Row],[BALANCE INICIAL]]*Tabla3567[[#This Row],[PRECIO]]</f>
        <v>0</v>
      </c>
      <c r="M321" s="2">
        <f>+Tabla3567[[#This Row],[ENTRADAS]]*Tabla3567[[#This Row],[PRECIO]]</f>
        <v>47936</v>
      </c>
      <c r="N321" s="2">
        <f>+Tabla3567[[#This Row],[SALIDAS]]*Tabla3567[[#This Row],[PRECIO]]</f>
        <v>0</v>
      </c>
      <c r="O321" s="2">
        <f>+Tabla3567[[#This Row],[BALANCE INICIAL2]]+Tabla3567[[#This Row],[ENTRADAS3]]-Tabla3567[[#This Row],[SALIDAS4]]</f>
        <v>47936</v>
      </c>
    </row>
    <row r="322" spans="1:15">
      <c r="A322" s="9" t="s">
        <v>33</v>
      </c>
      <c r="B322" s="10" t="s">
        <v>879</v>
      </c>
      <c r="C322" t="s">
        <v>78</v>
      </c>
      <c r="D322" t="s">
        <v>331</v>
      </c>
      <c r="F322" s="9" t="s">
        <v>833</v>
      </c>
      <c r="G322">
        <v>0</v>
      </c>
      <c r="H322">
        <v>7</v>
      </c>
      <c r="J322">
        <f>+Tabla3567[[#This Row],[BALANCE INICIAL]]+Tabla3567[[#This Row],[ENTRADAS]]-Tabla3567[[#This Row],[SALIDAS]]</f>
        <v>7</v>
      </c>
      <c r="K322" s="2">
        <v>6848</v>
      </c>
      <c r="L322" s="2">
        <f>+Tabla3567[[#This Row],[BALANCE INICIAL]]*Tabla3567[[#This Row],[PRECIO]]</f>
        <v>0</v>
      </c>
      <c r="M322" s="2">
        <f>+Tabla3567[[#This Row],[ENTRADAS]]*Tabla3567[[#This Row],[PRECIO]]</f>
        <v>47936</v>
      </c>
      <c r="N322" s="2">
        <f>+Tabla3567[[#This Row],[SALIDAS]]*Tabla3567[[#This Row],[PRECIO]]</f>
        <v>0</v>
      </c>
      <c r="O322" s="2">
        <f>+Tabla3567[[#This Row],[BALANCE INICIAL2]]+Tabla3567[[#This Row],[ENTRADAS3]]-Tabla3567[[#This Row],[SALIDAS4]]</f>
        <v>47936</v>
      </c>
    </row>
    <row r="323" spans="1:15">
      <c r="A323" s="9" t="s">
        <v>33</v>
      </c>
      <c r="B323" s="10" t="s">
        <v>879</v>
      </c>
      <c r="C323" t="s">
        <v>78</v>
      </c>
      <c r="D323" t="s">
        <v>332</v>
      </c>
      <c r="F323" s="9" t="s">
        <v>833</v>
      </c>
      <c r="G323">
        <v>15</v>
      </c>
      <c r="I323">
        <v>12</v>
      </c>
      <c r="J323">
        <f>+Tabla3567[[#This Row],[BALANCE INICIAL]]+Tabla3567[[#This Row],[ENTRADAS]]-Tabla3567[[#This Row],[SALIDAS]]</f>
        <v>3</v>
      </c>
      <c r="K323" s="2">
        <v>9043</v>
      </c>
      <c r="L323" s="2">
        <f>+Tabla3567[[#This Row],[BALANCE INICIAL]]*Tabla3567[[#This Row],[PRECIO]]</f>
        <v>135645</v>
      </c>
      <c r="M323" s="2">
        <f>+Tabla3567[[#This Row],[ENTRADAS]]*Tabla3567[[#This Row],[PRECIO]]</f>
        <v>0</v>
      </c>
      <c r="N323" s="2">
        <f>+Tabla3567[[#This Row],[SALIDAS]]*Tabla3567[[#This Row],[PRECIO]]</f>
        <v>108516</v>
      </c>
      <c r="O323" s="2">
        <f>+Tabla3567[[#This Row],[BALANCE INICIAL2]]+Tabla3567[[#This Row],[ENTRADAS3]]-Tabla3567[[#This Row],[SALIDAS4]]</f>
        <v>27129</v>
      </c>
    </row>
    <row r="324" spans="1:15">
      <c r="A324" s="9" t="s">
        <v>33</v>
      </c>
      <c r="B324" s="10" t="s">
        <v>879</v>
      </c>
      <c r="C324" t="s">
        <v>78</v>
      </c>
      <c r="D324" t="s">
        <v>333</v>
      </c>
      <c r="F324" s="9" t="s">
        <v>833</v>
      </c>
      <c r="G324">
        <v>9</v>
      </c>
      <c r="H324">
        <v>8</v>
      </c>
      <c r="I324">
        <v>2</v>
      </c>
      <c r="J324">
        <f>+Tabla3567[[#This Row],[BALANCE INICIAL]]+Tabla3567[[#This Row],[ENTRADAS]]-Tabla3567[[#This Row],[SALIDAS]]</f>
        <v>15</v>
      </c>
      <c r="K324" s="2">
        <v>16380.95</v>
      </c>
      <c r="L324" s="2">
        <f>+Tabla3567[[#This Row],[BALANCE INICIAL]]*Tabla3567[[#This Row],[PRECIO]]</f>
        <v>147428.55000000002</v>
      </c>
      <c r="M324" s="2">
        <f>+Tabla3567[[#This Row],[ENTRADAS]]*Tabla3567[[#This Row],[PRECIO]]</f>
        <v>131047.6</v>
      </c>
      <c r="N324" s="2">
        <f>+Tabla3567[[#This Row],[SALIDAS]]*Tabla3567[[#This Row],[PRECIO]]</f>
        <v>32761.9</v>
      </c>
      <c r="O324" s="2">
        <f>+Tabla3567[[#This Row],[BALANCE INICIAL2]]+Tabla3567[[#This Row],[ENTRADAS3]]-Tabla3567[[#This Row],[SALIDAS4]]</f>
        <v>245714.25000000003</v>
      </c>
    </row>
    <row r="325" spans="1:15">
      <c r="A325" s="9" t="s">
        <v>33</v>
      </c>
      <c r="B325" s="10" t="s">
        <v>879</v>
      </c>
      <c r="C325" t="s">
        <v>78</v>
      </c>
      <c r="D325" t="s">
        <v>985</v>
      </c>
      <c r="F325" s="9" t="s">
        <v>833</v>
      </c>
      <c r="G325">
        <v>6</v>
      </c>
      <c r="H325">
        <v>25</v>
      </c>
      <c r="I325">
        <v>13</v>
      </c>
      <c r="J325">
        <f>+Tabla3567[[#This Row],[BALANCE INICIAL]]+Tabla3567[[#This Row],[ENTRADAS]]-Tabla3567[[#This Row],[SALIDAS]]</f>
        <v>18</v>
      </c>
      <c r="K325" s="2">
        <v>3898.31</v>
      </c>
      <c r="L325" s="2">
        <f>+Tabla3567[[#This Row],[BALANCE INICIAL]]*Tabla3567[[#This Row],[PRECIO]]</f>
        <v>23389.86</v>
      </c>
      <c r="M325" s="2">
        <f>+Tabla3567[[#This Row],[ENTRADAS]]*Tabla3567[[#This Row],[PRECIO]]</f>
        <v>97457.75</v>
      </c>
      <c r="N325" s="2">
        <f>+Tabla3567[[#This Row],[SALIDAS]]*Tabla3567[[#This Row],[PRECIO]]</f>
        <v>50678.03</v>
      </c>
      <c r="O325" s="2">
        <f>+Tabla3567[[#This Row],[BALANCE INICIAL2]]+Tabla3567[[#This Row],[ENTRADAS3]]-Tabla3567[[#This Row],[SALIDAS4]]</f>
        <v>70169.58</v>
      </c>
    </row>
    <row r="326" spans="1:15">
      <c r="A326" s="9" t="s">
        <v>33</v>
      </c>
      <c r="B326" s="10" t="s">
        <v>879</v>
      </c>
      <c r="C326" t="s">
        <v>78</v>
      </c>
      <c r="D326" t="s">
        <v>986</v>
      </c>
      <c r="F326" s="9" t="s">
        <v>820</v>
      </c>
      <c r="G326">
        <v>4</v>
      </c>
      <c r="H326">
        <v>10</v>
      </c>
      <c r="I326">
        <v>8</v>
      </c>
      <c r="J326">
        <f>+Tabla3567[[#This Row],[BALANCE INICIAL]]+Tabla3567[[#This Row],[ENTRADAS]]-Tabla3567[[#This Row],[SALIDAS]]</f>
        <v>6</v>
      </c>
      <c r="K326" s="2">
        <v>6093</v>
      </c>
      <c r="L326" s="2">
        <f>+Tabla3567[[#This Row],[BALANCE INICIAL]]*Tabla3567[[#This Row],[PRECIO]]</f>
        <v>24372</v>
      </c>
      <c r="M326" s="2">
        <f>+Tabla3567[[#This Row],[ENTRADAS]]*Tabla3567[[#This Row],[PRECIO]]</f>
        <v>60930</v>
      </c>
      <c r="N326" s="2">
        <f>+Tabla3567[[#This Row],[SALIDAS]]*Tabla3567[[#This Row],[PRECIO]]</f>
        <v>48744</v>
      </c>
      <c r="O326" s="2">
        <f>+Tabla3567[[#This Row],[BALANCE INICIAL2]]+Tabla3567[[#This Row],[ENTRADAS3]]-Tabla3567[[#This Row],[SALIDAS4]]</f>
        <v>36558</v>
      </c>
    </row>
    <row r="327" spans="1:15">
      <c r="A327" s="9" t="s">
        <v>33</v>
      </c>
      <c r="B327" s="10" t="s">
        <v>879</v>
      </c>
      <c r="C327" t="s">
        <v>78</v>
      </c>
      <c r="D327" t="s">
        <v>334</v>
      </c>
      <c r="F327" s="9" t="s">
        <v>820</v>
      </c>
      <c r="G327">
        <v>2</v>
      </c>
      <c r="J327">
        <f>+Tabla3567[[#This Row],[BALANCE INICIAL]]+Tabla3567[[#This Row],[ENTRADAS]]-Tabla3567[[#This Row],[SALIDAS]]</f>
        <v>2</v>
      </c>
      <c r="K327" s="2">
        <v>5500</v>
      </c>
      <c r="L327" s="2">
        <f>+Tabla3567[[#This Row],[BALANCE INICIAL]]*Tabla3567[[#This Row],[PRECIO]]</f>
        <v>11000</v>
      </c>
      <c r="M327" s="2">
        <f>+Tabla3567[[#This Row],[ENTRADAS]]*Tabla3567[[#This Row],[PRECIO]]</f>
        <v>0</v>
      </c>
      <c r="N327" s="2">
        <f>+Tabla3567[[#This Row],[SALIDAS]]*Tabla3567[[#This Row],[PRECIO]]</f>
        <v>0</v>
      </c>
      <c r="O327" s="2">
        <f>+Tabla3567[[#This Row],[BALANCE INICIAL2]]+Tabla3567[[#This Row],[ENTRADAS3]]-Tabla3567[[#This Row],[SALIDAS4]]</f>
        <v>11000</v>
      </c>
    </row>
    <row r="328" spans="1:15">
      <c r="A328" s="9" t="s">
        <v>33</v>
      </c>
      <c r="B328" s="10" t="s">
        <v>879</v>
      </c>
      <c r="C328" t="s">
        <v>78</v>
      </c>
      <c r="D328" t="s">
        <v>335</v>
      </c>
      <c r="F328" s="9" t="s">
        <v>820</v>
      </c>
      <c r="G328">
        <v>2</v>
      </c>
      <c r="J328">
        <f>+Tabla3567[[#This Row],[BALANCE INICIAL]]+Tabla3567[[#This Row],[ENTRADAS]]-Tabla3567[[#This Row],[SALIDAS]]</f>
        <v>2</v>
      </c>
      <c r="K328" s="2">
        <v>5500</v>
      </c>
      <c r="L328" s="2">
        <f>+Tabla3567[[#This Row],[BALANCE INICIAL]]*Tabla3567[[#This Row],[PRECIO]]</f>
        <v>11000</v>
      </c>
      <c r="M328" s="2">
        <f>+Tabla3567[[#This Row],[ENTRADAS]]*Tabla3567[[#This Row],[PRECIO]]</f>
        <v>0</v>
      </c>
      <c r="N328" s="2">
        <f>+Tabla3567[[#This Row],[SALIDAS]]*Tabla3567[[#This Row],[PRECIO]]</f>
        <v>0</v>
      </c>
      <c r="O328" s="2">
        <f>+Tabla3567[[#This Row],[BALANCE INICIAL2]]+Tabla3567[[#This Row],[ENTRADAS3]]-Tabla3567[[#This Row],[SALIDAS4]]</f>
        <v>11000</v>
      </c>
    </row>
    <row r="329" spans="1:15">
      <c r="A329" s="9" t="s">
        <v>33</v>
      </c>
      <c r="B329" s="10" t="s">
        <v>879</v>
      </c>
      <c r="C329" t="s">
        <v>78</v>
      </c>
      <c r="D329" t="s">
        <v>336</v>
      </c>
      <c r="F329" s="9" t="s">
        <v>820</v>
      </c>
      <c r="G329">
        <v>9</v>
      </c>
      <c r="J329">
        <f>+Tabla3567[[#This Row],[BALANCE INICIAL]]+Tabla3567[[#This Row],[ENTRADAS]]-Tabla3567[[#This Row],[SALIDAS]]</f>
        <v>9</v>
      </c>
      <c r="K329" s="2">
        <v>2440</v>
      </c>
      <c r="L329" s="2">
        <f>+Tabla3567[[#This Row],[BALANCE INICIAL]]*Tabla3567[[#This Row],[PRECIO]]</f>
        <v>21960</v>
      </c>
      <c r="M329" s="2">
        <f>+Tabla3567[[#This Row],[ENTRADAS]]*Tabla3567[[#This Row],[PRECIO]]</f>
        <v>0</v>
      </c>
      <c r="N329" s="2">
        <f>+Tabla3567[[#This Row],[SALIDAS]]*Tabla3567[[#This Row],[PRECIO]]</f>
        <v>0</v>
      </c>
      <c r="O329" s="2">
        <f>+Tabla3567[[#This Row],[BALANCE INICIAL2]]+Tabla3567[[#This Row],[ENTRADAS3]]-Tabla3567[[#This Row],[SALIDAS4]]</f>
        <v>21960</v>
      </c>
    </row>
    <row r="330" spans="1:15">
      <c r="A330" s="9" t="s">
        <v>33</v>
      </c>
      <c r="B330" s="10" t="s">
        <v>879</v>
      </c>
      <c r="C330" t="s">
        <v>78</v>
      </c>
      <c r="D330" t="s">
        <v>337</v>
      </c>
      <c r="F330" s="9" t="s">
        <v>820</v>
      </c>
      <c r="G330">
        <v>11</v>
      </c>
      <c r="J330">
        <f>+Tabla3567[[#This Row],[BALANCE INICIAL]]+Tabla3567[[#This Row],[ENTRADAS]]-Tabla3567[[#This Row],[SALIDAS]]</f>
        <v>11</v>
      </c>
      <c r="K330" s="2">
        <v>2440</v>
      </c>
      <c r="L330" s="2">
        <f>+Tabla3567[[#This Row],[BALANCE INICIAL]]*Tabla3567[[#This Row],[PRECIO]]</f>
        <v>26840</v>
      </c>
      <c r="M330" s="2">
        <f>+Tabla3567[[#This Row],[ENTRADAS]]*Tabla3567[[#This Row],[PRECIO]]</f>
        <v>0</v>
      </c>
      <c r="N330" s="2">
        <f>+Tabla3567[[#This Row],[SALIDAS]]*Tabla3567[[#This Row],[PRECIO]]</f>
        <v>0</v>
      </c>
      <c r="O330" s="2">
        <f>+Tabla3567[[#This Row],[BALANCE INICIAL2]]+Tabla3567[[#This Row],[ENTRADAS3]]-Tabla3567[[#This Row],[SALIDAS4]]</f>
        <v>26840</v>
      </c>
    </row>
    <row r="331" spans="1:15">
      <c r="A331" s="9" t="s">
        <v>33</v>
      </c>
      <c r="B331" s="10" t="s">
        <v>879</v>
      </c>
      <c r="C331" t="s">
        <v>78</v>
      </c>
      <c r="D331" t="s">
        <v>338</v>
      </c>
      <c r="F331" s="9" t="s">
        <v>820</v>
      </c>
      <c r="G331">
        <v>11</v>
      </c>
      <c r="J331">
        <f>+Tabla3567[[#This Row],[BALANCE INICIAL]]+Tabla3567[[#This Row],[ENTRADAS]]-Tabla3567[[#This Row],[SALIDAS]]</f>
        <v>11</v>
      </c>
      <c r="K331" s="2">
        <v>23021</v>
      </c>
      <c r="L331" s="2">
        <f>+Tabla3567[[#This Row],[BALANCE INICIAL]]*Tabla3567[[#This Row],[PRECIO]]</f>
        <v>253231</v>
      </c>
      <c r="M331" s="2">
        <f>+Tabla3567[[#This Row],[ENTRADAS]]*Tabla3567[[#This Row],[PRECIO]]</f>
        <v>0</v>
      </c>
      <c r="N331" s="2">
        <f>+Tabla3567[[#This Row],[SALIDAS]]*Tabla3567[[#This Row],[PRECIO]]</f>
        <v>0</v>
      </c>
      <c r="O331" s="2">
        <f>+Tabla3567[[#This Row],[BALANCE INICIAL2]]+Tabla3567[[#This Row],[ENTRADAS3]]-Tabla3567[[#This Row],[SALIDAS4]]</f>
        <v>253231</v>
      </c>
    </row>
    <row r="332" spans="1:15">
      <c r="A332" s="9" t="s">
        <v>33</v>
      </c>
      <c r="B332" s="10" t="s">
        <v>879</v>
      </c>
      <c r="C332" t="s">
        <v>78</v>
      </c>
      <c r="D332" t="s">
        <v>339</v>
      </c>
      <c r="F332" s="9" t="s">
        <v>820</v>
      </c>
      <c r="H332">
        <v>4</v>
      </c>
      <c r="I332">
        <v>1</v>
      </c>
      <c r="J332">
        <f>+Tabla3567[[#This Row],[BALANCE INICIAL]]+Tabla3567[[#This Row],[ENTRADAS]]-Tabla3567[[#This Row],[SALIDAS]]</f>
        <v>3</v>
      </c>
      <c r="K332" s="2">
        <v>3731</v>
      </c>
      <c r="L332" s="2">
        <f>+Tabla3567[[#This Row],[BALANCE INICIAL]]*Tabla3567[[#This Row],[PRECIO]]</f>
        <v>0</v>
      </c>
      <c r="M332" s="2">
        <f>+Tabla3567[[#This Row],[ENTRADAS]]*Tabla3567[[#This Row],[PRECIO]]</f>
        <v>14924</v>
      </c>
      <c r="N332" s="2">
        <f>+Tabla3567[[#This Row],[SALIDAS]]*Tabla3567[[#This Row],[PRECIO]]</f>
        <v>3731</v>
      </c>
      <c r="O332" s="2">
        <f>+Tabla3567[[#This Row],[BALANCE INICIAL2]]+Tabla3567[[#This Row],[ENTRADAS3]]-Tabla3567[[#This Row],[SALIDAS4]]</f>
        <v>11193</v>
      </c>
    </row>
    <row r="333" spans="1:15">
      <c r="A333" s="9" t="s">
        <v>33</v>
      </c>
      <c r="B333" s="10" t="s">
        <v>879</v>
      </c>
      <c r="C333" t="s">
        <v>78</v>
      </c>
      <c r="D333" t="s">
        <v>340</v>
      </c>
      <c r="F333" s="9" t="s">
        <v>820</v>
      </c>
      <c r="H333">
        <v>4</v>
      </c>
      <c r="I333">
        <v>1</v>
      </c>
      <c r="J333">
        <f>+Tabla3567[[#This Row],[BALANCE INICIAL]]+Tabla3567[[#This Row],[ENTRADAS]]-Tabla3567[[#This Row],[SALIDAS]]</f>
        <v>3</v>
      </c>
      <c r="K333" s="2">
        <v>4399</v>
      </c>
      <c r="L333" s="2">
        <f>+Tabla3567[[#This Row],[BALANCE INICIAL]]*Tabla3567[[#This Row],[PRECIO]]</f>
        <v>0</v>
      </c>
      <c r="M333" s="2">
        <f>+Tabla3567[[#This Row],[ENTRADAS]]*Tabla3567[[#This Row],[PRECIO]]</f>
        <v>17596</v>
      </c>
      <c r="N333" s="2">
        <f>+Tabla3567[[#This Row],[SALIDAS]]*Tabla3567[[#This Row],[PRECIO]]</f>
        <v>4399</v>
      </c>
      <c r="O333" s="2">
        <f>+Tabla3567[[#This Row],[BALANCE INICIAL2]]+Tabla3567[[#This Row],[ENTRADAS3]]-Tabla3567[[#This Row],[SALIDAS4]]</f>
        <v>13197</v>
      </c>
    </row>
    <row r="334" spans="1:15">
      <c r="A334" s="9" t="s">
        <v>33</v>
      </c>
      <c r="B334" s="10" t="s">
        <v>879</v>
      </c>
      <c r="C334" t="s">
        <v>78</v>
      </c>
      <c r="D334" t="s">
        <v>341</v>
      </c>
      <c r="F334" s="9" t="s">
        <v>820</v>
      </c>
      <c r="H334">
        <v>4</v>
      </c>
      <c r="I334">
        <v>1</v>
      </c>
      <c r="J334">
        <f>+Tabla3567[[#This Row],[BALANCE INICIAL]]+Tabla3567[[#This Row],[ENTRADAS]]-Tabla3567[[#This Row],[SALIDAS]]</f>
        <v>3</v>
      </c>
      <c r="K334" s="2">
        <v>4399</v>
      </c>
      <c r="L334" s="2">
        <f>+Tabla3567[[#This Row],[BALANCE INICIAL]]*Tabla3567[[#This Row],[PRECIO]]</f>
        <v>0</v>
      </c>
      <c r="M334" s="2">
        <f>+Tabla3567[[#This Row],[ENTRADAS]]*Tabla3567[[#This Row],[PRECIO]]</f>
        <v>17596</v>
      </c>
      <c r="N334" s="2">
        <f>+Tabla3567[[#This Row],[SALIDAS]]*Tabla3567[[#This Row],[PRECIO]]</f>
        <v>4399</v>
      </c>
      <c r="O334" s="2">
        <f>+Tabla3567[[#This Row],[BALANCE INICIAL2]]+Tabla3567[[#This Row],[ENTRADAS3]]-Tabla3567[[#This Row],[SALIDAS4]]</f>
        <v>13197</v>
      </c>
    </row>
    <row r="335" spans="1:15">
      <c r="A335" s="9" t="s">
        <v>33</v>
      </c>
      <c r="B335" s="10" t="s">
        <v>879</v>
      </c>
      <c r="C335" t="s">
        <v>78</v>
      </c>
      <c r="D335" t="s">
        <v>342</v>
      </c>
      <c r="F335" s="9" t="s">
        <v>820</v>
      </c>
      <c r="H335">
        <v>4</v>
      </c>
      <c r="I335">
        <v>1</v>
      </c>
      <c r="J335">
        <f>+Tabla3567[[#This Row],[BALANCE INICIAL]]+Tabla3567[[#This Row],[ENTRADAS]]-Tabla3567[[#This Row],[SALIDAS]]</f>
        <v>3</v>
      </c>
      <c r="K335" s="2">
        <v>4399</v>
      </c>
      <c r="L335" s="2">
        <f>+Tabla3567[[#This Row],[BALANCE INICIAL]]*Tabla3567[[#This Row],[PRECIO]]</f>
        <v>0</v>
      </c>
      <c r="M335" s="2">
        <f>+Tabla3567[[#This Row],[ENTRADAS]]*Tabla3567[[#This Row],[PRECIO]]</f>
        <v>17596</v>
      </c>
      <c r="N335" s="2">
        <f>+Tabla3567[[#This Row],[SALIDAS]]*Tabla3567[[#This Row],[PRECIO]]</f>
        <v>4399</v>
      </c>
      <c r="O335" s="2">
        <f>+Tabla3567[[#This Row],[BALANCE INICIAL2]]+Tabla3567[[#This Row],[ENTRADAS3]]-Tabla3567[[#This Row],[SALIDAS4]]</f>
        <v>13197</v>
      </c>
    </row>
    <row r="336" spans="1:15">
      <c r="A336" s="9" t="s">
        <v>33</v>
      </c>
      <c r="B336" s="10" t="s">
        <v>879</v>
      </c>
      <c r="C336" t="s">
        <v>78</v>
      </c>
      <c r="D336" t="s">
        <v>343</v>
      </c>
      <c r="F336" s="9" t="s">
        <v>820</v>
      </c>
      <c r="G336">
        <v>7</v>
      </c>
      <c r="J336">
        <f>+Tabla3567[[#This Row],[BALANCE INICIAL]]+Tabla3567[[#This Row],[ENTRADAS]]-Tabla3567[[#This Row],[SALIDAS]]</f>
        <v>7</v>
      </c>
      <c r="K336" s="2">
        <v>23021</v>
      </c>
      <c r="L336" s="2">
        <f>+Tabla3567[[#This Row],[BALANCE INICIAL]]*Tabla3567[[#This Row],[PRECIO]]</f>
        <v>161147</v>
      </c>
      <c r="M336" s="2">
        <f>+Tabla3567[[#This Row],[ENTRADAS]]*Tabla3567[[#This Row],[PRECIO]]</f>
        <v>0</v>
      </c>
      <c r="N336" s="2">
        <f>+Tabla3567[[#This Row],[SALIDAS]]*Tabla3567[[#This Row],[PRECIO]]</f>
        <v>0</v>
      </c>
      <c r="O336" s="2">
        <f>+Tabla3567[[#This Row],[BALANCE INICIAL2]]+Tabla3567[[#This Row],[ENTRADAS3]]-Tabla3567[[#This Row],[SALIDAS4]]</f>
        <v>161147</v>
      </c>
    </row>
    <row r="337" spans="1:15">
      <c r="A337" s="9" t="s">
        <v>33</v>
      </c>
      <c r="B337" s="10" t="s">
        <v>879</v>
      </c>
      <c r="C337" t="s">
        <v>78</v>
      </c>
      <c r="D337" t="s">
        <v>344</v>
      </c>
      <c r="F337" s="9" t="s">
        <v>820</v>
      </c>
      <c r="G337">
        <v>5</v>
      </c>
      <c r="J337">
        <f>+Tabla3567[[#This Row],[BALANCE INICIAL]]+Tabla3567[[#This Row],[ENTRADAS]]-Tabla3567[[#This Row],[SALIDAS]]</f>
        <v>5</v>
      </c>
      <c r="K337" s="2">
        <v>1499</v>
      </c>
      <c r="L337" s="2">
        <f>+Tabla3567[[#This Row],[BALANCE INICIAL]]*Tabla3567[[#This Row],[PRECIO]]</f>
        <v>7495</v>
      </c>
      <c r="M337" s="2">
        <f>+Tabla3567[[#This Row],[ENTRADAS]]*Tabla3567[[#This Row],[PRECIO]]</f>
        <v>0</v>
      </c>
      <c r="N337" s="2">
        <f>+Tabla3567[[#This Row],[SALIDAS]]*Tabla3567[[#This Row],[PRECIO]]</f>
        <v>0</v>
      </c>
      <c r="O337" s="2">
        <f>+Tabla3567[[#This Row],[BALANCE INICIAL2]]+Tabla3567[[#This Row],[ENTRADAS3]]-Tabla3567[[#This Row],[SALIDAS4]]</f>
        <v>7495</v>
      </c>
    </row>
    <row r="338" spans="1:15">
      <c r="A338" s="9" t="s">
        <v>33</v>
      </c>
      <c r="B338" s="10" t="s">
        <v>879</v>
      </c>
      <c r="C338" t="s">
        <v>78</v>
      </c>
      <c r="D338" t="s">
        <v>345</v>
      </c>
      <c r="F338" s="9" t="s">
        <v>842</v>
      </c>
      <c r="G338">
        <v>2</v>
      </c>
      <c r="J338">
        <f>+Tabla3567[[#This Row],[BALANCE INICIAL]]+Tabla3567[[#This Row],[ENTRADAS]]-Tabla3567[[#This Row],[SALIDAS]]</f>
        <v>2</v>
      </c>
      <c r="K338" s="2">
        <v>1900</v>
      </c>
      <c r="L338" s="2">
        <f>+Tabla3567[[#This Row],[BALANCE INICIAL]]*Tabla3567[[#This Row],[PRECIO]]</f>
        <v>3800</v>
      </c>
      <c r="M338" s="2">
        <f>+Tabla3567[[#This Row],[ENTRADAS]]*Tabla3567[[#This Row],[PRECIO]]</f>
        <v>0</v>
      </c>
      <c r="N338" s="2">
        <f>+Tabla3567[[#This Row],[SALIDAS]]*Tabla3567[[#This Row],[PRECIO]]</f>
        <v>0</v>
      </c>
      <c r="O338" s="2">
        <f>+Tabla3567[[#This Row],[BALANCE INICIAL2]]+Tabla3567[[#This Row],[ENTRADAS3]]-Tabla3567[[#This Row],[SALIDAS4]]</f>
        <v>3800</v>
      </c>
    </row>
    <row r="339" spans="1:15">
      <c r="A339" s="9" t="s">
        <v>33</v>
      </c>
      <c r="B339" s="10" t="s">
        <v>879</v>
      </c>
      <c r="C339" t="s">
        <v>78</v>
      </c>
      <c r="D339" t="s">
        <v>346</v>
      </c>
      <c r="F339" s="9" t="s">
        <v>820</v>
      </c>
      <c r="G339">
        <v>10</v>
      </c>
      <c r="J339">
        <f>+Tabla3567[[#This Row],[BALANCE INICIAL]]+Tabla3567[[#This Row],[ENTRADAS]]-Tabla3567[[#This Row],[SALIDAS]]</f>
        <v>10</v>
      </c>
      <c r="K339" s="2">
        <v>1850</v>
      </c>
      <c r="L339" s="2">
        <f>+Tabla3567[[#This Row],[BALANCE INICIAL]]*Tabla3567[[#This Row],[PRECIO]]</f>
        <v>18500</v>
      </c>
      <c r="M339" s="2">
        <f>+Tabla3567[[#This Row],[ENTRADAS]]*Tabla3567[[#This Row],[PRECIO]]</f>
        <v>0</v>
      </c>
      <c r="N339" s="2">
        <f>+Tabla3567[[#This Row],[SALIDAS]]*Tabla3567[[#This Row],[PRECIO]]</f>
        <v>0</v>
      </c>
      <c r="O339" s="2">
        <f>+Tabla3567[[#This Row],[BALANCE INICIAL2]]+Tabla3567[[#This Row],[ENTRADAS3]]-Tabla3567[[#This Row],[SALIDAS4]]</f>
        <v>18500</v>
      </c>
    </row>
    <row r="340" spans="1:15">
      <c r="A340" s="9" t="s">
        <v>33</v>
      </c>
      <c r="B340" s="10" t="s">
        <v>879</v>
      </c>
      <c r="C340" t="s">
        <v>78</v>
      </c>
      <c r="D340" t="s">
        <v>347</v>
      </c>
      <c r="F340" s="9" t="s">
        <v>820</v>
      </c>
      <c r="G340">
        <v>8</v>
      </c>
      <c r="J340">
        <f>+Tabla3567[[#This Row],[BALANCE INICIAL]]+Tabla3567[[#This Row],[ENTRADAS]]-Tabla3567[[#This Row],[SALIDAS]]</f>
        <v>8</v>
      </c>
      <c r="K340" s="2">
        <v>1490</v>
      </c>
      <c r="L340" s="2">
        <f>+Tabla3567[[#This Row],[BALANCE INICIAL]]*Tabla3567[[#This Row],[PRECIO]]</f>
        <v>11920</v>
      </c>
      <c r="M340" s="2">
        <f>+Tabla3567[[#This Row],[ENTRADAS]]*Tabla3567[[#This Row],[PRECIO]]</f>
        <v>0</v>
      </c>
      <c r="N340" s="2">
        <f>+Tabla3567[[#This Row],[SALIDAS]]*Tabla3567[[#This Row],[PRECIO]]</f>
        <v>0</v>
      </c>
      <c r="O340" s="2">
        <f>+Tabla3567[[#This Row],[BALANCE INICIAL2]]+Tabla3567[[#This Row],[ENTRADAS3]]-Tabla3567[[#This Row],[SALIDAS4]]</f>
        <v>11920</v>
      </c>
    </row>
    <row r="341" spans="1:15">
      <c r="A341" s="9" t="s">
        <v>33</v>
      </c>
      <c r="B341" s="10" t="s">
        <v>879</v>
      </c>
      <c r="C341" t="s">
        <v>78</v>
      </c>
      <c r="D341" t="s">
        <v>348</v>
      </c>
      <c r="F341" s="9" t="s">
        <v>820</v>
      </c>
      <c r="G341">
        <v>3</v>
      </c>
      <c r="J341">
        <f>+Tabla3567[[#This Row],[BALANCE INICIAL]]+Tabla3567[[#This Row],[ENTRADAS]]-Tabla3567[[#This Row],[SALIDAS]]</f>
        <v>3</v>
      </c>
      <c r="K341" s="2">
        <v>1800</v>
      </c>
      <c r="L341" s="2">
        <f>+Tabla3567[[#This Row],[BALANCE INICIAL]]*Tabla3567[[#This Row],[PRECIO]]</f>
        <v>5400</v>
      </c>
      <c r="M341" s="2">
        <f>+Tabla3567[[#This Row],[ENTRADAS]]*Tabla3567[[#This Row],[PRECIO]]</f>
        <v>0</v>
      </c>
      <c r="N341" s="2">
        <f>+Tabla3567[[#This Row],[SALIDAS]]*Tabla3567[[#This Row],[PRECIO]]</f>
        <v>0</v>
      </c>
      <c r="O341" s="2">
        <f>+Tabla3567[[#This Row],[BALANCE INICIAL2]]+Tabla3567[[#This Row],[ENTRADAS3]]-Tabla3567[[#This Row],[SALIDAS4]]</f>
        <v>5400</v>
      </c>
    </row>
    <row r="342" spans="1:15">
      <c r="A342" s="9" t="s">
        <v>33</v>
      </c>
      <c r="B342" s="10" t="s">
        <v>879</v>
      </c>
      <c r="C342" t="s">
        <v>78</v>
      </c>
      <c r="D342" t="s">
        <v>349</v>
      </c>
      <c r="F342" s="9" t="s">
        <v>820</v>
      </c>
      <c r="G342">
        <v>1</v>
      </c>
      <c r="J342">
        <f>+Tabla3567[[#This Row],[BALANCE INICIAL]]+Tabla3567[[#This Row],[ENTRADAS]]-Tabla3567[[#This Row],[SALIDAS]]</f>
        <v>1</v>
      </c>
      <c r="K342" s="2">
        <v>1995</v>
      </c>
      <c r="L342" s="2">
        <f>+Tabla3567[[#This Row],[BALANCE INICIAL]]*Tabla3567[[#This Row],[PRECIO]]</f>
        <v>1995</v>
      </c>
      <c r="M342" s="2">
        <f>+Tabla3567[[#This Row],[ENTRADAS]]*Tabla3567[[#This Row],[PRECIO]]</f>
        <v>0</v>
      </c>
      <c r="N342" s="2">
        <f>+Tabla3567[[#This Row],[SALIDAS]]*Tabla3567[[#This Row],[PRECIO]]</f>
        <v>0</v>
      </c>
      <c r="O342" s="2">
        <f>+Tabla3567[[#This Row],[BALANCE INICIAL2]]+Tabla3567[[#This Row],[ENTRADAS3]]-Tabla3567[[#This Row],[SALIDAS4]]</f>
        <v>1995</v>
      </c>
    </row>
    <row r="343" spans="1:15">
      <c r="A343" s="9" t="s">
        <v>33</v>
      </c>
      <c r="B343" s="10" t="s">
        <v>879</v>
      </c>
      <c r="C343" t="s">
        <v>78</v>
      </c>
      <c r="D343" t="s">
        <v>350</v>
      </c>
      <c r="F343" s="9" t="s">
        <v>820</v>
      </c>
      <c r="H343">
        <v>5</v>
      </c>
      <c r="J343">
        <f>+Tabla3567[[#This Row],[BALANCE INICIAL]]+Tabla3567[[#This Row],[ENTRADAS]]-Tabla3567[[#This Row],[SALIDAS]]</f>
        <v>5</v>
      </c>
      <c r="K343" s="2">
        <v>7662</v>
      </c>
      <c r="L343" s="2">
        <f>+Tabla3567[[#This Row],[BALANCE INICIAL]]*Tabla3567[[#This Row],[PRECIO]]</f>
        <v>0</v>
      </c>
      <c r="M343" s="2">
        <f>+Tabla3567[[#This Row],[ENTRADAS]]*Tabla3567[[#This Row],[PRECIO]]</f>
        <v>38310</v>
      </c>
      <c r="N343" s="2">
        <f>+Tabla3567[[#This Row],[SALIDAS]]*Tabla3567[[#This Row],[PRECIO]]</f>
        <v>0</v>
      </c>
      <c r="O343" s="2">
        <f>+Tabla3567[[#This Row],[BALANCE INICIAL2]]+Tabla3567[[#This Row],[ENTRADAS3]]-Tabla3567[[#This Row],[SALIDAS4]]</f>
        <v>38310</v>
      </c>
    </row>
    <row r="344" spans="1:15">
      <c r="A344" s="9" t="s">
        <v>33</v>
      </c>
      <c r="B344" s="10" t="s">
        <v>879</v>
      </c>
      <c r="C344" t="s">
        <v>78</v>
      </c>
      <c r="D344" t="s">
        <v>351</v>
      </c>
      <c r="F344" s="9" t="s">
        <v>820</v>
      </c>
      <c r="H344">
        <v>5</v>
      </c>
      <c r="J344">
        <f>+Tabla3567[[#This Row],[BALANCE INICIAL]]+Tabla3567[[#This Row],[ENTRADAS]]-Tabla3567[[#This Row],[SALIDAS]]</f>
        <v>5</v>
      </c>
      <c r="K344" s="2">
        <v>7662</v>
      </c>
      <c r="L344" s="2">
        <f>+Tabla3567[[#This Row],[BALANCE INICIAL]]*Tabla3567[[#This Row],[PRECIO]]</f>
        <v>0</v>
      </c>
      <c r="M344" s="2">
        <f>+Tabla3567[[#This Row],[ENTRADAS]]*Tabla3567[[#This Row],[PRECIO]]</f>
        <v>38310</v>
      </c>
      <c r="N344" s="2">
        <f>+Tabla3567[[#This Row],[SALIDAS]]*Tabla3567[[#This Row],[PRECIO]]</f>
        <v>0</v>
      </c>
      <c r="O344" s="2">
        <f>+Tabla3567[[#This Row],[BALANCE INICIAL2]]+Tabla3567[[#This Row],[ENTRADAS3]]-Tabla3567[[#This Row],[SALIDAS4]]</f>
        <v>38310</v>
      </c>
    </row>
    <row r="345" spans="1:15">
      <c r="A345" s="9" t="s">
        <v>33</v>
      </c>
      <c r="B345" s="10" t="s">
        <v>879</v>
      </c>
      <c r="C345" t="s">
        <v>78</v>
      </c>
      <c r="D345" t="s">
        <v>352</v>
      </c>
      <c r="F345" s="9" t="s">
        <v>820</v>
      </c>
      <c r="H345">
        <v>5</v>
      </c>
      <c r="J345">
        <f>+Tabla3567[[#This Row],[BALANCE INICIAL]]+Tabla3567[[#This Row],[ENTRADAS]]-Tabla3567[[#This Row],[SALIDAS]]</f>
        <v>5</v>
      </c>
      <c r="K345" s="2">
        <v>7662</v>
      </c>
      <c r="L345" s="2">
        <f>+Tabla3567[[#This Row],[BALANCE INICIAL]]*Tabla3567[[#This Row],[PRECIO]]</f>
        <v>0</v>
      </c>
      <c r="M345" s="2">
        <f>+Tabla3567[[#This Row],[ENTRADAS]]*Tabla3567[[#This Row],[PRECIO]]</f>
        <v>38310</v>
      </c>
      <c r="N345" s="2">
        <f>+Tabla3567[[#This Row],[SALIDAS]]*Tabla3567[[#This Row],[PRECIO]]</f>
        <v>0</v>
      </c>
      <c r="O345" s="2">
        <f>+Tabla3567[[#This Row],[BALANCE INICIAL2]]+Tabla3567[[#This Row],[ENTRADAS3]]-Tabla3567[[#This Row],[SALIDAS4]]</f>
        <v>38310</v>
      </c>
    </row>
    <row r="346" spans="1:15">
      <c r="A346" s="9" t="s">
        <v>33</v>
      </c>
      <c r="B346" s="10" t="s">
        <v>879</v>
      </c>
      <c r="C346" t="s">
        <v>78</v>
      </c>
      <c r="D346" t="s">
        <v>353</v>
      </c>
      <c r="F346" s="9" t="s">
        <v>820</v>
      </c>
      <c r="H346">
        <v>5</v>
      </c>
      <c r="J346">
        <f>+Tabla3567[[#This Row],[BALANCE INICIAL]]+Tabla3567[[#This Row],[ENTRADAS]]-Tabla3567[[#This Row],[SALIDAS]]</f>
        <v>5</v>
      </c>
      <c r="K346" s="2">
        <v>7662</v>
      </c>
      <c r="L346" s="2">
        <f>+Tabla3567[[#This Row],[BALANCE INICIAL]]*Tabla3567[[#This Row],[PRECIO]]</f>
        <v>0</v>
      </c>
      <c r="M346" s="2">
        <f>+Tabla3567[[#This Row],[ENTRADAS]]*Tabla3567[[#This Row],[PRECIO]]</f>
        <v>38310</v>
      </c>
      <c r="N346" s="2">
        <f>+Tabla3567[[#This Row],[SALIDAS]]*Tabla3567[[#This Row],[PRECIO]]</f>
        <v>0</v>
      </c>
      <c r="O346" s="2">
        <f>+Tabla3567[[#This Row],[BALANCE INICIAL2]]+Tabla3567[[#This Row],[ENTRADAS3]]-Tabla3567[[#This Row],[SALIDAS4]]</f>
        <v>38310</v>
      </c>
    </row>
    <row r="347" spans="1:15">
      <c r="A347" s="9" t="s">
        <v>33</v>
      </c>
      <c r="B347" s="10" t="s">
        <v>879</v>
      </c>
      <c r="C347" t="s">
        <v>78</v>
      </c>
      <c r="D347" t="s">
        <v>354</v>
      </c>
      <c r="F347" s="9" t="s">
        <v>820</v>
      </c>
      <c r="G347">
        <v>15</v>
      </c>
      <c r="J347">
        <f>+Tabla3567[[#This Row],[BALANCE INICIAL]]+Tabla3567[[#This Row],[ENTRADAS]]-Tabla3567[[#This Row],[SALIDAS]]</f>
        <v>15</v>
      </c>
      <c r="K347" s="2">
        <v>1850</v>
      </c>
      <c r="L347" s="2">
        <f>+Tabla3567[[#This Row],[BALANCE INICIAL]]*Tabla3567[[#This Row],[PRECIO]]</f>
        <v>27750</v>
      </c>
      <c r="M347" s="2">
        <f>+Tabla3567[[#This Row],[ENTRADAS]]*Tabla3567[[#This Row],[PRECIO]]</f>
        <v>0</v>
      </c>
      <c r="N347" s="2">
        <f>+Tabla3567[[#This Row],[SALIDAS]]*Tabla3567[[#This Row],[PRECIO]]</f>
        <v>0</v>
      </c>
      <c r="O347" s="2">
        <f>+Tabla3567[[#This Row],[BALANCE INICIAL2]]+Tabla3567[[#This Row],[ENTRADAS3]]-Tabla3567[[#This Row],[SALIDAS4]]</f>
        <v>27750</v>
      </c>
    </row>
    <row r="348" spans="1:15">
      <c r="A348" s="9" t="s">
        <v>33</v>
      </c>
      <c r="B348" s="10" t="s">
        <v>879</v>
      </c>
      <c r="C348" t="s">
        <v>78</v>
      </c>
      <c r="D348" t="s">
        <v>355</v>
      </c>
      <c r="F348" s="9" t="s">
        <v>820</v>
      </c>
      <c r="G348">
        <v>5</v>
      </c>
      <c r="J348">
        <f>+Tabla3567[[#This Row],[BALANCE INICIAL]]+Tabla3567[[#This Row],[ENTRADAS]]-Tabla3567[[#This Row],[SALIDAS]]</f>
        <v>5</v>
      </c>
      <c r="K348" s="2">
        <v>1750</v>
      </c>
      <c r="L348" s="2">
        <f>+Tabla3567[[#This Row],[BALANCE INICIAL]]*Tabla3567[[#This Row],[PRECIO]]</f>
        <v>8750</v>
      </c>
      <c r="M348" s="2">
        <f>+Tabla3567[[#This Row],[ENTRADAS]]*Tabla3567[[#This Row],[PRECIO]]</f>
        <v>0</v>
      </c>
      <c r="N348" s="2">
        <f>+Tabla3567[[#This Row],[SALIDAS]]*Tabla3567[[#This Row],[PRECIO]]</f>
        <v>0</v>
      </c>
      <c r="O348" s="2">
        <f>+Tabla3567[[#This Row],[BALANCE INICIAL2]]+Tabla3567[[#This Row],[ENTRADAS3]]-Tabla3567[[#This Row],[SALIDAS4]]</f>
        <v>8750</v>
      </c>
    </row>
    <row r="349" spans="1:15">
      <c r="A349" s="9" t="s">
        <v>33</v>
      </c>
      <c r="B349" s="10" t="s">
        <v>879</v>
      </c>
      <c r="C349" t="s">
        <v>78</v>
      </c>
      <c r="D349" t="s">
        <v>356</v>
      </c>
      <c r="F349" s="9" t="s">
        <v>820</v>
      </c>
      <c r="G349">
        <v>3</v>
      </c>
      <c r="J349">
        <f>+Tabla3567[[#This Row],[BALANCE INICIAL]]+Tabla3567[[#This Row],[ENTRADAS]]-Tabla3567[[#This Row],[SALIDAS]]</f>
        <v>3</v>
      </c>
      <c r="K349" s="2">
        <v>1890</v>
      </c>
      <c r="L349" s="2">
        <f>+Tabla3567[[#This Row],[BALANCE INICIAL]]*Tabla3567[[#This Row],[PRECIO]]</f>
        <v>5670</v>
      </c>
      <c r="M349" s="2">
        <f>+Tabla3567[[#This Row],[ENTRADAS]]*Tabla3567[[#This Row],[PRECIO]]</f>
        <v>0</v>
      </c>
      <c r="N349" s="2">
        <f>+Tabla3567[[#This Row],[SALIDAS]]*Tabla3567[[#This Row],[PRECIO]]</f>
        <v>0</v>
      </c>
      <c r="O349" s="2">
        <f>+Tabla3567[[#This Row],[BALANCE INICIAL2]]+Tabla3567[[#This Row],[ENTRADAS3]]-Tabla3567[[#This Row],[SALIDAS4]]</f>
        <v>5670</v>
      </c>
    </row>
    <row r="350" spans="1:15">
      <c r="A350" s="9" t="s">
        <v>33</v>
      </c>
      <c r="B350" s="10" t="s">
        <v>879</v>
      </c>
      <c r="C350" t="s">
        <v>78</v>
      </c>
      <c r="D350" t="s">
        <v>357</v>
      </c>
      <c r="F350" s="9" t="s">
        <v>820</v>
      </c>
      <c r="G350">
        <v>1</v>
      </c>
      <c r="J350">
        <f>+Tabla3567[[#This Row],[BALANCE INICIAL]]+Tabla3567[[#This Row],[ENTRADAS]]-Tabla3567[[#This Row],[SALIDAS]]</f>
        <v>1</v>
      </c>
      <c r="K350" s="2">
        <v>1295</v>
      </c>
      <c r="L350" s="2">
        <f>+Tabla3567[[#This Row],[BALANCE INICIAL]]*Tabla3567[[#This Row],[PRECIO]]</f>
        <v>1295</v>
      </c>
      <c r="M350" s="2">
        <f>+Tabla3567[[#This Row],[ENTRADAS]]*Tabla3567[[#This Row],[PRECIO]]</f>
        <v>0</v>
      </c>
      <c r="N350" s="2">
        <f>+Tabla3567[[#This Row],[SALIDAS]]*Tabla3567[[#This Row],[PRECIO]]</f>
        <v>0</v>
      </c>
      <c r="O350" s="2">
        <f>+Tabla3567[[#This Row],[BALANCE INICIAL2]]+Tabla3567[[#This Row],[ENTRADAS3]]-Tabla3567[[#This Row],[SALIDAS4]]</f>
        <v>1295</v>
      </c>
    </row>
    <row r="351" spans="1:15">
      <c r="A351" s="9" t="s">
        <v>33</v>
      </c>
      <c r="B351" s="10" t="s">
        <v>879</v>
      </c>
      <c r="C351" t="s">
        <v>78</v>
      </c>
      <c r="D351" t="s">
        <v>358</v>
      </c>
      <c r="F351" s="9" t="s">
        <v>820</v>
      </c>
      <c r="H351">
        <v>7</v>
      </c>
      <c r="I351">
        <v>2</v>
      </c>
      <c r="J351">
        <f>+Tabla3567[[#This Row],[BALANCE INICIAL]]+Tabla3567[[#This Row],[ENTRADAS]]-Tabla3567[[#This Row],[SALIDAS]]</f>
        <v>5</v>
      </c>
      <c r="K351" s="2">
        <v>2693</v>
      </c>
      <c r="L351" s="2">
        <f>+Tabla3567[[#This Row],[BALANCE INICIAL]]*Tabla3567[[#This Row],[PRECIO]]</f>
        <v>0</v>
      </c>
      <c r="M351" s="2">
        <f>+Tabla3567[[#This Row],[ENTRADAS]]*Tabla3567[[#This Row],[PRECIO]]</f>
        <v>18851</v>
      </c>
      <c r="N351" s="2">
        <f>+Tabla3567[[#This Row],[SALIDAS]]*Tabla3567[[#This Row],[PRECIO]]</f>
        <v>5386</v>
      </c>
      <c r="O351" s="2">
        <f>+Tabla3567[[#This Row],[BALANCE INICIAL2]]+Tabla3567[[#This Row],[ENTRADAS3]]-Tabla3567[[#This Row],[SALIDAS4]]</f>
        <v>13465</v>
      </c>
    </row>
    <row r="352" spans="1:15">
      <c r="A352" s="9" t="s">
        <v>33</v>
      </c>
      <c r="B352" s="10" t="s">
        <v>879</v>
      </c>
      <c r="C352" t="s">
        <v>78</v>
      </c>
      <c r="D352" t="s">
        <v>359</v>
      </c>
      <c r="F352" s="9" t="s">
        <v>826</v>
      </c>
      <c r="G352">
        <v>2</v>
      </c>
      <c r="J352">
        <f>+Tabla3567[[#This Row],[BALANCE INICIAL]]+Tabla3567[[#This Row],[ENTRADAS]]-Tabla3567[[#This Row],[SALIDAS]]</f>
        <v>2</v>
      </c>
      <c r="K352" s="2">
        <v>2155.7199999999998</v>
      </c>
      <c r="L352" s="2">
        <f>+Tabla3567[[#This Row],[BALANCE INICIAL]]*Tabla3567[[#This Row],[PRECIO]]</f>
        <v>4311.4399999999996</v>
      </c>
      <c r="M352" s="2">
        <f>+Tabla3567[[#This Row],[ENTRADAS]]*Tabla3567[[#This Row],[PRECIO]]</f>
        <v>0</v>
      </c>
      <c r="N352" s="2">
        <f>+Tabla3567[[#This Row],[SALIDAS]]*Tabla3567[[#This Row],[PRECIO]]</f>
        <v>0</v>
      </c>
      <c r="O352" s="2">
        <f>+Tabla3567[[#This Row],[BALANCE INICIAL2]]+Tabla3567[[#This Row],[ENTRADAS3]]-Tabla3567[[#This Row],[SALIDAS4]]</f>
        <v>4311.4399999999996</v>
      </c>
    </row>
    <row r="353" spans="1:15">
      <c r="A353" s="9" t="s">
        <v>33</v>
      </c>
      <c r="B353" s="10" t="s">
        <v>879</v>
      </c>
      <c r="C353" t="s">
        <v>78</v>
      </c>
      <c r="D353" t="s">
        <v>364</v>
      </c>
      <c r="F353" s="9" t="s">
        <v>826</v>
      </c>
      <c r="G353">
        <v>22</v>
      </c>
      <c r="I353">
        <v>13</v>
      </c>
      <c r="J353">
        <f>+Tabla3567[[#This Row],[BALANCE INICIAL]]+Tabla3567[[#This Row],[ENTRADAS]]-Tabla3567[[#This Row],[SALIDAS]]</f>
        <v>9</v>
      </c>
      <c r="K353" s="2">
        <v>9110.25</v>
      </c>
      <c r="L353" s="2">
        <f>+Tabla3567[[#This Row],[BALANCE INICIAL]]*Tabla3567[[#This Row],[PRECIO]]</f>
        <v>200425.5</v>
      </c>
      <c r="M353" s="2">
        <f>+Tabla3567[[#This Row],[ENTRADAS]]*Tabla3567[[#This Row],[PRECIO]]</f>
        <v>0</v>
      </c>
      <c r="N353" s="2">
        <f>+Tabla3567[[#This Row],[SALIDAS]]*Tabla3567[[#This Row],[PRECIO]]</f>
        <v>118433.25</v>
      </c>
      <c r="O353" s="2">
        <f>+Tabla3567[[#This Row],[BALANCE INICIAL2]]+Tabla3567[[#This Row],[ENTRADAS3]]-Tabla3567[[#This Row],[SALIDAS4]]</f>
        <v>81992.25</v>
      </c>
    </row>
    <row r="354" spans="1:15">
      <c r="A354" s="9" t="s">
        <v>33</v>
      </c>
      <c r="B354" s="10" t="s">
        <v>879</v>
      </c>
      <c r="C354" t="s">
        <v>78</v>
      </c>
      <c r="D354" t="s">
        <v>365</v>
      </c>
      <c r="F354" s="9" t="s">
        <v>858</v>
      </c>
      <c r="G354">
        <v>4</v>
      </c>
      <c r="H354">
        <v>4</v>
      </c>
      <c r="J354">
        <f>+Tabla3567[[#This Row],[BALANCE INICIAL]]+Tabla3567[[#This Row],[ENTRADAS]]-Tabla3567[[#This Row],[SALIDAS]]</f>
        <v>8</v>
      </c>
      <c r="K354" s="2">
        <v>4829.71</v>
      </c>
      <c r="L354" s="2">
        <f>+Tabla3567[[#This Row],[BALANCE INICIAL]]*Tabla3567[[#This Row],[PRECIO]]</f>
        <v>19318.84</v>
      </c>
      <c r="M354" s="2">
        <f>+Tabla3567[[#This Row],[ENTRADAS]]*Tabla3567[[#This Row],[PRECIO]]</f>
        <v>19318.84</v>
      </c>
      <c r="N354" s="2">
        <f>+Tabla3567[[#This Row],[SALIDAS]]*Tabla3567[[#This Row],[PRECIO]]</f>
        <v>0</v>
      </c>
      <c r="O354" s="2">
        <f>+Tabla3567[[#This Row],[BALANCE INICIAL2]]+Tabla3567[[#This Row],[ENTRADAS3]]-Tabla3567[[#This Row],[SALIDAS4]]</f>
        <v>38637.68</v>
      </c>
    </row>
    <row r="355" spans="1:15">
      <c r="A355" s="9" t="s">
        <v>33</v>
      </c>
      <c r="B355" s="10" t="s">
        <v>879</v>
      </c>
      <c r="C355" t="s">
        <v>78</v>
      </c>
      <c r="D355" t="s">
        <v>366</v>
      </c>
      <c r="F355" s="9" t="s">
        <v>858</v>
      </c>
      <c r="G355">
        <v>4</v>
      </c>
      <c r="H355">
        <v>4</v>
      </c>
      <c r="J355">
        <f>+Tabla3567[[#This Row],[BALANCE INICIAL]]+Tabla3567[[#This Row],[ENTRADAS]]-Tabla3567[[#This Row],[SALIDAS]]</f>
        <v>8</v>
      </c>
      <c r="K355" s="2">
        <v>6250.43</v>
      </c>
      <c r="L355" s="2">
        <f>+Tabla3567[[#This Row],[BALANCE INICIAL]]*Tabla3567[[#This Row],[PRECIO]]</f>
        <v>25001.72</v>
      </c>
      <c r="M355" s="2">
        <f>+Tabla3567[[#This Row],[ENTRADAS]]*Tabla3567[[#This Row],[PRECIO]]</f>
        <v>25001.72</v>
      </c>
      <c r="N355" s="2">
        <f>+Tabla3567[[#This Row],[SALIDAS]]*Tabla3567[[#This Row],[PRECIO]]</f>
        <v>0</v>
      </c>
      <c r="O355" s="2">
        <f>+Tabla3567[[#This Row],[BALANCE INICIAL2]]+Tabla3567[[#This Row],[ENTRADAS3]]-Tabla3567[[#This Row],[SALIDAS4]]</f>
        <v>50003.44</v>
      </c>
    </row>
    <row r="356" spans="1:15">
      <c r="A356" s="9" t="s">
        <v>33</v>
      </c>
      <c r="B356" s="10" t="s">
        <v>879</v>
      </c>
      <c r="C356" t="s">
        <v>78</v>
      </c>
      <c r="D356" t="s">
        <v>367</v>
      </c>
      <c r="F356" s="9" t="s">
        <v>858</v>
      </c>
      <c r="G356">
        <v>4</v>
      </c>
      <c r="H356">
        <v>4</v>
      </c>
      <c r="J356">
        <f>+Tabla3567[[#This Row],[BALANCE INICIAL]]+Tabla3567[[#This Row],[ENTRADAS]]-Tabla3567[[#This Row],[SALIDAS]]</f>
        <v>8</v>
      </c>
      <c r="K356" s="2">
        <v>6250.43</v>
      </c>
      <c r="L356" s="2">
        <f>+Tabla3567[[#This Row],[BALANCE INICIAL]]*Tabla3567[[#This Row],[PRECIO]]</f>
        <v>25001.72</v>
      </c>
      <c r="M356" s="2">
        <f>+Tabla3567[[#This Row],[ENTRADAS]]*Tabla3567[[#This Row],[PRECIO]]</f>
        <v>25001.72</v>
      </c>
      <c r="N356" s="2">
        <f>+Tabla3567[[#This Row],[SALIDAS]]*Tabla3567[[#This Row],[PRECIO]]</f>
        <v>0</v>
      </c>
      <c r="O356" s="2">
        <f>+Tabla3567[[#This Row],[BALANCE INICIAL2]]+Tabla3567[[#This Row],[ENTRADAS3]]-Tabla3567[[#This Row],[SALIDAS4]]</f>
        <v>50003.44</v>
      </c>
    </row>
    <row r="357" spans="1:15">
      <c r="A357" s="9" t="s">
        <v>33</v>
      </c>
      <c r="B357" s="10" t="s">
        <v>879</v>
      </c>
      <c r="C357" t="s">
        <v>78</v>
      </c>
      <c r="D357" t="s">
        <v>368</v>
      </c>
      <c r="F357" s="9" t="s">
        <v>858</v>
      </c>
      <c r="G357">
        <v>4</v>
      </c>
      <c r="H357">
        <v>4</v>
      </c>
      <c r="J357">
        <f>+Tabla3567[[#This Row],[BALANCE INICIAL]]+Tabla3567[[#This Row],[ENTRADAS]]-Tabla3567[[#This Row],[SALIDAS]]</f>
        <v>8</v>
      </c>
      <c r="K357" s="2">
        <v>6250.43</v>
      </c>
      <c r="L357" s="2">
        <f>+Tabla3567[[#This Row],[BALANCE INICIAL]]*Tabla3567[[#This Row],[PRECIO]]</f>
        <v>25001.72</v>
      </c>
      <c r="M357" s="2">
        <f>+Tabla3567[[#This Row],[ENTRADAS]]*Tabla3567[[#This Row],[PRECIO]]</f>
        <v>25001.72</v>
      </c>
      <c r="N357" s="2">
        <f>+Tabla3567[[#This Row],[SALIDAS]]*Tabla3567[[#This Row],[PRECIO]]</f>
        <v>0</v>
      </c>
      <c r="O357" s="2">
        <f>+Tabla3567[[#This Row],[BALANCE INICIAL2]]+Tabla3567[[#This Row],[ENTRADAS3]]-Tabla3567[[#This Row],[SALIDAS4]]</f>
        <v>50003.44</v>
      </c>
    </row>
    <row r="358" spans="1:15">
      <c r="A358" s="9" t="s">
        <v>33</v>
      </c>
      <c r="B358" s="10" t="s">
        <v>879</v>
      </c>
      <c r="C358" t="s">
        <v>78</v>
      </c>
      <c r="D358" t="s">
        <v>369</v>
      </c>
      <c r="F358" s="9" t="s">
        <v>858</v>
      </c>
      <c r="G358">
        <v>4</v>
      </c>
      <c r="J358">
        <f>+Tabla3567[[#This Row],[BALANCE INICIAL]]+Tabla3567[[#This Row],[ENTRADAS]]-Tabla3567[[#This Row],[SALIDAS]]</f>
        <v>4</v>
      </c>
      <c r="K358" s="2">
        <v>3500</v>
      </c>
      <c r="L358" s="2">
        <f>+Tabla3567[[#This Row],[BALANCE INICIAL]]*Tabla3567[[#This Row],[PRECIO]]</f>
        <v>14000</v>
      </c>
      <c r="M358" s="2">
        <f>+Tabla3567[[#This Row],[ENTRADAS]]*Tabla3567[[#This Row],[PRECIO]]</f>
        <v>0</v>
      </c>
      <c r="N358" s="2">
        <f>+Tabla3567[[#This Row],[SALIDAS]]*Tabla3567[[#This Row],[PRECIO]]</f>
        <v>0</v>
      </c>
      <c r="O358" s="2">
        <f>+Tabla3567[[#This Row],[BALANCE INICIAL2]]+Tabla3567[[#This Row],[ENTRADAS3]]-Tabla3567[[#This Row],[SALIDAS4]]</f>
        <v>14000</v>
      </c>
    </row>
    <row r="359" spans="1:15">
      <c r="A359" s="9" t="s">
        <v>33</v>
      </c>
      <c r="B359" s="10" t="s">
        <v>879</v>
      </c>
      <c r="C359" t="s">
        <v>78</v>
      </c>
      <c r="D359" t="s">
        <v>370</v>
      </c>
      <c r="F359" s="9" t="s">
        <v>858</v>
      </c>
      <c r="G359">
        <v>4</v>
      </c>
      <c r="J359">
        <f>+Tabla3567[[#This Row],[BALANCE INICIAL]]+Tabla3567[[#This Row],[ENTRADAS]]-Tabla3567[[#This Row],[SALIDAS]]</f>
        <v>4</v>
      </c>
      <c r="K359" s="2">
        <v>3500</v>
      </c>
      <c r="L359" s="2">
        <f>+Tabla3567[[#This Row],[BALANCE INICIAL]]*Tabla3567[[#This Row],[PRECIO]]</f>
        <v>14000</v>
      </c>
      <c r="M359" s="2">
        <f>+Tabla3567[[#This Row],[ENTRADAS]]*Tabla3567[[#This Row],[PRECIO]]</f>
        <v>0</v>
      </c>
      <c r="N359" s="2">
        <f>+Tabla3567[[#This Row],[SALIDAS]]*Tabla3567[[#This Row],[PRECIO]]</f>
        <v>0</v>
      </c>
      <c r="O359" s="2">
        <f>+Tabla3567[[#This Row],[BALANCE INICIAL2]]+Tabla3567[[#This Row],[ENTRADAS3]]-Tabla3567[[#This Row],[SALIDAS4]]</f>
        <v>14000</v>
      </c>
    </row>
    <row r="360" spans="1:15">
      <c r="A360" s="9" t="s">
        <v>33</v>
      </c>
      <c r="B360" s="10" t="s">
        <v>879</v>
      </c>
      <c r="C360" t="s">
        <v>78</v>
      </c>
      <c r="D360" t="s">
        <v>371</v>
      </c>
      <c r="F360" s="9" t="s">
        <v>858</v>
      </c>
      <c r="G360">
        <v>4</v>
      </c>
      <c r="J360">
        <f>+Tabla3567[[#This Row],[BALANCE INICIAL]]+Tabla3567[[#This Row],[ENTRADAS]]-Tabla3567[[#This Row],[SALIDAS]]</f>
        <v>4</v>
      </c>
      <c r="K360" s="2">
        <v>3500</v>
      </c>
      <c r="L360" s="2">
        <f>+Tabla3567[[#This Row],[BALANCE INICIAL]]*Tabla3567[[#This Row],[PRECIO]]</f>
        <v>14000</v>
      </c>
      <c r="M360" s="2">
        <f>+Tabla3567[[#This Row],[ENTRADAS]]*Tabla3567[[#This Row],[PRECIO]]</f>
        <v>0</v>
      </c>
      <c r="N360" s="2">
        <f>+Tabla3567[[#This Row],[SALIDAS]]*Tabla3567[[#This Row],[PRECIO]]</f>
        <v>0</v>
      </c>
      <c r="O360" s="2">
        <f>+Tabla3567[[#This Row],[BALANCE INICIAL2]]+Tabla3567[[#This Row],[ENTRADAS3]]-Tabla3567[[#This Row],[SALIDAS4]]</f>
        <v>14000</v>
      </c>
    </row>
    <row r="361" spans="1:15">
      <c r="A361" s="9" t="s">
        <v>33</v>
      </c>
      <c r="B361" s="10" t="s">
        <v>879</v>
      </c>
      <c r="C361" t="s">
        <v>78</v>
      </c>
      <c r="D361" t="s">
        <v>372</v>
      </c>
      <c r="F361" s="9" t="s">
        <v>858</v>
      </c>
      <c r="G361">
        <v>4</v>
      </c>
      <c r="J361">
        <f>+Tabla3567[[#This Row],[BALANCE INICIAL]]+Tabla3567[[#This Row],[ENTRADAS]]-Tabla3567[[#This Row],[SALIDAS]]</f>
        <v>4</v>
      </c>
      <c r="K361" s="2">
        <v>3500</v>
      </c>
      <c r="L361" s="2">
        <f>+Tabla3567[[#This Row],[BALANCE INICIAL]]*Tabla3567[[#This Row],[PRECIO]]</f>
        <v>14000</v>
      </c>
      <c r="M361" s="2">
        <f>+Tabla3567[[#This Row],[ENTRADAS]]*Tabla3567[[#This Row],[PRECIO]]</f>
        <v>0</v>
      </c>
      <c r="N361" s="2">
        <f>+Tabla3567[[#This Row],[SALIDAS]]*Tabla3567[[#This Row],[PRECIO]]</f>
        <v>0</v>
      </c>
      <c r="O361" s="2">
        <f>+Tabla3567[[#This Row],[BALANCE INICIAL2]]+Tabla3567[[#This Row],[ENTRADAS3]]-Tabla3567[[#This Row],[SALIDAS4]]</f>
        <v>14000</v>
      </c>
    </row>
    <row r="362" spans="1:15">
      <c r="A362" s="9" t="s">
        <v>33</v>
      </c>
      <c r="B362" s="10" t="s">
        <v>879</v>
      </c>
      <c r="C362" t="s">
        <v>78</v>
      </c>
      <c r="D362" t="s">
        <v>373</v>
      </c>
      <c r="F362" s="9" t="s">
        <v>826</v>
      </c>
      <c r="H362">
        <v>3</v>
      </c>
      <c r="J362">
        <f>+Tabla3567[[#This Row],[BALANCE INICIAL]]+Tabla3567[[#This Row],[ENTRADAS]]-Tabla3567[[#This Row],[SALIDAS]]</f>
        <v>3</v>
      </c>
      <c r="K362" s="2">
        <v>7009.16</v>
      </c>
      <c r="L362" s="2">
        <f>+Tabla3567[[#This Row],[BALANCE INICIAL]]*Tabla3567[[#This Row],[PRECIO]]</f>
        <v>0</v>
      </c>
      <c r="M362" s="2">
        <f>+Tabla3567[[#This Row],[ENTRADAS]]*Tabla3567[[#This Row],[PRECIO]]</f>
        <v>21027.48</v>
      </c>
      <c r="N362" s="2">
        <f>+Tabla3567[[#This Row],[SALIDAS]]*Tabla3567[[#This Row],[PRECIO]]</f>
        <v>0</v>
      </c>
      <c r="O362" s="2">
        <f>+Tabla3567[[#This Row],[BALANCE INICIAL2]]+Tabla3567[[#This Row],[ENTRADAS3]]-Tabla3567[[#This Row],[SALIDAS4]]</f>
        <v>21027.48</v>
      </c>
    </row>
    <row r="363" spans="1:15">
      <c r="A363" s="9" t="s">
        <v>33</v>
      </c>
      <c r="B363" s="10" t="s">
        <v>879</v>
      </c>
      <c r="C363" t="s">
        <v>78</v>
      </c>
      <c r="D363" t="s">
        <v>374</v>
      </c>
      <c r="F363" s="9" t="s">
        <v>820</v>
      </c>
      <c r="G363">
        <v>8</v>
      </c>
      <c r="J363">
        <f>+Tabla3567[[#This Row],[BALANCE INICIAL]]+Tabla3567[[#This Row],[ENTRADAS]]-Tabla3567[[#This Row],[SALIDAS]]</f>
        <v>8</v>
      </c>
      <c r="K363" s="2">
        <v>5984.4</v>
      </c>
      <c r="L363" s="2">
        <f>+Tabla3567[[#This Row],[BALANCE INICIAL]]*Tabla3567[[#This Row],[PRECIO]]</f>
        <v>47875.199999999997</v>
      </c>
      <c r="M363" s="2">
        <f>+Tabla3567[[#This Row],[ENTRADAS]]*Tabla3567[[#This Row],[PRECIO]]</f>
        <v>0</v>
      </c>
      <c r="N363" s="2">
        <f>+Tabla3567[[#This Row],[SALIDAS]]*Tabla3567[[#This Row],[PRECIO]]</f>
        <v>0</v>
      </c>
      <c r="O363" s="2">
        <f>+Tabla3567[[#This Row],[BALANCE INICIAL2]]+Tabla3567[[#This Row],[ENTRADAS3]]-Tabla3567[[#This Row],[SALIDAS4]]</f>
        <v>47875.199999999997</v>
      </c>
    </row>
    <row r="364" spans="1:15">
      <c r="A364" s="9" t="s">
        <v>33</v>
      </c>
      <c r="B364" s="10" t="s">
        <v>879</v>
      </c>
      <c r="C364" t="s">
        <v>78</v>
      </c>
      <c r="D364" t="s">
        <v>471</v>
      </c>
      <c r="F364" s="9" t="s">
        <v>820</v>
      </c>
      <c r="G364">
        <v>2</v>
      </c>
      <c r="J364">
        <f>+Tabla3567[[#This Row],[BALANCE INICIAL]]+Tabla3567[[#This Row],[ENTRADAS]]-Tabla3567[[#This Row],[SALIDAS]]</f>
        <v>2</v>
      </c>
      <c r="K364" s="2">
        <v>1383.05</v>
      </c>
      <c r="L364" s="2">
        <f>+Tabla3567[[#This Row],[BALANCE INICIAL]]*Tabla3567[[#This Row],[PRECIO]]</f>
        <v>2766.1</v>
      </c>
      <c r="M364" s="2">
        <f>+Tabla3567[[#This Row],[ENTRADAS]]*Tabla3567[[#This Row],[PRECIO]]</f>
        <v>0</v>
      </c>
      <c r="N364" s="2">
        <f>+Tabla3567[[#This Row],[SALIDAS]]*Tabla3567[[#This Row],[PRECIO]]</f>
        <v>0</v>
      </c>
      <c r="O364" s="2">
        <f>+Tabla3567[[#This Row],[BALANCE INICIAL2]]+Tabla3567[[#This Row],[ENTRADAS3]]-Tabla3567[[#This Row],[SALIDAS4]]</f>
        <v>2766.1</v>
      </c>
    </row>
    <row r="365" spans="1:15">
      <c r="A365" s="9" t="s">
        <v>26</v>
      </c>
      <c r="B365" s="16" t="s">
        <v>887</v>
      </c>
      <c r="C365" t="s">
        <v>66</v>
      </c>
      <c r="D365" t="s">
        <v>120</v>
      </c>
      <c r="F365" s="9" t="s">
        <v>820</v>
      </c>
      <c r="G365">
        <v>20</v>
      </c>
      <c r="J365">
        <f>+Tabla3567[[#This Row],[BALANCE INICIAL]]+Tabla3567[[#This Row],[ENTRADAS]]-Tabla3567[[#This Row],[SALIDAS]]</f>
        <v>20</v>
      </c>
      <c r="K365" s="2">
        <v>18.54</v>
      </c>
      <c r="L365" s="2">
        <f>+Tabla3567[[#This Row],[BALANCE INICIAL]]*Tabla3567[[#This Row],[PRECIO]]</f>
        <v>370.79999999999995</v>
      </c>
      <c r="M365" s="2">
        <f>+Tabla3567[[#This Row],[ENTRADAS]]*Tabla3567[[#This Row],[PRECIO]]</f>
        <v>0</v>
      </c>
      <c r="N365" s="2">
        <f>+Tabla3567[[#This Row],[SALIDAS]]*Tabla3567[[#This Row],[PRECIO]]</f>
        <v>0</v>
      </c>
      <c r="O365" s="2">
        <f>+Tabla3567[[#This Row],[BALANCE INICIAL2]]+Tabla3567[[#This Row],[ENTRADAS3]]-Tabla3567[[#This Row],[SALIDAS4]]</f>
        <v>370.79999999999995</v>
      </c>
    </row>
    <row r="366" spans="1:15" ht="27.6">
      <c r="A366" s="11" t="s">
        <v>43</v>
      </c>
      <c r="B366" s="10" t="s">
        <v>954</v>
      </c>
      <c r="C366" s="12" t="s">
        <v>89</v>
      </c>
      <c r="D366" t="s">
        <v>955</v>
      </c>
      <c r="F366" s="9" t="s">
        <v>820</v>
      </c>
      <c r="H366">
        <v>200</v>
      </c>
      <c r="J366">
        <f>+Tabla3567[[#This Row],[BALANCE INICIAL]]+Tabla3567[[#This Row],[ENTRADAS]]-Tabla3567[[#This Row],[SALIDAS]]</f>
        <v>200</v>
      </c>
      <c r="K366" s="2">
        <v>60</v>
      </c>
      <c r="L366" s="2">
        <f>+Tabla3567[[#This Row],[BALANCE INICIAL]]*Tabla3567[[#This Row],[PRECIO]]</f>
        <v>0</v>
      </c>
      <c r="M366" s="2">
        <f>+Tabla3567[[#This Row],[ENTRADAS]]*Tabla3567[[#This Row],[PRECIO]]</f>
        <v>12000</v>
      </c>
      <c r="N366" s="2">
        <f>+Tabla3567[[#This Row],[SALIDAS]]*Tabla3567[[#This Row],[PRECIO]]</f>
        <v>0</v>
      </c>
      <c r="O366" s="2">
        <f>+Tabla3567[[#This Row],[BALANCE INICIAL2]]+Tabla3567[[#This Row],[ENTRADAS3]]-Tabla3567[[#This Row],[SALIDAS4]]</f>
        <v>12000</v>
      </c>
    </row>
    <row r="367" spans="1:15" ht="27.6">
      <c r="A367" s="11" t="s">
        <v>43</v>
      </c>
      <c r="B367" s="10" t="s">
        <v>954</v>
      </c>
      <c r="C367" s="12" t="s">
        <v>89</v>
      </c>
      <c r="D367" t="s">
        <v>956</v>
      </c>
      <c r="F367" s="9" t="s">
        <v>820</v>
      </c>
      <c r="H367">
        <v>500</v>
      </c>
      <c r="J367">
        <f>+Tabla3567[[#This Row],[BALANCE INICIAL]]+Tabla3567[[#This Row],[ENTRADAS]]-Tabla3567[[#This Row],[SALIDAS]]</f>
        <v>500</v>
      </c>
      <c r="K367" s="2">
        <v>58</v>
      </c>
      <c r="L367" s="2">
        <f>+Tabla3567[[#This Row],[BALANCE INICIAL]]*Tabla3567[[#This Row],[PRECIO]]</f>
        <v>0</v>
      </c>
      <c r="M367" s="2">
        <f>+Tabla3567[[#This Row],[ENTRADAS]]*Tabla3567[[#This Row],[PRECIO]]</f>
        <v>29000</v>
      </c>
      <c r="N367" s="2">
        <f>+Tabla3567[[#This Row],[SALIDAS]]*Tabla3567[[#This Row],[PRECIO]]</f>
        <v>0</v>
      </c>
      <c r="O367" s="2">
        <f>+Tabla3567[[#This Row],[BALANCE INICIAL2]]+Tabla3567[[#This Row],[ENTRADAS3]]-Tabla3567[[#This Row],[SALIDAS4]]</f>
        <v>29000</v>
      </c>
    </row>
    <row r="368" spans="1:15" ht="27.6">
      <c r="A368" s="11" t="s">
        <v>43</v>
      </c>
      <c r="B368" s="10" t="s">
        <v>954</v>
      </c>
      <c r="C368" s="12" t="s">
        <v>89</v>
      </c>
      <c r="D368" t="s">
        <v>957</v>
      </c>
      <c r="F368" s="9" t="s">
        <v>820</v>
      </c>
      <c r="H368">
        <v>3</v>
      </c>
      <c r="J368">
        <f>+Tabla3567[[#This Row],[BALANCE INICIAL]]+Tabla3567[[#This Row],[ENTRADAS]]-Tabla3567[[#This Row],[SALIDAS]]</f>
        <v>3</v>
      </c>
      <c r="K368" s="2">
        <v>1725</v>
      </c>
      <c r="L368" s="2">
        <f>+Tabla3567[[#This Row],[BALANCE INICIAL]]*Tabla3567[[#This Row],[PRECIO]]</f>
        <v>0</v>
      </c>
      <c r="M368" s="2">
        <f>+Tabla3567[[#This Row],[ENTRADAS]]*Tabla3567[[#This Row],[PRECIO]]</f>
        <v>5175</v>
      </c>
      <c r="N368" s="2">
        <f>+Tabla3567[[#This Row],[SALIDAS]]*Tabla3567[[#This Row],[PRECIO]]</f>
        <v>0</v>
      </c>
      <c r="O368" s="2">
        <f>+Tabla3567[[#This Row],[BALANCE INICIAL2]]+Tabla3567[[#This Row],[ENTRADAS3]]-Tabla3567[[#This Row],[SALIDAS4]]</f>
        <v>5175</v>
      </c>
    </row>
    <row r="369" spans="1:15" ht="27.6">
      <c r="A369" s="11" t="s">
        <v>43</v>
      </c>
      <c r="B369" s="10" t="s">
        <v>954</v>
      </c>
      <c r="C369" s="12" t="s">
        <v>89</v>
      </c>
      <c r="D369" t="s">
        <v>958</v>
      </c>
      <c r="F369" s="9" t="s">
        <v>820</v>
      </c>
      <c r="H369">
        <v>16</v>
      </c>
      <c r="J369">
        <f>+Tabla3567[[#This Row],[BALANCE INICIAL]]+Tabla3567[[#This Row],[ENTRADAS]]-Tabla3567[[#This Row],[SALIDAS]]</f>
        <v>16</v>
      </c>
      <c r="K369" s="2">
        <v>441</v>
      </c>
      <c r="L369" s="2">
        <f>+Tabla3567[[#This Row],[BALANCE INICIAL]]*Tabla3567[[#This Row],[PRECIO]]</f>
        <v>0</v>
      </c>
      <c r="M369" s="2">
        <f>+Tabla3567[[#This Row],[ENTRADAS]]*Tabla3567[[#This Row],[PRECIO]]</f>
        <v>7056</v>
      </c>
      <c r="N369" s="2">
        <f>+Tabla3567[[#This Row],[SALIDAS]]*Tabla3567[[#This Row],[PRECIO]]</f>
        <v>0</v>
      </c>
      <c r="O369" s="2">
        <f>+Tabla3567[[#This Row],[BALANCE INICIAL2]]+Tabla3567[[#This Row],[ENTRADAS3]]-Tabla3567[[#This Row],[SALIDAS4]]</f>
        <v>7056</v>
      </c>
    </row>
    <row r="370" spans="1:15" ht="27.6">
      <c r="A370" s="11" t="s">
        <v>43</v>
      </c>
      <c r="B370" s="10" t="s">
        <v>954</v>
      </c>
      <c r="C370" s="12" t="s">
        <v>89</v>
      </c>
      <c r="D370" t="s">
        <v>959</v>
      </c>
      <c r="F370" s="9" t="s">
        <v>820</v>
      </c>
      <c r="H370">
        <v>10</v>
      </c>
      <c r="J370">
        <f>+Tabla3567[[#This Row],[BALANCE INICIAL]]+Tabla3567[[#This Row],[ENTRADAS]]-Tabla3567[[#This Row],[SALIDAS]]</f>
        <v>10</v>
      </c>
      <c r="K370" s="2">
        <v>70</v>
      </c>
      <c r="L370" s="2">
        <f>+Tabla3567[[#This Row],[BALANCE INICIAL]]*Tabla3567[[#This Row],[PRECIO]]</f>
        <v>0</v>
      </c>
      <c r="M370" s="2">
        <f>+Tabla3567[[#This Row],[ENTRADAS]]*Tabla3567[[#This Row],[PRECIO]]</f>
        <v>700</v>
      </c>
      <c r="N370" s="2">
        <f>+Tabla3567[[#This Row],[SALIDAS]]*Tabla3567[[#This Row],[PRECIO]]</f>
        <v>0</v>
      </c>
      <c r="O370" s="2">
        <f>+Tabla3567[[#This Row],[BALANCE INICIAL2]]+Tabla3567[[#This Row],[ENTRADAS3]]-Tabla3567[[#This Row],[SALIDAS4]]</f>
        <v>700</v>
      </c>
    </row>
    <row r="371" spans="1:15" ht="27.6">
      <c r="A371" s="11" t="s">
        <v>43</v>
      </c>
      <c r="B371" s="10" t="s">
        <v>954</v>
      </c>
      <c r="C371" s="12" t="s">
        <v>89</v>
      </c>
      <c r="D371" t="s">
        <v>960</v>
      </c>
      <c r="F371" s="9" t="s">
        <v>820</v>
      </c>
      <c r="H371">
        <v>50</v>
      </c>
      <c r="I371">
        <v>50</v>
      </c>
      <c r="J371">
        <f>+Tabla3567[[#This Row],[BALANCE INICIAL]]+Tabla3567[[#This Row],[ENTRADAS]]-Tabla3567[[#This Row],[SALIDAS]]</f>
        <v>0</v>
      </c>
      <c r="K371" s="2">
        <v>5.5</v>
      </c>
      <c r="L371" s="2">
        <f>+Tabla3567[[#This Row],[BALANCE INICIAL]]*Tabla3567[[#This Row],[PRECIO]]</f>
        <v>0</v>
      </c>
      <c r="M371" s="2">
        <f>+Tabla3567[[#This Row],[ENTRADAS]]*Tabla3567[[#This Row],[PRECIO]]</f>
        <v>275</v>
      </c>
      <c r="N371" s="2">
        <f>+Tabla3567[[#This Row],[SALIDAS]]*Tabla3567[[#This Row],[PRECIO]]</f>
        <v>275</v>
      </c>
      <c r="O371" s="2">
        <f>+Tabla3567[[#This Row],[BALANCE INICIAL2]]+Tabla3567[[#This Row],[ENTRADAS3]]-Tabla3567[[#This Row],[SALIDAS4]]</f>
        <v>0</v>
      </c>
    </row>
    <row r="372" spans="1:15" ht="27.6">
      <c r="A372" s="11" t="s">
        <v>43</v>
      </c>
      <c r="B372" s="10" t="s">
        <v>954</v>
      </c>
      <c r="C372" s="12" t="s">
        <v>89</v>
      </c>
      <c r="D372" t="s">
        <v>961</v>
      </c>
      <c r="F372" s="9" t="s">
        <v>820</v>
      </c>
      <c r="H372">
        <v>200</v>
      </c>
      <c r="J372">
        <f>+Tabla3567[[#This Row],[BALANCE INICIAL]]+Tabla3567[[#This Row],[ENTRADAS]]-Tabla3567[[#This Row],[SALIDAS]]</f>
        <v>200</v>
      </c>
      <c r="K372" s="2">
        <v>40</v>
      </c>
      <c r="L372" s="2">
        <f>+Tabla3567[[#This Row],[BALANCE INICIAL]]*Tabla3567[[#This Row],[PRECIO]]</f>
        <v>0</v>
      </c>
      <c r="M372" s="2">
        <f>+Tabla3567[[#This Row],[ENTRADAS]]*Tabla3567[[#This Row],[PRECIO]]</f>
        <v>8000</v>
      </c>
      <c r="N372" s="2">
        <f>+Tabla3567[[#This Row],[SALIDAS]]*Tabla3567[[#This Row],[PRECIO]]</f>
        <v>0</v>
      </c>
      <c r="O372" s="2">
        <f>+Tabla3567[[#This Row],[BALANCE INICIAL2]]+Tabla3567[[#This Row],[ENTRADAS3]]-Tabla3567[[#This Row],[SALIDAS4]]</f>
        <v>8000</v>
      </c>
    </row>
    <row r="373" spans="1:15" ht="27.6">
      <c r="A373" s="11" t="s">
        <v>43</v>
      </c>
      <c r="B373" s="10" t="s">
        <v>954</v>
      </c>
      <c r="C373" s="12" t="s">
        <v>89</v>
      </c>
      <c r="D373" t="s">
        <v>962</v>
      </c>
      <c r="F373" s="9" t="s">
        <v>820</v>
      </c>
      <c r="H373">
        <v>50</v>
      </c>
      <c r="I373">
        <v>50</v>
      </c>
      <c r="J373">
        <f>+Tabla3567[[#This Row],[BALANCE INICIAL]]+Tabla3567[[#This Row],[ENTRADAS]]-Tabla3567[[#This Row],[SALIDAS]]</f>
        <v>0</v>
      </c>
      <c r="K373" s="2">
        <v>5.7</v>
      </c>
      <c r="L373" s="2">
        <f>+Tabla3567[[#This Row],[BALANCE INICIAL]]*Tabla3567[[#This Row],[PRECIO]]</f>
        <v>0</v>
      </c>
      <c r="M373" s="2">
        <f>+Tabla3567[[#This Row],[ENTRADAS]]*Tabla3567[[#This Row],[PRECIO]]</f>
        <v>285</v>
      </c>
      <c r="N373" s="2">
        <f>+Tabla3567[[#This Row],[SALIDAS]]*Tabla3567[[#This Row],[PRECIO]]</f>
        <v>285</v>
      </c>
      <c r="O373" s="2">
        <f>+Tabla3567[[#This Row],[BALANCE INICIAL2]]+Tabla3567[[#This Row],[ENTRADAS3]]-Tabla3567[[#This Row],[SALIDAS4]]</f>
        <v>0</v>
      </c>
    </row>
    <row r="374" spans="1:15" ht="27.6">
      <c r="A374" s="11" t="s">
        <v>43</v>
      </c>
      <c r="B374" s="10" t="s">
        <v>954</v>
      </c>
      <c r="C374" s="12" t="s">
        <v>89</v>
      </c>
      <c r="D374" t="s">
        <v>963</v>
      </c>
      <c r="F374" s="9" t="s">
        <v>820</v>
      </c>
      <c r="H374">
        <v>3</v>
      </c>
      <c r="J374">
        <f>+Tabla3567[[#This Row],[BALANCE INICIAL]]+Tabla3567[[#This Row],[ENTRADAS]]-Tabla3567[[#This Row],[SALIDAS]]</f>
        <v>3</v>
      </c>
      <c r="K374" s="2">
        <v>87</v>
      </c>
      <c r="L374" s="2">
        <f>+Tabla3567[[#This Row],[BALANCE INICIAL]]*Tabla3567[[#This Row],[PRECIO]]</f>
        <v>0</v>
      </c>
      <c r="M374" s="2">
        <f>+Tabla3567[[#This Row],[ENTRADAS]]*Tabla3567[[#This Row],[PRECIO]]</f>
        <v>261</v>
      </c>
      <c r="N374" s="2">
        <f>+Tabla3567[[#This Row],[SALIDAS]]*Tabla3567[[#This Row],[PRECIO]]</f>
        <v>0</v>
      </c>
      <c r="O374" s="2">
        <f>+Tabla3567[[#This Row],[BALANCE INICIAL2]]+Tabla3567[[#This Row],[ENTRADAS3]]-Tabla3567[[#This Row],[SALIDAS4]]</f>
        <v>261</v>
      </c>
    </row>
    <row r="375" spans="1:15" ht="27.6">
      <c r="A375" s="11" t="s">
        <v>43</v>
      </c>
      <c r="B375" s="10" t="s">
        <v>954</v>
      </c>
      <c r="C375" s="12" t="s">
        <v>89</v>
      </c>
      <c r="D375" t="s">
        <v>964</v>
      </c>
      <c r="F375" s="9" t="s">
        <v>820</v>
      </c>
      <c r="H375">
        <v>100</v>
      </c>
      <c r="J375">
        <f>+Tabla3567[[#This Row],[BALANCE INICIAL]]+Tabla3567[[#This Row],[ENTRADAS]]-Tabla3567[[#This Row],[SALIDAS]]</f>
        <v>100</v>
      </c>
      <c r="K375" s="2">
        <v>50.4</v>
      </c>
      <c r="L375" s="2">
        <f>+Tabla3567[[#This Row],[BALANCE INICIAL]]*Tabla3567[[#This Row],[PRECIO]]</f>
        <v>0</v>
      </c>
      <c r="M375" s="2">
        <f>+Tabla3567[[#This Row],[ENTRADAS]]*Tabla3567[[#This Row],[PRECIO]]</f>
        <v>5040</v>
      </c>
      <c r="N375" s="2">
        <f>+Tabla3567[[#This Row],[SALIDAS]]*Tabla3567[[#This Row],[PRECIO]]</f>
        <v>0</v>
      </c>
      <c r="O375" s="2">
        <f>+Tabla3567[[#This Row],[BALANCE INICIAL2]]+Tabla3567[[#This Row],[ENTRADAS3]]-Tabla3567[[#This Row],[SALIDAS4]]</f>
        <v>5040</v>
      </c>
    </row>
    <row r="376" spans="1:15" ht="27.6">
      <c r="A376" s="11" t="s">
        <v>43</v>
      </c>
      <c r="B376" s="10" t="s">
        <v>954</v>
      </c>
      <c r="C376" s="12" t="s">
        <v>89</v>
      </c>
      <c r="D376" t="s">
        <v>965</v>
      </c>
      <c r="F376" s="9" t="s">
        <v>820</v>
      </c>
      <c r="H376">
        <v>150</v>
      </c>
      <c r="J376">
        <f>+Tabla3567[[#This Row],[BALANCE INICIAL]]+Tabla3567[[#This Row],[ENTRADAS]]-Tabla3567[[#This Row],[SALIDAS]]</f>
        <v>150</v>
      </c>
      <c r="K376" s="2">
        <v>65.8</v>
      </c>
      <c r="L376" s="2">
        <f>+Tabla3567[[#This Row],[BALANCE INICIAL]]*Tabla3567[[#This Row],[PRECIO]]</f>
        <v>0</v>
      </c>
      <c r="M376" s="2">
        <f>+Tabla3567[[#This Row],[ENTRADAS]]*Tabla3567[[#This Row],[PRECIO]]</f>
        <v>9870</v>
      </c>
      <c r="N376" s="2">
        <f>+Tabla3567[[#This Row],[SALIDAS]]*Tabla3567[[#This Row],[PRECIO]]</f>
        <v>0</v>
      </c>
      <c r="O376" s="2">
        <f>+Tabla3567[[#This Row],[BALANCE INICIAL2]]+Tabla3567[[#This Row],[ENTRADAS3]]-Tabla3567[[#This Row],[SALIDAS4]]</f>
        <v>9870</v>
      </c>
    </row>
    <row r="377" spans="1:15" ht="27.6">
      <c r="A377" s="11" t="s">
        <v>43</v>
      </c>
      <c r="B377" s="10" t="s">
        <v>954</v>
      </c>
      <c r="C377" s="12" t="s">
        <v>89</v>
      </c>
      <c r="D377" t="s">
        <v>966</v>
      </c>
      <c r="F377" s="9" t="s">
        <v>820</v>
      </c>
      <c r="H377">
        <v>1000</v>
      </c>
      <c r="J377">
        <f>+Tabla3567[[#This Row],[BALANCE INICIAL]]+Tabla3567[[#This Row],[ENTRADAS]]-Tabla3567[[#This Row],[SALIDAS]]</f>
        <v>1000</v>
      </c>
      <c r="K377" s="2">
        <v>7.28</v>
      </c>
      <c r="L377" s="2">
        <f>+Tabla3567[[#This Row],[BALANCE INICIAL]]*Tabla3567[[#This Row],[PRECIO]]</f>
        <v>0</v>
      </c>
      <c r="M377" s="2">
        <f>+Tabla3567[[#This Row],[ENTRADAS]]*Tabla3567[[#This Row],[PRECIO]]</f>
        <v>7280</v>
      </c>
      <c r="N377" s="2">
        <f>+Tabla3567[[#This Row],[SALIDAS]]*Tabla3567[[#This Row],[PRECIO]]</f>
        <v>0</v>
      </c>
      <c r="O377" s="2">
        <f>+Tabla3567[[#This Row],[BALANCE INICIAL2]]+Tabla3567[[#This Row],[ENTRADAS3]]-Tabla3567[[#This Row],[SALIDAS4]]</f>
        <v>7280</v>
      </c>
    </row>
    <row r="378" spans="1:15" ht="27.6">
      <c r="A378" s="11" t="s">
        <v>43</v>
      </c>
      <c r="B378" s="10" t="s">
        <v>954</v>
      </c>
      <c r="C378" s="12" t="s">
        <v>89</v>
      </c>
      <c r="D378" t="s">
        <v>967</v>
      </c>
      <c r="F378" s="9" t="s">
        <v>820</v>
      </c>
      <c r="H378">
        <v>800</v>
      </c>
      <c r="J378">
        <f>+Tabla3567[[#This Row],[BALANCE INICIAL]]+Tabla3567[[#This Row],[ENTRADAS]]-Tabla3567[[#This Row],[SALIDAS]]</f>
        <v>800</v>
      </c>
      <c r="K378" s="2">
        <v>107.25</v>
      </c>
      <c r="L378" s="2">
        <f>+Tabla3567[[#This Row],[BALANCE INICIAL]]*Tabla3567[[#This Row],[PRECIO]]</f>
        <v>0</v>
      </c>
      <c r="M378" s="2">
        <f>+Tabla3567[[#This Row],[ENTRADAS]]*Tabla3567[[#This Row],[PRECIO]]</f>
        <v>85800</v>
      </c>
      <c r="N378" s="2">
        <f>+Tabla3567[[#This Row],[SALIDAS]]*Tabla3567[[#This Row],[PRECIO]]</f>
        <v>0</v>
      </c>
      <c r="O378" s="2">
        <f>+Tabla3567[[#This Row],[BALANCE INICIAL2]]+Tabla3567[[#This Row],[ENTRADAS3]]-Tabla3567[[#This Row],[SALIDAS4]]</f>
        <v>85800</v>
      </c>
    </row>
    <row r="379" spans="1:15" ht="27.6">
      <c r="A379" s="11" t="s">
        <v>43</v>
      </c>
      <c r="B379" s="10" t="s">
        <v>954</v>
      </c>
      <c r="C379" s="12" t="s">
        <v>89</v>
      </c>
      <c r="D379" t="s">
        <v>968</v>
      </c>
      <c r="F379" s="9" t="s">
        <v>820</v>
      </c>
      <c r="H379">
        <v>25</v>
      </c>
      <c r="J379">
        <f>+Tabla3567[[#This Row],[BALANCE INICIAL]]+Tabla3567[[#This Row],[ENTRADAS]]-Tabla3567[[#This Row],[SALIDAS]]</f>
        <v>25</v>
      </c>
      <c r="K379" s="2">
        <v>81.2</v>
      </c>
      <c r="L379" s="2">
        <f>+Tabla3567[[#This Row],[BALANCE INICIAL]]*Tabla3567[[#This Row],[PRECIO]]</f>
        <v>0</v>
      </c>
      <c r="M379" s="2">
        <f>+Tabla3567[[#This Row],[ENTRADAS]]*Tabla3567[[#This Row],[PRECIO]]</f>
        <v>2030</v>
      </c>
      <c r="N379" s="2">
        <f>+Tabla3567[[#This Row],[SALIDAS]]*Tabla3567[[#This Row],[PRECIO]]</f>
        <v>0</v>
      </c>
      <c r="O379" s="2">
        <f>+Tabla3567[[#This Row],[BALANCE INICIAL2]]+Tabla3567[[#This Row],[ENTRADAS3]]-Tabla3567[[#This Row],[SALIDAS4]]</f>
        <v>2030</v>
      </c>
    </row>
    <row r="380" spans="1:15" ht="27.6">
      <c r="A380" s="11" t="s">
        <v>43</v>
      </c>
      <c r="B380" s="10" t="s">
        <v>954</v>
      </c>
      <c r="C380" s="12" t="s">
        <v>89</v>
      </c>
      <c r="D380" t="s">
        <v>969</v>
      </c>
      <c r="F380" s="9" t="s">
        <v>820</v>
      </c>
      <c r="H380">
        <v>1000</v>
      </c>
      <c r="J380">
        <f>+Tabla3567[[#This Row],[BALANCE INICIAL]]+Tabla3567[[#This Row],[ENTRADAS]]-Tabla3567[[#This Row],[SALIDAS]]</f>
        <v>1000</v>
      </c>
      <c r="K380" s="2">
        <v>0.88</v>
      </c>
      <c r="L380" s="2">
        <f>+Tabla3567[[#This Row],[BALANCE INICIAL]]*Tabla3567[[#This Row],[PRECIO]]</f>
        <v>0</v>
      </c>
      <c r="M380" s="2">
        <f>+Tabla3567[[#This Row],[ENTRADAS]]*Tabla3567[[#This Row],[PRECIO]]</f>
        <v>880</v>
      </c>
      <c r="N380" s="2">
        <f>+Tabla3567[[#This Row],[SALIDAS]]*Tabla3567[[#This Row],[PRECIO]]</f>
        <v>0</v>
      </c>
      <c r="O380" s="2">
        <f>+Tabla3567[[#This Row],[BALANCE INICIAL2]]+Tabla3567[[#This Row],[ENTRADAS3]]-Tabla3567[[#This Row],[SALIDAS4]]</f>
        <v>880</v>
      </c>
    </row>
    <row r="381" spans="1:15" ht="27.6">
      <c r="A381" s="11" t="s">
        <v>43</v>
      </c>
      <c r="B381" s="10" t="s">
        <v>954</v>
      </c>
      <c r="C381" s="12" t="s">
        <v>89</v>
      </c>
      <c r="D381" t="s">
        <v>970</v>
      </c>
      <c r="F381" s="9" t="s">
        <v>820</v>
      </c>
      <c r="H381">
        <v>1000</v>
      </c>
      <c r="J381">
        <f>+Tabla3567[[#This Row],[BALANCE INICIAL]]+Tabla3567[[#This Row],[ENTRADAS]]-Tabla3567[[#This Row],[SALIDAS]]</f>
        <v>1000</v>
      </c>
      <c r="K381" s="2">
        <v>2.7</v>
      </c>
      <c r="L381" s="2">
        <f>+Tabla3567[[#This Row],[BALANCE INICIAL]]*Tabla3567[[#This Row],[PRECIO]]</f>
        <v>0</v>
      </c>
      <c r="M381" s="2">
        <f>+Tabla3567[[#This Row],[ENTRADAS]]*Tabla3567[[#This Row],[PRECIO]]</f>
        <v>2700</v>
      </c>
      <c r="N381" s="2">
        <f>+Tabla3567[[#This Row],[SALIDAS]]*Tabla3567[[#This Row],[PRECIO]]</f>
        <v>0</v>
      </c>
      <c r="O381" s="2">
        <f>+Tabla3567[[#This Row],[BALANCE INICIAL2]]+Tabla3567[[#This Row],[ENTRADAS3]]-Tabla3567[[#This Row],[SALIDAS4]]</f>
        <v>2700</v>
      </c>
    </row>
    <row r="382" spans="1:15" ht="27.6">
      <c r="A382" s="11" t="s">
        <v>43</v>
      </c>
      <c r="B382" s="10" t="s">
        <v>954</v>
      </c>
      <c r="C382" s="12" t="s">
        <v>89</v>
      </c>
      <c r="D382" t="s">
        <v>971</v>
      </c>
      <c r="F382" s="9" t="s">
        <v>820</v>
      </c>
      <c r="H382">
        <v>300</v>
      </c>
      <c r="J382">
        <f>+Tabla3567[[#This Row],[BALANCE INICIAL]]+Tabla3567[[#This Row],[ENTRADAS]]-Tabla3567[[#This Row],[SALIDAS]]</f>
        <v>300</v>
      </c>
      <c r="K382" s="2">
        <v>91</v>
      </c>
      <c r="L382" s="2">
        <f>+Tabla3567[[#This Row],[BALANCE INICIAL]]*Tabla3567[[#This Row],[PRECIO]]</f>
        <v>0</v>
      </c>
      <c r="M382" s="2">
        <f>+Tabla3567[[#This Row],[ENTRADAS]]*Tabla3567[[#This Row],[PRECIO]]</f>
        <v>27300</v>
      </c>
      <c r="N382" s="2">
        <f>+Tabla3567[[#This Row],[SALIDAS]]*Tabla3567[[#This Row],[PRECIO]]</f>
        <v>0</v>
      </c>
      <c r="O382" s="2">
        <f>+Tabla3567[[#This Row],[BALANCE INICIAL2]]+Tabla3567[[#This Row],[ENTRADAS3]]-Tabla3567[[#This Row],[SALIDAS4]]</f>
        <v>27300</v>
      </c>
    </row>
    <row r="383" spans="1:15" ht="27.6">
      <c r="A383" s="11" t="s">
        <v>43</v>
      </c>
      <c r="B383" s="10" t="s">
        <v>954</v>
      </c>
      <c r="C383" s="12" t="s">
        <v>89</v>
      </c>
      <c r="D383" t="s">
        <v>972</v>
      </c>
      <c r="F383" s="9" t="s">
        <v>820</v>
      </c>
      <c r="H383">
        <v>200</v>
      </c>
      <c r="J383">
        <f>+Tabla3567[[#This Row],[BALANCE INICIAL]]+Tabla3567[[#This Row],[ENTRADAS]]-Tabla3567[[#This Row],[SALIDAS]]</f>
        <v>200</v>
      </c>
      <c r="K383" s="2">
        <v>119</v>
      </c>
      <c r="L383" s="2">
        <f>+Tabla3567[[#This Row],[BALANCE INICIAL]]*Tabla3567[[#This Row],[PRECIO]]</f>
        <v>0</v>
      </c>
      <c r="M383" s="2">
        <f>+Tabla3567[[#This Row],[ENTRADAS]]*Tabla3567[[#This Row],[PRECIO]]</f>
        <v>23800</v>
      </c>
      <c r="N383" s="2">
        <f>+Tabla3567[[#This Row],[SALIDAS]]*Tabla3567[[#This Row],[PRECIO]]</f>
        <v>0</v>
      </c>
      <c r="O383" s="2">
        <f>+Tabla3567[[#This Row],[BALANCE INICIAL2]]+Tabla3567[[#This Row],[ENTRADAS3]]-Tabla3567[[#This Row],[SALIDAS4]]</f>
        <v>23800</v>
      </c>
    </row>
    <row r="384" spans="1:15">
      <c r="A384" s="9" t="s">
        <v>47</v>
      </c>
      <c r="B384" s="16" t="s">
        <v>893</v>
      </c>
      <c r="C384" t="s">
        <v>94</v>
      </c>
      <c r="D384" t="s">
        <v>320</v>
      </c>
      <c r="F384" s="9" t="s">
        <v>840</v>
      </c>
      <c r="G384">
        <v>60</v>
      </c>
      <c r="J384">
        <f>+Tabla3567[[#This Row],[BALANCE INICIAL]]+Tabla3567[[#This Row],[ENTRADAS]]-Tabla3567[[#This Row],[SALIDAS]]</f>
        <v>60</v>
      </c>
      <c r="K384" s="2">
        <v>2615</v>
      </c>
      <c r="L384" s="2">
        <f>+Tabla3567[[#This Row],[BALANCE INICIAL]]*Tabla3567[[#This Row],[PRECIO]]</f>
        <v>156900</v>
      </c>
      <c r="M384" s="2">
        <f>+Tabla3567[[#This Row],[ENTRADAS]]*Tabla3567[[#This Row],[PRECIO]]</f>
        <v>0</v>
      </c>
      <c r="N384" s="2">
        <f>+Tabla3567[[#This Row],[SALIDAS]]*Tabla3567[[#This Row],[PRECIO]]</f>
        <v>0</v>
      </c>
      <c r="O384" s="2">
        <f>+Tabla3567[[#This Row],[BALANCE INICIAL2]]+Tabla3567[[#This Row],[ENTRADAS3]]-Tabla3567[[#This Row],[SALIDAS4]]</f>
        <v>156900</v>
      </c>
    </row>
    <row r="385" spans="1:15">
      <c r="A385" s="9" t="s">
        <v>47</v>
      </c>
      <c r="B385" s="16" t="s">
        <v>893</v>
      </c>
      <c r="C385" t="s">
        <v>94</v>
      </c>
      <c r="D385" t="s">
        <v>380</v>
      </c>
      <c r="F385" s="9" t="s">
        <v>825</v>
      </c>
      <c r="G385">
        <v>2</v>
      </c>
      <c r="J385">
        <f>+Tabla3567[[#This Row],[BALANCE INICIAL]]+Tabla3567[[#This Row],[ENTRADAS]]-Tabla3567[[#This Row],[SALIDAS]]</f>
        <v>2</v>
      </c>
      <c r="K385" s="2">
        <v>1089</v>
      </c>
      <c r="L385" s="2">
        <f>+Tabla3567[[#This Row],[BALANCE INICIAL]]*Tabla3567[[#This Row],[PRECIO]]</f>
        <v>2178</v>
      </c>
      <c r="M385" s="2">
        <f>+Tabla3567[[#This Row],[ENTRADAS]]*Tabla3567[[#This Row],[PRECIO]]</f>
        <v>0</v>
      </c>
      <c r="N385" s="2">
        <f>+Tabla3567[[#This Row],[SALIDAS]]*Tabla3567[[#This Row],[PRECIO]]</f>
        <v>0</v>
      </c>
      <c r="O385" s="2">
        <f>+Tabla3567[[#This Row],[BALANCE INICIAL2]]+Tabla3567[[#This Row],[ENTRADAS3]]-Tabla3567[[#This Row],[SALIDAS4]]</f>
        <v>2178</v>
      </c>
    </row>
    <row r="386" spans="1:15">
      <c r="A386" s="9" t="s">
        <v>47</v>
      </c>
      <c r="B386" s="16" t="s">
        <v>893</v>
      </c>
      <c r="C386" t="s">
        <v>94</v>
      </c>
      <c r="D386" t="s">
        <v>381</v>
      </c>
      <c r="F386" s="9" t="s">
        <v>859</v>
      </c>
      <c r="G386">
        <v>6</v>
      </c>
      <c r="J386">
        <f>+Tabla3567[[#This Row],[BALANCE INICIAL]]+Tabla3567[[#This Row],[ENTRADAS]]-Tabla3567[[#This Row],[SALIDAS]]</f>
        <v>6</v>
      </c>
      <c r="K386" s="2">
        <v>3240</v>
      </c>
      <c r="L386" s="2">
        <f>+Tabla3567[[#This Row],[BALANCE INICIAL]]*Tabla3567[[#This Row],[PRECIO]]</f>
        <v>19440</v>
      </c>
      <c r="M386" s="2">
        <f>+Tabla3567[[#This Row],[ENTRADAS]]*Tabla3567[[#This Row],[PRECIO]]</f>
        <v>0</v>
      </c>
      <c r="N386" s="2">
        <f>+Tabla3567[[#This Row],[SALIDAS]]*Tabla3567[[#This Row],[PRECIO]]</f>
        <v>0</v>
      </c>
      <c r="O386" s="2">
        <f>+Tabla3567[[#This Row],[BALANCE INICIAL2]]+Tabla3567[[#This Row],[ENTRADAS3]]-Tabla3567[[#This Row],[SALIDAS4]]</f>
        <v>19440</v>
      </c>
    </row>
    <row r="387" spans="1:15">
      <c r="A387" s="9" t="s">
        <v>47</v>
      </c>
      <c r="B387" s="16" t="s">
        <v>893</v>
      </c>
      <c r="C387" t="s">
        <v>94</v>
      </c>
      <c r="D387" t="s">
        <v>384</v>
      </c>
      <c r="F387" s="9" t="s">
        <v>859</v>
      </c>
      <c r="G387">
        <v>5</v>
      </c>
      <c r="J387">
        <f>+Tabla3567[[#This Row],[BALANCE INICIAL]]+Tabla3567[[#This Row],[ENTRADAS]]-Tabla3567[[#This Row],[SALIDAS]]</f>
        <v>5</v>
      </c>
      <c r="K387" s="2">
        <v>4850</v>
      </c>
      <c r="L387" s="2">
        <f>+Tabla3567[[#This Row],[BALANCE INICIAL]]*Tabla3567[[#This Row],[PRECIO]]</f>
        <v>24250</v>
      </c>
      <c r="M387" s="2">
        <f>+Tabla3567[[#This Row],[ENTRADAS]]*Tabla3567[[#This Row],[PRECIO]]</f>
        <v>0</v>
      </c>
      <c r="N387" s="2">
        <f>+Tabla3567[[#This Row],[SALIDAS]]*Tabla3567[[#This Row],[PRECIO]]</f>
        <v>0</v>
      </c>
      <c r="O387" s="2">
        <f>+Tabla3567[[#This Row],[BALANCE INICIAL2]]+Tabla3567[[#This Row],[ENTRADAS3]]-Tabla3567[[#This Row],[SALIDAS4]]</f>
        <v>24250</v>
      </c>
    </row>
    <row r="388" spans="1:15">
      <c r="A388" s="9" t="s">
        <v>47</v>
      </c>
      <c r="B388" s="16" t="s">
        <v>893</v>
      </c>
      <c r="C388" t="s">
        <v>94</v>
      </c>
      <c r="D388" t="s">
        <v>385</v>
      </c>
      <c r="F388" s="9" t="s">
        <v>859</v>
      </c>
      <c r="G388">
        <v>5</v>
      </c>
      <c r="J388">
        <f>+Tabla3567[[#This Row],[BALANCE INICIAL]]+Tabla3567[[#This Row],[ENTRADAS]]-Tabla3567[[#This Row],[SALIDAS]]</f>
        <v>5</v>
      </c>
      <c r="K388" s="2">
        <v>3240</v>
      </c>
      <c r="L388" s="2">
        <f>+Tabla3567[[#This Row],[BALANCE INICIAL]]*Tabla3567[[#This Row],[PRECIO]]</f>
        <v>16200</v>
      </c>
      <c r="M388" s="2">
        <f>+Tabla3567[[#This Row],[ENTRADAS]]*Tabla3567[[#This Row],[PRECIO]]</f>
        <v>0</v>
      </c>
      <c r="N388" s="2">
        <f>+Tabla3567[[#This Row],[SALIDAS]]*Tabla3567[[#This Row],[PRECIO]]</f>
        <v>0</v>
      </c>
      <c r="O388" s="2">
        <f>+Tabla3567[[#This Row],[BALANCE INICIAL2]]+Tabla3567[[#This Row],[ENTRADAS3]]-Tabla3567[[#This Row],[SALIDAS4]]</f>
        <v>16200</v>
      </c>
    </row>
    <row r="389" spans="1:15">
      <c r="A389" s="9" t="s">
        <v>47</v>
      </c>
      <c r="B389" s="16" t="s">
        <v>893</v>
      </c>
      <c r="C389" t="s">
        <v>94</v>
      </c>
      <c r="D389" t="s">
        <v>472</v>
      </c>
      <c r="F389" s="9" t="s">
        <v>863</v>
      </c>
      <c r="G389">
        <v>28</v>
      </c>
      <c r="I389">
        <v>9</v>
      </c>
      <c r="J389">
        <f>+Tabla3567[[#This Row],[BALANCE INICIAL]]+Tabla3567[[#This Row],[ENTRADAS]]-Tabla3567[[#This Row],[SALIDAS]]</f>
        <v>19</v>
      </c>
      <c r="K389" s="2">
        <v>3240</v>
      </c>
      <c r="L389" s="2">
        <f>+Tabla3567[[#This Row],[BALANCE INICIAL]]*Tabla3567[[#This Row],[PRECIO]]</f>
        <v>90720</v>
      </c>
      <c r="M389" s="2">
        <f>+Tabla3567[[#This Row],[ENTRADAS]]*Tabla3567[[#This Row],[PRECIO]]</f>
        <v>0</v>
      </c>
      <c r="N389" s="2">
        <f>+Tabla3567[[#This Row],[SALIDAS]]*Tabla3567[[#This Row],[PRECIO]]</f>
        <v>29160</v>
      </c>
      <c r="O389" s="2">
        <f>+Tabla3567[[#This Row],[BALANCE INICIAL2]]+Tabla3567[[#This Row],[ENTRADAS3]]-Tabla3567[[#This Row],[SALIDAS4]]</f>
        <v>61560</v>
      </c>
    </row>
    <row r="390" spans="1:15">
      <c r="A390" s="9" t="s">
        <v>47</v>
      </c>
      <c r="B390" s="16" t="s">
        <v>893</v>
      </c>
      <c r="C390" t="s">
        <v>94</v>
      </c>
      <c r="D390" t="s">
        <v>473</v>
      </c>
      <c r="F390" s="9" t="s">
        <v>863</v>
      </c>
      <c r="G390">
        <v>6</v>
      </c>
      <c r="I390">
        <v>1</v>
      </c>
      <c r="J390">
        <f>+Tabla3567[[#This Row],[BALANCE INICIAL]]+Tabla3567[[#This Row],[ENTRADAS]]-Tabla3567[[#This Row],[SALIDAS]]</f>
        <v>5</v>
      </c>
      <c r="K390" s="2">
        <v>3698</v>
      </c>
      <c r="L390" s="2">
        <f>+Tabla3567[[#This Row],[BALANCE INICIAL]]*Tabla3567[[#This Row],[PRECIO]]</f>
        <v>22188</v>
      </c>
      <c r="M390" s="2">
        <f>+Tabla3567[[#This Row],[ENTRADAS]]*Tabla3567[[#This Row],[PRECIO]]</f>
        <v>0</v>
      </c>
      <c r="N390" s="2">
        <f>+Tabla3567[[#This Row],[SALIDAS]]*Tabla3567[[#This Row],[PRECIO]]</f>
        <v>3698</v>
      </c>
      <c r="O390" s="2">
        <f>+Tabla3567[[#This Row],[BALANCE INICIAL2]]+Tabla3567[[#This Row],[ENTRADAS3]]-Tabla3567[[#This Row],[SALIDAS4]]</f>
        <v>18490</v>
      </c>
    </row>
    <row r="391" spans="1:15">
      <c r="A391" s="9" t="s">
        <v>47</v>
      </c>
      <c r="B391" s="16" t="s">
        <v>893</v>
      </c>
      <c r="C391" t="s">
        <v>94</v>
      </c>
      <c r="D391" t="s">
        <v>474</v>
      </c>
      <c r="F391" s="9" t="s">
        <v>825</v>
      </c>
      <c r="G391">
        <v>2</v>
      </c>
      <c r="J391">
        <f>+Tabla3567[[#This Row],[BALANCE INICIAL]]+Tabla3567[[#This Row],[ENTRADAS]]-Tabla3567[[#This Row],[SALIDAS]]</f>
        <v>2</v>
      </c>
      <c r="K391" s="2">
        <v>1089</v>
      </c>
      <c r="L391" s="2">
        <f>+Tabla3567[[#This Row],[BALANCE INICIAL]]*Tabla3567[[#This Row],[PRECIO]]</f>
        <v>2178</v>
      </c>
      <c r="M391" s="2">
        <f>+Tabla3567[[#This Row],[ENTRADAS]]*Tabla3567[[#This Row],[PRECIO]]</f>
        <v>0</v>
      </c>
      <c r="N391" s="2">
        <f>+Tabla3567[[#This Row],[SALIDAS]]*Tabla3567[[#This Row],[PRECIO]]</f>
        <v>0</v>
      </c>
      <c r="O391" s="2">
        <f>+Tabla3567[[#This Row],[BALANCE INICIAL2]]+Tabla3567[[#This Row],[ENTRADAS3]]-Tabla3567[[#This Row],[SALIDAS4]]</f>
        <v>2178</v>
      </c>
    </row>
    <row r="392" spans="1:15">
      <c r="A392" s="9" t="s">
        <v>47</v>
      </c>
      <c r="B392" s="16" t="s">
        <v>893</v>
      </c>
      <c r="C392" t="s">
        <v>94</v>
      </c>
      <c r="D392" t="s">
        <v>475</v>
      </c>
      <c r="F392" s="9" t="s">
        <v>863</v>
      </c>
      <c r="G392">
        <v>5</v>
      </c>
      <c r="J392">
        <f>+Tabla3567[[#This Row],[BALANCE INICIAL]]+Tabla3567[[#This Row],[ENTRADAS]]-Tabla3567[[#This Row],[SALIDAS]]</f>
        <v>5</v>
      </c>
      <c r="K392" s="2">
        <v>3240</v>
      </c>
      <c r="L392" s="2">
        <f>+Tabla3567[[#This Row],[BALANCE INICIAL]]*Tabla3567[[#This Row],[PRECIO]]</f>
        <v>16200</v>
      </c>
      <c r="M392" s="2">
        <f>+Tabla3567[[#This Row],[ENTRADAS]]*Tabla3567[[#This Row],[PRECIO]]</f>
        <v>0</v>
      </c>
      <c r="N392" s="2">
        <f>+Tabla3567[[#This Row],[SALIDAS]]*Tabla3567[[#This Row],[PRECIO]]</f>
        <v>0</v>
      </c>
      <c r="O392" s="2">
        <f>+Tabla3567[[#This Row],[BALANCE INICIAL2]]+Tabla3567[[#This Row],[ENTRADAS3]]-Tabla3567[[#This Row],[SALIDAS4]]</f>
        <v>16200</v>
      </c>
    </row>
    <row r="393" spans="1:15">
      <c r="A393" s="9" t="s">
        <v>47</v>
      </c>
      <c r="B393" s="16" t="s">
        <v>893</v>
      </c>
      <c r="C393" t="s">
        <v>94</v>
      </c>
      <c r="D393" t="s">
        <v>476</v>
      </c>
      <c r="F393" s="9" t="s">
        <v>863</v>
      </c>
      <c r="G393">
        <v>5</v>
      </c>
      <c r="J393">
        <f>+Tabla3567[[#This Row],[BALANCE INICIAL]]+Tabla3567[[#This Row],[ENTRADAS]]-Tabla3567[[#This Row],[SALIDAS]]</f>
        <v>5</v>
      </c>
      <c r="K393" s="2">
        <v>4500</v>
      </c>
      <c r="L393" s="2">
        <f>+Tabla3567[[#This Row],[BALANCE INICIAL]]*Tabla3567[[#This Row],[PRECIO]]</f>
        <v>22500</v>
      </c>
      <c r="M393" s="2">
        <f>+Tabla3567[[#This Row],[ENTRADAS]]*Tabla3567[[#This Row],[PRECIO]]</f>
        <v>0</v>
      </c>
      <c r="N393" s="2">
        <f>+Tabla3567[[#This Row],[SALIDAS]]*Tabla3567[[#This Row],[PRECIO]]</f>
        <v>0</v>
      </c>
      <c r="O393" s="2">
        <f>+Tabla3567[[#This Row],[BALANCE INICIAL2]]+Tabla3567[[#This Row],[ENTRADAS3]]-Tabla3567[[#This Row],[SALIDAS4]]</f>
        <v>22500</v>
      </c>
    </row>
    <row r="394" spans="1:15">
      <c r="A394" s="9" t="s">
        <v>47</v>
      </c>
      <c r="B394" s="16" t="s">
        <v>893</v>
      </c>
      <c r="C394" t="s">
        <v>94</v>
      </c>
      <c r="D394" t="s">
        <v>477</v>
      </c>
      <c r="F394" s="9" t="s">
        <v>863</v>
      </c>
      <c r="G394">
        <v>8</v>
      </c>
      <c r="I394">
        <v>3</v>
      </c>
      <c r="J394">
        <f>+Tabla3567[[#This Row],[BALANCE INICIAL]]+Tabla3567[[#This Row],[ENTRADAS]]-Tabla3567[[#This Row],[SALIDAS]]</f>
        <v>5</v>
      </c>
      <c r="K394" s="2">
        <v>3240</v>
      </c>
      <c r="L394" s="2">
        <f>+Tabla3567[[#This Row],[BALANCE INICIAL]]*Tabla3567[[#This Row],[PRECIO]]</f>
        <v>25920</v>
      </c>
      <c r="M394" s="2">
        <f>+Tabla3567[[#This Row],[ENTRADAS]]*Tabla3567[[#This Row],[PRECIO]]</f>
        <v>0</v>
      </c>
      <c r="N394" s="2">
        <f>+Tabla3567[[#This Row],[SALIDAS]]*Tabla3567[[#This Row],[PRECIO]]</f>
        <v>9720</v>
      </c>
      <c r="O394" s="2">
        <f>+Tabla3567[[#This Row],[BALANCE INICIAL2]]+Tabla3567[[#This Row],[ENTRADAS3]]-Tabla3567[[#This Row],[SALIDAS4]]</f>
        <v>16200</v>
      </c>
    </row>
    <row r="395" spans="1:15">
      <c r="A395" s="9" t="s">
        <v>47</v>
      </c>
      <c r="B395" s="16" t="s">
        <v>893</v>
      </c>
      <c r="C395" t="s">
        <v>94</v>
      </c>
      <c r="D395" t="s">
        <v>478</v>
      </c>
      <c r="F395" s="9" t="s">
        <v>863</v>
      </c>
      <c r="G395">
        <v>2</v>
      </c>
      <c r="J395">
        <f>+Tabla3567[[#This Row],[BALANCE INICIAL]]+Tabla3567[[#This Row],[ENTRADAS]]-Tabla3567[[#This Row],[SALIDAS]]</f>
        <v>2</v>
      </c>
      <c r="K395" s="2">
        <v>4850</v>
      </c>
      <c r="L395" s="2">
        <f>+Tabla3567[[#This Row],[BALANCE INICIAL]]*Tabla3567[[#This Row],[PRECIO]]</f>
        <v>9700</v>
      </c>
      <c r="M395" s="2">
        <f>+Tabla3567[[#This Row],[ENTRADAS]]*Tabla3567[[#This Row],[PRECIO]]</f>
        <v>0</v>
      </c>
      <c r="N395" s="2">
        <f>+Tabla3567[[#This Row],[SALIDAS]]*Tabla3567[[#This Row],[PRECIO]]</f>
        <v>0</v>
      </c>
      <c r="O395" s="2">
        <f>+Tabla3567[[#This Row],[BALANCE INICIAL2]]+Tabla3567[[#This Row],[ENTRADAS3]]-Tabla3567[[#This Row],[SALIDAS4]]</f>
        <v>9700</v>
      </c>
    </row>
    <row r="396" spans="1:15">
      <c r="A396" s="9" t="s">
        <v>47</v>
      </c>
      <c r="B396" s="16" t="s">
        <v>893</v>
      </c>
      <c r="C396" t="s">
        <v>94</v>
      </c>
      <c r="D396" t="s">
        <v>479</v>
      </c>
      <c r="F396" s="9" t="s">
        <v>825</v>
      </c>
      <c r="G396">
        <v>2</v>
      </c>
      <c r="J396">
        <f>+Tabla3567[[#This Row],[BALANCE INICIAL]]+Tabla3567[[#This Row],[ENTRADAS]]-Tabla3567[[#This Row],[SALIDAS]]</f>
        <v>2</v>
      </c>
      <c r="K396" s="2">
        <v>3240</v>
      </c>
      <c r="L396" s="2">
        <f>+Tabla3567[[#This Row],[BALANCE INICIAL]]*Tabla3567[[#This Row],[PRECIO]]</f>
        <v>6480</v>
      </c>
      <c r="M396" s="2">
        <f>+Tabla3567[[#This Row],[ENTRADAS]]*Tabla3567[[#This Row],[PRECIO]]</f>
        <v>0</v>
      </c>
      <c r="N396" s="2">
        <f>+Tabla3567[[#This Row],[SALIDAS]]*Tabla3567[[#This Row],[PRECIO]]</f>
        <v>0</v>
      </c>
      <c r="O396" s="2">
        <f>+Tabla3567[[#This Row],[BALANCE INICIAL2]]+Tabla3567[[#This Row],[ENTRADAS3]]-Tabla3567[[#This Row],[SALIDAS4]]</f>
        <v>6480</v>
      </c>
    </row>
    <row r="397" spans="1:15">
      <c r="A397" s="9" t="s">
        <v>61</v>
      </c>
      <c r="B397" s="16" t="s">
        <v>894</v>
      </c>
      <c r="C397" t="s">
        <v>109</v>
      </c>
      <c r="D397" t="s">
        <v>690</v>
      </c>
      <c r="F397" s="9" t="s">
        <v>820</v>
      </c>
      <c r="G397">
        <v>16</v>
      </c>
      <c r="J397">
        <f>+Tabla3567[[#This Row],[BALANCE INICIAL]]+Tabla3567[[#This Row],[ENTRADAS]]-Tabla3567[[#This Row],[SALIDAS]]</f>
        <v>16</v>
      </c>
      <c r="K397" s="2">
        <v>400</v>
      </c>
      <c r="L397" s="2">
        <f>+Tabla3567[[#This Row],[BALANCE INICIAL]]*Tabla3567[[#This Row],[PRECIO]]</f>
        <v>6400</v>
      </c>
      <c r="M397" s="2">
        <f>+Tabla3567[[#This Row],[ENTRADAS]]*Tabla3567[[#This Row],[PRECIO]]</f>
        <v>0</v>
      </c>
      <c r="N397" s="2">
        <f>+Tabla3567[[#This Row],[SALIDAS]]*Tabla3567[[#This Row],[PRECIO]]</f>
        <v>0</v>
      </c>
      <c r="O397" s="2">
        <f>+Tabla3567[[#This Row],[BALANCE INICIAL2]]+Tabla3567[[#This Row],[ENTRADAS3]]-Tabla3567[[#This Row],[SALIDAS4]]</f>
        <v>6400</v>
      </c>
    </row>
    <row r="398" spans="1:15">
      <c r="A398" s="9" t="s">
        <v>36</v>
      </c>
      <c r="B398" s="16" t="s">
        <v>895</v>
      </c>
      <c r="C398" t="s">
        <v>82</v>
      </c>
      <c r="D398" t="s">
        <v>182</v>
      </c>
      <c r="F398" s="9" t="s">
        <v>820</v>
      </c>
      <c r="G398">
        <v>1</v>
      </c>
      <c r="J398">
        <f>+Tabla3567[[#This Row],[BALANCE INICIAL]]+Tabla3567[[#This Row],[ENTRADAS]]-Tabla3567[[#This Row],[SALIDAS]]</f>
        <v>1</v>
      </c>
      <c r="K398" s="2">
        <v>1900</v>
      </c>
      <c r="L398" s="2">
        <f>+Tabla3567[[#This Row],[BALANCE INICIAL]]*Tabla3567[[#This Row],[PRECIO]]</f>
        <v>1900</v>
      </c>
      <c r="M398" s="2">
        <f>+Tabla3567[[#This Row],[ENTRADAS]]*Tabla3567[[#This Row],[PRECIO]]</f>
        <v>0</v>
      </c>
      <c r="N398" s="2">
        <f>+Tabla3567[[#This Row],[SALIDAS]]*Tabla3567[[#This Row],[PRECIO]]</f>
        <v>0</v>
      </c>
      <c r="O398" s="2">
        <f>+Tabla3567[[#This Row],[BALANCE INICIAL2]]+Tabla3567[[#This Row],[ENTRADAS3]]-Tabla3567[[#This Row],[SALIDAS4]]</f>
        <v>1900</v>
      </c>
    </row>
    <row r="399" spans="1:15">
      <c r="A399" s="9" t="s">
        <v>41</v>
      </c>
      <c r="B399" s="16" t="s">
        <v>890</v>
      </c>
      <c r="C399" t="s">
        <v>87</v>
      </c>
      <c r="D399" t="s">
        <v>267</v>
      </c>
      <c r="F399" s="9" t="s">
        <v>820</v>
      </c>
      <c r="G399">
        <v>88</v>
      </c>
      <c r="J399">
        <f>+Tabla3567[[#This Row],[BALANCE INICIAL]]+Tabla3567[[#This Row],[ENTRADAS]]-Tabla3567[[#This Row],[SALIDAS]]</f>
        <v>88</v>
      </c>
      <c r="K399" s="2">
        <v>218</v>
      </c>
      <c r="L399" s="2">
        <f>+Tabla3567[[#This Row],[BALANCE INICIAL]]*Tabla3567[[#This Row],[PRECIO]]</f>
        <v>19184</v>
      </c>
      <c r="M399" s="2">
        <f>+Tabla3567[[#This Row],[ENTRADAS]]*Tabla3567[[#This Row],[PRECIO]]</f>
        <v>0</v>
      </c>
      <c r="N399" s="2">
        <f>+Tabla3567[[#This Row],[SALIDAS]]*Tabla3567[[#This Row],[PRECIO]]</f>
        <v>0</v>
      </c>
      <c r="O399" s="2">
        <f>+Tabla3567[[#This Row],[BALANCE INICIAL2]]+Tabla3567[[#This Row],[ENTRADAS3]]-Tabla3567[[#This Row],[SALIDAS4]]</f>
        <v>19184</v>
      </c>
    </row>
    <row r="400" spans="1:15">
      <c r="A400" s="9" t="s">
        <v>41</v>
      </c>
      <c r="B400" s="16" t="s">
        <v>890</v>
      </c>
      <c r="C400" t="s">
        <v>87</v>
      </c>
      <c r="D400" t="s">
        <v>273</v>
      </c>
      <c r="F400" s="9" t="s">
        <v>852</v>
      </c>
      <c r="G400">
        <v>84</v>
      </c>
      <c r="H400">
        <v>411</v>
      </c>
      <c r="J400">
        <f>+Tabla3567[[#This Row],[BALANCE INICIAL]]+Tabla3567[[#This Row],[ENTRADAS]]-Tabla3567[[#This Row],[SALIDAS]]</f>
        <v>495</v>
      </c>
      <c r="K400" s="2">
        <v>3450</v>
      </c>
      <c r="L400" s="2">
        <f>+Tabla3567[[#This Row],[BALANCE INICIAL]]*Tabla3567[[#This Row],[PRECIO]]</f>
        <v>289800</v>
      </c>
      <c r="M400" s="2">
        <f>+Tabla3567[[#This Row],[ENTRADAS]]*Tabla3567[[#This Row],[PRECIO]]</f>
        <v>1417950</v>
      </c>
      <c r="N400" s="2">
        <f>+Tabla3567[[#This Row],[SALIDAS]]*Tabla3567[[#This Row],[PRECIO]]</f>
        <v>0</v>
      </c>
      <c r="O400" s="2">
        <f>+Tabla3567[[#This Row],[BALANCE INICIAL2]]+Tabla3567[[#This Row],[ENTRADAS3]]-Tabla3567[[#This Row],[SALIDAS4]]</f>
        <v>1707750</v>
      </c>
    </row>
    <row r="401" spans="1:15">
      <c r="A401" s="9" t="s">
        <v>41</v>
      </c>
      <c r="B401" s="16" t="s">
        <v>890</v>
      </c>
      <c r="C401" t="s">
        <v>87</v>
      </c>
      <c r="D401" t="s">
        <v>274</v>
      </c>
      <c r="F401" s="9" t="s">
        <v>852</v>
      </c>
      <c r="G401">
        <v>156</v>
      </c>
      <c r="H401">
        <v>390</v>
      </c>
      <c r="I401">
        <v>193</v>
      </c>
      <c r="J401">
        <f>+Tabla3567[[#This Row],[BALANCE INICIAL]]+Tabla3567[[#This Row],[ENTRADAS]]-Tabla3567[[#This Row],[SALIDAS]]</f>
        <v>353</v>
      </c>
      <c r="K401" s="2">
        <v>1747</v>
      </c>
      <c r="L401" s="2">
        <f>+Tabla3567[[#This Row],[BALANCE INICIAL]]*Tabla3567[[#This Row],[PRECIO]]</f>
        <v>272532</v>
      </c>
      <c r="M401" s="2">
        <f>+Tabla3567[[#This Row],[ENTRADAS]]*Tabla3567[[#This Row],[PRECIO]]</f>
        <v>681330</v>
      </c>
      <c r="N401" s="2">
        <f>+Tabla3567[[#This Row],[SALIDAS]]*Tabla3567[[#This Row],[PRECIO]]</f>
        <v>337171</v>
      </c>
      <c r="O401" s="2">
        <f>+Tabla3567[[#This Row],[BALANCE INICIAL2]]+Tabla3567[[#This Row],[ENTRADAS3]]-Tabla3567[[#This Row],[SALIDAS4]]</f>
        <v>616691</v>
      </c>
    </row>
    <row r="402" spans="1:15">
      <c r="A402" s="9" t="s">
        <v>41</v>
      </c>
      <c r="B402" s="16" t="s">
        <v>890</v>
      </c>
      <c r="C402" t="s">
        <v>87</v>
      </c>
      <c r="D402" t="s">
        <v>275</v>
      </c>
      <c r="F402" s="9" t="s">
        <v>850</v>
      </c>
      <c r="G402">
        <v>13</v>
      </c>
      <c r="I402">
        <v>2</v>
      </c>
      <c r="J402">
        <f>+Tabla3567[[#This Row],[BALANCE INICIAL]]+Tabla3567[[#This Row],[ENTRADAS]]-Tabla3567[[#This Row],[SALIDAS]]</f>
        <v>11</v>
      </c>
      <c r="K402" s="2">
        <v>125</v>
      </c>
      <c r="L402" s="2">
        <f>+Tabla3567[[#This Row],[BALANCE INICIAL]]*Tabla3567[[#This Row],[PRECIO]]</f>
        <v>1625</v>
      </c>
      <c r="M402" s="2">
        <f>+Tabla3567[[#This Row],[ENTRADAS]]*Tabla3567[[#This Row],[PRECIO]]</f>
        <v>0</v>
      </c>
      <c r="N402" s="2">
        <f>+Tabla3567[[#This Row],[SALIDAS]]*Tabla3567[[#This Row],[PRECIO]]</f>
        <v>250</v>
      </c>
      <c r="O402" s="2">
        <f>+Tabla3567[[#This Row],[BALANCE INICIAL2]]+Tabla3567[[#This Row],[ENTRADAS3]]-Tabla3567[[#This Row],[SALIDAS4]]</f>
        <v>1375</v>
      </c>
    </row>
    <row r="403" spans="1:15">
      <c r="A403" s="9" t="s">
        <v>41</v>
      </c>
      <c r="B403" s="16" t="s">
        <v>890</v>
      </c>
      <c r="C403" t="s">
        <v>87</v>
      </c>
      <c r="D403" t="s">
        <v>277</v>
      </c>
      <c r="F403" s="9" t="s">
        <v>854</v>
      </c>
      <c r="G403">
        <v>301</v>
      </c>
      <c r="H403">
        <v>800</v>
      </c>
      <c r="I403">
        <v>234</v>
      </c>
      <c r="J403">
        <f>+Tabla3567[[#This Row],[BALANCE INICIAL]]+Tabla3567[[#This Row],[ENTRADAS]]-Tabla3567[[#This Row],[SALIDAS]]</f>
        <v>867</v>
      </c>
      <c r="K403" s="2">
        <v>593</v>
      </c>
      <c r="L403" s="2">
        <f>+Tabla3567[[#This Row],[BALANCE INICIAL]]*Tabla3567[[#This Row],[PRECIO]]</f>
        <v>178493</v>
      </c>
      <c r="M403" s="2">
        <f>+Tabla3567[[#This Row],[ENTRADAS]]*Tabla3567[[#This Row],[PRECIO]]</f>
        <v>474400</v>
      </c>
      <c r="N403" s="2">
        <f>+Tabla3567[[#This Row],[SALIDAS]]*Tabla3567[[#This Row],[PRECIO]]</f>
        <v>138762</v>
      </c>
      <c r="O403" s="2">
        <f>+Tabla3567[[#This Row],[BALANCE INICIAL2]]+Tabla3567[[#This Row],[ENTRADAS3]]-Tabla3567[[#This Row],[SALIDAS4]]</f>
        <v>514131</v>
      </c>
    </row>
    <row r="404" spans="1:15">
      <c r="A404" s="9" t="s">
        <v>41</v>
      </c>
      <c r="B404" s="16" t="s">
        <v>890</v>
      </c>
      <c r="C404" t="s">
        <v>87</v>
      </c>
      <c r="D404" t="s">
        <v>278</v>
      </c>
      <c r="F404" s="9" t="s">
        <v>854</v>
      </c>
      <c r="G404">
        <v>294</v>
      </c>
      <c r="H404">
        <v>500</v>
      </c>
      <c r="I404">
        <v>284</v>
      </c>
      <c r="J404">
        <f>+Tabla3567[[#This Row],[BALANCE INICIAL]]+Tabla3567[[#This Row],[ENTRADAS]]-Tabla3567[[#This Row],[SALIDAS]]</f>
        <v>510</v>
      </c>
      <c r="K404" s="2">
        <v>630</v>
      </c>
      <c r="L404" s="2">
        <f>+Tabla3567[[#This Row],[BALANCE INICIAL]]*Tabla3567[[#This Row],[PRECIO]]</f>
        <v>185220</v>
      </c>
      <c r="M404" s="2">
        <f>+Tabla3567[[#This Row],[ENTRADAS]]*Tabla3567[[#This Row],[PRECIO]]</f>
        <v>315000</v>
      </c>
      <c r="N404" s="2">
        <f>+Tabla3567[[#This Row],[SALIDAS]]*Tabla3567[[#This Row],[PRECIO]]</f>
        <v>178920</v>
      </c>
      <c r="O404" s="2">
        <f>+Tabla3567[[#This Row],[BALANCE INICIAL2]]+Tabla3567[[#This Row],[ENTRADAS3]]-Tabla3567[[#This Row],[SALIDAS4]]</f>
        <v>321300</v>
      </c>
    </row>
    <row r="405" spans="1:15">
      <c r="A405" s="9" t="s">
        <v>41</v>
      </c>
      <c r="B405" s="16" t="s">
        <v>890</v>
      </c>
      <c r="C405" t="s">
        <v>87</v>
      </c>
      <c r="D405" t="s">
        <v>292</v>
      </c>
      <c r="F405" s="9" t="s">
        <v>820</v>
      </c>
      <c r="G405">
        <v>290</v>
      </c>
      <c r="J405">
        <f>+Tabla3567[[#This Row],[BALANCE INICIAL]]+Tabla3567[[#This Row],[ENTRADAS]]-Tabla3567[[#This Row],[SALIDAS]]</f>
        <v>290</v>
      </c>
      <c r="K405" s="2">
        <v>32</v>
      </c>
      <c r="L405" s="2">
        <f>+Tabla3567[[#This Row],[BALANCE INICIAL]]*Tabla3567[[#This Row],[PRECIO]]</f>
        <v>9280</v>
      </c>
      <c r="M405" s="2">
        <f>+Tabla3567[[#This Row],[ENTRADAS]]*Tabla3567[[#This Row],[PRECIO]]</f>
        <v>0</v>
      </c>
      <c r="N405" s="2">
        <f>+Tabla3567[[#This Row],[SALIDAS]]*Tabla3567[[#This Row],[PRECIO]]</f>
        <v>0</v>
      </c>
      <c r="O405" s="2">
        <f>+Tabla3567[[#This Row],[BALANCE INICIAL2]]+Tabla3567[[#This Row],[ENTRADAS3]]-Tabla3567[[#This Row],[SALIDAS4]]</f>
        <v>9280</v>
      </c>
    </row>
    <row r="406" spans="1:15">
      <c r="A406" s="9" t="s">
        <v>41</v>
      </c>
      <c r="B406" s="16" t="s">
        <v>890</v>
      </c>
      <c r="C406" t="s">
        <v>87</v>
      </c>
      <c r="D406" t="s">
        <v>293</v>
      </c>
      <c r="F406" s="9" t="s">
        <v>826</v>
      </c>
      <c r="G406">
        <v>185</v>
      </c>
      <c r="I406">
        <v>25</v>
      </c>
      <c r="J406">
        <f>+Tabla3567[[#This Row],[BALANCE INICIAL]]+Tabla3567[[#This Row],[ENTRADAS]]-Tabla3567[[#This Row],[SALIDAS]]</f>
        <v>160</v>
      </c>
      <c r="K406" s="2">
        <v>219</v>
      </c>
      <c r="L406" s="2">
        <f>+Tabla3567[[#This Row],[BALANCE INICIAL]]*Tabla3567[[#This Row],[PRECIO]]</f>
        <v>40515</v>
      </c>
      <c r="M406" s="2">
        <f>+Tabla3567[[#This Row],[ENTRADAS]]*Tabla3567[[#This Row],[PRECIO]]</f>
        <v>0</v>
      </c>
      <c r="N406" s="2">
        <f>+Tabla3567[[#This Row],[SALIDAS]]*Tabla3567[[#This Row],[PRECIO]]</f>
        <v>5475</v>
      </c>
      <c r="O406" s="2">
        <f>+Tabla3567[[#This Row],[BALANCE INICIAL2]]+Tabla3567[[#This Row],[ENTRADAS3]]-Tabla3567[[#This Row],[SALIDAS4]]</f>
        <v>35040</v>
      </c>
    </row>
    <row r="407" spans="1:15">
      <c r="A407" s="9" t="s">
        <v>41</v>
      </c>
      <c r="B407" s="16" t="s">
        <v>890</v>
      </c>
      <c r="C407" t="s">
        <v>87</v>
      </c>
      <c r="D407" t="s">
        <v>294</v>
      </c>
      <c r="F407" s="9" t="s">
        <v>826</v>
      </c>
      <c r="G407">
        <v>284</v>
      </c>
      <c r="I407">
        <v>39</v>
      </c>
      <c r="J407">
        <f>+Tabla3567[[#This Row],[BALANCE INICIAL]]+Tabla3567[[#This Row],[ENTRADAS]]-Tabla3567[[#This Row],[SALIDAS]]</f>
        <v>245</v>
      </c>
      <c r="K407" s="2">
        <v>28.8</v>
      </c>
      <c r="L407" s="2">
        <f>+Tabla3567[[#This Row],[BALANCE INICIAL]]*Tabla3567[[#This Row],[PRECIO]]</f>
        <v>8179.2</v>
      </c>
      <c r="M407" s="2">
        <f>+Tabla3567[[#This Row],[ENTRADAS]]*Tabla3567[[#This Row],[PRECIO]]</f>
        <v>0</v>
      </c>
      <c r="N407" s="2">
        <f>+Tabla3567[[#This Row],[SALIDAS]]*Tabla3567[[#This Row],[PRECIO]]</f>
        <v>1123.2</v>
      </c>
      <c r="O407" s="2">
        <f>+Tabla3567[[#This Row],[BALANCE INICIAL2]]+Tabla3567[[#This Row],[ENTRADAS3]]-Tabla3567[[#This Row],[SALIDAS4]]</f>
        <v>7056</v>
      </c>
    </row>
    <row r="408" spans="1:15">
      <c r="A408" s="9" t="s">
        <v>41</v>
      </c>
      <c r="B408" s="16" t="s">
        <v>890</v>
      </c>
      <c r="C408" t="s">
        <v>87</v>
      </c>
      <c r="D408" t="s">
        <v>303</v>
      </c>
      <c r="F408" s="9" t="s">
        <v>855</v>
      </c>
      <c r="G408">
        <v>4</v>
      </c>
      <c r="J408">
        <f>+Tabla3567[[#This Row],[BALANCE INICIAL]]+Tabla3567[[#This Row],[ENTRADAS]]-Tabla3567[[#This Row],[SALIDAS]]</f>
        <v>4</v>
      </c>
      <c r="K408" s="2">
        <v>140</v>
      </c>
      <c r="L408" s="2">
        <f>+Tabla3567[[#This Row],[BALANCE INICIAL]]*Tabla3567[[#This Row],[PRECIO]]</f>
        <v>560</v>
      </c>
      <c r="M408" s="2">
        <f>+Tabla3567[[#This Row],[ENTRADAS]]*Tabla3567[[#This Row],[PRECIO]]</f>
        <v>0</v>
      </c>
      <c r="N408" s="2">
        <f>+Tabla3567[[#This Row],[SALIDAS]]*Tabla3567[[#This Row],[PRECIO]]</f>
        <v>0</v>
      </c>
      <c r="O408" s="2">
        <f>+Tabla3567[[#This Row],[BALANCE INICIAL2]]+Tabla3567[[#This Row],[ENTRADAS3]]-Tabla3567[[#This Row],[SALIDAS4]]</f>
        <v>560</v>
      </c>
    </row>
    <row r="409" spans="1:15">
      <c r="A409" s="9" t="s">
        <v>41</v>
      </c>
      <c r="B409" s="16" t="s">
        <v>890</v>
      </c>
      <c r="C409" t="s">
        <v>87</v>
      </c>
      <c r="D409" t="s">
        <v>304</v>
      </c>
      <c r="F409" s="9" t="s">
        <v>846</v>
      </c>
      <c r="G409">
        <v>2</v>
      </c>
      <c r="J409">
        <f>+Tabla3567[[#This Row],[BALANCE INICIAL]]+Tabla3567[[#This Row],[ENTRADAS]]-Tabla3567[[#This Row],[SALIDAS]]</f>
        <v>2</v>
      </c>
      <c r="K409" s="2">
        <v>140</v>
      </c>
      <c r="L409" s="2">
        <f>+Tabla3567[[#This Row],[BALANCE INICIAL]]*Tabla3567[[#This Row],[PRECIO]]</f>
        <v>280</v>
      </c>
      <c r="M409" s="2">
        <f>+Tabla3567[[#This Row],[ENTRADAS]]*Tabla3567[[#This Row],[PRECIO]]</f>
        <v>0</v>
      </c>
      <c r="N409" s="2">
        <f>+Tabla3567[[#This Row],[SALIDAS]]*Tabla3567[[#This Row],[PRECIO]]</f>
        <v>0</v>
      </c>
      <c r="O409" s="2">
        <f>+Tabla3567[[#This Row],[BALANCE INICIAL2]]+Tabla3567[[#This Row],[ENTRADAS3]]-Tabla3567[[#This Row],[SALIDAS4]]</f>
        <v>280</v>
      </c>
    </row>
    <row r="410" spans="1:15">
      <c r="A410" s="9" t="s">
        <v>41</v>
      </c>
      <c r="B410" s="16" t="s">
        <v>890</v>
      </c>
      <c r="C410" t="s">
        <v>87</v>
      </c>
      <c r="D410" t="s">
        <v>305</v>
      </c>
      <c r="F410" s="9" t="s">
        <v>856</v>
      </c>
      <c r="G410">
        <v>4</v>
      </c>
      <c r="J410">
        <f>+Tabla3567[[#This Row],[BALANCE INICIAL]]+Tabla3567[[#This Row],[ENTRADAS]]-Tabla3567[[#This Row],[SALIDAS]]</f>
        <v>4</v>
      </c>
      <c r="K410" s="2">
        <v>140</v>
      </c>
      <c r="L410" s="2">
        <f>+Tabla3567[[#This Row],[BALANCE INICIAL]]*Tabla3567[[#This Row],[PRECIO]]</f>
        <v>560</v>
      </c>
      <c r="M410" s="2">
        <f>+Tabla3567[[#This Row],[ENTRADAS]]*Tabla3567[[#This Row],[PRECIO]]</f>
        <v>0</v>
      </c>
      <c r="N410" s="2">
        <f>+Tabla3567[[#This Row],[SALIDAS]]*Tabla3567[[#This Row],[PRECIO]]</f>
        <v>0</v>
      </c>
      <c r="O410" s="2">
        <f>+Tabla3567[[#This Row],[BALANCE INICIAL2]]+Tabla3567[[#This Row],[ENTRADAS3]]-Tabla3567[[#This Row],[SALIDAS4]]</f>
        <v>560</v>
      </c>
    </row>
    <row r="411" spans="1:15">
      <c r="A411" s="9" t="s">
        <v>41</v>
      </c>
      <c r="B411" s="16" t="s">
        <v>890</v>
      </c>
      <c r="C411" t="s">
        <v>87</v>
      </c>
      <c r="D411" t="s">
        <v>307</v>
      </c>
      <c r="F411" s="9" t="s">
        <v>820</v>
      </c>
      <c r="G411">
        <v>215</v>
      </c>
      <c r="J411">
        <f>+Tabla3567[[#This Row],[BALANCE INICIAL]]+Tabla3567[[#This Row],[ENTRADAS]]-Tabla3567[[#This Row],[SALIDAS]]</f>
        <v>215</v>
      </c>
      <c r="K411" s="2">
        <v>25</v>
      </c>
      <c r="L411" s="2">
        <f>+Tabla3567[[#This Row],[BALANCE INICIAL]]*Tabla3567[[#This Row],[PRECIO]]</f>
        <v>5375</v>
      </c>
      <c r="M411" s="2">
        <f>+Tabla3567[[#This Row],[ENTRADAS]]*Tabla3567[[#This Row],[PRECIO]]</f>
        <v>0</v>
      </c>
      <c r="N411" s="2">
        <f>+Tabla3567[[#This Row],[SALIDAS]]*Tabla3567[[#This Row],[PRECIO]]</f>
        <v>0</v>
      </c>
      <c r="O411" s="2">
        <f>+Tabla3567[[#This Row],[BALANCE INICIAL2]]+Tabla3567[[#This Row],[ENTRADAS3]]-Tabla3567[[#This Row],[SALIDAS4]]</f>
        <v>5375</v>
      </c>
    </row>
    <row r="412" spans="1:15">
      <c r="A412" s="9" t="s">
        <v>41</v>
      </c>
      <c r="B412" s="16" t="s">
        <v>890</v>
      </c>
      <c r="C412" t="s">
        <v>87</v>
      </c>
      <c r="D412" t="s">
        <v>308</v>
      </c>
      <c r="F412" s="9" t="s">
        <v>826</v>
      </c>
      <c r="G412">
        <v>6</v>
      </c>
      <c r="J412">
        <f>+Tabla3567[[#This Row],[BALANCE INICIAL]]+Tabla3567[[#This Row],[ENTRADAS]]-Tabla3567[[#This Row],[SALIDAS]]</f>
        <v>6</v>
      </c>
      <c r="K412" s="2">
        <v>14.95</v>
      </c>
      <c r="L412" s="2">
        <f>+Tabla3567[[#This Row],[BALANCE INICIAL]]*Tabla3567[[#This Row],[PRECIO]]</f>
        <v>89.699999999999989</v>
      </c>
      <c r="M412" s="2">
        <f>+Tabla3567[[#This Row],[ENTRADAS]]*Tabla3567[[#This Row],[PRECIO]]</f>
        <v>0</v>
      </c>
      <c r="N412" s="2">
        <f>+Tabla3567[[#This Row],[SALIDAS]]*Tabla3567[[#This Row],[PRECIO]]</f>
        <v>0</v>
      </c>
      <c r="O412" s="2">
        <f>+Tabla3567[[#This Row],[BALANCE INICIAL2]]+Tabla3567[[#This Row],[ENTRADAS3]]-Tabla3567[[#This Row],[SALIDAS4]]</f>
        <v>89.699999999999989</v>
      </c>
    </row>
    <row r="413" spans="1:15">
      <c r="A413" s="9" t="s">
        <v>56</v>
      </c>
      <c r="B413" s="16" t="s">
        <v>890</v>
      </c>
      <c r="C413" t="s">
        <v>105</v>
      </c>
      <c r="D413" t="s">
        <v>528</v>
      </c>
      <c r="F413" s="9" t="s">
        <v>907</v>
      </c>
      <c r="G413">
        <v>0</v>
      </c>
      <c r="J413">
        <f>+Tabla3567[[#This Row],[BALANCE INICIAL]]+Tabla3567[[#This Row],[ENTRADAS]]-Tabla3567[[#This Row],[SALIDAS]]</f>
        <v>0</v>
      </c>
      <c r="K413" s="2">
        <v>110</v>
      </c>
      <c r="L413" s="2">
        <f>+Tabla3567[[#This Row],[BALANCE INICIAL]]*Tabla3567[[#This Row],[PRECIO]]</f>
        <v>0</v>
      </c>
      <c r="M413" s="2">
        <f>+Tabla3567[[#This Row],[ENTRADAS]]*Tabla3567[[#This Row],[PRECIO]]</f>
        <v>0</v>
      </c>
      <c r="N413" s="2">
        <f>+Tabla3567[[#This Row],[SALIDAS]]*Tabla3567[[#This Row],[PRECIO]]</f>
        <v>0</v>
      </c>
      <c r="O413" s="2">
        <f>+Tabla3567[[#This Row],[BALANCE INICIAL2]]+Tabla3567[[#This Row],[ENTRADAS3]]-Tabla3567[[#This Row],[SALIDAS4]]</f>
        <v>0</v>
      </c>
    </row>
    <row r="414" spans="1:15">
      <c r="A414" s="9" t="s">
        <v>52</v>
      </c>
      <c r="B414" t="s">
        <v>891</v>
      </c>
      <c r="C414" t="s">
        <v>100</v>
      </c>
      <c r="D414" t="s">
        <v>391</v>
      </c>
      <c r="F414" s="9" t="s">
        <v>820</v>
      </c>
      <c r="G414">
        <v>1</v>
      </c>
      <c r="J414">
        <f>+Tabla3567[[#This Row],[BALANCE INICIAL]]+Tabla3567[[#This Row],[ENTRADAS]]-Tabla3567[[#This Row],[SALIDAS]]</f>
        <v>1</v>
      </c>
      <c r="K414" s="2">
        <v>3000</v>
      </c>
      <c r="L414" s="2">
        <f>+Tabla3567[[#This Row],[BALANCE INICIAL]]*Tabla3567[[#This Row],[PRECIO]]</f>
        <v>3000</v>
      </c>
      <c r="M414" s="2">
        <f>+Tabla3567[[#This Row],[ENTRADAS]]*Tabla3567[[#This Row],[PRECIO]]</f>
        <v>0</v>
      </c>
      <c r="N414" s="2">
        <f>+Tabla3567[[#This Row],[SALIDAS]]*Tabla3567[[#This Row],[PRECIO]]</f>
        <v>0</v>
      </c>
      <c r="O414" s="2">
        <f>+Tabla3567[[#This Row],[BALANCE INICIAL2]]+Tabla3567[[#This Row],[ENTRADAS3]]-Tabla3567[[#This Row],[SALIDAS4]]</f>
        <v>3000</v>
      </c>
    </row>
    <row r="415" spans="1:15">
      <c r="A415" s="9" t="s">
        <v>62</v>
      </c>
      <c r="B415" t="s">
        <v>891</v>
      </c>
      <c r="C415" t="s">
        <v>110</v>
      </c>
      <c r="D415" t="s">
        <v>701</v>
      </c>
      <c r="F415" s="9" t="s">
        <v>820</v>
      </c>
      <c r="G415">
        <v>2</v>
      </c>
      <c r="J415">
        <f>+Tabla3567[[#This Row],[BALANCE INICIAL]]+Tabla3567[[#This Row],[ENTRADAS]]-Tabla3567[[#This Row],[SALIDAS]]</f>
        <v>2</v>
      </c>
      <c r="K415" s="2">
        <v>1450</v>
      </c>
      <c r="L415" s="2">
        <f>+Tabla3567[[#This Row],[BALANCE INICIAL]]*Tabla3567[[#This Row],[PRECIO]]</f>
        <v>2900</v>
      </c>
      <c r="M415" s="2">
        <f>+Tabla3567[[#This Row],[ENTRADAS]]*Tabla3567[[#This Row],[PRECIO]]</f>
        <v>0</v>
      </c>
      <c r="N415" s="2">
        <f>+Tabla3567[[#This Row],[SALIDAS]]*Tabla3567[[#This Row],[PRECIO]]</f>
        <v>0</v>
      </c>
      <c r="O415" s="2">
        <f>+Tabla3567[[#This Row],[BALANCE INICIAL2]]+Tabla3567[[#This Row],[ENTRADAS3]]-Tabla3567[[#This Row],[SALIDAS4]]</f>
        <v>2900</v>
      </c>
    </row>
    <row r="416" spans="1:15">
      <c r="A416" s="9" t="s">
        <v>62</v>
      </c>
      <c r="B416" t="s">
        <v>891</v>
      </c>
      <c r="C416" t="s">
        <v>110</v>
      </c>
      <c r="D416" t="s">
        <v>702</v>
      </c>
      <c r="F416" s="9" t="s">
        <v>820</v>
      </c>
      <c r="G416">
        <v>2</v>
      </c>
      <c r="J416">
        <f>+Tabla3567[[#This Row],[BALANCE INICIAL]]+Tabla3567[[#This Row],[ENTRADAS]]-Tabla3567[[#This Row],[SALIDAS]]</f>
        <v>2</v>
      </c>
      <c r="K416" s="2">
        <v>1350</v>
      </c>
      <c r="L416" s="2">
        <f>+Tabla3567[[#This Row],[BALANCE INICIAL]]*Tabla3567[[#This Row],[PRECIO]]</f>
        <v>2700</v>
      </c>
      <c r="M416" s="2">
        <f>+Tabla3567[[#This Row],[ENTRADAS]]*Tabla3567[[#This Row],[PRECIO]]</f>
        <v>0</v>
      </c>
      <c r="N416" s="2">
        <f>+Tabla3567[[#This Row],[SALIDAS]]*Tabla3567[[#This Row],[PRECIO]]</f>
        <v>0</v>
      </c>
      <c r="O416" s="2">
        <f>+Tabla3567[[#This Row],[BALANCE INICIAL2]]+Tabla3567[[#This Row],[ENTRADAS3]]-Tabla3567[[#This Row],[SALIDAS4]]</f>
        <v>2700</v>
      </c>
    </row>
    <row r="417" spans="1:15">
      <c r="A417" s="9" t="s">
        <v>44</v>
      </c>
      <c r="B417" t="s">
        <v>892</v>
      </c>
      <c r="C417" t="s">
        <v>90</v>
      </c>
      <c r="D417" t="s">
        <v>283</v>
      </c>
      <c r="F417" s="9" t="s">
        <v>826</v>
      </c>
      <c r="G417">
        <v>88</v>
      </c>
      <c r="J417">
        <f>+Tabla3567[[#This Row],[BALANCE INICIAL]]+Tabla3567[[#This Row],[ENTRADAS]]-Tabla3567[[#This Row],[SALIDAS]]</f>
        <v>88</v>
      </c>
      <c r="K417" s="2">
        <v>390</v>
      </c>
      <c r="L417" s="2">
        <f>+Tabla3567[[#This Row],[BALANCE INICIAL]]*Tabla3567[[#This Row],[PRECIO]]</f>
        <v>34320</v>
      </c>
      <c r="M417" s="2">
        <f>+Tabla3567[[#This Row],[ENTRADAS]]*Tabla3567[[#This Row],[PRECIO]]</f>
        <v>0</v>
      </c>
      <c r="N417" s="2">
        <f>+Tabla3567[[#This Row],[SALIDAS]]*Tabla3567[[#This Row],[PRECIO]]</f>
        <v>0</v>
      </c>
      <c r="O417" s="2">
        <f>+Tabla3567[[#This Row],[BALANCE INICIAL2]]+Tabla3567[[#This Row],[ENTRADAS3]]-Tabla3567[[#This Row],[SALIDAS4]]</f>
        <v>34320</v>
      </c>
    </row>
    <row r="418" spans="1:15">
      <c r="A418" s="9" t="s">
        <v>24</v>
      </c>
      <c r="B418" s="17" t="s">
        <v>875</v>
      </c>
      <c r="C418" t="s">
        <v>64</v>
      </c>
      <c r="D418" t="s">
        <v>114</v>
      </c>
      <c r="F418" s="9" t="s">
        <v>821</v>
      </c>
      <c r="G418">
        <v>19</v>
      </c>
      <c r="J418">
        <f>+Tabla3567[[#This Row],[BALANCE INICIAL]]+Tabla3567[[#This Row],[ENTRADAS]]-Tabla3567[[#This Row],[SALIDAS]]</f>
        <v>19</v>
      </c>
      <c r="K418" s="2">
        <v>1400</v>
      </c>
      <c r="L418" s="2">
        <f>+Tabla3567[[#This Row],[BALANCE INICIAL]]*Tabla3567[[#This Row],[PRECIO]]</f>
        <v>26600</v>
      </c>
      <c r="M418" s="2">
        <f>+Tabla3567[[#This Row],[ENTRADAS]]*Tabla3567[[#This Row],[PRECIO]]</f>
        <v>0</v>
      </c>
      <c r="N418" s="2">
        <f>+Tabla3567[[#This Row],[SALIDAS]]*Tabla3567[[#This Row],[PRECIO]]</f>
        <v>0</v>
      </c>
      <c r="O418" s="2">
        <f>+Tabla3567[[#This Row],[BALANCE INICIAL2]]+Tabla3567[[#This Row],[ENTRADAS3]]-Tabla3567[[#This Row],[SALIDAS4]]</f>
        <v>26600</v>
      </c>
    </row>
    <row r="419" spans="1:15">
      <c r="A419" s="9" t="s">
        <v>24</v>
      </c>
      <c r="B419" s="17" t="s">
        <v>875</v>
      </c>
      <c r="C419" t="s">
        <v>64</v>
      </c>
      <c r="D419" t="s">
        <v>115</v>
      </c>
      <c r="F419" s="9" t="s">
        <v>821</v>
      </c>
      <c r="G419">
        <v>4</v>
      </c>
      <c r="J419">
        <f>+Tabla3567[[#This Row],[BALANCE INICIAL]]+Tabla3567[[#This Row],[ENTRADAS]]-Tabla3567[[#This Row],[SALIDAS]]</f>
        <v>4</v>
      </c>
      <c r="K419" s="2">
        <v>4139</v>
      </c>
      <c r="L419" s="2">
        <f>+Tabla3567[[#This Row],[BALANCE INICIAL]]*Tabla3567[[#This Row],[PRECIO]]</f>
        <v>16556</v>
      </c>
      <c r="M419" s="2">
        <f>+Tabla3567[[#This Row],[ENTRADAS]]*Tabla3567[[#This Row],[PRECIO]]</f>
        <v>0</v>
      </c>
      <c r="N419" s="2">
        <f>+Tabla3567[[#This Row],[SALIDAS]]*Tabla3567[[#This Row],[PRECIO]]</f>
        <v>0</v>
      </c>
      <c r="O419" s="2">
        <f>+Tabla3567[[#This Row],[BALANCE INICIAL2]]+Tabla3567[[#This Row],[ENTRADAS3]]-Tabla3567[[#This Row],[SALIDAS4]]</f>
        <v>16556</v>
      </c>
    </row>
    <row r="420" spans="1:15">
      <c r="A420" s="9" t="s">
        <v>24</v>
      </c>
      <c r="B420" s="17" t="s">
        <v>875</v>
      </c>
      <c r="C420" t="s">
        <v>64</v>
      </c>
      <c r="D420" t="s">
        <v>116</v>
      </c>
      <c r="F420" s="9" t="s">
        <v>821</v>
      </c>
      <c r="G420">
        <v>3</v>
      </c>
      <c r="J420">
        <f>+Tabla3567[[#This Row],[BALANCE INICIAL]]+Tabla3567[[#This Row],[ENTRADAS]]-Tabla3567[[#This Row],[SALIDAS]]</f>
        <v>3</v>
      </c>
      <c r="K420" s="2">
        <v>31.07</v>
      </c>
      <c r="L420" s="2">
        <f>+Tabla3567[[#This Row],[BALANCE INICIAL]]*Tabla3567[[#This Row],[PRECIO]]</f>
        <v>93.210000000000008</v>
      </c>
      <c r="M420" s="2">
        <f>+Tabla3567[[#This Row],[ENTRADAS]]*Tabla3567[[#This Row],[PRECIO]]</f>
        <v>0</v>
      </c>
      <c r="N420" s="2">
        <f>+Tabla3567[[#This Row],[SALIDAS]]*Tabla3567[[#This Row],[PRECIO]]</f>
        <v>0</v>
      </c>
      <c r="O420" s="2">
        <f>+Tabla3567[[#This Row],[BALANCE INICIAL2]]+Tabla3567[[#This Row],[ENTRADAS3]]-Tabla3567[[#This Row],[SALIDAS4]]</f>
        <v>93.210000000000008</v>
      </c>
    </row>
    <row r="421" spans="1:15">
      <c r="A421" s="9" t="s">
        <v>24</v>
      </c>
      <c r="B421" s="17" t="s">
        <v>875</v>
      </c>
      <c r="C421" t="s">
        <v>64</v>
      </c>
      <c r="D421" t="s">
        <v>117</v>
      </c>
      <c r="F421" s="9" t="s">
        <v>821</v>
      </c>
      <c r="G421">
        <v>2</v>
      </c>
      <c r="J421">
        <f>+Tabla3567[[#This Row],[BALANCE INICIAL]]+Tabla3567[[#This Row],[ENTRADAS]]-Tabla3567[[#This Row],[SALIDAS]]</f>
        <v>2</v>
      </c>
      <c r="K421" s="2">
        <v>3676.5</v>
      </c>
      <c r="L421" s="2">
        <f>+Tabla3567[[#This Row],[BALANCE INICIAL]]*Tabla3567[[#This Row],[PRECIO]]</f>
        <v>7353</v>
      </c>
      <c r="M421" s="2">
        <f>+Tabla3567[[#This Row],[ENTRADAS]]*Tabla3567[[#This Row],[PRECIO]]</f>
        <v>0</v>
      </c>
      <c r="N421" s="2">
        <f>+Tabla3567[[#This Row],[SALIDAS]]*Tabla3567[[#This Row],[PRECIO]]</f>
        <v>0</v>
      </c>
      <c r="O421" s="2">
        <f>+Tabla3567[[#This Row],[BALANCE INICIAL2]]+Tabla3567[[#This Row],[ENTRADAS3]]-Tabla3567[[#This Row],[SALIDAS4]]</f>
        <v>7353</v>
      </c>
    </row>
    <row r="422" spans="1:15">
      <c r="A422" s="9" t="s">
        <v>24</v>
      </c>
      <c r="B422" s="17" t="s">
        <v>875</v>
      </c>
      <c r="C422" t="s">
        <v>64</v>
      </c>
      <c r="D422" t="s">
        <v>129</v>
      </c>
      <c r="F422" s="9" t="s">
        <v>828</v>
      </c>
      <c r="G422">
        <v>5</v>
      </c>
      <c r="J422">
        <f>+Tabla3567[[#This Row],[BALANCE INICIAL]]+Tabla3567[[#This Row],[ENTRADAS]]-Tabla3567[[#This Row],[SALIDAS]]</f>
        <v>5</v>
      </c>
      <c r="K422" s="2">
        <v>120</v>
      </c>
      <c r="L422" s="2">
        <f>+Tabla3567[[#This Row],[BALANCE INICIAL]]*Tabla3567[[#This Row],[PRECIO]]</f>
        <v>600</v>
      </c>
      <c r="M422" s="2">
        <f>+Tabla3567[[#This Row],[ENTRADAS]]*Tabla3567[[#This Row],[PRECIO]]</f>
        <v>0</v>
      </c>
      <c r="N422" s="2">
        <f>+Tabla3567[[#This Row],[SALIDAS]]*Tabla3567[[#This Row],[PRECIO]]</f>
        <v>0</v>
      </c>
      <c r="O422" s="2">
        <f>+Tabla3567[[#This Row],[BALANCE INICIAL2]]+Tabla3567[[#This Row],[ENTRADAS3]]-Tabla3567[[#This Row],[SALIDAS4]]</f>
        <v>600</v>
      </c>
    </row>
    <row r="423" spans="1:15">
      <c r="A423" s="9" t="s">
        <v>24</v>
      </c>
      <c r="B423" s="17" t="s">
        <v>875</v>
      </c>
      <c r="C423" t="s">
        <v>64</v>
      </c>
      <c r="D423" t="s">
        <v>130</v>
      </c>
      <c r="F423" s="9" t="s">
        <v>828</v>
      </c>
      <c r="G423">
        <v>5</v>
      </c>
      <c r="J423">
        <f>+Tabla3567[[#This Row],[BALANCE INICIAL]]+Tabla3567[[#This Row],[ENTRADAS]]-Tabla3567[[#This Row],[SALIDAS]]</f>
        <v>5</v>
      </c>
      <c r="K423" s="2">
        <v>1295</v>
      </c>
      <c r="L423" s="2">
        <f>+Tabla3567[[#This Row],[BALANCE INICIAL]]*Tabla3567[[#This Row],[PRECIO]]</f>
        <v>6475</v>
      </c>
      <c r="M423" s="2">
        <f>+Tabla3567[[#This Row],[ENTRADAS]]*Tabla3567[[#This Row],[PRECIO]]</f>
        <v>0</v>
      </c>
      <c r="N423" s="2">
        <f>+Tabla3567[[#This Row],[SALIDAS]]*Tabla3567[[#This Row],[PRECIO]]</f>
        <v>0</v>
      </c>
      <c r="O423" s="2">
        <f>+Tabla3567[[#This Row],[BALANCE INICIAL2]]+Tabla3567[[#This Row],[ENTRADAS3]]-Tabla3567[[#This Row],[SALIDAS4]]</f>
        <v>6475</v>
      </c>
    </row>
    <row r="424" spans="1:15">
      <c r="A424" s="9" t="s">
        <v>24</v>
      </c>
      <c r="B424" s="17" t="s">
        <v>875</v>
      </c>
      <c r="C424" t="s">
        <v>64</v>
      </c>
      <c r="D424" t="s">
        <v>917</v>
      </c>
      <c r="F424" s="9" t="s">
        <v>828</v>
      </c>
      <c r="H424">
        <v>4</v>
      </c>
      <c r="J424">
        <f>+Tabla3567[[#This Row],[BALANCE INICIAL]]+Tabla3567[[#This Row],[ENTRADAS]]-Tabla3567[[#This Row],[SALIDAS]]</f>
        <v>4</v>
      </c>
      <c r="K424" s="2">
        <v>6840</v>
      </c>
      <c r="L424" s="2">
        <f>+Tabla3567[[#This Row],[BALANCE INICIAL]]*Tabla3567[[#This Row],[PRECIO]]</f>
        <v>0</v>
      </c>
      <c r="M424" s="2">
        <f>+Tabla3567[[#This Row],[ENTRADAS]]*Tabla3567[[#This Row],[PRECIO]]</f>
        <v>27360</v>
      </c>
      <c r="N424" s="2">
        <f>+Tabla3567[[#This Row],[SALIDAS]]*Tabla3567[[#This Row],[PRECIO]]</f>
        <v>0</v>
      </c>
      <c r="O424" s="2">
        <f>+Tabla3567[[#This Row],[BALANCE INICIAL2]]+Tabla3567[[#This Row],[ENTRADAS3]]-Tabla3567[[#This Row],[SALIDAS4]]</f>
        <v>27360</v>
      </c>
    </row>
    <row r="425" spans="1:15">
      <c r="A425" s="9" t="s">
        <v>24</v>
      </c>
      <c r="B425" s="17" t="s">
        <v>875</v>
      </c>
      <c r="C425" t="s">
        <v>64</v>
      </c>
      <c r="D425" t="s">
        <v>918</v>
      </c>
      <c r="F425" s="9" t="s">
        <v>828</v>
      </c>
      <c r="H425">
        <v>4</v>
      </c>
      <c r="J425">
        <f>+Tabla3567[[#This Row],[BALANCE INICIAL]]+Tabla3567[[#This Row],[ENTRADAS]]-Tabla3567[[#This Row],[SALIDAS]]</f>
        <v>4</v>
      </c>
      <c r="K425" s="2">
        <v>3525</v>
      </c>
      <c r="L425" s="2">
        <f>+Tabla3567[[#This Row],[BALANCE INICIAL]]*Tabla3567[[#This Row],[PRECIO]]</f>
        <v>0</v>
      </c>
      <c r="M425" s="2">
        <f>+Tabla3567[[#This Row],[ENTRADAS]]*Tabla3567[[#This Row],[PRECIO]]</f>
        <v>14100</v>
      </c>
      <c r="N425" s="2">
        <f>+Tabla3567[[#This Row],[SALIDAS]]*Tabla3567[[#This Row],[PRECIO]]</f>
        <v>0</v>
      </c>
      <c r="O425" s="2">
        <f>+Tabla3567[[#This Row],[BALANCE INICIAL2]]+Tabla3567[[#This Row],[ENTRADAS3]]-Tabla3567[[#This Row],[SALIDAS4]]</f>
        <v>14100</v>
      </c>
    </row>
    <row r="426" spans="1:15">
      <c r="A426" s="9" t="s">
        <v>24</v>
      </c>
      <c r="B426" s="17" t="s">
        <v>875</v>
      </c>
      <c r="C426" t="s">
        <v>64</v>
      </c>
      <c r="D426" t="s">
        <v>131</v>
      </c>
      <c r="F426" s="9" t="s">
        <v>826</v>
      </c>
      <c r="G426">
        <v>1</v>
      </c>
      <c r="J426">
        <f>+Tabla3567[[#This Row],[BALANCE INICIAL]]+Tabla3567[[#This Row],[ENTRADAS]]-Tabla3567[[#This Row],[SALIDAS]]</f>
        <v>1</v>
      </c>
      <c r="K426" s="2">
        <v>450</v>
      </c>
      <c r="L426" s="2">
        <f>+Tabla3567[[#This Row],[BALANCE INICIAL]]*Tabla3567[[#This Row],[PRECIO]]</f>
        <v>450</v>
      </c>
      <c r="M426" s="2">
        <f>+Tabla3567[[#This Row],[ENTRADAS]]*Tabla3567[[#This Row],[PRECIO]]</f>
        <v>0</v>
      </c>
      <c r="N426" s="2">
        <f>+Tabla3567[[#This Row],[SALIDAS]]*Tabla3567[[#This Row],[PRECIO]]</f>
        <v>0</v>
      </c>
      <c r="O426" s="2">
        <f>+Tabla3567[[#This Row],[BALANCE INICIAL2]]+Tabla3567[[#This Row],[ENTRADAS3]]-Tabla3567[[#This Row],[SALIDAS4]]</f>
        <v>450</v>
      </c>
    </row>
    <row r="427" spans="1:15">
      <c r="A427" s="9" t="s">
        <v>24</v>
      </c>
      <c r="B427" s="17" t="s">
        <v>875</v>
      </c>
      <c r="C427" t="s">
        <v>64</v>
      </c>
      <c r="D427" t="s">
        <v>155</v>
      </c>
      <c r="F427" s="9" t="s">
        <v>821</v>
      </c>
      <c r="G427">
        <v>12</v>
      </c>
      <c r="J427">
        <f>+Tabla3567[[#This Row],[BALANCE INICIAL]]+Tabla3567[[#This Row],[ENTRADAS]]-Tabla3567[[#This Row],[SALIDAS]]</f>
        <v>12</v>
      </c>
      <c r="K427" s="2">
        <v>6860</v>
      </c>
      <c r="L427" s="2">
        <f>+Tabla3567[[#This Row],[BALANCE INICIAL]]*Tabla3567[[#This Row],[PRECIO]]</f>
        <v>82320</v>
      </c>
      <c r="M427" s="2">
        <f>+Tabla3567[[#This Row],[ENTRADAS]]*Tabla3567[[#This Row],[PRECIO]]</f>
        <v>0</v>
      </c>
      <c r="N427" s="2">
        <f>+Tabla3567[[#This Row],[SALIDAS]]*Tabla3567[[#This Row],[PRECIO]]</f>
        <v>0</v>
      </c>
      <c r="O427" s="2">
        <f>+Tabla3567[[#This Row],[BALANCE INICIAL2]]+Tabla3567[[#This Row],[ENTRADAS3]]-Tabla3567[[#This Row],[SALIDAS4]]</f>
        <v>82320</v>
      </c>
    </row>
    <row r="428" spans="1:15">
      <c r="A428" s="9" t="s">
        <v>24</v>
      </c>
      <c r="B428" s="17" t="s">
        <v>875</v>
      </c>
      <c r="C428" t="s">
        <v>64</v>
      </c>
      <c r="D428" t="s">
        <v>172</v>
      </c>
      <c r="F428" s="9" t="s">
        <v>826</v>
      </c>
      <c r="G428">
        <v>5</v>
      </c>
      <c r="J428">
        <f>+Tabla3567[[#This Row],[BALANCE INICIAL]]+Tabla3567[[#This Row],[ENTRADAS]]-Tabla3567[[#This Row],[SALIDAS]]</f>
        <v>5</v>
      </c>
      <c r="K428" s="2">
        <v>1000</v>
      </c>
      <c r="L428" s="2">
        <f>+Tabla3567[[#This Row],[BALANCE INICIAL]]*Tabla3567[[#This Row],[PRECIO]]</f>
        <v>5000</v>
      </c>
      <c r="M428" s="2">
        <f>+Tabla3567[[#This Row],[ENTRADAS]]*Tabla3567[[#This Row],[PRECIO]]</f>
        <v>0</v>
      </c>
      <c r="N428" s="2">
        <f>+Tabla3567[[#This Row],[SALIDAS]]*Tabla3567[[#This Row],[PRECIO]]</f>
        <v>0</v>
      </c>
      <c r="O428" s="2">
        <f>+Tabla3567[[#This Row],[BALANCE INICIAL2]]+Tabla3567[[#This Row],[ENTRADAS3]]-Tabla3567[[#This Row],[SALIDAS4]]</f>
        <v>5000</v>
      </c>
    </row>
    <row r="429" spans="1:15">
      <c r="A429" s="9" t="s">
        <v>24</v>
      </c>
      <c r="B429" s="17" t="s">
        <v>875</v>
      </c>
      <c r="C429" t="s">
        <v>64</v>
      </c>
      <c r="D429" t="s">
        <v>919</v>
      </c>
      <c r="F429" s="9" t="s">
        <v>826</v>
      </c>
      <c r="H429">
        <v>2</v>
      </c>
      <c r="I429">
        <v>2</v>
      </c>
      <c r="J429">
        <f>+Tabla3567[[#This Row],[BALANCE INICIAL]]+Tabla3567[[#This Row],[ENTRADAS]]-Tabla3567[[#This Row],[SALIDAS]]</f>
        <v>0</v>
      </c>
      <c r="K429" s="2">
        <v>10138</v>
      </c>
      <c r="L429" s="2">
        <f>+Tabla3567[[#This Row],[BALANCE INICIAL]]*Tabla3567[[#This Row],[PRECIO]]</f>
        <v>0</v>
      </c>
      <c r="M429" s="2">
        <f>+Tabla3567[[#This Row],[ENTRADAS]]*Tabla3567[[#This Row],[PRECIO]]</f>
        <v>20276</v>
      </c>
      <c r="N429" s="2">
        <f>+Tabla3567[[#This Row],[SALIDAS]]*Tabla3567[[#This Row],[PRECIO]]</f>
        <v>20276</v>
      </c>
      <c r="O429" s="2">
        <f>+Tabla3567[[#This Row],[BALANCE INICIAL2]]+Tabla3567[[#This Row],[ENTRADAS3]]-Tabla3567[[#This Row],[SALIDAS4]]</f>
        <v>0</v>
      </c>
    </row>
    <row r="430" spans="1:15">
      <c r="A430" s="9" t="s">
        <v>23</v>
      </c>
      <c r="B430" s="17" t="s">
        <v>874</v>
      </c>
      <c r="C430" t="s">
        <v>63</v>
      </c>
      <c r="D430" t="s">
        <v>113</v>
      </c>
      <c r="F430" s="9" t="s">
        <v>820</v>
      </c>
      <c r="G430">
        <v>45</v>
      </c>
      <c r="J430">
        <f>+Tabla3567[[#This Row],[BALANCE INICIAL]]+Tabla3567[[#This Row],[ENTRADAS]]-Tabla3567[[#This Row],[SALIDAS]]</f>
        <v>45</v>
      </c>
      <c r="K430" s="2">
        <v>188.56</v>
      </c>
      <c r="L430" s="2">
        <f>+Tabla3567[[#This Row],[BALANCE INICIAL]]*Tabla3567[[#This Row],[PRECIO]]</f>
        <v>8485.2000000000007</v>
      </c>
      <c r="M430" s="2">
        <f>+Tabla3567[[#This Row],[ENTRADAS]]*Tabla3567[[#This Row],[PRECIO]]</f>
        <v>0</v>
      </c>
      <c r="N430" s="2">
        <f>+Tabla3567[[#This Row],[SALIDAS]]*Tabla3567[[#This Row],[PRECIO]]</f>
        <v>0</v>
      </c>
      <c r="O430" s="2">
        <f>+Tabla3567[[#This Row],[BALANCE INICIAL2]]+Tabla3567[[#This Row],[ENTRADAS3]]-Tabla3567[[#This Row],[SALIDAS4]]</f>
        <v>8485.2000000000007</v>
      </c>
    </row>
    <row r="431" spans="1:15">
      <c r="A431" s="9" t="s">
        <v>23</v>
      </c>
      <c r="B431" s="17" t="s">
        <v>874</v>
      </c>
      <c r="C431" t="s">
        <v>63</v>
      </c>
      <c r="D431" t="s">
        <v>118</v>
      </c>
      <c r="F431" s="9" t="s">
        <v>820</v>
      </c>
      <c r="G431">
        <v>36</v>
      </c>
      <c r="J431">
        <f>+Tabla3567[[#This Row],[BALANCE INICIAL]]+Tabla3567[[#This Row],[ENTRADAS]]-Tabla3567[[#This Row],[SALIDAS]]</f>
        <v>36</v>
      </c>
      <c r="K431" s="2">
        <v>283.89999999999998</v>
      </c>
      <c r="L431" s="2">
        <f>+Tabla3567[[#This Row],[BALANCE INICIAL]]*Tabla3567[[#This Row],[PRECIO]]</f>
        <v>10220.4</v>
      </c>
      <c r="M431" s="2">
        <f>+Tabla3567[[#This Row],[ENTRADAS]]*Tabla3567[[#This Row],[PRECIO]]</f>
        <v>0</v>
      </c>
      <c r="N431" s="2">
        <f>+Tabla3567[[#This Row],[SALIDAS]]*Tabla3567[[#This Row],[PRECIO]]</f>
        <v>0</v>
      </c>
      <c r="O431" s="2">
        <f>+Tabla3567[[#This Row],[BALANCE INICIAL2]]+Tabla3567[[#This Row],[ENTRADAS3]]-Tabla3567[[#This Row],[SALIDAS4]]</f>
        <v>10220.4</v>
      </c>
    </row>
    <row r="432" spans="1:15">
      <c r="A432" s="9" t="s">
        <v>45</v>
      </c>
      <c r="B432" s="17" t="s">
        <v>881</v>
      </c>
      <c r="C432" t="s">
        <v>91</v>
      </c>
      <c r="D432" t="s">
        <v>286</v>
      </c>
      <c r="F432" s="9" t="s">
        <v>820</v>
      </c>
      <c r="G432">
        <v>1</v>
      </c>
      <c r="J432">
        <f>+Tabla3567[[#This Row],[BALANCE INICIAL]]+Tabla3567[[#This Row],[ENTRADAS]]-Tabla3567[[#This Row],[SALIDAS]]</f>
        <v>1</v>
      </c>
      <c r="K432" s="2">
        <v>1175</v>
      </c>
      <c r="L432" s="2">
        <f>+Tabla3567[[#This Row],[BALANCE INICIAL]]*Tabla3567[[#This Row],[PRECIO]]</f>
        <v>1175</v>
      </c>
      <c r="M432" s="2">
        <f>+Tabla3567[[#This Row],[ENTRADAS]]*Tabla3567[[#This Row],[PRECIO]]</f>
        <v>0</v>
      </c>
      <c r="N432" s="2">
        <f>+Tabla3567[[#This Row],[SALIDAS]]*Tabla3567[[#This Row],[PRECIO]]</f>
        <v>0</v>
      </c>
      <c r="O432" s="2">
        <f>+Tabla3567[[#This Row],[BALANCE INICIAL2]]+Tabla3567[[#This Row],[ENTRADAS3]]-Tabla3567[[#This Row],[SALIDAS4]]</f>
        <v>1175</v>
      </c>
    </row>
    <row r="433" spans="1:15">
      <c r="A433" s="9" t="s">
        <v>23</v>
      </c>
      <c r="B433" s="17" t="s">
        <v>881</v>
      </c>
      <c r="C433" t="s">
        <v>882</v>
      </c>
      <c r="D433" t="s">
        <v>394</v>
      </c>
      <c r="F433" s="9" t="s">
        <v>820</v>
      </c>
      <c r="G433">
        <v>1</v>
      </c>
      <c r="J433">
        <f>+Tabla3567[[#This Row],[BALANCE INICIAL]]+Tabla3567[[#This Row],[ENTRADAS]]-Tabla3567[[#This Row],[SALIDAS]]</f>
        <v>1</v>
      </c>
      <c r="K433" s="2">
        <v>618.30999999999995</v>
      </c>
      <c r="L433" s="2">
        <f>+Tabla3567[[#This Row],[BALANCE INICIAL]]*Tabla3567[[#This Row],[PRECIO]]</f>
        <v>618.30999999999995</v>
      </c>
      <c r="M433" s="2">
        <f>+Tabla3567[[#This Row],[ENTRADAS]]*Tabla3567[[#This Row],[PRECIO]]</f>
        <v>0</v>
      </c>
      <c r="N433" s="2">
        <f>+Tabla3567[[#This Row],[SALIDAS]]*Tabla3567[[#This Row],[PRECIO]]</f>
        <v>0</v>
      </c>
      <c r="O433" s="2">
        <f>+Tabla3567[[#This Row],[BALANCE INICIAL2]]+Tabla3567[[#This Row],[ENTRADAS3]]-Tabla3567[[#This Row],[SALIDAS4]]</f>
        <v>618.30999999999995</v>
      </c>
    </row>
    <row r="434" spans="1:15">
      <c r="A434" s="9" t="s">
        <v>23</v>
      </c>
      <c r="B434" s="17" t="s">
        <v>881</v>
      </c>
      <c r="C434" t="s">
        <v>882</v>
      </c>
      <c r="D434" t="s">
        <v>395</v>
      </c>
      <c r="F434" s="9" t="s">
        <v>826</v>
      </c>
      <c r="G434">
        <v>2</v>
      </c>
      <c r="J434">
        <f>+Tabla3567[[#This Row],[BALANCE INICIAL]]+Tabla3567[[#This Row],[ENTRADAS]]-Tabla3567[[#This Row],[SALIDAS]]</f>
        <v>2</v>
      </c>
      <c r="K434" s="2">
        <v>466.44</v>
      </c>
      <c r="L434" s="2">
        <f>+Tabla3567[[#This Row],[BALANCE INICIAL]]*Tabla3567[[#This Row],[PRECIO]]</f>
        <v>932.88</v>
      </c>
      <c r="M434" s="2">
        <f>+Tabla3567[[#This Row],[ENTRADAS]]*Tabla3567[[#This Row],[PRECIO]]</f>
        <v>0</v>
      </c>
      <c r="N434" s="2">
        <f>+Tabla3567[[#This Row],[SALIDAS]]*Tabla3567[[#This Row],[PRECIO]]</f>
        <v>0</v>
      </c>
      <c r="O434" s="2">
        <f>+Tabla3567[[#This Row],[BALANCE INICIAL2]]+Tabla3567[[#This Row],[ENTRADAS3]]-Tabla3567[[#This Row],[SALIDAS4]]</f>
        <v>932.88</v>
      </c>
    </row>
    <row r="435" spans="1:15">
      <c r="A435" s="9" t="s">
        <v>23</v>
      </c>
      <c r="B435" s="17" t="s">
        <v>881</v>
      </c>
      <c r="C435" t="s">
        <v>882</v>
      </c>
      <c r="D435" t="s">
        <v>396</v>
      </c>
      <c r="F435" s="9" t="s">
        <v>820</v>
      </c>
      <c r="G435">
        <v>1</v>
      </c>
      <c r="J435">
        <f>+Tabla3567[[#This Row],[BALANCE INICIAL]]+Tabla3567[[#This Row],[ENTRADAS]]-Tabla3567[[#This Row],[SALIDAS]]</f>
        <v>1</v>
      </c>
      <c r="K435" s="2">
        <v>466.44</v>
      </c>
      <c r="L435" s="2">
        <f>+Tabla3567[[#This Row],[BALANCE INICIAL]]*Tabla3567[[#This Row],[PRECIO]]</f>
        <v>466.44</v>
      </c>
      <c r="M435" s="2">
        <f>+Tabla3567[[#This Row],[ENTRADAS]]*Tabla3567[[#This Row],[PRECIO]]</f>
        <v>0</v>
      </c>
      <c r="N435" s="2">
        <f>+Tabla3567[[#This Row],[SALIDAS]]*Tabla3567[[#This Row],[PRECIO]]</f>
        <v>0</v>
      </c>
      <c r="O435" s="2">
        <f>+Tabla3567[[#This Row],[BALANCE INICIAL2]]+Tabla3567[[#This Row],[ENTRADAS3]]-Tabla3567[[#This Row],[SALIDAS4]]</f>
        <v>466.44</v>
      </c>
    </row>
    <row r="436" spans="1:15">
      <c r="A436" s="9" t="s">
        <v>23</v>
      </c>
      <c r="B436" s="17" t="s">
        <v>881</v>
      </c>
      <c r="C436" t="s">
        <v>882</v>
      </c>
      <c r="D436" t="s">
        <v>397</v>
      </c>
      <c r="F436" s="9" t="s">
        <v>826</v>
      </c>
      <c r="G436">
        <v>20</v>
      </c>
      <c r="J436">
        <f>+Tabla3567[[#This Row],[BALANCE INICIAL]]+Tabla3567[[#This Row],[ENTRADAS]]-Tabla3567[[#This Row],[SALIDAS]]</f>
        <v>20</v>
      </c>
      <c r="K436" s="2">
        <v>487.05</v>
      </c>
      <c r="L436" s="2">
        <f>+Tabla3567[[#This Row],[BALANCE INICIAL]]*Tabla3567[[#This Row],[PRECIO]]</f>
        <v>9741</v>
      </c>
      <c r="M436" s="2">
        <f>+Tabla3567[[#This Row],[ENTRADAS]]*Tabla3567[[#This Row],[PRECIO]]</f>
        <v>0</v>
      </c>
      <c r="N436" s="2">
        <f>+Tabla3567[[#This Row],[SALIDAS]]*Tabla3567[[#This Row],[PRECIO]]</f>
        <v>0</v>
      </c>
      <c r="O436" s="2">
        <f>+Tabla3567[[#This Row],[BALANCE INICIAL2]]+Tabla3567[[#This Row],[ENTRADAS3]]-Tabla3567[[#This Row],[SALIDAS4]]</f>
        <v>9741</v>
      </c>
    </row>
    <row r="437" spans="1:15">
      <c r="A437" s="9" t="s">
        <v>23</v>
      </c>
      <c r="B437" s="10" t="s">
        <v>881</v>
      </c>
      <c r="C437" t="s">
        <v>882</v>
      </c>
      <c r="D437" t="s">
        <v>398</v>
      </c>
      <c r="F437" s="9" t="s">
        <v>826</v>
      </c>
      <c r="H437">
        <v>3</v>
      </c>
      <c r="I437">
        <v>3</v>
      </c>
      <c r="J437">
        <f>+Tabla3567[[#This Row],[BALANCE INICIAL]]+Tabla3567[[#This Row],[ENTRADAS]]-Tabla3567[[#This Row],[SALIDAS]]</f>
        <v>0</v>
      </c>
      <c r="K437" s="2">
        <v>1677.96</v>
      </c>
      <c r="L437" s="2">
        <f>+Tabla3567[[#This Row],[BALANCE INICIAL]]*Tabla3567[[#This Row],[PRECIO]]</f>
        <v>0</v>
      </c>
      <c r="M437" s="2">
        <f>+Tabla3567[[#This Row],[ENTRADAS]]*Tabla3567[[#This Row],[PRECIO]]</f>
        <v>5033.88</v>
      </c>
      <c r="N437" s="2">
        <f>+Tabla3567[[#This Row],[SALIDAS]]*Tabla3567[[#This Row],[PRECIO]]</f>
        <v>5033.88</v>
      </c>
      <c r="O437" s="2">
        <f>+Tabla3567[[#This Row],[BALANCE INICIAL2]]+Tabla3567[[#This Row],[ENTRADAS3]]-Tabla3567[[#This Row],[SALIDAS4]]</f>
        <v>0</v>
      </c>
    </row>
    <row r="438" spans="1:15">
      <c r="A438" s="9" t="s">
        <v>23</v>
      </c>
      <c r="B438" s="17" t="s">
        <v>881</v>
      </c>
      <c r="C438" t="s">
        <v>882</v>
      </c>
      <c r="D438" t="s">
        <v>399</v>
      </c>
      <c r="F438" s="9" t="s">
        <v>826</v>
      </c>
      <c r="H438">
        <v>8</v>
      </c>
      <c r="I438">
        <v>8</v>
      </c>
      <c r="J438">
        <f>+Tabla3567[[#This Row],[BALANCE INICIAL]]+Tabla3567[[#This Row],[ENTRADAS]]-Tabla3567[[#This Row],[SALIDAS]]</f>
        <v>0</v>
      </c>
      <c r="K438" s="2">
        <v>1911.6</v>
      </c>
      <c r="L438" s="2">
        <f>+Tabla3567[[#This Row],[BALANCE INICIAL]]*Tabla3567[[#This Row],[PRECIO]]</f>
        <v>0</v>
      </c>
      <c r="M438" s="2">
        <f>+Tabla3567[[#This Row],[ENTRADAS]]*Tabla3567[[#This Row],[PRECIO]]</f>
        <v>15292.8</v>
      </c>
      <c r="N438" s="2">
        <f>+Tabla3567[[#This Row],[SALIDAS]]*Tabla3567[[#This Row],[PRECIO]]</f>
        <v>15292.8</v>
      </c>
      <c r="O438" s="2">
        <f>+Tabla3567[[#This Row],[BALANCE INICIAL2]]+Tabla3567[[#This Row],[ENTRADAS3]]-Tabla3567[[#This Row],[SALIDAS4]]</f>
        <v>0</v>
      </c>
    </row>
    <row r="439" spans="1:15">
      <c r="A439" s="9" t="s">
        <v>23</v>
      </c>
      <c r="B439" s="17" t="s">
        <v>881</v>
      </c>
      <c r="C439" t="s">
        <v>882</v>
      </c>
      <c r="D439" t="s">
        <v>400</v>
      </c>
      <c r="F439" s="9" t="s">
        <v>826</v>
      </c>
      <c r="H439">
        <v>5</v>
      </c>
      <c r="I439">
        <v>5</v>
      </c>
      <c r="J439">
        <f>+Tabla3567[[#This Row],[BALANCE INICIAL]]+Tabla3567[[#This Row],[ENTRADAS]]-Tabla3567[[#This Row],[SALIDAS]]</f>
        <v>0</v>
      </c>
      <c r="K439" s="2">
        <v>7271.18</v>
      </c>
      <c r="L439" s="2">
        <f>+Tabla3567[[#This Row],[BALANCE INICIAL]]*Tabla3567[[#This Row],[PRECIO]]</f>
        <v>0</v>
      </c>
      <c r="M439" s="2">
        <f>+Tabla3567[[#This Row],[ENTRADAS]]*Tabla3567[[#This Row],[PRECIO]]</f>
        <v>36355.9</v>
      </c>
      <c r="N439" s="2">
        <f>+Tabla3567[[#This Row],[SALIDAS]]*Tabla3567[[#This Row],[PRECIO]]</f>
        <v>36355.9</v>
      </c>
      <c r="O439" s="2">
        <f>+Tabla3567[[#This Row],[BALANCE INICIAL2]]+Tabla3567[[#This Row],[ENTRADAS3]]-Tabla3567[[#This Row],[SALIDAS4]]</f>
        <v>0</v>
      </c>
    </row>
    <row r="440" spans="1:15">
      <c r="A440" s="9" t="s">
        <v>23</v>
      </c>
      <c r="B440" s="17" t="s">
        <v>881</v>
      </c>
      <c r="C440" t="s">
        <v>882</v>
      </c>
      <c r="D440" t="s">
        <v>401</v>
      </c>
      <c r="F440" s="9" t="s">
        <v>826</v>
      </c>
      <c r="H440">
        <v>4</v>
      </c>
      <c r="I440">
        <v>4</v>
      </c>
      <c r="J440">
        <f>+Tabla3567[[#This Row],[BALANCE INICIAL]]+Tabla3567[[#This Row],[ENTRADAS]]-Tabla3567[[#This Row],[SALIDAS]]</f>
        <v>0</v>
      </c>
      <c r="K440" s="2">
        <v>2964.4</v>
      </c>
      <c r="L440" s="2">
        <f>+Tabla3567[[#This Row],[BALANCE INICIAL]]*Tabla3567[[#This Row],[PRECIO]]</f>
        <v>0</v>
      </c>
      <c r="M440" s="2">
        <f>+Tabla3567[[#This Row],[ENTRADAS]]*Tabla3567[[#This Row],[PRECIO]]</f>
        <v>11857.6</v>
      </c>
      <c r="N440" s="2">
        <f>+Tabla3567[[#This Row],[SALIDAS]]*Tabla3567[[#This Row],[PRECIO]]</f>
        <v>11857.6</v>
      </c>
      <c r="O440" s="2">
        <f>+Tabla3567[[#This Row],[BALANCE INICIAL2]]+Tabla3567[[#This Row],[ENTRADAS3]]-Tabla3567[[#This Row],[SALIDAS4]]</f>
        <v>0</v>
      </c>
    </row>
    <row r="441" spans="1:15">
      <c r="A441" s="9" t="s">
        <v>23</v>
      </c>
      <c r="B441" s="17" t="s">
        <v>881</v>
      </c>
      <c r="C441" t="s">
        <v>882</v>
      </c>
      <c r="D441" t="s">
        <v>402</v>
      </c>
      <c r="F441" s="9" t="s">
        <v>911</v>
      </c>
      <c r="H441">
        <v>5</v>
      </c>
      <c r="J441">
        <f>+Tabla3567[[#This Row],[BALANCE INICIAL]]+Tabla3567[[#This Row],[ENTRADAS]]-Tabla3567[[#This Row],[SALIDAS]]</f>
        <v>5</v>
      </c>
      <c r="K441" s="2">
        <v>452.54</v>
      </c>
      <c r="L441" s="2">
        <f>+Tabla3567[[#This Row],[BALANCE INICIAL]]*Tabla3567[[#This Row],[PRECIO]]</f>
        <v>0</v>
      </c>
      <c r="M441" s="2">
        <f>+Tabla3567[[#This Row],[ENTRADAS]]*Tabla3567[[#This Row],[PRECIO]]</f>
        <v>2262.7000000000003</v>
      </c>
      <c r="N441" s="2">
        <f>+Tabla3567[[#This Row],[SALIDAS]]*Tabla3567[[#This Row],[PRECIO]]</f>
        <v>0</v>
      </c>
      <c r="O441" s="2">
        <f>+Tabla3567[[#This Row],[BALANCE INICIAL2]]+Tabla3567[[#This Row],[ENTRADAS3]]-Tabla3567[[#This Row],[SALIDAS4]]</f>
        <v>2262.7000000000003</v>
      </c>
    </row>
    <row r="442" spans="1:15">
      <c r="A442" s="9" t="s">
        <v>23</v>
      </c>
      <c r="B442" s="17" t="s">
        <v>881</v>
      </c>
      <c r="C442" t="s">
        <v>882</v>
      </c>
      <c r="D442" t="s">
        <v>403</v>
      </c>
      <c r="F442" s="9" t="s">
        <v>826</v>
      </c>
      <c r="H442">
        <v>500</v>
      </c>
      <c r="I442">
        <v>500</v>
      </c>
      <c r="J442">
        <f>+Tabla3567[[#This Row],[BALANCE INICIAL]]+Tabla3567[[#This Row],[ENTRADAS]]-Tabla3567[[#This Row],[SALIDAS]]</f>
        <v>0</v>
      </c>
      <c r="K442" s="2">
        <v>1.18</v>
      </c>
      <c r="L442" s="2">
        <f>+Tabla3567[[#This Row],[BALANCE INICIAL]]*Tabla3567[[#This Row],[PRECIO]]</f>
        <v>0</v>
      </c>
      <c r="M442" s="2">
        <f>+Tabla3567[[#This Row],[ENTRADAS]]*Tabla3567[[#This Row],[PRECIO]]</f>
        <v>590</v>
      </c>
      <c r="N442" s="2">
        <f>+Tabla3567[[#This Row],[SALIDAS]]*Tabla3567[[#This Row],[PRECIO]]</f>
        <v>590</v>
      </c>
      <c r="O442" s="2">
        <f>+Tabla3567[[#This Row],[BALANCE INICIAL2]]+Tabla3567[[#This Row],[ENTRADAS3]]-Tabla3567[[#This Row],[SALIDAS4]]</f>
        <v>0</v>
      </c>
    </row>
    <row r="443" spans="1:15">
      <c r="A443" s="9" t="s">
        <v>23</v>
      </c>
      <c r="B443" s="17" t="s">
        <v>881</v>
      </c>
      <c r="C443" t="s">
        <v>882</v>
      </c>
      <c r="D443" t="s">
        <v>404</v>
      </c>
      <c r="F443" s="9" t="s">
        <v>826</v>
      </c>
      <c r="H443">
        <v>500</v>
      </c>
      <c r="I443">
        <v>500</v>
      </c>
      <c r="J443">
        <f>+Tabla3567[[#This Row],[BALANCE INICIAL]]+Tabla3567[[#This Row],[ENTRADAS]]-Tabla3567[[#This Row],[SALIDAS]]</f>
        <v>0</v>
      </c>
      <c r="K443" s="2">
        <v>1</v>
      </c>
      <c r="L443" s="2">
        <f>+Tabla3567[[#This Row],[BALANCE INICIAL]]*Tabla3567[[#This Row],[PRECIO]]</f>
        <v>0</v>
      </c>
      <c r="M443" s="2">
        <f>+Tabla3567[[#This Row],[ENTRADAS]]*Tabla3567[[#This Row],[PRECIO]]</f>
        <v>500</v>
      </c>
      <c r="N443" s="2">
        <f>+Tabla3567[[#This Row],[SALIDAS]]*Tabla3567[[#This Row],[PRECIO]]</f>
        <v>500</v>
      </c>
      <c r="O443" s="2">
        <f>+Tabla3567[[#This Row],[BALANCE INICIAL2]]+Tabla3567[[#This Row],[ENTRADAS3]]-Tabla3567[[#This Row],[SALIDAS4]]</f>
        <v>0</v>
      </c>
    </row>
    <row r="444" spans="1:15">
      <c r="A444" s="9" t="s">
        <v>23</v>
      </c>
      <c r="B444" s="17" t="s">
        <v>881</v>
      </c>
      <c r="C444" t="s">
        <v>882</v>
      </c>
      <c r="D444" t="s">
        <v>405</v>
      </c>
      <c r="F444" s="9" t="s">
        <v>826</v>
      </c>
      <c r="H444">
        <v>50</v>
      </c>
      <c r="J444">
        <f>+Tabla3567[[#This Row],[BALANCE INICIAL]]+Tabla3567[[#This Row],[ENTRADAS]]-Tabla3567[[#This Row],[SALIDAS]]</f>
        <v>50</v>
      </c>
      <c r="K444" s="2">
        <v>73.099999999999994</v>
      </c>
      <c r="L444" s="2">
        <f>+Tabla3567[[#This Row],[BALANCE INICIAL]]*Tabla3567[[#This Row],[PRECIO]]</f>
        <v>0</v>
      </c>
      <c r="M444" s="2">
        <f>+Tabla3567[[#This Row],[ENTRADAS]]*Tabla3567[[#This Row],[PRECIO]]</f>
        <v>3654.9999999999995</v>
      </c>
      <c r="N444" s="2">
        <f>+Tabla3567[[#This Row],[SALIDAS]]*Tabla3567[[#This Row],[PRECIO]]</f>
        <v>0</v>
      </c>
      <c r="O444" s="2">
        <f>+Tabla3567[[#This Row],[BALANCE INICIAL2]]+Tabla3567[[#This Row],[ENTRADAS3]]-Tabla3567[[#This Row],[SALIDAS4]]</f>
        <v>3654.9999999999995</v>
      </c>
    </row>
    <row r="445" spans="1:15">
      <c r="A445" s="9" t="s">
        <v>23</v>
      </c>
      <c r="B445" s="17" t="s">
        <v>881</v>
      </c>
      <c r="C445" t="s">
        <v>882</v>
      </c>
      <c r="D445" t="s">
        <v>406</v>
      </c>
      <c r="F445" s="9" t="s">
        <v>826</v>
      </c>
      <c r="H445">
        <v>50</v>
      </c>
      <c r="I445">
        <v>30</v>
      </c>
      <c r="J445">
        <f>+Tabla3567[[#This Row],[BALANCE INICIAL]]+Tabla3567[[#This Row],[ENTRADAS]]-Tabla3567[[#This Row],[SALIDAS]]</f>
        <v>20</v>
      </c>
      <c r="K445" s="2">
        <v>146</v>
      </c>
      <c r="L445" s="2">
        <f>+Tabla3567[[#This Row],[BALANCE INICIAL]]*Tabla3567[[#This Row],[PRECIO]]</f>
        <v>0</v>
      </c>
      <c r="M445" s="2">
        <f>+Tabla3567[[#This Row],[ENTRADAS]]*Tabla3567[[#This Row],[PRECIO]]</f>
        <v>7300</v>
      </c>
      <c r="N445" s="2">
        <f>+Tabla3567[[#This Row],[SALIDAS]]*Tabla3567[[#This Row],[PRECIO]]</f>
        <v>4380</v>
      </c>
      <c r="O445" s="2">
        <f>+Tabla3567[[#This Row],[BALANCE INICIAL2]]+Tabla3567[[#This Row],[ENTRADAS3]]-Tabla3567[[#This Row],[SALIDAS4]]</f>
        <v>2920</v>
      </c>
    </row>
    <row r="446" spans="1:15">
      <c r="A446" s="9" t="s">
        <v>23</v>
      </c>
      <c r="B446" s="17" t="s">
        <v>881</v>
      </c>
      <c r="C446" t="s">
        <v>882</v>
      </c>
      <c r="D446" t="s">
        <v>131</v>
      </c>
      <c r="F446" s="9" t="s">
        <v>826</v>
      </c>
      <c r="H446">
        <v>15</v>
      </c>
      <c r="J446">
        <f>+Tabla3567[[#This Row],[BALANCE INICIAL]]+Tabla3567[[#This Row],[ENTRADAS]]-Tabla3567[[#This Row],[SALIDAS]]</f>
        <v>15</v>
      </c>
      <c r="K446" s="2">
        <v>158.5</v>
      </c>
      <c r="L446" s="2">
        <f>+Tabla3567[[#This Row],[BALANCE INICIAL]]*Tabla3567[[#This Row],[PRECIO]]</f>
        <v>0</v>
      </c>
      <c r="M446" s="2">
        <f>+Tabla3567[[#This Row],[ENTRADAS]]*Tabla3567[[#This Row],[PRECIO]]</f>
        <v>2377.5</v>
      </c>
      <c r="N446" s="2">
        <f>+Tabla3567[[#This Row],[SALIDAS]]*Tabla3567[[#This Row],[PRECIO]]</f>
        <v>0</v>
      </c>
      <c r="O446" s="2">
        <f>+Tabla3567[[#This Row],[BALANCE INICIAL2]]+Tabla3567[[#This Row],[ENTRADAS3]]-Tabla3567[[#This Row],[SALIDAS4]]</f>
        <v>2377.5</v>
      </c>
    </row>
    <row r="447" spans="1:15">
      <c r="A447" s="9" t="s">
        <v>23</v>
      </c>
      <c r="B447" s="17" t="s">
        <v>881</v>
      </c>
      <c r="C447" t="s">
        <v>882</v>
      </c>
      <c r="D447" t="s">
        <v>407</v>
      </c>
      <c r="F447" s="9" t="s">
        <v>820</v>
      </c>
      <c r="G447">
        <v>1</v>
      </c>
      <c r="J447">
        <f>+Tabla3567[[#This Row],[BALANCE INICIAL]]+Tabla3567[[#This Row],[ENTRADAS]]-Tabla3567[[#This Row],[SALIDAS]]</f>
        <v>1</v>
      </c>
      <c r="K447" s="2">
        <v>93</v>
      </c>
      <c r="L447" s="2">
        <f>+Tabla3567[[#This Row],[BALANCE INICIAL]]*Tabla3567[[#This Row],[PRECIO]]</f>
        <v>93</v>
      </c>
      <c r="M447" s="2">
        <f>+Tabla3567[[#This Row],[ENTRADAS]]*Tabla3567[[#This Row],[PRECIO]]</f>
        <v>0</v>
      </c>
      <c r="N447" s="2">
        <f>+Tabla3567[[#This Row],[SALIDAS]]*Tabla3567[[#This Row],[PRECIO]]</f>
        <v>0</v>
      </c>
      <c r="O447" s="2">
        <f>+Tabla3567[[#This Row],[BALANCE INICIAL2]]+Tabla3567[[#This Row],[ENTRADAS3]]-Tabla3567[[#This Row],[SALIDAS4]]</f>
        <v>93</v>
      </c>
    </row>
    <row r="448" spans="1:15">
      <c r="A448" s="9" t="s">
        <v>23</v>
      </c>
      <c r="B448" s="17" t="s">
        <v>881</v>
      </c>
      <c r="C448" t="s">
        <v>882</v>
      </c>
      <c r="D448" t="s">
        <v>408</v>
      </c>
      <c r="F448" s="9" t="s">
        <v>844</v>
      </c>
      <c r="G448">
        <v>10</v>
      </c>
      <c r="J448">
        <f>+Tabla3567[[#This Row],[BALANCE INICIAL]]+Tabla3567[[#This Row],[ENTRADAS]]-Tabla3567[[#This Row],[SALIDAS]]</f>
        <v>10</v>
      </c>
      <c r="K448" s="2">
        <v>553.22</v>
      </c>
      <c r="L448" s="2">
        <f>+Tabla3567[[#This Row],[BALANCE INICIAL]]*Tabla3567[[#This Row],[PRECIO]]</f>
        <v>5532.2000000000007</v>
      </c>
      <c r="M448" s="2">
        <f>+Tabla3567[[#This Row],[ENTRADAS]]*Tabla3567[[#This Row],[PRECIO]]</f>
        <v>0</v>
      </c>
      <c r="N448" s="2">
        <f>+Tabla3567[[#This Row],[SALIDAS]]*Tabla3567[[#This Row],[PRECIO]]</f>
        <v>0</v>
      </c>
      <c r="O448" s="2">
        <f>+Tabla3567[[#This Row],[BALANCE INICIAL2]]+Tabla3567[[#This Row],[ENTRADAS3]]-Tabla3567[[#This Row],[SALIDAS4]]</f>
        <v>5532.2000000000007</v>
      </c>
    </row>
    <row r="449" spans="1:15">
      <c r="A449" s="9" t="s">
        <v>23</v>
      </c>
      <c r="B449" s="17" t="s">
        <v>881</v>
      </c>
      <c r="C449" t="s">
        <v>882</v>
      </c>
      <c r="D449" t="s">
        <v>409</v>
      </c>
      <c r="F449" s="9" t="s">
        <v>826</v>
      </c>
      <c r="G449">
        <v>1</v>
      </c>
      <c r="J449">
        <f>+Tabla3567[[#This Row],[BALANCE INICIAL]]+Tabla3567[[#This Row],[ENTRADAS]]-Tabla3567[[#This Row],[SALIDAS]]</f>
        <v>1</v>
      </c>
      <c r="K449" s="2">
        <v>113.9</v>
      </c>
      <c r="L449" s="2">
        <f>+Tabla3567[[#This Row],[BALANCE INICIAL]]*Tabla3567[[#This Row],[PRECIO]]</f>
        <v>113.9</v>
      </c>
      <c r="M449" s="2">
        <f>+Tabla3567[[#This Row],[ENTRADAS]]*Tabla3567[[#This Row],[PRECIO]]</f>
        <v>0</v>
      </c>
      <c r="N449" s="2">
        <f>+Tabla3567[[#This Row],[SALIDAS]]*Tabla3567[[#This Row],[PRECIO]]</f>
        <v>0</v>
      </c>
      <c r="O449" s="2">
        <f>+Tabla3567[[#This Row],[BALANCE INICIAL2]]+Tabla3567[[#This Row],[ENTRADAS3]]-Tabla3567[[#This Row],[SALIDAS4]]</f>
        <v>113.9</v>
      </c>
    </row>
    <row r="450" spans="1:15">
      <c r="A450" s="9" t="s">
        <v>23</v>
      </c>
      <c r="B450" s="17" t="s">
        <v>881</v>
      </c>
      <c r="C450" t="s">
        <v>882</v>
      </c>
      <c r="D450" t="s">
        <v>410</v>
      </c>
      <c r="F450" s="9" t="s">
        <v>826</v>
      </c>
      <c r="G450">
        <v>1</v>
      </c>
      <c r="J450">
        <f>+Tabla3567[[#This Row],[BALANCE INICIAL]]+Tabla3567[[#This Row],[ENTRADAS]]-Tabla3567[[#This Row],[SALIDAS]]</f>
        <v>1</v>
      </c>
      <c r="K450" s="2">
        <v>86.74</v>
      </c>
      <c r="L450" s="2">
        <f>+Tabla3567[[#This Row],[BALANCE INICIAL]]*Tabla3567[[#This Row],[PRECIO]]</f>
        <v>86.74</v>
      </c>
      <c r="M450" s="2">
        <f>+Tabla3567[[#This Row],[ENTRADAS]]*Tabla3567[[#This Row],[PRECIO]]</f>
        <v>0</v>
      </c>
      <c r="N450" s="2">
        <f>+Tabla3567[[#This Row],[SALIDAS]]*Tabla3567[[#This Row],[PRECIO]]</f>
        <v>0</v>
      </c>
      <c r="O450" s="2">
        <f>+Tabla3567[[#This Row],[BALANCE INICIAL2]]+Tabla3567[[#This Row],[ENTRADAS3]]-Tabla3567[[#This Row],[SALIDAS4]]</f>
        <v>86.74</v>
      </c>
    </row>
    <row r="451" spans="1:15">
      <c r="A451" s="9" t="s">
        <v>23</v>
      </c>
      <c r="B451" s="17" t="s">
        <v>881</v>
      </c>
      <c r="C451" t="s">
        <v>882</v>
      </c>
      <c r="D451" t="s">
        <v>411</v>
      </c>
      <c r="F451" s="9" t="s">
        <v>820</v>
      </c>
      <c r="G451">
        <v>12</v>
      </c>
      <c r="J451">
        <f>+Tabla3567[[#This Row],[BALANCE INICIAL]]+Tabla3567[[#This Row],[ENTRADAS]]-Tabla3567[[#This Row],[SALIDAS]]</f>
        <v>12</v>
      </c>
      <c r="K451" s="2">
        <v>178.98</v>
      </c>
      <c r="L451" s="2">
        <f>+Tabla3567[[#This Row],[BALANCE INICIAL]]*Tabla3567[[#This Row],[PRECIO]]</f>
        <v>2147.7599999999998</v>
      </c>
      <c r="M451" s="2">
        <f>+Tabla3567[[#This Row],[ENTRADAS]]*Tabla3567[[#This Row],[PRECIO]]</f>
        <v>0</v>
      </c>
      <c r="N451" s="2">
        <f>+Tabla3567[[#This Row],[SALIDAS]]*Tabla3567[[#This Row],[PRECIO]]</f>
        <v>0</v>
      </c>
      <c r="O451" s="2">
        <f>+Tabla3567[[#This Row],[BALANCE INICIAL2]]+Tabla3567[[#This Row],[ENTRADAS3]]-Tabla3567[[#This Row],[SALIDAS4]]</f>
        <v>2147.7599999999998</v>
      </c>
    </row>
    <row r="452" spans="1:15">
      <c r="A452" s="9" t="s">
        <v>23</v>
      </c>
      <c r="B452" s="17" t="s">
        <v>881</v>
      </c>
      <c r="C452" t="s">
        <v>882</v>
      </c>
      <c r="D452" t="s">
        <v>412</v>
      </c>
      <c r="F452" s="9" t="s">
        <v>826</v>
      </c>
      <c r="G452">
        <v>34</v>
      </c>
      <c r="J452">
        <f>+Tabla3567[[#This Row],[BALANCE INICIAL]]+Tabla3567[[#This Row],[ENTRADAS]]-Tabla3567[[#This Row],[SALIDAS]]</f>
        <v>34</v>
      </c>
      <c r="K452" s="2">
        <v>2576.27</v>
      </c>
      <c r="L452" s="2">
        <f>+Tabla3567[[#This Row],[BALANCE INICIAL]]*Tabla3567[[#This Row],[PRECIO]]</f>
        <v>87593.18</v>
      </c>
      <c r="M452" s="2">
        <f>+Tabla3567[[#This Row],[ENTRADAS]]*Tabla3567[[#This Row],[PRECIO]]</f>
        <v>0</v>
      </c>
      <c r="N452" s="2">
        <f>+Tabla3567[[#This Row],[SALIDAS]]*Tabla3567[[#This Row],[PRECIO]]</f>
        <v>0</v>
      </c>
      <c r="O452" s="2">
        <f>+Tabla3567[[#This Row],[BALANCE INICIAL2]]+Tabla3567[[#This Row],[ENTRADAS3]]-Tabla3567[[#This Row],[SALIDAS4]]</f>
        <v>87593.18</v>
      </c>
    </row>
    <row r="453" spans="1:15">
      <c r="A453" s="9" t="s">
        <v>23</v>
      </c>
      <c r="B453" s="17" t="s">
        <v>881</v>
      </c>
      <c r="C453" t="s">
        <v>882</v>
      </c>
      <c r="D453" t="s">
        <v>413</v>
      </c>
      <c r="F453" s="9" t="s">
        <v>820</v>
      </c>
      <c r="G453">
        <v>20</v>
      </c>
      <c r="I453">
        <v>2</v>
      </c>
      <c r="J453">
        <f>+Tabla3567[[#This Row],[BALANCE INICIAL]]+Tabla3567[[#This Row],[ENTRADAS]]-Tabla3567[[#This Row],[SALIDAS]]</f>
        <v>18</v>
      </c>
      <c r="K453" s="2">
        <v>93.29</v>
      </c>
      <c r="L453" s="2">
        <f>+Tabla3567[[#This Row],[BALANCE INICIAL]]*Tabla3567[[#This Row],[PRECIO]]</f>
        <v>1865.8000000000002</v>
      </c>
      <c r="M453" s="2">
        <f>+Tabla3567[[#This Row],[ENTRADAS]]*Tabla3567[[#This Row],[PRECIO]]</f>
        <v>0</v>
      </c>
      <c r="N453" s="2">
        <f>+Tabla3567[[#This Row],[SALIDAS]]*Tabla3567[[#This Row],[PRECIO]]</f>
        <v>186.58</v>
      </c>
      <c r="O453" s="2">
        <f>+Tabla3567[[#This Row],[BALANCE INICIAL2]]+Tabla3567[[#This Row],[ENTRADAS3]]-Tabla3567[[#This Row],[SALIDAS4]]</f>
        <v>1679.2200000000003</v>
      </c>
    </row>
    <row r="454" spans="1:15">
      <c r="A454" s="9" t="s">
        <v>23</v>
      </c>
      <c r="B454" s="17" t="s">
        <v>881</v>
      </c>
      <c r="C454" t="s">
        <v>882</v>
      </c>
      <c r="D454" t="s">
        <v>414</v>
      </c>
      <c r="F454" s="9" t="s">
        <v>820</v>
      </c>
      <c r="G454">
        <v>14</v>
      </c>
      <c r="I454">
        <v>1</v>
      </c>
      <c r="J454">
        <f>+Tabla3567[[#This Row],[BALANCE INICIAL]]+Tabla3567[[#This Row],[ENTRADAS]]-Tabla3567[[#This Row],[SALIDAS]]</f>
        <v>13</v>
      </c>
      <c r="K454" s="2">
        <v>791.86</v>
      </c>
      <c r="L454" s="2">
        <f>+Tabla3567[[#This Row],[BALANCE INICIAL]]*Tabla3567[[#This Row],[PRECIO]]</f>
        <v>11086.04</v>
      </c>
      <c r="M454" s="2">
        <f>+Tabla3567[[#This Row],[ENTRADAS]]*Tabla3567[[#This Row],[PRECIO]]</f>
        <v>0</v>
      </c>
      <c r="N454" s="2">
        <f>+Tabla3567[[#This Row],[SALIDAS]]*Tabla3567[[#This Row],[PRECIO]]</f>
        <v>791.86</v>
      </c>
      <c r="O454" s="2">
        <f>+Tabla3567[[#This Row],[BALANCE INICIAL2]]+Tabla3567[[#This Row],[ENTRADAS3]]-Tabla3567[[#This Row],[SALIDAS4]]</f>
        <v>10294.18</v>
      </c>
    </row>
    <row r="455" spans="1:15">
      <c r="A455" s="9" t="s">
        <v>23</v>
      </c>
      <c r="B455" s="17" t="s">
        <v>881</v>
      </c>
      <c r="C455" t="s">
        <v>882</v>
      </c>
      <c r="D455" t="s">
        <v>415</v>
      </c>
      <c r="F455" s="9" t="s">
        <v>826</v>
      </c>
      <c r="G455">
        <v>11</v>
      </c>
      <c r="J455">
        <f>+Tabla3567[[#This Row],[BALANCE INICIAL]]+Tabla3567[[#This Row],[ENTRADAS]]-Tabla3567[[#This Row],[SALIDAS]]</f>
        <v>11</v>
      </c>
      <c r="K455" s="2">
        <v>324.33999999999997</v>
      </c>
      <c r="L455" s="2">
        <f>+Tabla3567[[#This Row],[BALANCE INICIAL]]*Tabla3567[[#This Row],[PRECIO]]</f>
        <v>3567.74</v>
      </c>
      <c r="M455" s="2">
        <f>+Tabla3567[[#This Row],[ENTRADAS]]*Tabla3567[[#This Row],[PRECIO]]</f>
        <v>0</v>
      </c>
      <c r="N455" s="2">
        <f>+Tabla3567[[#This Row],[SALIDAS]]*Tabla3567[[#This Row],[PRECIO]]</f>
        <v>0</v>
      </c>
      <c r="O455" s="2">
        <f>+Tabla3567[[#This Row],[BALANCE INICIAL2]]+Tabla3567[[#This Row],[ENTRADAS3]]-Tabla3567[[#This Row],[SALIDAS4]]</f>
        <v>3567.74</v>
      </c>
    </row>
    <row r="456" spans="1:15">
      <c r="A456" s="9" t="s">
        <v>23</v>
      </c>
      <c r="B456" s="17" t="s">
        <v>881</v>
      </c>
      <c r="C456" t="s">
        <v>882</v>
      </c>
      <c r="D456" t="s">
        <v>416</v>
      </c>
      <c r="F456" s="9" t="s">
        <v>820</v>
      </c>
      <c r="G456">
        <v>2</v>
      </c>
      <c r="I456">
        <v>2</v>
      </c>
      <c r="J456">
        <f>+Tabla3567[[#This Row],[BALANCE INICIAL]]+Tabla3567[[#This Row],[ENTRADAS]]-Tabla3567[[#This Row],[SALIDAS]]</f>
        <v>0</v>
      </c>
      <c r="K456" s="2">
        <v>48.81</v>
      </c>
      <c r="L456" s="2">
        <f>+Tabla3567[[#This Row],[BALANCE INICIAL]]*Tabla3567[[#This Row],[PRECIO]]</f>
        <v>97.62</v>
      </c>
      <c r="M456" s="2">
        <f>+Tabla3567[[#This Row],[ENTRADAS]]*Tabla3567[[#This Row],[PRECIO]]</f>
        <v>0</v>
      </c>
      <c r="N456" s="2">
        <f>+Tabla3567[[#This Row],[SALIDAS]]*Tabla3567[[#This Row],[PRECIO]]</f>
        <v>97.62</v>
      </c>
      <c r="O456" s="2">
        <f>+Tabla3567[[#This Row],[BALANCE INICIAL2]]+Tabla3567[[#This Row],[ENTRADAS3]]-Tabla3567[[#This Row],[SALIDAS4]]</f>
        <v>0</v>
      </c>
    </row>
    <row r="457" spans="1:15">
      <c r="A457" s="9" t="s">
        <v>23</v>
      </c>
      <c r="B457" s="17" t="s">
        <v>881</v>
      </c>
      <c r="C457" t="s">
        <v>882</v>
      </c>
      <c r="D457" t="s">
        <v>417</v>
      </c>
      <c r="F457" s="9" t="s">
        <v>820</v>
      </c>
      <c r="H457">
        <v>8</v>
      </c>
      <c r="J457">
        <f>+Tabla3567[[#This Row],[BALANCE INICIAL]]+Tabla3567[[#This Row],[ENTRADAS]]-Tabla3567[[#This Row],[SALIDAS]]</f>
        <v>8</v>
      </c>
      <c r="K457" s="2">
        <v>344</v>
      </c>
      <c r="L457" s="2">
        <f>+Tabla3567[[#This Row],[BALANCE INICIAL]]*Tabla3567[[#This Row],[PRECIO]]</f>
        <v>0</v>
      </c>
      <c r="M457" s="2">
        <f>+Tabla3567[[#This Row],[ENTRADAS]]*Tabla3567[[#This Row],[PRECIO]]</f>
        <v>2752</v>
      </c>
      <c r="N457" s="2">
        <f>+Tabla3567[[#This Row],[SALIDAS]]*Tabla3567[[#This Row],[PRECIO]]</f>
        <v>0</v>
      </c>
      <c r="O457" s="2">
        <f>+Tabla3567[[#This Row],[BALANCE INICIAL2]]+Tabla3567[[#This Row],[ENTRADAS3]]-Tabla3567[[#This Row],[SALIDAS4]]</f>
        <v>2752</v>
      </c>
    </row>
    <row r="458" spans="1:15">
      <c r="A458" s="9" t="s">
        <v>23</v>
      </c>
      <c r="B458" s="17" t="s">
        <v>881</v>
      </c>
      <c r="C458" t="s">
        <v>882</v>
      </c>
      <c r="D458" t="s">
        <v>418</v>
      </c>
      <c r="F458" s="9" t="s">
        <v>820</v>
      </c>
      <c r="H458">
        <v>12</v>
      </c>
      <c r="J458">
        <f>+Tabla3567[[#This Row],[BALANCE INICIAL]]+Tabla3567[[#This Row],[ENTRADAS]]-Tabla3567[[#This Row],[SALIDAS]]</f>
        <v>12</v>
      </c>
      <c r="K458" s="2">
        <v>238</v>
      </c>
      <c r="L458" s="2">
        <f>+Tabla3567[[#This Row],[BALANCE INICIAL]]*Tabla3567[[#This Row],[PRECIO]]</f>
        <v>0</v>
      </c>
      <c r="M458" s="2">
        <f>+Tabla3567[[#This Row],[ENTRADAS]]*Tabla3567[[#This Row],[PRECIO]]</f>
        <v>2856</v>
      </c>
      <c r="N458" s="2">
        <f>+Tabla3567[[#This Row],[SALIDAS]]*Tabla3567[[#This Row],[PRECIO]]</f>
        <v>0</v>
      </c>
      <c r="O458" s="2">
        <f>+Tabla3567[[#This Row],[BALANCE INICIAL2]]+Tabla3567[[#This Row],[ENTRADAS3]]-Tabla3567[[#This Row],[SALIDAS4]]</f>
        <v>2856</v>
      </c>
    </row>
    <row r="459" spans="1:15">
      <c r="A459" s="9" t="s">
        <v>23</v>
      </c>
      <c r="B459" s="17" t="s">
        <v>881</v>
      </c>
      <c r="C459" t="s">
        <v>882</v>
      </c>
      <c r="D459" t="s">
        <v>419</v>
      </c>
      <c r="F459" s="9" t="s">
        <v>820</v>
      </c>
      <c r="H459">
        <v>4</v>
      </c>
      <c r="J459">
        <f>+Tabla3567[[#This Row],[BALANCE INICIAL]]+Tabla3567[[#This Row],[ENTRADAS]]-Tabla3567[[#This Row],[SALIDAS]]</f>
        <v>4</v>
      </c>
      <c r="K459" s="2">
        <v>849</v>
      </c>
      <c r="L459" s="2">
        <f>+Tabla3567[[#This Row],[BALANCE INICIAL]]*Tabla3567[[#This Row],[PRECIO]]</f>
        <v>0</v>
      </c>
      <c r="M459" s="2">
        <f>+Tabla3567[[#This Row],[ENTRADAS]]*Tabla3567[[#This Row],[PRECIO]]</f>
        <v>3396</v>
      </c>
      <c r="N459" s="2">
        <f>+Tabla3567[[#This Row],[SALIDAS]]*Tabla3567[[#This Row],[PRECIO]]</f>
        <v>0</v>
      </c>
      <c r="O459" s="2">
        <f>+Tabla3567[[#This Row],[BALANCE INICIAL2]]+Tabla3567[[#This Row],[ENTRADAS3]]-Tabla3567[[#This Row],[SALIDAS4]]</f>
        <v>3396</v>
      </c>
    </row>
    <row r="460" spans="1:15">
      <c r="A460" s="9" t="s">
        <v>23</v>
      </c>
      <c r="B460" s="17" t="s">
        <v>881</v>
      </c>
      <c r="C460" t="s">
        <v>882</v>
      </c>
      <c r="D460" t="s">
        <v>420</v>
      </c>
      <c r="F460" s="9" t="s">
        <v>820</v>
      </c>
      <c r="H460">
        <v>5</v>
      </c>
      <c r="J460">
        <f>+Tabla3567[[#This Row],[BALANCE INICIAL]]+Tabla3567[[#This Row],[ENTRADAS]]-Tabla3567[[#This Row],[SALIDAS]]</f>
        <v>5</v>
      </c>
      <c r="K460" s="2">
        <v>154</v>
      </c>
      <c r="L460" s="2">
        <f>+Tabla3567[[#This Row],[BALANCE INICIAL]]*Tabla3567[[#This Row],[PRECIO]]</f>
        <v>0</v>
      </c>
      <c r="M460" s="2">
        <f>+Tabla3567[[#This Row],[ENTRADAS]]*Tabla3567[[#This Row],[PRECIO]]</f>
        <v>770</v>
      </c>
      <c r="N460" s="2">
        <f>+Tabla3567[[#This Row],[SALIDAS]]*Tabla3567[[#This Row],[PRECIO]]</f>
        <v>0</v>
      </c>
      <c r="O460" s="2">
        <f>+Tabla3567[[#This Row],[BALANCE INICIAL2]]+Tabla3567[[#This Row],[ENTRADAS3]]-Tabla3567[[#This Row],[SALIDAS4]]</f>
        <v>770</v>
      </c>
    </row>
    <row r="461" spans="1:15">
      <c r="A461" s="9" t="s">
        <v>23</v>
      </c>
      <c r="B461" s="17" t="s">
        <v>881</v>
      </c>
      <c r="C461" t="s">
        <v>882</v>
      </c>
      <c r="D461" t="s">
        <v>421</v>
      </c>
      <c r="F461" s="9" t="s">
        <v>820</v>
      </c>
      <c r="H461">
        <v>8</v>
      </c>
      <c r="J461">
        <f>+Tabla3567[[#This Row],[BALANCE INICIAL]]+Tabla3567[[#This Row],[ENTRADAS]]-Tabla3567[[#This Row],[SALIDAS]]</f>
        <v>8</v>
      </c>
      <c r="K461" s="2">
        <v>116</v>
      </c>
      <c r="L461" s="2">
        <f>+Tabla3567[[#This Row],[BALANCE INICIAL]]*Tabla3567[[#This Row],[PRECIO]]</f>
        <v>0</v>
      </c>
      <c r="M461" s="2">
        <f>+Tabla3567[[#This Row],[ENTRADAS]]*Tabla3567[[#This Row],[PRECIO]]</f>
        <v>928</v>
      </c>
      <c r="N461" s="2">
        <f>+Tabla3567[[#This Row],[SALIDAS]]*Tabla3567[[#This Row],[PRECIO]]</f>
        <v>0</v>
      </c>
      <c r="O461" s="2">
        <f>+Tabla3567[[#This Row],[BALANCE INICIAL2]]+Tabla3567[[#This Row],[ENTRADAS3]]-Tabla3567[[#This Row],[SALIDAS4]]</f>
        <v>928</v>
      </c>
    </row>
    <row r="462" spans="1:15">
      <c r="A462" s="9" t="s">
        <v>23</v>
      </c>
      <c r="B462" s="17" t="s">
        <v>881</v>
      </c>
      <c r="C462" t="s">
        <v>882</v>
      </c>
      <c r="D462" t="s">
        <v>422</v>
      </c>
      <c r="F462" s="9" t="s">
        <v>820</v>
      </c>
      <c r="H462">
        <v>25</v>
      </c>
      <c r="J462">
        <f>+Tabla3567[[#This Row],[BALANCE INICIAL]]+Tabla3567[[#This Row],[ENTRADAS]]-Tabla3567[[#This Row],[SALIDAS]]</f>
        <v>25</v>
      </c>
      <c r="K462" s="2">
        <v>35</v>
      </c>
      <c r="L462" s="2">
        <f>+Tabla3567[[#This Row],[BALANCE INICIAL]]*Tabla3567[[#This Row],[PRECIO]]</f>
        <v>0</v>
      </c>
      <c r="M462" s="2">
        <f>+Tabla3567[[#This Row],[ENTRADAS]]*Tabla3567[[#This Row],[PRECIO]]</f>
        <v>875</v>
      </c>
      <c r="N462" s="2">
        <f>+Tabla3567[[#This Row],[SALIDAS]]*Tabla3567[[#This Row],[PRECIO]]</f>
        <v>0</v>
      </c>
      <c r="O462" s="2">
        <f>+Tabla3567[[#This Row],[BALANCE INICIAL2]]+Tabla3567[[#This Row],[ENTRADAS3]]-Tabla3567[[#This Row],[SALIDAS4]]</f>
        <v>875</v>
      </c>
    </row>
    <row r="463" spans="1:15">
      <c r="A463" s="9" t="s">
        <v>23</v>
      </c>
      <c r="B463" s="17" t="s">
        <v>881</v>
      </c>
      <c r="C463" t="s">
        <v>882</v>
      </c>
      <c r="D463" t="s">
        <v>423</v>
      </c>
      <c r="F463" s="9" t="s">
        <v>820</v>
      </c>
      <c r="H463">
        <v>50</v>
      </c>
      <c r="J463">
        <f>+Tabla3567[[#This Row],[BALANCE INICIAL]]+Tabla3567[[#This Row],[ENTRADAS]]-Tabla3567[[#This Row],[SALIDAS]]</f>
        <v>50</v>
      </c>
      <c r="K463" s="2">
        <v>240</v>
      </c>
      <c r="L463" s="2">
        <f>+Tabla3567[[#This Row],[BALANCE INICIAL]]*Tabla3567[[#This Row],[PRECIO]]</f>
        <v>0</v>
      </c>
      <c r="M463" s="2">
        <f>+Tabla3567[[#This Row],[ENTRADAS]]*Tabla3567[[#This Row],[PRECIO]]</f>
        <v>12000</v>
      </c>
      <c r="N463" s="2">
        <f>+Tabla3567[[#This Row],[SALIDAS]]*Tabla3567[[#This Row],[PRECIO]]</f>
        <v>0</v>
      </c>
      <c r="O463" s="2">
        <f>+Tabla3567[[#This Row],[BALANCE INICIAL2]]+Tabla3567[[#This Row],[ENTRADAS3]]-Tabla3567[[#This Row],[SALIDAS4]]</f>
        <v>12000</v>
      </c>
    </row>
    <row r="464" spans="1:15">
      <c r="A464" s="9" t="s">
        <v>23</v>
      </c>
      <c r="B464" s="17" t="s">
        <v>881</v>
      </c>
      <c r="C464" t="s">
        <v>882</v>
      </c>
      <c r="D464" t="s">
        <v>424</v>
      </c>
      <c r="F464" s="9" t="s">
        <v>820</v>
      </c>
      <c r="H464">
        <v>50</v>
      </c>
      <c r="J464">
        <f>+Tabla3567[[#This Row],[BALANCE INICIAL]]+Tabla3567[[#This Row],[ENTRADAS]]-Tabla3567[[#This Row],[SALIDAS]]</f>
        <v>50</v>
      </c>
      <c r="K464" s="2">
        <v>108</v>
      </c>
      <c r="L464" s="2">
        <f>+Tabla3567[[#This Row],[BALANCE INICIAL]]*Tabla3567[[#This Row],[PRECIO]]</f>
        <v>0</v>
      </c>
      <c r="M464" s="2">
        <f>+Tabla3567[[#This Row],[ENTRADAS]]*Tabla3567[[#This Row],[PRECIO]]</f>
        <v>5400</v>
      </c>
      <c r="N464" s="2">
        <f>+Tabla3567[[#This Row],[SALIDAS]]*Tabla3567[[#This Row],[PRECIO]]</f>
        <v>0</v>
      </c>
      <c r="O464" s="2">
        <f>+Tabla3567[[#This Row],[BALANCE INICIAL2]]+Tabla3567[[#This Row],[ENTRADAS3]]-Tabla3567[[#This Row],[SALIDAS4]]</f>
        <v>5400</v>
      </c>
    </row>
    <row r="465" spans="1:15">
      <c r="A465" s="9" t="s">
        <v>23</v>
      </c>
      <c r="B465" s="17" t="s">
        <v>881</v>
      </c>
      <c r="C465" t="s">
        <v>882</v>
      </c>
      <c r="D465" t="s">
        <v>425</v>
      </c>
      <c r="F465" s="9" t="s">
        <v>820</v>
      </c>
      <c r="H465">
        <v>10</v>
      </c>
      <c r="J465">
        <f>+Tabla3567[[#This Row],[BALANCE INICIAL]]+Tabla3567[[#This Row],[ENTRADAS]]-Tabla3567[[#This Row],[SALIDAS]]</f>
        <v>10</v>
      </c>
      <c r="K465" s="2">
        <v>55</v>
      </c>
      <c r="L465" s="2">
        <f>+Tabla3567[[#This Row],[BALANCE INICIAL]]*Tabla3567[[#This Row],[PRECIO]]</f>
        <v>0</v>
      </c>
      <c r="M465" s="2">
        <f>+Tabla3567[[#This Row],[ENTRADAS]]*Tabla3567[[#This Row],[PRECIO]]</f>
        <v>550</v>
      </c>
      <c r="N465" s="2">
        <f>+Tabla3567[[#This Row],[SALIDAS]]*Tabla3567[[#This Row],[PRECIO]]</f>
        <v>0</v>
      </c>
      <c r="O465" s="2">
        <f>+Tabla3567[[#This Row],[BALANCE INICIAL2]]+Tabla3567[[#This Row],[ENTRADAS3]]-Tabla3567[[#This Row],[SALIDAS4]]</f>
        <v>550</v>
      </c>
    </row>
    <row r="466" spans="1:15">
      <c r="A466" s="9" t="s">
        <v>23</v>
      </c>
      <c r="B466" s="17" t="s">
        <v>881</v>
      </c>
      <c r="C466" t="s">
        <v>882</v>
      </c>
      <c r="D466" t="s">
        <v>426</v>
      </c>
      <c r="F466" s="9" t="s">
        <v>820</v>
      </c>
      <c r="H466">
        <v>10</v>
      </c>
      <c r="J466">
        <f>+Tabla3567[[#This Row],[BALANCE INICIAL]]+Tabla3567[[#This Row],[ENTRADAS]]-Tabla3567[[#This Row],[SALIDAS]]</f>
        <v>10</v>
      </c>
      <c r="K466" s="2">
        <v>84</v>
      </c>
      <c r="L466" s="2">
        <f>+Tabla3567[[#This Row],[BALANCE INICIAL]]*Tabla3567[[#This Row],[PRECIO]]</f>
        <v>0</v>
      </c>
      <c r="M466" s="2">
        <f>+Tabla3567[[#This Row],[ENTRADAS]]*Tabla3567[[#This Row],[PRECIO]]</f>
        <v>840</v>
      </c>
      <c r="N466" s="2">
        <f>+Tabla3567[[#This Row],[SALIDAS]]*Tabla3567[[#This Row],[PRECIO]]</f>
        <v>0</v>
      </c>
      <c r="O466" s="2">
        <f>+Tabla3567[[#This Row],[BALANCE INICIAL2]]+Tabla3567[[#This Row],[ENTRADAS3]]-Tabla3567[[#This Row],[SALIDAS4]]</f>
        <v>840</v>
      </c>
    </row>
    <row r="467" spans="1:15">
      <c r="A467" s="9" t="s">
        <v>23</v>
      </c>
      <c r="B467" s="17" t="s">
        <v>881</v>
      </c>
      <c r="C467" t="s">
        <v>882</v>
      </c>
      <c r="D467" t="s">
        <v>427</v>
      </c>
      <c r="F467" s="9" t="s">
        <v>826</v>
      </c>
      <c r="G467">
        <v>10</v>
      </c>
      <c r="J467">
        <f>+Tabla3567[[#This Row],[BALANCE INICIAL]]+Tabla3567[[#This Row],[ENTRADAS]]-Tabla3567[[#This Row],[SALIDAS]]</f>
        <v>10</v>
      </c>
      <c r="K467" s="2">
        <v>87.86</v>
      </c>
      <c r="L467" s="2">
        <f>+Tabla3567[[#This Row],[BALANCE INICIAL]]*Tabla3567[[#This Row],[PRECIO]]</f>
        <v>878.6</v>
      </c>
      <c r="M467" s="2">
        <f>+Tabla3567[[#This Row],[ENTRADAS]]*Tabla3567[[#This Row],[PRECIO]]</f>
        <v>0</v>
      </c>
      <c r="N467" s="2">
        <f>+Tabla3567[[#This Row],[SALIDAS]]*Tabla3567[[#This Row],[PRECIO]]</f>
        <v>0</v>
      </c>
      <c r="O467" s="2">
        <f>+Tabla3567[[#This Row],[BALANCE INICIAL2]]+Tabla3567[[#This Row],[ENTRADAS3]]-Tabla3567[[#This Row],[SALIDAS4]]</f>
        <v>878.6</v>
      </c>
    </row>
    <row r="468" spans="1:15">
      <c r="A468" s="9" t="s">
        <v>23</v>
      </c>
      <c r="B468" s="17" t="s">
        <v>881</v>
      </c>
      <c r="C468" t="s">
        <v>882</v>
      </c>
      <c r="D468" t="s">
        <v>428</v>
      </c>
      <c r="F468" s="9" t="s">
        <v>820</v>
      </c>
      <c r="G468">
        <v>20</v>
      </c>
      <c r="J468">
        <f>+Tabla3567[[#This Row],[BALANCE INICIAL]]+Tabla3567[[#This Row],[ENTRADAS]]-Tabla3567[[#This Row],[SALIDAS]]</f>
        <v>20</v>
      </c>
      <c r="K468" s="2">
        <v>86.78</v>
      </c>
      <c r="L468" s="2">
        <f>+Tabla3567[[#This Row],[BALANCE INICIAL]]*Tabla3567[[#This Row],[PRECIO]]</f>
        <v>1735.6</v>
      </c>
      <c r="M468" s="2">
        <f>+Tabla3567[[#This Row],[ENTRADAS]]*Tabla3567[[#This Row],[PRECIO]]</f>
        <v>0</v>
      </c>
      <c r="N468" s="2">
        <f>+Tabla3567[[#This Row],[SALIDAS]]*Tabla3567[[#This Row],[PRECIO]]</f>
        <v>0</v>
      </c>
      <c r="O468" s="2">
        <f>+Tabla3567[[#This Row],[BALANCE INICIAL2]]+Tabla3567[[#This Row],[ENTRADAS3]]-Tabla3567[[#This Row],[SALIDAS4]]</f>
        <v>1735.6</v>
      </c>
    </row>
    <row r="469" spans="1:15">
      <c r="A469" s="9" t="s">
        <v>23</v>
      </c>
      <c r="B469" s="17" t="s">
        <v>881</v>
      </c>
      <c r="C469" t="s">
        <v>882</v>
      </c>
      <c r="D469" t="s">
        <v>429</v>
      </c>
      <c r="F469" s="9" t="s">
        <v>826</v>
      </c>
      <c r="G469">
        <v>33</v>
      </c>
      <c r="I469">
        <v>2</v>
      </c>
      <c r="J469">
        <f>+Tabla3567[[#This Row],[BALANCE INICIAL]]+Tabla3567[[#This Row],[ENTRADAS]]-Tabla3567[[#This Row],[SALIDAS]]</f>
        <v>31</v>
      </c>
      <c r="K469" s="2">
        <v>336.04</v>
      </c>
      <c r="L469" s="2">
        <f>+Tabla3567[[#This Row],[BALANCE INICIAL]]*Tabla3567[[#This Row],[PRECIO]]</f>
        <v>11089.320000000002</v>
      </c>
      <c r="M469" s="2">
        <f>+Tabla3567[[#This Row],[ENTRADAS]]*Tabla3567[[#This Row],[PRECIO]]</f>
        <v>0</v>
      </c>
      <c r="N469" s="2">
        <f>+Tabla3567[[#This Row],[SALIDAS]]*Tabla3567[[#This Row],[PRECIO]]</f>
        <v>672.08</v>
      </c>
      <c r="O469" s="2">
        <f>+Tabla3567[[#This Row],[BALANCE INICIAL2]]+Tabla3567[[#This Row],[ENTRADAS3]]-Tabla3567[[#This Row],[SALIDAS4]]</f>
        <v>10417.240000000002</v>
      </c>
    </row>
    <row r="470" spans="1:15">
      <c r="A470" s="9" t="s">
        <v>23</v>
      </c>
      <c r="B470" s="17" t="s">
        <v>881</v>
      </c>
      <c r="C470" t="s">
        <v>882</v>
      </c>
      <c r="D470" t="s">
        <v>430</v>
      </c>
      <c r="F470" s="9" t="s">
        <v>820</v>
      </c>
      <c r="G470">
        <v>19</v>
      </c>
      <c r="J470">
        <f>+Tabla3567[[#This Row],[BALANCE INICIAL]]+Tabla3567[[#This Row],[ENTRADAS]]-Tabla3567[[#This Row],[SALIDAS]]</f>
        <v>19</v>
      </c>
      <c r="K470" s="2">
        <v>91.12</v>
      </c>
      <c r="L470" s="2">
        <f>+Tabla3567[[#This Row],[BALANCE INICIAL]]*Tabla3567[[#This Row],[PRECIO]]</f>
        <v>1731.2800000000002</v>
      </c>
      <c r="M470" s="2">
        <f>+Tabla3567[[#This Row],[ENTRADAS]]*Tabla3567[[#This Row],[PRECIO]]</f>
        <v>0</v>
      </c>
      <c r="N470" s="2">
        <f>+Tabla3567[[#This Row],[SALIDAS]]*Tabla3567[[#This Row],[PRECIO]]</f>
        <v>0</v>
      </c>
      <c r="O470" s="2">
        <f>+Tabla3567[[#This Row],[BALANCE INICIAL2]]+Tabla3567[[#This Row],[ENTRADAS3]]-Tabla3567[[#This Row],[SALIDAS4]]</f>
        <v>1731.2800000000002</v>
      </c>
    </row>
    <row r="471" spans="1:15">
      <c r="A471" s="9" t="s">
        <v>23</v>
      </c>
      <c r="B471" s="17" t="s">
        <v>881</v>
      </c>
      <c r="C471" t="s">
        <v>882</v>
      </c>
      <c r="D471" t="s">
        <v>431</v>
      </c>
      <c r="F471" s="9" t="s">
        <v>820</v>
      </c>
      <c r="G471">
        <v>7</v>
      </c>
      <c r="I471">
        <v>2</v>
      </c>
      <c r="J471">
        <f>+Tabla3567[[#This Row],[BALANCE INICIAL]]+Tabla3567[[#This Row],[ENTRADAS]]-Tabla3567[[#This Row],[SALIDAS]]</f>
        <v>5</v>
      </c>
      <c r="K471" s="2">
        <v>86.78</v>
      </c>
      <c r="L471" s="2">
        <f>+Tabla3567[[#This Row],[BALANCE INICIAL]]*Tabla3567[[#This Row],[PRECIO]]</f>
        <v>607.46</v>
      </c>
      <c r="M471" s="2">
        <f>+Tabla3567[[#This Row],[ENTRADAS]]*Tabla3567[[#This Row],[PRECIO]]</f>
        <v>0</v>
      </c>
      <c r="N471" s="2">
        <f>+Tabla3567[[#This Row],[SALIDAS]]*Tabla3567[[#This Row],[PRECIO]]</f>
        <v>173.56</v>
      </c>
      <c r="O471" s="2">
        <f>+Tabla3567[[#This Row],[BALANCE INICIAL2]]+Tabla3567[[#This Row],[ENTRADAS3]]-Tabla3567[[#This Row],[SALIDAS4]]</f>
        <v>433.90000000000003</v>
      </c>
    </row>
    <row r="472" spans="1:15">
      <c r="A472" s="9" t="s">
        <v>23</v>
      </c>
      <c r="B472" s="17" t="s">
        <v>881</v>
      </c>
      <c r="C472" t="s">
        <v>882</v>
      </c>
      <c r="D472" t="s">
        <v>432</v>
      </c>
      <c r="F472" s="9" t="s">
        <v>826</v>
      </c>
      <c r="G472">
        <v>20</v>
      </c>
      <c r="I472">
        <v>2</v>
      </c>
      <c r="J472">
        <f>+Tabla3567[[#This Row],[BALANCE INICIAL]]+Tabla3567[[#This Row],[ENTRADAS]]-Tabla3567[[#This Row],[SALIDAS]]</f>
        <v>18</v>
      </c>
      <c r="K472" s="2">
        <v>5.42</v>
      </c>
      <c r="L472" s="2">
        <f>+Tabla3567[[#This Row],[BALANCE INICIAL]]*Tabla3567[[#This Row],[PRECIO]]</f>
        <v>108.4</v>
      </c>
      <c r="M472" s="2">
        <f>+Tabla3567[[#This Row],[ENTRADAS]]*Tabla3567[[#This Row],[PRECIO]]</f>
        <v>0</v>
      </c>
      <c r="N472" s="2">
        <f>+Tabla3567[[#This Row],[SALIDAS]]*Tabla3567[[#This Row],[PRECIO]]</f>
        <v>10.84</v>
      </c>
      <c r="O472" s="2">
        <f>+Tabla3567[[#This Row],[BALANCE INICIAL2]]+Tabla3567[[#This Row],[ENTRADAS3]]-Tabla3567[[#This Row],[SALIDAS4]]</f>
        <v>97.56</v>
      </c>
    </row>
    <row r="473" spans="1:15">
      <c r="A473" s="9" t="s">
        <v>23</v>
      </c>
      <c r="B473" s="17" t="s">
        <v>881</v>
      </c>
      <c r="C473" t="s">
        <v>882</v>
      </c>
      <c r="D473" t="s">
        <v>940</v>
      </c>
      <c r="F473" s="9" t="s">
        <v>826</v>
      </c>
      <c r="H473">
        <v>1</v>
      </c>
      <c r="J473">
        <f>+Tabla3567[[#This Row],[BALANCE INICIAL]]+Tabla3567[[#This Row],[ENTRADAS]]-Tabla3567[[#This Row],[SALIDAS]]</f>
        <v>1</v>
      </c>
      <c r="K473" s="2">
        <v>2605</v>
      </c>
      <c r="L473" s="2">
        <f>+Tabla3567[[#This Row],[BALANCE INICIAL]]*Tabla3567[[#This Row],[PRECIO]]</f>
        <v>0</v>
      </c>
      <c r="M473" s="2">
        <f>+Tabla3567[[#This Row],[ENTRADAS]]*Tabla3567[[#This Row],[PRECIO]]</f>
        <v>2605</v>
      </c>
      <c r="N473" s="2">
        <f>+Tabla3567[[#This Row],[SALIDAS]]*Tabla3567[[#This Row],[PRECIO]]</f>
        <v>0</v>
      </c>
      <c r="O473" s="2">
        <f>+Tabla3567[[#This Row],[BALANCE INICIAL2]]+Tabla3567[[#This Row],[ENTRADAS3]]-Tabla3567[[#This Row],[SALIDAS4]]</f>
        <v>2605</v>
      </c>
    </row>
    <row r="474" spans="1:15">
      <c r="A474" s="9" t="s">
        <v>23</v>
      </c>
      <c r="B474" s="17" t="s">
        <v>881</v>
      </c>
      <c r="C474" t="s">
        <v>882</v>
      </c>
      <c r="D474" t="s">
        <v>941</v>
      </c>
      <c r="F474" s="9" t="s">
        <v>826</v>
      </c>
      <c r="H474">
        <v>3</v>
      </c>
      <c r="J474">
        <f>+Tabla3567[[#This Row],[BALANCE INICIAL]]+Tabla3567[[#This Row],[ENTRADAS]]-Tabla3567[[#This Row],[SALIDAS]]</f>
        <v>3</v>
      </c>
      <c r="K474" s="2">
        <v>755</v>
      </c>
      <c r="L474" s="2">
        <f>+Tabla3567[[#This Row],[BALANCE INICIAL]]*Tabla3567[[#This Row],[PRECIO]]</f>
        <v>0</v>
      </c>
      <c r="M474" s="2">
        <f>+Tabla3567[[#This Row],[ENTRADAS]]*Tabla3567[[#This Row],[PRECIO]]</f>
        <v>2265</v>
      </c>
      <c r="N474" s="2">
        <f>+Tabla3567[[#This Row],[SALIDAS]]*Tabla3567[[#This Row],[PRECIO]]</f>
        <v>0</v>
      </c>
      <c r="O474" s="2">
        <f>+Tabla3567[[#This Row],[BALANCE INICIAL2]]+Tabla3567[[#This Row],[ENTRADAS3]]-Tabla3567[[#This Row],[SALIDAS4]]</f>
        <v>2265</v>
      </c>
    </row>
    <row r="475" spans="1:15">
      <c r="A475" s="9" t="s">
        <v>23</v>
      </c>
      <c r="B475" s="17" t="s">
        <v>881</v>
      </c>
      <c r="C475" t="s">
        <v>882</v>
      </c>
      <c r="D475" t="s">
        <v>942</v>
      </c>
      <c r="F475" s="9" t="s">
        <v>826</v>
      </c>
      <c r="H475">
        <v>60</v>
      </c>
      <c r="J475">
        <f>+Tabla3567[[#This Row],[BALANCE INICIAL]]+Tabla3567[[#This Row],[ENTRADAS]]-Tabla3567[[#This Row],[SALIDAS]]</f>
        <v>60</v>
      </c>
      <c r="K475" s="2">
        <v>64</v>
      </c>
      <c r="L475" s="2">
        <f>+Tabla3567[[#This Row],[BALANCE INICIAL]]*Tabla3567[[#This Row],[PRECIO]]</f>
        <v>0</v>
      </c>
      <c r="M475" s="2">
        <f>+Tabla3567[[#This Row],[ENTRADAS]]*Tabla3567[[#This Row],[PRECIO]]</f>
        <v>3840</v>
      </c>
      <c r="N475" s="2">
        <f>+Tabla3567[[#This Row],[SALIDAS]]*Tabla3567[[#This Row],[PRECIO]]</f>
        <v>0</v>
      </c>
      <c r="O475" s="2">
        <f>+Tabla3567[[#This Row],[BALANCE INICIAL2]]+Tabla3567[[#This Row],[ENTRADAS3]]-Tabla3567[[#This Row],[SALIDAS4]]</f>
        <v>3840</v>
      </c>
    </row>
    <row r="476" spans="1:15">
      <c r="A476" s="9" t="s">
        <v>23</v>
      </c>
      <c r="B476" s="17" t="s">
        <v>881</v>
      </c>
      <c r="C476" t="s">
        <v>882</v>
      </c>
      <c r="D476" t="s">
        <v>943</v>
      </c>
      <c r="F476" s="9" t="s">
        <v>826</v>
      </c>
      <c r="H476">
        <v>3</v>
      </c>
      <c r="J476">
        <f>+Tabla3567[[#This Row],[BALANCE INICIAL]]+Tabla3567[[#This Row],[ENTRADAS]]-Tabla3567[[#This Row],[SALIDAS]]</f>
        <v>3</v>
      </c>
      <c r="K476" s="2">
        <v>236</v>
      </c>
      <c r="L476" s="2">
        <f>+Tabla3567[[#This Row],[BALANCE INICIAL]]*Tabla3567[[#This Row],[PRECIO]]</f>
        <v>0</v>
      </c>
      <c r="M476" s="2">
        <f>+Tabla3567[[#This Row],[ENTRADAS]]*Tabla3567[[#This Row],[PRECIO]]</f>
        <v>708</v>
      </c>
      <c r="N476" s="2">
        <f>+Tabla3567[[#This Row],[SALIDAS]]*Tabla3567[[#This Row],[PRECIO]]</f>
        <v>0</v>
      </c>
      <c r="O476" s="2">
        <f>+Tabla3567[[#This Row],[BALANCE INICIAL2]]+Tabla3567[[#This Row],[ENTRADAS3]]-Tabla3567[[#This Row],[SALIDAS4]]</f>
        <v>708</v>
      </c>
    </row>
    <row r="477" spans="1:15">
      <c r="A477" s="9" t="s">
        <v>23</v>
      </c>
      <c r="B477" s="17" t="s">
        <v>881</v>
      </c>
      <c r="C477" t="s">
        <v>882</v>
      </c>
      <c r="D477" t="s">
        <v>944</v>
      </c>
      <c r="F477" s="9" t="s">
        <v>826</v>
      </c>
      <c r="H477">
        <v>1</v>
      </c>
      <c r="J477">
        <f>+Tabla3567[[#This Row],[BALANCE INICIAL]]+Tabla3567[[#This Row],[ENTRADAS]]-Tabla3567[[#This Row],[SALIDAS]]</f>
        <v>1</v>
      </c>
      <c r="K477" s="2">
        <v>140</v>
      </c>
      <c r="L477" s="2">
        <f>+Tabla3567[[#This Row],[BALANCE INICIAL]]*Tabla3567[[#This Row],[PRECIO]]</f>
        <v>0</v>
      </c>
      <c r="M477" s="2">
        <f>+Tabla3567[[#This Row],[ENTRADAS]]*Tabla3567[[#This Row],[PRECIO]]</f>
        <v>140</v>
      </c>
      <c r="N477" s="2">
        <f>+Tabla3567[[#This Row],[SALIDAS]]*Tabla3567[[#This Row],[PRECIO]]</f>
        <v>0</v>
      </c>
      <c r="O477" s="2">
        <f>+Tabla3567[[#This Row],[BALANCE INICIAL2]]+Tabla3567[[#This Row],[ENTRADAS3]]-Tabla3567[[#This Row],[SALIDAS4]]</f>
        <v>140</v>
      </c>
    </row>
    <row r="478" spans="1:15">
      <c r="A478" s="9" t="s">
        <v>23</v>
      </c>
      <c r="B478" s="17" t="s">
        <v>881</v>
      </c>
      <c r="C478" t="s">
        <v>882</v>
      </c>
      <c r="D478" t="s">
        <v>945</v>
      </c>
      <c r="F478" s="9" t="s">
        <v>826</v>
      </c>
      <c r="H478">
        <v>70</v>
      </c>
      <c r="J478">
        <f>+Tabla3567[[#This Row],[BALANCE INICIAL]]+Tabla3567[[#This Row],[ENTRADAS]]-Tabla3567[[#This Row],[SALIDAS]]</f>
        <v>70</v>
      </c>
      <c r="K478" s="2">
        <v>298</v>
      </c>
      <c r="L478" s="2">
        <f>+Tabla3567[[#This Row],[BALANCE INICIAL]]*Tabla3567[[#This Row],[PRECIO]]</f>
        <v>0</v>
      </c>
      <c r="M478" s="2">
        <f>+Tabla3567[[#This Row],[ENTRADAS]]*Tabla3567[[#This Row],[PRECIO]]</f>
        <v>20860</v>
      </c>
      <c r="N478" s="2">
        <f>+Tabla3567[[#This Row],[SALIDAS]]*Tabla3567[[#This Row],[PRECIO]]</f>
        <v>0</v>
      </c>
      <c r="O478" s="2">
        <f>+Tabla3567[[#This Row],[BALANCE INICIAL2]]+Tabla3567[[#This Row],[ENTRADAS3]]-Tabla3567[[#This Row],[SALIDAS4]]</f>
        <v>20860</v>
      </c>
    </row>
    <row r="479" spans="1:15">
      <c r="A479" s="9" t="s">
        <v>23</v>
      </c>
      <c r="B479" s="17" t="s">
        <v>881</v>
      </c>
      <c r="C479" t="s">
        <v>882</v>
      </c>
      <c r="D479" t="s">
        <v>946</v>
      </c>
      <c r="F479" s="9" t="s">
        <v>826</v>
      </c>
      <c r="H479">
        <v>200</v>
      </c>
      <c r="J479">
        <f>+Tabla3567[[#This Row],[BALANCE INICIAL]]+Tabla3567[[#This Row],[ENTRADAS]]-Tabla3567[[#This Row],[SALIDAS]]</f>
        <v>200</v>
      </c>
      <c r="K479" s="2">
        <v>5.28</v>
      </c>
      <c r="L479" s="2">
        <f>+Tabla3567[[#This Row],[BALANCE INICIAL]]*Tabla3567[[#This Row],[PRECIO]]</f>
        <v>0</v>
      </c>
      <c r="M479" s="2">
        <f>+Tabla3567[[#This Row],[ENTRADAS]]*Tabla3567[[#This Row],[PRECIO]]</f>
        <v>1056</v>
      </c>
      <c r="N479" s="2">
        <f>+Tabla3567[[#This Row],[SALIDAS]]*Tabla3567[[#This Row],[PRECIO]]</f>
        <v>0</v>
      </c>
      <c r="O479" s="2">
        <f>+Tabla3567[[#This Row],[BALANCE INICIAL2]]+Tabla3567[[#This Row],[ENTRADAS3]]-Tabla3567[[#This Row],[SALIDAS4]]</f>
        <v>1056</v>
      </c>
    </row>
    <row r="480" spans="1:15">
      <c r="A480" s="9" t="s">
        <v>23</v>
      </c>
      <c r="B480" s="17" t="s">
        <v>881</v>
      </c>
      <c r="C480" t="s">
        <v>882</v>
      </c>
      <c r="D480" t="s">
        <v>947</v>
      </c>
      <c r="F480" s="9" t="s">
        <v>826</v>
      </c>
      <c r="H480">
        <v>20</v>
      </c>
      <c r="J480">
        <f>+Tabla3567[[#This Row],[BALANCE INICIAL]]+Tabla3567[[#This Row],[ENTRADAS]]-Tabla3567[[#This Row],[SALIDAS]]</f>
        <v>20</v>
      </c>
      <c r="K480" s="2">
        <v>48</v>
      </c>
      <c r="L480" s="2">
        <f>+Tabla3567[[#This Row],[BALANCE INICIAL]]*Tabla3567[[#This Row],[PRECIO]]</f>
        <v>0</v>
      </c>
      <c r="M480" s="2">
        <f>+Tabla3567[[#This Row],[ENTRADAS]]*Tabla3567[[#This Row],[PRECIO]]</f>
        <v>960</v>
      </c>
      <c r="N480" s="2">
        <f>+Tabla3567[[#This Row],[SALIDAS]]*Tabla3567[[#This Row],[PRECIO]]</f>
        <v>0</v>
      </c>
      <c r="O480" s="2">
        <f>+Tabla3567[[#This Row],[BALANCE INICIAL2]]+Tabla3567[[#This Row],[ENTRADAS3]]-Tabla3567[[#This Row],[SALIDAS4]]</f>
        <v>960</v>
      </c>
    </row>
    <row r="481" spans="1:15">
      <c r="A481" s="9" t="s">
        <v>23</v>
      </c>
      <c r="B481" s="17" t="s">
        <v>881</v>
      </c>
      <c r="C481" t="s">
        <v>882</v>
      </c>
      <c r="D481" t="s">
        <v>948</v>
      </c>
      <c r="F481" s="9" t="s">
        <v>826</v>
      </c>
      <c r="H481">
        <v>10</v>
      </c>
      <c r="J481">
        <f>+Tabla3567[[#This Row],[BALANCE INICIAL]]+Tabla3567[[#This Row],[ENTRADAS]]-Tabla3567[[#This Row],[SALIDAS]]</f>
        <v>10</v>
      </c>
      <c r="K481" s="2">
        <v>35</v>
      </c>
      <c r="L481" s="2">
        <f>+Tabla3567[[#This Row],[BALANCE INICIAL]]*Tabla3567[[#This Row],[PRECIO]]</f>
        <v>0</v>
      </c>
      <c r="M481" s="2">
        <f>+Tabla3567[[#This Row],[ENTRADAS]]*Tabla3567[[#This Row],[PRECIO]]</f>
        <v>350</v>
      </c>
      <c r="N481" s="2">
        <f>+Tabla3567[[#This Row],[SALIDAS]]*Tabla3567[[#This Row],[PRECIO]]</f>
        <v>0</v>
      </c>
      <c r="O481" s="2">
        <f>+Tabla3567[[#This Row],[BALANCE INICIAL2]]+Tabla3567[[#This Row],[ENTRADAS3]]-Tabla3567[[#This Row],[SALIDAS4]]</f>
        <v>350</v>
      </c>
    </row>
    <row r="482" spans="1:15">
      <c r="A482" s="9" t="s">
        <v>23</v>
      </c>
      <c r="B482" s="17" t="s">
        <v>881</v>
      </c>
      <c r="C482" t="s">
        <v>882</v>
      </c>
      <c r="D482" t="s">
        <v>949</v>
      </c>
      <c r="F482" s="9" t="s">
        <v>826</v>
      </c>
      <c r="H482">
        <v>1</v>
      </c>
      <c r="J482">
        <f>+Tabla3567[[#This Row],[BALANCE INICIAL]]+Tabla3567[[#This Row],[ENTRADAS]]-Tabla3567[[#This Row],[SALIDAS]]</f>
        <v>1</v>
      </c>
      <c r="K482" s="2">
        <v>3390</v>
      </c>
      <c r="L482" s="2">
        <f>+Tabla3567[[#This Row],[BALANCE INICIAL]]*Tabla3567[[#This Row],[PRECIO]]</f>
        <v>0</v>
      </c>
      <c r="M482" s="2">
        <f>+Tabla3567[[#This Row],[ENTRADAS]]*Tabla3567[[#This Row],[PRECIO]]</f>
        <v>3390</v>
      </c>
      <c r="N482" s="2">
        <f>+Tabla3567[[#This Row],[SALIDAS]]*Tabla3567[[#This Row],[PRECIO]]</f>
        <v>0</v>
      </c>
      <c r="O482" s="2">
        <f>+Tabla3567[[#This Row],[BALANCE INICIAL2]]+Tabla3567[[#This Row],[ENTRADAS3]]-Tabla3567[[#This Row],[SALIDAS4]]</f>
        <v>3390</v>
      </c>
    </row>
    <row r="483" spans="1:15">
      <c r="A483" s="9" t="s">
        <v>23</v>
      </c>
      <c r="B483" s="17" t="s">
        <v>881</v>
      </c>
      <c r="C483" t="s">
        <v>882</v>
      </c>
      <c r="D483" t="s">
        <v>950</v>
      </c>
      <c r="F483" s="9" t="s">
        <v>826</v>
      </c>
      <c r="H483">
        <v>4</v>
      </c>
      <c r="J483">
        <f>+Tabla3567[[#This Row],[BALANCE INICIAL]]+Tabla3567[[#This Row],[ENTRADAS]]-Tabla3567[[#This Row],[SALIDAS]]</f>
        <v>4</v>
      </c>
      <c r="K483" s="2">
        <v>2605</v>
      </c>
      <c r="L483" s="2">
        <f>+Tabla3567[[#This Row],[BALANCE INICIAL]]*Tabla3567[[#This Row],[PRECIO]]</f>
        <v>0</v>
      </c>
      <c r="M483" s="2">
        <f>+Tabla3567[[#This Row],[ENTRADAS]]*Tabla3567[[#This Row],[PRECIO]]</f>
        <v>10420</v>
      </c>
      <c r="N483" s="2">
        <f>+Tabla3567[[#This Row],[SALIDAS]]*Tabla3567[[#This Row],[PRECIO]]</f>
        <v>0</v>
      </c>
      <c r="O483" s="2">
        <f>+Tabla3567[[#This Row],[BALANCE INICIAL2]]+Tabla3567[[#This Row],[ENTRADAS3]]-Tabla3567[[#This Row],[SALIDAS4]]</f>
        <v>10420</v>
      </c>
    </row>
    <row r="484" spans="1:15">
      <c r="A484" s="9" t="s">
        <v>23</v>
      </c>
      <c r="B484" s="17" t="s">
        <v>881</v>
      </c>
      <c r="C484" t="s">
        <v>882</v>
      </c>
      <c r="D484" t="s">
        <v>951</v>
      </c>
      <c r="F484" s="9" t="s">
        <v>826</v>
      </c>
      <c r="H484">
        <v>4</v>
      </c>
      <c r="J484">
        <f>+Tabla3567[[#This Row],[BALANCE INICIAL]]+Tabla3567[[#This Row],[ENTRADAS]]-Tabla3567[[#This Row],[SALIDAS]]</f>
        <v>4</v>
      </c>
      <c r="K484" s="2">
        <v>18.7</v>
      </c>
      <c r="L484" s="2">
        <f>+Tabla3567[[#This Row],[BALANCE INICIAL]]*Tabla3567[[#This Row],[PRECIO]]</f>
        <v>0</v>
      </c>
      <c r="M484" s="2">
        <f>+Tabla3567[[#This Row],[ENTRADAS]]*Tabla3567[[#This Row],[PRECIO]]</f>
        <v>74.8</v>
      </c>
      <c r="N484" s="2">
        <f>+Tabla3567[[#This Row],[SALIDAS]]*Tabla3567[[#This Row],[PRECIO]]</f>
        <v>0</v>
      </c>
      <c r="O484" s="2">
        <f>+Tabla3567[[#This Row],[BALANCE INICIAL2]]+Tabla3567[[#This Row],[ENTRADAS3]]-Tabla3567[[#This Row],[SALIDAS4]]</f>
        <v>74.8</v>
      </c>
    </row>
    <row r="485" spans="1:15">
      <c r="A485" s="9" t="s">
        <v>23</v>
      </c>
      <c r="B485" s="17" t="s">
        <v>881</v>
      </c>
      <c r="C485" t="s">
        <v>882</v>
      </c>
      <c r="D485" t="s">
        <v>952</v>
      </c>
      <c r="F485" s="9" t="s">
        <v>826</v>
      </c>
      <c r="H485">
        <v>30</v>
      </c>
      <c r="J485">
        <f>+Tabla3567[[#This Row],[BALANCE INICIAL]]+Tabla3567[[#This Row],[ENTRADAS]]-Tabla3567[[#This Row],[SALIDAS]]</f>
        <v>30</v>
      </c>
      <c r="K485" s="2">
        <v>275</v>
      </c>
      <c r="L485" s="2">
        <f>+Tabla3567[[#This Row],[BALANCE INICIAL]]*Tabla3567[[#This Row],[PRECIO]]</f>
        <v>0</v>
      </c>
      <c r="M485" s="2">
        <f>+Tabla3567[[#This Row],[ENTRADAS]]*Tabla3567[[#This Row],[PRECIO]]</f>
        <v>8250</v>
      </c>
      <c r="N485" s="2">
        <f>+Tabla3567[[#This Row],[SALIDAS]]*Tabla3567[[#This Row],[PRECIO]]</f>
        <v>0</v>
      </c>
      <c r="O485" s="2">
        <f>+Tabla3567[[#This Row],[BALANCE INICIAL2]]+Tabla3567[[#This Row],[ENTRADAS3]]-Tabla3567[[#This Row],[SALIDAS4]]</f>
        <v>8250</v>
      </c>
    </row>
    <row r="486" spans="1:15">
      <c r="A486" s="9" t="s">
        <v>23</v>
      </c>
      <c r="B486" s="17" t="s">
        <v>881</v>
      </c>
      <c r="C486" t="s">
        <v>882</v>
      </c>
      <c r="D486" t="s">
        <v>953</v>
      </c>
      <c r="F486" s="9" t="s">
        <v>826</v>
      </c>
      <c r="H486">
        <v>50</v>
      </c>
      <c r="J486">
        <f>+Tabla3567[[#This Row],[BALANCE INICIAL]]+Tabla3567[[#This Row],[ENTRADAS]]-Tabla3567[[#This Row],[SALIDAS]]</f>
        <v>50</v>
      </c>
      <c r="K486" s="2">
        <v>65</v>
      </c>
      <c r="L486" s="2">
        <f>+Tabla3567[[#This Row],[BALANCE INICIAL]]*Tabla3567[[#This Row],[PRECIO]]</f>
        <v>0</v>
      </c>
      <c r="M486" s="2">
        <f>+Tabla3567[[#This Row],[ENTRADAS]]*Tabla3567[[#This Row],[PRECIO]]</f>
        <v>3250</v>
      </c>
      <c r="N486" s="2">
        <f>+Tabla3567[[#This Row],[SALIDAS]]*Tabla3567[[#This Row],[PRECIO]]</f>
        <v>0</v>
      </c>
      <c r="O486" s="2">
        <f>+Tabla3567[[#This Row],[BALANCE INICIAL2]]+Tabla3567[[#This Row],[ENTRADAS3]]-Tabla3567[[#This Row],[SALIDAS4]]</f>
        <v>3250</v>
      </c>
    </row>
    <row r="487" spans="1:15">
      <c r="A487" s="9" t="s">
        <v>27</v>
      </c>
      <c r="B487" s="16" t="s">
        <v>889</v>
      </c>
      <c r="C487" t="s">
        <v>68</v>
      </c>
      <c r="D487" t="s">
        <v>122</v>
      </c>
      <c r="F487" s="9" t="s">
        <v>824</v>
      </c>
      <c r="G487">
        <v>84</v>
      </c>
      <c r="I487">
        <v>21</v>
      </c>
      <c r="J487">
        <f>+Tabla3567[[#This Row],[BALANCE INICIAL]]+Tabla3567[[#This Row],[ENTRADAS]]-Tabla3567[[#This Row],[SALIDAS]]</f>
        <v>63</v>
      </c>
      <c r="K487" s="2">
        <v>335</v>
      </c>
      <c r="L487" s="2">
        <f>+Tabla3567[[#This Row],[BALANCE INICIAL]]*Tabla3567[[#This Row],[PRECIO]]</f>
        <v>28140</v>
      </c>
      <c r="M487" s="2">
        <f>+Tabla3567[[#This Row],[ENTRADAS]]*Tabla3567[[#This Row],[PRECIO]]</f>
        <v>0</v>
      </c>
      <c r="N487" s="2">
        <f>+Tabla3567[[#This Row],[SALIDAS]]*Tabla3567[[#This Row],[PRECIO]]</f>
        <v>7035</v>
      </c>
      <c r="O487" s="2">
        <f>+Tabla3567[[#This Row],[BALANCE INICIAL2]]+Tabla3567[[#This Row],[ENTRADAS3]]-Tabla3567[[#This Row],[SALIDAS4]]</f>
        <v>21105</v>
      </c>
    </row>
    <row r="488" spans="1:15">
      <c r="A488" s="9" t="s">
        <v>23</v>
      </c>
      <c r="B488" s="10" t="s">
        <v>881</v>
      </c>
      <c r="C488" t="s">
        <v>97</v>
      </c>
      <c r="D488" t="s">
        <v>382</v>
      </c>
      <c r="F488" s="9" t="s">
        <v>860</v>
      </c>
      <c r="G488">
        <v>2</v>
      </c>
      <c r="J488">
        <f>+Tabla3567[[#This Row],[BALANCE INICIAL]]+Tabla3567[[#This Row],[ENTRADAS]]-Tabla3567[[#This Row],[SALIDAS]]</f>
        <v>2</v>
      </c>
      <c r="K488" s="2">
        <v>1250</v>
      </c>
      <c r="L488" s="2">
        <f>+Tabla3567[[#This Row],[BALANCE INICIAL]]*Tabla3567[[#This Row],[PRECIO]]</f>
        <v>2500</v>
      </c>
      <c r="M488" s="2">
        <f>+Tabla3567[[#This Row],[ENTRADAS]]*Tabla3567[[#This Row],[PRECIO]]</f>
        <v>0</v>
      </c>
      <c r="N488" s="2">
        <f>+Tabla3567[[#This Row],[SALIDAS]]*Tabla3567[[#This Row],[PRECIO]]</f>
        <v>0</v>
      </c>
      <c r="O488" s="2">
        <f>+Tabla3567[[#This Row],[BALANCE INICIAL2]]+Tabla3567[[#This Row],[ENTRADAS3]]-Tabla3567[[#This Row],[SALIDAS4]]</f>
        <v>2500</v>
      </c>
    </row>
    <row r="489" spans="1:15">
      <c r="A489" s="9" t="s">
        <v>23</v>
      </c>
      <c r="B489" s="10" t="s">
        <v>881</v>
      </c>
      <c r="C489" t="s">
        <v>97</v>
      </c>
      <c r="D489" t="s">
        <v>383</v>
      </c>
      <c r="F489" s="9" t="s">
        <v>826</v>
      </c>
      <c r="G489">
        <v>5</v>
      </c>
      <c r="J489">
        <f>+Tabla3567[[#This Row],[BALANCE INICIAL]]+Tabla3567[[#This Row],[ENTRADAS]]-Tabla3567[[#This Row],[SALIDAS]]</f>
        <v>5</v>
      </c>
      <c r="K489" s="2">
        <v>780</v>
      </c>
      <c r="L489" s="2">
        <f>+Tabla3567[[#This Row],[BALANCE INICIAL]]*Tabla3567[[#This Row],[PRECIO]]</f>
        <v>3900</v>
      </c>
      <c r="M489" s="2">
        <f>+Tabla3567[[#This Row],[ENTRADAS]]*Tabla3567[[#This Row],[PRECIO]]</f>
        <v>0</v>
      </c>
      <c r="N489" s="2">
        <f>+Tabla3567[[#This Row],[SALIDAS]]*Tabla3567[[#This Row],[PRECIO]]</f>
        <v>0</v>
      </c>
      <c r="O489" s="2">
        <f>+Tabla3567[[#This Row],[BALANCE INICIAL2]]+Tabla3567[[#This Row],[ENTRADAS3]]-Tabla3567[[#This Row],[SALIDAS4]]</f>
        <v>3900</v>
      </c>
    </row>
    <row r="490" spans="1:15">
      <c r="A490" s="9" t="s">
        <v>43</v>
      </c>
      <c r="B490" s="10" t="s">
        <v>879</v>
      </c>
      <c r="C490" t="s">
        <v>89</v>
      </c>
      <c r="D490" t="s">
        <v>281</v>
      </c>
      <c r="F490" s="9" t="s">
        <v>826</v>
      </c>
      <c r="G490">
        <v>560</v>
      </c>
      <c r="H490">
        <v>500</v>
      </c>
      <c r="I490">
        <v>670</v>
      </c>
      <c r="J490">
        <f>+Tabla3567[[#This Row],[BALANCE INICIAL]]+Tabla3567[[#This Row],[ENTRADAS]]-Tabla3567[[#This Row],[SALIDAS]]</f>
        <v>390</v>
      </c>
      <c r="K490" s="2">
        <v>44.92</v>
      </c>
      <c r="L490" s="2">
        <f>+Tabla3567[[#This Row],[BALANCE INICIAL]]*Tabla3567[[#This Row],[PRECIO]]</f>
        <v>25155.200000000001</v>
      </c>
      <c r="M490" s="2">
        <f>+Tabla3567[[#This Row],[ENTRADAS]]*Tabla3567[[#This Row],[PRECIO]]</f>
        <v>22460</v>
      </c>
      <c r="N490" s="2">
        <f>+Tabla3567[[#This Row],[SALIDAS]]*Tabla3567[[#This Row],[PRECIO]]</f>
        <v>30096.400000000001</v>
      </c>
      <c r="O490" s="2">
        <f>+Tabla3567[[#This Row],[BALANCE INICIAL2]]+Tabla3567[[#This Row],[ENTRADAS3]]-Tabla3567[[#This Row],[SALIDAS4]]</f>
        <v>17518.799999999996</v>
      </c>
    </row>
    <row r="491" spans="1:15">
      <c r="A491" s="9" t="s">
        <v>43</v>
      </c>
      <c r="B491" s="10" t="s">
        <v>879</v>
      </c>
      <c r="C491" t="s">
        <v>89</v>
      </c>
      <c r="D491" t="s">
        <v>282</v>
      </c>
      <c r="F491" s="9" t="s">
        <v>826</v>
      </c>
      <c r="G491">
        <v>272</v>
      </c>
      <c r="H491">
        <v>500</v>
      </c>
      <c r="I491">
        <v>272</v>
      </c>
      <c r="J491">
        <f>+Tabla3567[[#This Row],[BALANCE INICIAL]]+Tabla3567[[#This Row],[ENTRADAS]]-Tabla3567[[#This Row],[SALIDAS]]</f>
        <v>500</v>
      </c>
      <c r="K491" s="2">
        <v>20</v>
      </c>
      <c r="L491" s="2">
        <f>+Tabla3567[[#This Row],[BALANCE INICIAL]]*Tabla3567[[#This Row],[PRECIO]]</f>
        <v>5440</v>
      </c>
      <c r="M491" s="2">
        <f>+Tabla3567[[#This Row],[ENTRADAS]]*Tabla3567[[#This Row],[PRECIO]]</f>
        <v>10000</v>
      </c>
      <c r="N491" s="2">
        <f>+Tabla3567[[#This Row],[SALIDAS]]*Tabla3567[[#This Row],[PRECIO]]</f>
        <v>5440</v>
      </c>
      <c r="O491" s="2">
        <f>+Tabla3567[[#This Row],[BALANCE INICIAL2]]+Tabla3567[[#This Row],[ENTRADAS3]]-Tabla3567[[#This Row],[SALIDAS4]]</f>
        <v>10000</v>
      </c>
    </row>
    <row r="492" spans="1:15">
      <c r="A492" s="9" t="s">
        <v>43</v>
      </c>
      <c r="B492" s="10" t="s">
        <v>879</v>
      </c>
      <c r="C492" t="s">
        <v>96</v>
      </c>
      <c r="D492" t="s">
        <v>379</v>
      </c>
      <c r="F492" s="9" t="s">
        <v>825</v>
      </c>
      <c r="G492">
        <v>168</v>
      </c>
      <c r="J492">
        <f>+Tabla3567[[#This Row],[BALANCE INICIAL]]+Tabla3567[[#This Row],[ENTRADAS]]-Tabla3567[[#This Row],[SALIDAS]]</f>
        <v>168</v>
      </c>
      <c r="K492" s="2">
        <v>370</v>
      </c>
      <c r="L492" s="2">
        <f>+Tabla3567[[#This Row],[BALANCE INICIAL]]*Tabla3567[[#This Row],[PRECIO]]</f>
        <v>62160</v>
      </c>
      <c r="M492" s="2">
        <f>+Tabla3567[[#This Row],[ENTRADAS]]*Tabla3567[[#This Row],[PRECIO]]</f>
        <v>0</v>
      </c>
      <c r="N492" s="2">
        <f>+Tabla3567[[#This Row],[SALIDAS]]*Tabla3567[[#This Row],[PRECIO]]</f>
        <v>0</v>
      </c>
      <c r="O492" s="2">
        <f>+Tabla3567[[#This Row],[BALANCE INICIAL2]]+Tabla3567[[#This Row],[ENTRADAS3]]-Tabla3567[[#This Row],[SALIDAS4]]</f>
        <v>62160</v>
      </c>
    </row>
    <row r="493" spans="1:15">
      <c r="A493" s="13" t="s">
        <v>33</v>
      </c>
      <c r="B493" s="10" t="s">
        <v>879</v>
      </c>
      <c r="C493" t="s">
        <v>106</v>
      </c>
      <c r="D493" t="s">
        <v>643</v>
      </c>
      <c r="F493" s="9" t="s">
        <v>870</v>
      </c>
      <c r="G493">
        <v>4</v>
      </c>
      <c r="J493">
        <f>+Tabla3567[[#This Row],[BALANCE INICIAL]]+Tabla3567[[#This Row],[ENTRADAS]]-Tabla3567[[#This Row],[SALIDAS]]</f>
        <v>4</v>
      </c>
      <c r="K493" s="2">
        <v>450</v>
      </c>
      <c r="L493" s="2">
        <f>+Tabla3567[[#This Row],[BALANCE INICIAL]]*Tabla3567[[#This Row],[PRECIO]]</f>
        <v>1800</v>
      </c>
      <c r="M493" s="2">
        <f>+Tabla3567[[#This Row],[ENTRADAS]]*Tabla3567[[#This Row],[PRECIO]]</f>
        <v>0</v>
      </c>
      <c r="N493" s="2">
        <f>+Tabla3567[[#This Row],[SALIDAS]]*Tabla3567[[#This Row],[PRECIO]]</f>
        <v>0</v>
      </c>
      <c r="O493" s="2">
        <f>+Tabla3567[[#This Row],[BALANCE INICIAL2]]+Tabla3567[[#This Row],[ENTRADAS3]]-Tabla3567[[#This Row],[SALIDAS4]]</f>
        <v>1800</v>
      </c>
    </row>
    <row r="494" spans="1:15">
      <c r="A494" s="9" t="s">
        <v>33</v>
      </c>
      <c r="B494" s="10" t="s">
        <v>879</v>
      </c>
      <c r="C494" t="s">
        <v>106</v>
      </c>
      <c r="D494" t="s">
        <v>691</v>
      </c>
      <c r="F494" s="9" t="s">
        <v>820</v>
      </c>
      <c r="G494">
        <v>202</v>
      </c>
      <c r="J494">
        <f>+Tabla3567[[#This Row],[BALANCE INICIAL]]+Tabla3567[[#This Row],[ENTRADAS]]-Tabla3567[[#This Row],[SALIDAS]]</f>
        <v>202</v>
      </c>
      <c r="K494" s="2">
        <v>275</v>
      </c>
      <c r="L494" s="2">
        <f>+Tabla3567[[#This Row],[BALANCE INICIAL]]*Tabla3567[[#This Row],[PRECIO]]</f>
        <v>55550</v>
      </c>
      <c r="M494" s="2">
        <f>+Tabla3567[[#This Row],[ENTRADAS]]*Tabla3567[[#This Row],[PRECIO]]</f>
        <v>0</v>
      </c>
      <c r="N494" s="2">
        <f>+Tabla3567[[#This Row],[SALIDAS]]*Tabla3567[[#This Row],[PRECIO]]</f>
        <v>0</v>
      </c>
      <c r="O494" s="2">
        <f>+Tabla3567[[#This Row],[BALANCE INICIAL2]]+Tabla3567[[#This Row],[ENTRADAS3]]-Tabla3567[[#This Row],[SALIDAS4]]</f>
        <v>55550</v>
      </c>
    </row>
    <row r="495" spans="1:15">
      <c r="A495" s="9" t="s">
        <v>33</v>
      </c>
      <c r="B495" s="10" t="s">
        <v>879</v>
      </c>
      <c r="C495" t="s">
        <v>106</v>
      </c>
      <c r="D495" t="s">
        <v>692</v>
      </c>
      <c r="F495" s="9" t="s">
        <v>820</v>
      </c>
      <c r="G495">
        <v>1</v>
      </c>
      <c r="J495">
        <f>+Tabla3567[[#This Row],[BALANCE INICIAL]]+Tabla3567[[#This Row],[ENTRADAS]]-Tabla3567[[#This Row],[SALIDAS]]</f>
        <v>1</v>
      </c>
      <c r="K495" s="2">
        <v>1850</v>
      </c>
      <c r="L495" s="2">
        <f>+Tabla3567[[#This Row],[BALANCE INICIAL]]*Tabla3567[[#This Row],[PRECIO]]</f>
        <v>1850</v>
      </c>
      <c r="M495" s="2">
        <f>+Tabla3567[[#This Row],[ENTRADAS]]*Tabla3567[[#This Row],[PRECIO]]</f>
        <v>0</v>
      </c>
      <c r="N495" s="2">
        <f>+Tabla3567[[#This Row],[SALIDAS]]*Tabla3567[[#This Row],[PRECIO]]</f>
        <v>0</v>
      </c>
      <c r="O495" s="2">
        <f>+Tabla3567[[#This Row],[BALANCE INICIAL2]]+Tabla3567[[#This Row],[ENTRADAS3]]-Tabla3567[[#This Row],[SALIDAS4]]</f>
        <v>1850</v>
      </c>
    </row>
    <row r="496" spans="1:15">
      <c r="A496" s="9" t="s">
        <v>33</v>
      </c>
      <c r="B496" s="10" t="s">
        <v>879</v>
      </c>
      <c r="C496" t="s">
        <v>106</v>
      </c>
      <c r="D496" t="s">
        <v>693</v>
      </c>
      <c r="F496" s="9" t="s">
        <v>820</v>
      </c>
      <c r="G496">
        <v>8</v>
      </c>
      <c r="J496">
        <f>+Tabla3567[[#This Row],[BALANCE INICIAL]]+Tabla3567[[#This Row],[ENTRADAS]]-Tabla3567[[#This Row],[SALIDAS]]</f>
        <v>8</v>
      </c>
      <c r="K496" s="2">
        <v>900</v>
      </c>
      <c r="L496" s="2">
        <f>+Tabla3567[[#This Row],[BALANCE INICIAL]]*Tabla3567[[#This Row],[PRECIO]]</f>
        <v>7200</v>
      </c>
      <c r="M496" s="2">
        <f>+Tabla3567[[#This Row],[ENTRADAS]]*Tabla3567[[#This Row],[PRECIO]]</f>
        <v>0</v>
      </c>
      <c r="N496" s="2">
        <f>+Tabla3567[[#This Row],[SALIDAS]]*Tabla3567[[#This Row],[PRECIO]]</f>
        <v>0</v>
      </c>
      <c r="O496" s="2">
        <f>+Tabla3567[[#This Row],[BALANCE INICIAL2]]+Tabla3567[[#This Row],[ENTRADAS3]]-Tabla3567[[#This Row],[SALIDAS4]]</f>
        <v>7200</v>
      </c>
    </row>
    <row r="497" spans="1:15">
      <c r="A497" s="9" t="s">
        <v>33</v>
      </c>
      <c r="B497" s="10" t="s">
        <v>879</v>
      </c>
      <c r="C497" t="s">
        <v>106</v>
      </c>
      <c r="D497" t="s">
        <v>694</v>
      </c>
      <c r="F497" s="9" t="s">
        <v>820</v>
      </c>
      <c r="G497">
        <v>2</v>
      </c>
      <c r="J497">
        <f>+Tabla3567[[#This Row],[BALANCE INICIAL]]+Tabla3567[[#This Row],[ENTRADAS]]-Tabla3567[[#This Row],[SALIDAS]]</f>
        <v>2</v>
      </c>
      <c r="K497" s="2">
        <v>290</v>
      </c>
      <c r="L497" s="2">
        <f>+Tabla3567[[#This Row],[BALANCE INICIAL]]*Tabla3567[[#This Row],[PRECIO]]</f>
        <v>580</v>
      </c>
      <c r="M497" s="2">
        <f>+Tabla3567[[#This Row],[ENTRADAS]]*Tabla3567[[#This Row],[PRECIO]]</f>
        <v>0</v>
      </c>
      <c r="N497" s="2">
        <f>+Tabla3567[[#This Row],[SALIDAS]]*Tabla3567[[#This Row],[PRECIO]]</f>
        <v>0</v>
      </c>
      <c r="O497" s="2">
        <f>+Tabla3567[[#This Row],[BALANCE INICIAL2]]+Tabla3567[[#This Row],[ENTRADAS3]]-Tabla3567[[#This Row],[SALIDAS4]]</f>
        <v>580</v>
      </c>
    </row>
    <row r="498" spans="1:15">
      <c r="A498" s="14" t="s">
        <v>33</v>
      </c>
      <c r="B498" s="10" t="s">
        <v>879</v>
      </c>
      <c r="C498" s="16" t="s">
        <v>106</v>
      </c>
      <c r="D498" t="s">
        <v>705</v>
      </c>
      <c r="F498" s="9" t="s">
        <v>825</v>
      </c>
      <c r="G498">
        <v>2</v>
      </c>
      <c r="J498">
        <f>+Tabla3567[[#This Row],[BALANCE INICIAL]]+Tabla3567[[#This Row],[ENTRADAS]]-Tabla3567[[#This Row],[SALIDAS]]</f>
        <v>2</v>
      </c>
      <c r="K498" s="2">
        <v>290</v>
      </c>
      <c r="L498" s="2">
        <f>+Tabla3567[[#This Row],[BALANCE INICIAL]]*Tabla3567[[#This Row],[PRECIO]]</f>
        <v>580</v>
      </c>
      <c r="M498" s="2">
        <f>+Tabla3567[[#This Row],[ENTRADAS]]*Tabla3567[[#This Row],[PRECIO]]</f>
        <v>0</v>
      </c>
      <c r="N498" s="2">
        <f>+Tabla3567[[#This Row],[SALIDAS]]*Tabla3567[[#This Row],[PRECIO]]</f>
        <v>0</v>
      </c>
      <c r="O498" s="2">
        <f>+Tabla3567[[#This Row],[BALANCE INICIAL2]]+Tabla3567[[#This Row],[ENTRADAS3]]-Tabla3567[[#This Row],[SALIDAS4]]</f>
        <v>580</v>
      </c>
    </row>
    <row r="499" spans="1:15">
      <c r="A499" s="9" t="s">
        <v>33</v>
      </c>
      <c r="B499" s="10" t="s">
        <v>879</v>
      </c>
      <c r="C499" t="s">
        <v>106</v>
      </c>
      <c r="D499" t="s">
        <v>708</v>
      </c>
      <c r="F499" s="9" t="s">
        <v>825</v>
      </c>
      <c r="G499">
        <v>9</v>
      </c>
      <c r="J499">
        <f>+Tabla3567[[#This Row],[BALANCE INICIAL]]+Tabla3567[[#This Row],[ENTRADAS]]-Tabla3567[[#This Row],[SALIDAS]]</f>
        <v>9</v>
      </c>
      <c r="K499" s="2">
        <v>633.62</v>
      </c>
      <c r="L499" s="2">
        <f>+Tabla3567[[#This Row],[BALANCE INICIAL]]*Tabla3567[[#This Row],[PRECIO]]</f>
        <v>5702.58</v>
      </c>
      <c r="M499" s="2">
        <f>+Tabla3567[[#This Row],[ENTRADAS]]*Tabla3567[[#This Row],[PRECIO]]</f>
        <v>0</v>
      </c>
      <c r="N499" s="2">
        <f>+Tabla3567[[#This Row],[SALIDAS]]*Tabla3567[[#This Row],[PRECIO]]</f>
        <v>0</v>
      </c>
      <c r="O499" s="2">
        <f>+Tabla3567[[#This Row],[BALANCE INICIAL2]]+Tabla3567[[#This Row],[ENTRADAS3]]-Tabla3567[[#This Row],[SALIDAS4]]</f>
        <v>5702.58</v>
      </c>
    </row>
    <row r="500" spans="1:15">
      <c r="A500" s="9" t="s">
        <v>33</v>
      </c>
      <c r="B500" s="10" t="s">
        <v>879</v>
      </c>
      <c r="C500" t="s">
        <v>106</v>
      </c>
      <c r="D500" t="s">
        <v>709</v>
      </c>
      <c r="F500" s="9" t="s">
        <v>825</v>
      </c>
      <c r="G500">
        <v>13</v>
      </c>
      <c r="J500">
        <f>+Tabla3567[[#This Row],[BALANCE INICIAL]]+Tabla3567[[#This Row],[ENTRADAS]]-Tabla3567[[#This Row],[SALIDAS]]</f>
        <v>13</v>
      </c>
      <c r="K500" s="2">
        <v>615</v>
      </c>
      <c r="L500" s="2">
        <f>+Tabla3567[[#This Row],[BALANCE INICIAL]]*Tabla3567[[#This Row],[PRECIO]]</f>
        <v>7995</v>
      </c>
      <c r="M500" s="2">
        <f>+Tabla3567[[#This Row],[ENTRADAS]]*Tabla3567[[#This Row],[PRECIO]]</f>
        <v>0</v>
      </c>
      <c r="N500" s="2">
        <f>+Tabla3567[[#This Row],[SALIDAS]]*Tabla3567[[#This Row],[PRECIO]]</f>
        <v>0</v>
      </c>
      <c r="O500" s="2">
        <f>+Tabla3567[[#This Row],[BALANCE INICIAL2]]+Tabla3567[[#This Row],[ENTRADAS3]]-Tabla3567[[#This Row],[SALIDAS4]]</f>
        <v>7995</v>
      </c>
    </row>
    <row r="501" spans="1:15">
      <c r="A501" s="9" t="s">
        <v>33</v>
      </c>
      <c r="B501" s="10" t="s">
        <v>879</v>
      </c>
      <c r="C501" t="s">
        <v>106</v>
      </c>
      <c r="D501" t="s">
        <v>716</v>
      </c>
      <c r="F501" s="9" t="s">
        <v>825</v>
      </c>
      <c r="G501">
        <v>7</v>
      </c>
      <c r="J501">
        <f>+Tabla3567[[#This Row],[BALANCE INICIAL]]+Tabla3567[[#This Row],[ENTRADAS]]-Tabla3567[[#This Row],[SALIDAS]]</f>
        <v>7</v>
      </c>
      <c r="K501" s="2">
        <v>1650</v>
      </c>
      <c r="L501" s="2">
        <f>+Tabla3567[[#This Row],[BALANCE INICIAL]]*Tabla3567[[#This Row],[PRECIO]]</f>
        <v>11550</v>
      </c>
      <c r="M501" s="2">
        <f>+Tabla3567[[#This Row],[ENTRADAS]]*Tabla3567[[#This Row],[PRECIO]]</f>
        <v>0</v>
      </c>
      <c r="N501" s="2">
        <f>+Tabla3567[[#This Row],[SALIDAS]]*Tabla3567[[#This Row],[PRECIO]]</f>
        <v>0</v>
      </c>
      <c r="O501" s="2">
        <f>+Tabla3567[[#This Row],[BALANCE INICIAL2]]+Tabla3567[[#This Row],[ENTRADAS3]]-Tabla3567[[#This Row],[SALIDAS4]]</f>
        <v>11550</v>
      </c>
    </row>
    <row r="502" spans="1:15">
      <c r="A502" s="9" t="s">
        <v>33</v>
      </c>
      <c r="B502" s="10" t="s">
        <v>879</v>
      </c>
      <c r="C502" t="s">
        <v>106</v>
      </c>
      <c r="D502" t="s">
        <v>717</v>
      </c>
      <c r="F502" s="9" t="s">
        <v>825</v>
      </c>
      <c r="G502">
        <v>12</v>
      </c>
      <c r="J502">
        <f>+Tabla3567[[#This Row],[BALANCE INICIAL]]+Tabla3567[[#This Row],[ENTRADAS]]-Tabla3567[[#This Row],[SALIDAS]]</f>
        <v>12</v>
      </c>
      <c r="K502" s="2">
        <v>600</v>
      </c>
      <c r="L502" s="2">
        <f>+Tabla3567[[#This Row],[BALANCE INICIAL]]*Tabla3567[[#This Row],[PRECIO]]</f>
        <v>7200</v>
      </c>
      <c r="M502" s="2">
        <f>+Tabla3567[[#This Row],[ENTRADAS]]*Tabla3567[[#This Row],[PRECIO]]</f>
        <v>0</v>
      </c>
      <c r="N502" s="2">
        <f>+Tabla3567[[#This Row],[SALIDAS]]*Tabla3567[[#This Row],[PRECIO]]</f>
        <v>0</v>
      </c>
      <c r="O502" s="2">
        <f>+Tabla3567[[#This Row],[BALANCE INICIAL2]]+Tabla3567[[#This Row],[ENTRADAS3]]-Tabla3567[[#This Row],[SALIDAS4]]</f>
        <v>7200</v>
      </c>
    </row>
    <row r="503" spans="1:15">
      <c r="A503" s="9" t="s">
        <v>33</v>
      </c>
      <c r="B503" s="10" t="s">
        <v>879</v>
      </c>
      <c r="C503" t="s">
        <v>106</v>
      </c>
      <c r="D503" t="s">
        <v>754</v>
      </c>
      <c r="F503" s="9" t="s">
        <v>865</v>
      </c>
      <c r="G503">
        <v>5</v>
      </c>
      <c r="J503">
        <f>+Tabla3567[[#This Row],[BALANCE INICIAL]]+Tabla3567[[#This Row],[ENTRADAS]]-Tabla3567[[#This Row],[SALIDAS]]</f>
        <v>5</v>
      </c>
      <c r="K503" s="2">
        <v>950</v>
      </c>
      <c r="L503" s="2">
        <f>+Tabla3567[[#This Row],[BALANCE INICIAL]]*Tabla3567[[#This Row],[PRECIO]]</f>
        <v>4750</v>
      </c>
      <c r="M503" s="2">
        <f>+Tabla3567[[#This Row],[ENTRADAS]]*Tabla3567[[#This Row],[PRECIO]]</f>
        <v>0</v>
      </c>
      <c r="N503" s="2">
        <f>+Tabla3567[[#This Row],[SALIDAS]]*Tabla3567[[#This Row],[PRECIO]]</f>
        <v>0</v>
      </c>
      <c r="O503" s="2">
        <f>+Tabla3567[[#This Row],[BALANCE INICIAL2]]+Tabla3567[[#This Row],[ENTRADAS3]]-Tabla3567[[#This Row],[SALIDAS4]]</f>
        <v>4750</v>
      </c>
    </row>
    <row r="504" spans="1:15">
      <c r="A504" s="9" t="s">
        <v>33</v>
      </c>
      <c r="B504" s="10" t="s">
        <v>879</v>
      </c>
      <c r="C504" t="s">
        <v>106</v>
      </c>
      <c r="D504" t="s">
        <v>800</v>
      </c>
      <c r="F504" s="9" t="s">
        <v>825</v>
      </c>
      <c r="G504">
        <v>4</v>
      </c>
      <c r="J504">
        <f>+Tabla3567[[#This Row],[BALANCE INICIAL]]+Tabla3567[[#This Row],[ENTRADAS]]-Tabla3567[[#This Row],[SALIDAS]]</f>
        <v>4</v>
      </c>
      <c r="K504" s="2">
        <v>990</v>
      </c>
      <c r="L504" s="2">
        <f>+Tabla3567[[#This Row],[BALANCE INICIAL]]*Tabla3567[[#This Row],[PRECIO]]</f>
        <v>3960</v>
      </c>
      <c r="M504" s="2">
        <f>+Tabla3567[[#This Row],[ENTRADAS]]*Tabla3567[[#This Row],[PRECIO]]</f>
        <v>0</v>
      </c>
      <c r="N504" s="2">
        <f>+Tabla3567[[#This Row],[SALIDAS]]*Tabla3567[[#This Row],[PRECIO]]</f>
        <v>0</v>
      </c>
      <c r="O504" s="2">
        <f>+Tabla3567[[#This Row],[BALANCE INICIAL2]]+Tabla3567[[#This Row],[ENTRADAS3]]-Tabla3567[[#This Row],[SALIDAS4]]</f>
        <v>3960</v>
      </c>
    </row>
    <row r="505" spans="1:15">
      <c r="A505" s="9" t="s">
        <v>33</v>
      </c>
      <c r="B505" s="10" t="s">
        <v>879</v>
      </c>
      <c r="C505" t="s">
        <v>106</v>
      </c>
      <c r="D505" t="s">
        <v>801</v>
      </c>
      <c r="F505" s="9" t="s">
        <v>825</v>
      </c>
      <c r="G505">
        <v>3</v>
      </c>
      <c r="I505">
        <v>2</v>
      </c>
      <c r="J505">
        <f>+Tabla3567[[#This Row],[BALANCE INICIAL]]+Tabla3567[[#This Row],[ENTRADAS]]-Tabla3567[[#This Row],[SALIDAS]]</f>
        <v>1</v>
      </c>
      <c r="K505" s="2">
        <v>750</v>
      </c>
      <c r="L505" s="2">
        <f>+Tabla3567[[#This Row],[BALANCE INICIAL]]*Tabla3567[[#This Row],[PRECIO]]</f>
        <v>2250</v>
      </c>
      <c r="M505" s="2">
        <f>+Tabla3567[[#This Row],[ENTRADAS]]*Tabla3567[[#This Row],[PRECIO]]</f>
        <v>0</v>
      </c>
      <c r="N505" s="2">
        <f>+Tabla3567[[#This Row],[SALIDAS]]*Tabla3567[[#This Row],[PRECIO]]</f>
        <v>1500</v>
      </c>
      <c r="O505" s="2">
        <f>+Tabla3567[[#This Row],[BALANCE INICIAL2]]+Tabla3567[[#This Row],[ENTRADAS3]]-Tabla3567[[#This Row],[SALIDAS4]]</f>
        <v>750</v>
      </c>
    </row>
    <row r="506" spans="1:15">
      <c r="A506" s="9" t="s">
        <v>33</v>
      </c>
      <c r="B506" s="10" t="s">
        <v>879</v>
      </c>
      <c r="C506" t="s">
        <v>106</v>
      </c>
      <c r="D506" t="s">
        <v>819</v>
      </c>
      <c r="F506" s="9" t="s">
        <v>825</v>
      </c>
      <c r="G506">
        <v>1</v>
      </c>
      <c r="J506">
        <f>+Tabla3567[[#This Row],[BALANCE INICIAL]]+Tabla3567[[#This Row],[ENTRADAS]]-Tabla3567[[#This Row],[SALIDAS]]</f>
        <v>1</v>
      </c>
      <c r="K506" s="2">
        <v>1490</v>
      </c>
      <c r="L506" s="2">
        <f>+Tabla3567[[#This Row],[BALANCE INICIAL]]*Tabla3567[[#This Row],[PRECIO]]</f>
        <v>1490</v>
      </c>
      <c r="M506" s="2">
        <f>+Tabla3567[[#This Row],[ENTRADAS]]*Tabla3567[[#This Row],[PRECIO]]</f>
        <v>0</v>
      </c>
      <c r="N506" s="2">
        <f>+Tabla3567[[#This Row],[SALIDAS]]*Tabla3567[[#This Row],[PRECIO]]</f>
        <v>0</v>
      </c>
      <c r="O506" s="2">
        <f>+Tabla3567[[#This Row],[BALANCE INICIAL2]]+Tabla3567[[#This Row],[ENTRADAS3]]-Tabla3567[[#This Row],[SALIDAS4]]</f>
        <v>1490</v>
      </c>
    </row>
    <row r="507" spans="1:15">
      <c r="A507" s="9" t="s">
        <v>32</v>
      </c>
      <c r="B507" s="16" t="s">
        <v>888</v>
      </c>
      <c r="C507" t="s">
        <v>76</v>
      </c>
      <c r="D507" t="s">
        <v>163</v>
      </c>
      <c r="F507" s="9" t="s">
        <v>826</v>
      </c>
      <c r="G507">
        <v>2</v>
      </c>
      <c r="J507">
        <f>+Tabla3567[[#This Row],[BALANCE INICIAL]]+Tabla3567[[#This Row],[ENTRADAS]]-Tabla3567[[#This Row],[SALIDAS]]</f>
        <v>2</v>
      </c>
      <c r="K507" s="2">
        <v>185</v>
      </c>
      <c r="L507" s="2">
        <f>+Tabla3567[[#This Row],[BALANCE INICIAL]]*Tabla3567[[#This Row],[PRECIO]]</f>
        <v>370</v>
      </c>
      <c r="M507" s="2">
        <f>+Tabla3567[[#This Row],[ENTRADAS]]*Tabla3567[[#This Row],[PRECIO]]</f>
        <v>0</v>
      </c>
      <c r="N507" s="2">
        <f>+Tabla3567[[#This Row],[SALIDAS]]*Tabla3567[[#This Row],[PRECIO]]</f>
        <v>0</v>
      </c>
      <c r="O507" s="2">
        <f>+Tabla3567[[#This Row],[BALANCE INICIAL2]]+Tabla3567[[#This Row],[ENTRADAS3]]-Tabla3567[[#This Row],[SALIDAS4]]</f>
        <v>370</v>
      </c>
    </row>
    <row r="508" spans="1:15">
      <c r="A508" s="20" t="s">
        <v>30</v>
      </c>
      <c r="B508" s="16" t="s">
        <v>876</v>
      </c>
      <c r="C508" t="s">
        <v>112</v>
      </c>
      <c r="D508" t="s">
        <v>722</v>
      </c>
      <c r="F508" s="9" t="s">
        <v>820</v>
      </c>
      <c r="G508">
        <v>4</v>
      </c>
      <c r="J508">
        <f>+Tabla3567[[#This Row],[BALANCE INICIAL]]+Tabla3567[[#This Row],[ENTRADAS]]-Tabla3567[[#This Row],[SALIDAS]]</f>
        <v>4</v>
      </c>
      <c r="K508" s="2">
        <v>699</v>
      </c>
      <c r="L508" s="2">
        <f>+Tabla3567[[#This Row],[BALANCE INICIAL]]*Tabla3567[[#This Row],[PRECIO]]</f>
        <v>2796</v>
      </c>
      <c r="M508" s="2">
        <f>+Tabla3567[[#This Row],[ENTRADAS]]*Tabla3567[[#This Row],[PRECIO]]</f>
        <v>0</v>
      </c>
      <c r="N508" s="2">
        <f>+Tabla3567[[#This Row],[SALIDAS]]*Tabla3567[[#This Row],[PRECIO]]</f>
        <v>0</v>
      </c>
      <c r="O508" s="2">
        <f>+Tabla3567[[#This Row],[BALANCE INICIAL2]]+Tabla3567[[#This Row],[ENTRADAS3]]-Tabla3567[[#This Row],[SALIDAS4]]</f>
        <v>2796</v>
      </c>
    </row>
    <row r="509" spans="1:15">
      <c r="A509" s="21" t="s">
        <v>30</v>
      </c>
      <c r="B509" s="16" t="s">
        <v>876</v>
      </c>
      <c r="C509" t="s">
        <v>112</v>
      </c>
      <c r="D509" t="s">
        <v>723</v>
      </c>
      <c r="F509" s="9" t="s">
        <v>820</v>
      </c>
      <c r="G509">
        <v>1</v>
      </c>
      <c r="J509">
        <f>+Tabla3567[[#This Row],[BALANCE INICIAL]]+Tabla3567[[#This Row],[ENTRADAS]]-Tabla3567[[#This Row],[SALIDAS]]</f>
        <v>1</v>
      </c>
      <c r="K509" s="2">
        <v>450</v>
      </c>
      <c r="L509" s="2">
        <f>+Tabla3567[[#This Row],[BALANCE INICIAL]]*Tabla3567[[#This Row],[PRECIO]]</f>
        <v>450</v>
      </c>
      <c r="M509" s="2">
        <f>+Tabla3567[[#This Row],[ENTRADAS]]*Tabla3567[[#This Row],[PRECIO]]</f>
        <v>0</v>
      </c>
      <c r="N509" s="2">
        <f>+Tabla3567[[#This Row],[SALIDAS]]*Tabla3567[[#This Row],[PRECIO]]</f>
        <v>0</v>
      </c>
      <c r="O509" s="2">
        <f>+Tabla3567[[#This Row],[BALANCE INICIAL2]]+Tabla3567[[#This Row],[ENTRADAS3]]-Tabla3567[[#This Row],[SALIDAS4]]</f>
        <v>450</v>
      </c>
    </row>
    <row r="510" spans="1:15">
      <c r="A510" s="9" t="s">
        <v>26</v>
      </c>
      <c r="B510" s="16" t="s">
        <v>887</v>
      </c>
      <c r="C510" t="s">
        <v>70</v>
      </c>
      <c r="D510" t="s">
        <v>125</v>
      </c>
      <c r="F510" s="9" t="s">
        <v>820</v>
      </c>
      <c r="G510">
        <v>15</v>
      </c>
      <c r="J510">
        <f>+Tabla3567[[#This Row],[BALANCE INICIAL]]+Tabla3567[[#This Row],[ENTRADAS]]-Tabla3567[[#This Row],[SALIDAS]]</f>
        <v>15</v>
      </c>
      <c r="K510" s="2">
        <v>250</v>
      </c>
      <c r="L510" s="2">
        <f>+Tabla3567[[#This Row],[BALANCE INICIAL]]*Tabla3567[[#This Row],[PRECIO]]</f>
        <v>3750</v>
      </c>
      <c r="M510" s="2">
        <f>+Tabla3567[[#This Row],[ENTRADAS]]*Tabla3567[[#This Row],[PRECIO]]</f>
        <v>0</v>
      </c>
      <c r="N510" s="2">
        <f>+Tabla3567[[#This Row],[SALIDAS]]*Tabla3567[[#This Row],[PRECIO]]</f>
        <v>0</v>
      </c>
      <c r="O510" s="2">
        <f>+Tabla3567[[#This Row],[BALANCE INICIAL2]]+Tabla3567[[#This Row],[ENTRADAS3]]-Tabla3567[[#This Row],[SALIDAS4]]</f>
        <v>3750</v>
      </c>
    </row>
    <row r="511" spans="1:15">
      <c r="A511" s="9" t="s">
        <v>26</v>
      </c>
      <c r="B511" s="16" t="s">
        <v>887</v>
      </c>
      <c r="C511" t="s">
        <v>70</v>
      </c>
      <c r="D511" t="s">
        <v>132</v>
      </c>
      <c r="F511" s="9" t="s">
        <v>820</v>
      </c>
      <c r="G511">
        <v>1</v>
      </c>
      <c r="J511">
        <f>+Tabla3567[[#This Row],[BALANCE INICIAL]]+Tabla3567[[#This Row],[ENTRADAS]]-Tabla3567[[#This Row],[SALIDAS]]</f>
        <v>1</v>
      </c>
      <c r="K511" s="2">
        <v>2200</v>
      </c>
      <c r="L511" s="2">
        <f>+Tabla3567[[#This Row],[BALANCE INICIAL]]*Tabla3567[[#This Row],[PRECIO]]</f>
        <v>2200</v>
      </c>
      <c r="M511" s="2">
        <f>+Tabla3567[[#This Row],[ENTRADAS]]*Tabla3567[[#This Row],[PRECIO]]</f>
        <v>0</v>
      </c>
      <c r="N511" s="2">
        <f>+Tabla3567[[#This Row],[SALIDAS]]*Tabla3567[[#This Row],[PRECIO]]</f>
        <v>0</v>
      </c>
      <c r="O511" s="2">
        <f>+Tabla3567[[#This Row],[BALANCE INICIAL2]]+Tabla3567[[#This Row],[ENTRADAS3]]-Tabla3567[[#This Row],[SALIDAS4]]</f>
        <v>2200</v>
      </c>
    </row>
    <row r="512" spans="1:15">
      <c r="A512" s="9" t="s">
        <v>26</v>
      </c>
      <c r="B512" s="16" t="s">
        <v>887</v>
      </c>
      <c r="C512" t="s">
        <v>70</v>
      </c>
      <c r="D512" t="s">
        <v>156</v>
      </c>
      <c r="F512" s="9" t="s">
        <v>826</v>
      </c>
      <c r="G512">
        <v>37</v>
      </c>
      <c r="J512">
        <f>+Tabla3567[[#This Row],[BALANCE INICIAL]]+Tabla3567[[#This Row],[ENTRADAS]]-Tabla3567[[#This Row],[SALIDAS]]</f>
        <v>37</v>
      </c>
      <c r="K512" s="2">
        <v>130</v>
      </c>
      <c r="L512" s="2">
        <f>+Tabla3567[[#This Row],[BALANCE INICIAL]]*Tabla3567[[#This Row],[PRECIO]]</f>
        <v>4810</v>
      </c>
      <c r="M512" s="2">
        <f>+Tabla3567[[#This Row],[ENTRADAS]]*Tabla3567[[#This Row],[PRECIO]]</f>
        <v>0</v>
      </c>
      <c r="N512" s="2">
        <f>+Tabla3567[[#This Row],[SALIDAS]]*Tabla3567[[#This Row],[PRECIO]]</f>
        <v>0</v>
      </c>
      <c r="O512" s="2">
        <f>+Tabla3567[[#This Row],[BALANCE INICIAL2]]+Tabla3567[[#This Row],[ENTRADAS3]]-Tabla3567[[#This Row],[SALIDAS4]]</f>
        <v>4810</v>
      </c>
    </row>
    <row r="513" spans="1:15">
      <c r="A513" s="9" t="s">
        <v>26</v>
      </c>
      <c r="B513" s="16" t="s">
        <v>887</v>
      </c>
      <c r="C513" t="s">
        <v>70</v>
      </c>
      <c r="D513" t="s">
        <v>157</v>
      </c>
      <c r="F513" s="9" t="s">
        <v>820</v>
      </c>
      <c r="G513">
        <v>15</v>
      </c>
      <c r="J513">
        <f>+Tabla3567[[#This Row],[BALANCE INICIAL]]+Tabla3567[[#This Row],[ENTRADAS]]-Tabla3567[[#This Row],[SALIDAS]]</f>
        <v>15</v>
      </c>
      <c r="K513" s="2">
        <v>53</v>
      </c>
      <c r="L513" s="2">
        <f>+Tabla3567[[#This Row],[BALANCE INICIAL]]*Tabla3567[[#This Row],[PRECIO]]</f>
        <v>795</v>
      </c>
      <c r="M513" s="2">
        <f>+Tabla3567[[#This Row],[ENTRADAS]]*Tabla3567[[#This Row],[PRECIO]]</f>
        <v>0</v>
      </c>
      <c r="N513" s="2">
        <f>+Tabla3567[[#This Row],[SALIDAS]]*Tabla3567[[#This Row],[PRECIO]]</f>
        <v>0</v>
      </c>
      <c r="O513" s="2">
        <f>+Tabla3567[[#This Row],[BALANCE INICIAL2]]+Tabla3567[[#This Row],[ENTRADAS3]]-Tabla3567[[#This Row],[SALIDAS4]]</f>
        <v>795</v>
      </c>
    </row>
    <row r="514" spans="1:15">
      <c r="A514" s="9" t="s">
        <v>26</v>
      </c>
      <c r="B514" s="16" t="s">
        <v>887</v>
      </c>
      <c r="C514" t="s">
        <v>70</v>
      </c>
      <c r="D514" t="s">
        <v>227</v>
      </c>
      <c r="F514" s="9" t="s">
        <v>821</v>
      </c>
      <c r="G514">
        <v>1</v>
      </c>
      <c r="J514">
        <f>+Tabla3567[[#This Row],[BALANCE INICIAL]]+Tabla3567[[#This Row],[ENTRADAS]]-Tabla3567[[#This Row],[SALIDAS]]</f>
        <v>1</v>
      </c>
      <c r="K514" s="2">
        <v>4300</v>
      </c>
      <c r="L514" s="2">
        <f>+Tabla3567[[#This Row],[BALANCE INICIAL]]*Tabla3567[[#This Row],[PRECIO]]</f>
        <v>4300</v>
      </c>
      <c r="M514" s="2">
        <f>+Tabla3567[[#This Row],[ENTRADAS]]*Tabla3567[[#This Row],[PRECIO]]</f>
        <v>0</v>
      </c>
      <c r="N514" s="2">
        <f>+Tabla3567[[#This Row],[SALIDAS]]*Tabla3567[[#This Row],[PRECIO]]</f>
        <v>0</v>
      </c>
      <c r="O514" s="2">
        <f>+Tabla3567[[#This Row],[BALANCE INICIAL2]]+Tabla3567[[#This Row],[ENTRADAS3]]-Tabla3567[[#This Row],[SALIDAS4]]</f>
        <v>4300</v>
      </c>
    </row>
    <row r="515" spans="1:15">
      <c r="A515" s="9" t="s">
        <v>26</v>
      </c>
      <c r="B515" s="16" t="s">
        <v>887</v>
      </c>
      <c r="C515" t="s">
        <v>70</v>
      </c>
      <c r="D515" t="s">
        <v>258</v>
      </c>
      <c r="F515" s="9" t="s">
        <v>820</v>
      </c>
      <c r="G515">
        <v>3</v>
      </c>
      <c r="I515">
        <v>1</v>
      </c>
      <c r="J515">
        <f>+Tabla3567[[#This Row],[BALANCE INICIAL]]+Tabla3567[[#This Row],[ENTRADAS]]-Tabla3567[[#This Row],[SALIDAS]]</f>
        <v>2</v>
      </c>
      <c r="K515" s="2">
        <v>953.39</v>
      </c>
      <c r="L515" s="2">
        <f>+Tabla3567[[#This Row],[BALANCE INICIAL]]*Tabla3567[[#This Row],[PRECIO]]</f>
        <v>2860.17</v>
      </c>
      <c r="M515" s="2">
        <f>+Tabla3567[[#This Row],[ENTRADAS]]*Tabla3567[[#This Row],[PRECIO]]</f>
        <v>0</v>
      </c>
      <c r="N515" s="2">
        <f>+Tabla3567[[#This Row],[SALIDAS]]*Tabla3567[[#This Row],[PRECIO]]</f>
        <v>953.39</v>
      </c>
      <c r="O515" s="2">
        <f>+Tabla3567[[#This Row],[BALANCE INICIAL2]]+Tabla3567[[#This Row],[ENTRADAS3]]-Tabla3567[[#This Row],[SALIDAS4]]</f>
        <v>1906.7800000000002</v>
      </c>
    </row>
    <row r="516" spans="1:15">
      <c r="A516" s="9" t="s">
        <v>26</v>
      </c>
      <c r="B516" s="16" t="s">
        <v>887</v>
      </c>
      <c r="C516" t="s">
        <v>70</v>
      </c>
      <c r="D516" t="s">
        <v>259</v>
      </c>
      <c r="F516" s="9" t="s">
        <v>820</v>
      </c>
      <c r="G516">
        <v>7</v>
      </c>
      <c r="J516">
        <f>+Tabla3567[[#This Row],[BALANCE INICIAL]]+Tabla3567[[#This Row],[ENTRADAS]]-Tabla3567[[#This Row],[SALIDAS]]</f>
        <v>7</v>
      </c>
      <c r="K516" s="2">
        <v>569.91999999999996</v>
      </c>
      <c r="L516" s="2">
        <f>+Tabla3567[[#This Row],[BALANCE INICIAL]]*Tabla3567[[#This Row],[PRECIO]]</f>
        <v>3989.4399999999996</v>
      </c>
      <c r="M516" s="2">
        <f>+Tabla3567[[#This Row],[ENTRADAS]]*Tabla3567[[#This Row],[PRECIO]]</f>
        <v>0</v>
      </c>
      <c r="N516" s="2">
        <f>+Tabla3567[[#This Row],[SALIDAS]]*Tabla3567[[#This Row],[PRECIO]]</f>
        <v>0</v>
      </c>
      <c r="O516" s="2">
        <f>+Tabla3567[[#This Row],[BALANCE INICIAL2]]+Tabla3567[[#This Row],[ENTRADAS3]]-Tabla3567[[#This Row],[SALIDAS4]]</f>
        <v>3989.4399999999996</v>
      </c>
    </row>
    <row r="517" spans="1:15">
      <c r="A517" s="9" t="s">
        <v>26</v>
      </c>
      <c r="B517" s="16" t="s">
        <v>887</v>
      </c>
      <c r="C517" t="s">
        <v>70</v>
      </c>
      <c r="D517" t="s">
        <v>312</v>
      </c>
      <c r="F517" s="9" t="s">
        <v>820</v>
      </c>
      <c r="G517">
        <v>3</v>
      </c>
      <c r="I517">
        <v>1</v>
      </c>
      <c r="J517">
        <f>+Tabla3567[[#This Row],[BALANCE INICIAL]]+Tabla3567[[#This Row],[ENTRADAS]]-Tabla3567[[#This Row],[SALIDAS]]</f>
        <v>2</v>
      </c>
      <c r="K517" s="2">
        <v>238.35</v>
      </c>
      <c r="L517" s="2">
        <f>+Tabla3567[[#This Row],[BALANCE INICIAL]]*Tabla3567[[#This Row],[PRECIO]]</f>
        <v>715.05</v>
      </c>
      <c r="M517" s="2">
        <f>+Tabla3567[[#This Row],[ENTRADAS]]*Tabla3567[[#This Row],[PRECIO]]</f>
        <v>0</v>
      </c>
      <c r="N517" s="2">
        <f>+Tabla3567[[#This Row],[SALIDAS]]*Tabla3567[[#This Row],[PRECIO]]</f>
        <v>238.35</v>
      </c>
      <c r="O517" s="2">
        <f>+Tabla3567[[#This Row],[BALANCE INICIAL2]]+Tabla3567[[#This Row],[ENTRADAS3]]-Tabla3567[[#This Row],[SALIDAS4]]</f>
        <v>476.69999999999993</v>
      </c>
    </row>
    <row r="518" spans="1:15">
      <c r="A518" s="9" t="s">
        <v>26</v>
      </c>
      <c r="B518" s="16" t="s">
        <v>887</v>
      </c>
      <c r="C518" t="s">
        <v>70</v>
      </c>
      <c r="D518" t="s">
        <v>313</v>
      </c>
      <c r="F518" s="9" t="s">
        <v>820</v>
      </c>
      <c r="G518">
        <v>4</v>
      </c>
      <c r="J518">
        <f>+Tabla3567[[#This Row],[BALANCE INICIAL]]+Tabla3567[[#This Row],[ENTRADAS]]-Tabla3567[[#This Row],[SALIDAS]]</f>
        <v>4</v>
      </c>
      <c r="K518" s="2">
        <v>503.18</v>
      </c>
      <c r="L518" s="2">
        <f>+Tabla3567[[#This Row],[BALANCE INICIAL]]*Tabla3567[[#This Row],[PRECIO]]</f>
        <v>2012.72</v>
      </c>
      <c r="M518" s="2">
        <f>+Tabla3567[[#This Row],[ENTRADAS]]*Tabla3567[[#This Row],[PRECIO]]</f>
        <v>0</v>
      </c>
      <c r="N518" s="2">
        <f>+Tabla3567[[#This Row],[SALIDAS]]*Tabla3567[[#This Row],[PRECIO]]</f>
        <v>0</v>
      </c>
      <c r="O518" s="2">
        <f>+Tabla3567[[#This Row],[BALANCE INICIAL2]]+Tabla3567[[#This Row],[ENTRADAS3]]-Tabla3567[[#This Row],[SALIDAS4]]</f>
        <v>2012.72</v>
      </c>
    </row>
    <row r="519" spans="1:15">
      <c r="A519" s="9" t="s">
        <v>26</v>
      </c>
      <c r="B519" s="16" t="s">
        <v>887</v>
      </c>
      <c r="C519" t="s">
        <v>70</v>
      </c>
      <c r="D519" t="s">
        <v>363</v>
      </c>
      <c r="F519" s="9" t="s">
        <v>820</v>
      </c>
      <c r="G519">
        <v>3</v>
      </c>
      <c r="J519">
        <f>+Tabla3567[[#This Row],[BALANCE INICIAL]]+Tabla3567[[#This Row],[ENTRADAS]]-Tabla3567[[#This Row],[SALIDAS]]</f>
        <v>3</v>
      </c>
      <c r="K519" s="2">
        <v>36</v>
      </c>
      <c r="L519" s="2">
        <f>+Tabla3567[[#This Row],[BALANCE INICIAL]]*Tabla3567[[#This Row],[PRECIO]]</f>
        <v>108</v>
      </c>
      <c r="M519" s="2">
        <f>+Tabla3567[[#This Row],[ENTRADAS]]*Tabla3567[[#This Row],[PRECIO]]</f>
        <v>0</v>
      </c>
      <c r="N519" s="2">
        <f>+Tabla3567[[#This Row],[SALIDAS]]*Tabla3567[[#This Row],[PRECIO]]</f>
        <v>0</v>
      </c>
      <c r="O519" s="2">
        <f>+Tabla3567[[#This Row],[BALANCE INICIAL2]]+Tabla3567[[#This Row],[ENTRADAS3]]-Tabla3567[[#This Row],[SALIDAS4]]</f>
        <v>108</v>
      </c>
    </row>
    <row r="520" spans="1:15">
      <c r="A520" s="9" t="s">
        <v>42</v>
      </c>
      <c r="B520" s="19">
        <v>1206010001</v>
      </c>
      <c r="C520" t="s">
        <v>88</v>
      </c>
      <c r="D520" t="s">
        <v>268</v>
      </c>
      <c r="F520" s="9" t="s">
        <v>820</v>
      </c>
      <c r="G520">
        <v>3</v>
      </c>
      <c r="J520">
        <f>+Tabla3567[[#This Row],[BALANCE INICIAL]]+Tabla3567[[#This Row],[ENTRADAS]]-Tabla3567[[#This Row],[SALIDAS]]</f>
        <v>3</v>
      </c>
      <c r="K520" s="2">
        <v>45</v>
      </c>
      <c r="L520" s="2">
        <f>+Tabla3567[[#This Row],[BALANCE INICIAL]]*Tabla3567[[#This Row],[PRECIO]]</f>
        <v>135</v>
      </c>
      <c r="M520" s="2">
        <f>+Tabla3567[[#This Row],[ENTRADAS]]*Tabla3567[[#This Row],[PRECIO]]</f>
        <v>0</v>
      </c>
      <c r="N520" s="2">
        <f>+Tabla3567[[#This Row],[SALIDAS]]*Tabla3567[[#This Row],[PRECIO]]</f>
        <v>0</v>
      </c>
      <c r="O520" s="2">
        <f>+Tabla3567[[#This Row],[BALANCE INICIAL2]]+Tabla3567[[#This Row],[ENTRADAS3]]-Tabla3567[[#This Row],[SALIDAS4]]</f>
        <v>135</v>
      </c>
    </row>
    <row r="521" spans="1:15">
      <c r="A521" s="9" t="s">
        <v>42</v>
      </c>
      <c r="B521" s="19">
        <v>1206010001</v>
      </c>
      <c r="C521" t="s">
        <v>88</v>
      </c>
      <c r="D521" t="s">
        <v>269</v>
      </c>
      <c r="F521" s="9" t="s">
        <v>820</v>
      </c>
      <c r="G521">
        <v>3</v>
      </c>
      <c r="J521">
        <f>+Tabla3567[[#This Row],[BALANCE INICIAL]]+Tabla3567[[#This Row],[ENTRADAS]]-Tabla3567[[#This Row],[SALIDAS]]</f>
        <v>3</v>
      </c>
      <c r="K521" s="2">
        <v>45</v>
      </c>
      <c r="L521" s="2">
        <f>+Tabla3567[[#This Row],[BALANCE INICIAL]]*Tabla3567[[#This Row],[PRECIO]]</f>
        <v>135</v>
      </c>
      <c r="M521" s="2">
        <f>+Tabla3567[[#This Row],[ENTRADAS]]*Tabla3567[[#This Row],[PRECIO]]</f>
        <v>0</v>
      </c>
      <c r="N521" s="2">
        <f>+Tabla3567[[#This Row],[SALIDAS]]*Tabla3567[[#This Row],[PRECIO]]</f>
        <v>0</v>
      </c>
      <c r="O521" s="2">
        <f>+Tabla3567[[#This Row],[BALANCE INICIAL2]]+Tabla3567[[#This Row],[ENTRADAS3]]-Tabla3567[[#This Row],[SALIDAS4]]</f>
        <v>135</v>
      </c>
    </row>
    <row r="522" spans="1:15">
      <c r="A522" s="9" t="s">
        <v>42</v>
      </c>
      <c r="B522" s="19">
        <v>1206010001</v>
      </c>
      <c r="C522" t="s">
        <v>88</v>
      </c>
      <c r="D522" t="s">
        <v>270</v>
      </c>
      <c r="F522" s="9" t="s">
        <v>820</v>
      </c>
      <c r="G522">
        <v>4</v>
      </c>
      <c r="J522">
        <f>+Tabla3567[[#This Row],[BALANCE INICIAL]]+Tabla3567[[#This Row],[ENTRADAS]]-Tabla3567[[#This Row],[SALIDAS]]</f>
        <v>4</v>
      </c>
      <c r="K522" s="2">
        <v>45</v>
      </c>
      <c r="L522" s="2">
        <f>+Tabla3567[[#This Row],[BALANCE INICIAL]]*Tabla3567[[#This Row],[PRECIO]]</f>
        <v>180</v>
      </c>
      <c r="M522" s="2">
        <f>+Tabla3567[[#This Row],[ENTRADAS]]*Tabla3567[[#This Row],[PRECIO]]</f>
        <v>0</v>
      </c>
      <c r="N522" s="2">
        <f>+Tabla3567[[#This Row],[SALIDAS]]*Tabla3567[[#This Row],[PRECIO]]</f>
        <v>0</v>
      </c>
      <c r="O522" s="2">
        <f>+Tabla3567[[#This Row],[BALANCE INICIAL2]]+Tabla3567[[#This Row],[ENTRADAS3]]-Tabla3567[[#This Row],[SALIDAS4]]</f>
        <v>180</v>
      </c>
    </row>
    <row r="523" spans="1:15">
      <c r="A523" s="9" t="s">
        <v>42</v>
      </c>
      <c r="B523" s="19">
        <v>1206010001</v>
      </c>
      <c r="C523" t="s">
        <v>88</v>
      </c>
      <c r="D523" t="s">
        <v>317</v>
      </c>
      <c r="F523" s="9" t="s">
        <v>821</v>
      </c>
      <c r="G523">
        <v>5</v>
      </c>
      <c r="J523">
        <f>+Tabla3567[[#This Row],[BALANCE INICIAL]]+Tabla3567[[#This Row],[ENTRADAS]]-Tabla3567[[#This Row],[SALIDAS]]</f>
        <v>5</v>
      </c>
      <c r="K523" s="2">
        <v>900</v>
      </c>
      <c r="L523" s="2">
        <f>+Tabla3567[[#This Row],[BALANCE INICIAL]]*Tabla3567[[#This Row],[PRECIO]]</f>
        <v>4500</v>
      </c>
      <c r="M523" s="2">
        <f>+Tabla3567[[#This Row],[ENTRADAS]]*Tabla3567[[#This Row],[PRECIO]]</f>
        <v>0</v>
      </c>
      <c r="N523" s="2">
        <f>+Tabla3567[[#This Row],[SALIDAS]]*Tabla3567[[#This Row],[PRECIO]]</f>
        <v>0</v>
      </c>
      <c r="O523" s="2">
        <f>+Tabla3567[[#This Row],[BALANCE INICIAL2]]+Tabla3567[[#This Row],[ENTRADAS3]]-Tabla3567[[#This Row],[SALIDAS4]]</f>
        <v>4500</v>
      </c>
    </row>
    <row r="524" spans="1:15">
      <c r="A524" s="9" t="s">
        <v>42</v>
      </c>
      <c r="B524" s="19">
        <v>1206010001</v>
      </c>
      <c r="C524" t="s">
        <v>88</v>
      </c>
      <c r="D524" t="s">
        <v>319</v>
      </c>
      <c r="F524" s="9" t="s">
        <v>820</v>
      </c>
      <c r="G524">
        <v>4</v>
      </c>
      <c r="J524">
        <f>+Tabla3567[[#This Row],[BALANCE INICIAL]]+Tabla3567[[#This Row],[ENTRADAS]]-Tabla3567[[#This Row],[SALIDAS]]</f>
        <v>4</v>
      </c>
      <c r="K524" s="2">
        <v>162.5</v>
      </c>
      <c r="L524" s="2">
        <f>+Tabla3567[[#This Row],[BALANCE INICIAL]]*Tabla3567[[#This Row],[PRECIO]]</f>
        <v>650</v>
      </c>
      <c r="M524" s="2">
        <f>+Tabla3567[[#This Row],[ENTRADAS]]*Tabla3567[[#This Row],[PRECIO]]</f>
        <v>0</v>
      </c>
      <c r="N524" s="2">
        <f>+Tabla3567[[#This Row],[SALIDAS]]*Tabla3567[[#This Row],[PRECIO]]</f>
        <v>0</v>
      </c>
      <c r="O524" s="2">
        <f>+Tabla3567[[#This Row],[BALANCE INICIAL2]]+Tabla3567[[#This Row],[ENTRADAS3]]-Tabla3567[[#This Row],[SALIDAS4]]</f>
        <v>650</v>
      </c>
    </row>
    <row r="525" spans="1:15">
      <c r="A525" s="9" t="s">
        <v>42</v>
      </c>
      <c r="B525" s="19">
        <v>1206010001</v>
      </c>
      <c r="C525" t="s">
        <v>88</v>
      </c>
      <c r="D525" t="s">
        <v>375</v>
      </c>
      <c r="F525" s="9" t="s">
        <v>820</v>
      </c>
      <c r="G525">
        <v>4</v>
      </c>
      <c r="J525">
        <f>+Tabla3567[[#This Row],[BALANCE INICIAL]]+Tabla3567[[#This Row],[ENTRADAS]]-Tabla3567[[#This Row],[SALIDAS]]</f>
        <v>4</v>
      </c>
      <c r="K525" s="2">
        <v>9533.56</v>
      </c>
      <c r="L525" s="2">
        <f>+Tabla3567[[#This Row],[BALANCE INICIAL]]*Tabla3567[[#This Row],[PRECIO]]</f>
        <v>38134.239999999998</v>
      </c>
      <c r="M525" s="2">
        <f>+Tabla3567[[#This Row],[ENTRADAS]]*Tabla3567[[#This Row],[PRECIO]]</f>
        <v>0</v>
      </c>
      <c r="N525" s="2">
        <f>+Tabla3567[[#This Row],[SALIDAS]]*Tabla3567[[#This Row],[PRECIO]]</f>
        <v>0</v>
      </c>
      <c r="O525" s="2">
        <f>+Tabla3567[[#This Row],[BALANCE INICIAL2]]+Tabla3567[[#This Row],[ENTRADAS3]]-Tabla3567[[#This Row],[SALIDAS4]]</f>
        <v>38134.239999999998</v>
      </c>
    </row>
    <row r="526" spans="1:15">
      <c r="A526" s="9" t="s">
        <v>42</v>
      </c>
      <c r="B526" s="19">
        <v>1206010001</v>
      </c>
      <c r="C526" t="s">
        <v>88</v>
      </c>
      <c r="D526" t="s">
        <v>376</v>
      </c>
      <c r="F526" s="9" t="s">
        <v>820</v>
      </c>
      <c r="G526">
        <v>2</v>
      </c>
      <c r="J526">
        <f>+Tabla3567[[#This Row],[BALANCE INICIAL]]+Tabla3567[[#This Row],[ENTRADAS]]-Tabla3567[[#This Row],[SALIDAS]]</f>
        <v>2</v>
      </c>
      <c r="K526" s="2">
        <v>7873</v>
      </c>
      <c r="L526" s="2">
        <f>+Tabla3567[[#This Row],[BALANCE INICIAL]]*Tabla3567[[#This Row],[PRECIO]]</f>
        <v>15746</v>
      </c>
      <c r="M526" s="2">
        <f>+Tabla3567[[#This Row],[ENTRADAS]]*Tabla3567[[#This Row],[PRECIO]]</f>
        <v>0</v>
      </c>
      <c r="N526" s="2">
        <f>+Tabla3567[[#This Row],[SALIDAS]]*Tabla3567[[#This Row],[PRECIO]]</f>
        <v>0</v>
      </c>
      <c r="O526" s="2">
        <f>+Tabla3567[[#This Row],[BALANCE INICIAL2]]+Tabla3567[[#This Row],[ENTRADAS3]]-Tabla3567[[#This Row],[SALIDAS4]]</f>
        <v>15746</v>
      </c>
    </row>
    <row r="527" spans="1:15">
      <c r="A527" s="9" t="s">
        <v>42</v>
      </c>
      <c r="B527" s="19">
        <v>1206010001</v>
      </c>
      <c r="C527" t="s">
        <v>88</v>
      </c>
      <c r="D527" t="s">
        <v>377</v>
      </c>
      <c r="F527" s="9" t="s">
        <v>820</v>
      </c>
      <c r="G527">
        <v>3</v>
      </c>
      <c r="J527">
        <f>+Tabla3567[[#This Row],[BALANCE INICIAL]]+Tabla3567[[#This Row],[ENTRADAS]]-Tabla3567[[#This Row],[SALIDAS]]</f>
        <v>3</v>
      </c>
      <c r="K527" s="2">
        <v>8500</v>
      </c>
      <c r="L527" s="2">
        <f>+Tabla3567[[#This Row],[BALANCE INICIAL]]*Tabla3567[[#This Row],[PRECIO]]</f>
        <v>25500</v>
      </c>
      <c r="M527" s="2">
        <f>+Tabla3567[[#This Row],[ENTRADAS]]*Tabla3567[[#This Row],[PRECIO]]</f>
        <v>0</v>
      </c>
      <c r="N527" s="2">
        <f>+Tabla3567[[#This Row],[SALIDAS]]*Tabla3567[[#This Row],[PRECIO]]</f>
        <v>0</v>
      </c>
      <c r="O527" s="2">
        <f>+Tabla3567[[#This Row],[BALANCE INICIAL2]]+Tabla3567[[#This Row],[ENTRADAS3]]-Tabla3567[[#This Row],[SALIDAS4]]</f>
        <v>25500</v>
      </c>
    </row>
    <row r="528" spans="1:15">
      <c r="A528" s="9" t="s">
        <v>42</v>
      </c>
      <c r="B528" s="19">
        <v>1206010001</v>
      </c>
      <c r="C528" t="s">
        <v>88</v>
      </c>
      <c r="D528" t="s">
        <v>378</v>
      </c>
      <c r="F528" s="9" t="s">
        <v>820</v>
      </c>
      <c r="G528">
        <v>1</v>
      </c>
      <c r="J528">
        <f>+Tabla3567[[#This Row],[BALANCE INICIAL]]+Tabla3567[[#This Row],[ENTRADAS]]-Tabla3567[[#This Row],[SALIDAS]]</f>
        <v>1</v>
      </c>
      <c r="K528" s="2">
        <v>26500</v>
      </c>
      <c r="L528" s="2">
        <f>+Tabla3567[[#This Row],[BALANCE INICIAL]]*Tabla3567[[#This Row],[PRECIO]]</f>
        <v>26500</v>
      </c>
      <c r="M528" s="2">
        <f>+Tabla3567[[#This Row],[ENTRADAS]]*Tabla3567[[#This Row],[PRECIO]]</f>
        <v>0</v>
      </c>
      <c r="N528" s="2">
        <f>+Tabla3567[[#This Row],[SALIDAS]]*Tabla3567[[#This Row],[PRECIO]]</f>
        <v>0</v>
      </c>
      <c r="O528" s="2">
        <f>+Tabla3567[[#This Row],[BALANCE INICIAL2]]+Tabla3567[[#This Row],[ENTRADAS3]]-Tabla3567[[#This Row],[SALIDAS4]]</f>
        <v>26500</v>
      </c>
    </row>
    <row r="529" spans="1:15">
      <c r="A529" s="9" t="s">
        <v>42</v>
      </c>
      <c r="B529" s="19">
        <v>1206010001</v>
      </c>
      <c r="C529" t="s">
        <v>92</v>
      </c>
      <c r="D529" t="s">
        <v>301</v>
      </c>
      <c r="F529" s="9" t="s">
        <v>826</v>
      </c>
      <c r="G529">
        <v>2</v>
      </c>
      <c r="J529">
        <f>+Tabla3567[[#This Row],[BALANCE INICIAL]]+Tabla3567[[#This Row],[ENTRADAS]]-Tabla3567[[#This Row],[SALIDAS]]</f>
        <v>2</v>
      </c>
      <c r="K529" s="2">
        <v>1850</v>
      </c>
      <c r="L529" s="2">
        <f>+Tabla3567[[#This Row],[BALANCE INICIAL]]*Tabla3567[[#This Row],[PRECIO]]</f>
        <v>3700</v>
      </c>
      <c r="M529" s="2">
        <f>+Tabla3567[[#This Row],[ENTRADAS]]*Tabla3567[[#This Row],[PRECIO]]</f>
        <v>0</v>
      </c>
      <c r="N529" s="2">
        <f>+Tabla3567[[#This Row],[SALIDAS]]*Tabla3567[[#This Row],[PRECIO]]</f>
        <v>0</v>
      </c>
      <c r="O529" s="2">
        <f>+Tabla3567[[#This Row],[BALANCE INICIAL2]]+Tabla3567[[#This Row],[ENTRADAS3]]-Tabla3567[[#This Row],[SALIDAS4]]</f>
        <v>3700</v>
      </c>
    </row>
    <row r="530" spans="1:15">
      <c r="A530" s="9" t="s">
        <v>59</v>
      </c>
      <c r="B530" s="10" t="s">
        <v>880</v>
      </c>
      <c r="C530" t="s">
        <v>107</v>
      </c>
      <c r="D530" t="s">
        <v>644</v>
      </c>
      <c r="F530" s="9" t="s">
        <v>820</v>
      </c>
      <c r="G530">
        <v>4</v>
      </c>
      <c r="J530">
        <f>+Tabla3567[[#This Row],[BALANCE INICIAL]]+Tabla3567[[#This Row],[ENTRADAS]]-Tabla3567[[#This Row],[SALIDAS]]</f>
        <v>4</v>
      </c>
      <c r="K530" s="2">
        <v>325</v>
      </c>
      <c r="L530" s="2">
        <f>+Tabla3567[[#This Row],[BALANCE INICIAL]]*Tabla3567[[#This Row],[PRECIO]]</f>
        <v>1300</v>
      </c>
      <c r="M530" s="2">
        <f>+Tabla3567[[#This Row],[ENTRADAS]]*Tabla3567[[#This Row],[PRECIO]]</f>
        <v>0</v>
      </c>
      <c r="N530" s="2">
        <f>+Tabla3567[[#This Row],[SALIDAS]]*Tabla3567[[#This Row],[PRECIO]]</f>
        <v>0</v>
      </c>
      <c r="O530" s="2">
        <f>+Tabla3567[[#This Row],[BALANCE INICIAL2]]+Tabla3567[[#This Row],[ENTRADAS3]]-Tabla3567[[#This Row],[SALIDAS4]]</f>
        <v>1300</v>
      </c>
    </row>
    <row r="531" spans="1:15">
      <c r="A531" s="9" t="s">
        <v>59</v>
      </c>
      <c r="B531" s="10" t="s">
        <v>880</v>
      </c>
      <c r="C531" t="s">
        <v>107</v>
      </c>
      <c r="D531" t="s">
        <v>645</v>
      </c>
      <c r="F531" s="9" t="s">
        <v>820</v>
      </c>
      <c r="G531">
        <v>3</v>
      </c>
      <c r="J531">
        <f>+Tabla3567[[#This Row],[BALANCE INICIAL]]+Tabla3567[[#This Row],[ENTRADAS]]-Tabla3567[[#This Row],[SALIDAS]]</f>
        <v>3</v>
      </c>
      <c r="K531" s="2">
        <v>850</v>
      </c>
      <c r="L531" s="2">
        <f>+Tabla3567[[#This Row],[BALANCE INICIAL]]*Tabla3567[[#This Row],[PRECIO]]</f>
        <v>2550</v>
      </c>
      <c r="M531" s="2">
        <f>+Tabla3567[[#This Row],[ENTRADAS]]*Tabla3567[[#This Row],[PRECIO]]</f>
        <v>0</v>
      </c>
      <c r="N531" s="2">
        <f>+Tabla3567[[#This Row],[SALIDAS]]*Tabla3567[[#This Row],[PRECIO]]</f>
        <v>0</v>
      </c>
      <c r="O531" s="2">
        <f>+Tabla3567[[#This Row],[BALANCE INICIAL2]]+Tabla3567[[#This Row],[ENTRADAS3]]-Tabla3567[[#This Row],[SALIDAS4]]</f>
        <v>2550</v>
      </c>
    </row>
    <row r="532" spans="1:15">
      <c r="A532" s="9" t="s">
        <v>59</v>
      </c>
      <c r="B532" s="10" t="s">
        <v>880</v>
      </c>
      <c r="C532" t="s">
        <v>107</v>
      </c>
      <c r="D532" t="s">
        <v>646</v>
      </c>
      <c r="F532" s="9" t="s">
        <v>820</v>
      </c>
      <c r="G532">
        <v>4</v>
      </c>
      <c r="J532">
        <f>+Tabla3567[[#This Row],[BALANCE INICIAL]]+Tabla3567[[#This Row],[ENTRADAS]]-Tabla3567[[#This Row],[SALIDAS]]</f>
        <v>4</v>
      </c>
      <c r="K532" s="2">
        <v>1495</v>
      </c>
      <c r="L532" s="2">
        <f>+Tabla3567[[#This Row],[BALANCE INICIAL]]*Tabla3567[[#This Row],[PRECIO]]</f>
        <v>5980</v>
      </c>
      <c r="M532" s="2">
        <f>+Tabla3567[[#This Row],[ENTRADAS]]*Tabla3567[[#This Row],[PRECIO]]</f>
        <v>0</v>
      </c>
      <c r="N532" s="2">
        <f>+Tabla3567[[#This Row],[SALIDAS]]*Tabla3567[[#This Row],[PRECIO]]</f>
        <v>0</v>
      </c>
      <c r="O532" s="2">
        <f>+Tabla3567[[#This Row],[BALANCE INICIAL2]]+Tabla3567[[#This Row],[ENTRADAS3]]-Tabla3567[[#This Row],[SALIDAS4]]</f>
        <v>5980</v>
      </c>
    </row>
    <row r="533" spans="1:15">
      <c r="A533" s="9" t="s">
        <v>59</v>
      </c>
      <c r="B533" s="10" t="s">
        <v>880</v>
      </c>
      <c r="C533" t="s">
        <v>107</v>
      </c>
      <c r="D533" t="s">
        <v>647</v>
      </c>
      <c r="F533" s="9" t="s">
        <v>820</v>
      </c>
      <c r="G533">
        <v>7</v>
      </c>
      <c r="J533">
        <f>+Tabla3567[[#This Row],[BALANCE INICIAL]]+Tabla3567[[#This Row],[ENTRADAS]]-Tabla3567[[#This Row],[SALIDAS]]</f>
        <v>7</v>
      </c>
      <c r="K533" s="2">
        <v>130</v>
      </c>
      <c r="L533" s="2">
        <f>+Tabla3567[[#This Row],[BALANCE INICIAL]]*Tabla3567[[#This Row],[PRECIO]]</f>
        <v>910</v>
      </c>
      <c r="M533" s="2">
        <f>+Tabla3567[[#This Row],[ENTRADAS]]*Tabla3567[[#This Row],[PRECIO]]</f>
        <v>0</v>
      </c>
      <c r="N533" s="2">
        <f>+Tabla3567[[#This Row],[SALIDAS]]*Tabla3567[[#This Row],[PRECIO]]</f>
        <v>0</v>
      </c>
      <c r="O533" s="2">
        <f>+Tabla3567[[#This Row],[BALANCE INICIAL2]]+Tabla3567[[#This Row],[ENTRADAS3]]-Tabla3567[[#This Row],[SALIDAS4]]</f>
        <v>910</v>
      </c>
    </row>
    <row r="534" spans="1:15">
      <c r="A534" s="9" t="s">
        <v>59</v>
      </c>
      <c r="B534" s="10" t="s">
        <v>880</v>
      </c>
      <c r="C534" t="s">
        <v>107</v>
      </c>
      <c r="D534" t="s">
        <v>648</v>
      </c>
      <c r="F534" s="9" t="s">
        <v>820</v>
      </c>
      <c r="G534">
        <v>19</v>
      </c>
      <c r="J534">
        <f>+Tabla3567[[#This Row],[BALANCE INICIAL]]+Tabla3567[[#This Row],[ENTRADAS]]-Tabla3567[[#This Row],[SALIDAS]]</f>
        <v>19</v>
      </c>
      <c r="K534" s="2">
        <v>100</v>
      </c>
      <c r="L534" s="2">
        <f>+Tabla3567[[#This Row],[BALANCE INICIAL]]*Tabla3567[[#This Row],[PRECIO]]</f>
        <v>1900</v>
      </c>
      <c r="M534" s="2">
        <f>+Tabla3567[[#This Row],[ENTRADAS]]*Tabla3567[[#This Row],[PRECIO]]</f>
        <v>0</v>
      </c>
      <c r="N534" s="2">
        <f>+Tabla3567[[#This Row],[SALIDAS]]*Tabla3567[[#This Row],[PRECIO]]</f>
        <v>0</v>
      </c>
      <c r="O534" s="2">
        <f>+Tabla3567[[#This Row],[BALANCE INICIAL2]]+Tabla3567[[#This Row],[ENTRADAS3]]-Tabla3567[[#This Row],[SALIDAS4]]</f>
        <v>1900</v>
      </c>
    </row>
    <row r="535" spans="1:15">
      <c r="A535" s="9" t="s">
        <v>59</v>
      </c>
      <c r="B535" s="10" t="s">
        <v>880</v>
      </c>
      <c r="C535" t="s">
        <v>107</v>
      </c>
      <c r="D535" t="s">
        <v>649</v>
      </c>
      <c r="F535" s="9" t="s">
        <v>820</v>
      </c>
      <c r="G535">
        <v>19</v>
      </c>
      <c r="J535">
        <f>+Tabla3567[[#This Row],[BALANCE INICIAL]]+Tabla3567[[#This Row],[ENTRADAS]]-Tabla3567[[#This Row],[SALIDAS]]</f>
        <v>19</v>
      </c>
      <c r="K535" s="2">
        <v>98</v>
      </c>
      <c r="L535" s="2">
        <f>+Tabla3567[[#This Row],[BALANCE INICIAL]]*Tabla3567[[#This Row],[PRECIO]]</f>
        <v>1862</v>
      </c>
      <c r="M535" s="2">
        <f>+Tabla3567[[#This Row],[ENTRADAS]]*Tabla3567[[#This Row],[PRECIO]]</f>
        <v>0</v>
      </c>
      <c r="N535" s="2">
        <f>+Tabla3567[[#This Row],[SALIDAS]]*Tabla3567[[#This Row],[PRECIO]]</f>
        <v>0</v>
      </c>
      <c r="O535" s="2">
        <f>+Tabla3567[[#This Row],[BALANCE INICIAL2]]+Tabla3567[[#This Row],[ENTRADAS3]]-Tabla3567[[#This Row],[SALIDAS4]]</f>
        <v>1862</v>
      </c>
    </row>
    <row r="536" spans="1:15">
      <c r="A536" s="9" t="s">
        <v>59</v>
      </c>
      <c r="B536" s="10" t="s">
        <v>880</v>
      </c>
      <c r="C536" t="s">
        <v>107</v>
      </c>
      <c r="D536" t="s">
        <v>650</v>
      </c>
      <c r="F536" s="9" t="s">
        <v>820</v>
      </c>
      <c r="G536">
        <v>3</v>
      </c>
      <c r="I536">
        <v>3</v>
      </c>
      <c r="J536">
        <f>+Tabla3567[[#This Row],[BALANCE INICIAL]]+Tabla3567[[#This Row],[ENTRADAS]]-Tabla3567[[#This Row],[SALIDAS]]</f>
        <v>0</v>
      </c>
      <c r="K536" s="2">
        <v>102</v>
      </c>
      <c r="L536" s="2">
        <f>+Tabla3567[[#This Row],[BALANCE INICIAL]]*Tabla3567[[#This Row],[PRECIO]]</f>
        <v>306</v>
      </c>
      <c r="M536" s="2">
        <f>+Tabla3567[[#This Row],[ENTRADAS]]*Tabla3567[[#This Row],[PRECIO]]</f>
        <v>0</v>
      </c>
      <c r="N536" s="2">
        <f>+Tabla3567[[#This Row],[SALIDAS]]*Tabla3567[[#This Row],[PRECIO]]</f>
        <v>306</v>
      </c>
      <c r="O536" s="2">
        <f>+Tabla3567[[#This Row],[BALANCE INICIAL2]]+Tabla3567[[#This Row],[ENTRADAS3]]-Tabla3567[[#This Row],[SALIDAS4]]</f>
        <v>0</v>
      </c>
    </row>
    <row r="537" spans="1:15">
      <c r="A537" s="9" t="s">
        <v>59</v>
      </c>
      <c r="B537" s="10" t="s">
        <v>880</v>
      </c>
      <c r="C537" t="s">
        <v>107</v>
      </c>
      <c r="D537" t="s">
        <v>651</v>
      </c>
      <c r="F537" s="9" t="s">
        <v>834</v>
      </c>
      <c r="G537">
        <v>5</v>
      </c>
      <c r="J537">
        <f>+Tabla3567[[#This Row],[BALANCE INICIAL]]+Tabla3567[[#This Row],[ENTRADAS]]-Tabla3567[[#This Row],[SALIDAS]]</f>
        <v>5</v>
      </c>
      <c r="K537" s="2">
        <v>130</v>
      </c>
      <c r="L537" s="2">
        <f>+Tabla3567[[#This Row],[BALANCE INICIAL]]*Tabla3567[[#This Row],[PRECIO]]</f>
        <v>650</v>
      </c>
      <c r="M537" s="2">
        <f>+Tabla3567[[#This Row],[ENTRADAS]]*Tabla3567[[#This Row],[PRECIO]]</f>
        <v>0</v>
      </c>
      <c r="N537" s="2">
        <f>+Tabla3567[[#This Row],[SALIDAS]]*Tabla3567[[#This Row],[PRECIO]]</f>
        <v>0</v>
      </c>
      <c r="O537" s="2">
        <f>+Tabla3567[[#This Row],[BALANCE INICIAL2]]+Tabla3567[[#This Row],[ENTRADAS3]]-Tabla3567[[#This Row],[SALIDAS4]]</f>
        <v>650</v>
      </c>
    </row>
    <row r="538" spans="1:15">
      <c r="A538" s="9" t="s">
        <v>59</v>
      </c>
      <c r="B538" s="10" t="s">
        <v>880</v>
      </c>
      <c r="C538" t="s">
        <v>107</v>
      </c>
      <c r="D538" t="s">
        <v>653</v>
      </c>
      <c r="F538" s="9" t="s">
        <v>820</v>
      </c>
      <c r="G538">
        <v>71</v>
      </c>
      <c r="J538">
        <f>+Tabla3567[[#This Row],[BALANCE INICIAL]]+Tabla3567[[#This Row],[ENTRADAS]]-Tabla3567[[#This Row],[SALIDAS]]</f>
        <v>71</v>
      </c>
      <c r="K538" s="2">
        <v>160</v>
      </c>
      <c r="L538" s="2">
        <f>+Tabla3567[[#This Row],[BALANCE INICIAL]]*Tabla3567[[#This Row],[PRECIO]]</f>
        <v>11360</v>
      </c>
      <c r="M538" s="2">
        <f>+Tabla3567[[#This Row],[ENTRADAS]]*Tabla3567[[#This Row],[PRECIO]]</f>
        <v>0</v>
      </c>
      <c r="N538" s="2">
        <f>+Tabla3567[[#This Row],[SALIDAS]]*Tabla3567[[#This Row],[PRECIO]]</f>
        <v>0</v>
      </c>
      <c r="O538" s="2">
        <f>+Tabla3567[[#This Row],[BALANCE INICIAL2]]+Tabla3567[[#This Row],[ENTRADAS3]]-Tabla3567[[#This Row],[SALIDAS4]]</f>
        <v>11360</v>
      </c>
    </row>
    <row r="539" spans="1:15">
      <c r="A539" s="9" t="s">
        <v>59</v>
      </c>
      <c r="B539" s="10" t="s">
        <v>880</v>
      </c>
      <c r="C539" t="s">
        <v>107</v>
      </c>
      <c r="D539" t="s">
        <v>654</v>
      </c>
      <c r="F539" s="9" t="s">
        <v>820</v>
      </c>
      <c r="G539">
        <v>66</v>
      </c>
      <c r="J539">
        <f>+Tabla3567[[#This Row],[BALANCE INICIAL]]+Tabla3567[[#This Row],[ENTRADAS]]-Tabla3567[[#This Row],[SALIDAS]]</f>
        <v>66</v>
      </c>
      <c r="K539" s="2">
        <v>180</v>
      </c>
      <c r="L539" s="2">
        <f>+Tabla3567[[#This Row],[BALANCE INICIAL]]*Tabla3567[[#This Row],[PRECIO]]</f>
        <v>11880</v>
      </c>
      <c r="M539" s="2">
        <f>+Tabla3567[[#This Row],[ENTRADAS]]*Tabla3567[[#This Row],[PRECIO]]</f>
        <v>0</v>
      </c>
      <c r="N539" s="2">
        <f>+Tabla3567[[#This Row],[SALIDAS]]*Tabla3567[[#This Row],[PRECIO]]</f>
        <v>0</v>
      </c>
      <c r="O539" s="2">
        <f>+Tabla3567[[#This Row],[BALANCE INICIAL2]]+Tabla3567[[#This Row],[ENTRADAS3]]-Tabla3567[[#This Row],[SALIDAS4]]</f>
        <v>11880</v>
      </c>
    </row>
    <row r="540" spans="1:15">
      <c r="A540" s="9" t="s">
        <v>59</v>
      </c>
      <c r="B540" s="10" t="s">
        <v>880</v>
      </c>
      <c r="C540" t="s">
        <v>107</v>
      </c>
      <c r="D540" t="s">
        <v>655</v>
      </c>
      <c r="F540" s="9" t="s">
        <v>820</v>
      </c>
      <c r="G540">
        <v>165</v>
      </c>
      <c r="J540">
        <f>+Tabla3567[[#This Row],[BALANCE INICIAL]]+Tabla3567[[#This Row],[ENTRADAS]]-Tabla3567[[#This Row],[SALIDAS]]</f>
        <v>165</v>
      </c>
      <c r="K540" s="2">
        <v>110</v>
      </c>
      <c r="L540" s="2">
        <f>+Tabla3567[[#This Row],[BALANCE INICIAL]]*Tabla3567[[#This Row],[PRECIO]]</f>
        <v>18150</v>
      </c>
      <c r="M540" s="2">
        <f>+Tabla3567[[#This Row],[ENTRADAS]]*Tabla3567[[#This Row],[PRECIO]]</f>
        <v>0</v>
      </c>
      <c r="N540" s="2">
        <f>+Tabla3567[[#This Row],[SALIDAS]]*Tabla3567[[#This Row],[PRECIO]]</f>
        <v>0</v>
      </c>
      <c r="O540" s="2">
        <f>+Tabla3567[[#This Row],[BALANCE INICIAL2]]+Tabla3567[[#This Row],[ENTRADAS3]]-Tabla3567[[#This Row],[SALIDAS4]]</f>
        <v>18150</v>
      </c>
    </row>
    <row r="541" spans="1:15">
      <c r="A541" s="9" t="s">
        <v>59</v>
      </c>
      <c r="B541" s="10" t="s">
        <v>880</v>
      </c>
      <c r="C541" t="s">
        <v>107</v>
      </c>
      <c r="D541" t="s">
        <v>656</v>
      </c>
      <c r="F541" s="9" t="s">
        <v>820</v>
      </c>
      <c r="G541">
        <v>1</v>
      </c>
      <c r="J541">
        <f>+Tabla3567[[#This Row],[BALANCE INICIAL]]+Tabla3567[[#This Row],[ENTRADAS]]-Tabla3567[[#This Row],[SALIDAS]]</f>
        <v>1</v>
      </c>
      <c r="K541" s="2">
        <v>122.63</v>
      </c>
      <c r="L541" s="2">
        <f>+Tabla3567[[#This Row],[BALANCE INICIAL]]*Tabla3567[[#This Row],[PRECIO]]</f>
        <v>122.63</v>
      </c>
      <c r="M541" s="2">
        <f>+Tabla3567[[#This Row],[ENTRADAS]]*Tabla3567[[#This Row],[PRECIO]]</f>
        <v>0</v>
      </c>
      <c r="N541" s="2">
        <f>+Tabla3567[[#This Row],[SALIDAS]]*Tabla3567[[#This Row],[PRECIO]]</f>
        <v>0</v>
      </c>
      <c r="O541" s="2">
        <f>+Tabla3567[[#This Row],[BALANCE INICIAL2]]+Tabla3567[[#This Row],[ENTRADAS3]]-Tabla3567[[#This Row],[SALIDAS4]]</f>
        <v>122.63</v>
      </c>
    </row>
    <row r="542" spans="1:15">
      <c r="A542" s="9" t="s">
        <v>59</v>
      </c>
      <c r="B542" s="10" t="s">
        <v>880</v>
      </c>
      <c r="C542" t="s">
        <v>107</v>
      </c>
      <c r="D542" t="s">
        <v>657</v>
      </c>
      <c r="F542" s="9" t="s">
        <v>820</v>
      </c>
      <c r="G542">
        <v>13</v>
      </c>
      <c r="J542">
        <f>+Tabla3567[[#This Row],[BALANCE INICIAL]]+Tabla3567[[#This Row],[ENTRADAS]]-Tabla3567[[#This Row],[SALIDAS]]</f>
        <v>13</v>
      </c>
      <c r="K542" s="2">
        <v>600</v>
      </c>
      <c r="L542" s="2">
        <f>+Tabla3567[[#This Row],[BALANCE INICIAL]]*Tabla3567[[#This Row],[PRECIO]]</f>
        <v>7800</v>
      </c>
      <c r="M542" s="2">
        <f>+Tabla3567[[#This Row],[ENTRADAS]]*Tabla3567[[#This Row],[PRECIO]]</f>
        <v>0</v>
      </c>
      <c r="N542" s="2">
        <f>+Tabla3567[[#This Row],[SALIDAS]]*Tabla3567[[#This Row],[PRECIO]]</f>
        <v>0</v>
      </c>
      <c r="O542" s="2">
        <f>+Tabla3567[[#This Row],[BALANCE INICIAL2]]+Tabla3567[[#This Row],[ENTRADAS3]]-Tabla3567[[#This Row],[SALIDAS4]]</f>
        <v>7800</v>
      </c>
    </row>
    <row r="543" spans="1:15">
      <c r="A543" s="9" t="s">
        <v>59</v>
      </c>
      <c r="B543" s="10" t="s">
        <v>880</v>
      </c>
      <c r="C543" t="s">
        <v>107</v>
      </c>
      <c r="D543" t="s">
        <v>658</v>
      </c>
      <c r="F543" s="9" t="s">
        <v>820</v>
      </c>
      <c r="G543">
        <v>8</v>
      </c>
      <c r="I543">
        <v>2</v>
      </c>
      <c r="J543">
        <f>+Tabla3567[[#This Row],[BALANCE INICIAL]]+Tabla3567[[#This Row],[ENTRADAS]]-Tabla3567[[#This Row],[SALIDAS]]</f>
        <v>6</v>
      </c>
      <c r="K543" s="2">
        <v>750</v>
      </c>
      <c r="L543" s="2">
        <f>+Tabla3567[[#This Row],[BALANCE INICIAL]]*Tabla3567[[#This Row],[PRECIO]]</f>
        <v>6000</v>
      </c>
      <c r="M543" s="2">
        <f>+Tabla3567[[#This Row],[ENTRADAS]]*Tabla3567[[#This Row],[PRECIO]]</f>
        <v>0</v>
      </c>
      <c r="N543" s="2">
        <f>+Tabla3567[[#This Row],[SALIDAS]]*Tabla3567[[#This Row],[PRECIO]]</f>
        <v>1500</v>
      </c>
      <c r="O543" s="2">
        <f>+Tabla3567[[#This Row],[BALANCE INICIAL2]]+Tabla3567[[#This Row],[ENTRADAS3]]-Tabla3567[[#This Row],[SALIDAS4]]</f>
        <v>4500</v>
      </c>
    </row>
    <row r="544" spans="1:15">
      <c r="A544" s="9" t="s">
        <v>59</v>
      </c>
      <c r="B544" s="10" t="s">
        <v>880</v>
      </c>
      <c r="C544" t="s">
        <v>107</v>
      </c>
      <c r="D544" t="s">
        <v>659</v>
      </c>
      <c r="F544" s="9" t="s">
        <v>820</v>
      </c>
      <c r="G544">
        <v>1</v>
      </c>
      <c r="J544">
        <f>+Tabla3567[[#This Row],[BALANCE INICIAL]]+Tabla3567[[#This Row],[ENTRADAS]]-Tabla3567[[#This Row],[SALIDAS]]</f>
        <v>1</v>
      </c>
      <c r="K544" s="2">
        <v>400</v>
      </c>
      <c r="L544" s="2">
        <f>+Tabla3567[[#This Row],[BALANCE INICIAL]]*Tabla3567[[#This Row],[PRECIO]]</f>
        <v>400</v>
      </c>
      <c r="M544" s="2">
        <f>+Tabla3567[[#This Row],[ENTRADAS]]*Tabla3567[[#This Row],[PRECIO]]</f>
        <v>0</v>
      </c>
      <c r="N544" s="2">
        <f>+Tabla3567[[#This Row],[SALIDAS]]*Tabla3567[[#This Row],[PRECIO]]</f>
        <v>0</v>
      </c>
      <c r="O544" s="2">
        <f>+Tabla3567[[#This Row],[BALANCE INICIAL2]]+Tabla3567[[#This Row],[ENTRADAS3]]-Tabla3567[[#This Row],[SALIDAS4]]</f>
        <v>400</v>
      </c>
    </row>
    <row r="545" spans="1:15">
      <c r="A545" s="9" t="s">
        <v>59</v>
      </c>
      <c r="B545" s="10" t="s">
        <v>880</v>
      </c>
      <c r="C545" t="s">
        <v>107</v>
      </c>
      <c r="D545" t="s">
        <v>660</v>
      </c>
      <c r="F545" s="9" t="s">
        <v>834</v>
      </c>
      <c r="G545">
        <v>9</v>
      </c>
      <c r="I545">
        <v>2</v>
      </c>
      <c r="J545">
        <f>+Tabla3567[[#This Row],[BALANCE INICIAL]]+Tabla3567[[#This Row],[ENTRADAS]]-Tabla3567[[#This Row],[SALIDAS]]</f>
        <v>7</v>
      </c>
      <c r="K545" s="2">
        <v>365</v>
      </c>
      <c r="L545" s="2">
        <f>+Tabla3567[[#This Row],[BALANCE INICIAL]]*Tabla3567[[#This Row],[PRECIO]]</f>
        <v>3285</v>
      </c>
      <c r="M545" s="2">
        <f>+Tabla3567[[#This Row],[ENTRADAS]]*Tabla3567[[#This Row],[PRECIO]]</f>
        <v>0</v>
      </c>
      <c r="N545" s="2">
        <f>+Tabla3567[[#This Row],[SALIDAS]]*Tabla3567[[#This Row],[PRECIO]]</f>
        <v>730</v>
      </c>
      <c r="O545" s="2">
        <f>+Tabla3567[[#This Row],[BALANCE INICIAL2]]+Tabla3567[[#This Row],[ENTRADAS3]]-Tabla3567[[#This Row],[SALIDAS4]]</f>
        <v>2555</v>
      </c>
    </row>
    <row r="546" spans="1:15">
      <c r="A546" s="9" t="s">
        <v>59</v>
      </c>
      <c r="B546" s="10" t="s">
        <v>880</v>
      </c>
      <c r="C546" t="s">
        <v>107</v>
      </c>
      <c r="D546" t="s">
        <v>661</v>
      </c>
      <c r="F546" s="9" t="s">
        <v>834</v>
      </c>
      <c r="G546">
        <v>1</v>
      </c>
      <c r="I546">
        <v>1</v>
      </c>
      <c r="J546">
        <f>+Tabla3567[[#This Row],[BALANCE INICIAL]]+Tabla3567[[#This Row],[ENTRADAS]]-Tabla3567[[#This Row],[SALIDAS]]</f>
        <v>0</v>
      </c>
      <c r="K546" s="2">
        <v>800</v>
      </c>
      <c r="L546" s="2">
        <f>+Tabla3567[[#This Row],[BALANCE INICIAL]]*Tabla3567[[#This Row],[PRECIO]]</f>
        <v>800</v>
      </c>
      <c r="M546" s="2">
        <f>+Tabla3567[[#This Row],[ENTRADAS]]*Tabla3567[[#This Row],[PRECIO]]</f>
        <v>0</v>
      </c>
      <c r="N546" s="2">
        <f>+Tabla3567[[#This Row],[SALIDAS]]*Tabla3567[[#This Row],[PRECIO]]</f>
        <v>800</v>
      </c>
      <c r="O546" s="2">
        <f>+Tabla3567[[#This Row],[BALANCE INICIAL2]]+Tabla3567[[#This Row],[ENTRADAS3]]-Tabla3567[[#This Row],[SALIDAS4]]</f>
        <v>0</v>
      </c>
    </row>
    <row r="547" spans="1:15">
      <c r="A547" s="9" t="s">
        <v>59</v>
      </c>
      <c r="B547" s="10" t="s">
        <v>880</v>
      </c>
      <c r="C547" t="s">
        <v>107</v>
      </c>
      <c r="D547" t="s">
        <v>662</v>
      </c>
      <c r="F547" s="9" t="s">
        <v>834</v>
      </c>
      <c r="G547">
        <v>1</v>
      </c>
      <c r="J547">
        <f>+Tabla3567[[#This Row],[BALANCE INICIAL]]+Tabla3567[[#This Row],[ENTRADAS]]-Tabla3567[[#This Row],[SALIDAS]]</f>
        <v>1</v>
      </c>
      <c r="K547" s="2">
        <v>400</v>
      </c>
      <c r="L547" s="2">
        <f>+Tabla3567[[#This Row],[BALANCE INICIAL]]*Tabla3567[[#This Row],[PRECIO]]</f>
        <v>400</v>
      </c>
      <c r="M547" s="2">
        <f>+Tabla3567[[#This Row],[ENTRADAS]]*Tabla3567[[#This Row],[PRECIO]]</f>
        <v>0</v>
      </c>
      <c r="N547" s="2">
        <f>+Tabla3567[[#This Row],[SALIDAS]]*Tabla3567[[#This Row],[PRECIO]]</f>
        <v>0</v>
      </c>
      <c r="O547" s="2">
        <f>+Tabla3567[[#This Row],[BALANCE INICIAL2]]+Tabla3567[[#This Row],[ENTRADAS3]]-Tabla3567[[#This Row],[SALIDAS4]]</f>
        <v>400</v>
      </c>
    </row>
    <row r="548" spans="1:15">
      <c r="A548" s="9" t="s">
        <v>59</v>
      </c>
      <c r="B548" s="10" t="s">
        <v>880</v>
      </c>
      <c r="C548" t="s">
        <v>107</v>
      </c>
      <c r="D548" t="s">
        <v>663</v>
      </c>
      <c r="F548" s="9" t="s">
        <v>834</v>
      </c>
      <c r="G548">
        <v>15</v>
      </c>
      <c r="J548">
        <f>+Tabla3567[[#This Row],[BALANCE INICIAL]]+Tabla3567[[#This Row],[ENTRADAS]]-Tabla3567[[#This Row],[SALIDAS]]</f>
        <v>15</v>
      </c>
      <c r="K548" s="2">
        <v>365</v>
      </c>
      <c r="L548" s="2">
        <f>+Tabla3567[[#This Row],[BALANCE INICIAL]]*Tabla3567[[#This Row],[PRECIO]]</f>
        <v>5475</v>
      </c>
      <c r="M548" s="2">
        <f>+Tabla3567[[#This Row],[ENTRADAS]]*Tabla3567[[#This Row],[PRECIO]]</f>
        <v>0</v>
      </c>
      <c r="N548" s="2">
        <f>+Tabla3567[[#This Row],[SALIDAS]]*Tabla3567[[#This Row],[PRECIO]]</f>
        <v>0</v>
      </c>
      <c r="O548" s="2">
        <f>+Tabla3567[[#This Row],[BALANCE INICIAL2]]+Tabla3567[[#This Row],[ENTRADAS3]]-Tabla3567[[#This Row],[SALIDAS4]]</f>
        <v>5475</v>
      </c>
    </row>
    <row r="549" spans="1:15">
      <c r="A549" s="9" t="s">
        <v>59</v>
      </c>
      <c r="B549" s="10" t="s">
        <v>880</v>
      </c>
      <c r="C549" t="s">
        <v>107</v>
      </c>
      <c r="D549" t="s">
        <v>664</v>
      </c>
      <c r="F549" s="9" t="s">
        <v>834</v>
      </c>
      <c r="G549">
        <v>13</v>
      </c>
      <c r="J549">
        <f>+Tabla3567[[#This Row],[BALANCE INICIAL]]+Tabla3567[[#This Row],[ENTRADAS]]-Tabla3567[[#This Row],[SALIDAS]]</f>
        <v>13</v>
      </c>
      <c r="K549" s="2">
        <v>450</v>
      </c>
      <c r="L549" s="2">
        <f>+Tabla3567[[#This Row],[BALANCE INICIAL]]*Tabla3567[[#This Row],[PRECIO]]</f>
        <v>5850</v>
      </c>
      <c r="M549" s="2">
        <f>+Tabla3567[[#This Row],[ENTRADAS]]*Tabla3567[[#This Row],[PRECIO]]</f>
        <v>0</v>
      </c>
      <c r="N549" s="2">
        <f>+Tabla3567[[#This Row],[SALIDAS]]*Tabla3567[[#This Row],[PRECIO]]</f>
        <v>0</v>
      </c>
      <c r="O549" s="2">
        <f>+Tabla3567[[#This Row],[BALANCE INICIAL2]]+Tabla3567[[#This Row],[ENTRADAS3]]-Tabla3567[[#This Row],[SALIDAS4]]</f>
        <v>5850</v>
      </c>
    </row>
    <row r="550" spans="1:15">
      <c r="A550" s="9" t="s">
        <v>59</v>
      </c>
      <c r="B550" s="10" t="s">
        <v>880</v>
      </c>
      <c r="C550" t="s">
        <v>107</v>
      </c>
      <c r="D550" t="s">
        <v>665</v>
      </c>
      <c r="F550" s="9" t="s">
        <v>834</v>
      </c>
      <c r="G550">
        <v>14</v>
      </c>
      <c r="J550">
        <f>+Tabla3567[[#This Row],[BALANCE INICIAL]]+Tabla3567[[#This Row],[ENTRADAS]]-Tabla3567[[#This Row],[SALIDAS]]</f>
        <v>14</v>
      </c>
      <c r="K550" s="2">
        <v>365</v>
      </c>
      <c r="L550" s="2">
        <f>+Tabla3567[[#This Row],[BALANCE INICIAL]]*Tabla3567[[#This Row],[PRECIO]]</f>
        <v>5110</v>
      </c>
      <c r="M550" s="2">
        <f>+Tabla3567[[#This Row],[ENTRADAS]]*Tabla3567[[#This Row],[PRECIO]]</f>
        <v>0</v>
      </c>
      <c r="N550" s="2">
        <f>+Tabla3567[[#This Row],[SALIDAS]]*Tabla3567[[#This Row],[PRECIO]]</f>
        <v>0</v>
      </c>
      <c r="O550" s="2">
        <f>+Tabla3567[[#This Row],[BALANCE INICIAL2]]+Tabla3567[[#This Row],[ENTRADAS3]]-Tabla3567[[#This Row],[SALIDAS4]]</f>
        <v>5110</v>
      </c>
    </row>
    <row r="551" spans="1:15">
      <c r="A551" s="9" t="s">
        <v>59</v>
      </c>
      <c r="B551" s="10" t="s">
        <v>880</v>
      </c>
      <c r="C551" t="s">
        <v>107</v>
      </c>
      <c r="D551" t="s">
        <v>666</v>
      </c>
      <c r="F551" s="9" t="s">
        <v>834</v>
      </c>
      <c r="G551">
        <v>0</v>
      </c>
      <c r="J551">
        <f>+Tabla3567[[#This Row],[BALANCE INICIAL]]+Tabla3567[[#This Row],[ENTRADAS]]-Tabla3567[[#This Row],[SALIDAS]]</f>
        <v>0</v>
      </c>
      <c r="K551" s="2">
        <v>800</v>
      </c>
      <c r="L551" s="2">
        <f>+Tabla3567[[#This Row],[BALANCE INICIAL]]*Tabla3567[[#This Row],[PRECIO]]</f>
        <v>0</v>
      </c>
      <c r="M551" s="2">
        <f>+Tabla3567[[#This Row],[ENTRADAS]]*Tabla3567[[#This Row],[PRECIO]]</f>
        <v>0</v>
      </c>
      <c r="N551" s="2">
        <f>+Tabla3567[[#This Row],[SALIDAS]]*Tabla3567[[#This Row],[PRECIO]]</f>
        <v>0</v>
      </c>
      <c r="O551" s="2">
        <f>+Tabla3567[[#This Row],[BALANCE INICIAL2]]+Tabla3567[[#This Row],[ENTRADAS3]]-Tabla3567[[#This Row],[SALIDAS4]]</f>
        <v>0</v>
      </c>
    </row>
    <row r="552" spans="1:15">
      <c r="A552" s="9" t="s">
        <v>59</v>
      </c>
      <c r="B552" s="10" t="s">
        <v>880</v>
      </c>
      <c r="C552" t="s">
        <v>107</v>
      </c>
      <c r="D552" t="s">
        <v>667</v>
      </c>
      <c r="F552" s="9" t="s">
        <v>834</v>
      </c>
      <c r="G552">
        <v>13</v>
      </c>
      <c r="J552">
        <f>+Tabla3567[[#This Row],[BALANCE INICIAL]]+Tabla3567[[#This Row],[ENTRADAS]]-Tabla3567[[#This Row],[SALIDAS]]</f>
        <v>13</v>
      </c>
      <c r="K552" s="2">
        <v>365</v>
      </c>
      <c r="L552" s="2">
        <f>+Tabla3567[[#This Row],[BALANCE INICIAL]]*Tabla3567[[#This Row],[PRECIO]]</f>
        <v>4745</v>
      </c>
      <c r="M552" s="2">
        <f>+Tabla3567[[#This Row],[ENTRADAS]]*Tabla3567[[#This Row],[PRECIO]]</f>
        <v>0</v>
      </c>
      <c r="N552" s="2">
        <f>+Tabla3567[[#This Row],[SALIDAS]]*Tabla3567[[#This Row],[PRECIO]]</f>
        <v>0</v>
      </c>
      <c r="O552" s="2">
        <f>+Tabla3567[[#This Row],[BALANCE INICIAL2]]+Tabla3567[[#This Row],[ENTRADAS3]]-Tabla3567[[#This Row],[SALIDAS4]]</f>
        <v>4745</v>
      </c>
    </row>
    <row r="553" spans="1:15">
      <c r="A553" s="9" t="s">
        <v>59</v>
      </c>
      <c r="B553" s="10" t="s">
        <v>880</v>
      </c>
      <c r="C553" t="s">
        <v>107</v>
      </c>
      <c r="D553" t="s">
        <v>668</v>
      </c>
      <c r="F553" s="9" t="s">
        <v>820</v>
      </c>
      <c r="G553">
        <v>1</v>
      </c>
      <c r="J553">
        <f>+Tabla3567[[#This Row],[BALANCE INICIAL]]+Tabla3567[[#This Row],[ENTRADAS]]-Tabla3567[[#This Row],[SALIDAS]]</f>
        <v>1</v>
      </c>
      <c r="K553" s="2">
        <v>545</v>
      </c>
      <c r="L553" s="2">
        <f>+Tabla3567[[#This Row],[BALANCE INICIAL]]*Tabla3567[[#This Row],[PRECIO]]</f>
        <v>545</v>
      </c>
      <c r="M553" s="2">
        <f>+Tabla3567[[#This Row],[ENTRADAS]]*Tabla3567[[#This Row],[PRECIO]]</f>
        <v>0</v>
      </c>
      <c r="N553" s="2">
        <f>+Tabla3567[[#This Row],[SALIDAS]]*Tabla3567[[#This Row],[PRECIO]]</f>
        <v>0</v>
      </c>
      <c r="O553" s="2">
        <f>+Tabla3567[[#This Row],[BALANCE INICIAL2]]+Tabla3567[[#This Row],[ENTRADAS3]]-Tabla3567[[#This Row],[SALIDAS4]]</f>
        <v>545</v>
      </c>
    </row>
    <row r="554" spans="1:15">
      <c r="A554" s="9" t="s">
        <v>59</v>
      </c>
      <c r="B554" s="10" t="s">
        <v>880</v>
      </c>
      <c r="C554" t="s">
        <v>107</v>
      </c>
      <c r="D554" t="s">
        <v>669</v>
      </c>
      <c r="F554" s="9" t="s">
        <v>820</v>
      </c>
      <c r="G554">
        <v>1</v>
      </c>
      <c r="J554">
        <f>+Tabla3567[[#This Row],[BALANCE INICIAL]]+Tabla3567[[#This Row],[ENTRADAS]]-Tabla3567[[#This Row],[SALIDAS]]</f>
        <v>1</v>
      </c>
      <c r="K554" s="2">
        <v>450</v>
      </c>
      <c r="L554" s="2">
        <f>+Tabla3567[[#This Row],[BALANCE INICIAL]]*Tabla3567[[#This Row],[PRECIO]]</f>
        <v>450</v>
      </c>
      <c r="M554" s="2">
        <f>+Tabla3567[[#This Row],[ENTRADAS]]*Tabla3567[[#This Row],[PRECIO]]</f>
        <v>0</v>
      </c>
      <c r="N554" s="2">
        <f>+Tabla3567[[#This Row],[SALIDAS]]*Tabla3567[[#This Row],[PRECIO]]</f>
        <v>0</v>
      </c>
      <c r="O554" s="2">
        <f>+Tabla3567[[#This Row],[BALANCE INICIAL2]]+Tabla3567[[#This Row],[ENTRADAS3]]-Tabla3567[[#This Row],[SALIDAS4]]</f>
        <v>450</v>
      </c>
    </row>
    <row r="555" spans="1:15">
      <c r="A555" s="9" t="s">
        <v>59</v>
      </c>
      <c r="B555" s="10" t="s">
        <v>880</v>
      </c>
      <c r="C555" t="s">
        <v>107</v>
      </c>
      <c r="D555" t="s">
        <v>670</v>
      </c>
      <c r="F555" s="9" t="s">
        <v>820</v>
      </c>
      <c r="G555">
        <v>1</v>
      </c>
      <c r="J555">
        <f>+Tabla3567[[#This Row],[BALANCE INICIAL]]+Tabla3567[[#This Row],[ENTRADAS]]-Tabla3567[[#This Row],[SALIDAS]]</f>
        <v>1</v>
      </c>
      <c r="K555" s="2">
        <v>550</v>
      </c>
      <c r="L555" s="2">
        <f>+Tabla3567[[#This Row],[BALANCE INICIAL]]*Tabla3567[[#This Row],[PRECIO]]</f>
        <v>550</v>
      </c>
      <c r="M555" s="2">
        <f>+Tabla3567[[#This Row],[ENTRADAS]]*Tabla3567[[#This Row],[PRECIO]]</f>
        <v>0</v>
      </c>
      <c r="N555" s="2">
        <f>+Tabla3567[[#This Row],[SALIDAS]]*Tabla3567[[#This Row],[PRECIO]]</f>
        <v>0</v>
      </c>
      <c r="O555" s="2">
        <f>+Tabla3567[[#This Row],[BALANCE INICIAL2]]+Tabla3567[[#This Row],[ENTRADAS3]]-Tabla3567[[#This Row],[SALIDAS4]]</f>
        <v>550</v>
      </c>
    </row>
    <row r="556" spans="1:15">
      <c r="A556" s="9" t="s">
        <v>59</v>
      </c>
      <c r="B556" s="10" t="s">
        <v>880</v>
      </c>
      <c r="C556" t="s">
        <v>107</v>
      </c>
      <c r="D556" t="s">
        <v>671</v>
      </c>
      <c r="F556" s="9" t="s">
        <v>820</v>
      </c>
      <c r="G556">
        <v>7</v>
      </c>
      <c r="J556">
        <f>+Tabla3567[[#This Row],[BALANCE INICIAL]]+Tabla3567[[#This Row],[ENTRADAS]]-Tabla3567[[#This Row],[SALIDAS]]</f>
        <v>7</v>
      </c>
      <c r="K556" s="2">
        <v>250</v>
      </c>
      <c r="L556" s="2">
        <f>+Tabla3567[[#This Row],[BALANCE INICIAL]]*Tabla3567[[#This Row],[PRECIO]]</f>
        <v>1750</v>
      </c>
      <c r="M556" s="2">
        <f>+Tabla3567[[#This Row],[ENTRADAS]]*Tabla3567[[#This Row],[PRECIO]]</f>
        <v>0</v>
      </c>
      <c r="N556" s="2">
        <f>+Tabla3567[[#This Row],[SALIDAS]]*Tabla3567[[#This Row],[PRECIO]]</f>
        <v>0</v>
      </c>
      <c r="O556" s="2">
        <f>+Tabla3567[[#This Row],[BALANCE INICIAL2]]+Tabla3567[[#This Row],[ENTRADAS3]]-Tabla3567[[#This Row],[SALIDAS4]]</f>
        <v>1750</v>
      </c>
    </row>
    <row r="557" spans="1:15">
      <c r="A557" s="9" t="s">
        <v>59</v>
      </c>
      <c r="B557" s="10" t="s">
        <v>880</v>
      </c>
      <c r="C557" t="s">
        <v>107</v>
      </c>
      <c r="D557" t="s">
        <v>672</v>
      </c>
      <c r="F557" s="9" t="s">
        <v>820</v>
      </c>
      <c r="G557">
        <v>5</v>
      </c>
      <c r="J557">
        <f>+Tabla3567[[#This Row],[BALANCE INICIAL]]+Tabla3567[[#This Row],[ENTRADAS]]-Tabla3567[[#This Row],[SALIDAS]]</f>
        <v>5</v>
      </c>
      <c r="K557" s="2">
        <v>499</v>
      </c>
      <c r="L557" s="2">
        <f>+Tabla3567[[#This Row],[BALANCE INICIAL]]*Tabla3567[[#This Row],[PRECIO]]</f>
        <v>2495</v>
      </c>
      <c r="M557" s="2">
        <f>+Tabla3567[[#This Row],[ENTRADAS]]*Tabla3567[[#This Row],[PRECIO]]</f>
        <v>0</v>
      </c>
      <c r="N557" s="2">
        <f>+Tabla3567[[#This Row],[SALIDAS]]*Tabla3567[[#This Row],[PRECIO]]</f>
        <v>0</v>
      </c>
      <c r="O557" s="2">
        <f>+Tabla3567[[#This Row],[BALANCE INICIAL2]]+Tabla3567[[#This Row],[ENTRADAS3]]-Tabla3567[[#This Row],[SALIDAS4]]</f>
        <v>2495</v>
      </c>
    </row>
    <row r="558" spans="1:15">
      <c r="A558" s="9" t="s">
        <v>59</v>
      </c>
      <c r="B558" s="10" t="s">
        <v>880</v>
      </c>
      <c r="C558" t="s">
        <v>107</v>
      </c>
      <c r="D558" t="s">
        <v>673</v>
      </c>
      <c r="F558" s="9" t="s">
        <v>820</v>
      </c>
      <c r="G558">
        <v>0</v>
      </c>
      <c r="J558">
        <f>+Tabla3567[[#This Row],[BALANCE INICIAL]]+Tabla3567[[#This Row],[ENTRADAS]]-Tabla3567[[#This Row],[SALIDAS]]</f>
        <v>0</v>
      </c>
      <c r="K558" s="2">
        <v>250</v>
      </c>
      <c r="L558" s="2">
        <f>+Tabla3567[[#This Row],[BALANCE INICIAL]]*Tabla3567[[#This Row],[PRECIO]]</f>
        <v>0</v>
      </c>
      <c r="M558" s="2">
        <f>+Tabla3567[[#This Row],[ENTRADAS]]*Tabla3567[[#This Row],[PRECIO]]</f>
        <v>0</v>
      </c>
      <c r="N558" s="2">
        <f>+Tabla3567[[#This Row],[SALIDAS]]*Tabla3567[[#This Row],[PRECIO]]</f>
        <v>0</v>
      </c>
      <c r="O558" s="2">
        <f>+Tabla3567[[#This Row],[BALANCE INICIAL2]]+Tabla3567[[#This Row],[ENTRADAS3]]-Tabla3567[[#This Row],[SALIDAS4]]</f>
        <v>0</v>
      </c>
    </row>
    <row r="559" spans="1:15">
      <c r="A559" s="9" t="s">
        <v>59</v>
      </c>
      <c r="B559" s="10" t="s">
        <v>880</v>
      </c>
      <c r="C559" t="s">
        <v>107</v>
      </c>
      <c r="D559" t="s">
        <v>674</v>
      </c>
      <c r="F559" s="9" t="s">
        <v>820</v>
      </c>
      <c r="G559">
        <v>13</v>
      </c>
      <c r="J559">
        <f>+Tabla3567[[#This Row],[BALANCE INICIAL]]+Tabla3567[[#This Row],[ENTRADAS]]-Tabla3567[[#This Row],[SALIDAS]]</f>
        <v>13</v>
      </c>
      <c r="K559" s="2">
        <v>350</v>
      </c>
      <c r="L559" s="2">
        <f>+Tabla3567[[#This Row],[BALANCE INICIAL]]*Tabla3567[[#This Row],[PRECIO]]</f>
        <v>4550</v>
      </c>
      <c r="M559" s="2">
        <f>+Tabla3567[[#This Row],[ENTRADAS]]*Tabla3567[[#This Row],[PRECIO]]</f>
        <v>0</v>
      </c>
      <c r="N559" s="2">
        <f>+Tabla3567[[#This Row],[SALIDAS]]*Tabla3567[[#This Row],[PRECIO]]</f>
        <v>0</v>
      </c>
      <c r="O559" s="2">
        <f>+Tabla3567[[#This Row],[BALANCE INICIAL2]]+Tabla3567[[#This Row],[ENTRADAS3]]-Tabla3567[[#This Row],[SALIDAS4]]</f>
        <v>4550</v>
      </c>
    </row>
    <row r="560" spans="1:15">
      <c r="A560" s="9" t="s">
        <v>59</v>
      </c>
      <c r="B560" s="10" t="s">
        <v>880</v>
      </c>
      <c r="C560" t="s">
        <v>107</v>
      </c>
      <c r="D560" t="s">
        <v>675</v>
      </c>
      <c r="F560" s="9" t="s">
        <v>820</v>
      </c>
      <c r="G560">
        <v>3</v>
      </c>
      <c r="J560">
        <f>+Tabla3567[[#This Row],[BALANCE INICIAL]]+Tabla3567[[#This Row],[ENTRADAS]]-Tabla3567[[#This Row],[SALIDAS]]</f>
        <v>3</v>
      </c>
      <c r="K560" s="2">
        <v>265</v>
      </c>
      <c r="L560" s="2">
        <f>+Tabla3567[[#This Row],[BALANCE INICIAL]]*Tabla3567[[#This Row],[PRECIO]]</f>
        <v>795</v>
      </c>
      <c r="M560" s="2">
        <f>+Tabla3567[[#This Row],[ENTRADAS]]*Tabla3567[[#This Row],[PRECIO]]</f>
        <v>0</v>
      </c>
      <c r="N560" s="2">
        <f>+Tabla3567[[#This Row],[SALIDAS]]*Tabla3567[[#This Row],[PRECIO]]</f>
        <v>0</v>
      </c>
      <c r="O560" s="2">
        <f>+Tabla3567[[#This Row],[BALANCE INICIAL2]]+Tabla3567[[#This Row],[ENTRADAS3]]-Tabla3567[[#This Row],[SALIDAS4]]</f>
        <v>795</v>
      </c>
    </row>
    <row r="561" spans="1:15">
      <c r="A561" s="9" t="s">
        <v>59</v>
      </c>
      <c r="B561" s="10" t="s">
        <v>880</v>
      </c>
      <c r="C561" t="s">
        <v>107</v>
      </c>
      <c r="D561" t="s">
        <v>676</v>
      </c>
      <c r="F561" s="9" t="s">
        <v>820</v>
      </c>
      <c r="G561">
        <v>23</v>
      </c>
      <c r="J561">
        <f>+Tabla3567[[#This Row],[BALANCE INICIAL]]+Tabla3567[[#This Row],[ENTRADAS]]-Tabla3567[[#This Row],[SALIDAS]]</f>
        <v>23</v>
      </c>
      <c r="K561" s="2">
        <v>165</v>
      </c>
      <c r="L561" s="2">
        <f>+Tabla3567[[#This Row],[BALANCE INICIAL]]*Tabla3567[[#This Row],[PRECIO]]</f>
        <v>3795</v>
      </c>
      <c r="M561" s="2">
        <f>+Tabla3567[[#This Row],[ENTRADAS]]*Tabla3567[[#This Row],[PRECIO]]</f>
        <v>0</v>
      </c>
      <c r="N561" s="2">
        <f>+Tabla3567[[#This Row],[SALIDAS]]*Tabla3567[[#This Row],[PRECIO]]</f>
        <v>0</v>
      </c>
      <c r="O561" s="2">
        <f>+Tabla3567[[#This Row],[BALANCE INICIAL2]]+Tabla3567[[#This Row],[ENTRADAS3]]-Tabla3567[[#This Row],[SALIDAS4]]</f>
        <v>3795</v>
      </c>
    </row>
    <row r="562" spans="1:15">
      <c r="A562" s="9" t="s">
        <v>59</v>
      </c>
      <c r="B562" s="10" t="s">
        <v>880</v>
      </c>
      <c r="C562" t="s">
        <v>107</v>
      </c>
      <c r="D562" t="s">
        <v>677</v>
      </c>
      <c r="F562" s="9" t="s">
        <v>820</v>
      </c>
      <c r="G562">
        <v>0</v>
      </c>
      <c r="J562">
        <f>+Tabla3567[[#This Row],[BALANCE INICIAL]]+Tabla3567[[#This Row],[ENTRADAS]]-Tabla3567[[#This Row],[SALIDAS]]</f>
        <v>0</v>
      </c>
      <c r="K562" s="2">
        <v>190</v>
      </c>
      <c r="L562" s="2">
        <f>+Tabla3567[[#This Row],[BALANCE INICIAL]]*Tabla3567[[#This Row],[PRECIO]]</f>
        <v>0</v>
      </c>
      <c r="M562" s="2">
        <f>+Tabla3567[[#This Row],[ENTRADAS]]*Tabla3567[[#This Row],[PRECIO]]</f>
        <v>0</v>
      </c>
      <c r="N562" s="2">
        <f>+Tabla3567[[#This Row],[SALIDAS]]*Tabla3567[[#This Row],[PRECIO]]</f>
        <v>0</v>
      </c>
      <c r="O562" s="2">
        <f>+Tabla3567[[#This Row],[BALANCE INICIAL2]]+Tabla3567[[#This Row],[ENTRADAS3]]-Tabla3567[[#This Row],[SALIDAS4]]</f>
        <v>0</v>
      </c>
    </row>
    <row r="563" spans="1:15">
      <c r="A563" s="9" t="s">
        <v>59</v>
      </c>
      <c r="B563" s="10" t="s">
        <v>880</v>
      </c>
      <c r="C563" t="s">
        <v>107</v>
      </c>
      <c r="D563" t="s">
        <v>678</v>
      </c>
      <c r="F563" s="9" t="s">
        <v>820</v>
      </c>
      <c r="G563">
        <v>12</v>
      </c>
      <c r="J563">
        <f>+Tabla3567[[#This Row],[BALANCE INICIAL]]+Tabla3567[[#This Row],[ENTRADAS]]-Tabla3567[[#This Row],[SALIDAS]]</f>
        <v>12</v>
      </c>
      <c r="K563" s="2">
        <v>200</v>
      </c>
      <c r="L563" s="2">
        <f>+Tabla3567[[#This Row],[BALANCE INICIAL]]*Tabla3567[[#This Row],[PRECIO]]</f>
        <v>2400</v>
      </c>
      <c r="M563" s="2">
        <f>+Tabla3567[[#This Row],[ENTRADAS]]*Tabla3567[[#This Row],[PRECIO]]</f>
        <v>0</v>
      </c>
      <c r="N563" s="2">
        <f>+Tabla3567[[#This Row],[SALIDAS]]*Tabla3567[[#This Row],[PRECIO]]</f>
        <v>0</v>
      </c>
      <c r="O563" s="2">
        <f>+Tabla3567[[#This Row],[BALANCE INICIAL2]]+Tabla3567[[#This Row],[ENTRADAS3]]-Tabla3567[[#This Row],[SALIDAS4]]</f>
        <v>2400</v>
      </c>
    </row>
    <row r="564" spans="1:15">
      <c r="A564" s="9" t="s">
        <v>59</v>
      </c>
      <c r="B564" s="10" t="s">
        <v>880</v>
      </c>
      <c r="C564" t="s">
        <v>107</v>
      </c>
      <c r="D564" t="s">
        <v>679</v>
      </c>
      <c r="F564" s="9" t="s">
        <v>820</v>
      </c>
      <c r="G564">
        <v>6</v>
      </c>
      <c r="J564">
        <f>+Tabla3567[[#This Row],[BALANCE INICIAL]]+Tabla3567[[#This Row],[ENTRADAS]]-Tabla3567[[#This Row],[SALIDAS]]</f>
        <v>6</v>
      </c>
      <c r="K564" s="2">
        <v>500</v>
      </c>
      <c r="L564" s="2">
        <f>+Tabla3567[[#This Row],[BALANCE INICIAL]]*Tabla3567[[#This Row],[PRECIO]]</f>
        <v>3000</v>
      </c>
      <c r="M564" s="2">
        <f>+Tabla3567[[#This Row],[ENTRADAS]]*Tabla3567[[#This Row],[PRECIO]]</f>
        <v>0</v>
      </c>
      <c r="N564" s="2">
        <f>+Tabla3567[[#This Row],[SALIDAS]]*Tabla3567[[#This Row],[PRECIO]]</f>
        <v>0</v>
      </c>
      <c r="O564" s="2">
        <f>+Tabla3567[[#This Row],[BALANCE INICIAL2]]+Tabla3567[[#This Row],[ENTRADAS3]]-Tabla3567[[#This Row],[SALIDAS4]]</f>
        <v>3000</v>
      </c>
    </row>
    <row r="565" spans="1:15">
      <c r="A565" s="9" t="s">
        <v>59</v>
      </c>
      <c r="B565" s="10" t="s">
        <v>880</v>
      </c>
      <c r="C565" t="s">
        <v>107</v>
      </c>
      <c r="D565" t="s">
        <v>680</v>
      </c>
      <c r="F565" s="9" t="s">
        <v>820</v>
      </c>
      <c r="G565">
        <v>2</v>
      </c>
      <c r="J565">
        <f>+Tabla3567[[#This Row],[BALANCE INICIAL]]+Tabla3567[[#This Row],[ENTRADAS]]-Tabla3567[[#This Row],[SALIDAS]]</f>
        <v>2</v>
      </c>
      <c r="K565" s="2">
        <v>265</v>
      </c>
      <c r="L565" s="2">
        <f>+Tabla3567[[#This Row],[BALANCE INICIAL]]*Tabla3567[[#This Row],[PRECIO]]</f>
        <v>530</v>
      </c>
      <c r="M565" s="2">
        <f>+Tabla3567[[#This Row],[ENTRADAS]]*Tabla3567[[#This Row],[PRECIO]]</f>
        <v>0</v>
      </c>
      <c r="N565" s="2">
        <f>+Tabla3567[[#This Row],[SALIDAS]]*Tabla3567[[#This Row],[PRECIO]]</f>
        <v>0</v>
      </c>
      <c r="O565" s="2">
        <f>+Tabla3567[[#This Row],[BALANCE INICIAL2]]+Tabla3567[[#This Row],[ENTRADAS3]]-Tabla3567[[#This Row],[SALIDAS4]]</f>
        <v>530</v>
      </c>
    </row>
    <row r="566" spans="1:15">
      <c r="A566" s="9" t="s">
        <v>59</v>
      </c>
      <c r="B566" s="10" t="s">
        <v>880</v>
      </c>
      <c r="C566" t="s">
        <v>107</v>
      </c>
      <c r="D566" t="s">
        <v>681</v>
      </c>
      <c r="F566" s="9" t="s">
        <v>820</v>
      </c>
      <c r="G566">
        <v>5</v>
      </c>
      <c r="J566">
        <f>+Tabla3567[[#This Row],[BALANCE INICIAL]]+Tabla3567[[#This Row],[ENTRADAS]]-Tabla3567[[#This Row],[SALIDAS]]</f>
        <v>5</v>
      </c>
      <c r="K566" s="2">
        <v>390</v>
      </c>
      <c r="L566" s="2">
        <f>+Tabla3567[[#This Row],[BALANCE INICIAL]]*Tabla3567[[#This Row],[PRECIO]]</f>
        <v>1950</v>
      </c>
      <c r="M566" s="2">
        <f>+Tabla3567[[#This Row],[ENTRADAS]]*Tabla3567[[#This Row],[PRECIO]]</f>
        <v>0</v>
      </c>
      <c r="N566" s="2">
        <f>+Tabla3567[[#This Row],[SALIDAS]]*Tabla3567[[#This Row],[PRECIO]]</f>
        <v>0</v>
      </c>
      <c r="O566" s="2">
        <f>+Tabla3567[[#This Row],[BALANCE INICIAL2]]+Tabla3567[[#This Row],[ENTRADAS3]]-Tabla3567[[#This Row],[SALIDAS4]]</f>
        <v>1950</v>
      </c>
    </row>
    <row r="567" spans="1:15">
      <c r="A567" s="9" t="s">
        <v>59</v>
      </c>
      <c r="B567" s="10" t="s">
        <v>880</v>
      </c>
      <c r="C567" t="s">
        <v>107</v>
      </c>
      <c r="D567" t="s">
        <v>682</v>
      </c>
      <c r="F567" s="9" t="s">
        <v>820</v>
      </c>
      <c r="G567">
        <v>1</v>
      </c>
      <c r="J567">
        <f>+Tabla3567[[#This Row],[BALANCE INICIAL]]+Tabla3567[[#This Row],[ENTRADAS]]-Tabla3567[[#This Row],[SALIDAS]]</f>
        <v>1</v>
      </c>
      <c r="K567" s="2">
        <v>333.98</v>
      </c>
      <c r="L567" s="2">
        <f>+Tabla3567[[#This Row],[BALANCE INICIAL]]*Tabla3567[[#This Row],[PRECIO]]</f>
        <v>333.98</v>
      </c>
      <c r="M567" s="2">
        <f>+Tabla3567[[#This Row],[ENTRADAS]]*Tabla3567[[#This Row],[PRECIO]]</f>
        <v>0</v>
      </c>
      <c r="N567" s="2">
        <f>+Tabla3567[[#This Row],[SALIDAS]]*Tabla3567[[#This Row],[PRECIO]]</f>
        <v>0</v>
      </c>
      <c r="O567" s="2">
        <f>+Tabla3567[[#This Row],[BALANCE INICIAL2]]+Tabla3567[[#This Row],[ENTRADAS3]]-Tabla3567[[#This Row],[SALIDAS4]]</f>
        <v>333.98</v>
      </c>
    </row>
    <row r="568" spans="1:15">
      <c r="A568" s="9" t="s">
        <v>59</v>
      </c>
      <c r="B568" s="10" t="s">
        <v>880</v>
      </c>
      <c r="C568" t="s">
        <v>107</v>
      </c>
      <c r="D568" t="s">
        <v>683</v>
      </c>
      <c r="F568" s="9" t="s">
        <v>820</v>
      </c>
      <c r="G568">
        <v>9</v>
      </c>
      <c r="J568">
        <f>+Tabla3567[[#This Row],[BALANCE INICIAL]]+Tabla3567[[#This Row],[ENTRADAS]]-Tabla3567[[#This Row],[SALIDAS]]</f>
        <v>9</v>
      </c>
      <c r="K568" s="2">
        <v>295</v>
      </c>
      <c r="L568" s="2">
        <f>+Tabla3567[[#This Row],[BALANCE INICIAL]]*Tabla3567[[#This Row],[PRECIO]]</f>
        <v>2655</v>
      </c>
      <c r="M568" s="2">
        <f>+Tabla3567[[#This Row],[ENTRADAS]]*Tabla3567[[#This Row],[PRECIO]]</f>
        <v>0</v>
      </c>
      <c r="N568" s="2">
        <f>+Tabla3567[[#This Row],[SALIDAS]]*Tabla3567[[#This Row],[PRECIO]]</f>
        <v>0</v>
      </c>
      <c r="O568" s="2">
        <f>+Tabla3567[[#This Row],[BALANCE INICIAL2]]+Tabla3567[[#This Row],[ENTRADAS3]]-Tabla3567[[#This Row],[SALIDAS4]]</f>
        <v>2655</v>
      </c>
    </row>
    <row r="569" spans="1:15">
      <c r="A569" s="9" t="s">
        <v>59</v>
      </c>
      <c r="B569" s="10" t="s">
        <v>880</v>
      </c>
      <c r="C569" t="s">
        <v>107</v>
      </c>
      <c r="D569" t="s">
        <v>684</v>
      </c>
      <c r="F569" s="9" t="s">
        <v>820</v>
      </c>
      <c r="G569">
        <v>11</v>
      </c>
      <c r="J569">
        <f>+Tabla3567[[#This Row],[BALANCE INICIAL]]+Tabla3567[[#This Row],[ENTRADAS]]-Tabla3567[[#This Row],[SALIDAS]]</f>
        <v>11</v>
      </c>
      <c r="K569" s="2">
        <v>750.5</v>
      </c>
      <c r="L569" s="2">
        <f>+Tabla3567[[#This Row],[BALANCE INICIAL]]*Tabla3567[[#This Row],[PRECIO]]</f>
        <v>8255.5</v>
      </c>
      <c r="M569" s="2">
        <f>+Tabla3567[[#This Row],[ENTRADAS]]*Tabla3567[[#This Row],[PRECIO]]</f>
        <v>0</v>
      </c>
      <c r="N569" s="2">
        <f>+Tabla3567[[#This Row],[SALIDAS]]*Tabla3567[[#This Row],[PRECIO]]</f>
        <v>0</v>
      </c>
      <c r="O569" s="2">
        <f>+Tabla3567[[#This Row],[BALANCE INICIAL2]]+Tabla3567[[#This Row],[ENTRADAS3]]-Tabla3567[[#This Row],[SALIDAS4]]</f>
        <v>8255.5</v>
      </c>
    </row>
    <row r="570" spans="1:15">
      <c r="A570" s="9" t="s">
        <v>59</v>
      </c>
      <c r="B570" s="10" t="s">
        <v>880</v>
      </c>
      <c r="C570" t="s">
        <v>107</v>
      </c>
      <c r="D570" t="s">
        <v>685</v>
      </c>
      <c r="F570" s="9" t="s">
        <v>820</v>
      </c>
      <c r="G570">
        <v>907</v>
      </c>
      <c r="J570">
        <f>+Tabla3567[[#This Row],[BALANCE INICIAL]]+Tabla3567[[#This Row],[ENTRADAS]]-Tabla3567[[#This Row],[SALIDAS]]</f>
        <v>907</v>
      </c>
      <c r="K570" s="2">
        <v>50</v>
      </c>
      <c r="L570" s="2">
        <f>+Tabla3567[[#This Row],[BALANCE INICIAL]]*Tabla3567[[#This Row],[PRECIO]]</f>
        <v>45350</v>
      </c>
      <c r="M570" s="2">
        <f>+Tabla3567[[#This Row],[ENTRADAS]]*Tabla3567[[#This Row],[PRECIO]]</f>
        <v>0</v>
      </c>
      <c r="N570" s="2">
        <f>+Tabla3567[[#This Row],[SALIDAS]]*Tabla3567[[#This Row],[PRECIO]]</f>
        <v>0</v>
      </c>
      <c r="O570" s="2">
        <f>+Tabla3567[[#This Row],[BALANCE INICIAL2]]+Tabla3567[[#This Row],[ENTRADAS3]]-Tabla3567[[#This Row],[SALIDAS4]]</f>
        <v>45350</v>
      </c>
    </row>
    <row r="571" spans="1:15">
      <c r="A571" s="9" t="s">
        <v>59</v>
      </c>
      <c r="B571" s="10" t="s">
        <v>880</v>
      </c>
      <c r="C571" t="s">
        <v>107</v>
      </c>
      <c r="D571" t="s">
        <v>686</v>
      </c>
      <c r="F571" s="9" t="s">
        <v>820</v>
      </c>
      <c r="G571">
        <v>31</v>
      </c>
      <c r="J571">
        <f>+Tabla3567[[#This Row],[BALANCE INICIAL]]+Tabla3567[[#This Row],[ENTRADAS]]-Tabla3567[[#This Row],[SALIDAS]]</f>
        <v>31</v>
      </c>
      <c r="K571" s="2">
        <v>600</v>
      </c>
      <c r="L571" s="2">
        <f>+Tabla3567[[#This Row],[BALANCE INICIAL]]*Tabla3567[[#This Row],[PRECIO]]</f>
        <v>18600</v>
      </c>
      <c r="M571" s="2">
        <f>+Tabla3567[[#This Row],[ENTRADAS]]*Tabla3567[[#This Row],[PRECIO]]</f>
        <v>0</v>
      </c>
      <c r="N571" s="2">
        <f>+Tabla3567[[#This Row],[SALIDAS]]*Tabla3567[[#This Row],[PRECIO]]</f>
        <v>0</v>
      </c>
      <c r="O571" s="2">
        <f>+Tabla3567[[#This Row],[BALANCE INICIAL2]]+Tabla3567[[#This Row],[ENTRADAS3]]-Tabla3567[[#This Row],[SALIDAS4]]</f>
        <v>18600</v>
      </c>
    </row>
    <row r="572" spans="1:15">
      <c r="A572" s="9" t="s">
        <v>59</v>
      </c>
      <c r="B572" s="10" t="s">
        <v>880</v>
      </c>
      <c r="C572" t="s">
        <v>107</v>
      </c>
      <c r="D572" t="s">
        <v>687</v>
      </c>
      <c r="F572" s="9" t="s">
        <v>820</v>
      </c>
      <c r="G572">
        <v>9</v>
      </c>
      <c r="J572">
        <f>+Tabla3567[[#This Row],[BALANCE INICIAL]]+Tabla3567[[#This Row],[ENTRADAS]]-Tabla3567[[#This Row],[SALIDAS]]</f>
        <v>9</v>
      </c>
      <c r="K572" s="2">
        <v>949.99</v>
      </c>
      <c r="L572" s="2">
        <f>+Tabla3567[[#This Row],[BALANCE INICIAL]]*Tabla3567[[#This Row],[PRECIO]]</f>
        <v>8549.91</v>
      </c>
      <c r="M572" s="2">
        <f>+Tabla3567[[#This Row],[ENTRADAS]]*Tabla3567[[#This Row],[PRECIO]]</f>
        <v>0</v>
      </c>
      <c r="N572" s="2">
        <f>+Tabla3567[[#This Row],[SALIDAS]]*Tabla3567[[#This Row],[PRECIO]]</f>
        <v>0</v>
      </c>
      <c r="O572" s="2">
        <f>+Tabla3567[[#This Row],[BALANCE INICIAL2]]+Tabla3567[[#This Row],[ENTRADAS3]]-Tabla3567[[#This Row],[SALIDAS4]]</f>
        <v>8549.91</v>
      </c>
    </row>
    <row r="573" spans="1:15">
      <c r="A573" s="9" t="s">
        <v>59</v>
      </c>
      <c r="B573" s="10" t="s">
        <v>880</v>
      </c>
      <c r="C573" t="s">
        <v>107</v>
      </c>
      <c r="D573" t="s">
        <v>688</v>
      </c>
      <c r="F573" s="9" t="s">
        <v>820</v>
      </c>
      <c r="G573">
        <v>59</v>
      </c>
      <c r="J573">
        <f>+Tabla3567[[#This Row],[BALANCE INICIAL]]+Tabla3567[[#This Row],[ENTRADAS]]-Tabla3567[[#This Row],[SALIDAS]]</f>
        <v>59</v>
      </c>
      <c r="K573" s="2">
        <v>850</v>
      </c>
      <c r="L573" s="2">
        <f>+Tabla3567[[#This Row],[BALANCE INICIAL]]*Tabla3567[[#This Row],[PRECIO]]</f>
        <v>50150</v>
      </c>
      <c r="M573" s="2">
        <f>+Tabla3567[[#This Row],[ENTRADAS]]*Tabla3567[[#This Row],[PRECIO]]</f>
        <v>0</v>
      </c>
      <c r="N573" s="2">
        <f>+Tabla3567[[#This Row],[SALIDAS]]*Tabla3567[[#This Row],[PRECIO]]</f>
        <v>0</v>
      </c>
      <c r="O573" s="2">
        <f>+Tabla3567[[#This Row],[BALANCE INICIAL2]]+Tabla3567[[#This Row],[ENTRADAS3]]-Tabla3567[[#This Row],[SALIDAS4]]</f>
        <v>50150</v>
      </c>
    </row>
    <row r="574" spans="1:15">
      <c r="A574" s="9" t="s">
        <v>59</v>
      </c>
      <c r="B574" s="10" t="s">
        <v>880</v>
      </c>
      <c r="C574" t="s">
        <v>107</v>
      </c>
      <c r="D574" t="s">
        <v>689</v>
      </c>
      <c r="F574" s="9" t="s">
        <v>820</v>
      </c>
      <c r="G574">
        <v>26</v>
      </c>
      <c r="J574">
        <f>+Tabla3567[[#This Row],[BALANCE INICIAL]]+Tabla3567[[#This Row],[ENTRADAS]]-Tabla3567[[#This Row],[SALIDAS]]</f>
        <v>26</v>
      </c>
      <c r="K574" s="2">
        <v>90</v>
      </c>
      <c r="L574" s="2">
        <f>+Tabla3567[[#This Row],[BALANCE INICIAL]]*Tabla3567[[#This Row],[PRECIO]]</f>
        <v>2340</v>
      </c>
      <c r="M574" s="2">
        <f>+Tabla3567[[#This Row],[ENTRADAS]]*Tabla3567[[#This Row],[PRECIO]]</f>
        <v>0</v>
      </c>
      <c r="N574" s="2">
        <f>+Tabla3567[[#This Row],[SALIDAS]]*Tabla3567[[#This Row],[PRECIO]]</f>
        <v>0</v>
      </c>
      <c r="O574" s="2">
        <f>+Tabla3567[[#This Row],[BALANCE INICIAL2]]+Tabla3567[[#This Row],[ENTRADAS3]]-Tabla3567[[#This Row],[SALIDAS4]]</f>
        <v>2340</v>
      </c>
    </row>
    <row r="575" spans="1:15">
      <c r="A575" s="9" t="s">
        <v>59</v>
      </c>
      <c r="B575" s="10" t="s">
        <v>880</v>
      </c>
      <c r="C575" t="s">
        <v>107</v>
      </c>
      <c r="D575" t="s">
        <v>695</v>
      </c>
      <c r="F575" s="9" t="s">
        <v>820</v>
      </c>
      <c r="G575">
        <v>0</v>
      </c>
      <c r="J575">
        <f>+Tabla3567[[#This Row],[BALANCE INICIAL]]+Tabla3567[[#This Row],[ENTRADAS]]-Tabla3567[[#This Row],[SALIDAS]]</f>
        <v>0</v>
      </c>
      <c r="K575" s="2">
        <v>70</v>
      </c>
      <c r="L575" s="2">
        <f>+Tabla3567[[#This Row],[BALANCE INICIAL]]*Tabla3567[[#This Row],[PRECIO]]</f>
        <v>0</v>
      </c>
      <c r="M575" s="2">
        <f>+Tabla3567[[#This Row],[ENTRADAS]]*Tabla3567[[#This Row],[PRECIO]]</f>
        <v>0</v>
      </c>
      <c r="N575" s="2">
        <f>+Tabla3567[[#This Row],[SALIDAS]]*Tabla3567[[#This Row],[PRECIO]]</f>
        <v>0</v>
      </c>
      <c r="O575" s="2">
        <f>+Tabla3567[[#This Row],[BALANCE INICIAL2]]+Tabla3567[[#This Row],[ENTRADAS3]]-Tabla3567[[#This Row],[SALIDAS4]]</f>
        <v>0</v>
      </c>
    </row>
    <row r="576" spans="1:15">
      <c r="A576" s="9" t="s">
        <v>59</v>
      </c>
      <c r="B576" s="10" t="s">
        <v>880</v>
      </c>
      <c r="C576" t="s">
        <v>107</v>
      </c>
      <c r="D576" t="s">
        <v>696</v>
      </c>
      <c r="F576" s="9" t="s">
        <v>820</v>
      </c>
      <c r="G576">
        <v>1</v>
      </c>
      <c r="J576">
        <f>+Tabla3567[[#This Row],[BALANCE INICIAL]]+Tabla3567[[#This Row],[ENTRADAS]]-Tabla3567[[#This Row],[SALIDAS]]</f>
        <v>1</v>
      </c>
      <c r="K576" s="2">
        <v>395</v>
      </c>
      <c r="L576" s="2">
        <f>+Tabla3567[[#This Row],[BALANCE INICIAL]]*Tabla3567[[#This Row],[PRECIO]]</f>
        <v>395</v>
      </c>
      <c r="M576" s="2">
        <f>+Tabla3567[[#This Row],[ENTRADAS]]*Tabla3567[[#This Row],[PRECIO]]</f>
        <v>0</v>
      </c>
      <c r="N576" s="2">
        <f>+Tabla3567[[#This Row],[SALIDAS]]*Tabla3567[[#This Row],[PRECIO]]</f>
        <v>0</v>
      </c>
      <c r="O576" s="2">
        <f>+Tabla3567[[#This Row],[BALANCE INICIAL2]]+Tabla3567[[#This Row],[ENTRADAS3]]-Tabla3567[[#This Row],[SALIDAS4]]</f>
        <v>395</v>
      </c>
    </row>
    <row r="577" spans="1:15">
      <c r="A577" s="9" t="s">
        <v>59</v>
      </c>
      <c r="B577" s="10" t="s">
        <v>880</v>
      </c>
      <c r="C577" t="s">
        <v>107</v>
      </c>
      <c r="D577" t="s">
        <v>697</v>
      </c>
      <c r="F577" s="9" t="s">
        <v>820</v>
      </c>
      <c r="G577">
        <v>1</v>
      </c>
      <c r="J577">
        <f>+Tabla3567[[#This Row],[BALANCE INICIAL]]+Tabla3567[[#This Row],[ENTRADAS]]-Tabla3567[[#This Row],[SALIDAS]]</f>
        <v>1</v>
      </c>
      <c r="K577" s="2">
        <v>100</v>
      </c>
      <c r="L577" s="2">
        <f>+Tabla3567[[#This Row],[BALANCE INICIAL]]*Tabla3567[[#This Row],[PRECIO]]</f>
        <v>100</v>
      </c>
      <c r="M577" s="2">
        <f>+Tabla3567[[#This Row],[ENTRADAS]]*Tabla3567[[#This Row],[PRECIO]]</f>
        <v>0</v>
      </c>
      <c r="N577" s="2">
        <f>+Tabla3567[[#This Row],[SALIDAS]]*Tabla3567[[#This Row],[PRECIO]]</f>
        <v>0</v>
      </c>
      <c r="O577" s="2">
        <f>+Tabla3567[[#This Row],[BALANCE INICIAL2]]+Tabla3567[[#This Row],[ENTRADAS3]]-Tabla3567[[#This Row],[SALIDAS4]]</f>
        <v>100</v>
      </c>
    </row>
    <row r="578" spans="1:15">
      <c r="A578" s="9" t="s">
        <v>59</v>
      </c>
      <c r="B578" s="10" t="s">
        <v>880</v>
      </c>
      <c r="C578" t="s">
        <v>107</v>
      </c>
      <c r="D578" t="s">
        <v>698</v>
      </c>
      <c r="F578" s="9" t="s">
        <v>820</v>
      </c>
      <c r="G578">
        <v>0</v>
      </c>
      <c r="J578">
        <f>+Tabla3567[[#This Row],[BALANCE INICIAL]]+Tabla3567[[#This Row],[ENTRADAS]]-Tabla3567[[#This Row],[SALIDAS]]</f>
        <v>0</v>
      </c>
      <c r="K578" s="2">
        <v>1250</v>
      </c>
      <c r="L578" s="2">
        <f>+Tabla3567[[#This Row],[BALANCE INICIAL]]*Tabla3567[[#This Row],[PRECIO]]</f>
        <v>0</v>
      </c>
      <c r="M578" s="2">
        <f>+Tabla3567[[#This Row],[ENTRADAS]]*Tabla3567[[#This Row],[PRECIO]]</f>
        <v>0</v>
      </c>
      <c r="N578" s="2">
        <f>+Tabla3567[[#This Row],[SALIDAS]]*Tabla3567[[#This Row],[PRECIO]]</f>
        <v>0</v>
      </c>
      <c r="O578" s="2">
        <f>+Tabla3567[[#This Row],[BALANCE INICIAL2]]+Tabla3567[[#This Row],[ENTRADAS3]]-Tabla3567[[#This Row],[SALIDAS4]]</f>
        <v>0</v>
      </c>
    </row>
    <row r="579" spans="1:15">
      <c r="A579" s="9" t="s">
        <v>59</v>
      </c>
      <c r="B579" s="10" t="s">
        <v>880</v>
      </c>
      <c r="C579" t="s">
        <v>107</v>
      </c>
      <c r="D579" t="s">
        <v>699</v>
      </c>
      <c r="F579" s="9" t="s">
        <v>820</v>
      </c>
      <c r="G579">
        <v>26</v>
      </c>
      <c r="J579">
        <f>+Tabla3567[[#This Row],[BALANCE INICIAL]]+Tabla3567[[#This Row],[ENTRADAS]]-Tabla3567[[#This Row],[SALIDAS]]</f>
        <v>26</v>
      </c>
      <c r="K579" s="2">
        <v>284</v>
      </c>
      <c r="L579" s="2">
        <f>+Tabla3567[[#This Row],[BALANCE INICIAL]]*Tabla3567[[#This Row],[PRECIO]]</f>
        <v>7384</v>
      </c>
      <c r="M579" s="2">
        <f>+Tabla3567[[#This Row],[ENTRADAS]]*Tabla3567[[#This Row],[PRECIO]]</f>
        <v>0</v>
      </c>
      <c r="N579" s="2">
        <f>+Tabla3567[[#This Row],[SALIDAS]]*Tabla3567[[#This Row],[PRECIO]]</f>
        <v>0</v>
      </c>
      <c r="O579" s="2">
        <f>+Tabla3567[[#This Row],[BALANCE INICIAL2]]+Tabla3567[[#This Row],[ENTRADAS3]]-Tabla3567[[#This Row],[SALIDAS4]]</f>
        <v>7384</v>
      </c>
    </row>
    <row r="580" spans="1:15">
      <c r="A580" s="9" t="s">
        <v>59</v>
      </c>
      <c r="B580" s="10" t="s">
        <v>880</v>
      </c>
      <c r="C580" t="s">
        <v>107</v>
      </c>
      <c r="D580" t="s">
        <v>700</v>
      </c>
      <c r="F580" s="9" t="s">
        <v>820</v>
      </c>
      <c r="G580">
        <v>8</v>
      </c>
      <c r="J580">
        <f>+Tabla3567[[#This Row],[BALANCE INICIAL]]+Tabla3567[[#This Row],[ENTRADAS]]-Tabla3567[[#This Row],[SALIDAS]]</f>
        <v>8</v>
      </c>
      <c r="K580" s="2">
        <v>650</v>
      </c>
      <c r="L580" s="2">
        <f>+Tabla3567[[#This Row],[BALANCE INICIAL]]*Tabla3567[[#This Row],[PRECIO]]</f>
        <v>5200</v>
      </c>
      <c r="M580" s="2">
        <f>+Tabla3567[[#This Row],[ENTRADAS]]*Tabla3567[[#This Row],[PRECIO]]</f>
        <v>0</v>
      </c>
      <c r="N580" s="2">
        <f>+Tabla3567[[#This Row],[SALIDAS]]*Tabla3567[[#This Row],[PRECIO]]</f>
        <v>0</v>
      </c>
      <c r="O580" s="2">
        <f>+Tabla3567[[#This Row],[BALANCE INICIAL2]]+Tabla3567[[#This Row],[ENTRADAS3]]-Tabla3567[[#This Row],[SALIDAS4]]</f>
        <v>5200</v>
      </c>
    </row>
    <row r="581" spans="1:15">
      <c r="A581" s="9" t="s">
        <v>59</v>
      </c>
      <c r="B581" s="16" t="s">
        <v>880</v>
      </c>
      <c r="C581" t="s">
        <v>107</v>
      </c>
      <c r="D581" t="s">
        <v>704</v>
      </c>
      <c r="F581" s="9" t="s">
        <v>834</v>
      </c>
      <c r="G581">
        <v>0</v>
      </c>
      <c r="J581">
        <f>+Tabla3567[[#This Row],[BALANCE INICIAL]]+Tabla3567[[#This Row],[ENTRADAS]]-Tabla3567[[#This Row],[SALIDAS]]</f>
        <v>0</v>
      </c>
      <c r="K581" s="2">
        <v>350</v>
      </c>
      <c r="L581" s="2">
        <f>+Tabla3567[[#This Row],[BALANCE INICIAL]]*Tabla3567[[#This Row],[PRECIO]]</f>
        <v>0</v>
      </c>
      <c r="M581" s="2">
        <f>+Tabla3567[[#This Row],[ENTRADAS]]*Tabla3567[[#This Row],[PRECIO]]</f>
        <v>0</v>
      </c>
      <c r="N581" s="2">
        <f>+Tabla3567[[#This Row],[SALIDAS]]*Tabla3567[[#This Row],[PRECIO]]</f>
        <v>0</v>
      </c>
      <c r="O581" s="2">
        <f>+Tabla3567[[#This Row],[BALANCE INICIAL2]]+Tabla3567[[#This Row],[ENTRADAS3]]-Tabla3567[[#This Row],[SALIDAS4]]</f>
        <v>0</v>
      </c>
    </row>
    <row r="582" spans="1:15">
      <c r="A582" s="9" t="s">
        <v>59</v>
      </c>
      <c r="B582" s="16" t="s">
        <v>880</v>
      </c>
      <c r="C582" t="s">
        <v>107</v>
      </c>
      <c r="D582" t="s">
        <v>707</v>
      </c>
      <c r="F582" s="9" t="s">
        <v>820</v>
      </c>
      <c r="G582">
        <v>1</v>
      </c>
      <c r="J582">
        <f>+Tabla3567[[#This Row],[BALANCE INICIAL]]+Tabla3567[[#This Row],[ENTRADAS]]-Tabla3567[[#This Row],[SALIDAS]]</f>
        <v>1</v>
      </c>
      <c r="K582" s="2">
        <v>1000</v>
      </c>
      <c r="L582" s="2">
        <f>+Tabla3567[[#This Row],[BALANCE INICIAL]]*Tabla3567[[#This Row],[PRECIO]]</f>
        <v>1000</v>
      </c>
      <c r="M582" s="2">
        <f>+Tabla3567[[#This Row],[ENTRADAS]]*Tabla3567[[#This Row],[PRECIO]]</f>
        <v>0</v>
      </c>
      <c r="N582" s="2">
        <f>+Tabla3567[[#This Row],[SALIDAS]]*Tabla3567[[#This Row],[PRECIO]]</f>
        <v>0</v>
      </c>
      <c r="O582" s="2">
        <f>+Tabla3567[[#This Row],[BALANCE INICIAL2]]+Tabla3567[[#This Row],[ENTRADAS3]]-Tabla3567[[#This Row],[SALIDAS4]]</f>
        <v>1000</v>
      </c>
    </row>
    <row r="583" spans="1:15">
      <c r="A583" s="9" t="s">
        <v>59</v>
      </c>
      <c r="B583" s="16" t="s">
        <v>880</v>
      </c>
      <c r="C583" t="s">
        <v>107</v>
      </c>
      <c r="D583" t="s">
        <v>710</v>
      </c>
      <c r="F583" s="9" t="s">
        <v>820</v>
      </c>
      <c r="G583">
        <v>7</v>
      </c>
      <c r="J583">
        <f>+Tabla3567[[#This Row],[BALANCE INICIAL]]+Tabla3567[[#This Row],[ENTRADAS]]-Tabla3567[[#This Row],[SALIDAS]]</f>
        <v>7</v>
      </c>
      <c r="K583" s="2">
        <v>545</v>
      </c>
      <c r="L583" s="2">
        <f>+Tabla3567[[#This Row],[BALANCE INICIAL]]*Tabla3567[[#This Row],[PRECIO]]</f>
        <v>3815</v>
      </c>
      <c r="M583" s="2">
        <f>+Tabla3567[[#This Row],[ENTRADAS]]*Tabla3567[[#This Row],[PRECIO]]</f>
        <v>0</v>
      </c>
      <c r="N583" s="2">
        <f>+Tabla3567[[#This Row],[SALIDAS]]*Tabla3567[[#This Row],[PRECIO]]</f>
        <v>0</v>
      </c>
      <c r="O583" s="2">
        <f>+Tabla3567[[#This Row],[BALANCE INICIAL2]]+Tabla3567[[#This Row],[ENTRADAS3]]-Tabla3567[[#This Row],[SALIDAS4]]</f>
        <v>3815</v>
      </c>
    </row>
    <row r="584" spans="1:15">
      <c r="A584" s="9" t="s">
        <v>59</v>
      </c>
      <c r="B584" s="16" t="s">
        <v>880</v>
      </c>
      <c r="C584" t="s">
        <v>107</v>
      </c>
      <c r="D584" t="s">
        <v>711</v>
      </c>
      <c r="F584" s="9" t="s">
        <v>820</v>
      </c>
      <c r="G584">
        <v>1</v>
      </c>
      <c r="J584">
        <f>+Tabla3567[[#This Row],[BALANCE INICIAL]]+Tabla3567[[#This Row],[ENTRADAS]]-Tabla3567[[#This Row],[SALIDAS]]</f>
        <v>1</v>
      </c>
      <c r="K584" s="2">
        <v>775</v>
      </c>
      <c r="L584" s="2">
        <f>+Tabla3567[[#This Row],[BALANCE INICIAL]]*Tabla3567[[#This Row],[PRECIO]]</f>
        <v>775</v>
      </c>
      <c r="M584" s="2">
        <f>+Tabla3567[[#This Row],[ENTRADAS]]*Tabla3567[[#This Row],[PRECIO]]</f>
        <v>0</v>
      </c>
      <c r="N584" s="2">
        <f>+Tabla3567[[#This Row],[SALIDAS]]*Tabla3567[[#This Row],[PRECIO]]</f>
        <v>0</v>
      </c>
      <c r="O584" s="2">
        <f>+Tabla3567[[#This Row],[BALANCE INICIAL2]]+Tabla3567[[#This Row],[ENTRADAS3]]-Tabla3567[[#This Row],[SALIDAS4]]</f>
        <v>775</v>
      </c>
    </row>
    <row r="585" spans="1:15">
      <c r="A585" s="9" t="s">
        <v>59</v>
      </c>
      <c r="B585" s="16" t="s">
        <v>880</v>
      </c>
      <c r="C585" t="s">
        <v>107</v>
      </c>
      <c r="D585" t="s">
        <v>712</v>
      </c>
      <c r="F585" s="9" t="s">
        <v>873</v>
      </c>
      <c r="G585">
        <v>1</v>
      </c>
      <c r="J585">
        <f>+Tabla3567[[#This Row],[BALANCE INICIAL]]+Tabla3567[[#This Row],[ENTRADAS]]-Tabla3567[[#This Row],[SALIDAS]]</f>
        <v>1</v>
      </c>
      <c r="K585" s="2">
        <v>2337.02</v>
      </c>
      <c r="L585" s="2">
        <f>+Tabla3567[[#This Row],[BALANCE INICIAL]]*Tabla3567[[#This Row],[PRECIO]]</f>
        <v>2337.02</v>
      </c>
      <c r="M585" s="2">
        <f>+Tabla3567[[#This Row],[ENTRADAS]]*Tabla3567[[#This Row],[PRECIO]]</f>
        <v>0</v>
      </c>
      <c r="N585" s="2">
        <f>+Tabla3567[[#This Row],[SALIDAS]]*Tabla3567[[#This Row],[PRECIO]]</f>
        <v>0</v>
      </c>
      <c r="O585" s="2">
        <f>+Tabla3567[[#This Row],[BALANCE INICIAL2]]+Tabla3567[[#This Row],[ENTRADAS3]]-Tabla3567[[#This Row],[SALIDAS4]]</f>
        <v>2337.02</v>
      </c>
    </row>
    <row r="586" spans="1:15">
      <c r="A586" s="9" t="s">
        <v>59</v>
      </c>
      <c r="B586" s="16" t="s">
        <v>880</v>
      </c>
      <c r="C586" t="s">
        <v>107</v>
      </c>
      <c r="D586" t="s">
        <v>713</v>
      </c>
      <c r="F586" s="9" t="s">
        <v>873</v>
      </c>
      <c r="G586">
        <v>4</v>
      </c>
      <c r="J586">
        <f>+Tabla3567[[#This Row],[BALANCE INICIAL]]+Tabla3567[[#This Row],[ENTRADAS]]-Tabla3567[[#This Row],[SALIDAS]]</f>
        <v>4</v>
      </c>
      <c r="K586" s="2">
        <v>539</v>
      </c>
      <c r="L586" s="2">
        <f>+Tabla3567[[#This Row],[BALANCE INICIAL]]*Tabla3567[[#This Row],[PRECIO]]</f>
        <v>2156</v>
      </c>
      <c r="M586" s="2">
        <f>+Tabla3567[[#This Row],[ENTRADAS]]*Tabla3567[[#This Row],[PRECIO]]</f>
        <v>0</v>
      </c>
      <c r="N586" s="2">
        <f>+Tabla3567[[#This Row],[SALIDAS]]*Tabla3567[[#This Row],[PRECIO]]</f>
        <v>0</v>
      </c>
      <c r="O586" s="2">
        <f>+Tabla3567[[#This Row],[BALANCE INICIAL2]]+Tabla3567[[#This Row],[ENTRADAS3]]-Tabla3567[[#This Row],[SALIDAS4]]</f>
        <v>2156</v>
      </c>
    </row>
    <row r="587" spans="1:15">
      <c r="A587" s="9" t="s">
        <v>59</v>
      </c>
      <c r="B587" s="16" t="s">
        <v>880</v>
      </c>
      <c r="C587" t="s">
        <v>107</v>
      </c>
      <c r="D587" t="s">
        <v>714</v>
      </c>
      <c r="F587" s="9" t="s">
        <v>873</v>
      </c>
      <c r="G587">
        <v>5</v>
      </c>
      <c r="J587">
        <f>+Tabla3567[[#This Row],[BALANCE INICIAL]]+Tabla3567[[#This Row],[ENTRADAS]]-Tabla3567[[#This Row],[SALIDAS]]</f>
        <v>5</v>
      </c>
      <c r="K587" s="2">
        <v>204.24</v>
      </c>
      <c r="L587" s="2">
        <f>+Tabla3567[[#This Row],[BALANCE INICIAL]]*Tabla3567[[#This Row],[PRECIO]]</f>
        <v>1021.2</v>
      </c>
      <c r="M587" s="2">
        <f>+Tabla3567[[#This Row],[ENTRADAS]]*Tabla3567[[#This Row],[PRECIO]]</f>
        <v>0</v>
      </c>
      <c r="N587" s="2">
        <f>+Tabla3567[[#This Row],[SALIDAS]]*Tabla3567[[#This Row],[PRECIO]]</f>
        <v>0</v>
      </c>
      <c r="O587" s="2">
        <f>+Tabla3567[[#This Row],[BALANCE INICIAL2]]+Tabla3567[[#This Row],[ENTRADAS3]]-Tabla3567[[#This Row],[SALIDAS4]]</f>
        <v>1021.2</v>
      </c>
    </row>
    <row r="588" spans="1:15">
      <c r="A588" s="9" t="s">
        <v>59</v>
      </c>
      <c r="B588" s="16" t="s">
        <v>880</v>
      </c>
      <c r="C588" t="s">
        <v>107</v>
      </c>
      <c r="D588" t="s">
        <v>715</v>
      </c>
      <c r="F588" s="9" t="s">
        <v>873</v>
      </c>
      <c r="G588">
        <v>7</v>
      </c>
      <c r="J588">
        <f>+Tabla3567[[#This Row],[BALANCE INICIAL]]+Tabla3567[[#This Row],[ENTRADAS]]-Tabla3567[[#This Row],[SALIDAS]]</f>
        <v>7</v>
      </c>
      <c r="K588" s="2">
        <v>179.92</v>
      </c>
      <c r="L588" s="2">
        <f>+Tabla3567[[#This Row],[BALANCE INICIAL]]*Tabla3567[[#This Row],[PRECIO]]</f>
        <v>1259.4399999999998</v>
      </c>
      <c r="M588" s="2">
        <f>+Tabla3567[[#This Row],[ENTRADAS]]*Tabla3567[[#This Row],[PRECIO]]</f>
        <v>0</v>
      </c>
      <c r="N588" s="2">
        <f>+Tabla3567[[#This Row],[SALIDAS]]*Tabla3567[[#This Row],[PRECIO]]</f>
        <v>0</v>
      </c>
      <c r="O588" s="2">
        <f>+Tabla3567[[#This Row],[BALANCE INICIAL2]]+Tabla3567[[#This Row],[ENTRADAS3]]-Tabla3567[[#This Row],[SALIDAS4]]</f>
        <v>1259.4399999999998</v>
      </c>
    </row>
    <row r="589" spans="1:15">
      <c r="A589" s="9" t="s">
        <v>59</v>
      </c>
      <c r="B589" s="16" t="s">
        <v>880</v>
      </c>
      <c r="C589" t="s">
        <v>107</v>
      </c>
      <c r="D589" t="s">
        <v>721</v>
      </c>
      <c r="F589" s="9" t="s">
        <v>820</v>
      </c>
      <c r="G589">
        <v>2</v>
      </c>
      <c r="J589">
        <f>+Tabla3567[[#This Row],[BALANCE INICIAL]]+Tabla3567[[#This Row],[ENTRADAS]]-Tabla3567[[#This Row],[SALIDAS]]</f>
        <v>2</v>
      </c>
      <c r="K589" s="2">
        <v>1398</v>
      </c>
      <c r="L589" s="2">
        <f>+Tabla3567[[#This Row],[BALANCE INICIAL]]*Tabla3567[[#This Row],[PRECIO]]</f>
        <v>2796</v>
      </c>
      <c r="M589" s="2">
        <f>+Tabla3567[[#This Row],[ENTRADAS]]*Tabla3567[[#This Row],[PRECIO]]</f>
        <v>0</v>
      </c>
      <c r="N589" s="2">
        <f>+Tabla3567[[#This Row],[SALIDAS]]*Tabla3567[[#This Row],[PRECIO]]</f>
        <v>0</v>
      </c>
      <c r="O589" s="2">
        <f>+Tabla3567[[#This Row],[BALANCE INICIAL2]]+Tabla3567[[#This Row],[ENTRADAS3]]-Tabla3567[[#This Row],[SALIDAS4]]</f>
        <v>2796</v>
      </c>
    </row>
    <row r="590" spans="1:15">
      <c r="A590" s="9" t="s">
        <v>59</v>
      </c>
      <c r="B590" s="16" t="s">
        <v>880</v>
      </c>
      <c r="C590" t="s">
        <v>107</v>
      </c>
      <c r="D590" t="s">
        <v>724</v>
      </c>
      <c r="F590" s="9" t="s">
        <v>820</v>
      </c>
      <c r="G590">
        <v>7</v>
      </c>
      <c r="J590">
        <f>+Tabla3567[[#This Row],[BALANCE INICIAL]]+Tabla3567[[#This Row],[ENTRADAS]]-Tabla3567[[#This Row],[SALIDAS]]</f>
        <v>7</v>
      </c>
      <c r="K590" s="2">
        <v>1906.78</v>
      </c>
      <c r="L590" s="2">
        <f>+Tabla3567[[#This Row],[BALANCE INICIAL]]*Tabla3567[[#This Row],[PRECIO]]</f>
        <v>13347.46</v>
      </c>
      <c r="M590" s="2">
        <f>+Tabla3567[[#This Row],[ENTRADAS]]*Tabla3567[[#This Row],[PRECIO]]</f>
        <v>0</v>
      </c>
      <c r="N590" s="2">
        <f>+Tabla3567[[#This Row],[SALIDAS]]*Tabla3567[[#This Row],[PRECIO]]</f>
        <v>0</v>
      </c>
      <c r="O590" s="2">
        <f>+Tabla3567[[#This Row],[BALANCE INICIAL2]]+Tabla3567[[#This Row],[ENTRADAS3]]-Tabla3567[[#This Row],[SALIDAS4]]</f>
        <v>13347.46</v>
      </c>
    </row>
    <row r="591" spans="1:15">
      <c r="A591" s="9" t="s">
        <v>59</v>
      </c>
      <c r="B591" s="16" t="s">
        <v>880</v>
      </c>
      <c r="C591" t="s">
        <v>107</v>
      </c>
      <c r="D591" t="s">
        <v>725</v>
      </c>
      <c r="F591" s="9" t="s">
        <v>820</v>
      </c>
      <c r="G591">
        <v>1</v>
      </c>
      <c r="J591">
        <f>+Tabla3567[[#This Row],[BALANCE INICIAL]]+Tabla3567[[#This Row],[ENTRADAS]]-Tabla3567[[#This Row],[SALIDAS]]</f>
        <v>1</v>
      </c>
      <c r="K591" s="2">
        <v>949</v>
      </c>
      <c r="L591" s="2">
        <f>+Tabla3567[[#This Row],[BALANCE INICIAL]]*Tabla3567[[#This Row],[PRECIO]]</f>
        <v>949</v>
      </c>
      <c r="M591" s="2">
        <f>+Tabla3567[[#This Row],[ENTRADAS]]*Tabla3567[[#This Row],[PRECIO]]</f>
        <v>0</v>
      </c>
      <c r="N591" s="2">
        <f>+Tabla3567[[#This Row],[SALIDAS]]*Tabla3567[[#This Row],[PRECIO]]</f>
        <v>0</v>
      </c>
      <c r="O591" s="2">
        <f>+Tabla3567[[#This Row],[BALANCE INICIAL2]]+Tabla3567[[#This Row],[ENTRADAS3]]-Tabla3567[[#This Row],[SALIDAS4]]</f>
        <v>949</v>
      </c>
    </row>
    <row r="592" spans="1:15">
      <c r="A592" s="9" t="s">
        <v>59</v>
      </c>
      <c r="B592" s="16" t="s">
        <v>880</v>
      </c>
      <c r="C592" t="s">
        <v>107</v>
      </c>
      <c r="D592" t="s">
        <v>726</v>
      </c>
      <c r="F592" s="9" t="s">
        <v>820</v>
      </c>
      <c r="G592">
        <v>3</v>
      </c>
      <c r="J592">
        <f>+Tabla3567[[#This Row],[BALANCE INICIAL]]+Tabla3567[[#This Row],[ENTRADAS]]-Tabla3567[[#This Row],[SALIDAS]]</f>
        <v>3</v>
      </c>
      <c r="K592" s="2">
        <v>2000</v>
      </c>
      <c r="L592" s="2">
        <f>+Tabla3567[[#This Row],[BALANCE INICIAL]]*Tabla3567[[#This Row],[PRECIO]]</f>
        <v>6000</v>
      </c>
      <c r="M592" s="2">
        <f>+Tabla3567[[#This Row],[ENTRADAS]]*Tabla3567[[#This Row],[PRECIO]]</f>
        <v>0</v>
      </c>
      <c r="N592" s="2">
        <f>+Tabla3567[[#This Row],[SALIDAS]]*Tabla3567[[#This Row],[PRECIO]]</f>
        <v>0</v>
      </c>
      <c r="O592" s="2">
        <f>+Tabla3567[[#This Row],[BALANCE INICIAL2]]+Tabla3567[[#This Row],[ENTRADAS3]]-Tabla3567[[#This Row],[SALIDAS4]]</f>
        <v>6000</v>
      </c>
    </row>
    <row r="593" spans="1:15">
      <c r="A593" s="9" t="s">
        <v>59</v>
      </c>
      <c r="B593" s="16" t="s">
        <v>880</v>
      </c>
      <c r="C593" t="s">
        <v>107</v>
      </c>
      <c r="D593" t="s">
        <v>727</v>
      </c>
      <c r="F593" s="9" t="s">
        <v>820</v>
      </c>
      <c r="G593">
        <v>4</v>
      </c>
      <c r="J593">
        <f>+Tabla3567[[#This Row],[BALANCE INICIAL]]+Tabla3567[[#This Row],[ENTRADAS]]-Tabla3567[[#This Row],[SALIDAS]]</f>
        <v>4</v>
      </c>
      <c r="K593" s="2">
        <v>275</v>
      </c>
      <c r="L593" s="2">
        <f>+Tabla3567[[#This Row],[BALANCE INICIAL]]*Tabla3567[[#This Row],[PRECIO]]</f>
        <v>1100</v>
      </c>
      <c r="M593" s="2">
        <f>+Tabla3567[[#This Row],[ENTRADAS]]*Tabla3567[[#This Row],[PRECIO]]</f>
        <v>0</v>
      </c>
      <c r="N593" s="2">
        <f>+Tabla3567[[#This Row],[SALIDAS]]*Tabla3567[[#This Row],[PRECIO]]</f>
        <v>0</v>
      </c>
      <c r="O593" s="2">
        <f>+Tabla3567[[#This Row],[BALANCE INICIAL2]]+Tabla3567[[#This Row],[ENTRADAS3]]-Tabla3567[[#This Row],[SALIDAS4]]</f>
        <v>1100</v>
      </c>
    </row>
    <row r="594" spans="1:15">
      <c r="A594" s="9" t="s">
        <v>59</v>
      </c>
      <c r="B594" s="16" t="s">
        <v>880</v>
      </c>
      <c r="C594" t="s">
        <v>107</v>
      </c>
      <c r="D594" t="s">
        <v>728</v>
      </c>
      <c r="F594" s="9" t="s">
        <v>820</v>
      </c>
      <c r="G594">
        <v>3</v>
      </c>
      <c r="J594">
        <f>+Tabla3567[[#This Row],[BALANCE INICIAL]]+Tabla3567[[#This Row],[ENTRADAS]]-Tabla3567[[#This Row],[SALIDAS]]</f>
        <v>3</v>
      </c>
      <c r="K594" s="2">
        <v>850</v>
      </c>
      <c r="L594" s="2">
        <f>+Tabla3567[[#This Row],[BALANCE INICIAL]]*Tabla3567[[#This Row],[PRECIO]]</f>
        <v>2550</v>
      </c>
      <c r="M594" s="2">
        <f>+Tabla3567[[#This Row],[ENTRADAS]]*Tabla3567[[#This Row],[PRECIO]]</f>
        <v>0</v>
      </c>
      <c r="N594" s="2">
        <f>+Tabla3567[[#This Row],[SALIDAS]]*Tabla3567[[#This Row],[PRECIO]]</f>
        <v>0</v>
      </c>
      <c r="O594" s="2">
        <f>+Tabla3567[[#This Row],[BALANCE INICIAL2]]+Tabla3567[[#This Row],[ENTRADAS3]]-Tabla3567[[#This Row],[SALIDAS4]]</f>
        <v>2550</v>
      </c>
    </row>
    <row r="595" spans="1:15">
      <c r="A595" s="9" t="s">
        <v>59</v>
      </c>
      <c r="B595" s="16" t="s">
        <v>880</v>
      </c>
      <c r="C595" t="s">
        <v>107</v>
      </c>
      <c r="D595" t="s">
        <v>729</v>
      </c>
      <c r="F595" s="9" t="s">
        <v>820</v>
      </c>
      <c r="G595">
        <v>1</v>
      </c>
      <c r="J595">
        <f>+Tabla3567[[#This Row],[BALANCE INICIAL]]+Tabla3567[[#This Row],[ENTRADAS]]-Tabla3567[[#This Row],[SALIDAS]]</f>
        <v>1</v>
      </c>
      <c r="K595" s="2">
        <v>700</v>
      </c>
      <c r="L595" s="2">
        <f>+Tabla3567[[#This Row],[BALANCE INICIAL]]*Tabla3567[[#This Row],[PRECIO]]</f>
        <v>700</v>
      </c>
      <c r="M595" s="2">
        <f>+Tabla3567[[#This Row],[ENTRADAS]]*Tabla3567[[#This Row],[PRECIO]]</f>
        <v>0</v>
      </c>
      <c r="N595" s="2">
        <f>+Tabla3567[[#This Row],[SALIDAS]]*Tabla3567[[#This Row],[PRECIO]]</f>
        <v>0</v>
      </c>
      <c r="O595" s="2">
        <f>+Tabla3567[[#This Row],[BALANCE INICIAL2]]+Tabla3567[[#This Row],[ENTRADAS3]]-Tabla3567[[#This Row],[SALIDAS4]]</f>
        <v>700</v>
      </c>
    </row>
    <row r="596" spans="1:15">
      <c r="A596" s="9" t="s">
        <v>59</v>
      </c>
      <c r="B596" s="16" t="s">
        <v>880</v>
      </c>
      <c r="C596" t="s">
        <v>107</v>
      </c>
      <c r="D596" t="s">
        <v>730</v>
      </c>
      <c r="F596" s="9" t="s">
        <v>820</v>
      </c>
      <c r="G596">
        <v>6</v>
      </c>
      <c r="J596">
        <f>+Tabla3567[[#This Row],[BALANCE INICIAL]]+Tabla3567[[#This Row],[ENTRADAS]]-Tabla3567[[#This Row],[SALIDAS]]</f>
        <v>6</v>
      </c>
      <c r="K596" s="2">
        <v>450</v>
      </c>
      <c r="L596" s="2">
        <f>+Tabla3567[[#This Row],[BALANCE INICIAL]]*Tabla3567[[#This Row],[PRECIO]]</f>
        <v>2700</v>
      </c>
      <c r="M596" s="2">
        <f>+Tabla3567[[#This Row],[ENTRADAS]]*Tabla3567[[#This Row],[PRECIO]]</f>
        <v>0</v>
      </c>
      <c r="N596" s="2">
        <f>+Tabla3567[[#This Row],[SALIDAS]]*Tabla3567[[#This Row],[PRECIO]]</f>
        <v>0</v>
      </c>
      <c r="O596" s="2">
        <f>+Tabla3567[[#This Row],[BALANCE INICIAL2]]+Tabla3567[[#This Row],[ENTRADAS3]]-Tabla3567[[#This Row],[SALIDAS4]]</f>
        <v>2700</v>
      </c>
    </row>
    <row r="597" spans="1:15">
      <c r="A597" s="14" t="s">
        <v>59</v>
      </c>
      <c r="B597" s="16" t="s">
        <v>880</v>
      </c>
      <c r="C597" t="s">
        <v>107</v>
      </c>
      <c r="D597" t="s">
        <v>731</v>
      </c>
      <c r="F597" s="9" t="s">
        <v>820</v>
      </c>
      <c r="G597">
        <v>9</v>
      </c>
      <c r="J597">
        <f>+Tabla3567[[#This Row],[BALANCE INICIAL]]+Tabla3567[[#This Row],[ENTRADAS]]-Tabla3567[[#This Row],[SALIDAS]]</f>
        <v>9</v>
      </c>
      <c r="K597" s="2">
        <v>800</v>
      </c>
      <c r="L597" s="2">
        <f>+Tabla3567[[#This Row],[BALANCE INICIAL]]*Tabla3567[[#This Row],[PRECIO]]</f>
        <v>7200</v>
      </c>
      <c r="M597" s="2">
        <f>+Tabla3567[[#This Row],[ENTRADAS]]*Tabla3567[[#This Row],[PRECIO]]</f>
        <v>0</v>
      </c>
      <c r="N597" s="2">
        <f>+Tabla3567[[#This Row],[SALIDAS]]*Tabla3567[[#This Row],[PRECIO]]</f>
        <v>0</v>
      </c>
      <c r="O597" s="2">
        <f>+Tabla3567[[#This Row],[BALANCE INICIAL2]]+Tabla3567[[#This Row],[ENTRADAS3]]-Tabla3567[[#This Row],[SALIDAS4]]</f>
        <v>7200</v>
      </c>
    </row>
    <row r="598" spans="1:15">
      <c r="A598" s="9" t="s">
        <v>59</v>
      </c>
      <c r="B598" s="16" t="s">
        <v>880</v>
      </c>
      <c r="C598" t="s">
        <v>107</v>
      </c>
      <c r="D598" t="s">
        <v>732</v>
      </c>
      <c r="F598" s="9" t="s">
        <v>834</v>
      </c>
      <c r="G598">
        <v>2</v>
      </c>
      <c r="J598">
        <f>+Tabla3567[[#This Row],[BALANCE INICIAL]]+Tabla3567[[#This Row],[ENTRADAS]]-Tabla3567[[#This Row],[SALIDAS]]</f>
        <v>2</v>
      </c>
      <c r="K598" s="2">
        <v>750</v>
      </c>
      <c r="L598" s="2">
        <f>+Tabla3567[[#This Row],[BALANCE INICIAL]]*Tabla3567[[#This Row],[PRECIO]]</f>
        <v>1500</v>
      </c>
      <c r="M598" s="2">
        <f>+Tabla3567[[#This Row],[ENTRADAS]]*Tabla3567[[#This Row],[PRECIO]]</f>
        <v>0</v>
      </c>
      <c r="N598" s="2">
        <f>+Tabla3567[[#This Row],[SALIDAS]]*Tabla3567[[#This Row],[PRECIO]]</f>
        <v>0</v>
      </c>
      <c r="O598" s="2">
        <f>+Tabla3567[[#This Row],[BALANCE INICIAL2]]+Tabla3567[[#This Row],[ENTRADAS3]]-Tabla3567[[#This Row],[SALIDAS4]]</f>
        <v>1500</v>
      </c>
    </row>
    <row r="599" spans="1:15">
      <c r="A599" s="9" t="s">
        <v>59</v>
      </c>
      <c r="B599" s="16" t="s">
        <v>880</v>
      </c>
      <c r="C599" t="s">
        <v>107</v>
      </c>
      <c r="D599" t="s">
        <v>733</v>
      </c>
      <c r="F599" s="9" t="s">
        <v>820</v>
      </c>
      <c r="G599">
        <v>11</v>
      </c>
      <c r="J599">
        <f>+Tabla3567[[#This Row],[BALANCE INICIAL]]+Tabla3567[[#This Row],[ENTRADAS]]-Tabla3567[[#This Row],[SALIDAS]]</f>
        <v>11</v>
      </c>
      <c r="K599" s="2">
        <v>850</v>
      </c>
      <c r="L599" s="2">
        <f>+Tabla3567[[#This Row],[BALANCE INICIAL]]*Tabla3567[[#This Row],[PRECIO]]</f>
        <v>9350</v>
      </c>
      <c r="M599" s="2">
        <f>+Tabla3567[[#This Row],[ENTRADAS]]*Tabla3567[[#This Row],[PRECIO]]</f>
        <v>0</v>
      </c>
      <c r="N599" s="2">
        <f>+Tabla3567[[#This Row],[SALIDAS]]*Tabla3567[[#This Row],[PRECIO]]</f>
        <v>0</v>
      </c>
      <c r="O599" s="2">
        <f>+Tabla3567[[#This Row],[BALANCE INICIAL2]]+Tabla3567[[#This Row],[ENTRADAS3]]-Tabla3567[[#This Row],[SALIDAS4]]</f>
        <v>9350</v>
      </c>
    </row>
    <row r="600" spans="1:15">
      <c r="A600" s="9" t="s">
        <v>59</v>
      </c>
      <c r="B600" s="16" t="s">
        <v>880</v>
      </c>
      <c r="C600" t="s">
        <v>107</v>
      </c>
      <c r="D600" t="s">
        <v>734</v>
      </c>
      <c r="F600" s="9" t="s">
        <v>820</v>
      </c>
      <c r="G600">
        <v>2</v>
      </c>
      <c r="J600">
        <f>+Tabla3567[[#This Row],[BALANCE INICIAL]]+Tabla3567[[#This Row],[ENTRADAS]]-Tabla3567[[#This Row],[SALIDAS]]</f>
        <v>2</v>
      </c>
      <c r="K600" s="2">
        <v>1050</v>
      </c>
      <c r="L600" s="2">
        <f>+Tabla3567[[#This Row],[BALANCE INICIAL]]*Tabla3567[[#This Row],[PRECIO]]</f>
        <v>2100</v>
      </c>
      <c r="M600" s="2">
        <f>+Tabla3567[[#This Row],[ENTRADAS]]*Tabla3567[[#This Row],[PRECIO]]</f>
        <v>0</v>
      </c>
      <c r="N600" s="2">
        <f>+Tabla3567[[#This Row],[SALIDAS]]*Tabla3567[[#This Row],[PRECIO]]</f>
        <v>0</v>
      </c>
      <c r="O600" s="2">
        <f>+Tabla3567[[#This Row],[BALANCE INICIAL2]]+Tabla3567[[#This Row],[ENTRADAS3]]-Tabla3567[[#This Row],[SALIDAS4]]</f>
        <v>2100</v>
      </c>
    </row>
    <row r="601" spans="1:15">
      <c r="A601" s="9" t="s">
        <v>59</v>
      </c>
      <c r="B601" s="16" t="s">
        <v>880</v>
      </c>
      <c r="C601" t="s">
        <v>107</v>
      </c>
      <c r="D601" t="s">
        <v>735</v>
      </c>
      <c r="F601" s="9" t="s">
        <v>820</v>
      </c>
      <c r="G601">
        <v>1</v>
      </c>
      <c r="J601">
        <f>+Tabla3567[[#This Row],[BALANCE INICIAL]]+Tabla3567[[#This Row],[ENTRADAS]]-Tabla3567[[#This Row],[SALIDAS]]</f>
        <v>1</v>
      </c>
      <c r="K601" s="2">
        <v>1250</v>
      </c>
      <c r="L601" s="2">
        <f>+Tabla3567[[#This Row],[BALANCE INICIAL]]*Tabla3567[[#This Row],[PRECIO]]</f>
        <v>1250</v>
      </c>
      <c r="M601" s="2">
        <f>+Tabla3567[[#This Row],[ENTRADAS]]*Tabla3567[[#This Row],[PRECIO]]</f>
        <v>0</v>
      </c>
      <c r="N601" s="2">
        <f>+Tabla3567[[#This Row],[SALIDAS]]*Tabla3567[[#This Row],[PRECIO]]</f>
        <v>0</v>
      </c>
      <c r="O601" s="2">
        <f>+Tabla3567[[#This Row],[BALANCE INICIAL2]]+Tabla3567[[#This Row],[ENTRADAS3]]-Tabla3567[[#This Row],[SALIDAS4]]</f>
        <v>1250</v>
      </c>
    </row>
    <row r="602" spans="1:15">
      <c r="A602" s="9" t="s">
        <v>59</v>
      </c>
      <c r="B602" s="16" t="s">
        <v>880</v>
      </c>
      <c r="C602" t="s">
        <v>107</v>
      </c>
      <c r="D602" t="s">
        <v>736</v>
      </c>
      <c r="F602" s="9" t="s">
        <v>820</v>
      </c>
      <c r="G602">
        <v>23</v>
      </c>
      <c r="J602">
        <f>+Tabla3567[[#This Row],[BALANCE INICIAL]]+Tabla3567[[#This Row],[ENTRADAS]]-Tabla3567[[#This Row],[SALIDAS]]</f>
        <v>23</v>
      </c>
      <c r="K602" s="2">
        <v>950.3</v>
      </c>
      <c r="L602" s="2">
        <f>+Tabla3567[[#This Row],[BALANCE INICIAL]]*Tabla3567[[#This Row],[PRECIO]]</f>
        <v>21856.899999999998</v>
      </c>
      <c r="M602" s="2">
        <f>+Tabla3567[[#This Row],[ENTRADAS]]*Tabla3567[[#This Row],[PRECIO]]</f>
        <v>0</v>
      </c>
      <c r="N602" s="2">
        <f>+Tabla3567[[#This Row],[SALIDAS]]*Tabla3567[[#This Row],[PRECIO]]</f>
        <v>0</v>
      </c>
      <c r="O602" s="2">
        <f>+Tabla3567[[#This Row],[BALANCE INICIAL2]]+Tabla3567[[#This Row],[ENTRADAS3]]-Tabla3567[[#This Row],[SALIDAS4]]</f>
        <v>21856.899999999998</v>
      </c>
    </row>
    <row r="603" spans="1:15">
      <c r="A603" s="9" t="s">
        <v>59</v>
      </c>
      <c r="B603" s="16" t="s">
        <v>880</v>
      </c>
      <c r="C603" t="s">
        <v>107</v>
      </c>
      <c r="D603" t="s">
        <v>737</v>
      </c>
      <c r="F603" s="9" t="s">
        <v>820</v>
      </c>
      <c r="G603">
        <v>5</v>
      </c>
      <c r="J603">
        <f>+Tabla3567[[#This Row],[BALANCE INICIAL]]+Tabla3567[[#This Row],[ENTRADAS]]-Tabla3567[[#This Row],[SALIDAS]]</f>
        <v>5</v>
      </c>
      <c r="K603" s="2">
        <v>650.5</v>
      </c>
      <c r="L603" s="2">
        <f>+Tabla3567[[#This Row],[BALANCE INICIAL]]*Tabla3567[[#This Row],[PRECIO]]</f>
        <v>3252.5</v>
      </c>
      <c r="M603" s="2">
        <f>+Tabla3567[[#This Row],[ENTRADAS]]*Tabla3567[[#This Row],[PRECIO]]</f>
        <v>0</v>
      </c>
      <c r="N603" s="2">
        <f>+Tabla3567[[#This Row],[SALIDAS]]*Tabla3567[[#This Row],[PRECIO]]</f>
        <v>0</v>
      </c>
      <c r="O603" s="2">
        <f>+Tabla3567[[#This Row],[BALANCE INICIAL2]]+Tabla3567[[#This Row],[ENTRADAS3]]-Tabla3567[[#This Row],[SALIDAS4]]</f>
        <v>3252.5</v>
      </c>
    </row>
    <row r="604" spans="1:15">
      <c r="A604" s="9" t="s">
        <v>59</v>
      </c>
      <c r="B604" s="16" t="s">
        <v>880</v>
      </c>
      <c r="C604" t="s">
        <v>107</v>
      </c>
      <c r="D604" t="s">
        <v>738</v>
      </c>
      <c r="F604" s="9" t="s">
        <v>820</v>
      </c>
      <c r="G604">
        <v>8</v>
      </c>
      <c r="J604">
        <f>+Tabla3567[[#This Row],[BALANCE INICIAL]]+Tabla3567[[#This Row],[ENTRADAS]]-Tabla3567[[#This Row],[SALIDAS]]</f>
        <v>8</v>
      </c>
      <c r="K604" s="2">
        <v>1350</v>
      </c>
      <c r="L604" s="2">
        <f>+Tabla3567[[#This Row],[BALANCE INICIAL]]*Tabla3567[[#This Row],[PRECIO]]</f>
        <v>10800</v>
      </c>
      <c r="M604" s="2">
        <f>+Tabla3567[[#This Row],[ENTRADAS]]*Tabla3567[[#This Row],[PRECIO]]</f>
        <v>0</v>
      </c>
      <c r="N604" s="2">
        <f>+Tabla3567[[#This Row],[SALIDAS]]*Tabla3567[[#This Row],[PRECIO]]</f>
        <v>0</v>
      </c>
      <c r="O604" s="2">
        <f>+Tabla3567[[#This Row],[BALANCE INICIAL2]]+Tabla3567[[#This Row],[ENTRADAS3]]-Tabla3567[[#This Row],[SALIDAS4]]</f>
        <v>10800</v>
      </c>
    </row>
    <row r="605" spans="1:15">
      <c r="A605" s="9" t="s">
        <v>59</v>
      </c>
      <c r="B605" s="16" t="s">
        <v>880</v>
      </c>
      <c r="C605" t="s">
        <v>107</v>
      </c>
      <c r="D605" t="s">
        <v>739</v>
      </c>
      <c r="F605" s="9" t="s">
        <v>820</v>
      </c>
      <c r="G605">
        <v>1</v>
      </c>
      <c r="J605">
        <f>+Tabla3567[[#This Row],[BALANCE INICIAL]]+Tabla3567[[#This Row],[ENTRADAS]]-Tabla3567[[#This Row],[SALIDAS]]</f>
        <v>1</v>
      </c>
      <c r="K605" s="2">
        <v>540</v>
      </c>
      <c r="L605" s="2">
        <f>+Tabla3567[[#This Row],[BALANCE INICIAL]]*Tabla3567[[#This Row],[PRECIO]]</f>
        <v>540</v>
      </c>
      <c r="M605" s="2">
        <f>+Tabla3567[[#This Row],[ENTRADAS]]*Tabla3567[[#This Row],[PRECIO]]</f>
        <v>0</v>
      </c>
      <c r="N605" s="2">
        <f>+Tabla3567[[#This Row],[SALIDAS]]*Tabla3567[[#This Row],[PRECIO]]</f>
        <v>0</v>
      </c>
      <c r="O605" s="2">
        <f>+Tabla3567[[#This Row],[BALANCE INICIAL2]]+Tabla3567[[#This Row],[ENTRADAS3]]-Tabla3567[[#This Row],[SALIDAS4]]</f>
        <v>540</v>
      </c>
    </row>
    <row r="606" spans="1:15">
      <c r="A606" s="9" t="s">
        <v>59</v>
      </c>
      <c r="B606" s="16" t="s">
        <v>880</v>
      </c>
      <c r="C606" t="s">
        <v>107</v>
      </c>
      <c r="D606" t="s">
        <v>740</v>
      </c>
      <c r="F606" s="9" t="s">
        <v>820</v>
      </c>
      <c r="G606">
        <v>4</v>
      </c>
      <c r="J606">
        <f>+Tabla3567[[#This Row],[BALANCE INICIAL]]+Tabla3567[[#This Row],[ENTRADAS]]-Tabla3567[[#This Row],[SALIDAS]]</f>
        <v>4</v>
      </c>
      <c r="K606" s="2">
        <v>650</v>
      </c>
      <c r="L606" s="2">
        <f>+Tabla3567[[#This Row],[BALANCE INICIAL]]*Tabla3567[[#This Row],[PRECIO]]</f>
        <v>2600</v>
      </c>
      <c r="M606" s="2">
        <f>+Tabla3567[[#This Row],[ENTRADAS]]*Tabla3567[[#This Row],[PRECIO]]</f>
        <v>0</v>
      </c>
      <c r="N606" s="2">
        <f>+Tabla3567[[#This Row],[SALIDAS]]*Tabla3567[[#This Row],[PRECIO]]</f>
        <v>0</v>
      </c>
      <c r="O606" s="2">
        <f>+Tabla3567[[#This Row],[BALANCE INICIAL2]]+Tabla3567[[#This Row],[ENTRADAS3]]-Tabla3567[[#This Row],[SALIDAS4]]</f>
        <v>2600</v>
      </c>
    </row>
    <row r="607" spans="1:15">
      <c r="A607" s="9" t="s">
        <v>59</v>
      </c>
      <c r="B607" s="16" t="s">
        <v>880</v>
      </c>
      <c r="C607" t="s">
        <v>107</v>
      </c>
      <c r="D607" t="s">
        <v>741</v>
      </c>
      <c r="F607" s="9" t="s">
        <v>820</v>
      </c>
      <c r="G607">
        <v>1</v>
      </c>
      <c r="J607">
        <f>+Tabla3567[[#This Row],[BALANCE INICIAL]]+Tabla3567[[#This Row],[ENTRADAS]]-Tabla3567[[#This Row],[SALIDAS]]</f>
        <v>1</v>
      </c>
      <c r="K607" s="2">
        <v>750</v>
      </c>
      <c r="L607" s="2">
        <f>+Tabla3567[[#This Row],[BALANCE INICIAL]]*Tabla3567[[#This Row],[PRECIO]]</f>
        <v>750</v>
      </c>
      <c r="M607" s="2">
        <f>+Tabla3567[[#This Row],[ENTRADAS]]*Tabla3567[[#This Row],[PRECIO]]</f>
        <v>0</v>
      </c>
      <c r="N607" s="2">
        <f>+Tabla3567[[#This Row],[SALIDAS]]*Tabla3567[[#This Row],[PRECIO]]</f>
        <v>0</v>
      </c>
      <c r="O607" s="2">
        <f>+Tabla3567[[#This Row],[BALANCE INICIAL2]]+Tabla3567[[#This Row],[ENTRADAS3]]-Tabla3567[[#This Row],[SALIDAS4]]</f>
        <v>750</v>
      </c>
    </row>
    <row r="608" spans="1:15">
      <c r="A608" s="9" t="s">
        <v>59</v>
      </c>
      <c r="B608" s="16" t="s">
        <v>880</v>
      </c>
      <c r="C608" t="s">
        <v>107</v>
      </c>
      <c r="D608" t="s">
        <v>742</v>
      </c>
      <c r="F608" s="9" t="s">
        <v>820</v>
      </c>
      <c r="G608">
        <v>7</v>
      </c>
      <c r="J608">
        <f>+Tabla3567[[#This Row],[BALANCE INICIAL]]+Tabla3567[[#This Row],[ENTRADAS]]-Tabla3567[[#This Row],[SALIDAS]]</f>
        <v>7</v>
      </c>
      <c r="K608" s="2">
        <v>600</v>
      </c>
      <c r="L608" s="2">
        <f>+Tabla3567[[#This Row],[BALANCE INICIAL]]*Tabla3567[[#This Row],[PRECIO]]</f>
        <v>4200</v>
      </c>
      <c r="M608" s="2">
        <f>+Tabla3567[[#This Row],[ENTRADAS]]*Tabla3567[[#This Row],[PRECIO]]</f>
        <v>0</v>
      </c>
      <c r="N608" s="2">
        <f>+Tabla3567[[#This Row],[SALIDAS]]*Tabla3567[[#This Row],[PRECIO]]</f>
        <v>0</v>
      </c>
      <c r="O608" s="2">
        <f>+Tabla3567[[#This Row],[BALANCE INICIAL2]]+Tabla3567[[#This Row],[ENTRADAS3]]-Tabla3567[[#This Row],[SALIDAS4]]</f>
        <v>4200</v>
      </c>
    </row>
    <row r="609" spans="1:15">
      <c r="A609" s="9" t="s">
        <v>59</v>
      </c>
      <c r="B609" s="16" t="s">
        <v>880</v>
      </c>
      <c r="C609" t="s">
        <v>107</v>
      </c>
      <c r="D609" t="s">
        <v>743</v>
      </c>
      <c r="F609" s="9" t="s">
        <v>820</v>
      </c>
      <c r="G609">
        <v>1</v>
      </c>
      <c r="J609">
        <f>+Tabla3567[[#This Row],[BALANCE INICIAL]]+Tabla3567[[#This Row],[ENTRADAS]]-Tabla3567[[#This Row],[SALIDAS]]</f>
        <v>1</v>
      </c>
      <c r="K609" s="2">
        <v>450</v>
      </c>
      <c r="L609" s="2">
        <f>+Tabla3567[[#This Row],[BALANCE INICIAL]]*Tabla3567[[#This Row],[PRECIO]]</f>
        <v>450</v>
      </c>
      <c r="M609" s="2">
        <f>+Tabla3567[[#This Row],[ENTRADAS]]*Tabla3567[[#This Row],[PRECIO]]</f>
        <v>0</v>
      </c>
      <c r="N609" s="2">
        <f>+Tabla3567[[#This Row],[SALIDAS]]*Tabla3567[[#This Row],[PRECIO]]</f>
        <v>0</v>
      </c>
      <c r="O609" s="2">
        <f>+Tabla3567[[#This Row],[BALANCE INICIAL2]]+Tabla3567[[#This Row],[ENTRADAS3]]-Tabla3567[[#This Row],[SALIDAS4]]</f>
        <v>450</v>
      </c>
    </row>
    <row r="610" spans="1:15">
      <c r="A610" s="9" t="s">
        <v>59</v>
      </c>
      <c r="B610" s="16" t="s">
        <v>880</v>
      </c>
      <c r="C610" t="s">
        <v>107</v>
      </c>
      <c r="D610" t="s">
        <v>744</v>
      </c>
      <c r="F610" s="9" t="s">
        <v>820</v>
      </c>
      <c r="G610">
        <v>5</v>
      </c>
      <c r="J610">
        <f>+Tabla3567[[#This Row],[BALANCE INICIAL]]+Tabla3567[[#This Row],[ENTRADAS]]-Tabla3567[[#This Row],[SALIDAS]]</f>
        <v>5</v>
      </c>
      <c r="K610" s="2">
        <v>400</v>
      </c>
      <c r="L610" s="2">
        <f>+Tabla3567[[#This Row],[BALANCE INICIAL]]*Tabla3567[[#This Row],[PRECIO]]</f>
        <v>2000</v>
      </c>
      <c r="M610" s="2">
        <f>+Tabla3567[[#This Row],[ENTRADAS]]*Tabla3567[[#This Row],[PRECIO]]</f>
        <v>0</v>
      </c>
      <c r="N610" s="2">
        <f>+Tabla3567[[#This Row],[SALIDAS]]*Tabla3567[[#This Row],[PRECIO]]</f>
        <v>0</v>
      </c>
      <c r="O610" s="2">
        <f>+Tabla3567[[#This Row],[BALANCE INICIAL2]]+Tabla3567[[#This Row],[ENTRADAS3]]-Tabla3567[[#This Row],[SALIDAS4]]</f>
        <v>2000</v>
      </c>
    </row>
    <row r="611" spans="1:15">
      <c r="A611" s="9" t="s">
        <v>59</v>
      </c>
      <c r="B611" s="16" t="s">
        <v>880</v>
      </c>
      <c r="C611" t="s">
        <v>107</v>
      </c>
      <c r="D611" t="s">
        <v>745</v>
      </c>
      <c r="F611" s="9" t="s">
        <v>820</v>
      </c>
      <c r="G611">
        <v>6</v>
      </c>
      <c r="J611">
        <f>+Tabla3567[[#This Row],[BALANCE INICIAL]]+Tabla3567[[#This Row],[ENTRADAS]]-Tabla3567[[#This Row],[SALIDAS]]</f>
        <v>6</v>
      </c>
      <c r="K611" s="2">
        <v>575</v>
      </c>
      <c r="L611" s="2">
        <f>+Tabla3567[[#This Row],[BALANCE INICIAL]]*Tabla3567[[#This Row],[PRECIO]]</f>
        <v>3450</v>
      </c>
      <c r="M611" s="2">
        <f>+Tabla3567[[#This Row],[ENTRADAS]]*Tabla3567[[#This Row],[PRECIO]]</f>
        <v>0</v>
      </c>
      <c r="N611" s="2">
        <f>+Tabla3567[[#This Row],[SALIDAS]]*Tabla3567[[#This Row],[PRECIO]]</f>
        <v>0</v>
      </c>
      <c r="O611" s="2">
        <f>+Tabla3567[[#This Row],[BALANCE INICIAL2]]+Tabla3567[[#This Row],[ENTRADAS3]]-Tabla3567[[#This Row],[SALIDAS4]]</f>
        <v>3450</v>
      </c>
    </row>
    <row r="612" spans="1:15">
      <c r="A612" s="9" t="s">
        <v>59</v>
      </c>
      <c r="B612" s="16" t="s">
        <v>880</v>
      </c>
      <c r="C612" t="s">
        <v>107</v>
      </c>
      <c r="D612" t="s">
        <v>746</v>
      </c>
      <c r="F612" s="9" t="s">
        <v>820</v>
      </c>
      <c r="G612">
        <v>5</v>
      </c>
      <c r="J612">
        <f>+Tabla3567[[#This Row],[BALANCE INICIAL]]+Tabla3567[[#This Row],[ENTRADAS]]-Tabla3567[[#This Row],[SALIDAS]]</f>
        <v>5</v>
      </c>
      <c r="K612" s="2">
        <v>495</v>
      </c>
      <c r="L612" s="2">
        <f>+Tabla3567[[#This Row],[BALANCE INICIAL]]*Tabla3567[[#This Row],[PRECIO]]</f>
        <v>2475</v>
      </c>
      <c r="M612" s="2">
        <f>+Tabla3567[[#This Row],[ENTRADAS]]*Tabla3567[[#This Row],[PRECIO]]</f>
        <v>0</v>
      </c>
      <c r="N612" s="2">
        <f>+Tabla3567[[#This Row],[SALIDAS]]*Tabla3567[[#This Row],[PRECIO]]</f>
        <v>0</v>
      </c>
      <c r="O612" s="2">
        <f>+Tabla3567[[#This Row],[BALANCE INICIAL2]]+Tabla3567[[#This Row],[ENTRADAS3]]-Tabla3567[[#This Row],[SALIDAS4]]</f>
        <v>2475</v>
      </c>
    </row>
    <row r="613" spans="1:15">
      <c r="A613" s="9" t="s">
        <v>59</v>
      </c>
      <c r="B613" s="16" t="s">
        <v>880</v>
      </c>
      <c r="C613" t="s">
        <v>107</v>
      </c>
      <c r="D613" t="s">
        <v>747</v>
      </c>
      <c r="F613" s="9" t="s">
        <v>820</v>
      </c>
      <c r="G613">
        <v>6</v>
      </c>
      <c r="J613">
        <f>+Tabla3567[[#This Row],[BALANCE INICIAL]]+Tabla3567[[#This Row],[ENTRADAS]]-Tabla3567[[#This Row],[SALIDAS]]</f>
        <v>6</v>
      </c>
      <c r="K613" s="2">
        <v>450</v>
      </c>
      <c r="L613" s="2">
        <f>+Tabla3567[[#This Row],[BALANCE INICIAL]]*Tabla3567[[#This Row],[PRECIO]]</f>
        <v>2700</v>
      </c>
      <c r="M613" s="2">
        <f>+Tabla3567[[#This Row],[ENTRADAS]]*Tabla3567[[#This Row],[PRECIO]]</f>
        <v>0</v>
      </c>
      <c r="N613" s="2">
        <f>+Tabla3567[[#This Row],[SALIDAS]]*Tabla3567[[#This Row],[PRECIO]]</f>
        <v>0</v>
      </c>
      <c r="O613" s="2">
        <f>+Tabla3567[[#This Row],[BALANCE INICIAL2]]+Tabla3567[[#This Row],[ENTRADAS3]]-Tabla3567[[#This Row],[SALIDAS4]]</f>
        <v>2700</v>
      </c>
    </row>
    <row r="614" spans="1:15">
      <c r="A614" s="9" t="s">
        <v>59</v>
      </c>
      <c r="B614" s="16" t="s">
        <v>880</v>
      </c>
      <c r="C614" t="s">
        <v>107</v>
      </c>
      <c r="D614" t="s">
        <v>748</v>
      </c>
      <c r="F614" s="9" t="s">
        <v>820</v>
      </c>
      <c r="G614">
        <v>2</v>
      </c>
      <c r="J614">
        <f>+Tabla3567[[#This Row],[BALANCE INICIAL]]+Tabla3567[[#This Row],[ENTRADAS]]-Tabla3567[[#This Row],[SALIDAS]]</f>
        <v>2</v>
      </c>
      <c r="K614" s="2">
        <v>2144</v>
      </c>
      <c r="L614" s="2">
        <f>+Tabla3567[[#This Row],[BALANCE INICIAL]]*Tabla3567[[#This Row],[PRECIO]]</f>
        <v>4288</v>
      </c>
      <c r="M614" s="2">
        <f>+Tabla3567[[#This Row],[ENTRADAS]]*Tabla3567[[#This Row],[PRECIO]]</f>
        <v>0</v>
      </c>
      <c r="N614" s="2">
        <f>+Tabla3567[[#This Row],[SALIDAS]]*Tabla3567[[#This Row],[PRECIO]]</f>
        <v>0</v>
      </c>
      <c r="O614" s="2">
        <f>+Tabla3567[[#This Row],[BALANCE INICIAL2]]+Tabla3567[[#This Row],[ENTRADAS3]]-Tabla3567[[#This Row],[SALIDAS4]]</f>
        <v>4288</v>
      </c>
    </row>
    <row r="615" spans="1:15">
      <c r="A615" s="9" t="s">
        <v>59</v>
      </c>
      <c r="B615" s="16" t="s">
        <v>880</v>
      </c>
      <c r="C615" t="s">
        <v>107</v>
      </c>
      <c r="D615" t="s">
        <v>749</v>
      </c>
      <c r="F615" s="9" t="s">
        <v>820</v>
      </c>
      <c r="G615">
        <v>21</v>
      </c>
      <c r="J615">
        <f>+Tabla3567[[#This Row],[BALANCE INICIAL]]+Tabla3567[[#This Row],[ENTRADAS]]-Tabla3567[[#This Row],[SALIDAS]]</f>
        <v>21</v>
      </c>
      <c r="K615" s="2">
        <v>190</v>
      </c>
      <c r="L615" s="2">
        <f>+Tabla3567[[#This Row],[BALANCE INICIAL]]*Tabla3567[[#This Row],[PRECIO]]</f>
        <v>3990</v>
      </c>
      <c r="M615" s="2">
        <f>+Tabla3567[[#This Row],[ENTRADAS]]*Tabla3567[[#This Row],[PRECIO]]</f>
        <v>0</v>
      </c>
      <c r="N615" s="2">
        <f>+Tabla3567[[#This Row],[SALIDAS]]*Tabla3567[[#This Row],[PRECIO]]</f>
        <v>0</v>
      </c>
      <c r="O615" s="2">
        <f>+Tabla3567[[#This Row],[BALANCE INICIAL2]]+Tabla3567[[#This Row],[ENTRADAS3]]-Tabla3567[[#This Row],[SALIDAS4]]</f>
        <v>3990</v>
      </c>
    </row>
    <row r="616" spans="1:15">
      <c r="A616" s="9" t="s">
        <v>59</v>
      </c>
      <c r="B616" s="16" t="s">
        <v>880</v>
      </c>
      <c r="C616" t="s">
        <v>107</v>
      </c>
      <c r="D616" t="s">
        <v>750</v>
      </c>
      <c r="F616" s="9" t="s">
        <v>820</v>
      </c>
      <c r="G616">
        <v>3</v>
      </c>
      <c r="J616">
        <f>+Tabla3567[[#This Row],[BALANCE INICIAL]]+Tabla3567[[#This Row],[ENTRADAS]]-Tabla3567[[#This Row],[SALIDAS]]</f>
        <v>3</v>
      </c>
      <c r="K616" s="2">
        <v>350</v>
      </c>
      <c r="L616" s="2">
        <f>+Tabla3567[[#This Row],[BALANCE INICIAL]]*Tabla3567[[#This Row],[PRECIO]]</f>
        <v>1050</v>
      </c>
      <c r="M616" s="2">
        <f>+Tabla3567[[#This Row],[ENTRADAS]]*Tabla3567[[#This Row],[PRECIO]]</f>
        <v>0</v>
      </c>
      <c r="N616" s="2">
        <f>+Tabla3567[[#This Row],[SALIDAS]]*Tabla3567[[#This Row],[PRECIO]]</f>
        <v>0</v>
      </c>
      <c r="O616" s="2">
        <f>+Tabla3567[[#This Row],[BALANCE INICIAL2]]+Tabla3567[[#This Row],[ENTRADAS3]]-Tabla3567[[#This Row],[SALIDAS4]]</f>
        <v>1050</v>
      </c>
    </row>
    <row r="617" spans="1:15">
      <c r="A617" s="9" t="s">
        <v>59</v>
      </c>
      <c r="B617" s="16" t="s">
        <v>880</v>
      </c>
      <c r="C617" t="s">
        <v>107</v>
      </c>
      <c r="D617" t="s">
        <v>751</v>
      </c>
      <c r="F617" s="9" t="s">
        <v>820</v>
      </c>
      <c r="G617">
        <v>23</v>
      </c>
      <c r="J617">
        <f>+Tabla3567[[#This Row],[BALANCE INICIAL]]+Tabla3567[[#This Row],[ENTRADAS]]-Tabla3567[[#This Row],[SALIDAS]]</f>
        <v>23</v>
      </c>
      <c r="K617" s="2">
        <v>75</v>
      </c>
      <c r="L617" s="2">
        <f>+Tabla3567[[#This Row],[BALANCE INICIAL]]*Tabla3567[[#This Row],[PRECIO]]</f>
        <v>1725</v>
      </c>
      <c r="M617" s="2">
        <f>+Tabla3567[[#This Row],[ENTRADAS]]*Tabla3567[[#This Row],[PRECIO]]</f>
        <v>0</v>
      </c>
      <c r="N617" s="2">
        <f>+Tabla3567[[#This Row],[SALIDAS]]*Tabla3567[[#This Row],[PRECIO]]</f>
        <v>0</v>
      </c>
      <c r="O617" s="2">
        <f>+Tabla3567[[#This Row],[BALANCE INICIAL2]]+Tabla3567[[#This Row],[ENTRADAS3]]-Tabla3567[[#This Row],[SALIDAS4]]</f>
        <v>1725</v>
      </c>
    </row>
    <row r="618" spans="1:15">
      <c r="A618" s="9" t="s">
        <v>59</v>
      </c>
      <c r="B618" s="16" t="s">
        <v>880</v>
      </c>
      <c r="C618" t="s">
        <v>107</v>
      </c>
      <c r="D618" t="s">
        <v>752</v>
      </c>
      <c r="F618" s="9" t="s">
        <v>820</v>
      </c>
      <c r="G618">
        <v>7</v>
      </c>
      <c r="J618">
        <f>+Tabla3567[[#This Row],[BALANCE INICIAL]]+Tabla3567[[#This Row],[ENTRADAS]]-Tabla3567[[#This Row],[SALIDAS]]</f>
        <v>7</v>
      </c>
      <c r="K618" s="2">
        <v>1350</v>
      </c>
      <c r="L618" s="2">
        <f>+Tabla3567[[#This Row],[BALANCE INICIAL]]*Tabla3567[[#This Row],[PRECIO]]</f>
        <v>9450</v>
      </c>
      <c r="M618" s="2">
        <f>+Tabla3567[[#This Row],[ENTRADAS]]*Tabla3567[[#This Row],[PRECIO]]</f>
        <v>0</v>
      </c>
      <c r="N618" s="2">
        <f>+Tabla3567[[#This Row],[SALIDAS]]*Tabla3567[[#This Row],[PRECIO]]</f>
        <v>0</v>
      </c>
      <c r="O618" s="2">
        <f>+Tabla3567[[#This Row],[BALANCE INICIAL2]]+Tabla3567[[#This Row],[ENTRADAS3]]-Tabla3567[[#This Row],[SALIDAS4]]</f>
        <v>9450</v>
      </c>
    </row>
    <row r="619" spans="1:15">
      <c r="A619" s="9" t="s">
        <v>59</v>
      </c>
      <c r="B619" s="16" t="s">
        <v>880</v>
      </c>
      <c r="C619" t="s">
        <v>107</v>
      </c>
      <c r="D619" t="s">
        <v>753</v>
      </c>
      <c r="F619" s="9" t="s">
        <v>820</v>
      </c>
      <c r="G619">
        <v>10</v>
      </c>
      <c r="J619">
        <f>+Tabla3567[[#This Row],[BALANCE INICIAL]]+Tabla3567[[#This Row],[ENTRADAS]]-Tabla3567[[#This Row],[SALIDAS]]</f>
        <v>10</v>
      </c>
      <c r="K619" s="2">
        <v>1450</v>
      </c>
      <c r="L619" s="2">
        <f>+Tabla3567[[#This Row],[BALANCE INICIAL]]*Tabla3567[[#This Row],[PRECIO]]</f>
        <v>14500</v>
      </c>
      <c r="M619" s="2">
        <f>+Tabla3567[[#This Row],[ENTRADAS]]*Tabla3567[[#This Row],[PRECIO]]</f>
        <v>0</v>
      </c>
      <c r="N619" s="2">
        <f>+Tabla3567[[#This Row],[SALIDAS]]*Tabla3567[[#This Row],[PRECIO]]</f>
        <v>0</v>
      </c>
      <c r="O619" s="2">
        <f>+Tabla3567[[#This Row],[BALANCE INICIAL2]]+Tabla3567[[#This Row],[ENTRADAS3]]-Tabla3567[[#This Row],[SALIDAS4]]</f>
        <v>14500</v>
      </c>
    </row>
    <row r="620" spans="1:15">
      <c r="A620" s="9" t="s">
        <v>59</v>
      </c>
      <c r="B620" s="16" t="s">
        <v>880</v>
      </c>
      <c r="C620" t="s">
        <v>107</v>
      </c>
      <c r="D620" t="s">
        <v>756</v>
      </c>
      <c r="F620" s="9" t="s">
        <v>820</v>
      </c>
      <c r="G620">
        <v>4</v>
      </c>
      <c r="J620">
        <f>+Tabla3567[[#This Row],[BALANCE INICIAL]]+Tabla3567[[#This Row],[ENTRADAS]]-Tabla3567[[#This Row],[SALIDAS]]</f>
        <v>4</v>
      </c>
      <c r="K620" s="2">
        <v>260</v>
      </c>
      <c r="L620" s="2">
        <f>+Tabla3567[[#This Row],[BALANCE INICIAL]]*Tabla3567[[#This Row],[PRECIO]]</f>
        <v>1040</v>
      </c>
      <c r="M620" s="2">
        <f>+Tabla3567[[#This Row],[ENTRADAS]]*Tabla3567[[#This Row],[PRECIO]]</f>
        <v>0</v>
      </c>
      <c r="N620" s="2">
        <f>+Tabla3567[[#This Row],[SALIDAS]]*Tabla3567[[#This Row],[PRECIO]]</f>
        <v>0</v>
      </c>
      <c r="O620" s="2">
        <f>+Tabla3567[[#This Row],[BALANCE INICIAL2]]+Tabla3567[[#This Row],[ENTRADAS3]]-Tabla3567[[#This Row],[SALIDAS4]]</f>
        <v>1040</v>
      </c>
    </row>
    <row r="621" spans="1:15">
      <c r="A621" s="9" t="s">
        <v>59</v>
      </c>
      <c r="B621" s="16" t="s">
        <v>880</v>
      </c>
      <c r="C621" t="s">
        <v>107</v>
      </c>
      <c r="D621" t="s">
        <v>757</v>
      </c>
      <c r="F621" s="9" t="s">
        <v>820</v>
      </c>
      <c r="G621">
        <v>2</v>
      </c>
      <c r="I621">
        <v>1</v>
      </c>
      <c r="J621">
        <f>+Tabla3567[[#This Row],[BALANCE INICIAL]]+Tabla3567[[#This Row],[ENTRADAS]]-Tabla3567[[#This Row],[SALIDAS]]</f>
        <v>1</v>
      </c>
      <c r="K621" s="2">
        <v>1980</v>
      </c>
      <c r="L621" s="2">
        <f>+Tabla3567[[#This Row],[BALANCE INICIAL]]*Tabla3567[[#This Row],[PRECIO]]</f>
        <v>3960</v>
      </c>
      <c r="M621" s="2">
        <f>+Tabla3567[[#This Row],[ENTRADAS]]*Tabla3567[[#This Row],[PRECIO]]</f>
        <v>0</v>
      </c>
      <c r="N621" s="2">
        <f>+Tabla3567[[#This Row],[SALIDAS]]*Tabla3567[[#This Row],[PRECIO]]</f>
        <v>1980</v>
      </c>
      <c r="O621" s="2">
        <f>+Tabla3567[[#This Row],[BALANCE INICIAL2]]+Tabla3567[[#This Row],[ENTRADAS3]]-Tabla3567[[#This Row],[SALIDAS4]]</f>
        <v>1980</v>
      </c>
    </row>
    <row r="622" spans="1:15">
      <c r="A622" s="9" t="s">
        <v>59</v>
      </c>
      <c r="B622" s="16" t="s">
        <v>880</v>
      </c>
      <c r="C622" t="s">
        <v>107</v>
      </c>
      <c r="D622" t="s">
        <v>758</v>
      </c>
      <c r="F622" s="9" t="s">
        <v>820</v>
      </c>
      <c r="G622">
        <v>38</v>
      </c>
      <c r="J622">
        <f>+Tabla3567[[#This Row],[BALANCE INICIAL]]+Tabla3567[[#This Row],[ENTRADAS]]-Tabla3567[[#This Row],[SALIDAS]]</f>
        <v>38</v>
      </c>
      <c r="K622" s="2">
        <v>250</v>
      </c>
      <c r="L622" s="2">
        <f>+Tabla3567[[#This Row],[BALANCE INICIAL]]*Tabla3567[[#This Row],[PRECIO]]</f>
        <v>9500</v>
      </c>
      <c r="M622" s="2">
        <f>+Tabla3567[[#This Row],[ENTRADAS]]*Tabla3567[[#This Row],[PRECIO]]</f>
        <v>0</v>
      </c>
      <c r="N622" s="2">
        <f>+Tabla3567[[#This Row],[SALIDAS]]*Tabla3567[[#This Row],[PRECIO]]</f>
        <v>0</v>
      </c>
      <c r="O622" s="2">
        <f>+Tabla3567[[#This Row],[BALANCE INICIAL2]]+Tabla3567[[#This Row],[ENTRADAS3]]-Tabla3567[[#This Row],[SALIDAS4]]</f>
        <v>9500</v>
      </c>
    </row>
    <row r="623" spans="1:15">
      <c r="A623" s="9" t="s">
        <v>59</v>
      </c>
      <c r="B623" s="16" t="s">
        <v>880</v>
      </c>
      <c r="C623" t="s">
        <v>107</v>
      </c>
      <c r="D623" t="s">
        <v>759</v>
      </c>
      <c r="F623" s="9" t="s">
        <v>820</v>
      </c>
      <c r="G623">
        <v>3</v>
      </c>
      <c r="J623">
        <f>+Tabla3567[[#This Row],[BALANCE INICIAL]]+Tabla3567[[#This Row],[ENTRADAS]]-Tabla3567[[#This Row],[SALIDAS]]</f>
        <v>3</v>
      </c>
      <c r="K623" s="2">
        <v>750</v>
      </c>
      <c r="L623" s="2">
        <f>+Tabla3567[[#This Row],[BALANCE INICIAL]]*Tabla3567[[#This Row],[PRECIO]]</f>
        <v>2250</v>
      </c>
      <c r="M623" s="2">
        <f>+Tabla3567[[#This Row],[ENTRADAS]]*Tabla3567[[#This Row],[PRECIO]]</f>
        <v>0</v>
      </c>
      <c r="N623" s="2">
        <f>+Tabla3567[[#This Row],[SALIDAS]]*Tabla3567[[#This Row],[PRECIO]]</f>
        <v>0</v>
      </c>
      <c r="O623" s="2">
        <f>+Tabla3567[[#This Row],[BALANCE INICIAL2]]+Tabla3567[[#This Row],[ENTRADAS3]]-Tabla3567[[#This Row],[SALIDAS4]]</f>
        <v>2250</v>
      </c>
    </row>
    <row r="624" spans="1:15">
      <c r="A624" s="9" t="s">
        <v>59</v>
      </c>
      <c r="B624" s="16" t="s">
        <v>880</v>
      </c>
      <c r="C624" t="s">
        <v>107</v>
      </c>
      <c r="D624" t="s">
        <v>760</v>
      </c>
      <c r="F624" s="9" t="s">
        <v>820</v>
      </c>
      <c r="G624">
        <v>16</v>
      </c>
      <c r="J624">
        <f>+Tabla3567[[#This Row],[BALANCE INICIAL]]+Tabla3567[[#This Row],[ENTRADAS]]-Tabla3567[[#This Row],[SALIDAS]]</f>
        <v>16</v>
      </c>
      <c r="K624" s="2">
        <v>190</v>
      </c>
      <c r="L624" s="2">
        <f>+Tabla3567[[#This Row],[BALANCE INICIAL]]*Tabla3567[[#This Row],[PRECIO]]</f>
        <v>3040</v>
      </c>
      <c r="M624" s="2">
        <f>+Tabla3567[[#This Row],[ENTRADAS]]*Tabla3567[[#This Row],[PRECIO]]</f>
        <v>0</v>
      </c>
      <c r="N624" s="2">
        <f>+Tabla3567[[#This Row],[SALIDAS]]*Tabla3567[[#This Row],[PRECIO]]</f>
        <v>0</v>
      </c>
      <c r="O624" s="2">
        <f>+Tabla3567[[#This Row],[BALANCE INICIAL2]]+Tabla3567[[#This Row],[ENTRADAS3]]-Tabla3567[[#This Row],[SALIDAS4]]</f>
        <v>3040</v>
      </c>
    </row>
    <row r="625" spans="1:15">
      <c r="A625" s="9" t="s">
        <v>59</v>
      </c>
      <c r="B625" s="16" t="s">
        <v>880</v>
      </c>
      <c r="C625" t="s">
        <v>107</v>
      </c>
      <c r="D625" t="s">
        <v>761</v>
      </c>
      <c r="F625" s="9" t="s">
        <v>820</v>
      </c>
      <c r="G625">
        <v>2</v>
      </c>
      <c r="J625">
        <f>+Tabla3567[[#This Row],[BALANCE INICIAL]]+Tabla3567[[#This Row],[ENTRADAS]]-Tabla3567[[#This Row],[SALIDAS]]</f>
        <v>2</v>
      </c>
      <c r="K625" s="2">
        <v>200</v>
      </c>
      <c r="L625" s="2">
        <f>+Tabla3567[[#This Row],[BALANCE INICIAL]]*Tabla3567[[#This Row],[PRECIO]]</f>
        <v>400</v>
      </c>
      <c r="M625" s="2">
        <f>+Tabla3567[[#This Row],[ENTRADAS]]*Tabla3567[[#This Row],[PRECIO]]</f>
        <v>0</v>
      </c>
      <c r="N625" s="2">
        <f>+Tabla3567[[#This Row],[SALIDAS]]*Tabla3567[[#This Row],[PRECIO]]</f>
        <v>0</v>
      </c>
      <c r="O625" s="2">
        <f>+Tabla3567[[#This Row],[BALANCE INICIAL2]]+Tabla3567[[#This Row],[ENTRADAS3]]-Tabla3567[[#This Row],[SALIDAS4]]</f>
        <v>400</v>
      </c>
    </row>
    <row r="626" spans="1:15">
      <c r="A626" s="9" t="s">
        <v>59</v>
      </c>
      <c r="B626" s="16" t="s">
        <v>880</v>
      </c>
      <c r="C626" t="s">
        <v>107</v>
      </c>
      <c r="D626" t="s">
        <v>762</v>
      </c>
      <c r="F626" s="9" t="s">
        <v>820</v>
      </c>
      <c r="G626">
        <v>4</v>
      </c>
      <c r="J626">
        <f>+Tabla3567[[#This Row],[BALANCE INICIAL]]+Tabla3567[[#This Row],[ENTRADAS]]-Tabla3567[[#This Row],[SALIDAS]]</f>
        <v>4</v>
      </c>
      <c r="K626" s="2">
        <v>187</v>
      </c>
      <c r="L626" s="2">
        <f>+Tabla3567[[#This Row],[BALANCE INICIAL]]*Tabla3567[[#This Row],[PRECIO]]</f>
        <v>748</v>
      </c>
      <c r="M626" s="2">
        <f>+Tabla3567[[#This Row],[ENTRADAS]]*Tabla3567[[#This Row],[PRECIO]]</f>
        <v>0</v>
      </c>
      <c r="N626" s="2">
        <f>+Tabla3567[[#This Row],[SALIDAS]]*Tabla3567[[#This Row],[PRECIO]]</f>
        <v>0</v>
      </c>
      <c r="O626" s="2">
        <f>+Tabla3567[[#This Row],[BALANCE INICIAL2]]+Tabla3567[[#This Row],[ENTRADAS3]]-Tabla3567[[#This Row],[SALIDAS4]]</f>
        <v>748</v>
      </c>
    </row>
    <row r="627" spans="1:15">
      <c r="A627" s="9" t="s">
        <v>59</v>
      </c>
      <c r="B627" s="16" t="s">
        <v>880</v>
      </c>
      <c r="C627" t="s">
        <v>107</v>
      </c>
      <c r="D627" t="s">
        <v>763</v>
      </c>
      <c r="F627" s="9" t="s">
        <v>820</v>
      </c>
      <c r="G627">
        <v>2</v>
      </c>
      <c r="J627">
        <f>+Tabla3567[[#This Row],[BALANCE INICIAL]]+Tabla3567[[#This Row],[ENTRADAS]]-Tabla3567[[#This Row],[SALIDAS]]</f>
        <v>2</v>
      </c>
      <c r="K627" s="2">
        <v>170</v>
      </c>
      <c r="L627" s="2">
        <f>+Tabla3567[[#This Row],[BALANCE INICIAL]]*Tabla3567[[#This Row],[PRECIO]]</f>
        <v>340</v>
      </c>
      <c r="M627" s="2">
        <f>+Tabla3567[[#This Row],[ENTRADAS]]*Tabla3567[[#This Row],[PRECIO]]</f>
        <v>0</v>
      </c>
      <c r="N627" s="2">
        <f>+Tabla3567[[#This Row],[SALIDAS]]*Tabla3567[[#This Row],[PRECIO]]</f>
        <v>0</v>
      </c>
      <c r="O627" s="2">
        <f>+Tabla3567[[#This Row],[BALANCE INICIAL2]]+Tabla3567[[#This Row],[ENTRADAS3]]-Tabla3567[[#This Row],[SALIDAS4]]</f>
        <v>340</v>
      </c>
    </row>
    <row r="628" spans="1:15">
      <c r="A628" s="9" t="s">
        <v>59</v>
      </c>
      <c r="B628" s="16" t="s">
        <v>880</v>
      </c>
      <c r="C628" t="s">
        <v>107</v>
      </c>
      <c r="D628" t="s">
        <v>764</v>
      </c>
      <c r="F628" s="9" t="s">
        <v>820</v>
      </c>
      <c r="G628">
        <v>3</v>
      </c>
      <c r="J628">
        <f>+Tabla3567[[#This Row],[BALANCE INICIAL]]+Tabla3567[[#This Row],[ENTRADAS]]-Tabla3567[[#This Row],[SALIDAS]]</f>
        <v>3</v>
      </c>
      <c r="K628" s="2">
        <v>180</v>
      </c>
      <c r="L628" s="2">
        <f>+Tabla3567[[#This Row],[BALANCE INICIAL]]*Tabla3567[[#This Row],[PRECIO]]</f>
        <v>540</v>
      </c>
      <c r="M628" s="2">
        <f>+Tabla3567[[#This Row],[ENTRADAS]]*Tabla3567[[#This Row],[PRECIO]]</f>
        <v>0</v>
      </c>
      <c r="N628" s="2">
        <f>+Tabla3567[[#This Row],[SALIDAS]]*Tabla3567[[#This Row],[PRECIO]]</f>
        <v>0</v>
      </c>
      <c r="O628" s="2">
        <f>+Tabla3567[[#This Row],[BALANCE INICIAL2]]+Tabla3567[[#This Row],[ENTRADAS3]]-Tabla3567[[#This Row],[SALIDAS4]]</f>
        <v>540</v>
      </c>
    </row>
    <row r="629" spans="1:15">
      <c r="A629" s="9" t="s">
        <v>59</v>
      </c>
      <c r="B629" s="16" t="s">
        <v>880</v>
      </c>
      <c r="C629" t="s">
        <v>107</v>
      </c>
      <c r="D629" t="s">
        <v>765</v>
      </c>
      <c r="F629" s="9" t="s">
        <v>820</v>
      </c>
      <c r="G629">
        <v>1</v>
      </c>
      <c r="J629">
        <f>+Tabla3567[[#This Row],[BALANCE INICIAL]]+Tabla3567[[#This Row],[ENTRADAS]]-Tabla3567[[#This Row],[SALIDAS]]</f>
        <v>1</v>
      </c>
      <c r="K629" s="2">
        <v>180</v>
      </c>
      <c r="L629" s="2">
        <f>+Tabla3567[[#This Row],[BALANCE INICIAL]]*Tabla3567[[#This Row],[PRECIO]]</f>
        <v>180</v>
      </c>
      <c r="M629" s="2">
        <f>+Tabla3567[[#This Row],[ENTRADAS]]*Tabla3567[[#This Row],[PRECIO]]</f>
        <v>0</v>
      </c>
      <c r="N629" s="2">
        <f>+Tabla3567[[#This Row],[SALIDAS]]*Tabla3567[[#This Row],[PRECIO]]</f>
        <v>0</v>
      </c>
      <c r="O629" s="2">
        <f>+Tabla3567[[#This Row],[BALANCE INICIAL2]]+Tabla3567[[#This Row],[ENTRADAS3]]-Tabla3567[[#This Row],[SALIDAS4]]</f>
        <v>180</v>
      </c>
    </row>
    <row r="630" spans="1:15">
      <c r="A630" s="9" t="s">
        <v>59</v>
      </c>
      <c r="B630" s="16" t="s">
        <v>880</v>
      </c>
      <c r="C630" t="s">
        <v>107</v>
      </c>
      <c r="D630" t="s">
        <v>766</v>
      </c>
      <c r="F630" s="9" t="s">
        <v>820</v>
      </c>
      <c r="G630">
        <v>1</v>
      </c>
      <c r="J630">
        <f>+Tabla3567[[#This Row],[BALANCE INICIAL]]+Tabla3567[[#This Row],[ENTRADAS]]-Tabla3567[[#This Row],[SALIDAS]]</f>
        <v>1</v>
      </c>
      <c r="K630" s="2">
        <v>195</v>
      </c>
      <c r="L630" s="2">
        <f>+Tabla3567[[#This Row],[BALANCE INICIAL]]*Tabla3567[[#This Row],[PRECIO]]</f>
        <v>195</v>
      </c>
      <c r="M630" s="2">
        <f>+Tabla3567[[#This Row],[ENTRADAS]]*Tabla3567[[#This Row],[PRECIO]]</f>
        <v>0</v>
      </c>
      <c r="N630" s="2">
        <f>+Tabla3567[[#This Row],[SALIDAS]]*Tabla3567[[#This Row],[PRECIO]]</f>
        <v>0</v>
      </c>
      <c r="O630" s="2">
        <f>+Tabla3567[[#This Row],[BALANCE INICIAL2]]+Tabla3567[[#This Row],[ENTRADAS3]]-Tabla3567[[#This Row],[SALIDAS4]]</f>
        <v>195</v>
      </c>
    </row>
    <row r="631" spans="1:15">
      <c r="A631" s="9" t="s">
        <v>59</v>
      </c>
      <c r="B631" s="16" t="s">
        <v>880</v>
      </c>
      <c r="C631" t="s">
        <v>107</v>
      </c>
      <c r="D631" t="s">
        <v>767</v>
      </c>
      <c r="F631" s="9" t="s">
        <v>820</v>
      </c>
      <c r="G631">
        <v>1</v>
      </c>
      <c r="J631">
        <f>+Tabla3567[[#This Row],[BALANCE INICIAL]]+Tabla3567[[#This Row],[ENTRADAS]]-Tabla3567[[#This Row],[SALIDAS]]</f>
        <v>1</v>
      </c>
      <c r="K631" s="2">
        <v>1182.17</v>
      </c>
      <c r="L631" s="2">
        <f>+Tabla3567[[#This Row],[BALANCE INICIAL]]*Tabla3567[[#This Row],[PRECIO]]</f>
        <v>1182.17</v>
      </c>
      <c r="M631" s="2">
        <f>+Tabla3567[[#This Row],[ENTRADAS]]*Tabla3567[[#This Row],[PRECIO]]</f>
        <v>0</v>
      </c>
      <c r="N631" s="2">
        <f>+Tabla3567[[#This Row],[SALIDAS]]*Tabla3567[[#This Row],[PRECIO]]</f>
        <v>0</v>
      </c>
      <c r="O631" s="2">
        <f>+Tabla3567[[#This Row],[BALANCE INICIAL2]]+Tabla3567[[#This Row],[ENTRADAS3]]-Tabla3567[[#This Row],[SALIDAS4]]</f>
        <v>1182.17</v>
      </c>
    </row>
    <row r="632" spans="1:15">
      <c r="A632" s="9" t="s">
        <v>59</v>
      </c>
      <c r="B632" s="16" t="s">
        <v>880</v>
      </c>
      <c r="C632" t="s">
        <v>107</v>
      </c>
      <c r="D632" t="s">
        <v>768</v>
      </c>
      <c r="F632" s="9" t="s">
        <v>820</v>
      </c>
      <c r="G632">
        <v>192</v>
      </c>
      <c r="J632">
        <f>+Tabla3567[[#This Row],[BALANCE INICIAL]]+Tabla3567[[#This Row],[ENTRADAS]]-Tabla3567[[#This Row],[SALIDAS]]</f>
        <v>192</v>
      </c>
      <c r="K632" s="2">
        <v>75</v>
      </c>
      <c r="L632" s="2">
        <f>+Tabla3567[[#This Row],[BALANCE INICIAL]]*Tabla3567[[#This Row],[PRECIO]]</f>
        <v>14400</v>
      </c>
      <c r="M632" s="2">
        <f>+Tabla3567[[#This Row],[ENTRADAS]]*Tabla3567[[#This Row],[PRECIO]]</f>
        <v>0</v>
      </c>
      <c r="N632" s="2">
        <f>+Tabla3567[[#This Row],[SALIDAS]]*Tabla3567[[#This Row],[PRECIO]]</f>
        <v>0</v>
      </c>
      <c r="O632" s="2">
        <f>+Tabla3567[[#This Row],[BALANCE INICIAL2]]+Tabla3567[[#This Row],[ENTRADAS3]]-Tabla3567[[#This Row],[SALIDAS4]]</f>
        <v>14400</v>
      </c>
    </row>
    <row r="633" spans="1:15">
      <c r="A633" s="9" t="s">
        <v>59</v>
      </c>
      <c r="B633" s="16" t="s">
        <v>880</v>
      </c>
      <c r="C633" t="s">
        <v>107</v>
      </c>
      <c r="D633" t="s">
        <v>769</v>
      </c>
      <c r="F633" s="9" t="s">
        <v>820</v>
      </c>
      <c r="G633">
        <v>6</v>
      </c>
      <c r="J633">
        <f>+Tabla3567[[#This Row],[BALANCE INICIAL]]+Tabla3567[[#This Row],[ENTRADAS]]-Tabla3567[[#This Row],[SALIDAS]]</f>
        <v>6</v>
      </c>
      <c r="K633" s="2">
        <v>40</v>
      </c>
      <c r="L633" s="2">
        <f>+Tabla3567[[#This Row],[BALANCE INICIAL]]*Tabla3567[[#This Row],[PRECIO]]</f>
        <v>240</v>
      </c>
      <c r="M633" s="2">
        <f>+Tabla3567[[#This Row],[ENTRADAS]]*Tabla3567[[#This Row],[PRECIO]]</f>
        <v>0</v>
      </c>
      <c r="N633" s="2">
        <f>+Tabla3567[[#This Row],[SALIDAS]]*Tabla3567[[#This Row],[PRECIO]]</f>
        <v>0</v>
      </c>
      <c r="O633" s="2">
        <f>+Tabla3567[[#This Row],[BALANCE INICIAL2]]+Tabla3567[[#This Row],[ENTRADAS3]]-Tabla3567[[#This Row],[SALIDAS4]]</f>
        <v>240</v>
      </c>
    </row>
    <row r="634" spans="1:15">
      <c r="A634" s="9" t="s">
        <v>59</v>
      </c>
      <c r="B634" s="16" t="s">
        <v>880</v>
      </c>
      <c r="C634" t="s">
        <v>107</v>
      </c>
      <c r="D634" t="s">
        <v>770</v>
      </c>
      <c r="F634" s="9" t="s">
        <v>820</v>
      </c>
      <c r="G634">
        <v>4</v>
      </c>
      <c r="J634">
        <f>+Tabla3567[[#This Row],[BALANCE INICIAL]]+Tabla3567[[#This Row],[ENTRADAS]]-Tabla3567[[#This Row],[SALIDAS]]</f>
        <v>4</v>
      </c>
      <c r="K634" s="2">
        <v>350</v>
      </c>
      <c r="L634" s="2">
        <f>+Tabla3567[[#This Row],[BALANCE INICIAL]]*Tabla3567[[#This Row],[PRECIO]]</f>
        <v>1400</v>
      </c>
      <c r="M634" s="2">
        <f>+Tabla3567[[#This Row],[ENTRADAS]]*Tabla3567[[#This Row],[PRECIO]]</f>
        <v>0</v>
      </c>
      <c r="N634" s="2">
        <f>+Tabla3567[[#This Row],[SALIDAS]]*Tabla3567[[#This Row],[PRECIO]]</f>
        <v>0</v>
      </c>
      <c r="O634" s="2">
        <f>+Tabla3567[[#This Row],[BALANCE INICIAL2]]+Tabla3567[[#This Row],[ENTRADAS3]]-Tabla3567[[#This Row],[SALIDAS4]]</f>
        <v>1400</v>
      </c>
    </row>
    <row r="635" spans="1:15">
      <c r="A635" s="9" t="s">
        <v>59</v>
      </c>
      <c r="B635" s="16" t="s">
        <v>880</v>
      </c>
      <c r="C635" t="s">
        <v>107</v>
      </c>
      <c r="D635" t="s">
        <v>771</v>
      </c>
      <c r="F635" s="9" t="s">
        <v>820</v>
      </c>
      <c r="G635">
        <v>8</v>
      </c>
      <c r="J635">
        <f>+Tabla3567[[#This Row],[BALANCE INICIAL]]+Tabla3567[[#This Row],[ENTRADAS]]-Tabla3567[[#This Row],[SALIDAS]]</f>
        <v>8</v>
      </c>
      <c r="K635" s="2">
        <v>450</v>
      </c>
      <c r="L635" s="2">
        <f>+Tabla3567[[#This Row],[BALANCE INICIAL]]*Tabla3567[[#This Row],[PRECIO]]</f>
        <v>3600</v>
      </c>
      <c r="M635" s="2">
        <f>+Tabla3567[[#This Row],[ENTRADAS]]*Tabla3567[[#This Row],[PRECIO]]</f>
        <v>0</v>
      </c>
      <c r="N635" s="2">
        <f>+Tabla3567[[#This Row],[SALIDAS]]*Tabla3567[[#This Row],[PRECIO]]</f>
        <v>0</v>
      </c>
      <c r="O635" s="2">
        <f>+Tabla3567[[#This Row],[BALANCE INICIAL2]]+Tabla3567[[#This Row],[ENTRADAS3]]-Tabla3567[[#This Row],[SALIDAS4]]</f>
        <v>3600</v>
      </c>
    </row>
    <row r="636" spans="1:15">
      <c r="A636" s="9" t="s">
        <v>59</v>
      </c>
      <c r="B636" s="16" t="s">
        <v>880</v>
      </c>
      <c r="C636" t="s">
        <v>107</v>
      </c>
      <c r="D636" t="s">
        <v>772</v>
      </c>
      <c r="F636" s="9" t="s">
        <v>820</v>
      </c>
      <c r="G636">
        <v>6</v>
      </c>
      <c r="J636">
        <f>+Tabla3567[[#This Row],[BALANCE INICIAL]]+Tabla3567[[#This Row],[ENTRADAS]]-Tabla3567[[#This Row],[SALIDAS]]</f>
        <v>6</v>
      </c>
      <c r="K636" s="2">
        <v>450</v>
      </c>
      <c r="L636" s="2">
        <f>+Tabla3567[[#This Row],[BALANCE INICIAL]]*Tabla3567[[#This Row],[PRECIO]]</f>
        <v>2700</v>
      </c>
      <c r="M636" s="2">
        <f>+Tabla3567[[#This Row],[ENTRADAS]]*Tabla3567[[#This Row],[PRECIO]]</f>
        <v>0</v>
      </c>
      <c r="N636" s="2">
        <f>+Tabla3567[[#This Row],[SALIDAS]]*Tabla3567[[#This Row],[PRECIO]]</f>
        <v>0</v>
      </c>
      <c r="O636" s="2">
        <f>+Tabla3567[[#This Row],[BALANCE INICIAL2]]+Tabla3567[[#This Row],[ENTRADAS3]]-Tabla3567[[#This Row],[SALIDAS4]]</f>
        <v>2700</v>
      </c>
    </row>
    <row r="637" spans="1:15">
      <c r="A637" s="9" t="s">
        <v>59</v>
      </c>
      <c r="B637" s="16" t="s">
        <v>880</v>
      </c>
      <c r="C637" t="s">
        <v>107</v>
      </c>
      <c r="D637" t="s">
        <v>773</v>
      </c>
      <c r="F637" s="9" t="s">
        <v>820</v>
      </c>
      <c r="G637">
        <v>32</v>
      </c>
      <c r="J637">
        <f>+Tabla3567[[#This Row],[BALANCE INICIAL]]+Tabla3567[[#This Row],[ENTRADAS]]-Tabla3567[[#This Row],[SALIDAS]]</f>
        <v>32</v>
      </c>
      <c r="K637" s="2">
        <v>350</v>
      </c>
      <c r="L637" s="2">
        <f>+Tabla3567[[#This Row],[BALANCE INICIAL]]*Tabla3567[[#This Row],[PRECIO]]</f>
        <v>11200</v>
      </c>
      <c r="M637" s="2">
        <f>+Tabla3567[[#This Row],[ENTRADAS]]*Tabla3567[[#This Row],[PRECIO]]</f>
        <v>0</v>
      </c>
      <c r="N637" s="2">
        <f>+Tabla3567[[#This Row],[SALIDAS]]*Tabla3567[[#This Row],[PRECIO]]</f>
        <v>0</v>
      </c>
      <c r="O637" s="2">
        <f>+Tabla3567[[#This Row],[BALANCE INICIAL2]]+Tabla3567[[#This Row],[ENTRADAS3]]-Tabla3567[[#This Row],[SALIDAS4]]</f>
        <v>11200</v>
      </c>
    </row>
    <row r="638" spans="1:15">
      <c r="A638" s="9" t="s">
        <v>59</v>
      </c>
      <c r="B638" s="16" t="s">
        <v>880</v>
      </c>
      <c r="C638" t="s">
        <v>107</v>
      </c>
      <c r="D638" t="s">
        <v>774</v>
      </c>
      <c r="F638" s="9" t="s">
        <v>820</v>
      </c>
      <c r="G638">
        <v>258</v>
      </c>
      <c r="J638">
        <f>+Tabla3567[[#This Row],[BALANCE INICIAL]]+Tabla3567[[#This Row],[ENTRADAS]]-Tabla3567[[#This Row],[SALIDAS]]</f>
        <v>258</v>
      </c>
      <c r="K638" s="2">
        <v>290</v>
      </c>
      <c r="L638" s="2">
        <f>+Tabla3567[[#This Row],[BALANCE INICIAL]]*Tabla3567[[#This Row],[PRECIO]]</f>
        <v>74820</v>
      </c>
      <c r="M638" s="2">
        <f>+Tabla3567[[#This Row],[ENTRADAS]]*Tabla3567[[#This Row],[PRECIO]]</f>
        <v>0</v>
      </c>
      <c r="N638" s="2">
        <f>+Tabla3567[[#This Row],[SALIDAS]]*Tabla3567[[#This Row],[PRECIO]]</f>
        <v>0</v>
      </c>
      <c r="O638" s="2">
        <f>+Tabla3567[[#This Row],[BALANCE INICIAL2]]+Tabla3567[[#This Row],[ENTRADAS3]]-Tabla3567[[#This Row],[SALIDAS4]]</f>
        <v>74820</v>
      </c>
    </row>
    <row r="639" spans="1:15">
      <c r="A639" s="9" t="s">
        <v>59</v>
      </c>
      <c r="B639" s="16" t="s">
        <v>880</v>
      </c>
      <c r="C639" t="s">
        <v>107</v>
      </c>
      <c r="D639" t="s">
        <v>775</v>
      </c>
      <c r="F639" s="9" t="s">
        <v>820</v>
      </c>
      <c r="G639">
        <v>24</v>
      </c>
      <c r="J639">
        <f>+Tabla3567[[#This Row],[BALANCE INICIAL]]+Tabla3567[[#This Row],[ENTRADAS]]-Tabla3567[[#This Row],[SALIDAS]]</f>
        <v>24</v>
      </c>
      <c r="K639" s="2">
        <v>99</v>
      </c>
      <c r="L639" s="2">
        <f>+Tabla3567[[#This Row],[BALANCE INICIAL]]*Tabla3567[[#This Row],[PRECIO]]</f>
        <v>2376</v>
      </c>
      <c r="M639" s="2">
        <f>+Tabla3567[[#This Row],[ENTRADAS]]*Tabla3567[[#This Row],[PRECIO]]</f>
        <v>0</v>
      </c>
      <c r="N639" s="2">
        <f>+Tabla3567[[#This Row],[SALIDAS]]*Tabla3567[[#This Row],[PRECIO]]</f>
        <v>0</v>
      </c>
      <c r="O639" s="2">
        <f>+Tabla3567[[#This Row],[BALANCE INICIAL2]]+Tabla3567[[#This Row],[ENTRADAS3]]-Tabla3567[[#This Row],[SALIDAS4]]</f>
        <v>2376</v>
      </c>
    </row>
    <row r="640" spans="1:15">
      <c r="A640" s="9" t="s">
        <v>59</v>
      </c>
      <c r="B640" s="16" t="s">
        <v>880</v>
      </c>
      <c r="C640" t="s">
        <v>107</v>
      </c>
      <c r="D640" t="s">
        <v>776</v>
      </c>
      <c r="F640" s="9" t="s">
        <v>820</v>
      </c>
      <c r="G640">
        <v>1</v>
      </c>
      <c r="J640">
        <f>+Tabla3567[[#This Row],[BALANCE INICIAL]]+Tabla3567[[#This Row],[ENTRADAS]]-Tabla3567[[#This Row],[SALIDAS]]</f>
        <v>1</v>
      </c>
      <c r="K640" s="2">
        <v>600</v>
      </c>
      <c r="L640" s="2">
        <f>+Tabla3567[[#This Row],[BALANCE INICIAL]]*Tabla3567[[#This Row],[PRECIO]]</f>
        <v>600</v>
      </c>
      <c r="M640" s="2">
        <f>+Tabla3567[[#This Row],[ENTRADAS]]*Tabla3567[[#This Row],[PRECIO]]</f>
        <v>0</v>
      </c>
      <c r="N640" s="2">
        <f>+Tabla3567[[#This Row],[SALIDAS]]*Tabla3567[[#This Row],[PRECIO]]</f>
        <v>0</v>
      </c>
      <c r="O640" s="2">
        <f>+Tabla3567[[#This Row],[BALANCE INICIAL2]]+Tabla3567[[#This Row],[ENTRADAS3]]-Tabla3567[[#This Row],[SALIDAS4]]</f>
        <v>600</v>
      </c>
    </row>
    <row r="641" spans="1:15">
      <c r="A641" s="9" t="s">
        <v>59</v>
      </c>
      <c r="B641" s="16" t="s">
        <v>880</v>
      </c>
      <c r="C641" t="s">
        <v>107</v>
      </c>
      <c r="D641" t="s">
        <v>777</v>
      </c>
      <c r="F641" s="9" t="s">
        <v>820</v>
      </c>
      <c r="G641">
        <v>2</v>
      </c>
      <c r="J641">
        <f>+Tabla3567[[#This Row],[BALANCE INICIAL]]+Tabla3567[[#This Row],[ENTRADAS]]-Tabla3567[[#This Row],[SALIDAS]]</f>
        <v>2</v>
      </c>
      <c r="K641" s="2">
        <v>600</v>
      </c>
      <c r="L641" s="2">
        <f>+Tabla3567[[#This Row],[BALANCE INICIAL]]*Tabla3567[[#This Row],[PRECIO]]</f>
        <v>1200</v>
      </c>
      <c r="M641" s="2">
        <f>+Tabla3567[[#This Row],[ENTRADAS]]*Tabla3567[[#This Row],[PRECIO]]</f>
        <v>0</v>
      </c>
      <c r="N641" s="2">
        <f>+Tabla3567[[#This Row],[SALIDAS]]*Tabla3567[[#This Row],[PRECIO]]</f>
        <v>0</v>
      </c>
      <c r="O641" s="2">
        <f>+Tabla3567[[#This Row],[BALANCE INICIAL2]]+Tabla3567[[#This Row],[ENTRADAS3]]-Tabla3567[[#This Row],[SALIDAS4]]</f>
        <v>1200</v>
      </c>
    </row>
    <row r="642" spans="1:15">
      <c r="A642" s="9" t="s">
        <v>59</v>
      </c>
      <c r="B642" s="16" t="s">
        <v>880</v>
      </c>
      <c r="C642" t="s">
        <v>107</v>
      </c>
      <c r="D642" t="s">
        <v>778</v>
      </c>
      <c r="F642" s="9" t="s">
        <v>820</v>
      </c>
      <c r="G642">
        <v>9</v>
      </c>
      <c r="J642">
        <f>+Tabla3567[[#This Row],[BALANCE INICIAL]]+Tabla3567[[#This Row],[ENTRADAS]]-Tabla3567[[#This Row],[SALIDAS]]</f>
        <v>9</v>
      </c>
      <c r="K642" s="2">
        <v>260</v>
      </c>
      <c r="L642" s="2">
        <f>+Tabla3567[[#This Row],[BALANCE INICIAL]]*Tabla3567[[#This Row],[PRECIO]]</f>
        <v>2340</v>
      </c>
      <c r="M642" s="2">
        <f>+Tabla3567[[#This Row],[ENTRADAS]]*Tabla3567[[#This Row],[PRECIO]]</f>
        <v>0</v>
      </c>
      <c r="N642" s="2">
        <f>+Tabla3567[[#This Row],[SALIDAS]]*Tabla3567[[#This Row],[PRECIO]]</f>
        <v>0</v>
      </c>
      <c r="O642" s="2">
        <f>+Tabla3567[[#This Row],[BALANCE INICIAL2]]+Tabla3567[[#This Row],[ENTRADAS3]]-Tabla3567[[#This Row],[SALIDAS4]]</f>
        <v>2340</v>
      </c>
    </row>
    <row r="643" spans="1:15">
      <c r="A643" s="9" t="s">
        <v>59</v>
      </c>
      <c r="B643" s="16" t="s">
        <v>880</v>
      </c>
      <c r="C643" t="s">
        <v>107</v>
      </c>
      <c r="D643" t="s">
        <v>779</v>
      </c>
      <c r="F643" s="9" t="s">
        <v>820</v>
      </c>
      <c r="G643">
        <v>4</v>
      </c>
      <c r="J643">
        <f>+Tabla3567[[#This Row],[BALANCE INICIAL]]+Tabla3567[[#This Row],[ENTRADAS]]-Tabla3567[[#This Row],[SALIDAS]]</f>
        <v>4</v>
      </c>
      <c r="K643" s="2">
        <v>172</v>
      </c>
      <c r="L643" s="2">
        <f>+Tabla3567[[#This Row],[BALANCE INICIAL]]*Tabla3567[[#This Row],[PRECIO]]</f>
        <v>688</v>
      </c>
      <c r="M643" s="2">
        <f>+Tabla3567[[#This Row],[ENTRADAS]]*Tabla3567[[#This Row],[PRECIO]]</f>
        <v>0</v>
      </c>
      <c r="N643" s="2">
        <f>+Tabla3567[[#This Row],[SALIDAS]]*Tabla3567[[#This Row],[PRECIO]]</f>
        <v>0</v>
      </c>
      <c r="O643" s="2">
        <f>+Tabla3567[[#This Row],[BALANCE INICIAL2]]+Tabla3567[[#This Row],[ENTRADAS3]]-Tabla3567[[#This Row],[SALIDAS4]]</f>
        <v>688</v>
      </c>
    </row>
    <row r="644" spans="1:15">
      <c r="A644" s="9" t="s">
        <v>59</v>
      </c>
      <c r="B644" t="s">
        <v>880</v>
      </c>
      <c r="C644" t="s">
        <v>107</v>
      </c>
      <c r="D644" t="s">
        <v>780</v>
      </c>
      <c r="F644" s="9" t="s">
        <v>820</v>
      </c>
      <c r="G644">
        <v>22</v>
      </c>
      <c r="J644">
        <f>+Tabla3567[[#This Row],[BALANCE INICIAL]]+Tabla3567[[#This Row],[ENTRADAS]]-Tabla3567[[#This Row],[SALIDAS]]</f>
        <v>22</v>
      </c>
      <c r="K644" s="2">
        <v>525</v>
      </c>
      <c r="L644" s="2">
        <f>+Tabla3567[[#This Row],[BALANCE INICIAL]]*Tabla3567[[#This Row],[PRECIO]]</f>
        <v>11550</v>
      </c>
      <c r="M644" s="2">
        <f>+Tabla3567[[#This Row],[ENTRADAS]]*Tabla3567[[#This Row],[PRECIO]]</f>
        <v>0</v>
      </c>
      <c r="N644" s="2">
        <f>+Tabla3567[[#This Row],[SALIDAS]]*Tabla3567[[#This Row],[PRECIO]]</f>
        <v>0</v>
      </c>
      <c r="O644" s="2">
        <f>+Tabla3567[[#This Row],[BALANCE INICIAL2]]+Tabla3567[[#This Row],[ENTRADAS3]]-Tabla3567[[#This Row],[SALIDAS4]]</f>
        <v>11550</v>
      </c>
    </row>
    <row r="645" spans="1:15">
      <c r="A645" s="9" t="s">
        <v>59</v>
      </c>
      <c r="B645" t="s">
        <v>880</v>
      </c>
      <c r="C645" t="s">
        <v>107</v>
      </c>
      <c r="D645" t="s">
        <v>781</v>
      </c>
      <c r="F645" s="9" t="s">
        <v>820</v>
      </c>
      <c r="G645">
        <v>22</v>
      </c>
      <c r="J645">
        <f>+Tabla3567[[#This Row],[BALANCE INICIAL]]+Tabla3567[[#This Row],[ENTRADAS]]-Tabla3567[[#This Row],[SALIDAS]]</f>
        <v>22</v>
      </c>
      <c r="K645" s="2">
        <v>400</v>
      </c>
      <c r="L645" s="2">
        <f>+Tabla3567[[#This Row],[BALANCE INICIAL]]*Tabla3567[[#This Row],[PRECIO]]</f>
        <v>8800</v>
      </c>
      <c r="M645" s="2">
        <f>+Tabla3567[[#This Row],[ENTRADAS]]*Tabla3567[[#This Row],[PRECIO]]</f>
        <v>0</v>
      </c>
      <c r="N645" s="2">
        <f>+Tabla3567[[#This Row],[SALIDAS]]*Tabla3567[[#This Row],[PRECIO]]</f>
        <v>0</v>
      </c>
      <c r="O645" s="2">
        <f>+Tabla3567[[#This Row],[BALANCE INICIAL2]]+Tabla3567[[#This Row],[ENTRADAS3]]-Tabla3567[[#This Row],[SALIDAS4]]</f>
        <v>8800</v>
      </c>
    </row>
    <row r="646" spans="1:15">
      <c r="A646" s="9" t="s">
        <v>59</v>
      </c>
      <c r="B646" t="s">
        <v>880</v>
      </c>
      <c r="C646" t="s">
        <v>107</v>
      </c>
      <c r="D646" t="s">
        <v>782</v>
      </c>
      <c r="F646" s="9" t="s">
        <v>820</v>
      </c>
      <c r="G646">
        <v>3</v>
      </c>
      <c r="J646">
        <f>+Tabla3567[[#This Row],[BALANCE INICIAL]]+Tabla3567[[#This Row],[ENTRADAS]]-Tabla3567[[#This Row],[SALIDAS]]</f>
        <v>3</v>
      </c>
      <c r="K646" s="2">
        <v>1010.5</v>
      </c>
      <c r="L646" s="2">
        <f>+Tabla3567[[#This Row],[BALANCE INICIAL]]*Tabla3567[[#This Row],[PRECIO]]</f>
        <v>3031.5</v>
      </c>
      <c r="M646" s="2">
        <f>+Tabla3567[[#This Row],[ENTRADAS]]*Tabla3567[[#This Row],[PRECIO]]</f>
        <v>0</v>
      </c>
      <c r="N646" s="2">
        <f>+Tabla3567[[#This Row],[SALIDAS]]*Tabla3567[[#This Row],[PRECIO]]</f>
        <v>0</v>
      </c>
      <c r="O646" s="2">
        <f>+Tabla3567[[#This Row],[BALANCE INICIAL2]]+Tabla3567[[#This Row],[ENTRADAS3]]-Tabla3567[[#This Row],[SALIDAS4]]</f>
        <v>3031.5</v>
      </c>
    </row>
    <row r="647" spans="1:15">
      <c r="A647" s="9" t="s">
        <v>59</v>
      </c>
      <c r="B647" t="s">
        <v>880</v>
      </c>
      <c r="C647" t="s">
        <v>107</v>
      </c>
      <c r="D647" t="s">
        <v>783</v>
      </c>
      <c r="F647" s="9" t="s">
        <v>820</v>
      </c>
      <c r="G647">
        <v>2</v>
      </c>
      <c r="J647">
        <f>+Tabla3567[[#This Row],[BALANCE INICIAL]]+Tabla3567[[#This Row],[ENTRADAS]]-Tabla3567[[#This Row],[SALIDAS]]</f>
        <v>2</v>
      </c>
      <c r="K647" s="2">
        <v>900</v>
      </c>
      <c r="L647" s="2">
        <f>+Tabla3567[[#This Row],[BALANCE INICIAL]]*Tabla3567[[#This Row],[PRECIO]]</f>
        <v>1800</v>
      </c>
      <c r="M647" s="2">
        <f>+Tabla3567[[#This Row],[ENTRADAS]]*Tabla3567[[#This Row],[PRECIO]]</f>
        <v>0</v>
      </c>
      <c r="N647" s="2">
        <f>+Tabla3567[[#This Row],[SALIDAS]]*Tabla3567[[#This Row],[PRECIO]]</f>
        <v>0</v>
      </c>
      <c r="O647" s="2">
        <f>+Tabla3567[[#This Row],[BALANCE INICIAL2]]+Tabla3567[[#This Row],[ENTRADAS3]]-Tabla3567[[#This Row],[SALIDAS4]]</f>
        <v>1800</v>
      </c>
    </row>
    <row r="648" spans="1:15">
      <c r="A648" s="9" t="s">
        <v>59</v>
      </c>
      <c r="B648" t="s">
        <v>880</v>
      </c>
      <c r="C648" t="s">
        <v>107</v>
      </c>
      <c r="D648" t="s">
        <v>784</v>
      </c>
      <c r="F648" s="9" t="s">
        <v>820</v>
      </c>
      <c r="G648">
        <v>3</v>
      </c>
      <c r="J648">
        <f>+Tabla3567[[#This Row],[BALANCE INICIAL]]+Tabla3567[[#This Row],[ENTRADAS]]-Tabla3567[[#This Row],[SALIDAS]]</f>
        <v>3</v>
      </c>
      <c r="K648" s="2">
        <v>950</v>
      </c>
      <c r="L648" s="2">
        <f>+Tabla3567[[#This Row],[BALANCE INICIAL]]*Tabla3567[[#This Row],[PRECIO]]</f>
        <v>2850</v>
      </c>
      <c r="M648" s="2">
        <f>+Tabla3567[[#This Row],[ENTRADAS]]*Tabla3567[[#This Row],[PRECIO]]</f>
        <v>0</v>
      </c>
      <c r="N648" s="2">
        <f>+Tabla3567[[#This Row],[SALIDAS]]*Tabla3567[[#This Row],[PRECIO]]</f>
        <v>0</v>
      </c>
      <c r="O648" s="2">
        <f>+Tabla3567[[#This Row],[BALANCE INICIAL2]]+Tabla3567[[#This Row],[ENTRADAS3]]-Tabla3567[[#This Row],[SALIDAS4]]</f>
        <v>2850</v>
      </c>
    </row>
    <row r="649" spans="1:15">
      <c r="A649" s="9" t="s">
        <v>59</v>
      </c>
      <c r="B649" s="16" t="s">
        <v>880</v>
      </c>
      <c r="C649" t="s">
        <v>107</v>
      </c>
      <c r="D649" t="s">
        <v>785</v>
      </c>
      <c r="F649" s="9" t="s">
        <v>820</v>
      </c>
      <c r="G649">
        <v>8</v>
      </c>
      <c r="J649">
        <f>+Tabla3567[[#This Row],[BALANCE INICIAL]]+Tabla3567[[#This Row],[ENTRADAS]]-Tabla3567[[#This Row],[SALIDAS]]</f>
        <v>8</v>
      </c>
      <c r="K649" s="2">
        <v>90</v>
      </c>
      <c r="L649" s="2">
        <f>+Tabla3567[[#This Row],[BALANCE INICIAL]]*Tabla3567[[#This Row],[PRECIO]]</f>
        <v>720</v>
      </c>
      <c r="M649" s="2">
        <f>+Tabla3567[[#This Row],[ENTRADAS]]*Tabla3567[[#This Row],[PRECIO]]</f>
        <v>0</v>
      </c>
      <c r="N649" s="2">
        <f>+Tabla3567[[#This Row],[SALIDAS]]*Tabla3567[[#This Row],[PRECIO]]</f>
        <v>0</v>
      </c>
      <c r="O649" s="2">
        <f>+Tabla3567[[#This Row],[BALANCE INICIAL2]]+Tabla3567[[#This Row],[ENTRADAS3]]-Tabla3567[[#This Row],[SALIDAS4]]</f>
        <v>720</v>
      </c>
    </row>
    <row r="650" spans="1:15">
      <c r="A650" s="9" t="s">
        <v>59</v>
      </c>
      <c r="B650" s="16" t="s">
        <v>880</v>
      </c>
      <c r="C650" t="s">
        <v>107</v>
      </c>
      <c r="D650" t="s">
        <v>787</v>
      </c>
      <c r="F650" s="9" t="s">
        <v>820</v>
      </c>
      <c r="G650">
        <v>5</v>
      </c>
      <c r="J650">
        <f>+Tabla3567[[#This Row],[BALANCE INICIAL]]+Tabla3567[[#This Row],[ENTRADAS]]-Tabla3567[[#This Row],[SALIDAS]]</f>
        <v>5</v>
      </c>
      <c r="K650" s="2">
        <v>1300</v>
      </c>
      <c r="L650" s="2">
        <f>+Tabla3567[[#This Row],[BALANCE INICIAL]]*Tabla3567[[#This Row],[PRECIO]]</f>
        <v>6500</v>
      </c>
      <c r="M650" s="2">
        <f>+Tabla3567[[#This Row],[ENTRADAS]]*Tabla3567[[#This Row],[PRECIO]]</f>
        <v>0</v>
      </c>
      <c r="N650" s="2">
        <f>+Tabla3567[[#This Row],[SALIDAS]]*Tabla3567[[#This Row],[PRECIO]]</f>
        <v>0</v>
      </c>
      <c r="O650" s="2">
        <f>+Tabla3567[[#This Row],[BALANCE INICIAL2]]+Tabla3567[[#This Row],[ENTRADAS3]]-Tabla3567[[#This Row],[SALIDAS4]]</f>
        <v>6500</v>
      </c>
    </row>
    <row r="651" spans="1:15">
      <c r="A651" s="9" t="s">
        <v>59</v>
      </c>
      <c r="B651" s="16" t="s">
        <v>880</v>
      </c>
      <c r="C651" t="s">
        <v>107</v>
      </c>
      <c r="D651" t="s">
        <v>788</v>
      </c>
      <c r="F651" s="9" t="s">
        <v>820</v>
      </c>
      <c r="G651">
        <v>9</v>
      </c>
      <c r="J651">
        <f>+Tabla3567[[#This Row],[BALANCE INICIAL]]+Tabla3567[[#This Row],[ENTRADAS]]-Tabla3567[[#This Row],[SALIDAS]]</f>
        <v>9</v>
      </c>
      <c r="K651" s="2">
        <v>1050</v>
      </c>
      <c r="L651" s="2">
        <f>+Tabla3567[[#This Row],[BALANCE INICIAL]]*Tabla3567[[#This Row],[PRECIO]]</f>
        <v>9450</v>
      </c>
      <c r="M651" s="2">
        <f>+Tabla3567[[#This Row],[ENTRADAS]]*Tabla3567[[#This Row],[PRECIO]]</f>
        <v>0</v>
      </c>
      <c r="N651" s="2">
        <f>+Tabla3567[[#This Row],[SALIDAS]]*Tabla3567[[#This Row],[PRECIO]]</f>
        <v>0</v>
      </c>
      <c r="O651" s="2">
        <f>+Tabla3567[[#This Row],[BALANCE INICIAL2]]+Tabla3567[[#This Row],[ENTRADAS3]]-Tabla3567[[#This Row],[SALIDAS4]]</f>
        <v>9450</v>
      </c>
    </row>
    <row r="652" spans="1:15">
      <c r="A652" s="9" t="s">
        <v>59</v>
      </c>
      <c r="B652" s="16" t="s">
        <v>880</v>
      </c>
      <c r="C652" t="s">
        <v>107</v>
      </c>
      <c r="D652" t="s">
        <v>789</v>
      </c>
      <c r="F652" s="9" t="s">
        <v>873</v>
      </c>
      <c r="G652">
        <v>168</v>
      </c>
      <c r="J652">
        <f>+Tabla3567[[#This Row],[BALANCE INICIAL]]+Tabla3567[[#This Row],[ENTRADAS]]-Tabla3567[[#This Row],[SALIDAS]]</f>
        <v>168</v>
      </c>
      <c r="K652" s="2">
        <v>565</v>
      </c>
      <c r="L652" s="2">
        <f>+Tabla3567[[#This Row],[BALANCE INICIAL]]*Tabla3567[[#This Row],[PRECIO]]</f>
        <v>94920</v>
      </c>
      <c r="M652" s="2">
        <f>+Tabla3567[[#This Row],[ENTRADAS]]*Tabla3567[[#This Row],[PRECIO]]</f>
        <v>0</v>
      </c>
      <c r="N652" s="2">
        <f>+Tabla3567[[#This Row],[SALIDAS]]*Tabla3567[[#This Row],[PRECIO]]</f>
        <v>0</v>
      </c>
      <c r="O652" s="2">
        <f>+Tabla3567[[#This Row],[BALANCE INICIAL2]]+Tabla3567[[#This Row],[ENTRADAS3]]-Tabla3567[[#This Row],[SALIDAS4]]</f>
        <v>94920</v>
      </c>
    </row>
    <row r="653" spans="1:15">
      <c r="A653" s="9" t="s">
        <v>59</v>
      </c>
      <c r="B653" s="16" t="s">
        <v>880</v>
      </c>
      <c r="C653" t="s">
        <v>107</v>
      </c>
      <c r="D653" t="s">
        <v>790</v>
      </c>
      <c r="F653" s="9" t="s">
        <v>873</v>
      </c>
      <c r="G653">
        <v>2</v>
      </c>
      <c r="J653">
        <f>+Tabla3567[[#This Row],[BALANCE INICIAL]]+Tabla3567[[#This Row],[ENTRADAS]]-Tabla3567[[#This Row],[SALIDAS]]</f>
        <v>2</v>
      </c>
      <c r="K653" s="2">
        <v>900</v>
      </c>
      <c r="L653" s="2">
        <f>+Tabla3567[[#This Row],[BALANCE INICIAL]]*Tabla3567[[#This Row],[PRECIO]]</f>
        <v>1800</v>
      </c>
      <c r="M653" s="2">
        <f>+Tabla3567[[#This Row],[ENTRADAS]]*Tabla3567[[#This Row],[PRECIO]]</f>
        <v>0</v>
      </c>
      <c r="N653" s="2">
        <f>+Tabla3567[[#This Row],[SALIDAS]]*Tabla3567[[#This Row],[PRECIO]]</f>
        <v>0</v>
      </c>
      <c r="O653" s="2">
        <f>+Tabla3567[[#This Row],[BALANCE INICIAL2]]+Tabla3567[[#This Row],[ENTRADAS3]]-Tabla3567[[#This Row],[SALIDAS4]]</f>
        <v>1800</v>
      </c>
    </row>
    <row r="654" spans="1:15">
      <c r="A654" s="9" t="s">
        <v>59</v>
      </c>
      <c r="B654" s="16" t="s">
        <v>880</v>
      </c>
      <c r="C654" t="s">
        <v>107</v>
      </c>
      <c r="D654" t="s">
        <v>791</v>
      </c>
      <c r="F654" s="9" t="s">
        <v>873</v>
      </c>
      <c r="G654">
        <v>2</v>
      </c>
      <c r="J654">
        <f>+Tabla3567[[#This Row],[BALANCE INICIAL]]+Tabla3567[[#This Row],[ENTRADAS]]-Tabla3567[[#This Row],[SALIDAS]]</f>
        <v>2</v>
      </c>
      <c r="K654" s="2">
        <v>1190</v>
      </c>
      <c r="L654" s="2">
        <f>+Tabla3567[[#This Row],[BALANCE INICIAL]]*Tabla3567[[#This Row],[PRECIO]]</f>
        <v>2380</v>
      </c>
      <c r="M654" s="2">
        <f>+Tabla3567[[#This Row],[ENTRADAS]]*Tabla3567[[#This Row],[PRECIO]]</f>
        <v>0</v>
      </c>
      <c r="N654" s="2">
        <f>+Tabla3567[[#This Row],[SALIDAS]]*Tabla3567[[#This Row],[PRECIO]]</f>
        <v>0</v>
      </c>
      <c r="O654" s="2">
        <f>+Tabla3567[[#This Row],[BALANCE INICIAL2]]+Tabla3567[[#This Row],[ENTRADAS3]]-Tabla3567[[#This Row],[SALIDAS4]]</f>
        <v>2380</v>
      </c>
    </row>
    <row r="655" spans="1:15">
      <c r="A655" s="9" t="s">
        <v>59</v>
      </c>
      <c r="B655" t="s">
        <v>880</v>
      </c>
      <c r="C655" t="s">
        <v>107</v>
      </c>
      <c r="D655" t="s">
        <v>792</v>
      </c>
      <c r="F655" s="9" t="s">
        <v>873</v>
      </c>
      <c r="G655">
        <v>3</v>
      </c>
      <c r="J655">
        <f>+Tabla3567[[#This Row],[BALANCE INICIAL]]+Tabla3567[[#This Row],[ENTRADAS]]-Tabla3567[[#This Row],[SALIDAS]]</f>
        <v>3</v>
      </c>
      <c r="K655" s="2">
        <v>800</v>
      </c>
      <c r="L655" s="2">
        <f>+Tabla3567[[#This Row],[BALANCE INICIAL]]*Tabla3567[[#This Row],[PRECIO]]</f>
        <v>2400</v>
      </c>
      <c r="M655" s="2">
        <f>+Tabla3567[[#This Row],[ENTRADAS]]*Tabla3567[[#This Row],[PRECIO]]</f>
        <v>0</v>
      </c>
      <c r="N655" s="2">
        <f>+Tabla3567[[#This Row],[SALIDAS]]*Tabla3567[[#This Row],[PRECIO]]</f>
        <v>0</v>
      </c>
      <c r="O655" s="2">
        <f>+Tabla3567[[#This Row],[BALANCE INICIAL2]]+Tabla3567[[#This Row],[ENTRADAS3]]-Tabla3567[[#This Row],[SALIDAS4]]</f>
        <v>2400</v>
      </c>
    </row>
    <row r="656" spans="1:15">
      <c r="A656" s="9" t="s">
        <v>59</v>
      </c>
      <c r="B656" t="s">
        <v>880</v>
      </c>
      <c r="C656" t="s">
        <v>107</v>
      </c>
      <c r="D656" t="s">
        <v>793</v>
      </c>
      <c r="F656" s="9" t="s">
        <v>873</v>
      </c>
      <c r="G656">
        <v>1</v>
      </c>
      <c r="J656">
        <f>+Tabla3567[[#This Row],[BALANCE INICIAL]]+Tabla3567[[#This Row],[ENTRADAS]]-Tabla3567[[#This Row],[SALIDAS]]</f>
        <v>1</v>
      </c>
      <c r="K656" s="2">
        <v>737</v>
      </c>
      <c r="L656" s="2">
        <f>+Tabla3567[[#This Row],[BALANCE INICIAL]]*Tabla3567[[#This Row],[PRECIO]]</f>
        <v>737</v>
      </c>
      <c r="M656" s="2">
        <f>+Tabla3567[[#This Row],[ENTRADAS]]*Tabla3567[[#This Row],[PRECIO]]</f>
        <v>0</v>
      </c>
      <c r="N656" s="2">
        <f>+Tabla3567[[#This Row],[SALIDAS]]*Tabla3567[[#This Row],[PRECIO]]</f>
        <v>0</v>
      </c>
      <c r="O656" s="2">
        <f>+Tabla3567[[#This Row],[BALANCE INICIAL2]]+Tabla3567[[#This Row],[ENTRADAS3]]-Tabla3567[[#This Row],[SALIDAS4]]</f>
        <v>737</v>
      </c>
    </row>
    <row r="657" spans="1:15">
      <c r="A657" s="9" t="s">
        <v>59</v>
      </c>
      <c r="B657" t="s">
        <v>880</v>
      </c>
      <c r="C657" t="s">
        <v>107</v>
      </c>
      <c r="D657" t="s">
        <v>794</v>
      </c>
      <c r="F657" s="9" t="s">
        <v>873</v>
      </c>
      <c r="G657">
        <v>1</v>
      </c>
      <c r="J657">
        <f>+Tabla3567[[#This Row],[BALANCE INICIAL]]+Tabla3567[[#This Row],[ENTRADAS]]-Tabla3567[[#This Row],[SALIDAS]]</f>
        <v>1</v>
      </c>
      <c r="K657" s="2">
        <v>715</v>
      </c>
      <c r="L657" s="2">
        <f>+Tabla3567[[#This Row],[BALANCE INICIAL]]*Tabla3567[[#This Row],[PRECIO]]</f>
        <v>715</v>
      </c>
      <c r="M657" s="2">
        <f>+Tabla3567[[#This Row],[ENTRADAS]]*Tabla3567[[#This Row],[PRECIO]]</f>
        <v>0</v>
      </c>
      <c r="N657" s="2">
        <f>+Tabla3567[[#This Row],[SALIDAS]]*Tabla3567[[#This Row],[PRECIO]]</f>
        <v>0</v>
      </c>
      <c r="O657" s="2">
        <f>+Tabla3567[[#This Row],[BALANCE INICIAL2]]+Tabla3567[[#This Row],[ENTRADAS3]]-Tabla3567[[#This Row],[SALIDAS4]]</f>
        <v>715</v>
      </c>
    </row>
    <row r="658" spans="1:15">
      <c r="A658" s="9" t="s">
        <v>59</v>
      </c>
      <c r="B658" t="s">
        <v>880</v>
      </c>
      <c r="C658" t="s">
        <v>107</v>
      </c>
      <c r="D658" t="s">
        <v>795</v>
      </c>
      <c r="F658" s="9" t="s">
        <v>873</v>
      </c>
      <c r="G658">
        <v>3</v>
      </c>
      <c r="J658">
        <f>+Tabla3567[[#This Row],[BALANCE INICIAL]]+Tabla3567[[#This Row],[ENTRADAS]]-Tabla3567[[#This Row],[SALIDAS]]</f>
        <v>3</v>
      </c>
      <c r="K658" s="2">
        <v>740</v>
      </c>
      <c r="L658" s="2">
        <f>+Tabla3567[[#This Row],[BALANCE INICIAL]]*Tabla3567[[#This Row],[PRECIO]]</f>
        <v>2220</v>
      </c>
      <c r="M658" s="2">
        <f>+Tabla3567[[#This Row],[ENTRADAS]]*Tabla3567[[#This Row],[PRECIO]]</f>
        <v>0</v>
      </c>
      <c r="N658" s="2">
        <f>+Tabla3567[[#This Row],[SALIDAS]]*Tabla3567[[#This Row],[PRECIO]]</f>
        <v>0</v>
      </c>
      <c r="O658" s="2">
        <f>+Tabla3567[[#This Row],[BALANCE INICIAL2]]+Tabla3567[[#This Row],[ENTRADAS3]]-Tabla3567[[#This Row],[SALIDAS4]]</f>
        <v>2220</v>
      </c>
    </row>
    <row r="659" spans="1:15">
      <c r="A659" s="9" t="s">
        <v>59</v>
      </c>
      <c r="B659" t="s">
        <v>880</v>
      </c>
      <c r="C659" t="s">
        <v>107</v>
      </c>
      <c r="D659" t="s">
        <v>796</v>
      </c>
      <c r="F659" s="9" t="s">
        <v>873</v>
      </c>
      <c r="G659">
        <v>1</v>
      </c>
      <c r="J659">
        <f>+Tabla3567[[#This Row],[BALANCE INICIAL]]+Tabla3567[[#This Row],[ENTRADAS]]-Tabla3567[[#This Row],[SALIDAS]]</f>
        <v>1</v>
      </c>
      <c r="K659" s="2">
        <v>725</v>
      </c>
      <c r="L659" s="2">
        <f>+Tabla3567[[#This Row],[BALANCE INICIAL]]*Tabla3567[[#This Row],[PRECIO]]</f>
        <v>725</v>
      </c>
      <c r="M659" s="2">
        <f>+Tabla3567[[#This Row],[ENTRADAS]]*Tabla3567[[#This Row],[PRECIO]]</f>
        <v>0</v>
      </c>
      <c r="N659" s="2">
        <f>+Tabla3567[[#This Row],[SALIDAS]]*Tabla3567[[#This Row],[PRECIO]]</f>
        <v>0</v>
      </c>
      <c r="O659" s="2">
        <f>+Tabla3567[[#This Row],[BALANCE INICIAL2]]+Tabla3567[[#This Row],[ENTRADAS3]]-Tabla3567[[#This Row],[SALIDAS4]]</f>
        <v>725</v>
      </c>
    </row>
    <row r="660" spans="1:15">
      <c r="A660" s="9" t="s">
        <v>59</v>
      </c>
      <c r="B660" t="s">
        <v>880</v>
      </c>
      <c r="C660" t="s">
        <v>107</v>
      </c>
      <c r="D660" t="s">
        <v>797</v>
      </c>
      <c r="F660" s="9" t="s">
        <v>873</v>
      </c>
      <c r="G660">
        <v>1</v>
      </c>
      <c r="J660">
        <f>+Tabla3567[[#This Row],[BALANCE INICIAL]]+Tabla3567[[#This Row],[ENTRADAS]]-Tabla3567[[#This Row],[SALIDAS]]</f>
        <v>1</v>
      </c>
      <c r="K660" s="2">
        <v>700</v>
      </c>
      <c r="L660" s="2">
        <f>+Tabla3567[[#This Row],[BALANCE INICIAL]]*Tabla3567[[#This Row],[PRECIO]]</f>
        <v>700</v>
      </c>
      <c r="M660" s="2">
        <f>+Tabla3567[[#This Row],[ENTRADAS]]*Tabla3567[[#This Row],[PRECIO]]</f>
        <v>0</v>
      </c>
      <c r="N660" s="2">
        <f>+Tabla3567[[#This Row],[SALIDAS]]*Tabla3567[[#This Row],[PRECIO]]</f>
        <v>0</v>
      </c>
      <c r="O660" s="2">
        <f>+Tabla3567[[#This Row],[BALANCE INICIAL2]]+Tabla3567[[#This Row],[ENTRADAS3]]-Tabla3567[[#This Row],[SALIDAS4]]</f>
        <v>700</v>
      </c>
    </row>
    <row r="661" spans="1:15">
      <c r="A661" s="9" t="s">
        <v>59</v>
      </c>
      <c r="B661" t="s">
        <v>880</v>
      </c>
      <c r="C661" t="s">
        <v>107</v>
      </c>
      <c r="D661" t="s">
        <v>798</v>
      </c>
      <c r="F661" s="9" t="s">
        <v>873</v>
      </c>
      <c r="G661">
        <v>2</v>
      </c>
      <c r="J661">
        <f>+Tabla3567[[#This Row],[BALANCE INICIAL]]+Tabla3567[[#This Row],[ENTRADAS]]-Tabla3567[[#This Row],[SALIDAS]]</f>
        <v>2</v>
      </c>
      <c r="K661" s="2">
        <v>700</v>
      </c>
      <c r="L661" s="2">
        <f>+Tabla3567[[#This Row],[BALANCE INICIAL]]*Tabla3567[[#This Row],[PRECIO]]</f>
        <v>1400</v>
      </c>
      <c r="M661" s="2">
        <f>+Tabla3567[[#This Row],[ENTRADAS]]*Tabla3567[[#This Row],[PRECIO]]</f>
        <v>0</v>
      </c>
      <c r="N661" s="2">
        <f>+Tabla3567[[#This Row],[SALIDAS]]*Tabla3567[[#This Row],[PRECIO]]</f>
        <v>0</v>
      </c>
      <c r="O661" s="2">
        <f>+Tabla3567[[#This Row],[BALANCE INICIAL2]]+Tabla3567[[#This Row],[ENTRADAS3]]-Tabla3567[[#This Row],[SALIDAS4]]</f>
        <v>1400</v>
      </c>
    </row>
    <row r="662" spans="1:15">
      <c r="A662" s="9" t="s">
        <v>59</v>
      </c>
      <c r="B662" t="s">
        <v>880</v>
      </c>
      <c r="C662" t="s">
        <v>107</v>
      </c>
      <c r="D662" t="s">
        <v>799</v>
      </c>
      <c r="F662" s="9" t="s">
        <v>873</v>
      </c>
      <c r="G662">
        <v>2</v>
      </c>
      <c r="J662">
        <f>+Tabla3567[[#This Row],[BALANCE INICIAL]]+Tabla3567[[#This Row],[ENTRADAS]]-Tabla3567[[#This Row],[SALIDAS]]</f>
        <v>2</v>
      </c>
      <c r="K662" s="2">
        <v>395</v>
      </c>
      <c r="L662" s="2">
        <f>+Tabla3567[[#This Row],[BALANCE INICIAL]]*Tabla3567[[#This Row],[PRECIO]]</f>
        <v>790</v>
      </c>
      <c r="M662" s="2">
        <f>+Tabla3567[[#This Row],[ENTRADAS]]*Tabla3567[[#This Row],[PRECIO]]</f>
        <v>0</v>
      </c>
      <c r="N662" s="2">
        <f>+Tabla3567[[#This Row],[SALIDAS]]*Tabla3567[[#This Row],[PRECIO]]</f>
        <v>0</v>
      </c>
      <c r="O662" s="2">
        <f>+Tabla3567[[#This Row],[BALANCE INICIAL2]]+Tabla3567[[#This Row],[ENTRADAS3]]-Tabla3567[[#This Row],[SALIDAS4]]</f>
        <v>790</v>
      </c>
    </row>
    <row r="663" spans="1:15">
      <c r="A663" s="9" t="s">
        <v>59</v>
      </c>
      <c r="B663" t="s">
        <v>880</v>
      </c>
      <c r="C663" t="s">
        <v>107</v>
      </c>
      <c r="D663" t="s">
        <v>802</v>
      </c>
      <c r="F663" s="9" t="s">
        <v>820</v>
      </c>
      <c r="G663">
        <v>2</v>
      </c>
      <c r="J663">
        <f>+Tabla3567[[#This Row],[BALANCE INICIAL]]+Tabla3567[[#This Row],[ENTRADAS]]-Tabla3567[[#This Row],[SALIDAS]]</f>
        <v>2</v>
      </c>
      <c r="K663" s="2">
        <v>2400</v>
      </c>
      <c r="L663" s="2">
        <f>+Tabla3567[[#This Row],[BALANCE INICIAL]]*Tabla3567[[#This Row],[PRECIO]]</f>
        <v>4800</v>
      </c>
      <c r="M663" s="2">
        <f>+Tabla3567[[#This Row],[ENTRADAS]]*Tabla3567[[#This Row],[PRECIO]]</f>
        <v>0</v>
      </c>
      <c r="N663" s="2">
        <f>+Tabla3567[[#This Row],[SALIDAS]]*Tabla3567[[#This Row],[PRECIO]]</f>
        <v>0</v>
      </c>
      <c r="O663" s="2">
        <f>+Tabla3567[[#This Row],[BALANCE INICIAL2]]+Tabla3567[[#This Row],[ENTRADAS3]]-Tabla3567[[#This Row],[SALIDAS4]]</f>
        <v>4800</v>
      </c>
    </row>
    <row r="664" spans="1:15">
      <c r="A664" s="9" t="s">
        <v>59</v>
      </c>
      <c r="B664" t="s">
        <v>880</v>
      </c>
      <c r="C664" t="s">
        <v>107</v>
      </c>
      <c r="D664" t="s">
        <v>803</v>
      </c>
      <c r="F664" s="9" t="s">
        <v>820</v>
      </c>
      <c r="G664">
        <v>1</v>
      </c>
      <c r="J664">
        <f>+Tabla3567[[#This Row],[BALANCE INICIAL]]+Tabla3567[[#This Row],[ENTRADAS]]-Tabla3567[[#This Row],[SALIDAS]]</f>
        <v>1</v>
      </c>
      <c r="K664" s="2">
        <v>256.60000000000002</v>
      </c>
      <c r="L664" s="2">
        <f>+Tabla3567[[#This Row],[BALANCE INICIAL]]*Tabla3567[[#This Row],[PRECIO]]</f>
        <v>256.60000000000002</v>
      </c>
      <c r="M664" s="2">
        <f>+Tabla3567[[#This Row],[ENTRADAS]]*Tabla3567[[#This Row],[PRECIO]]</f>
        <v>0</v>
      </c>
      <c r="N664" s="2">
        <f>+Tabla3567[[#This Row],[SALIDAS]]*Tabla3567[[#This Row],[PRECIO]]</f>
        <v>0</v>
      </c>
      <c r="O664" s="2">
        <f>+Tabla3567[[#This Row],[BALANCE INICIAL2]]+Tabla3567[[#This Row],[ENTRADAS3]]-Tabla3567[[#This Row],[SALIDAS4]]</f>
        <v>256.60000000000002</v>
      </c>
    </row>
    <row r="665" spans="1:15">
      <c r="A665" s="9" t="s">
        <v>59</v>
      </c>
      <c r="B665" t="s">
        <v>880</v>
      </c>
      <c r="C665" t="s">
        <v>107</v>
      </c>
      <c r="D665" t="s">
        <v>804</v>
      </c>
      <c r="F665" s="9" t="s">
        <v>820</v>
      </c>
      <c r="G665">
        <v>1</v>
      </c>
      <c r="J665">
        <f>+Tabla3567[[#This Row],[BALANCE INICIAL]]+Tabla3567[[#This Row],[ENTRADAS]]-Tabla3567[[#This Row],[SALIDAS]]</f>
        <v>1</v>
      </c>
      <c r="K665" s="2">
        <v>280</v>
      </c>
      <c r="L665" s="2">
        <f>+Tabla3567[[#This Row],[BALANCE INICIAL]]*Tabla3567[[#This Row],[PRECIO]]</f>
        <v>280</v>
      </c>
      <c r="M665" s="2">
        <f>+Tabla3567[[#This Row],[ENTRADAS]]*Tabla3567[[#This Row],[PRECIO]]</f>
        <v>0</v>
      </c>
      <c r="N665" s="2">
        <f>+Tabla3567[[#This Row],[SALIDAS]]*Tabla3567[[#This Row],[PRECIO]]</f>
        <v>0</v>
      </c>
      <c r="O665" s="2">
        <f>+Tabla3567[[#This Row],[BALANCE INICIAL2]]+Tabla3567[[#This Row],[ENTRADAS3]]-Tabla3567[[#This Row],[SALIDAS4]]</f>
        <v>280</v>
      </c>
    </row>
    <row r="666" spans="1:15">
      <c r="A666" s="9" t="s">
        <v>59</v>
      </c>
      <c r="B666" t="s">
        <v>880</v>
      </c>
      <c r="C666" t="s">
        <v>107</v>
      </c>
      <c r="D666" t="s">
        <v>805</v>
      </c>
      <c r="F666" s="9" t="s">
        <v>820</v>
      </c>
      <c r="G666">
        <v>1</v>
      </c>
      <c r="J666">
        <f>+Tabla3567[[#This Row],[BALANCE INICIAL]]+Tabla3567[[#This Row],[ENTRADAS]]-Tabla3567[[#This Row],[SALIDAS]]</f>
        <v>1</v>
      </c>
      <c r="K666" s="2">
        <v>350</v>
      </c>
      <c r="L666" s="2">
        <f>+Tabla3567[[#This Row],[BALANCE INICIAL]]*Tabla3567[[#This Row],[PRECIO]]</f>
        <v>350</v>
      </c>
      <c r="M666" s="2">
        <f>+Tabla3567[[#This Row],[ENTRADAS]]*Tabla3567[[#This Row],[PRECIO]]</f>
        <v>0</v>
      </c>
      <c r="N666" s="2">
        <f>+Tabla3567[[#This Row],[SALIDAS]]*Tabla3567[[#This Row],[PRECIO]]</f>
        <v>0</v>
      </c>
      <c r="O666" s="2">
        <f>+Tabla3567[[#This Row],[BALANCE INICIAL2]]+Tabla3567[[#This Row],[ENTRADAS3]]-Tabla3567[[#This Row],[SALIDAS4]]</f>
        <v>350</v>
      </c>
    </row>
    <row r="667" spans="1:15">
      <c r="A667" s="9" t="s">
        <v>59</v>
      </c>
      <c r="B667" t="s">
        <v>880</v>
      </c>
      <c r="C667" t="s">
        <v>107</v>
      </c>
      <c r="D667" t="s">
        <v>806</v>
      </c>
      <c r="F667" s="9" t="s">
        <v>820</v>
      </c>
      <c r="G667">
        <v>107</v>
      </c>
      <c r="J667">
        <f>+Tabla3567[[#This Row],[BALANCE INICIAL]]+Tabla3567[[#This Row],[ENTRADAS]]-Tabla3567[[#This Row],[SALIDAS]]</f>
        <v>107</v>
      </c>
      <c r="K667" s="2">
        <v>25</v>
      </c>
      <c r="L667" s="2">
        <f>+Tabla3567[[#This Row],[BALANCE INICIAL]]*Tabla3567[[#This Row],[PRECIO]]</f>
        <v>2675</v>
      </c>
      <c r="M667" s="2">
        <f>+Tabla3567[[#This Row],[ENTRADAS]]*Tabla3567[[#This Row],[PRECIO]]</f>
        <v>0</v>
      </c>
      <c r="N667" s="2">
        <f>+Tabla3567[[#This Row],[SALIDAS]]*Tabla3567[[#This Row],[PRECIO]]</f>
        <v>0</v>
      </c>
      <c r="O667" s="2">
        <f>+Tabla3567[[#This Row],[BALANCE INICIAL2]]+Tabla3567[[#This Row],[ENTRADAS3]]-Tabla3567[[#This Row],[SALIDAS4]]</f>
        <v>2675</v>
      </c>
    </row>
    <row r="668" spans="1:15">
      <c r="A668" s="9" t="s">
        <v>59</v>
      </c>
      <c r="B668" t="s">
        <v>880</v>
      </c>
      <c r="C668" t="s">
        <v>107</v>
      </c>
      <c r="D668" t="s">
        <v>807</v>
      </c>
      <c r="F668" s="9" t="s">
        <v>820</v>
      </c>
      <c r="G668">
        <v>5</v>
      </c>
      <c r="J668">
        <f>+Tabla3567[[#This Row],[BALANCE INICIAL]]+Tabla3567[[#This Row],[ENTRADAS]]-Tabla3567[[#This Row],[SALIDAS]]</f>
        <v>5</v>
      </c>
      <c r="K668" s="2">
        <v>550.41</v>
      </c>
      <c r="L668" s="2">
        <f>+Tabla3567[[#This Row],[BALANCE INICIAL]]*Tabla3567[[#This Row],[PRECIO]]</f>
        <v>2752.0499999999997</v>
      </c>
      <c r="M668" s="2">
        <f>+Tabla3567[[#This Row],[ENTRADAS]]*Tabla3567[[#This Row],[PRECIO]]</f>
        <v>0</v>
      </c>
      <c r="N668" s="2">
        <f>+Tabla3567[[#This Row],[SALIDAS]]*Tabla3567[[#This Row],[PRECIO]]</f>
        <v>0</v>
      </c>
      <c r="O668" s="2">
        <f>+Tabla3567[[#This Row],[BALANCE INICIAL2]]+Tabla3567[[#This Row],[ENTRADAS3]]-Tabla3567[[#This Row],[SALIDAS4]]</f>
        <v>2752.0499999999997</v>
      </c>
    </row>
    <row r="669" spans="1:15">
      <c r="A669" s="9" t="s">
        <v>59</v>
      </c>
      <c r="B669" t="s">
        <v>880</v>
      </c>
      <c r="C669" t="s">
        <v>107</v>
      </c>
      <c r="D669" t="s">
        <v>809</v>
      </c>
      <c r="F669" s="9" t="s">
        <v>820</v>
      </c>
      <c r="G669">
        <v>3</v>
      </c>
      <c r="J669">
        <f>+Tabla3567[[#This Row],[BALANCE INICIAL]]+Tabla3567[[#This Row],[ENTRADAS]]-Tabla3567[[#This Row],[SALIDAS]]</f>
        <v>3</v>
      </c>
      <c r="K669" s="2">
        <v>400</v>
      </c>
      <c r="L669" s="2">
        <f>+Tabla3567[[#This Row],[BALANCE INICIAL]]*Tabla3567[[#This Row],[PRECIO]]</f>
        <v>1200</v>
      </c>
      <c r="M669" s="2">
        <f>+Tabla3567[[#This Row],[ENTRADAS]]*Tabla3567[[#This Row],[PRECIO]]</f>
        <v>0</v>
      </c>
      <c r="N669" s="2">
        <f>+Tabla3567[[#This Row],[SALIDAS]]*Tabla3567[[#This Row],[PRECIO]]</f>
        <v>0</v>
      </c>
      <c r="O669" s="2">
        <f>+Tabla3567[[#This Row],[BALANCE INICIAL2]]+Tabla3567[[#This Row],[ENTRADAS3]]-Tabla3567[[#This Row],[SALIDAS4]]</f>
        <v>1200</v>
      </c>
    </row>
    <row r="670" spans="1:15">
      <c r="A670" s="9" t="s">
        <v>59</v>
      </c>
      <c r="B670" t="s">
        <v>880</v>
      </c>
      <c r="C670" t="s">
        <v>107</v>
      </c>
      <c r="D670" t="s">
        <v>810</v>
      </c>
      <c r="F670" s="9" t="s">
        <v>820</v>
      </c>
      <c r="G670">
        <v>1</v>
      </c>
      <c r="J670">
        <f>+Tabla3567[[#This Row],[BALANCE INICIAL]]+Tabla3567[[#This Row],[ENTRADAS]]-Tabla3567[[#This Row],[SALIDAS]]</f>
        <v>1</v>
      </c>
      <c r="K670" s="2">
        <v>275</v>
      </c>
      <c r="L670" s="2">
        <f>+Tabla3567[[#This Row],[BALANCE INICIAL]]*Tabla3567[[#This Row],[PRECIO]]</f>
        <v>275</v>
      </c>
      <c r="M670" s="2">
        <f>+Tabla3567[[#This Row],[ENTRADAS]]*Tabla3567[[#This Row],[PRECIO]]</f>
        <v>0</v>
      </c>
      <c r="N670" s="2">
        <f>+Tabla3567[[#This Row],[SALIDAS]]*Tabla3567[[#This Row],[PRECIO]]</f>
        <v>0</v>
      </c>
      <c r="O670" s="2">
        <f>+Tabla3567[[#This Row],[BALANCE INICIAL2]]+Tabla3567[[#This Row],[ENTRADAS3]]-Tabla3567[[#This Row],[SALIDAS4]]</f>
        <v>275</v>
      </c>
    </row>
    <row r="671" spans="1:15">
      <c r="A671" s="9" t="s">
        <v>59</v>
      </c>
      <c r="B671" t="s">
        <v>880</v>
      </c>
      <c r="C671" t="s">
        <v>107</v>
      </c>
      <c r="D671" t="s">
        <v>811</v>
      </c>
      <c r="F671" s="9" t="s">
        <v>820</v>
      </c>
      <c r="G671">
        <v>2</v>
      </c>
      <c r="J671">
        <f>+Tabla3567[[#This Row],[BALANCE INICIAL]]+Tabla3567[[#This Row],[ENTRADAS]]-Tabla3567[[#This Row],[SALIDAS]]</f>
        <v>2</v>
      </c>
      <c r="K671" s="2">
        <v>525</v>
      </c>
      <c r="L671" s="2">
        <f>+Tabla3567[[#This Row],[BALANCE INICIAL]]*Tabla3567[[#This Row],[PRECIO]]</f>
        <v>1050</v>
      </c>
      <c r="M671" s="2">
        <f>+Tabla3567[[#This Row],[ENTRADAS]]*Tabla3567[[#This Row],[PRECIO]]</f>
        <v>0</v>
      </c>
      <c r="N671" s="2">
        <f>+Tabla3567[[#This Row],[SALIDAS]]*Tabla3567[[#This Row],[PRECIO]]</f>
        <v>0</v>
      </c>
      <c r="O671" s="2">
        <f>+Tabla3567[[#This Row],[BALANCE INICIAL2]]+Tabla3567[[#This Row],[ENTRADAS3]]-Tabla3567[[#This Row],[SALIDAS4]]</f>
        <v>1050</v>
      </c>
    </row>
    <row r="672" spans="1:15">
      <c r="A672" s="9" t="s">
        <v>59</v>
      </c>
      <c r="B672" t="s">
        <v>880</v>
      </c>
      <c r="C672" t="s">
        <v>107</v>
      </c>
      <c r="D672" t="s">
        <v>813</v>
      </c>
      <c r="F672" s="9" t="s">
        <v>820</v>
      </c>
      <c r="G672">
        <v>4</v>
      </c>
      <c r="J672">
        <f>+Tabla3567[[#This Row],[BALANCE INICIAL]]+Tabla3567[[#This Row],[ENTRADAS]]-Tabla3567[[#This Row],[SALIDAS]]</f>
        <v>4</v>
      </c>
      <c r="K672" s="2">
        <v>1750</v>
      </c>
      <c r="L672" s="2">
        <f>+Tabla3567[[#This Row],[BALANCE INICIAL]]*Tabla3567[[#This Row],[PRECIO]]</f>
        <v>7000</v>
      </c>
      <c r="M672" s="2">
        <f>+Tabla3567[[#This Row],[ENTRADAS]]*Tabla3567[[#This Row],[PRECIO]]</f>
        <v>0</v>
      </c>
      <c r="N672" s="2">
        <f>+Tabla3567[[#This Row],[SALIDAS]]*Tabla3567[[#This Row],[PRECIO]]</f>
        <v>0</v>
      </c>
      <c r="O672" s="2">
        <f>+Tabla3567[[#This Row],[BALANCE INICIAL2]]+Tabla3567[[#This Row],[ENTRADAS3]]-Tabla3567[[#This Row],[SALIDAS4]]</f>
        <v>7000</v>
      </c>
    </row>
    <row r="673" spans="1:15">
      <c r="A673" s="9" t="s">
        <v>59</v>
      </c>
      <c r="B673" t="s">
        <v>880</v>
      </c>
      <c r="C673" t="s">
        <v>107</v>
      </c>
      <c r="D673" t="s">
        <v>814</v>
      </c>
      <c r="F673" s="9" t="s">
        <v>820</v>
      </c>
      <c r="G673">
        <v>303</v>
      </c>
      <c r="J673">
        <f>+Tabla3567[[#This Row],[BALANCE INICIAL]]+Tabla3567[[#This Row],[ENTRADAS]]-Tabla3567[[#This Row],[SALIDAS]]</f>
        <v>303</v>
      </c>
      <c r="K673" s="2">
        <v>25</v>
      </c>
      <c r="L673" s="2">
        <f>+Tabla3567[[#This Row],[BALANCE INICIAL]]*Tabla3567[[#This Row],[PRECIO]]</f>
        <v>7575</v>
      </c>
      <c r="M673" s="2">
        <f>+Tabla3567[[#This Row],[ENTRADAS]]*Tabla3567[[#This Row],[PRECIO]]</f>
        <v>0</v>
      </c>
      <c r="N673" s="2">
        <f>+Tabla3567[[#This Row],[SALIDAS]]*Tabla3567[[#This Row],[PRECIO]]</f>
        <v>0</v>
      </c>
      <c r="O673" s="2">
        <f>+Tabla3567[[#This Row],[BALANCE INICIAL2]]+Tabla3567[[#This Row],[ENTRADAS3]]-Tabla3567[[#This Row],[SALIDAS4]]</f>
        <v>7575</v>
      </c>
    </row>
    <row r="674" spans="1:15">
      <c r="A674" s="9" t="s">
        <v>59</v>
      </c>
      <c r="B674" t="s">
        <v>880</v>
      </c>
      <c r="C674" t="s">
        <v>107</v>
      </c>
      <c r="D674" t="s">
        <v>815</v>
      </c>
      <c r="F674" s="9" t="s">
        <v>820</v>
      </c>
      <c r="G674">
        <v>3</v>
      </c>
      <c r="J674">
        <f>+Tabla3567[[#This Row],[BALANCE INICIAL]]+Tabla3567[[#This Row],[ENTRADAS]]-Tabla3567[[#This Row],[SALIDAS]]</f>
        <v>3</v>
      </c>
      <c r="K674" s="2">
        <v>125</v>
      </c>
      <c r="L674" s="2">
        <f>+Tabla3567[[#This Row],[BALANCE INICIAL]]*Tabla3567[[#This Row],[PRECIO]]</f>
        <v>375</v>
      </c>
      <c r="M674" s="2">
        <f>+Tabla3567[[#This Row],[ENTRADAS]]*Tabla3567[[#This Row],[PRECIO]]</f>
        <v>0</v>
      </c>
      <c r="N674" s="2">
        <f>+Tabla3567[[#This Row],[SALIDAS]]*Tabla3567[[#This Row],[PRECIO]]</f>
        <v>0</v>
      </c>
      <c r="O674" s="2">
        <f>+Tabla3567[[#This Row],[BALANCE INICIAL2]]+Tabla3567[[#This Row],[ENTRADAS3]]-Tabla3567[[#This Row],[SALIDAS4]]</f>
        <v>375</v>
      </c>
    </row>
    <row r="675" spans="1:15">
      <c r="A675" s="9" t="s">
        <v>59</v>
      </c>
      <c r="B675" t="s">
        <v>880</v>
      </c>
      <c r="C675" t="s">
        <v>107</v>
      </c>
      <c r="D675" t="s">
        <v>816</v>
      </c>
      <c r="F675" s="9" t="s">
        <v>820</v>
      </c>
      <c r="G675">
        <v>9</v>
      </c>
      <c r="J675">
        <f>+Tabla3567[[#This Row],[BALANCE INICIAL]]+Tabla3567[[#This Row],[ENTRADAS]]-Tabla3567[[#This Row],[SALIDAS]]</f>
        <v>9</v>
      </c>
      <c r="K675" s="2">
        <v>206</v>
      </c>
      <c r="L675" s="2">
        <f>+Tabla3567[[#This Row],[BALANCE INICIAL]]*Tabla3567[[#This Row],[PRECIO]]</f>
        <v>1854</v>
      </c>
      <c r="M675" s="2">
        <f>+Tabla3567[[#This Row],[ENTRADAS]]*Tabla3567[[#This Row],[PRECIO]]</f>
        <v>0</v>
      </c>
      <c r="N675" s="2">
        <f>+Tabla3567[[#This Row],[SALIDAS]]*Tabla3567[[#This Row],[PRECIO]]</f>
        <v>0</v>
      </c>
      <c r="O675" s="2">
        <f>+Tabla3567[[#This Row],[BALANCE INICIAL2]]+Tabla3567[[#This Row],[ENTRADAS3]]-Tabla3567[[#This Row],[SALIDAS4]]</f>
        <v>1854</v>
      </c>
    </row>
    <row r="676" spans="1:15">
      <c r="A676" s="9" t="s">
        <v>59</v>
      </c>
      <c r="B676" t="s">
        <v>880</v>
      </c>
      <c r="C676" t="s">
        <v>107</v>
      </c>
      <c r="D676" t="s">
        <v>817</v>
      </c>
      <c r="F676" s="9" t="s">
        <v>820</v>
      </c>
      <c r="G676">
        <v>1</v>
      </c>
      <c r="J676">
        <f>+Tabla3567[[#This Row],[BALANCE INICIAL]]+Tabla3567[[#This Row],[ENTRADAS]]-Tabla3567[[#This Row],[SALIDAS]]</f>
        <v>1</v>
      </c>
      <c r="K676" s="2">
        <v>102</v>
      </c>
      <c r="L676" s="2">
        <f>+Tabla3567[[#This Row],[BALANCE INICIAL]]*Tabla3567[[#This Row],[PRECIO]]</f>
        <v>102</v>
      </c>
      <c r="M676" s="2">
        <f>+Tabla3567[[#This Row],[ENTRADAS]]*Tabla3567[[#This Row],[PRECIO]]</f>
        <v>0</v>
      </c>
      <c r="N676" s="2">
        <f>+Tabla3567[[#This Row],[SALIDAS]]*Tabla3567[[#This Row],[PRECIO]]</f>
        <v>0</v>
      </c>
      <c r="O676" s="2">
        <f>+Tabla3567[[#This Row],[BALANCE INICIAL2]]+Tabla3567[[#This Row],[ENTRADAS3]]-Tabla3567[[#This Row],[SALIDAS4]]</f>
        <v>102</v>
      </c>
    </row>
    <row r="677" spans="1:15">
      <c r="A677" s="9" t="s">
        <v>59</v>
      </c>
      <c r="B677" t="s">
        <v>880</v>
      </c>
      <c r="C677" t="s">
        <v>107</v>
      </c>
      <c r="D677" t="s">
        <v>818</v>
      </c>
      <c r="F677" s="9" t="s">
        <v>820</v>
      </c>
      <c r="G677">
        <v>120</v>
      </c>
      <c r="J677">
        <f>+Tabla3567[[#This Row],[BALANCE INICIAL]]+Tabla3567[[#This Row],[ENTRADAS]]-Tabla3567[[#This Row],[SALIDAS]]</f>
        <v>120</v>
      </c>
      <c r="K677" s="2">
        <v>115</v>
      </c>
      <c r="L677" s="2">
        <f>+Tabla3567[[#This Row],[BALANCE INICIAL]]*Tabla3567[[#This Row],[PRECIO]]</f>
        <v>13800</v>
      </c>
      <c r="M677" s="2">
        <f>+Tabla3567[[#This Row],[ENTRADAS]]*Tabla3567[[#This Row],[PRECIO]]</f>
        <v>0</v>
      </c>
      <c r="N677" s="2">
        <f>+Tabla3567[[#This Row],[SALIDAS]]*Tabla3567[[#This Row],[PRECIO]]</f>
        <v>0</v>
      </c>
      <c r="O677" s="2">
        <f>+Tabla3567[[#This Row],[BALANCE INICIAL2]]+Tabla3567[[#This Row],[ENTRADAS3]]-Tabla3567[[#This Row],[SALIDAS4]]</f>
        <v>13800</v>
      </c>
    </row>
    <row r="678" spans="1:15">
      <c r="A678" s="9" t="s">
        <v>28</v>
      </c>
      <c r="B678" t="s">
        <v>884</v>
      </c>
      <c r="C678" t="s">
        <v>74</v>
      </c>
      <c r="D678" t="s">
        <v>158</v>
      </c>
      <c r="F678" s="9" t="s">
        <v>830</v>
      </c>
      <c r="G678">
        <v>1</v>
      </c>
      <c r="J678">
        <f>+Tabla3567[[#This Row],[BALANCE INICIAL]]+Tabla3567[[#This Row],[ENTRADAS]]-Tabla3567[[#This Row],[SALIDAS]]</f>
        <v>1</v>
      </c>
      <c r="K678" s="2">
        <v>53</v>
      </c>
      <c r="L678" s="2">
        <f>+Tabla3567[[#This Row],[BALANCE INICIAL]]*Tabla3567[[#This Row],[PRECIO]]</f>
        <v>53</v>
      </c>
      <c r="M678" s="2">
        <f>+Tabla3567[[#This Row],[ENTRADAS]]*Tabla3567[[#This Row],[PRECIO]]</f>
        <v>0</v>
      </c>
      <c r="N678" s="2">
        <f>+Tabla3567[[#This Row],[SALIDAS]]*Tabla3567[[#This Row],[PRECIO]]</f>
        <v>0</v>
      </c>
      <c r="O678" s="2">
        <f>+Tabla3567[[#This Row],[BALANCE INICIAL2]]+Tabla3567[[#This Row],[ENTRADAS3]]-Tabla3567[[#This Row],[SALIDAS4]]</f>
        <v>53</v>
      </c>
    </row>
    <row r="679" spans="1:15">
      <c r="A679" s="9" t="s">
        <v>28</v>
      </c>
      <c r="B679" t="s">
        <v>884</v>
      </c>
      <c r="C679" t="s">
        <v>74</v>
      </c>
      <c r="D679" t="s">
        <v>989</v>
      </c>
      <c r="F679" s="9" t="s">
        <v>831</v>
      </c>
      <c r="G679">
        <v>3</v>
      </c>
      <c r="H679">
        <v>150</v>
      </c>
      <c r="I679">
        <v>141</v>
      </c>
      <c r="J679">
        <f>+Tabla3567[[#This Row],[BALANCE INICIAL]]+Tabla3567[[#This Row],[ENTRADAS]]-Tabla3567[[#This Row],[SALIDAS]]</f>
        <v>12</v>
      </c>
      <c r="K679" s="2">
        <v>40</v>
      </c>
      <c r="L679" s="2">
        <f>+Tabla3567[[#This Row],[BALANCE INICIAL]]*Tabla3567[[#This Row],[PRECIO]]</f>
        <v>120</v>
      </c>
      <c r="M679" s="2">
        <f>+Tabla3567[[#This Row],[ENTRADAS]]*Tabla3567[[#This Row],[PRECIO]]</f>
        <v>6000</v>
      </c>
      <c r="N679" s="2">
        <f>+Tabla3567[[#This Row],[SALIDAS]]*Tabla3567[[#This Row],[PRECIO]]</f>
        <v>5640</v>
      </c>
      <c r="O679" s="2">
        <f>+Tabla3567[[#This Row],[BALANCE INICIAL2]]+Tabla3567[[#This Row],[ENTRADAS3]]-Tabla3567[[#This Row],[SALIDAS4]]</f>
        <v>480</v>
      </c>
    </row>
    <row r="680" spans="1:15">
      <c r="A680" s="9" t="s">
        <v>28</v>
      </c>
      <c r="B680" t="s">
        <v>884</v>
      </c>
      <c r="C680" t="s">
        <v>74</v>
      </c>
      <c r="D680" t="s">
        <v>928</v>
      </c>
      <c r="F680" s="9" t="s">
        <v>826</v>
      </c>
      <c r="H680">
        <v>10</v>
      </c>
      <c r="J680">
        <f>+Tabla3567[[#This Row],[BALANCE INICIAL]]+Tabla3567[[#This Row],[ENTRADAS]]-Tabla3567[[#This Row],[SALIDAS]]</f>
        <v>10</v>
      </c>
      <c r="K680" s="2">
        <v>355.93</v>
      </c>
      <c r="L680" s="2">
        <f>+Tabla3567[[#This Row],[BALANCE INICIAL]]*Tabla3567[[#This Row],[PRECIO]]</f>
        <v>0</v>
      </c>
      <c r="M680" s="2">
        <f>+Tabla3567[[#This Row],[ENTRADAS]]*Tabla3567[[#This Row],[PRECIO]]</f>
        <v>3559.3</v>
      </c>
      <c r="N680" s="2">
        <f>+Tabla3567[[#This Row],[SALIDAS]]*Tabla3567[[#This Row],[PRECIO]]</f>
        <v>0</v>
      </c>
      <c r="O680" s="2">
        <f>+Tabla3567[[#This Row],[BALANCE INICIAL2]]+Tabla3567[[#This Row],[ENTRADAS3]]-Tabla3567[[#This Row],[SALIDAS4]]</f>
        <v>3559.3</v>
      </c>
    </row>
    <row r="681" spans="1:15">
      <c r="A681" s="9" t="s">
        <v>28</v>
      </c>
      <c r="B681" t="s">
        <v>884</v>
      </c>
      <c r="C681" t="s">
        <v>74</v>
      </c>
      <c r="D681" t="s">
        <v>922</v>
      </c>
      <c r="F681" s="9" t="s">
        <v>837</v>
      </c>
      <c r="H681">
        <v>150</v>
      </c>
      <c r="I681">
        <v>91</v>
      </c>
      <c r="J681">
        <f>+Tabla3567[[#This Row],[BALANCE INICIAL]]+Tabla3567[[#This Row],[ENTRADAS]]-Tabla3567[[#This Row],[SALIDAS]]</f>
        <v>59</v>
      </c>
      <c r="K681" s="2"/>
      <c r="L681" s="2">
        <f>+Tabla3567[[#This Row],[BALANCE INICIAL]]*Tabla3567[[#This Row],[PRECIO]]</f>
        <v>0</v>
      </c>
      <c r="M681" s="2">
        <f>+Tabla3567[[#This Row],[ENTRADAS]]*Tabla3567[[#This Row],[PRECIO]]</f>
        <v>0</v>
      </c>
      <c r="N681" s="2">
        <f>+Tabla3567[[#This Row],[SALIDAS]]*Tabla3567[[#This Row],[PRECIO]]</f>
        <v>0</v>
      </c>
      <c r="O681" s="2">
        <f>+Tabla3567[[#This Row],[BALANCE INICIAL2]]+Tabla3567[[#This Row],[ENTRADAS3]]-Tabla3567[[#This Row],[SALIDAS4]]</f>
        <v>0</v>
      </c>
    </row>
    <row r="682" spans="1:15">
      <c r="A682" s="9" t="s">
        <v>28</v>
      </c>
      <c r="B682" t="s">
        <v>884</v>
      </c>
      <c r="C682" t="s">
        <v>74</v>
      </c>
      <c r="D682" t="s">
        <v>162</v>
      </c>
      <c r="F682" s="9" t="s">
        <v>820</v>
      </c>
      <c r="G682">
        <v>1</v>
      </c>
      <c r="H682">
        <v>10</v>
      </c>
      <c r="J682">
        <f>+Tabla3567[[#This Row],[BALANCE INICIAL]]+Tabla3567[[#This Row],[ENTRADAS]]-Tabla3567[[#This Row],[SALIDAS]]</f>
        <v>11</v>
      </c>
      <c r="K682" s="2">
        <v>466.1</v>
      </c>
      <c r="L682" s="2">
        <f>+Tabla3567[[#This Row],[BALANCE INICIAL]]*Tabla3567[[#This Row],[PRECIO]]</f>
        <v>466.1</v>
      </c>
      <c r="M682" s="2">
        <f>+Tabla3567[[#This Row],[ENTRADAS]]*Tabla3567[[#This Row],[PRECIO]]</f>
        <v>4661</v>
      </c>
      <c r="N682" s="2">
        <f>+Tabla3567[[#This Row],[SALIDAS]]*Tabla3567[[#This Row],[PRECIO]]</f>
        <v>0</v>
      </c>
      <c r="O682" s="2">
        <f>+Tabla3567[[#This Row],[BALANCE INICIAL2]]+Tabla3567[[#This Row],[ENTRADAS3]]-Tabla3567[[#This Row],[SALIDAS4]]</f>
        <v>5127.1000000000004</v>
      </c>
    </row>
    <row r="683" spans="1:15">
      <c r="A683" s="9" t="s">
        <v>28</v>
      </c>
      <c r="B683" t="s">
        <v>884</v>
      </c>
      <c r="C683" t="s">
        <v>74</v>
      </c>
      <c r="D683" t="s">
        <v>167</v>
      </c>
      <c r="F683" s="9" t="s">
        <v>833</v>
      </c>
      <c r="G683">
        <v>51</v>
      </c>
      <c r="J683">
        <f>+Tabla3567[[#This Row],[BALANCE INICIAL]]+Tabla3567[[#This Row],[ENTRADAS]]-Tabla3567[[#This Row],[SALIDAS]]</f>
        <v>51</v>
      </c>
      <c r="K683" s="2">
        <v>48.73</v>
      </c>
      <c r="L683" s="2">
        <f>+Tabla3567[[#This Row],[BALANCE INICIAL]]*Tabla3567[[#This Row],[PRECIO]]</f>
        <v>2485.23</v>
      </c>
      <c r="M683" s="2">
        <f>+Tabla3567[[#This Row],[ENTRADAS]]*Tabla3567[[#This Row],[PRECIO]]</f>
        <v>0</v>
      </c>
      <c r="N683" s="2">
        <f>+Tabla3567[[#This Row],[SALIDAS]]*Tabla3567[[#This Row],[PRECIO]]</f>
        <v>0</v>
      </c>
      <c r="O683" s="2">
        <f>+Tabla3567[[#This Row],[BALANCE INICIAL2]]+Tabla3567[[#This Row],[ENTRADAS3]]-Tabla3567[[#This Row],[SALIDAS4]]</f>
        <v>2485.23</v>
      </c>
    </row>
    <row r="684" spans="1:15">
      <c r="A684" s="9" t="s">
        <v>28</v>
      </c>
      <c r="B684" t="s">
        <v>884</v>
      </c>
      <c r="C684" t="s">
        <v>74</v>
      </c>
      <c r="D684" t="s">
        <v>923</v>
      </c>
      <c r="E684" t="s">
        <v>924</v>
      </c>
      <c r="F684" s="9" t="s">
        <v>826</v>
      </c>
      <c r="H684">
        <v>75</v>
      </c>
      <c r="I684">
        <v>3</v>
      </c>
      <c r="J684">
        <f>+Tabla3567[[#This Row],[BALANCE INICIAL]]+Tabla3567[[#This Row],[ENTRADAS]]-Tabla3567[[#This Row],[SALIDAS]]</f>
        <v>72</v>
      </c>
      <c r="K684" s="2">
        <v>12</v>
      </c>
      <c r="L684" s="2">
        <f>+Tabla3567[[#This Row],[BALANCE INICIAL]]*Tabla3567[[#This Row],[PRECIO]]</f>
        <v>0</v>
      </c>
      <c r="M684" s="2">
        <f>+Tabla3567[[#This Row],[ENTRADAS]]*Tabla3567[[#This Row],[PRECIO]]</f>
        <v>900</v>
      </c>
      <c r="N684" s="2">
        <f>+Tabla3567[[#This Row],[SALIDAS]]*Tabla3567[[#This Row],[PRECIO]]</f>
        <v>36</v>
      </c>
      <c r="O684" s="2">
        <f>+Tabla3567[[#This Row],[BALANCE INICIAL2]]+Tabla3567[[#This Row],[ENTRADAS3]]-Tabla3567[[#This Row],[SALIDAS4]]</f>
        <v>864</v>
      </c>
    </row>
    <row r="685" spans="1:15">
      <c r="A685" s="9" t="s">
        <v>28</v>
      </c>
      <c r="B685" t="s">
        <v>884</v>
      </c>
      <c r="C685" t="s">
        <v>74</v>
      </c>
      <c r="F685" s="9"/>
      <c r="J685">
        <f>+Tabla3567[[#This Row],[BALANCE INICIAL]]+Tabla3567[[#This Row],[ENTRADAS]]-Tabla3567[[#This Row],[SALIDAS]]</f>
        <v>0</v>
      </c>
      <c r="K685" s="2"/>
      <c r="L685" s="2">
        <f>+Tabla3567[[#This Row],[BALANCE INICIAL]]*Tabla3567[[#This Row],[PRECIO]]</f>
        <v>0</v>
      </c>
      <c r="M685" s="2">
        <f>+Tabla3567[[#This Row],[ENTRADAS]]*Tabla3567[[#This Row],[PRECIO]]</f>
        <v>0</v>
      </c>
      <c r="N685" s="2">
        <f>+Tabla3567[[#This Row],[SALIDAS]]*Tabla3567[[#This Row],[PRECIO]]</f>
        <v>0</v>
      </c>
      <c r="O685" s="2">
        <f>+Tabla3567[[#This Row],[BALANCE INICIAL2]]+Tabla3567[[#This Row],[ENTRADAS3]]-Tabla3567[[#This Row],[SALIDAS4]]</f>
        <v>0</v>
      </c>
    </row>
    <row r="686" spans="1:15">
      <c r="A686" s="9" t="s">
        <v>28</v>
      </c>
      <c r="B686" t="s">
        <v>884</v>
      </c>
      <c r="C686" t="s">
        <v>74</v>
      </c>
      <c r="D686" t="s">
        <v>171</v>
      </c>
      <c r="F686" s="9" t="s">
        <v>826</v>
      </c>
      <c r="G686">
        <v>1</v>
      </c>
      <c r="J686">
        <f>+Tabla3567[[#This Row],[BALANCE INICIAL]]+Tabla3567[[#This Row],[ENTRADAS]]-Tabla3567[[#This Row],[SALIDAS]]</f>
        <v>1</v>
      </c>
      <c r="K686" s="2">
        <v>438.4</v>
      </c>
      <c r="L686" s="2">
        <f>+Tabla3567[[#This Row],[BALANCE INICIAL]]*Tabla3567[[#This Row],[PRECIO]]</f>
        <v>438.4</v>
      </c>
      <c r="M686" s="2">
        <f>+Tabla3567[[#This Row],[ENTRADAS]]*Tabla3567[[#This Row],[PRECIO]]</f>
        <v>0</v>
      </c>
      <c r="N686" s="2">
        <f>+Tabla3567[[#This Row],[SALIDAS]]*Tabla3567[[#This Row],[PRECIO]]</f>
        <v>0</v>
      </c>
      <c r="O686" s="2">
        <f>+Tabla3567[[#This Row],[BALANCE INICIAL2]]+Tabla3567[[#This Row],[ENTRADAS3]]-Tabla3567[[#This Row],[SALIDAS4]]</f>
        <v>438.4</v>
      </c>
    </row>
    <row r="687" spans="1:15">
      <c r="A687" s="9" t="s">
        <v>28</v>
      </c>
      <c r="B687" t="s">
        <v>884</v>
      </c>
      <c r="C687" t="s">
        <v>74</v>
      </c>
      <c r="D687" t="s">
        <v>174</v>
      </c>
      <c r="F687" s="9" t="s">
        <v>820</v>
      </c>
      <c r="G687">
        <v>16</v>
      </c>
      <c r="H687">
        <v>10</v>
      </c>
      <c r="I687">
        <v>1</v>
      </c>
      <c r="J687">
        <f>+Tabla3567[[#This Row],[BALANCE INICIAL]]+Tabla3567[[#This Row],[ENTRADAS]]-Tabla3567[[#This Row],[SALIDAS]]</f>
        <v>25</v>
      </c>
      <c r="K687" s="2">
        <v>391.36</v>
      </c>
      <c r="L687" s="2">
        <f>+Tabla3567[[#This Row],[BALANCE INICIAL]]*Tabla3567[[#This Row],[PRECIO]]</f>
        <v>6261.76</v>
      </c>
      <c r="M687" s="2">
        <f>+Tabla3567[[#This Row],[ENTRADAS]]*Tabla3567[[#This Row],[PRECIO]]</f>
        <v>3913.6000000000004</v>
      </c>
      <c r="N687" s="2">
        <f>+Tabla3567[[#This Row],[SALIDAS]]*Tabla3567[[#This Row],[PRECIO]]</f>
        <v>391.36</v>
      </c>
      <c r="O687" s="2">
        <f>+Tabla3567[[#This Row],[BALANCE INICIAL2]]+Tabla3567[[#This Row],[ENTRADAS3]]-Tabla3567[[#This Row],[SALIDAS4]]</f>
        <v>9784</v>
      </c>
    </row>
    <row r="688" spans="1:15">
      <c r="A688" s="9" t="s">
        <v>28</v>
      </c>
      <c r="B688" t="s">
        <v>884</v>
      </c>
      <c r="C688" t="s">
        <v>74</v>
      </c>
      <c r="D688" t="s">
        <v>175</v>
      </c>
      <c r="F688" s="9" t="s">
        <v>820</v>
      </c>
      <c r="G688">
        <v>16</v>
      </c>
      <c r="H688">
        <v>10</v>
      </c>
      <c r="I688">
        <v>7</v>
      </c>
      <c r="J688">
        <f>+Tabla3567[[#This Row],[BALANCE INICIAL]]+Tabla3567[[#This Row],[ENTRADAS]]-Tabla3567[[#This Row],[SALIDAS]]</f>
        <v>19</v>
      </c>
      <c r="K688" s="2">
        <v>97.46</v>
      </c>
      <c r="L688" s="2">
        <f>+Tabla3567[[#This Row],[BALANCE INICIAL]]*Tabla3567[[#This Row],[PRECIO]]</f>
        <v>1559.36</v>
      </c>
      <c r="M688" s="2">
        <f>+Tabla3567[[#This Row],[ENTRADAS]]*Tabla3567[[#This Row],[PRECIO]]</f>
        <v>974.59999999999991</v>
      </c>
      <c r="N688" s="2">
        <f>+Tabla3567[[#This Row],[SALIDAS]]*Tabla3567[[#This Row],[PRECIO]]</f>
        <v>682.21999999999991</v>
      </c>
      <c r="O688" s="2">
        <f>+Tabla3567[[#This Row],[BALANCE INICIAL2]]+Tabla3567[[#This Row],[ENTRADAS3]]-Tabla3567[[#This Row],[SALIDAS4]]</f>
        <v>1851.7400000000002</v>
      </c>
    </row>
    <row r="689" spans="1:15">
      <c r="A689" s="9" t="s">
        <v>28</v>
      </c>
      <c r="B689" t="s">
        <v>884</v>
      </c>
      <c r="C689" t="s">
        <v>74</v>
      </c>
      <c r="D689" t="s">
        <v>176</v>
      </c>
      <c r="F689" s="9" t="s">
        <v>831</v>
      </c>
      <c r="G689">
        <v>1</v>
      </c>
      <c r="J689">
        <f>+Tabla3567[[#This Row],[BALANCE INICIAL]]+Tabla3567[[#This Row],[ENTRADAS]]-Tabla3567[[#This Row],[SALIDAS]]</f>
        <v>1</v>
      </c>
      <c r="K689" s="2">
        <v>130</v>
      </c>
      <c r="L689" s="2">
        <f>+Tabla3567[[#This Row],[BALANCE INICIAL]]*Tabla3567[[#This Row],[PRECIO]]</f>
        <v>130</v>
      </c>
      <c r="M689" s="2">
        <f>+Tabla3567[[#This Row],[ENTRADAS]]*Tabla3567[[#This Row],[PRECIO]]</f>
        <v>0</v>
      </c>
      <c r="N689" s="2">
        <f>+Tabla3567[[#This Row],[SALIDAS]]*Tabla3567[[#This Row],[PRECIO]]</f>
        <v>0</v>
      </c>
      <c r="O689" s="2">
        <f>+Tabla3567[[#This Row],[BALANCE INICIAL2]]+Tabla3567[[#This Row],[ENTRADAS3]]-Tabla3567[[#This Row],[SALIDAS4]]</f>
        <v>130</v>
      </c>
    </row>
    <row r="690" spans="1:15">
      <c r="A690" s="9" t="s">
        <v>28</v>
      </c>
      <c r="B690" t="s">
        <v>884</v>
      </c>
      <c r="C690" t="s">
        <v>74</v>
      </c>
      <c r="D690" t="s">
        <v>177</v>
      </c>
      <c r="F690" s="9" t="s">
        <v>826</v>
      </c>
      <c r="G690">
        <v>12</v>
      </c>
      <c r="H690">
        <v>10</v>
      </c>
      <c r="I690">
        <v>2</v>
      </c>
      <c r="J690">
        <f>+Tabla3567[[#This Row],[BALANCE INICIAL]]+Tabla3567[[#This Row],[ENTRADAS]]-Tabla3567[[#This Row],[SALIDAS]]</f>
        <v>20</v>
      </c>
      <c r="K690" s="2">
        <v>184</v>
      </c>
      <c r="L690" s="2">
        <f>+Tabla3567[[#This Row],[BALANCE INICIAL]]*Tabla3567[[#This Row],[PRECIO]]</f>
        <v>2208</v>
      </c>
      <c r="M690" s="2">
        <f>+Tabla3567[[#This Row],[ENTRADAS]]*Tabla3567[[#This Row],[PRECIO]]</f>
        <v>1840</v>
      </c>
      <c r="N690" s="2">
        <f>+Tabla3567[[#This Row],[SALIDAS]]*Tabla3567[[#This Row],[PRECIO]]</f>
        <v>368</v>
      </c>
      <c r="O690" s="2">
        <f>+Tabla3567[[#This Row],[BALANCE INICIAL2]]+Tabla3567[[#This Row],[ENTRADAS3]]-Tabla3567[[#This Row],[SALIDAS4]]</f>
        <v>3680</v>
      </c>
    </row>
    <row r="691" spans="1:15">
      <c r="A691" s="9" t="s">
        <v>28</v>
      </c>
      <c r="B691" t="s">
        <v>884</v>
      </c>
      <c r="C691" t="s">
        <v>74</v>
      </c>
      <c r="D691" t="s">
        <v>178</v>
      </c>
      <c r="F691" s="9" t="s">
        <v>826</v>
      </c>
      <c r="G691">
        <v>14</v>
      </c>
      <c r="H691">
        <v>10</v>
      </c>
      <c r="J691">
        <f>+Tabla3567[[#This Row],[BALANCE INICIAL]]+Tabla3567[[#This Row],[ENTRADAS]]-Tabla3567[[#This Row],[SALIDAS]]</f>
        <v>24</v>
      </c>
      <c r="K691" s="2">
        <v>199.16</v>
      </c>
      <c r="L691" s="2">
        <f>+Tabla3567[[#This Row],[BALANCE INICIAL]]*Tabla3567[[#This Row],[PRECIO]]</f>
        <v>2788.24</v>
      </c>
      <c r="M691" s="2">
        <f>+Tabla3567[[#This Row],[ENTRADAS]]*Tabla3567[[#This Row],[PRECIO]]</f>
        <v>1991.6</v>
      </c>
      <c r="N691" s="2">
        <f>+Tabla3567[[#This Row],[SALIDAS]]*Tabla3567[[#This Row],[PRECIO]]</f>
        <v>0</v>
      </c>
      <c r="O691" s="2">
        <f>+Tabla3567[[#This Row],[BALANCE INICIAL2]]+Tabla3567[[#This Row],[ENTRADAS3]]-Tabla3567[[#This Row],[SALIDAS4]]</f>
        <v>4779.84</v>
      </c>
    </row>
    <row r="692" spans="1:15">
      <c r="A692" s="9" t="s">
        <v>28</v>
      </c>
      <c r="B692" t="s">
        <v>884</v>
      </c>
      <c r="C692" t="s">
        <v>74</v>
      </c>
      <c r="D692" t="s">
        <v>180</v>
      </c>
      <c r="F692" s="9" t="s">
        <v>820</v>
      </c>
      <c r="G692">
        <v>70</v>
      </c>
      <c r="J692">
        <f>+Tabla3567[[#This Row],[BALANCE INICIAL]]+Tabla3567[[#This Row],[ENTRADAS]]-Tabla3567[[#This Row],[SALIDAS]]</f>
        <v>70</v>
      </c>
      <c r="K692" s="2">
        <v>4.5</v>
      </c>
      <c r="L692" s="2">
        <f>+Tabla3567[[#This Row],[BALANCE INICIAL]]*Tabla3567[[#This Row],[PRECIO]]</f>
        <v>315</v>
      </c>
      <c r="M692" s="2">
        <f>+Tabla3567[[#This Row],[ENTRADAS]]*Tabla3567[[#This Row],[PRECIO]]</f>
        <v>0</v>
      </c>
      <c r="N692" s="2">
        <f>+Tabla3567[[#This Row],[SALIDAS]]*Tabla3567[[#This Row],[PRECIO]]</f>
        <v>0</v>
      </c>
      <c r="O692" s="2">
        <f>+Tabla3567[[#This Row],[BALANCE INICIAL2]]+Tabla3567[[#This Row],[ENTRADAS3]]-Tabla3567[[#This Row],[SALIDAS4]]</f>
        <v>315</v>
      </c>
    </row>
    <row r="693" spans="1:15">
      <c r="A693" s="9" t="s">
        <v>28</v>
      </c>
      <c r="B693" t="s">
        <v>884</v>
      </c>
      <c r="C693" t="s">
        <v>74</v>
      </c>
      <c r="D693" t="s">
        <v>183</v>
      </c>
      <c r="F693" s="9" t="s">
        <v>826</v>
      </c>
      <c r="G693">
        <v>8</v>
      </c>
      <c r="J693">
        <f>+Tabla3567[[#This Row],[BALANCE INICIAL]]+Tabla3567[[#This Row],[ENTRADAS]]-Tabla3567[[#This Row],[SALIDAS]]</f>
        <v>8</v>
      </c>
      <c r="K693" s="2">
        <v>100</v>
      </c>
      <c r="L693" s="2">
        <f>+Tabla3567[[#This Row],[BALANCE INICIAL]]*Tabla3567[[#This Row],[PRECIO]]</f>
        <v>800</v>
      </c>
      <c r="M693" s="2">
        <f>+Tabla3567[[#This Row],[ENTRADAS]]*Tabla3567[[#This Row],[PRECIO]]</f>
        <v>0</v>
      </c>
      <c r="N693" s="2">
        <f>+Tabla3567[[#This Row],[SALIDAS]]*Tabla3567[[#This Row],[PRECIO]]</f>
        <v>0</v>
      </c>
      <c r="O693" s="2">
        <f>+Tabla3567[[#This Row],[BALANCE INICIAL2]]+Tabla3567[[#This Row],[ENTRADAS3]]-Tabla3567[[#This Row],[SALIDAS4]]</f>
        <v>800</v>
      </c>
    </row>
    <row r="694" spans="1:15">
      <c r="A694" s="9" t="s">
        <v>28</v>
      </c>
      <c r="B694" t="s">
        <v>884</v>
      </c>
      <c r="C694" t="s">
        <v>74</v>
      </c>
      <c r="D694" t="s">
        <v>184</v>
      </c>
      <c r="F694" s="9" t="s">
        <v>836</v>
      </c>
      <c r="G694">
        <v>3</v>
      </c>
      <c r="I694">
        <v>2</v>
      </c>
      <c r="J694">
        <f>+Tabla3567[[#This Row],[BALANCE INICIAL]]+Tabla3567[[#This Row],[ENTRADAS]]-Tabla3567[[#This Row],[SALIDAS]]</f>
        <v>1</v>
      </c>
      <c r="K694" s="2">
        <v>21</v>
      </c>
      <c r="L694" s="2">
        <f>+Tabla3567[[#This Row],[BALANCE INICIAL]]*Tabla3567[[#This Row],[PRECIO]]</f>
        <v>63</v>
      </c>
      <c r="M694" s="2">
        <f>+Tabla3567[[#This Row],[ENTRADAS]]*Tabla3567[[#This Row],[PRECIO]]</f>
        <v>0</v>
      </c>
      <c r="N694" s="2">
        <f>+Tabla3567[[#This Row],[SALIDAS]]*Tabla3567[[#This Row],[PRECIO]]</f>
        <v>42</v>
      </c>
      <c r="O694" s="2">
        <f>+Tabla3567[[#This Row],[BALANCE INICIAL2]]+Tabla3567[[#This Row],[ENTRADAS3]]-Tabla3567[[#This Row],[SALIDAS4]]</f>
        <v>21</v>
      </c>
    </row>
    <row r="695" spans="1:15">
      <c r="A695" s="9" t="s">
        <v>28</v>
      </c>
      <c r="B695" t="s">
        <v>884</v>
      </c>
      <c r="C695" t="s">
        <v>74</v>
      </c>
      <c r="D695" t="s">
        <v>185</v>
      </c>
      <c r="F695" s="9" t="s">
        <v>837</v>
      </c>
      <c r="G695">
        <v>9</v>
      </c>
      <c r="H695">
        <v>15</v>
      </c>
      <c r="I695">
        <v>5</v>
      </c>
      <c r="J695">
        <f>+Tabla3567[[#This Row],[BALANCE INICIAL]]+Tabla3567[[#This Row],[ENTRADAS]]-Tabla3567[[#This Row],[SALIDAS]]</f>
        <v>19</v>
      </c>
      <c r="K695" s="2">
        <v>36.5</v>
      </c>
      <c r="L695" s="2">
        <f>+Tabla3567[[#This Row],[BALANCE INICIAL]]*Tabla3567[[#This Row],[PRECIO]]</f>
        <v>328.5</v>
      </c>
      <c r="M695" s="2">
        <f>+Tabla3567[[#This Row],[ENTRADAS]]*Tabla3567[[#This Row],[PRECIO]]</f>
        <v>547.5</v>
      </c>
      <c r="N695" s="2">
        <f>+Tabla3567[[#This Row],[SALIDAS]]*Tabla3567[[#This Row],[PRECIO]]</f>
        <v>182.5</v>
      </c>
      <c r="O695" s="2">
        <f>+Tabla3567[[#This Row],[BALANCE INICIAL2]]+Tabla3567[[#This Row],[ENTRADAS3]]-Tabla3567[[#This Row],[SALIDAS4]]</f>
        <v>693.5</v>
      </c>
    </row>
    <row r="696" spans="1:15">
      <c r="A696" s="9" t="s">
        <v>28</v>
      </c>
      <c r="B696" t="s">
        <v>884</v>
      </c>
      <c r="C696" t="s">
        <v>74</v>
      </c>
      <c r="D696" t="s">
        <v>186</v>
      </c>
      <c r="F696" s="9" t="s">
        <v>838</v>
      </c>
      <c r="G696">
        <v>1</v>
      </c>
      <c r="H696">
        <v>15</v>
      </c>
      <c r="J696">
        <f>+Tabla3567[[#This Row],[BALANCE INICIAL]]+Tabla3567[[#This Row],[ENTRADAS]]-Tabla3567[[#This Row],[SALIDAS]]</f>
        <v>16</v>
      </c>
      <c r="K696" s="2">
        <v>123.73</v>
      </c>
      <c r="L696" s="2">
        <f>+Tabla3567[[#This Row],[BALANCE INICIAL]]*Tabla3567[[#This Row],[PRECIO]]</f>
        <v>123.73</v>
      </c>
      <c r="M696" s="2">
        <f>+Tabla3567[[#This Row],[ENTRADAS]]*Tabla3567[[#This Row],[PRECIO]]</f>
        <v>1855.95</v>
      </c>
      <c r="N696" s="2">
        <f>+Tabla3567[[#This Row],[SALIDAS]]*Tabla3567[[#This Row],[PRECIO]]</f>
        <v>0</v>
      </c>
      <c r="O696" s="2">
        <f>+Tabla3567[[#This Row],[BALANCE INICIAL2]]+Tabla3567[[#This Row],[ENTRADAS3]]-Tabla3567[[#This Row],[SALIDAS4]]</f>
        <v>1979.68</v>
      </c>
    </row>
    <row r="697" spans="1:15">
      <c r="A697" s="9" t="s">
        <v>28</v>
      </c>
      <c r="B697" t="s">
        <v>884</v>
      </c>
      <c r="C697" t="s">
        <v>74</v>
      </c>
      <c r="D697" t="s">
        <v>187</v>
      </c>
      <c r="F697" s="9" t="s">
        <v>839</v>
      </c>
      <c r="G697">
        <v>55</v>
      </c>
      <c r="I697">
        <v>7</v>
      </c>
      <c r="J697">
        <f>+Tabla3567[[#This Row],[BALANCE INICIAL]]+Tabla3567[[#This Row],[ENTRADAS]]-Tabla3567[[#This Row],[SALIDAS]]</f>
        <v>48</v>
      </c>
      <c r="K697" s="2">
        <v>11</v>
      </c>
      <c r="L697" s="2">
        <f>+Tabla3567[[#This Row],[BALANCE INICIAL]]*Tabla3567[[#This Row],[PRECIO]]</f>
        <v>605</v>
      </c>
      <c r="M697" s="2">
        <f>+Tabla3567[[#This Row],[ENTRADAS]]*Tabla3567[[#This Row],[PRECIO]]</f>
        <v>0</v>
      </c>
      <c r="N697" s="2">
        <f>+Tabla3567[[#This Row],[SALIDAS]]*Tabla3567[[#This Row],[PRECIO]]</f>
        <v>77</v>
      </c>
      <c r="O697" s="2">
        <f>+Tabla3567[[#This Row],[BALANCE INICIAL2]]+Tabla3567[[#This Row],[ENTRADAS3]]-Tabla3567[[#This Row],[SALIDAS4]]</f>
        <v>528</v>
      </c>
    </row>
    <row r="698" spans="1:15">
      <c r="A698" s="9" t="s">
        <v>920</v>
      </c>
      <c r="B698" t="s">
        <v>884</v>
      </c>
      <c r="C698" t="s">
        <v>74</v>
      </c>
      <c r="D698" t="s">
        <v>925</v>
      </c>
      <c r="F698" s="9" t="s">
        <v>838</v>
      </c>
      <c r="H698">
        <v>15</v>
      </c>
      <c r="I698">
        <v>4</v>
      </c>
      <c r="J698">
        <f>+Tabla3567[[#This Row],[BALANCE INICIAL]]+Tabla3567[[#This Row],[ENTRADAS]]-Tabla3567[[#This Row],[SALIDAS]]</f>
        <v>11</v>
      </c>
      <c r="K698" s="2">
        <v>8.4700000000000006</v>
      </c>
      <c r="L698" s="2">
        <f>+Tabla3567[[#This Row],[BALANCE INICIAL]]*Tabla3567[[#This Row],[PRECIO]]</f>
        <v>0</v>
      </c>
      <c r="M698" s="2">
        <f>+Tabla3567[[#This Row],[ENTRADAS]]*Tabla3567[[#This Row],[PRECIO]]</f>
        <v>127.05000000000001</v>
      </c>
      <c r="N698" s="2">
        <f>+Tabla3567[[#This Row],[SALIDAS]]*Tabla3567[[#This Row],[PRECIO]]</f>
        <v>33.880000000000003</v>
      </c>
      <c r="O698" s="2">
        <f>+Tabla3567[[#This Row],[BALANCE INICIAL2]]+Tabla3567[[#This Row],[ENTRADAS3]]-Tabla3567[[#This Row],[SALIDAS4]]</f>
        <v>93.170000000000016</v>
      </c>
    </row>
    <row r="699" spans="1:15">
      <c r="A699" s="9" t="s">
        <v>920</v>
      </c>
      <c r="B699" t="s">
        <v>884</v>
      </c>
      <c r="C699" t="s">
        <v>74</v>
      </c>
      <c r="D699" t="s">
        <v>926</v>
      </c>
      <c r="F699" s="9" t="s">
        <v>837</v>
      </c>
      <c r="H699">
        <v>15</v>
      </c>
      <c r="J699">
        <f>+Tabla3567[[#This Row],[BALANCE INICIAL]]+Tabla3567[[#This Row],[ENTRADAS]]-Tabla3567[[#This Row],[SALIDAS]]</f>
        <v>15</v>
      </c>
      <c r="K699" s="2">
        <v>19</v>
      </c>
      <c r="L699" s="2">
        <f>+Tabla3567[[#This Row],[BALANCE INICIAL]]*Tabla3567[[#This Row],[PRECIO]]</f>
        <v>0</v>
      </c>
      <c r="M699" s="2">
        <f>+Tabla3567[[#This Row],[ENTRADAS]]*Tabla3567[[#This Row],[PRECIO]]</f>
        <v>285</v>
      </c>
      <c r="N699" s="2">
        <f>+Tabla3567[[#This Row],[SALIDAS]]*Tabla3567[[#This Row],[PRECIO]]</f>
        <v>0</v>
      </c>
      <c r="O699" s="2">
        <f>+Tabla3567[[#This Row],[BALANCE INICIAL2]]+Tabla3567[[#This Row],[ENTRADAS3]]-Tabla3567[[#This Row],[SALIDAS4]]</f>
        <v>285</v>
      </c>
    </row>
    <row r="700" spans="1:15">
      <c r="A700" s="9" t="s">
        <v>920</v>
      </c>
      <c r="B700" t="s">
        <v>884</v>
      </c>
      <c r="C700" t="s">
        <v>74</v>
      </c>
      <c r="D700" t="s">
        <v>927</v>
      </c>
      <c r="F700" s="9" t="s">
        <v>838</v>
      </c>
      <c r="H700">
        <v>15</v>
      </c>
      <c r="I700">
        <v>2</v>
      </c>
      <c r="J700">
        <f>+Tabla3567[[#This Row],[BALANCE INICIAL]]+Tabla3567[[#This Row],[ENTRADAS]]-Tabla3567[[#This Row],[SALIDAS]]</f>
        <v>13</v>
      </c>
      <c r="K700" s="2">
        <v>49</v>
      </c>
      <c r="L700" s="2">
        <f>+Tabla3567[[#This Row],[BALANCE INICIAL]]*Tabla3567[[#This Row],[PRECIO]]</f>
        <v>0</v>
      </c>
      <c r="M700" s="2">
        <f>+Tabla3567[[#This Row],[ENTRADAS]]*Tabla3567[[#This Row],[PRECIO]]</f>
        <v>735</v>
      </c>
      <c r="N700" s="2">
        <f>+Tabla3567[[#This Row],[SALIDAS]]*Tabla3567[[#This Row],[PRECIO]]</f>
        <v>98</v>
      </c>
      <c r="O700" s="2">
        <f>+Tabla3567[[#This Row],[BALANCE INICIAL2]]+Tabla3567[[#This Row],[ENTRADAS3]]-Tabla3567[[#This Row],[SALIDAS4]]</f>
        <v>637</v>
      </c>
    </row>
    <row r="701" spans="1:15">
      <c r="A701" s="9" t="s">
        <v>28</v>
      </c>
      <c r="B701" t="s">
        <v>884</v>
      </c>
      <c r="C701" t="s">
        <v>74</v>
      </c>
      <c r="D701" t="s">
        <v>188</v>
      </c>
      <c r="F701" s="9" t="s">
        <v>833</v>
      </c>
      <c r="G701">
        <v>4</v>
      </c>
      <c r="H701">
        <v>30</v>
      </c>
      <c r="J701">
        <f>+Tabla3567[[#This Row],[BALANCE INICIAL]]+Tabla3567[[#This Row],[ENTRADAS]]-Tabla3567[[#This Row],[SALIDAS]]</f>
        <v>34</v>
      </c>
      <c r="K701" s="2">
        <v>65.260000000000005</v>
      </c>
      <c r="L701" s="2">
        <f>+Tabla3567[[#This Row],[BALANCE INICIAL]]*Tabla3567[[#This Row],[PRECIO]]</f>
        <v>261.04000000000002</v>
      </c>
      <c r="M701" s="2">
        <f>+Tabla3567[[#This Row],[ENTRADAS]]*Tabla3567[[#This Row],[PRECIO]]</f>
        <v>1957.8000000000002</v>
      </c>
      <c r="N701" s="2">
        <f>+Tabla3567[[#This Row],[SALIDAS]]*Tabla3567[[#This Row],[PRECIO]]</f>
        <v>0</v>
      </c>
      <c r="O701" s="2">
        <f>+Tabla3567[[#This Row],[BALANCE INICIAL2]]+Tabla3567[[#This Row],[ENTRADAS3]]-Tabla3567[[#This Row],[SALIDAS4]]</f>
        <v>2218.84</v>
      </c>
    </row>
    <row r="702" spans="1:15">
      <c r="A702" s="9" t="s">
        <v>28</v>
      </c>
      <c r="B702" t="s">
        <v>884</v>
      </c>
      <c r="C702" t="s">
        <v>74</v>
      </c>
      <c r="D702" t="s">
        <v>200</v>
      </c>
      <c r="F702" s="9" t="s">
        <v>826</v>
      </c>
      <c r="G702">
        <v>22</v>
      </c>
      <c r="J702">
        <f>+Tabla3567[[#This Row],[BALANCE INICIAL]]+Tabla3567[[#This Row],[ENTRADAS]]-Tabla3567[[#This Row],[SALIDAS]]</f>
        <v>22</v>
      </c>
      <c r="K702" s="2">
        <v>76.599999999999994</v>
      </c>
      <c r="L702" s="2">
        <f>+Tabla3567[[#This Row],[BALANCE INICIAL]]*Tabla3567[[#This Row],[PRECIO]]</f>
        <v>1685.1999999999998</v>
      </c>
      <c r="M702" s="2">
        <f>+Tabla3567[[#This Row],[ENTRADAS]]*Tabla3567[[#This Row],[PRECIO]]</f>
        <v>0</v>
      </c>
      <c r="N702" s="2">
        <f>+Tabla3567[[#This Row],[SALIDAS]]*Tabla3567[[#This Row],[PRECIO]]</f>
        <v>0</v>
      </c>
      <c r="O702" s="2">
        <f>+Tabla3567[[#This Row],[BALANCE INICIAL2]]+Tabla3567[[#This Row],[ENTRADAS3]]-Tabla3567[[#This Row],[SALIDAS4]]</f>
        <v>1685.1999999999998</v>
      </c>
    </row>
    <row r="703" spans="1:15">
      <c r="A703" s="9" t="s">
        <v>28</v>
      </c>
      <c r="B703" t="s">
        <v>884</v>
      </c>
      <c r="C703" t="s">
        <v>74</v>
      </c>
      <c r="D703" t="s">
        <v>201</v>
      </c>
      <c r="F703" s="9" t="s">
        <v>826</v>
      </c>
      <c r="G703">
        <v>13</v>
      </c>
      <c r="J703">
        <f>+Tabla3567[[#This Row],[BALANCE INICIAL]]+Tabla3567[[#This Row],[ENTRADAS]]-Tabla3567[[#This Row],[SALIDAS]]</f>
        <v>13</v>
      </c>
      <c r="K703" s="2">
        <v>22.89</v>
      </c>
      <c r="L703" s="2">
        <f>+Tabla3567[[#This Row],[BALANCE INICIAL]]*Tabla3567[[#This Row],[PRECIO]]</f>
        <v>297.57</v>
      </c>
      <c r="M703" s="2">
        <f>+Tabla3567[[#This Row],[ENTRADAS]]*Tabla3567[[#This Row],[PRECIO]]</f>
        <v>0</v>
      </c>
      <c r="N703" s="2">
        <f>+Tabla3567[[#This Row],[SALIDAS]]*Tabla3567[[#This Row],[PRECIO]]</f>
        <v>0</v>
      </c>
      <c r="O703" s="2">
        <f>+Tabla3567[[#This Row],[BALANCE INICIAL2]]+Tabla3567[[#This Row],[ENTRADAS3]]-Tabla3567[[#This Row],[SALIDAS4]]</f>
        <v>297.57</v>
      </c>
    </row>
    <row r="704" spans="1:15">
      <c r="A704" s="9" t="s">
        <v>28</v>
      </c>
      <c r="B704" t="s">
        <v>884</v>
      </c>
      <c r="C704" t="s">
        <v>74</v>
      </c>
      <c r="D704" t="s">
        <v>205</v>
      </c>
      <c r="F704" s="9" t="s">
        <v>843</v>
      </c>
      <c r="G704">
        <v>43</v>
      </c>
      <c r="J704">
        <f>+Tabla3567[[#This Row],[BALANCE INICIAL]]+Tabla3567[[#This Row],[ENTRADAS]]-Tabla3567[[#This Row],[SALIDAS]]</f>
        <v>43</v>
      </c>
      <c r="K704" s="2">
        <v>240</v>
      </c>
      <c r="L704" s="2">
        <f>+Tabla3567[[#This Row],[BALANCE INICIAL]]*Tabla3567[[#This Row],[PRECIO]]</f>
        <v>10320</v>
      </c>
      <c r="M704" s="2">
        <f>+Tabla3567[[#This Row],[ENTRADAS]]*Tabla3567[[#This Row],[PRECIO]]</f>
        <v>0</v>
      </c>
      <c r="N704" s="2">
        <f>+Tabla3567[[#This Row],[SALIDAS]]*Tabla3567[[#This Row],[PRECIO]]</f>
        <v>0</v>
      </c>
      <c r="O704" s="2">
        <f>+Tabla3567[[#This Row],[BALANCE INICIAL2]]+Tabla3567[[#This Row],[ENTRADAS3]]-Tabla3567[[#This Row],[SALIDAS4]]</f>
        <v>10320</v>
      </c>
    </row>
    <row r="705" spans="1:15">
      <c r="A705" s="9" t="s">
        <v>28</v>
      </c>
      <c r="B705" t="s">
        <v>884</v>
      </c>
      <c r="C705" t="s">
        <v>74</v>
      </c>
      <c r="D705" t="s">
        <v>206</v>
      </c>
      <c r="F705" s="9" t="s">
        <v>843</v>
      </c>
      <c r="G705">
        <v>44</v>
      </c>
      <c r="J705">
        <f>+Tabla3567[[#This Row],[BALANCE INICIAL]]+Tabla3567[[#This Row],[ENTRADAS]]-Tabla3567[[#This Row],[SALIDAS]]</f>
        <v>44</v>
      </c>
      <c r="K705" s="2">
        <v>292.5</v>
      </c>
      <c r="L705" s="2">
        <f>+Tabla3567[[#This Row],[BALANCE INICIAL]]*Tabla3567[[#This Row],[PRECIO]]</f>
        <v>12870</v>
      </c>
      <c r="M705" s="2">
        <f>+Tabla3567[[#This Row],[ENTRADAS]]*Tabla3567[[#This Row],[PRECIO]]</f>
        <v>0</v>
      </c>
      <c r="N705" s="2">
        <f>+Tabla3567[[#This Row],[SALIDAS]]*Tabla3567[[#This Row],[PRECIO]]</f>
        <v>0</v>
      </c>
      <c r="O705" s="2">
        <f>+Tabla3567[[#This Row],[BALANCE INICIAL2]]+Tabla3567[[#This Row],[ENTRADAS3]]-Tabla3567[[#This Row],[SALIDAS4]]</f>
        <v>12870</v>
      </c>
    </row>
    <row r="706" spans="1:15">
      <c r="A706" s="9" t="s">
        <v>28</v>
      </c>
      <c r="B706" t="s">
        <v>884</v>
      </c>
      <c r="C706" t="s">
        <v>74</v>
      </c>
      <c r="D706" t="s">
        <v>207</v>
      </c>
      <c r="F706" s="9" t="s">
        <v>843</v>
      </c>
      <c r="G706">
        <v>39</v>
      </c>
      <c r="J706">
        <f>+Tabla3567[[#This Row],[BALANCE INICIAL]]+Tabla3567[[#This Row],[ENTRADAS]]-Tabla3567[[#This Row],[SALIDAS]]</f>
        <v>39</v>
      </c>
      <c r="K706" s="2">
        <v>295</v>
      </c>
      <c r="L706" s="2">
        <f>+Tabla3567[[#This Row],[BALANCE INICIAL]]*Tabla3567[[#This Row],[PRECIO]]</f>
        <v>11505</v>
      </c>
      <c r="M706" s="2">
        <f>+Tabla3567[[#This Row],[ENTRADAS]]*Tabla3567[[#This Row],[PRECIO]]</f>
        <v>0</v>
      </c>
      <c r="N706" s="2">
        <f>+Tabla3567[[#This Row],[SALIDAS]]*Tabla3567[[#This Row],[PRECIO]]</f>
        <v>0</v>
      </c>
      <c r="O706" s="2">
        <f>+Tabla3567[[#This Row],[BALANCE INICIAL2]]+Tabla3567[[#This Row],[ENTRADAS3]]-Tabla3567[[#This Row],[SALIDAS4]]</f>
        <v>11505</v>
      </c>
    </row>
    <row r="707" spans="1:15">
      <c r="A707" s="9" t="s">
        <v>28</v>
      </c>
      <c r="B707" t="s">
        <v>884</v>
      </c>
      <c r="C707" t="s">
        <v>74</v>
      </c>
      <c r="D707" t="s">
        <v>208</v>
      </c>
      <c r="F707" s="9" t="s">
        <v>843</v>
      </c>
      <c r="G707">
        <v>49</v>
      </c>
      <c r="J707">
        <f>+Tabla3567[[#This Row],[BALANCE INICIAL]]+Tabla3567[[#This Row],[ENTRADAS]]-Tabla3567[[#This Row],[SALIDAS]]</f>
        <v>49</v>
      </c>
      <c r="K707" s="2">
        <v>301</v>
      </c>
      <c r="L707" s="2">
        <f>+Tabla3567[[#This Row],[BALANCE INICIAL]]*Tabla3567[[#This Row],[PRECIO]]</f>
        <v>14749</v>
      </c>
      <c r="M707" s="2">
        <f>+Tabla3567[[#This Row],[ENTRADAS]]*Tabla3567[[#This Row],[PRECIO]]</f>
        <v>0</v>
      </c>
      <c r="N707" s="2">
        <f>+Tabla3567[[#This Row],[SALIDAS]]*Tabla3567[[#This Row],[PRECIO]]</f>
        <v>0</v>
      </c>
      <c r="O707" s="2">
        <f>+Tabla3567[[#This Row],[BALANCE INICIAL2]]+Tabla3567[[#This Row],[ENTRADAS3]]-Tabla3567[[#This Row],[SALIDAS4]]</f>
        <v>14749</v>
      </c>
    </row>
    <row r="708" spans="1:15">
      <c r="A708" s="9" t="s">
        <v>28</v>
      </c>
      <c r="B708" t="s">
        <v>884</v>
      </c>
      <c r="C708" t="s">
        <v>74</v>
      </c>
      <c r="D708" t="s">
        <v>209</v>
      </c>
      <c r="F708" s="9" t="s">
        <v>843</v>
      </c>
      <c r="G708">
        <v>48</v>
      </c>
      <c r="J708">
        <f>+Tabla3567[[#This Row],[BALANCE INICIAL]]+Tabla3567[[#This Row],[ENTRADAS]]-Tabla3567[[#This Row],[SALIDAS]]</f>
        <v>48</v>
      </c>
      <c r="K708" s="2">
        <v>426.4</v>
      </c>
      <c r="L708" s="2">
        <f>+Tabla3567[[#This Row],[BALANCE INICIAL]]*Tabla3567[[#This Row],[PRECIO]]</f>
        <v>20467.199999999997</v>
      </c>
      <c r="M708" s="2">
        <f>+Tabla3567[[#This Row],[ENTRADAS]]*Tabla3567[[#This Row],[PRECIO]]</f>
        <v>0</v>
      </c>
      <c r="N708" s="2">
        <f>+Tabla3567[[#This Row],[SALIDAS]]*Tabla3567[[#This Row],[PRECIO]]</f>
        <v>0</v>
      </c>
      <c r="O708" s="2">
        <f>+Tabla3567[[#This Row],[BALANCE INICIAL2]]+Tabla3567[[#This Row],[ENTRADAS3]]-Tabla3567[[#This Row],[SALIDAS4]]</f>
        <v>20467.199999999997</v>
      </c>
    </row>
    <row r="709" spans="1:15">
      <c r="A709" s="9" t="s">
        <v>28</v>
      </c>
      <c r="B709" t="s">
        <v>884</v>
      </c>
      <c r="C709" t="s">
        <v>74</v>
      </c>
      <c r="D709" t="s">
        <v>210</v>
      </c>
      <c r="F709" s="9" t="s">
        <v>843</v>
      </c>
      <c r="G709">
        <v>49</v>
      </c>
      <c r="J709">
        <f>+Tabla3567[[#This Row],[BALANCE INICIAL]]+Tabla3567[[#This Row],[ENTRADAS]]-Tabla3567[[#This Row],[SALIDAS]]</f>
        <v>49</v>
      </c>
      <c r="K709" s="2">
        <v>435</v>
      </c>
      <c r="L709" s="2">
        <f>+Tabla3567[[#This Row],[BALANCE INICIAL]]*Tabla3567[[#This Row],[PRECIO]]</f>
        <v>21315</v>
      </c>
      <c r="M709" s="2">
        <f>+Tabla3567[[#This Row],[ENTRADAS]]*Tabla3567[[#This Row],[PRECIO]]</f>
        <v>0</v>
      </c>
      <c r="N709" s="2">
        <f>+Tabla3567[[#This Row],[SALIDAS]]*Tabla3567[[#This Row],[PRECIO]]</f>
        <v>0</v>
      </c>
      <c r="O709" s="2">
        <f>+Tabla3567[[#This Row],[BALANCE INICIAL2]]+Tabla3567[[#This Row],[ENTRADAS3]]-Tabla3567[[#This Row],[SALIDAS4]]</f>
        <v>21315</v>
      </c>
    </row>
    <row r="710" spans="1:15">
      <c r="A710" s="9" t="s">
        <v>28</v>
      </c>
      <c r="B710" t="s">
        <v>884</v>
      </c>
      <c r="C710" t="s">
        <v>74</v>
      </c>
      <c r="D710" t="s">
        <v>211</v>
      </c>
      <c r="F710" s="9" t="s">
        <v>843</v>
      </c>
      <c r="G710">
        <v>40</v>
      </c>
      <c r="J710">
        <f>+Tabla3567[[#This Row],[BALANCE INICIAL]]+Tabla3567[[#This Row],[ENTRADAS]]-Tabla3567[[#This Row],[SALIDAS]]</f>
        <v>40</v>
      </c>
      <c r="K710" s="2">
        <v>520</v>
      </c>
      <c r="L710" s="2">
        <f>+Tabla3567[[#This Row],[BALANCE INICIAL]]*Tabla3567[[#This Row],[PRECIO]]</f>
        <v>20800</v>
      </c>
      <c r="M710" s="2">
        <f>+Tabla3567[[#This Row],[ENTRADAS]]*Tabla3567[[#This Row],[PRECIO]]</f>
        <v>0</v>
      </c>
      <c r="N710" s="2">
        <f>+Tabla3567[[#This Row],[SALIDAS]]*Tabla3567[[#This Row],[PRECIO]]</f>
        <v>0</v>
      </c>
      <c r="O710" s="2">
        <f>+Tabla3567[[#This Row],[BALANCE INICIAL2]]+Tabla3567[[#This Row],[ENTRADAS3]]-Tabla3567[[#This Row],[SALIDAS4]]</f>
        <v>20800</v>
      </c>
    </row>
    <row r="711" spans="1:15">
      <c r="A711" s="9" t="s">
        <v>28</v>
      </c>
      <c r="B711" t="s">
        <v>884</v>
      </c>
      <c r="C711" t="s">
        <v>74</v>
      </c>
      <c r="D711" t="s">
        <v>212</v>
      </c>
      <c r="F711" s="9" t="s">
        <v>821</v>
      </c>
      <c r="G711">
        <v>10</v>
      </c>
      <c r="J711">
        <f>+Tabla3567[[#This Row],[BALANCE INICIAL]]+Tabla3567[[#This Row],[ENTRADAS]]-Tabla3567[[#This Row],[SALIDAS]]</f>
        <v>10</v>
      </c>
      <c r="K711" s="2">
        <v>862.36</v>
      </c>
      <c r="L711" s="2">
        <f>+Tabla3567[[#This Row],[BALANCE INICIAL]]*Tabla3567[[#This Row],[PRECIO]]</f>
        <v>8623.6</v>
      </c>
      <c r="M711" s="2">
        <f>+Tabla3567[[#This Row],[ENTRADAS]]*Tabla3567[[#This Row],[PRECIO]]</f>
        <v>0</v>
      </c>
      <c r="N711" s="2">
        <f>+Tabla3567[[#This Row],[SALIDAS]]*Tabla3567[[#This Row],[PRECIO]]</f>
        <v>0</v>
      </c>
      <c r="O711" s="2">
        <f>+Tabla3567[[#This Row],[BALANCE INICIAL2]]+Tabla3567[[#This Row],[ENTRADAS3]]-Tabla3567[[#This Row],[SALIDAS4]]</f>
        <v>8623.6</v>
      </c>
    </row>
    <row r="712" spans="1:15">
      <c r="A712" s="9" t="s">
        <v>28</v>
      </c>
      <c r="B712" t="s">
        <v>884</v>
      </c>
      <c r="C712" t="s">
        <v>74</v>
      </c>
      <c r="D712" t="s">
        <v>213</v>
      </c>
      <c r="F712" s="9" t="s">
        <v>843</v>
      </c>
      <c r="G712">
        <v>3</v>
      </c>
      <c r="J712">
        <f>+Tabla3567[[#This Row],[BALANCE INICIAL]]+Tabla3567[[#This Row],[ENTRADAS]]-Tabla3567[[#This Row],[SALIDAS]]</f>
        <v>3</v>
      </c>
      <c r="K712" s="2">
        <v>240</v>
      </c>
      <c r="L712" s="2">
        <f>+Tabla3567[[#This Row],[BALANCE INICIAL]]*Tabla3567[[#This Row],[PRECIO]]</f>
        <v>720</v>
      </c>
      <c r="M712" s="2">
        <f>+Tabla3567[[#This Row],[ENTRADAS]]*Tabla3567[[#This Row],[PRECIO]]</f>
        <v>0</v>
      </c>
      <c r="N712" s="2">
        <f>+Tabla3567[[#This Row],[SALIDAS]]*Tabla3567[[#This Row],[PRECIO]]</f>
        <v>0</v>
      </c>
      <c r="O712" s="2">
        <f>+Tabla3567[[#This Row],[BALANCE INICIAL2]]+Tabla3567[[#This Row],[ENTRADAS3]]-Tabla3567[[#This Row],[SALIDAS4]]</f>
        <v>720</v>
      </c>
    </row>
    <row r="713" spans="1:15">
      <c r="A713" s="9" t="s">
        <v>28</v>
      </c>
      <c r="B713" t="s">
        <v>884</v>
      </c>
      <c r="C713" t="s">
        <v>74</v>
      </c>
      <c r="D713" t="s">
        <v>214</v>
      </c>
      <c r="F713" s="9" t="s">
        <v>843</v>
      </c>
      <c r="G713">
        <v>45</v>
      </c>
      <c r="J713">
        <f>+Tabla3567[[#This Row],[BALANCE INICIAL]]+Tabla3567[[#This Row],[ENTRADAS]]-Tabla3567[[#This Row],[SALIDAS]]</f>
        <v>45</v>
      </c>
      <c r="K713" s="2">
        <v>245</v>
      </c>
      <c r="L713" s="2">
        <f>+Tabla3567[[#This Row],[BALANCE INICIAL]]*Tabla3567[[#This Row],[PRECIO]]</f>
        <v>11025</v>
      </c>
      <c r="M713" s="2">
        <f>+Tabla3567[[#This Row],[ENTRADAS]]*Tabla3567[[#This Row],[PRECIO]]</f>
        <v>0</v>
      </c>
      <c r="N713" s="2">
        <f>+Tabla3567[[#This Row],[SALIDAS]]*Tabla3567[[#This Row],[PRECIO]]</f>
        <v>0</v>
      </c>
      <c r="O713" s="2">
        <f>+Tabla3567[[#This Row],[BALANCE INICIAL2]]+Tabla3567[[#This Row],[ENTRADAS3]]-Tabla3567[[#This Row],[SALIDAS4]]</f>
        <v>11025</v>
      </c>
    </row>
    <row r="714" spans="1:15">
      <c r="A714" s="9" t="s">
        <v>28</v>
      </c>
      <c r="B714" t="s">
        <v>884</v>
      </c>
      <c r="C714" t="s">
        <v>74</v>
      </c>
      <c r="D714" t="s">
        <v>216</v>
      </c>
      <c r="F714" s="9" t="s">
        <v>845</v>
      </c>
      <c r="G714">
        <v>3</v>
      </c>
      <c r="J714">
        <f>+Tabla3567[[#This Row],[BALANCE INICIAL]]+Tabla3567[[#This Row],[ENTRADAS]]-Tabla3567[[#This Row],[SALIDAS]]</f>
        <v>3</v>
      </c>
      <c r="K714" s="2">
        <v>95.9</v>
      </c>
      <c r="L714" s="2">
        <f>+Tabla3567[[#This Row],[BALANCE INICIAL]]*Tabla3567[[#This Row],[PRECIO]]</f>
        <v>287.70000000000005</v>
      </c>
      <c r="M714" s="2">
        <f>+Tabla3567[[#This Row],[ENTRADAS]]*Tabla3567[[#This Row],[PRECIO]]</f>
        <v>0</v>
      </c>
      <c r="N714" s="2">
        <f>+Tabla3567[[#This Row],[SALIDAS]]*Tabla3567[[#This Row],[PRECIO]]</f>
        <v>0</v>
      </c>
      <c r="O714" s="2">
        <f>+Tabla3567[[#This Row],[BALANCE INICIAL2]]+Tabla3567[[#This Row],[ENTRADAS3]]-Tabla3567[[#This Row],[SALIDAS4]]</f>
        <v>287.70000000000005</v>
      </c>
    </row>
    <row r="715" spans="1:15">
      <c r="A715" s="9" t="s">
        <v>28</v>
      </c>
      <c r="B715" t="s">
        <v>884</v>
      </c>
      <c r="C715" t="s">
        <v>74</v>
      </c>
      <c r="D715" t="s">
        <v>218</v>
      </c>
      <c r="F715" s="9" t="s">
        <v>838</v>
      </c>
      <c r="G715">
        <v>28</v>
      </c>
      <c r="J715">
        <f>+Tabla3567[[#This Row],[BALANCE INICIAL]]+Tabla3567[[#This Row],[ENTRADAS]]-Tabla3567[[#This Row],[SALIDAS]]</f>
        <v>28</v>
      </c>
      <c r="K715" s="2">
        <v>45</v>
      </c>
      <c r="L715" s="2">
        <f>+Tabla3567[[#This Row],[BALANCE INICIAL]]*Tabla3567[[#This Row],[PRECIO]]</f>
        <v>1260</v>
      </c>
      <c r="M715" s="2">
        <f>+Tabla3567[[#This Row],[ENTRADAS]]*Tabla3567[[#This Row],[PRECIO]]</f>
        <v>0</v>
      </c>
      <c r="N715" s="2">
        <f>+Tabla3567[[#This Row],[SALIDAS]]*Tabla3567[[#This Row],[PRECIO]]</f>
        <v>0</v>
      </c>
      <c r="O715" s="2">
        <f>+Tabla3567[[#This Row],[BALANCE INICIAL2]]+Tabla3567[[#This Row],[ENTRADAS3]]-Tabla3567[[#This Row],[SALIDAS4]]</f>
        <v>1260</v>
      </c>
    </row>
    <row r="716" spans="1:15" ht="17.25" customHeight="1">
      <c r="A716" s="24" t="s">
        <v>975</v>
      </c>
      <c r="B716" s="23">
        <v>1206030004</v>
      </c>
      <c r="C716" s="12" t="s">
        <v>976</v>
      </c>
      <c r="D716" s="22" t="s">
        <v>973</v>
      </c>
      <c r="E716" t="s">
        <v>974</v>
      </c>
      <c r="F716" s="9" t="s">
        <v>821</v>
      </c>
      <c r="G716">
        <v>0</v>
      </c>
      <c r="H716">
        <v>4</v>
      </c>
      <c r="J716">
        <f>+Tabla3567[[#This Row],[BALANCE INICIAL]]+Tabla3567[[#This Row],[ENTRADAS]]-Tabla3567[[#This Row],[SALIDAS]]</f>
        <v>4</v>
      </c>
      <c r="K716" s="2">
        <v>52517.88</v>
      </c>
      <c r="L716" s="2">
        <f>+Tabla3567[[#This Row],[BALANCE INICIAL]]*Tabla3567[[#This Row],[PRECIO]]</f>
        <v>0</v>
      </c>
      <c r="M716" s="2">
        <f>+Tabla3567[[#This Row],[ENTRADAS]]*Tabla3567[[#This Row],[PRECIO]]</f>
        <v>210071.52</v>
      </c>
      <c r="N716" s="2">
        <f>+Tabla3567[[#This Row],[SALIDAS]]*Tabla3567[[#This Row],[PRECIO]]</f>
        <v>0</v>
      </c>
      <c r="O716" s="2">
        <f>+Tabla3567[[#This Row],[BALANCE INICIAL2]]+Tabla3567[[#This Row],[ENTRADAS3]]-Tabla3567[[#This Row],[SALIDAS4]]</f>
        <v>210071.52</v>
      </c>
    </row>
    <row r="717" spans="1:15">
      <c r="A717" s="9" t="s">
        <v>28</v>
      </c>
      <c r="B717" t="s">
        <v>884</v>
      </c>
      <c r="C717" t="s">
        <v>74</v>
      </c>
      <c r="D717" t="s">
        <v>219</v>
      </c>
      <c r="F717" s="9" t="s">
        <v>834</v>
      </c>
      <c r="G717">
        <v>114</v>
      </c>
      <c r="I717">
        <v>1</v>
      </c>
      <c r="J717">
        <f>+Tabla3567[[#This Row],[BALANCE INICIAL]]+Tabla3567[[#This Row],[ENTRADAS]]-Tabla3567[[#This Row],[SALIDAS]]</f>
        <v>113</v>
      </c>
      <c r="K717" s="2">
        <v>38</v>
      </c>
      <c r="L717" s="2">
        <f>+Tabla3567[[#This Row],[BALANCE INICIAL]]*Tabla3567[[#This Row],[PRECIO]]</f>
        <v>4332</v>
      </c>
      <c r="M717" s="2">
        <f>+Tabla3567[[#This Row],[ENTRADAS]]*Tabla3567[[#This Row],[PRECIO]]</f>
        <v>0</v>
      </c>
      <c r="N717" s="2">
        <f>+Tabla3567[[#This Row],[SALIDAS]]*Tabla3567[[#This Row],[PRECIO]]</f>
        <v>38</v>
      </c>
      <c r="O717" s="2">
        <f>+Tabla3567[[#This Row],[BALANCE INICIAL2]]+Tabla3567[[#This Row],[ENTRADAS3]]-Tabla3567[[#This Row],[SALIDAS4]]</f>
        <v>4294</v>
      </c>
    </row>
    <row r="718" spans="1:15">
      <c r="A718" s="9" t="s">
        <v>28</v>
      </c>
      <c r="B718" t="s">
        <v>884</v>
      </c>
      <c r="C718" t="s">
        <v>74</v>
      </c>
      <c r="D718" t="s">
        <v>222</v>
      </c>
      <c r="F718" s="9" t="s">
        <v>846</v>
      </c>
      <c r="G718">
        <v>5</v>
      </c>
      <c r="J718">
        <f>+Tabla3567[[#This Row],[BALANCE INICIAL]]+Tabla3567[[#This Row],[ENTRADAS]]-Tabla3567[[#This Row],[SALIDAS]]</f>
        <v>5</v>
      </c>
      <c r="K718" s="2">
        <v>233.8</v>
      </c>
      <c r="L718" s="2">
        <f>+Tabla3567[[#This Row],[BALANCE INICIAL]]*Tabla3567[[#This Row],[PRECIO]]</f>
        <v>1169</v>
      </c>
      <c r="M718" s="2">
        <f>+Tabla3567[[#This Row],[ENTRADAS]]*Tabla3567[[#This Row],[PRECIO]]</f>
        <v>0</v>
      </c>
      <c r="N718" s="2">
        <f>+Tabla3567[[#This Row],[SALIDAS]]*Tabla3567[[#This Row],[PRECIO]]</f>
        <v>0</v>
      </c>
      <c r="O718" s="2">
        <f>+Tabla3567[[#This Row],[BALANCE INICIAL2]]+Tabla3567[[#This Row],[ENTRADAS3]]-Tabla3567[[#This Row],[SALIDAS4]]</f>
        <v>1169</v>
      </c>
    </row>
    <row r="719" spans="1:15">
      <c r="A719" s="9" t="s">
        <v>28</v>
      </c>
      <c r="B719" t="s">
        <v>884</v>
      </c>
      <c r="C719" t="s">
        <v>74</v>
      </c>
      <c r="D719" t="s">
        <v>938</v>
      </c>
      <c r="F719" s="9" t="s">
        <v>907</v>
      </c>
      <c r="H719">
        <v>10</v>
      </c>
      <c r="J719">
        <f>+Tabla3567[[#This Row],[BALANCE INICIAL]]+Tabla3567[[#This Row],[ENTRADAS]]-Tabla3567[[#This Row],[SALIDAS]]</f>
        <v>10</v>
      </c>
      <c r="K719" s="2">
        <v>490</v>
      </c>
      <c r="L719" s="2">
        <f>+Tabla3567[[#This Row],[BALANCE INICIAL]]*Tabla3567[[#This Row],[PRECIO]]</f>
        <v>0</v>
      </c>
      <c r="M719" s="2">
        <f>+Tabla3567[[#This Row],[ENTRADAS]]*Tabla3567[[#This Row],[PRECIO]]</f>
        <v>4900</v>
      </c>
      <c r="N719" s="2">
        <f>+Tabla3567[[#This Row],[SALIDAS]]*Tabla3567[[#This Row],[PRECIO]]</f>
        <v>0</v>
      </c>
      <c r="O719" s="2">
        <f>+Tabla3567[[#This Row],[BALANCE INICIAL2]]+Tabla3567[[#This Row],[ENTRADAS3]]-Tabla3567[[#This Row],[SALIDAS4]]</f>
        <v>4900</v>
      </c>
    </row>
    <row r="720" spans="1:15">
      <c r="A720" s="9" t="s">
        <v>28</v>
      </c>
      <c r="B720" t="s">
        <v>884</v>
      </c>
      <c r="C720" t="s">
        <v>74</v>
      </c>
      <c r="D720" t="s">
        <v>929</v>
      </c>
      <c r="F720" s="9" t="s">
        <v>826</v>
      </c>
      <c r="H720">
        <v>1300</v>
      </c>
      <c r="I720">
        <v>1300</v>
      </c>
      <c r="J720">
        <f>+Tabla3567[[#This Row],[BALANCE INICIAL]]+Tabla3567[[#This Row],[ENTRADAS]]-Tabla3567[[#This Row],[SALIDAS]]</f>
        <v>0</v>
      </c>
      <c r="K720" s="2" t="s">
        <v>939</v>
      </c>
      <c r="L720" s="2" t="e">
        <f>+Tabla3567[[#This Row],[BALANCE INICIAL]]*Tabla3567[[#This Row],[PRECIO]]</f>
        <v>#VALUE!</v>
      </c>
      <c r="M720" s="2" t="e">
        <f>+Tabla3567[[#This Row],[ENTRADAS]]*Tabla3567[[#This Row],[PRECIO]]</f>
        <v>#VALUE!</v>
      </c>
      <c r="N720" s="2" t="e">
        <f>+Tabla3567[[#This Row],[SALIDAS]]*Tabla3567[[#This Row],[PRECIO]]</f>
        <v>#VALUE!</v>
      </c>
      <c r="O720" s="2" t="e">
        <f>+Tabla3567[[#This Row],[BALANCE INICIAL2]]+Tabla3567[[#This Row],[ENTRADAS3]]-Tabla3567[[#This Row],[SALIDAS4]]</f>
        <v>#VALUE!</v>
      </c>
    </row>
    <row r="721" spans="1:15">
      <c r="A721" s="9" t="s">
        <v>28</v>
      </c>
      <c r="B721" t="s">
        <v>884</v>
      </c>
      <c r="C721" t="s">
        <v>74</v>
      </c>
      <c r="D721" t="s">
        <v>930</v>
      </c>
      <c r="F721" s="9" t="s">
        <v>838</v>
      </c>
      <c r="H721">
        <v>3</v>
      </c>
      <c r="J721">
        <f>+Tabla3567[[#This Row],[BALANCE INICIAL]]+Tabla3567[[#This Row],[ENTRADAS]]-Tabla3567[[#This Row],[SALIDAS]]</f>
        <v>3</v>
      </c>
      <c r="K721" s="2">
        <v>640.15</v>
      </c>
      <c r="L721" s="2">
        <f>+Tabla3567[[#This Row],[BALANCE INICIAL]]*Tabla3567[[#This Row],[PRECIO]]</f>
        <v>0</v>
      </c>
      <c r="M721" s="2">
        <f>+Tabla3567[[#This Row],[ENTRADAS]]*Tabla3567[[#This Row],[PRECIO]]</f>
        <v>1920.4499999999998</v>
      </c>
      <c r="N721" s="2">
        <f>+Tabla3567[[#This Row],[SALIDAS]]*Tabla3567[[#This Row],[PRECIO]]</f>
        <v>0</v>
      </c>
      <c r="O721" s="2">
        <f>+Tabla3567[[#This Row],[BALANCE INICIAL2]]+Tabla3567[[#This Row],[ENTRADAS3]]-Tabla3567[[#This Row],[SALIDAS4]]</f>
        <v>1920.4499999999998</v>
      </c>
    </row>
    <row r="722" spans="1:15">
      <c r="A722" s="9" t="s">
        <v>28</v>
      </c>
      <c r="B722" t="s">
        <v>884</v>
      </c>
      <c r="C722" t="s">
        <v>74</v>
      </c>
      <c r="D722" t="s">
        <v>931</v>
      </c>
      <c r="F722" s="9" t="s">
        <v>826</v>
      </c>
      <c r="H722">
        <v>100</v>
      </c>
      <c r="J722">
        <f>+Tabla3567[[#This Row],[BALANCE INICIAL]]+Tabla3567[[#This Row],[ENTRADAS]]-Tabla3567[[#This Row],[SALIDAS]]</f>
        <v>100</v>
      </c>
      <c r="K722" s="2">
        <v>34.22</v>
      </c>
      <c r="L722" s="2">
        <f>+Tabla3567[[#This Row],[BALANCE INICIAL]]*Tabla3567[[#This Row],[PRECIO]]</f>
        <v>0</v>
      </c>
      <c r="M722" s="2">
        <f>+Tabla3567[[#This Row],[ENTRADAS]]*Tabla3567[[#This Row],[PRECIO]]</f>
        <v>3422</v>
      </c>
      <c r="N722" s="2">
        <f>+Tabla3567[[#This Row],[SALIDAS]]*Tabla3567[[#This Row],[PRECIO]]</f>
        <v>0</v>
      </c>
      <c r="O722" s="2">
        <f>+Tabla3567[[#This Row],[BALANCE INICIAL2]]+Tabla3567[[#This Row],[ENTRADAS3]]-Tabla3567[[#This Row],[SALIDAS4]]</f>
        <v>3422</v>
      </c>
    </row>
    <row r="723" spans="1:15">
      <c r="A723" s="9" t="s">
        <v>28</v>
      </c>
      <c r="B723" t="s">
        <v>884</v>
      </c>
      <c r="C723" t="s">
        <v>74</v>
      </c>
      <c r="D723" t="s">
        <v>223</v>
      </c>
      <c r="F723" s="9" t="s">
        <v>847</v>
      </c>
      <c r="G723">
        <v>2</v>
      </c>
      <c r="H723">
        <v>75</v>
      </c>
      <c r="I723">
        <v>7</v>
      </c>
      <c r="J723">
        <f>+Tabla3567[[#This Row],[BALANCE INICIAL]]+Tabla3567[[#This Row],[ENTRADAS]]-Tabla3567[[#This Row],[SALIDAS]]</f>
        <v>70</v>
      </c>
      <c r="K723" s="2">
        <v>488.14</v>
      </c>
      <c r="L723" s="2">
        <f>+Tabla3567[[#This Row],[BALANCE INICIAL]]*Tabla3567[[#This Row],[PRECIO]]</f>
        <v>976.28</v>
      </c>
      <c r="M723" s="2">
        <f>+Tabla3567[[#This Row],[ENTRADAS]]*Tabla3567[[#This Row],[PRECIO]]</f>
        <v>36610.5</v>
      </c>
      <c r="N723" s="2">
        <f>+Tabla3567[[#This Row],[SALIDAS]]*Tabla3567[[#This Row],[PRECIO]]</f>
        <v>3416.98</v>
      </c>
      <c r="O723" s="2">
        <f>+Tabla3567[[#This Row],[BALANCE INICIAL2]]+Tabla3567[[#This Row],[ENTRADAS3]]-Tabla3567[[#This Row],[SALIDAS4]]</f>
        <v>34169.799999999996</v>
      </c>
    </row>
    <row r="724" spans="1:15">
      <c r="A724" s="9" t="s">
        <v>28</v>
      </c>
      <c r="B724" t="s">
        <v>884</v>
      </c>
      <c r="C724" t="s">
        <v>74</v>
      </c>
      <c r="D724" t="s">
        <v>921</v>
      </c>
      <c r="F724" s="9" t="s">
        <v>837</v>
      </c>
      <c r="H724">
        <v>10</v>
      </c>
      <c r="I724">
        <v>4</v>
      </c>
      <c r="J724">
        <f>+Tabla3567[[#This Row],[BALANCE INICIAL]]+Tabla3567[[#This Row],[ENTRADAS]]-Tabla3567[[#This Row],[SALIDAS]]</f>
        <v>6</v>
      </c>
      <c r="K724" s="2">
        <v>400</v>
      </c>
      <c r="L724" s="2">
        <f>+Tabla3567[[#This Row],[BALANCE INICIAL]]*Tabla3567[[#This Row],[PRECIO]]</f>
        <v>0</v>
      </c>
      <c r="M724" s="2">
        <f>+Tabla3567[[#This Row],[ENTRADAS]]*Tabla3567[[#This Row],[PRECIO]]</f>
        <v>4000</v>
      </c>
      <c r="N724" s="2">
        <f>+Tabla3567[[#This Row],[SALIDAS]]*Tabla3567[[#This Row],[PRECIO]]</f>
        <v>1600</v>
      </c>
      <c r="O724" s="2">
        <f>+Tabla3567[[#This Row],[BALANCE INICIAL2]]+Tabla3567[[#This Row],[ENTRADAS3]]-Tabla3567[[#This Row],[SALIDAS4]]</f>
        <v>2400</v>
      </c>
    </row>
    <row r="725" spans="1:15">
      <c r="A725" s="9" t="s">
        <v>28</v>
      </c>
      <c r="B725" t="s">
        <v>884</v>
      </c>
      <c r="C725" t="s">
        <v>74</v>
      </c>
      <c r="D725" t="s">
        <v>224</v>
      </c>
      <c r="F725" s="9" t="s">
        <v>831</v>
      </c>
      <c r="G725">
        <v>1750</v>
      </c>
      <c r="I725">
        <v>350</v>
      </c>
      <c r="J725">
        <f>+Tabla3567[[#This Row],[BALANCE INICIAL]]+Tabla3567[[#This Row],[ENTRADAS]]-Tabla3567[[#This Row],[SALIDAS]]</f>
        <v>1400</v>
      </c>
      <c r="K725" s="2">
        <v>274.39999999999998</v>
      </c>
      <c r="L725" s="2">
        <f>+Tabla3567[[#This Row],[BALANCE INICIAL]]*Tabla3567[[#This Row],[PRECIO]]</f>
        <v>480199.99999999994</v>
      </c>
      <c r="M725" s="2">
        <f>+Tabla3567[[#This Row],[ENTRADAS]]*Tabla3567[[#This Row],[PRECIO]]</f>
        <v>0</v>
      </c>
      <c r="N725" s="2">
        <f>+Tabla3567[[#This Row],[SALIDAS]]*Tabla3567[[#This Row],[PRECIO]]</f>
        <v>96039.999999999985</v>
      </c>
      <c r="O725" s="2">
        <f>+Tabla3567[[#This Row],[BALANCE INICIAL2]]+Tabla3567[[#This Row],[ENTRADAS3]]-Tabla3567[[#This Row],[SALIDAS4]]</f>
        <v>384159.99999999994</v>
      </c>
    </row>
    <row r="726" spans="1:15">
      <c r="A726" s="9" t="s">
        <v>28</v>
      </c>
      <c r="B726" t="s">
        <v>884</v>
      </c>
      <c r="C726" t="s">
        <v>74</v>
      </c>
      <c r="D726" t="s">
        <v>225</v>
      </c>
      <c r="F726" s="9" t="s">
        <v>839</v>
      </c>
      <c r="G726">
        <v>600</v>
      </c>
      <c r="J726">
        <f>+Tabla3567[[#This Row],[BALANCE INICIAL]]+Tabla3567[[#This Row],[ENTRADAS]]-Tabla3567[[#This Row],[SALIDAS]]</f>
        <v>600</v>
      </c>
      <c r="K726" s="2">
        <v>232</v>
      </c>
      <c r="L726" s="2">
        <f>+Tabla3567[[#This Row],[BALANCE INICIAL]]*Tabla3567[[#This Row],[PRECIO]]</f>
        <v>139200</v>
      </c>
      <c r="M726" s="2">
        <f>+Tabla3567[[#This Row],[ENTRADAS]]*Tabla3567[[#This Row],[PRECIO]]</f>
        <v>0</v>
      </c>
      <c r="N726" s="2">
        <f>+Tabla3567[[#This Row],[SALIDAS]]*Tabla3567[[#This Row],[PRECIO]]</f>
        <v>0</v>
      </c>
      <c r="O726" s="2">
        <f>+Tabla3567[[#This Row],[BALANCE INICIAL2]]+Tabla3567[[#This Row],[ENTRADAS3]]-Tabla3567[[#This Row],[SALIDAS4]]</f>
        <v>139200</v>
      </c>
    </row>
    <row r="727" spans="1:15">
      <c r="A727" s="9" t="s">
        <v>28</v>
      </c>
      <c r="B727" t="s">
        <v>884</v>
      </c>
      <c r="C727" t="s">
        <v>74</v>
      </c>
      <c r="D727" t="s">
        <v>932</v>
      </c>
      <c r="F727" s="9" t="s">
        <v>826</v>
      </c>
      <c r="H727">
        <v>3000</v>
      </c>
      <c r="J727">
        <f>+Tabla3567[[#This Row],[BALANCE INICIAL]]+Tabla3567[[#This Row],[ENTRADAS]]-Tabla3567[[#This Row],[SALIDAS]]</f>
        <v>3000</v>
      </c>
      <c r="K727" s="2">
        <v>1.18</v>
      </c>
      <c r="L727" s="2">
        <f>+Tabla3567[[#This Row],[BALANCE INICIAL]]*Tabla3567[[#This Row],[PRECIO]]</f>
        <v>0</v>
      </c>
      <c r="M727" s="2">
        <f>+Tabla3567[[#This Row],[ENTRADAS]]*Tabla3567[[#This Row],[PRECIO]]</f>
        <v>3540</v>
      </c>
      <c r="N727" s="2">
        <f>+Tabla3567[[#This Row],[SALIDAS]]*Tabla3567[[#This Row],[PRECIO]]</f>
        <v>0</v>
      </c>
      <c r="O727" s="2">
        <f>+Tabla3567[[#This Row],[BALANCE INICIAL2]]+Tabla3567[[#This Row],[ENTRADAS3]]-Tabla3567[[#This Row],[SALIDAS4]]</f>
        <v>3540</v>
      </c>
    </row>
    <row r="728" spans="1:15">
      <c r="A728" s="9" t="s">
        <v>28</v>
      </c>
      <c r="B728" t="s">
        <v>884</v>
      </c>
      <c r="C728" t="s">
        <v>74</v>
      </c>
      <c r="D728" t="s">
        <v>936</v>
      </c>
      <c r="F728" s="9" t="s">
        <v>826</v>
      </c>
      <c r="H728">
        <v>50</v>
      </c>
      <c r="I728">
        <v>4</v>
      </c>
      <c r="J728">
        <f>+Tabla3567[[#This Row],[BALANCE INICIAL]]+Tabla3567[[#This Row],[ENTRADAS]]-Tabla3567[[#This Row],[SALIDAS]]</f>
        <v>46</v>
      </c>
      <c r="K728" s="2">
        <v>155.16999999999999</v>
      </c>
      <c r="L728" s="2">
        <f>+Tabla3567[[#This Row],[BALANCE INICIAL]]*Tabla3567[[#This Row],[PRECIO]]</f>
        <v>0</v>
      </c>
      <c r="M728" s="2">
        <f>+Tabla3567[[#This Row],[ENTRADAS]]*Tabla3567[[#This Row],[PRECIO]]</f>
        <v>7758.4999999999991</v>
      </c>
      <c r="N728" s="2">
        <f>+Tabla3567[[#This Row],[SALIDAS]]*Tabla3567[[#This Row],[PRECIO]]</f>
        <v>620.67999999999995</v>
      </c>
      <c r="O728" s="2">
        <f>+Tabla3567[[#This Row],[BALANCE INICIAL2]]+Tabla3567[[#This Row],[ENTRADAS3]]-Tabla3567[[#This Row],[SALIDAS4]]</f>
        <v>7137.8199999999988</v>
      </c>
    </row>
    <row r="729" spans="1:15">
      <c r="A729" s="9" t="s">
        <v>28</v>
      </c>
      <c r="B729" t="s">
        <v>884</v>
      </c>
      <c r="C729" t="s">
        <v>74</v>
      </c>
      <c r="D729" t="s">
        <v>229</v>
      </c>
      <c r="F729" s="9" t="s">
        <v>838</v>
      </c>
      <c r="G729">
        <v>83</v>
      </c>
      <c r="I729">
        <v>2</v>
      </c>
      <c r="J729">
        <f>+Tabla3567[[#This Row],[BALANCE INICIAL]]+Tabla3567[[#This Row],[ENTRADAS]]-Tabla3567[[#This Row],[SALIDAS]]</f>
        <v>81</v>
      </c>
      <c r="K729" s="2">
        <v>39</v>
      </c>
      <c r="L729" s="2">
        <f>+Tabla3567[[#This Row],[BALANCE INICIAL]]*Tabla3567[[#This Row],[PRECIO]]</f>
        <v>3237</v>
      </c>
      <c r="M729" s="2">
        <f>+Tabla3567[[#This Row],[ENTRADAS]]*Tabla3567[[#This Row],[PRECIO]]</f>
        <v>0</v>
      </c>
      <c r="N729" s="2">
        <f>+Tabla3567[[#This Row],[SALIDAS]]*Tabla3567[[#This Row],[PRECIO]]</f>
        <v>78</v>
      </c>
      <c r="O729" s="2">
        <f>+Tabla3567[[#This Row],[BALANCE INICIAL2]]+Tabla3567[[#This Row],[ENTRADAS3]]-Tabla3567[[#This Row],[SALIDAS4]]</f>
        <v>3159</v>
      </c>
    </row>
    <row r="730" spans="1:15">
      <c r="A730" s="9" t="s">
        <v>28</v>
      </c>
      <c r="B730" t="s">
        <v>884</v>
      </c>
      <c r="C730" t="s">
        <v>74</v>
      </c>
      <c r="D730" t="s">
        <v>231</v>
      </c>
      <c r="F730" s="9" t="s">
        <v>820</v>
      </c>
      <c r="G730">
        <v>158</v>
      </c>
      <c r="J730">
        <f>+Tabla3567[[#This Row],[BALANCE INICIAL]]+Tabla3567[[#This Row],[ENTRADAS]]-Tabla3567[[#This Row],[SALIDAS]]</f>
        <v>158</v>
      </c>
      <c r="K730" s="2">
        <v>11.5</v>
      </c>
      <c r="L730" s="2">
        <f>+Tabla3567[[#This Row],[BALANCE INICIAL]]*Tabla3567[[#This Row],[PRECIO]]</f>
        <v>1817</v>
      </c>
      <c r="M730" s="2">
        <f>+Tabla3567[[#This Row],[ENTRADAS]]*Tabla3567[[#This Row],[PRECIO]]</f>
        <v>0</v>
      </c>
      <c r="N730" s="2">
        <f>+Tabla3567[[#This Row],[SALIDAS]]*Tabla3567[[#This Row],[PRECIO]]</f>
        <v>0</v>
      </c>
      <c r="O730" s="2">
        <f>+Tabla3567[[#This Row],[BALANCE INICIAL2]]+Tabla3567[[#This Row],[ENTRADAS3]]-Tabla3567[[#This Row],[SALIDAS4]]</f>
        <v>1817</v>
      </c>
    </row>
    <row r="731" spans="1:15">
      <c r="A731" s="9" t="s">
        <v>28</v>
      </c>
      <c r="B731" t="s">
        <v>884</v>
      </c>
      <c r="C731" t="s">
        <v>74</v>
      </c>
      <c r="D731" t="s">
        <v>232</v>
      </c>
      <c r="F731" s="9" t="s">
        <v>820</v>
      </c>
      <c r="G731">
        <v>286</v>
      </c>
      <c r="J731">
        <f>+Tabla3567[[#This Row],[BALANCE INICIAL]]+Tabla3567[[#This Row],[ENTRADAS]]-Tabla3567[[#This Row],[SALIDAS]]</f>
        <v>286</v>
      </c>
      <c r="K731" s="2">
        <v>125.5</v>
      </c>
      <c r="L731" s="2">
        <f>+Tabla3567[[#This Row],[BALANCE INICIAL]]*Tabla3567[[#This Row],[PRECIO]]</f>
        <v>35893</v>
      </c>
      <c r="M731" s="2">
        <f>+Tabla3567[[#This Row],[ENTRADAS]]*Tabla3567[[#This Row],[PRECIO]]</f>
        <v>0</v>
      </c>
      <c r="N731" s="2">
        <f>+Tabla3567[[#This Row],[SALIDAS]]*Tabla3567[[#This Row],[PRECIO]]</f>
        <v>0</v>
      </c>
      <c r="O731" s="2">
        <f>+Tabla3567[[#This Row],[BALANCE INICIAL2]]+Tabla3567[[#This Row],[ENTRADAS3]]-Tabla3567[[#This Row],[SALIDAS4]]</f>
        <v>35893</v>
      </c>
    </row>
    <row r="732" spans="1:15">
      <c r="A732" s="9" t="s">
        <v>28</v>
      </c>
      <c r="B732" t="s">
        <v>884</v>
      </c>
      <c r="C732" t="s">
        <v>74</v>
      </c>
      <c r="D732" t="s">
        <v>233</v>
      </c>
      <c r="F732" s="9" t="s">
        <v>839</v>
      </c>
      <c r="G732">
        <v>690</v>
      </c>
      <c r="I732">
        <v>10</v>
      </c>
      <c r="J732">
        <f>+Tabla3567[[#This Row],[BALANCE INICIAL]]+Tabla3567[[#This Row],[ENTRADAS]]-Tabla3567[[#This Row],[SALIDAS]]</f>
        <v>680</v>
      </c>
      <c r="K732" s="2">
        <v>21</v>
      </c>
      <c r="L732" s="2">
        <f>+Tabla3567[[#This Row],[BALANCE INICIAL]]*Tabla3567[[#This Row],[PRECIO]]</f>
        <v>14490</v>
      </c>
      <c r="M732" s="2">
        <f>+Tabla3567[[#This Row],[ENTRADAS]]*Tabla3567[[#This Row],[PRECIO]]</f>
        <v>0</v>
      </c>
      <c r="N732" s="2">
        <f>+Tabla3567[[#This Row],[SALIDAS]]*Tabla3567[[#This Row],[PRECIO]]</f>
        <v>210</v>
      </c>
      <c r="O732" s="2">
        <f>+Tabla3567[[#This Row],[BALANCE INICIAL2]]+Tabla3567[[#This Row],[ENTRADAS3]]-Tabla3567[[#This Row],[SALIDAS4]]</f>
        <v>14280</v>
      </c>
    </row>
    <row r="733" spans="1:15">
      <c r="A733" s="9" t="s">
        <v>28</v>
      </c>
      <c r="B733" t="s">
        <v>884</v>
      </c>
      <c r="C733" t="s">
        <v>74</v>
      </c>
      <c r="D733" t="s">
        <v>937</v>
      </c>
      <c r="F733" s="9" t="s">
        <v>826</v>
      </c>
      <c r="H733">
        <v>5</v>
      </c>
      <c r="I733">
        <v>3</v>
      </c>
      <c r="J733">
        <f>+Tabla3567[[#This Row],[BALANCE INICIAL]]+Tabla3567[[#This Row],[ENTRADAS]]-Tabla3567[[#This Row],[SALIDAS]]</f>
        <v>2</v>
      </c>
      <c r="K733" s="2">
        <v>90</v>
      </c>
      <c r="L733" s="2">
        <f>+Tabla3567[[#This Row],[BALANCE INICIAL]]*Tabla3567[[#This Row],[PRECIO]]</f>
        <v>0</v>
      </c>
      <c r="M733" s="2">
        <f>+Tabla3567[[#This Row],[ENTRADAS]]*Tabla3567[[#This Row],[PRECIO]]</f>
        <v>450</v>
      </c>
      <c r="N733" s="2">
        <f>+Tabla3567[[#This Row],[SALIDAS]]*Tabla3567[[#This Row],[PRECIO]]</f>
        <v>270</v>
      </c>
      <c r="O733" s="2">
        <f>+Tabla3567[[#This Row],[BALANCE INICIAL2]]+Tabla3567[[#This Row],[ENTRADAS3]]-Tabla3567[[#This Row],[SALIDAS4]]</f>
        <v>180</v>
      </c>
    </row>
    <row r="734" spans="1:15">
      <c r="A734" s="9" t="s">
        <v>28</v>
      </c>
      <c r="B734" t="s">
        <v>884</v>
      </c>
      <c r="C734" t="s">
        <v>74</v>
      </c>
      <c r="D734" t="s">
        <v>238</v>
      </c>
      <c r="F734" s="9" t="s">
        <v>820</v>
      </c>
      <c r="G734">
        <v>1</v>
      </c>
      <c r="J734">
        <f>+Tabla3567[[#This Row],[BALANCE INICIAL]]+Tabla3567[[#This Row],[ENTRADAS]]-Tabla3567[[#This Row],[SALIDAS]]</f>
        <v>1</v>
      </c>
      <c r="K734" s="2">
        <v>1200</v>
      </c>
      <c r="L734" s="2">
        <f>+Tabla3567[[#This Row],[BALANCE INICIAL]]*Tabla3567[[#This Row],[PRECIO]]</f>
        <v>1200</v>
      </c>
      <c r="M734" s="2">
        <f>+Tabla3567[[#This Row],[ENTRADAS]]*Tabla3567[[#This Row],[PRECIO]]</f>
        <v>0</v>
      </c>
      <c r="N734" s="2">
        <f>+Tabla3567[[#This Row],[SALIDAS]]*Tabla3567[[#This Row],[PRECIO]]</f>
        <v>0</v>
      </c>
      <c r="O734" s="2">
        <f>+Tabla3567[[#This Row],[BALANCE INICIAL2]]+Tabla3567[[#This Row],[ENTRADAS3]]-Tabla3567[[#This Row],[SALIDAS4]]</f>
        <v>1200</v>
      </c>
    </row>
    <row r="735" spans="1:15">
      <c r="A735" s="9" t="s">
        <v>28</v>
      </c>
      <c r="B735" t="s">
        <v>884</v>
      </c>
      <c r="C735" t="s">
        <v>74</v>
      </c>
      <c r="D735" t="s">
        <v>239</v>
      </c>
      <c r="F735" s="9" t="s">
        <v>826</v>
      </c>
      <c r="G735">
        <v>100</v>
      </c>
      <c r="J735">
        <f>+Tabla3567[[#This Row],[BALANCE INICIAL]]+Tabla3567[[#This Row],[ENTRADAS]]-Tabla3567[[#This Row],[SALIDAS]]</f>
        <v>100</v>
      </c>
      <c r="K735" s="2">
        <v>10.25</v>
      </c>
      <c r="L735" s="2">
        <f>+Tabla3567[[#This Row],[BALANCE INICIAL]]*Tabla3567[[#This Row],[PRECIO]]</f>
        <v>1025</v>
      </c>
      <c r="M735" s="2">
        <f>+Tabla3567[[#This Row],[ENTRADAS]]*Tabla3567[[#This Row],[PRECIO]]</f>
        <v>0</v>
      </c>
      <c r="N735" s="2">
        <f>+Tabla3567[[#This Row],[SALIDAS]]*Tabla3567[[#This Row],[PRECIO]]</f>
        <v>0</v>
      </c>
      <c r="O735" s="2">
        <f>+Tabla3567[[#This Row],[BALANCE INICIAL2]]+Tabla3567[[#This Row],[ENTRADAS3]]-Tabla3567[[#This Row],[SALIDAS4]]</f>
        <v>1025</v>
      </c>
    </row>
    <row r="736" spans="1:15">
      <c r="A736" s="9" t="s">
        <v>28</v>
      </c>
      <c r="B736" t="s">
        <v>884</v>
      </c>
      <c r="C736" t="s">
        <v>74</v>
      </c>
      <c r="D736" t="s">
        <v>240</v>
      </c>
      <c r="F736" s="9" t="s">
        <v>850</v>
      </c>
      <c r="G736">
        <v>9</v>
      </c>
      <c r="J736">
        <f>+Tabla3567[[#This Row],[BALANCE INICIAL]]+Tabla3567[[#This Row],[ENTRADAS]]-Tabla3567[[#This Row],[SALIDAS]]</f>
        <v>9</v>
      </c>
      <c r="K736" s="2">
        <v>170.9</v>
      </c>
      <c r="L736" s="2">
        <f>+Tabla3567[[#This Row],[BALANCE INICIAL]]*Tabla3567[[#This Row],[PRECIO]]</f>
        <v>1538.1000000000001</v>
      </c>
      <c r="M736" s="2">
        <f>+Tabla3567[[#This Row],[ENTRADAS]]*Tabla3567[[#This Row],[PRECIO]]</f>
        <v>0</v>
      </c>
      <c r="N736" s="2">
        <f>+Tabla3567[[#This Row],[SALIDAS]]*Tabla3567[[#This Row],[PRECIO]]</f>
        <v>0</v>
      </c>
      <c r="O736" s="2">
        <f>+Tabla3567[[#This Row],[BALANCE INICIAL2]]+Tabla3567[[#This Row],[ENTRADAS3]]-Tabla3567[[#This Row],[SALIDAS4]]</f>
        <v>1538.1000000000001</v>
      </c>
    </row>
    <row r="737" spans="1:15">
      <c r="A737" s="9" t="s">
        <v>28</v>
      </c>
      <c r="B737" t="s">
        <v>884</v>
      </c>
      <c r="C737" t="s">
        <v>74</v>
      </c>
      <c r="D737" t="s">
        <v>244</v>
      </c>
      <c r="F737" s="9" t="s">
        <v>834</v>
      </c>
      <c r="G737">
        <v>24</v>
      </c>
      <c r="J737">
        <f>+Tabla3567[[#This Row],[BALANCE INICIAL]]+Tabla3567[[#This Row],[ENTRADAS]]-Tabla3567[[#This Row],[SALIDAS]]</f>
        <v>24</v>
      </c>
      <c r="K737" s="2">
        <v>38</v>
      </c>
      <c r="L737" s="2">
        <f>+Tabla3567[[#This Row],[BALANCE INICIAL]]*Tabla3567[[#This Row],[PRECIO]]</f>
        <v>912</v>
      </c>
      <c r="M737" s="2">
        <f>+Tabla3567[[#This Row],[ENTRADAS]]*Tabla3567[[#This Row],[PRECIO]]</f>
        <v>0</v>
      </c>
      <c r="N737" s="2">
        <f>+Tabla3567[[#This Row],[SALIDAS]]*Tabla3567[[#This Row],[PRECIO]]</f>
        <v>0</v>
      </c>
      <c r="O737" s="2">
        <f>+Tabla3567[[#This Row],[BALANCE INICIAL2]]+Tabla3567[[#This Row],[ENTRADAS3]]-Tabla3567[[#This Row],[SALIDAS4]]</f>
        <v>912</v>
      </c>
    </row>
    <row r="738" spans="1:15">
      <c r="A738" s="9" t="s">
        <v>28</v>
      </c>
      <c r="B738" t="s">
        <v>884</v>
      </c>
      <c r="C738" t="s">
        <v>74</v>
      </c>
      <c r="D738" t="s">
        <v>252</v>
      </c>
      <c r="F738" s="9" t="s">
        <v>820</v>
      </c>
      <c r="G738">
        <v>27</v>
      </c>
      <c r="J738">
        <f>+Tabla3567[[#This Row],[BALANCE INICIAL]]+Tabla3567[[#This Row],[ENTRADAS]]-Tabla3567[[#This Row],[SALIDAS]]</f>
        <v>27</v>
      </c>
      <c r="K738" s="2">
        <v>220</v>
      </c>
      <c r="L738" s="2">
        <f>+Tabla3567[[#This Row],[BALANCE INICIAL]]*Tabla3567[[#This Row],[PRECIO]]</f>
        <v>5940</v>
      </c>
      <c r="M738" s="2">
        <f>+Tabla3567[[#This Row],[ENTRADAS]]*Tabla3567[[#This Row],[PRECIO]]</f>
        <v>0</v>
      </c>
      <c r="N738" s="2">
        <f>+Tabla3567[[#This Row],[SALIDAS]]*Tabla3567[[#This Row],[PRECIO]]</f>
        <v>0</v>
      </c>
      <c r="O738" s="2">
        <f>+Tabla3567[[#This Row],[BALANCE INICIAL2]]+Tabla3567[[#This Row],[ENTRADAS3]]-Tabla3567[[#This Row],[SALIDAS4]]</f>
        <v>5940</v>
      </c>
    </row>
    <row r="739" spans="1:15">
      <c r="A739" s="9" t="s">
        <v>28</v>
      </c>
      <c r="B739" t="s">
        <v>884</v>
      </c>
      <c r="C739" t="s">
        <v>74</v>
      </c>
      <c r="D739" t="s">
        <v>253</v>
      </c>
      <c r="F739" s="9" t="s">
        <v>826</v>
      </c>
      <c r="G739">
        <v>177</v>
      </c>
      <c r="I739">
        <v>45</v>
      </c>
      <c r="J739">
        <f>+Tabla3567[[#This Row],[BALANCE INICIAL]]+Tabla3567[[#This Row],[ENTRADAS]]-Tabla3567[[#This Row],[SALIDAS]]</f>
        <v>132</v>
      </c>
      <c r="K739" s="2">
        <v>32.119999999999997</v>
      </c>
      <c r="L739" s="2">
        <f>+Tabla3567[[#This Row],[BALANCE INICIAL]]*Tabla3567[[#This Row],[PRECIO]]</f>
        <v>5685.24</v>
      </c>
      <c r="M739" s="2">
        <f>+Tabla3567[[#This Row],[ENTRADAS]]*Tabla3567[[#This Row],[PRECIO]]</f>
        <v>0</v>
      </c>
      <c r="N739" s="2">
        <f>+Tabla3567[[#This Row],[SALIDAS]]*Tabla3567[[#This Row],[PRECIO]]</f>
        <v>1445.3999999999999</v>
      </c>
      <c r="O739" s="2">
        <f>+Tabla3567[[#This Row],[BALANCE INICIAL2]]+Tabla3567[[#This Row],[ENTRADAS3]]-Tabla3567[[#This Row],[SALIDAS4]]</f>
        <v>4239.84</v>
      </c>
    </row>
    <row r="740" spans="1:15">
      <c r="A740" s="9" t="s">
        <v>28</v>
      </c>
      <c r="B740" t="s">
        <v>884</v>
      </c>
      <c r="C740" t="s">
        <v>74</v>
      </c>
      <c r="D740" t="s">
        <v>254</v>
      </c>
      <c r="F740" s="9" t="s">
        <v>826</v>
      </c>
      <c r="G740">
        <v>95</v>
      </c>
      <c r="H740">
        <v>25</v>
      </c>
      <c r="I740">
        <v>19</v>
      </c>
      <c r="J740">
        <f>+Tabla3567[[#This Row],[BALANCE INICIAL]]+Tabla3567[[#This Row],[ENTRADAS]]-Tabla3567[[#This Row],[SALIDAS]]</f>
        <v>101</v>
      </c>
      <c r="K740" s="2">
        <v>19</v>
      </c>
      <c r="L740" s="2">
        <f>+Tabla3567[[#This Row],[BALANCE INICIAL]]*Tabla3567[[#This Row],[PRECIO]]</f>
        <v>1805</v>
      </c>
      <c r="M740" s="2">
        <f>+Tabla3567[[#This Row],[ENTRADAS]]*Tabla3567[[#This Row],[PRECIO]]</f>
        <v>475</v>
      </c>
      <c r="N740" s="2">
        <f>+Tabla3567[[#This Row],[SALIDAS]]*Tabla3567[[#This Row],[PRECIO]]</f>
        <v>361</v>
      </c>
      <c r="O740" s="2">
        <f>+Tabla3567[[#This Row],[BALANCE INICIAL2]]+Tabla3567[[#This Row],[ENTRADAS3]]-Tabla3567[[#This Row],[SALIDAS4]]</f>
        <v>1919</v>
      </c>
    </row>
    <row r="741" spans="1:15">
      <c r="A741" s="9" t="s">
        <v>28</v>
      </c>
      <c r="B741" t="s">
        <v>884</v>
      </c>
      <c r="C741" t="s">
        <v>74</v>
      </c>
      <c r="D741" t="s">
        <v>261</v>
      </c>
      <c r="F741" s="9" t="s">
        <v>826</v>
      </c>
      <c r="G741">
        <v>6</v>
      </c>
      <c r="I741">
        <v>3</v>
      </c>
      <c r="J741">
        <f>+Tabla3567[[#This Row],[BALANCE INICIAL]]+Tabla3567[[#This Row],[ENTRADAS]]-Tabla3567[[#This Row],[SALIDAS]]</f>
        <v>3</v>
      </c>
      <c r="K741" s="2">
        <v>20.92</v>
      </c>
      <c r="L741" s="2">
        <f>+Tabla3567[[#This Row],[BALANCE INICIAL]]*Tabla3567[[#This Row],[PRECIO]]</f>
        <v>125.52000000000001</v>
      </c>
      <c r="M741" s="2">
        <f>+Tabla3567[[#This Row],[ENTRADAS]]*Tabla3567[[#This Row],[PRECIO]]</f>
        <v>0</v>
      </c>
      <c r="N741" s="2">
        <f>+Tabla3567[[#This Row],[SALIDAS]]*Tabla3567[[#This Row],[PRECIO]]</f>
        <v>62.760000000000005</v>
      </c>
      <c r="O741" s="2">
        <f>+Tabla3567[[#This Row],[BALANCE INICIAL2]]+Tabla3567[[#This Row],[ENTRADAS3]]-Tabla3567[[#This Row],[SALIDAS4]]</f>
        <v>62.760000000000005</v>
      </c>
    </row>
    <row r="742" spans="1:15">
      <c r="A742" s="9" t="s">
        <v>28</v>
      </c>
      <c r="B742" t="s">
        <v>884</v>
      </c>
      <c r="C742" t="s">
        <v>74</v>
      </c>
      <c r="D742" t="s">
        <v>262</v>
      </c>
      <c r="F742" s="9" t="s">
        <v>826</v>
      </c>
      <c r="G742">
        <v>11</v>
      </c>
      <c r="J742">
        <f>+Tabla3567[[#This Row],[BALANCE INICIAL]]+Tabla3567[[#This Row],[ENTRADAS]]-Tabla3567[[#This Row],[SALIDAS]]</f>
        <v>11</v>
      </c>
      <c r="K742" s="2">
        <v>20.92</v>
      </c>
      <c r="L742" s="2">
        <f>+Tabla3567[[#This Row],[BALANCE INICIAL]]*Tabla3567[[#This Row],[PRECIO]]</f>
        <v>230.12</v>
      </c>
      <c r="M742" s="2">
        <f>+Tabla3567[[#This Row],[ENTRADAS]]*Tabla3567[[#This Row],[PRECIO]]</f>
        <v>0</v>
      </c>
      <c r="N742" s="2">
        <f>+Tabla3567[[#This Row],[SALIDAS]]*Tabla3567[[#This Row],[PRECIO]]</f>
        <v>0</v>
      </c>
      <c r="O742" s="2">
        <f>+Tabla3567[[#This Row],[BALANCE INICIAL2]]+Tabla3567[[#This Row],[ENTRADAS3]]-Tabla3567[[#This Row],[SALIDAS4]]</f>
        <v>230.12</v>
      </c>
    </row>
    <row r="743" spans="1:15">
      <c r="A743" s="9" t="s">
        <v>28</v>
      </c>
      <c r="B743" t="s">
        <v>884</v>
      </c>
      <c r="C743" t="s">
        <v>74</v>
      </c>
      <c r="D743" t="s">
        <v>263</v>
      </c>
      <c r="F743" s="9" t="s">
        <v>842</v>
      </c>
      <c r="G743">
        <v>44</v>
      </c>
      <c r="J743">
        <f>+Tabla3567[[#This Row],[BALANCE INICIAL]]+Tabla3567[[#This Row],[ENTRADAS]]-Tabla3567[[#This Row],[SALIDAS]]</f>
        <v>44</v>
      </c>
      <c r="K743" s="2">
        <v>134.4</v>
      </c>
      <c r="L743" s="2">
        <f>+Tabla3567[[#This Row],[BALANCE INICIAL]]*Tabla3567[[#This Row],[PRECIO]]</f>
        <v>5913.6</v>
      </c>
      <c r="M743" s="2">
        <f>+Tabla3567[[#This Row],[ENTRADAS]]*Tabla3567[[#This Row],[PRECIO]]</f>
        <v>0</v>
      </c>
      <c r="N743" s="2">
        <f>+Tabla3567[[#This Row],[SALIDAS]]*Tabla3567[[#This Row],[PRECIO]]</f>
        <v>0</v>
      </c>
      <c r="O743" s="2">
        <f>+Tabla3567[[#This Row],[BALANCE INICIAL2]]+Tabla3567[[#This Row],[ENTRADAS3]]-Tabla3567[[#This Row],[SALIDAS4]]</f>
        <v>5913.6</v>
      </c>
    </row>
    <row r="744" spans="1:15">
      <c r="A744" s="9" t="s">
        <v>28</v>
      </c>
      <c r="B744" t="s">
        <v>884</v>
      </c>
      <c r="C744" t="s">
        <v>74</v>
      </c>
      <c r="D744" t="s">
        <v>264</v>
      </c>
      <c r="F744" s="9" t="s">
        <v>842</v>
      </c>
      <c r="G744">
        <v>203</v>
      </c>
      <c r="J744">
        <f>+Tabla3567[[#This Row],[BALANCE INICIAL]]+Tabla3567[[#This Row],[ENTRADAS]]-Tabla3567[[#This Row],[SALIDAS]]</f>
        <v>203</v>
      </c>
      <c r="K744" s="2">
        <v>134.4</v>
      </c>
      <c r="L744" s="2">
        <f>+Tabla3567[[#This Row],[BALANCE INICIAL]]*Tabla3567[[#This Row],[PRECIO]]</f>
        <v>27283.200000000001</v>
      </c>
      <c r="M744" s="2">
        <f>+Tabla3567[[#This Row],[ENTRADAS]]*Tabla3567[[#This Row],[PRECIO]]</f>
        <v>0</v>
      </c>
      <c r="N744" s="2">
        <f>+Tabla3567[[#This Row],[SALIDAS]]*Tabla3567[[#This Row],[PRECIO]]</f>
        <v>0</v>
      </c>
      <c r="O744" s="2">
        <f>+Tabla3567[[#This Row],[BALANCE INICIAL2]]+Tabla3567[[#This Row],[ENTRADAS3]]-Tabla3567[[#This Row],[SALIDAS4]]</f>
        <v>27283.200000000001</v>
      </c>
    </row>
    <row r="745" spans="1:15">
      <c r="A745" s="9" t="s">
        <v>28</v>
      </c>
      <c r="B745" t="s">
        <v>884</v>
      </c>
      <c r="C745" t="s">
        <v>74</v>
      </c>
      <c r="D745" t="s">
        <v>265</v>
      </c>
      <c r="F745" s="9" t="s">
        <v>842</v>
      </c>
      <c r="G745">
        <v>118</v>
      </c>
      <c r="J745">
        <f>+Tabla3567[[#This Row],[BALANCE INICIAL]]+Tabla3567[[#This Row],[ENTRADAS]]-Tabla3567[[#This Row],[SALIDAS]]</f>
        <v>118</v>
      </c>
      <c r="K745" s="2">
        <v>134.4</v>
      </c>
      <c r="L745" s="2">
        <f>+Tabla3567[[#This Row],[BALANCE INICIAL]]*Tabla3567[[#This Row],[PRECIO]]</f>
        <v>15859.2</v>
      </c>
      <c r="M745" s="2">
        <f>+Tabla3567[[#This Row],[ENTRADAS]]*Tabla3567[[#This Row],[PRECIO]]</f>
        <v>0</v>
      </c>
      <c r="N745" s="2">
        <f>+Tabla3567[[#This Row],[SALIDAS]]*Tabla3567[[#This Row],[PRECIO]]</f>
        <v>0</v>
      </c>
      <c r="O745" s="2">
        <f>+Tabla3567[[#This Row],[BALANCE INICIAL2]]+Tabla3567[[#This Row],[ENTRADAS3]]-Tabla3567[[#This Row],[SALIDAS4]]</f>
        <v>15859.2</v>
      </c>
    </row>
    <row r="746" spans="1:15">
      <c r="A746" s="9" t="s">
        <v>28</v>
      </c>
      <c r="B746" t="s">
        <v>884</v>
      </c>
      <c r="C746" t="s">
        <v>74</v>
      </c>
      <c r="D746" t="s">
        <v>266</v>
      </c>
      <c r="F746" s="9" t="s">
        <v>826</v>
      </c>
      <c r="G746">
        <v>360</v>
      </c>
      <c r="J746">
        <f>+Tabla3567[[#This Row],[BALANCE INICIAL]]+Tabla3567[[#This Row],[ENTRADAS]]-Tabla3567[[#This Row],[SALIDAS]]</f>
        <v>360</v>
      </c>
      <c r="K746" s="2">
        <v>26</v>
      </c>
      <c r="L746" s="2">
        <f>+Tabla3567[[#This Row],[BALANCE INICIAL]]*Tabla3567[[#This Row],[PRECIO]]</f>
        <v>9360</v>
      </c>
      <c r="M746" s="2">
        <f>+Tabla3567[[#This Row],[ENTRADAS]]*Tabla3567[[#This Row],[PRECIO]]</f>
        <v>0</v>
      </c>
      <c r="N746" s="2">
        <f>+Tabla3567[[#This Row],[SALIDAS]]*Tabla3567[[#This Row],[PRECIO]]</f>
        <v>0</v>
      </c>
      <c r="O746" s="2">
        <f>+Tabla3567[[#This Row],[BALANCE INICIAL2]]+Tabla3567[[#This Row],[ENTRADAS3]]-Tabla3567[[#This Row],[SALIDAS4]]</f>
        <v>9360</v>
      </c>
    </row>
    <row r="747" spans="1:15">
      <c r="A747" s="9" t="s">
        <v>28</v>
      </c>
      <c r="B747" t="s">
        <v>884</v>
      </c>
      <c r="C747" t="s">
        <v>74</v>
      </c>
      <c r="D747" t="s">
        <v>272</v>
      </c>
      <c r="F747" s="9" t="s">
        <v>820</v>
      </c>
      <c r="G747">
        <v>12</v>
      </c>
      <c r="J747">
        <f>+Tabla3567[[#This Row],[BALANCE INICIAL]]+Tabla3567[[#This Row],[ENTRADAS]]-Tabla3567[[#This Row],[SALIDAS]]</f>
        <v>12</v>
      </c>
      <c r="K747" s="2">
        <v>6250</v>
      </c>
      <c r="L747" s="2">
        <f>+Tabla3567[[#This Row],[BALANCE INICIAL]]*Tabla3567[[#This Row],[PRECIO]]</f>
        <v>75000</v>
      </c>
      <c r="M747" s="2">
        <f>+Tabla3567[[#This Row],[ENTRADAS]]*Tabla3567[[#This Row],[PRECIO]]</f>
        <v>0</v>
      </c>
      <c r="N747" s="2">
        <f>+Tabla3567[[#This Row],[SALIDAS]]*Tabla3567[[#This Row],[PRECIO]]</f>
        <v>0</v>
      </c>
      <c r="O747" s="2">
        <f>+Tabla3567[[#This Row],[BALANCE INICIAL2]]+Tabla3567[[#This Row],[ENTRADAS3]]-Tabla3567[[#This Row],[SALIDAS4]]</f>
        <v>75000</v>
      </c>
    </row>
    <row r="748" spans="1:15">
      <c r="A748" s="9" t="s">
        <v>28</v>
      </c>
      <c r="B748" t="s">
        <v>884</v>
      </c>
      <c r="C748" t="s">
        <v>74</v>
      </c>
      <c r="D748" t="s">
        <v>276</v>
      </c>
      <c r="F748" s="9" t="s">
        <v>853</v>
      </c>
      <c r="G748">
        <v>1404</v>
      </c>
      <c r="H748">
        <v>50</v>
      </c>
      <c r="I748">
        <v>1404</v>
      </c>
      <c r="J748">
        <f>+Tabla3567[[#This Row],[BALANCE INICIAL]]+Tabla3567[[#This Row],[ENTRADAS]]-Tabla3567[[#This Row],[SALIDAS]]</f>
        <v>50</v>
      </c>
      <c r="K748" s="2">
        <v>2.11</v>
      </c>
      <c r="L748" s="2">
        <f>+Tabla3567[[#This Row],[BALANCE INICIAL]]*Tabla3567[[#This Row],[PRECIO]]</f>
        <v>2962.4399999999996</v>
      </c>
      <c r="M748" s="2">
        <f>+Tabla3567[[#This Row],[ENTRADAS]]*Tabla3567[[#This Row],[PRECIO]]</f>
        <v>105.5</v>
      </c>
      <c r="N748" s="2">
        <f>+Tabla3567[[#This Row],[SALIDAS]]*Tabla3567[[#This Row],[PRECIO]]</f>
        <v>2962.4399999999996</v>
      </c>
      <c r="O748" s="2">
        <f>+Tabla3567[[#This Row],[BALANCE INICIAL2]]+Tabla3567[[#This Row],[ENTRADAS3]]-Tabla3567[[#This Row],[SALIDAS4]]</f>
        <v>105.5</v>
      </c>
    </row>
    <row r="749" spans="1:15">
      <c r="A749" s="9" t="s">
        <v>28</v>
      </c>
      <c r="B749" t="s">
        <v>884</v>
      </c>
      <c r="C749" t="s">
        <v>74</v>
      </c>
      <c r="D749" t="s">
        <v>284</v>
      </c>
      <c r="F749" s="9" t="s">
        <v>838</v>
      </c>
      <c r="G749">
        <v>5</v>
      </c>
      <c r="J749">
        <f>+Tabla3567[[#This Row],[BALANCE INICIAL]]+Tabla3567[[#This Row],[ENTRADAS]]-Tabla3567[[#This Row],[SALIDAS]]</f>
        <v>5</v>
      </c>
      <c r="K749" s="2">
        <v>327.12</v>
      </c>
      <c r="L749" s="2">
        <f>+Tabla3567[[#This Row],[BALANCE INICIAL]]*Tabla3567[[#This Row],[PRECIO]]</f>
        <v>1635.6</v>
      </c>
      <c r="M749" s="2">
        <f>+Tabla3567[[#This Row],[ENTRADAS]]*Tabla3567[[#This Row],[PRECIO]]</f>
        <v>0</v>
      </c>
      <c r="N749" s="2">
        <f>+Tabla3567[[#This Row],[SALIDAS]]*Tabla3567[[#This Row],[PRECIO]]</f>
        <v>0</v>
      </c>
      <c r="O749" s="2">
        <f>+Tabla3567[[#This Row],[BALANCE INICIAL2]]+Tabla3567[[#This Row],[ENTRADAS3]]-Tabla3567[[#This Row],[SALIDAS4]]</f>
        <v>1635.6</v>
      </c>
    </row>
    <row r="750" spans="1:15">
      <c r="A750" s="9" t="s">
        <v>28</v>
      </c>
      <c r="B750" t="s">
        <v>884</v>
      </c>
      <c r="C750" t="s">
        <v>74</v>
      </c>
      <c r="D750" t="s">
        <v>285</v>
      </c>
      <c r="F750" s="9" t="s">
        <v>820</v>
      </c>
      <c r="G750">
        <v>6</v>
      </c>
      <c r="I750">
        <v>1</v>
      </c>
      <c r="J750">
        <f>+Tabla3567[[#This Row],[BALANCE INICIAL]]+Tabla3567[[#This Row],[ENTRADAS]]-Tabla3567[[#This Row],[SALIDAS]]</f>
        <v>5</v>
      </c>
      <c r="K750" s="2">
        <v>255.93</v>
      </c>
      <c r="L750" s="2">
        <f>+Tabla3567[[#This Row],[BALANCE INICIAL]]*Tabla3567[[#This Row],[PRECIO]]</f>
        <v>1535.58</v>
      </c>
      <c r="M750" s="2">
        <f>+Tabla3567[[#This Row],[ENTRADAS]]*Tabla3567[[#This Row],[PRECIO]]</f>
        <v>0</v>
      </c>
      <c r="N750" s="2">
        <f>+Tabla3567[[#This Row],[SALIDAS]]*Tabla3567[[#This Row],[PRECIO]]</f>
        <v>255.93</v>
      </c>
      <c r="O750" s="2">
        <f>+Tabla3567[[#This Row],[BALANCE INICIAL2]]+Tabla3567[[#This Row],[ENTRADAS3]]-Tabla3567[[#This Row],[SALIDAS4]]</f>
        <v>1279.6499999999999</v>
      </c>
    </row>
    <row r="751" spans="1:15">
      <c r="A751" s="9" t="s">
        <v>28</v>
      </c>
      <c r="B751" t="s">
        <v>884</v>
      </c>
      <c r="C751" t="s">
        <v>74</v>
      </c>
      <c r="D751" t="s">
        <v>287</v>
      </c>
      <c r="F751" s="9" t="s">
        <v>820</v>
      </c>
      <c r="G751">
        <v>19</v>
      </c>
      <c r="I751">
        <v>1</v>
      </c>
      <c r="J751">
        <f>+Tabla3567[[#This Row],[BALANCE INICIAL]]+Tabla3567[[#This Row],[ENTRADAS]]-Tabla3567[[#This Row],[SALIDAS]]</f>
        <v>18</v>
      </c>
      <c r="K751" s="2">
        <v>108</v>
      </c>
      <c r="L751" s="2">
        <f>+Tabla3567[[#This Row],[BALANCE INICIAL]]*Tabla3567[[#This Row],[PRECIO]]</f>
        <v>2052</v>
      </c>
      <c r="M751" s="2">
        <f>+Tabla3567[[#This Row],[ENTRADAS]]*Tabla3567[[#This Row],[PRECIO]]</f>
        <v>0</v>
      </c>
      <c r="N751" s="2">
        <f>+Tabla3567[[#This Row],[SALIDAS]]*Tabla3567[[#This Row],[PRECIO]]</f>
        <v>108</v>
      </c>
      <c r="O751" s="2">
        <f>+Tabla3567[[#This Row],[BALANCE INICIAL2]]+Tabla3567[[#This Row],[ENTRADAS3]]-Tabla3567[[#This Row],[SALIDAS4]]</f>
        <v>1944</v>
      </c>
    </row>
    <row r="752" spans="1:15">
      <c r="A752" s="9" t="s">
        <v>28</v>
      </c>
      <c r="B752" t="s">
        <v>884</v>
      </c>
      <c r="C752" t="s">
        <v>74</v>
      </c>
      <c r="D752" t="s">
        <v>290</v>
      </c>
      <c r="F752" s="9" t="s">
        <v>820</v>
      </c>
      <c r="G752">
        <v>3</v>
      </c>
      <c r="J752">
        <f>+Tabla3567[[#This Row],[BALANCE INICIAL]]+Tabla3567[[#This Row],[ENTRADAS]]-Tabla3567[[#This Row],[SALIDAS]]</f>
        <v>3</v>
      </c>
      <c r="K752" s="2">
        <v>24.58</v>
      </c>
      <c r="L752" s="2">
        <f>+Tabla3567[[#This Row],[BALANCE INICIAL]]*Tabla3567[[#This Row],[PRECIO]]</f>
        <v>73.739999999999995</v>
      </c>
      <c r="M752" s="2">
        <f>+Tabla3567[[#This Row],[ENTRADAS]]*Tabla3567[[#This Row],[PRECIO]]</f>
        <v>0</v>
      </c>
      <c r="N752" s="2">
        <f>+Tabla3567[[#This Row],[SALIDAS]]*Tabla3567[[#This Row],[PRECIO]]</f>
        <v>0</v>
      </c>
      <c r="O752" s="2">
        <f>+Tabla3567[[#This Row],[BALANCE INICIAL2]]+Tabla3567[[#This Row],[ENTRADAS3]]-Tabla3567[[#This Row],[SALIDAS4]]</f>
        <v>73.739999999999995</v>
      </c>
    </row>
    <row r="753" spans="1:15">
      <c r="A753" s="9" t="s">
        <v>28</v>
      </c>
      <c r="B753" t="s">
        <v>884</v>
      </c>
      <c r="C753" t="s">
        <v>74</v>
      </c>
      <c r="D753" t="s">
        <v>291</v>
      </c>
      <c r="F753" s="9" t="s">
        <v>826</v>
      </c>
      <c r="G753">
        <v>760</v>
      </c>
      <c r="J753">
        <f>+Tabla3567[[#This Row],[BALANCE INICIAL]]+Tabla3567[[#This Row],[ENTRADAS]]-Tabla3567[[#This Row],[SALIDAS]]</f>
        <v>760</v>
      </c>
      <c r="K753" s="2">
        <v>11.3</v>
      </c>
      <c r="L753" s="2">
        <f>+Tabla3567[[#This Row],[BALANCE INICIAL]]*Tabla3567[[#This Row],[PRECIO]]</f>
        <v>8588</v>
      </c>
      <c r="M753" s="2">
        <f>+Tabla3567[[#This Row],[ENTRADAS]]*Tabla3567[[#This Row],[PRECIO]]</f>
        <v>0</v>
      </c>
      <c r="N753" s="2">
        <f>+Tabla3567[[#This Row],[SALIDAS]]*Tabla3567[[#This Row],[PRECIO]]</f>
        <v>0</v>
      </c>
      <c r="O753" s="2">
        <f>+Tabla3567[[#This Row],[BALANCE INICIAL2]]+Tabla3567[[#This Row],[ENTRADAS3]]-Tabla3567[[#This Row],[SALIDAS4]]</f>
        <v>8588</v>
      </c>
    </row>
    <row r="754" spans="1:15">
      <c r="A754" s="9" t="s">
        <v>28</v>
      </c>
      <c r="B754" t="s">
        <v>884</v>
      </c>
      <c r="C754" t="s">
        <v>74</v>
      </c>
      <c r="D754" t="s">
        <v>299</v>
      </c>
      <c r="F754" s="9" t="s">
        <v>820</v>
      </c>
      <c r="G754">
        <v>9</v>
      </c>
      <c r="I754">
        <v>3</v>
      </c>
      <c r="J754">
        <f>+Tabla3567[[#This Row],[BALANCE INICIAL]]+Tabla3567[[#This Row],[ENTRADAS]]-Tabla3567[[#This Row],[SALIDAS]]</f>
        <v>6</v>
      </c>
      <c r="K754" s="2">
        <v>5</v>
      </c>
      <c r="L754" s="2">
        <f>+Tabla3567[[#This Row],[BALANCE INICIAL]]*Tabla3567[[#This Row],[PRECIO]]</f>
        <v>45</v>
      </c>
      <c r="M754" s="2">
        <f>+Tabla3567[[#This Row],[ENTRADAS]]*Tabla3567[[#This Row],[PRECIO]]</f>
        <v>0</v>
      </c>
      <c r="N754" s="2">
        <f>+Tabla3567[[#This Row],[SALIDAS]]*Tabla3567[[#This Row],[PRECIO]]</f>
        <v>15</v>
      </c>
      <c r="O754" s="2">
        <f>+Tabla3567[[#This Row],[BALANCE INICIAL2]]+Tabla3567[[#This Row],[ENTRADAS3]]-Tabla3567[[#This Row],[SALIDAS4]]</f>
        <v>30</v>
      </c>
    </row>
    <row r="755" spans="1:15">
      <c r="A755" s="9" t="s">
        <v>28</v>
      </c>
      <c r="B755" t="s">
        <v>884</v>
      </c>
      <c r="C755" t="s">
        <v>74</v>
      </c>
      <c r="D755" t="s">
        <v>302</v>
      </c>
      <c r="F755" s="9" t="s">
        <v>826</v>
      </c>
      <c r="G755">
        <v>110</v>
      </c>
      <c r="H755">
        <v>20</v>
      </c>
      <c r="I755">
        <v>37</v>
      </c>
      <c r="J755">
        <f>+Tabla3567[[#This Row],[BALANCE INICIAL]]+Tabla3567[[#This Row],[ENTRADAS]]-Tabla3567[[#This Row],[SALIDAS]]</f>
        <v>93</v>
      </c>
      <c r="K755" s="2">
        <v>148.47999999999999</v>
      </c>
      <c r="L755" s="2">
        <f>+Tabla3567[[#This Row],[BALANCE INICIAL]]*Tabla3567[[#This Row],[PRECIO]]</f>
        <v>16332.8</v>
      </c>
      <c r="M755" s="2">
        <f>+Tabla3567[[#This Row],[ENTRADAS]]*Tabla3567[[#This Row],[PRECIO]]</f>
        <v>2969.6</v>
      </c>
      <c r="N755" s="2">
        <f>+Tabla3567[[#This Row],[SALIDAS]]*Tabla3567[[#This Row],[PRECIO]]</f>
        <v>5493.7599999999993</v>
      </c>
      <c r="O755" s="2">
        <f>+Tabla3567[[#This Row],[BALANCE INICIAL2]]+Tabla3567[[#This Row],[ENTRADAS3]]-Tabla3567[[#This Row],[SALIDAS4]]</f>
        <v>13808.64</v>
      </c>
    </row>
    <row r="756" spans="1:15">
      <c r="A756" s="9" t="s">
        <v>28</v>
      </c>
      <c r="B756" t="s">
        <v>884</v>
      </c>
      <c r="C756" t="s">
        <v>74</v>
      </c>
      <c r="D756" t="s">
        <v>309</v>
      </c>
      <c r="F756" s="9" t="s">
        <v>826</v>
      </c>
      <c r="G756">
        <v>340</v>
      </c>
      <c r="I756">
        <v>13</v>
      </c>
      <c r="J756">
        <f>+Tabla3567[[#This Row],[BALANCE INICIAL]]+Tabla3567[[#This Row],[ENTRADAS]]-Tabla3567[[#This Row],[SALIDAS]]</f>
        <v>327</v>
      </c>
      <c r="K756" s="2">
        <v>25</v>
      </c>
      <c r="L756" s="2">
        <f>+Tabla3567[[#This Row],[BALANCE INICIAL]]*Tabla3567[[#This Row],[PRECIO]]</f>
        <v>8500</v>
      </c>
      <c r="M756" s="2">
        <f>+Tabla3567[[#This Row],[ENTRADAS]]*Tabla3567[[#This Row],[PRECIO]]</f>
        <v>0</v>
      </c>
      <c r="N756" s="2">
        <f>+Tabla3567[[#This Row],[SALIDAS]]*Tabla3567[[#This Row],[PRECIO]]</f>
        <v>325</v>
      </c>
      <c r="O756" s="2">
        <f>+Tabla3567[[#This Row],[BALANCE INICIAL2]]+Tabla3567[[#This Row],[ENTRADAS3]]-Tabla3567[[#This Row],[SALIDAS4]]</f>
        <v>8175</v>
      </c>
    </row>
    <row r="757" spans="1:15">
      <c r="A757" s="9" t="s">
        <v>28</v>
      </c>
      <c r="B757" t="s">
        <v>884</v>
      </c>
      <c r="C757" t="s">
        <v>74</v>
      </c>
      <c r="D757" t="s">
        <v>310</v>
      </c>
      <c r="F757" s="9" t="s">
        <v>826</v>
      </c>
      <c r="G757">
        <v>445</v>
      </c>
      <c r="H757">
        <v>10</v>
      </c>
      <c r="I757">
        <v>2</v>
      </c>
      <c r="J757">
        <f>+Tabla3567[[#This Row],[BALANCE INICIAL]]+Tabla3567[[#This Row],[ENTRADAS]]-Tabla3567[[#This Row],[SALIDAS]]</f>
        <v>453</v>
      </c>
      <c r="K757" s="2">
        <v>3.95</v>
      </c>
      <c r="L757" s="2">
        <f>+Tabla3567[[#This Row],[BALANCE INICIAL]]*Tabla3567[[#This Row],[PRECIO]]</f>
        <v>1757.75</v>
      </c>
      <c r="M757" s="2">
        <f>+Tabla3567[[#This Row],[ENTRADAS]]*Tabla3567[[#This Row],[PRECIO]]</f>
        <v>39.5</v>
      </c>
      <c r="N757" s="2">
        <f>+Tabla3567[[#This Row],[SALIDAS]]*Tabla3567[[#This Row],[PRECIO]]</f>
        <v>7.9</v>
      </c>
      <c r="O757" s="2">
        <f>+Tabla3567[[#This Row],[BALANCE INICIAL2]]+Tabla3567[[#This Row],[ENTRADAS3]]-Tabla3567[[#This Row],[SALIDAS4]]</f>
        <v>1789.35</v>
      </c>
    </row>
    <row r="758" spans="1:15">
      <c r="A758" s="9" t="s">
        <v>28</v>
      </c>
      <c r="B758" t="s">
        <v>884</v>
      </c>
      <c r="C758" t="s">
        <v>74</v>
      </c>
      <c r="D758" t="s">
        <v>933</v>
      </c>
      <c r="F758" s="9" t="s">
        <v>826</v>
      </c>
      <c r="H758">
        <v>60</v>
      </c>
      <c r="I758">
        <v>6</v>
      </c>
      <c r="J758">
        <f>+Tabla3567[[#This Row],[BALANCE INICIAL]]+Tabla3567[[#This Row],[ENTRADAS]]-Tabla3567[[#This Row],[SALIDAS]]</f>
        <v>54</v>
      </c>
      <c r="K758" s="2">
        <v>17.11</v>
      </c>
      <c r="L758" s="2">
        <f>+Tabla3567[[#This Row],[BALANCE INICIAL]]*Tabla3567[[#This Row],[PRECIO]]</f>
        <v>0</v>
      </c>
      <c r="M758" s="2">
        <f>+Tabla3567[[#This Row],[ENTRADAS]]*Tabla3567[[#This Row],[PRECIO]]</f>
        <v>1026.5999999999999</v>
      </c>
      <c r="N758" s="2">
        <f>+Tabla3567[[#This Row],[SALIDAS]]*Tabla3567[[#This Row],[PRECIO]]</f>
        <v>102.66</v>
      </c>
      <c r="O758" s="2">
        <f>+Tabla3567[[#This Row],[BALANCE INICIAL2]]+Tabla3567[[#This Row],[ENTRADAS3]]-Tabla3567[[#This Row],[SALIDAS4]]</f>
        <v>923.93999999999994</v>
      </c>
    </row>
    <row r="759" spans="1:15">
      <c r="A759" s="9" t="s">
        <v>28</v>
      </c>
      <c r="B759" t="s">
        <v>884</v>
      </c>
      <c r="C759" t="s">
        <v>74</v>
      </c>
      <c r="D759" t="s">
        <v>934</v>
      </c>
      <c r="F759" s="9" t="s">
        <v>826</v>
      </c>
      <c r="H759">
        <v>5</v>
      </c>
      <c r="J759">
        <f>+Tabla3567[[#This Row],[BALANCE INICIAL]]+Tabla3567[[#This Row],[ENTRADAS]]-Tabla3567[[#This Row],[SALIDAS]]</f>
        <v>5</v>
      </c>
      <c r="K759" s="2">
        <v>83.19</v>
      </c>
      <c r="L759" s="2">
        <f>+Tabla3567[[#This Row],[BALANCE INICIAL]]*Tabla3567[[#This Row],[PRECIO]]</f>
        <v>0</v>
      </c>
      <c r="M759" s="2">
        <f>+Tabla3567[[#This Row],[ENTRADAS]]*Tabla3567[[#This Row],[PRECIO]]</f>
        <v>415.95</v>
      </c>
      <c r="N759" s="2">
        <f>+Tabla3567[[#This Row],[SALIDAS]]*Tabla3567[[#This Row],[PRECIO]]</f>
        <v>0</v>
      </c>
      <c r="O759" s="2">
        <f>+Tabla3567[[#This Row],[BALANCE INICIAL2]]+Tabla3567[[#This Row],[ENTRADAS3]]-Tabla3567[[#This Row],[SALIDAS4]]</f>
        <v>415.95</v>
      </c>
    </row>
    <row r="760" spans="1:15">
      <c r="A760" s="9" t="s">
        <v>28</v>
      </c>
      <c r="B760" t="s">
        <v>884</v>
      </c>
      <c r="C760" t="s">
        <v>74</v>
      </c>
      <c r="D760" t="s">
        <v>935</v>
      </c>
      <c r="F760" s="9" t="s">
        <v>826</v>
      </c>
      <c r="H760">
        <v>5</v>
      </c>
      <c r="J760">
        <f>+Tabla3567[[#This Row],[BALANCE INICIAL]]+Tabla3567[[#This Row],[ENTRADAS]]-Tabla3567[[#This Row],[SALIDAS]]</f>
        <v>5</v>
      </c>
      <c r="K760" s="2">
        <v>38.35</v>
      </c>
      <c r="L760" s="2">
        <f>+Tabla3567[[#This Row],[BALANCE INICIAL]]*Tabla3567[[#This Row],[PRECIO]]</f>
        <v>0</v>
      </c>
      <c r="M760" s="2">
        <f>+Tabla3567[[#This Row],[ENTRADAS]]*Tabla3567[[#This Row],[PRECIO]]</f>
        <v>191.75</v>
      </c>
      <c r="N760" s="2">
        <f>+Tabla3567[[#This Row],[SALIDAS]]*Tabla3567[[#This Row],[PRECIO]]</f>
        <v>0</v>
      </c>
      <c r="O760" s="2">
        <f>+Tabla3567[[#This Row],[BALANCE INICIAL2]]+Tabla3567[[#This Row],[ENTRADAS3]]-Tabla3567[[#This Row],[SALIDAS4]]</f>
        <v>191.75</v>
      </c>
    </row>
    <row r="761" spans="1:15">
      <c r="A761" s="9" t="s">
        <v>28</v>
      </c>
      <c r="B761" t="s">
        <v>884</v>
      </c>
      <c r="C761" t="s">
        <v>74</v>
      </c>
      <c r="D761" t="s">
        <v>311</v>
      </c>
      <c r="F761" s="9" t="s">
        <v>820</v>
      </c>
      <c r="G761">
        <v>63</v>
      </c>
      <c r="I761">
        <v>7</v>
      </c>
      <c r="J761">
        <f>+Tabla3567[[#This Row],[BALANCE INICIAL]]+Tabla3567[[#This Row],[ENTRADAS]]-Tabla3567[[#This Row],[SALIDAS]]</f>
        <v>56</v>
      </c>
      <c r="K761" s="2">
        <v>19.5</v>
      </c>
      <c r="L761" s="2">
        <f>+Tabla3567[[#This Row],[BALANCE INICIAL]]*Tabla3567[[#This Row],[PRECIO]]</f>
        <v>1228.5</v>
      </c>
      <c r="M761" s="2">
        <f>+Tabla3567[[#This Row],[ENTRADAS]]*Tabla3567[[#This Row],[PRECIO]]</f>
        <v>0</v>
      </c>
      <c r="N761" s="2">
        <f>+Tabla3567[[#This Row],[SALIDAS]]*Tabla3567[[#This Row],[PRECIO]]</f>
        <v>136.5</v>
      </c>
      <c r="O761" s="2">
        <f>+Tabla3567[[#This Row],[BALANCE INICIAL2]]+Tabla3567[[#This Row],[ENTRADAS3]]-Tabla3567[[#This Row],[SALIDAS4]]</f>
        <v>1092</v>
      </c>
    </row>
    <row r="762" spans="1:15">
      <c r="A762" s="9" t="s">
        <v>28</v>
      </c>
      <c r="B762" t="s">
        <v>884</v>
      </c>
      <c r="C762" t="s">
        <v>74</v>
      </c>
      <c r="D762" t="s">
        <v>480</v>
      </c>
      <c r="F762" s="9" t="s">
        <v>826</v>
      </c>
      <c r="G762">
        <v>20</v>
      </c>
      <c r="J762">
        <f>+Tabla3567[[#This Row],[BALANCE INICIAL]]+Tabla3567[[#This Row],[ENTRADAS]]-Tabla3567[[#This Row],[SALIDAS]]</f>
        <v>20</v>
      </c>
      <c r="K762" s="2">
        <v>23729.33</v>
      </c>
      <c r="L762" s="2">
        <f>+Tabla3567[[#This Row],[BALANCE INICIAL]]*Tabla3567[[#This Row],[PRECIO]]</f>
        <v>474586.60000000003</v>
      </c>
      <c r="M762" s="2">
        <f>+Tabla3567[[#This Row],[ENTRADAS]]*Tabla3567[[#This Row],[PRECIO]]</f>
        <v>0</v>
      </c>
      <c r="N762" s="2">
        <f>+Tabla3567[[#This Row],[SALIDAS]]*Tabla3567[[#This Row],[PRECIO]]</f>
        <v>0</v>
      </c>
      <c r="O762" s="2">
        <f>+Tabla3567[[#This Row],[BALANCE INICIAL2]]+Tabla3567[[#This Row],[ENTRADAS3]]-Tabla3567[[#This Row],[SALIDAS4]]</f>
        <v>474586.60000000003</v>
      </c>
    </row>
    <row r="763" spans="1:15">
      <c r="A763" s="9" t="s">
        <v>28</v>
      </c>
      <c r="B763" t="s">
        <v>884</v>
      </c>
      <c r="C763" t="s">
        <v>74</v>
      </c>
      <c r="D763" t="s">
        <v>481</v>
      </c>
      <c r="F763" s="9" t="s">
        <v>864</v>
      </c>
      <c r="G763">
        <v>0</v>
      </c>
      <c r="J763">
        <f>+Tabla3567[[#This Row],[BALANCE INICIAL]]+Tabla3567[[#This Row],[ENTRADAS]]-Tabla3567[[#This Row],[SALIDAS]]</f>
        <v>0</v>
      </c>
      <c r="K763" s="2">
        <v>18271.189999999999</v>
      </c>
      <c r="L763" s="2">
        <f>+Tabla3567[[#This Row],[BALANCE INICIAL]]*Tabla3567[[#This Row],[PRECIO]]</f>
        <v>0</v>
      </c>
      <c r="M763" s="2">
        <f>+Tabla3567[[#This Row],[ENTRADAS]]*Tabla3567[[#This Row],[PRECIO]]</f>
        <v>0</v>
      </c>
      <c r="N763" s="2">
        <f>+Tabla3567[[#This Row],[SALIDAS]]*Tabla3567[[#This Row],[PRECIO]]</f>
        <v>0</v>
      </c>
      <c r="O763" s="2">
        <f>+Tabla3567[[#This Row],[BALANCE INICIAL2]]+Tabla3567[[#This Row],[ENTRADAS3]]-Tabla3567[[#This Row],[SALIDAS4]]</f>
        <v>0</v>
      </c>
    </row>
    <row r="764" spans="1:15">
      <c r="A764" s="9" t="s">
        <v>28</v>
      </c>
      <c r="B764" t="s">
        <v>884</v>
      </c>
      <c r="C764" t="s">
        <v>74</v>
      </c>
      <c r="D764" t="s">
        <v>482</v>
      </c>
      <c r="F764" s="9" t="s">
        <v>826</v>
      </c>
      <c r="G764">
        <v>4</v>
      </c>
      <c r="J764">
        <f>+Tabla3567[[#This Row],[BALANCE INICIAL]]+Tabla3567[[#This Row],[ENTRADAS]]-Tabla3567[[#This Row],[SALIDAS]]</f>
        <v>4</v>
      </c>
      <c r="K764" s="2">
        <v>3331.38</v>
      </c>
      <c r="L764" s="2">
        <f>+Tabla3567[[#This Row],[BALANCE INICIAL]]*Tabla3567[[#This Row],[PRECIO]]</f>
        <v>13325.52</v>
      </c>
      <c r="M764" s="2">
        <f>+Tabla3567[[#This Row],[ENTRADAS]]*Tabla3567[[#This Row],[PRECIO]]</f>
        <v>0</v>
      </c>
      <c r="N764" s="2">
        <f>+Tabla3567[[#This Row],[SALIDAS]]*Tabla3567[[#This Row],[PRECIO]]</f>
        <v>0</v>
      </c>
      <c r="O764" s="2">
        <f>+Tabla3567[[#This Row],[BALANCE INICIAL2]]+Tabla3567[[#This Row],[ENTRADAS3]]-Tabla3567[[#This Row],[SALIDAS4]]</f>
        <v>13325.52</v>
      </c>
    </row>
    <row r="765" spans="1:15">
      <c r="A765" s="9" t="s">
        <v>28</v>
      </c>
      <c r="B765" t="s">
        <v>884</v>
      </c>
      <c r="C765" t="s">
        <v>74</v>
      </c>
      <c r="D765" t="s">
        <v>483</v>
      </c>
      <c r="F765" s="9" t="s">
        <v>864</v>
      </c>
      <c r="G765">
        <v>2</v>
      </c>
      <c r="J765">
        <f>+Tabla3567[[#This Row],[BALANCE INICIAL]]+Tabla3567[[#This Row],[ENTRADAS]]-Tabla3567[[#This Row],[SALIDAS]]</f>
        <v>2</v>
      </c>
      <c r="K765" s="2">
        <v>25000</v>
      </c>
      <c r="L765" s="2">
        <f>+Tabla3567[[#This Row],[BALANCE INICIAL]]*Tabla3567[[#This Row],[PRECIO]]</f>
        <v>50000</v>
      </c>
      <c r="M765" s="2">
        <f>+Tabla3567[[#This Row],[ENTRADAS]]*Tabla3567[[#This Row],[PRECIO]]</f>
        <v>0</v>
      </c>
      <c r="N765" s="2">
        <f>+Tabla3567[[#This Row],[SALIDAS]]*Tabla3567[[#This Row],[PRECIO]]</f>
        <v>0</v>
      </c>
      <c r="O765" s="2">
        <f>+Tabla3567[[#This Row],[BALANCE INICIAL2]]+Tabla3567[[#This Row],[ENTRADAS3]]-Tabla3567[[#This Row],[SALIDAS4]]</f>
        <v>50000</v>
      </c>
    </row>
    <row r="766" spans="1:15">
      <c r="A766" s="9" t="s">
        <v>28</v>
      </c>
      <c r="B766" t="s">
        <v>884</v>
      </c>
      <c r="C766" t="s">
        <v>74</v>
      </c>
      <c r="D766" t="s">
        <v>484</v>
      </c>
      <c r="F766" s="9" t="s">
        <v>864</v>
      </c>
      <c r="G766">
        <v>30</v>
      </c>
      <c r="J766">
        <f>+Tabla3567[[#This Row],[BALANCE INICIAL]]+Tabla3567[[#This Row],[ENTRADAS]]-Tabla3567[[#This Row],[SALIDAS]]</f>
        <v>30</v>
      </c>
      <c r="K766" s="2">
        <v>5000</v>
      </c>
      <c r="L766" s="2">
        <f>+Tabla3567[[#This Row],[BALANCE INICIAL]]*Tabla3567[[#This Row],[PRECIO]]</f>
        <v>150000</v>
      </c>
      <c r="M766" s="2">
        <f>+Tabla3567[[#This Row],[ENTRADAS]]*Tabla3567[[#This Row],[PRECIO]]</f>
        <v>0</v>
      </c>
      <c r="N766" s="2">
        <f>+Tabla3567[[#This Row],[SALIDAS]]*Tabla3567[[#This Row],[PRECIO]]</f>
        <v>0</v>
      </c>
      <c r="O766" s="2">
        <f>+Tabla3567[[#This Row],[BALANCE INICIAL2]]+Tabla3567[[#This Row],[ENTRADAS3]]-Tabla3567[[#This Row],[SALIDAS4]]</f>
        <v>150000</v>
      </c>
    </row>
    <row r="767" spans="1:15">
      <c r="A767" s="9" t="s">
        <v>28</v>
      </c>
      <c r="B767" t="s">
        <v>884</v>
      </c>
      <c r="C767" t="s">
        <v>74</v>
      </c>
      <c r="F767" s="9"/>
      <c r="G767">
        <v>0</v>
      </c>
      <c r="J767">
        <f>+Tabla3567[[#This Row],[BALANCE INICIAL]]+Tabla3567[[#This Row],[ENTRADAS]]-Tabla3567[[#This Row],[SALIDAS]]</f>
        <v>0</v>
      </c>
      <c r="K767" s="2"/>
      <c r="L767" s="2">
        <f>+Tabla3567[[#This Row],[BALANCE INICIAL]]*Tabla3567[[#This Row],[PRECIO]]</f>
        <v>0</v>
      </c>
      <c r="M767" s="2">
        <f>+Tabla3567[[#This Row],[ENTRADAS]]*Tabla3567[[#This Row],[PRECIO]]</f>
        <v>0</v>
      </c>
      <c r="N767" s="2">
        <f>+Tabla3567[[#This Row],[SALIDAS]]*Tabla3567[[#This Row],[PRECIO]]</f>
        <v>0</v>
      </c>
      <c r="O767" s="2">
        <f>+Tabla3567[[#This Row],[BALANCE INICIAL2]]+Tabla3567[[#This Row],[ENTRADAS3]]-Tabla3567[[#This Row],[SALIDAS4]]</f>
        <v>0</v>
      </c>
    </row>
    <row r="768" spans="1:15">
      <c r="A768" s="9" t="s">
        <v>28</v>
      </c>
      <c r="B768" t="s">
        <v>884</v>
      </c>
      <c r="C768" t="s">
        <v>71</v>
      </c>
      <c r="D768" t="s">
        <v>126</v>
      </c>
      <c r="F768" s="9" t="s">
        <v>826</v>
      </c>
      <c r="G768">
        <v>7</v>
      </c>
      <c r="J768">
        <f>+Tabla3567[[#This Row],[BALANCE INICIAL]]+Tabla3567[[#This Row],[ENTRADAS]]-Tabla3567[[#This Row],[SALIDAS]]</f>
        <v>7</v>
      </c>
      <c r="K768" s="2">
        <v>524.13</v>
      </c>
      <c r="L768" s="2">
        <f>+Tabla3567[[#This Row],[BALANCE INICIAL]]*Tabla3567[[#This Row],[PRECIO]]</f>
        <v>3668.91</v>
      </c>
      <c r="M768" s="2">
        <f>+Tabla3567[[#This Row],[ENTRADAS]]*Tabla3567[[#This Row],[PRECIO]]</f>
        <v>0</v>
      </c>
      <c r="N768" s="2">
        <f>+Tabla3567[[#This Row],[SALIDAS]]*Tabla3567[[#This Row],[PRECIO]]</f>
        <v>0</v>
      </c>
      <c r="O768" s="2">
        <f>+Tabla3567[[#This Row],[BALANCE INICIAL2]]+Tabla3567[[#This Row],[ENTRADAS3]]-Tabla3567[[#This Row],[SALIDAS4]]</f>
        <v>3668.91</v>
      </c>
    </row>
    <row r="769" spans="1:15">
      <c r="A769" s="9" t="s">
        <v>28</v>
      </c>
      <c r="B769" t="s">
        <v>884</v>
      </c>
      <c r="C769" t="s">
        <v>71</v>
      </c>
      <c r="D769" t="s">
        <v>127</v>
      </c>
      <c r="F769" s="9" t="s">
        <v>826</v>
      </c>
      <c r="G769">
        <v>12</v>
      </c>
      <c r="I769">
        <v>8</v>
      </c>
      <c r="J769">
        <f>+Tabla3567[[#This Row],[BALANCE INICIAL]]+Tabla3567[[#This Row],[ENTRADAS]]-Tabla3567[[#This Row],[SALIDAS]]</f>
        <v>4</v>
      </c>
      <c r="K769" s="2">
        <v>244</v>
      </c>
      <c r="L769" s="2">
        <f>+Tabla3567[[#This Row],[BALANCE INICIAL]]*Tabla3567[[#This Row],[PRECIO]]</f>
        <v>2928</v>
      </c>
      <c r="M769" s="2">
        <f>+Tabla3567[[#This Row],[ENTRADAS]]*Tabla3567[[#This Row],[PRECIO]]</f>
        <v>0</v>
      </c>
      <c r="N769" s="2">
        <f>+Tabla3567[[#This Row],[SALIDAS]]*Tabla3567[[#This Row],[PRECIO]]</f>
        <v>1952</v>
      </c>
      <c r="O769" s="2">
        <f>+Tabla3567[[#This Row],[BALANCE INICIAL2]]+Tabla3567[[#This Row],[ENTRADAS3]]-Tabla3567[[#This Row],[SALIDAS4]]</f>
        <v>976</v>
      </c>
    </row>
    <row r="770" spans="1:15">
      <c r="A770" s="9" t="s">
        <v>30</v>
      </c>
      <c r="B770" s="17" t="s">
        <v>876</v>
      </c>
      <c r="C770" t="s">
        <v>73</v>
      </c>
      <c r="D770" t="s">
        <v>133</v>
      </c>
      <c r="F770" s="9" t="s">
        <v>826</v>
      </c>
      <c r="G770">
        <v>2500</v>
      </c>
      <c r="J770">
        <f>+Tabla3567[[#This Row],[BALANCE INICIAL]]+Tabla3567[[#This Row],[ENTRADAS]]-Tabla3567[[#This Row],[SALIDAS]]</f>
        <v>2500</v>
      </c>
      <c r="K770" s="2">
        <v>186</v>
      </c>
      <c r="L770" s="2">
        <f>+Tabla3567[[#This Row],[BALANCE INICIAL]]*Tabla3567[[#This Row],[PRECIO]]</f>
        <v>465000</v>
      </c>
      <c r="M770" s="2">
        <f>+Tabla3567[[#This Row],[ENTRADAS]]*Tabla3567[[#This Row],[PRECIO]]</f>
        <v>0</v>
      </c>
      <c r="N770" s="2">
        <f>+Tabla3567[[#This Row],[SALIDAS]]*Tabla3567[[#This Row],[PRECIO]]</f>
        <v>0</v>
      </c>
      <c r="O770" s="2">
        <f>+Tabla3567[[#This Row],[BALANCE INICIAL2]]+Tabla3567[[#This Row],[ENTRADAS3]]-Tabla3567[[#This Row],[SALIDAS4]]</f>
        <v>465000</v>
      </c>
    </row>
    <row r="771" spans="1:15">
      <c r="A771" s="9" t="s">
        <v>30</v>
      </c>
      <c r="B771" s="17" t="s">
        <v>876</v>
      </c>
      <c r="C771" t="s">
        <v>73</v>
      </c>
      <c r="D771" t="s">
        <v>134</v>
      </c>
      <c r="F771" s="9" t="s">
        <v>826</v>
      </c>
      <c r="H771">
        <v>12</v>
      </c>
      <c r="I771">
        <v>12</v>
      </c>
      <c r="J771">
        <f>+Tabla3567[[#This Row],[BALANCE INICIAL]]+Tabla3567[[#This Row],[ENTRADAS]]-Tabla3567[[#This Row],[SALIDAS]]</f>
        <v>0</v>
      </c>
      <c r="K771" s="2">
        <v>600</v>
      </c>
      <c r="L771" s="2">
        <f>+Tabla3567[[#This Row],[BALANCE INICIAL]]*Tabla3567[[#This Row],[PRECIO]]</f>
        <v>0</v>
      </c>
      <c r="M771" s="2">
        <f>+Tabla3567[[#This Row],[ENTRADAS]]*Tabla3567[[#This Row],[PRECIO]]</f>
        <v>7200</v>
      </c>
      <c r="N771" s="2">
        <f>+Tabla3567[[#This Row],[SALIDAS]]*Tabla3567[[#This Row],[PRECIO]]</f>
        <v>7200</v>
      </c>
      <c r="O771" s="2">
        <f>+Tabla3567[[#This Row],[BALANCE INICIAL2]]+Tabla3567[[#This Row],[ENTRADAS3]]-Tabla3567[[#This Row],[SALIDAS4]]</f>
        <v>0</v>
      </c>
    </row>
    <row r="772" spans="1:15">
      <c r="A772" s="9" t="s">
        <v>30</v>
      </c>
      <c r="B772" s="17" t="s">
        <v>876</v>
      </c>
      <c r="C772" t="s">
        <v>73</v>
      </c>
      <c r="D772" t="s">
        <v>135</v>
      </c>
      <c r="F772" s="9" t="s">
        <v>826</v>
      </c>
      <c r="H772">
        <v>200</v>
      </c>
      <c r="I772">
        <v>200</v>
      </c>
      <c r="J772">
        <f>+Tabla3567[[#This Row],[BALANCE INICIAL]]+Tabla3567[[#This Row],[ENTRADAS]]-Tabla3567[[#This Row],[SALIDAS]]</f>
        <v>0</v>
      </c>
      <c r="K772" s="2">
        <v>350</v>
      </c>
      <c r="L772" s="2">
        <f>+Tabla3567[[#This Row],[BALANCE INICIAL]]*Tabla3567[[#This Row],[PRECIO]]</f>
        <v>0</v>
      </c>
      <c r="M772" s="2">
        <f>+Tabla3567[[#This Row],[ENTRADAS]]*Tabla3567[[#This Row],[PRECIO]]</f>
        <v>70000</v>
      </c>
      <c r="N772" s="2">
        <f>+Tabla3567[[#This Row],[SALIDAS]]*Tabla3567[[#This Row],[PRECIO]]</f>
        <v>70000</v>
      </c>
      <c r="O772" s="2">
        <f>+Tabla3567[[#This Row],[BALANCE INICIAL2]]+Tabla3567[[#This Row],[ENTRADAS3]]-Tabla3567[[#This Row],[SALIDAS4]]</f>
        <v>0</v>
      </c>
    </row>
    <row r="773" spans="1:15">
      <c r="A773" s="9" t="s">
        <v>30</v>
      </c>
      <c r="B773" s="17" t="s">
        <v>876</v>
      </c>
      <c r="C773" t="s">
        <v>73</v>
      </c>
      <c r="D773" t="s">
        <v>136</v>
      </c>
      <c r="F773" s="9" t="s">
        <v>829</v>
      </c>
      <c r="H773">
        <v>130</v>
      </c>
      <c r="I773">
        <v>130</v>
      </c>
      <c r="J773">
        <f>+Tabla3567[[#This Row],[BALANCE INICIAL]]+Tabla3567[[#This Row],[ENTRADAS]]-Tabla3567[[#This Row],[SALIDAS]]</f>
        <v>0</v>
      </c>
      <c r="K773" s="2">
        <v>400</v>
      </c>
      <c r="L773" s="2">
        <f>+Tabla3567[[#This Row],[BALANCE INICIAL]]*Tabla3567[[#This Row],[PRECIO]]</f>
        <v>0</v>
      </c>
      <c r="M773" s="2">
        <f>+Tabla3567[[#This Row],[ENTRADAS]]*Tabla3567[[#This Row],[PRECIO]]</f>
        <v>52000</v>
      </c>
      <c r="N773" s="2">
        <f>+Tabla3567[[#This Row],[SALIDAS]]*Tabla3567[[#This Row],[PRECIO]]</f>
        <v>52000</v>
      </c>
      <c r="O773" s="2">
        <f>+Tabla3567[[#This Row],[BALANCE INICIAL2]]+Tabla3567[[#This Row],[ENTRADAS3]]-Tabla3567[[#This Row],[SALIDAS4]]</f>
        <v>0</v>
      </c>
    </row>
    <row r="774" spans="1:15">
      <c r="A774" s="9" t="s">
        <v>30</v>
      </c>
      <c r="B774" s="17" t="s">
        <v>876</v>
      </c>
      <c r="C774" t="s">
        <v>73</v>
      </c>
      <c r="D774" t="s">
        <v>137</v>
      </c>
      <c r="F774" s="9" t="s">
        <v>829</v>
      </c>
      <c r="H774">
        <v>60</v>
      </c>
      <c r="I774">
        <v>60</v>
      </c>
      <c r="J774">
        <f>+Tabla3567[[#This Row],[BALANCE INICIAL]]+Tabla3567[[#This Row],[ENTRADAS]]-Tabla3567[[#This Row],[SALIDAS]]</f>
        <v>0</v>
      </c>
      <c r="K774" s="2">
        <v>380</v>
      </c>
      <c r="L774" s="2">
        <f>+Tabla3567[[#This Row],[BALANCE INICIAL]]*Tabla3567[[#This Row],[PRECIO]]</f>
        <v>0</v>
      </c>
      <c r="M774" s="2">
        <f>+Tabla3567[[#This Row],[ENTRADAS]]*Tabla3567[[#This Row],[PRECIO]]</f>
        <v>22800</v>
      </c>
      <c r="N774" s="2">
        <f>+Tabla3567[[#This Row],[SALIDAS]]*Tabla3567[[#This Row],[PRECIO]]</f>
        <v>22800</v>
      </c>
      <c r="O774" s="2">
        <f>+Tabla3567[[#This Row],[BALANCE INICIAL2]]+Tabla3567[[#This Row],[ENTRADAS3]]-Tabla3567[[#This Row],[SALIDAS4]]</f>
        <v>0</v>
      </c>
    </row>
    <row r="775" spans="1:15">
      <c r="A775" s="9" t="s">
        <v>30</v>
      </c>
      <c r="B775" s="17" t="s">
        <v>876</v>
      </c>
      <c r="C775" t="s">
        <v>73</v>
      </c>
      <c r="D775" t="s">
        <v>138</v>
      </c>
      <c r="F775" s="9" t="s">
        <v>820</v>
      </c>
      <c r="H775">
        <v>3</v>
      </c>
      <c r="I775">
        <v>3</v>
      </c>
      <c r="J775">
        <f>+Tabla3567[[#This Row],[BALANCE INICIAL]]+Tabla3567[[#This Row],[ENTRADAS]]-Tabla3567[[#This Row],[SALIDAS]]</f>
        <v>0</v>
      </c>
      <c r="K775" s="2">
        <v>350</v>
      </c>
      <c r="L775" s="2">
        <f>+Tabla3567[[#This Row],[BALANCE INICIAL]]*Tabla3567[[#This Row],[PRECIO]]</f>
        <v>0</v>
      </c>
      <c r="M775" s="2">
        <f>+Tabla3567[[#This Row],[ENTRADAS]]*Tabla3567[[#This Row],[PRECIO]]</f>
        <v>1050</v>
      </c>
      <c r="N775" s="2">
        <f>+Tabla3567[[#This Row],[SALIDAS]]*Tabla3567[[#This Row],[PRECIO]]</f>
        <v>1050</v>
      </c>
      <c r="O775" s="2">
        <f>+Tabla3567[[#This Row],[BALANCE INICIAL2]]+Tabla3567[[#This Row],[ENTRADAS3]]-Tabla3567[[#This Row],[SALIDAS4]]</f>
        <v>0</v>
      </c>
    </row>
    <row r="776" spans="1:15">
      <c r="A776" s="9" t="s">
        <v>30</v>
      </c>
      <c r="B776" s="17" t="s">
        <v>876</v>
      </c>
      <c r="C776" t="s">
        <v>73</v>
      </c>
      <c r="D776" t="s">
        <v>139</v>
      </c>
      <c r="F776" s="9" t="s">
        <v>820</v>
      </c>
      <c r="H776">
        <v>1</v>
      </c>
      <c r="I776">
        <v>1</v>
      </c>
      <c r="J776">
        <f>+Tabla3567[[#This Row],[BALANCE INICIAL]]+Tabla3567[[#This Row],[ENTRADAS]]-Tabla3567[[#This Row],[SALIDAS]]</f>
        <v>0</v>
      </c>
      <c r="K776" s="2">
        <v>350</v>
      </c>
      <c r="L776" s="2">
        <f>+Tabla3567[[#This Row],[BALANCE INICIAL]]*Tabla3567[[#This Row],[PRECIO]]</f>
        <v>0</v>
      </c>
      <c r="M776" s="2">
        <f>+Tabla3567[[#This Row],[ENTRADAS]]*Tabla3567[[#This Row],[PRECIO]]</f>
        <v>350</v>
      </c>
      <c r="N776" s="2">
        <f>+Tabla3567[[#This Row],[SALIDAS]]*Tabla3567[[#This Row],[PRECIO]]</f>
        <v>350</v>
      </c>
      <c r="O776" s="2">
        <f>+Tabla3567[[#This Row],[BALANCE INICIAL2]]+Tabla3567[[#This Row],[ENTRADAS3]]-Tabla3567[[#This Row],[SALIDAS4]]</f>
        <v>0</v>
      </c>
    </row>
    <row r="777" spans="1:15">
      <c r="A777" s="9" t="s">
        <v>30</v>
      </c>
      <c r="B777" s="17" t="s">
        <v>876</v>
      </c>
      <c r="C777" t="s">
        <v>73</v>
      </c>
      <c r="D777" t="s">
        <v>140</v>
      </c>
      <c r="F777" s="9" t="s">
        <v>820</v>
      </c>
      <c r="H777">
        <v>1</v>
      </c>
      <c r="I777">
        <v>1</v>
      </c>
      <c r="J777">
        <f>+Tabla3567[[#This Row],[BALANCE INICIAL]]+Tabla3567[[#This Row],[ENTRADAS]]-Tabla3567[[#This Row],[SALIDAS]]</f>
        <v>0</v>
      </c>
      <c r="K777" s="2">
        <v>400</v>
      </c>
      <c r="L777" s="2">
        <f>+Tabla3567[[#This Row],[BALANCE INICIAL]]*Tabla3567[[#This Row],[PRECIO]]</f>
        <v>0</v>
      </c>
      <c r="M777" s="2">
        <f>+Tabla3567[[#This Row],[ENTRADAS]]*Tabla3567[[#This Row],[PRECIO]]</f>
        <v>400</v>
      </c>
      <c r="N777" s="2">
        <f>+Tabla3567[[#This Row],[SALIDAS]]*Tabla3567[[#This Row],[PRECIO]]</f>
        <v>400</v>
      </c>
      <c r="O777" s="2">
        <f>+Tabla3567[[#This Row],[BALANCE INICIAL2]]+Tabla3567[[#This Row],[ENTRADAS3]]-Tabla3567[[#This Row],[SALIDAS4]]</f>
        <v>0</v>
      </c>
    </row>
    <row r="778" spans="1:15">
      <c r="A778" s="9" t="s">
        <v>30</v>
      </c>
      <c r="B778" s="17" t="s">
        <v>876</v>
      </c>
      <c r="C778" t="s">
        <v>73</v>
      </c>
      <c r="D778" t="s">
        <v>141</v>
      </c>
      <c r="F778" s="9" t="s">
        <v>820</v>
      </c>
      <c r="H778">
        <v>24</v>
      </c>
      <c r="I778">
        <v>24</v>
      </c>
      <c r="J778">
        <f>+Tabla3567[[#This Row],[BALANCE INICIAL]]+Tabla3567[[#This Row],[ENTRADAS]]-Tabla3567[[#This Row],[SALIDAS]]</f>
        <v>0</v>
      </c>
      <c r="K778" s="2">
        <v>140</v>
      </c>
      <c r="L778" s="2">
        <f>+Tabla3567[[#This Row],[BALANCE INICIAL]]*Tabla3567[[#This Row],[PRECIO]]</f>
        <v>0</v>
      </c>
      <c r="M778" s="2">
        <f>+Tabla3567[[#This Row],[ENTRADAS]]*Tabla3567[[#This Row],[PRECIO]]</f>
        <v>3360</v>
      </c>
      <c r="N778" s="2">
        <f>+Tabla3567[[#This Row],[SALIDAS]]*Tabla3567[[#This Row],[PRECIO]]</f>
        <v>3360</v>
      </c>
      <c r="O778" s="2">
        <f>+Tabla3567[[#This Row],[BALANCE INICIAL2]]+Tabla3567[[#This Row],[ENTRADAS3]]-Tabla3567[[#This Row],[SALIDAS4]]</f>
        <v>0</v>
      </c>
    </row>
    <row r="779" spans="1:15">
      <c r="A779" s="9" t="s">
        <v>30</v>
      </c>
      <c r="B779" s="17" t="s">
        <v>876</v>
      </c>
      <c r="C779" t="s">
        <v>73</v>
      </c>
      <c r="D779" t="s">
        <v>142</v>
      </c>
      <c r="F779" s="9" t="s">
        <v>820</v>
      </c>
      <c r="H779">
        <v>12</v>
      </c>
      <c r="I779">
        <v>12</v>
      </c>
      <c r="J779">
        <f>+Tabla3567[[#This Row],[BALANCE INICIAL]]+Tabla3567[[#This Row],[ENTRADAS]]-Tabla3567[[#This Row],[SALIDAS]]</f>
        <v>0</v>
      </c>
      <c r="K779" s="2">
        <v>140</v>
      </c>
      <c r="L779" s="2">
        <f>+Tabla3567[[#This Row],[BALANCE INICIAL]]*Tabla3567[[#This Row],[PRECIO]]</f>
        <v>0</v>
      </c>
      <c r="M779" s="2">
        <f>+Tabla3567[[#This Row],[ENTRADAS]]*Tabla3567[[#This Row],[PRECIO]]</f>
        <v>1680</v>
      </c>
      <c r="N779" s="2">
        <f>+Tabla3567[[#This Row],[SALIDAS]]*Tabla3567[[#This Row],[PRECIO]]</f>
        <v>1680</v>
      </c>
      <c r="O779" s="2">
        <f>+Tabla3567[[#This Row],[BALANCE INICIAL2]]+Tabla3567[[#This Row],[ENTRADAS3]]-Tabla3567[[#This Row],[SALIDAS4]]</f>
        <v>0</v>
      </c>
    </row>
    <row r="780" spans="1:15">
      <c r="A780" s="9" t="s">
        <v>30</v>
      </c>
      <c r="B780" s="17" t="s">
        <v>876</v>
      </c>
      <c r="C780" t="s">
        <v>73</v>
      </c>
      <c r="D780" t="s">
        <v>143</v>
      </c>
      <c r="F780" s="9" t="s">
        <v>820</v>
      </c>
      <c r="H780">
        <v>10</v>
      </c>
      <c r="I780">
        <v>10</v>
      </c>
      <c r="J780">
        <f>+Tabla3567[[#This Row],[BALANCE INICIAL]]+Tabla3567[[#This Row],[ENTRADAS]]-Tabla3567[[#This Row],[SALIDAS]]</f>
        <v>0</v>
      </c>
      <c r="K780" s="2">
        <v>500</v>
      </c>
      <c r="L780" s="2">
        <f>+Tabla3567[[#This Row],[BALANCE INICIAL]]*Tabla3567[[#This Row],[PRECIO]]</f>
        <v>0</v>
      </c>
      <c r="M780" s="2">
        <f>+Tabla3567[[#This Row],[ENTRADAS]]*Tabla3567[[#This Row],[PRECIO]]</f>
        <v>5000</v>
      </c>
      <c r="N780" s="2">
        <f>+Tabla3567[[#This Row],[SALIDAS]]*Tabla3567[[#This Row],[PRECIO]]</f>
        <v>5000</v>
      </c>
      <c r="O780" s="2">
        <f>+Tabla3567[[#This Row],[BALANCE INICIAL2]]+Tabla3567[[#This Row],[ENTRADAS3]]-Tabla3567[[#This Row],[SALIDAS4]]</f>
        <v>0</v>
      </c>
    </row>
    <row r="781" spans="1:15">
      <c r="A781" s="9" t="s">
        <v>30</v>
      </c>
      <c r="B781" s="17" t="s">
        <v>876</v>
      </c>
      <c r="C781" t="s">
        <v>73</v>
      </c>
      <c r="D781" t="s">
        <v>144</v>
      </c>
      <c r="F781" s="9" t="s">
        <v>820</v>
      </c>
      <c r="H781">
        <v>1</v>
      </c>
      <c r="I781">
        <v>1</v>
      </c>
      <c r="J781">
        <f>+Tabla3567[[#This Row],[BALANCE INICIAL]]+Tabla3567[[#This Row],[ENTRADAS]]-Tabla3567[[#This Row],[SALIDAS]]</f>
        <v>0</v>
      </c>
      <c r="K781" s="2">
        <v>2400</v>
      </c>
      <c r="L781" s="2">
        <f>+Tabla3567[[#This Row],[BALANCE INICIAL]]*Tabla3567[[#This Row],[PRECIO]]</f>
        <v>0</v>
      </c>
      <c r="M781" s="2">
        <f>+Tabla3567[[#This Row],[ENTRADAS]]*Tabla3567[[#This Row],[PRECIO]]</f>
        <v>2400</v>
      </c>
      <c r="N781" s="2">
        <f>+Tabla3567[[#This Row],[SALIDAS]]*Tabla3567[[#This Row],[PRECIO]]</f>
        <v>2400</v>
      </c>
      <c r="O781" s="2">
        <f>+Tabla3567[[#This Row],[BALANCE INICIAL2]]+Tabla3567[[#This Row],[ENTRADAS3]]-Tabla3567[[#This Row],[SALIDAS4]]</f>
        <v>0</v>
      </c>
    </row>
    <row r="782" spans="1:15">
      <c r="A782" s="9" t="s">
        <v>30</v>
      </c>
      <c r="B782" s="17" t="s">
        <v>876</v>
      </c>
      <c r="C782" t="s">
        <v>73</v>
      </c>
      <c r="D782" t="s">
        <v>145</v>
      </c>
      <c r="F782" s="9" t="s">
        <v>820</v>
      </c>
      <c r="H782">
        <v>12</v>
      </c>
      <c r="I782">
        <v>12</v>
      </c>
      <c r="J782">
        <f>+Tabla3567[[#This Row],[BALANCE INICIAL]]+Tabla3567[[#This Row],[ENTRADAS]]-Tabla3567[[#This Row],[SALIDAS]]</f>
        <v>0</v>
      </c>
      <c r="K782" s="2">
        <v>900</v>
      </c>
      <c r="L782" s="2">
        <f>+Tabla3567[[#This Row],[BALANCE INICIAL]]*Tabla3567[[#This Row],[PRECIO]]</f>
        <v>0</v>
      </c>
      <c r="M782" s="2">
        <f>+Tabla3567[[#This Row],[ENTRADAS]]*Tabla3567[[#This Row],[PRECIO]]</f>
        <v>10800</v>
      </c>
      <c r="N782" s="2">
        <f>+Tabla3567[[#This Row],[SALIDAS]]*Tabla3567[[#This Row],[PRECIO]]</f>
        <v>10800</v>
      </c>
      <c r="O782" s="2">
        <f>+Tabla3567[[#This Row],[BALANCE INICIAL2]]+Tabla3567[[#This Row],[ENTRADAS3]]-Tabla3567[[#This Row],[SALIDAS4]]</f>
        <v>0</v>
      </c>
    </row>
    <row r="783" spans="1:15">
      <c r="A783" s="9" t="s">
        <v>30</v>
      </c>
      <c r="B783" s="17" t="s">
        <v>876</v>
      </c>
      <c r="C783" t="s">
        <v>73</v>
      </c>
      <c r="D783" t="s">
        <v>146</v>
      </c>
      <c r="F783" s="9" t="s">
        <v>820</v>
      </c>
      <c r="H783">
        <v>12</v>
      </c>
      <c r="I783">
        <v>12</v>
      </c>
      <c r="J783">
        <f>+Tabla3567[[#This Row],[BALANCE INICIAL]]+Tabla3567[[#This Row],[ENTRADAS]]-Tabla3567[[#This Row],[SALIDAS]]</f>
        <v>0</v>
      </c>
      <c r="K783" s="2">
        <v>1300</v>
      </c>
      <c r="L783" s="2">
        <f>+Tabla3567[[#This Row],[BALANCE INICIAL]]*Tabla3567[[#This Row],[PRECIO]]</f>
        <v>0</v>
      </c>
      <c r="M783" s="2">
        <f>+Tabla3567[[#This Row],[ENTRADAS]]*Tabla3567[[#This Row],[PRECIO]]</f>
        <v>15600</v>
      </c>
      <c r="N783" s="2">
        <f>+Tabla3567[[#This Row],[SALIDAS]]*Tabla3567[[#This Row],[PRECIO]]</f>
        <v>15600</v>
      </c>
      <c r="O783" s="2">
        <f>+Tabla3567[[#This Row],[BALANCE INICIAL2]]+Tabla3567[[#This Row],[ENTRADAS3]]-Tabla3567[[#This Row],[SALIDAS4]]</f>
        <v>0</v>
      </c>
    </row>
    <row r="784" spans="1:15">
      <c r="A784" s="9" t="s">
        <v>30</v>
      </c>
      <c r="B784" s="17" t="s">
        <v>876</v>
      </c>
      <c r="C784" t="s">
        <v>73</v>
      </c>
      <c r="D784" t="s">
        <v>147</v>
      </c>
      <c r="F784" s="9" t="s">
        <v>820</v>
      </c>
      <c r="H784">
        <v>12</v>
      </c>
      <c r="I784">
        <v>12</v>
      </c>
      <c r="J784">
        <f>+Tabla3567[[#This Row],[BALANCE INICIAL]]+Tabla3567[[#This Row],[ENTRADAS]]-Tabla3567[[#This Row],[SALIDAS]]</f>
        <v>0</v>
      </c>
      <c r="K784" s="2">
        <v>12000</v>
      </c>
      <c r="L784" s="2">
        <f>+Tabla3567[[#This Row],[BALANCE INICIAL]]*Tabla3567[[#This Row],[PRECIO]]</f>
        <v>0</v>
      </c>
      <c r="M784" s="2">
        <f>+Tabla3567[[#This Row],[ENTRADAS]]*Tabla3567[[#This Row],[PRECIO]]</f>
        <v>144000</v>
      </c>
      <c r="N784" s="2">
        <f>+Tabla3567[[#This Row],[SALIDAS]]*Tabla3567[[#This Row],[PRECIO]]</f>
        <v>144000</v>
      </c>
      <c r="O784" s="2">
        <f>+Tabla3567[[#This Row],[BALANCE INICIAL2]]+Tabla3567[[#This Row],[ENTRADAS3]]-Tabla3567[[#This Row],[SALIDAS4]]</f>
        <v>0</v>
      </c>
    </row>
    <row r="785" spans="1:15">
      <c r="A785" s="9" t="s">
        <v>30</v>
      </c>
      <c r="B785" s="17" t="s">
        <v>876</v>
      </c>
      <c r="C785" t="s">
        <v>73</v>
      </c>
      <c r="D785" t="s">
        <v>148</v>
      </c>
      <c r="F785" s="9" t="s">
        <v>820</v>
      </c>
      <c r="H785">
        <v>12</v>
      </c>
      <c r="I785">
        <v>12</v>
      </c>
      <c r="J785">
        <f>+Tabla3567[[#This Row],[BALANCE INICIAL]]+Tabla3567[[#This Row],[ENTRADAS]]-Tabla3567[[#This Row],[SALIDAS]]</f>
        <v>0</v>
      </c>
      <c r="K785" s="2">
        <v>1500</v>
      </c>
      <c r="L785" s="2">
        <f>+Tabla3567[[#This Row],[BALANCE INICIAL]]*Tabla3567[[#This Row],[PRECIO]]</f>
        <v>0</v>
      </c>
      <c r="M785" s="2">
        <f>+Tabla3567[[#This Row],[ENTRADAS]]*Tabla3567[[#This Row],[PRECIO]]</f>
        <v>18000</v>
      </c>
      <c r="N785" s="2">
        <f>+Tabla3567[[#This Row],[SALIDAS]]*Tabla3567[[#This Row],[PRECIO]]</f>
        <v>18000</v>
      </c>
      <c r="O785" s="2">
        <f>+Tabla3567[[#This Row],[BALANCE INICIAL2]]+Tabla3567[[#This Row],[ENTRADAS3]]-Tabla3567[[#This Row],[SALIDAS4]]</f>
        <v>0</v>
      </c>
    </row>
    <row r="786" spans="1:15">
      <c r="A786" s="9" t="s">
        <v>30</v>
      </c>
      <c r="B786" s="17" t="s">
        <v>876</v>
      </c>
      <c r="C786" t="s">
        <v>73</v>
      </c>
      <c r="D786" t="s">
        <v>149</v>
      </c>
      <c r="F786" s="9" t="s">
        <v>820</v>
      </c>
      <c r="H786">
        <v>100</v>
      </c>
      <c r="I786">
        <v>100</v>
      </c>
      <c r="J786">
        <f>+Tabla3567[[#This Row],[BALANCE INICIAL]]+Tabla3567[[#This Row],[ENTRADAS]]-Tabla3567[[#This Row],[SALIDAS]]</f>
        <v>0</v>
      </c>
      <c r="K786" s="2">
        <v>400</v>
      </c>
      <c r="L786" s="2">
        <f>+Tabla3567[[#This Row],[BALANCE INICIAL]]*Tabla3567[[#This Row],[PRECIO]]</f>
        <v>0</v>
      </c>
      <c r="M786" s="2">
        <f>+Tabla3567[[#This Row],[ENTRADAS]]*Tabla3567[[#This Row],[PRECIO]]</f>
        <v>40000</v>
      </c>
      <c r="N786" s="2">
        <f>+Tabla3567[[#This Row],[SALIDAS]]*Tabla3567[[#This Row],[PRECIO]]</f>
        <v>40000</v>
      </c>
      <c r="O786" s="2">
        <f>+Tabla3567[[#This Row],[BALANCE INICIAL2]]+Tabla3567[[#This Row],[ENTRADAS3]]-Tabla3567[[#This Row],[SALIDAS4]]</f>
        <v>0</v>
      </c>
    </row>
    <row r="787" spans="1:15">
      <c r="A787" s="9" t="s">
        <v>30</v>
      </c>
      <c r="B787" s="17" t="s">
        <v>876</v>
      </c>
      <c r="C787" t="s">
        <v>73</v>
      </c>
      <c r="D787" t="s">
        <v>150</v>
      </c>
      <c r="F787" s="9" t="s">
        <v>820</v>
      </c>
      <c r="H787">
        <v>12</v>
      </c>
      <c r="I787">
        <v>12</v>
      </c>
      <c r="J787">
        <f>+Tabla3567[[#This Row],[BALANCE INICIAL]]+Tabla3567[[#This Row],[ENTRADAS]]-Tabla3567[[#This Row],[SALIDAS]]</f>
        <v>0</v>
      </c>
      <c r="K787" s="2">
        <v>1200</v>
      </c>
      <c r="L787" s="2">
        <f>+Tabla3567[[#This Row],[BALANCE INICIAL]]*Tabla3567[[#This Row],[PRECIO]]</f>
        <v>0</v>
      </c>
      <c r="M787" s="2">
        <f>+Tabla3567[[#This Row],[ENTRADAS]]*Tabla3567[[#This Row],[PRECIO]]</f>
        <v>14400</v>
      </c>
      <c r="N787" s="2">
        <f>+Tabla3567[[#This Row],[SALIDAS]]*Tabla3567[[#This Row],[PRECIO]]</f>
        <v>14400</v>
      </c>
      <c r="O787" s="2">
        <f>+Tabla3567[[#This Row],[BALANCE INICIAL2]]+Tabla3567[[#This Row],[ENTRADAS3]]-Tabla3567[[#This Row],[SALIDAS4]]</f>
        <v>0</v>
      </c>
    </row>
    <row r="788" spans="1:15">
      <c r="A788" s="9" t="s">
        <v>30</v>
      </c>
      <c r="B788" s="17" t="s">
        <v>876</v>
      </c>
      <c r="C788" t="s">
        <v>73</v>
      </c>
      <c r="D788" t="s">
        <v>151</v>
      </c>
      <c r="F788" s="9" t="s">
        <v>820</v>
      </c>
      <c r="H788">
        <v>12</v>
      </c>
      <c r="I788">
        <v>12</v>
      </c>
      <c r="J788">
        <f>+Tabla3567[[#This Row],[BALANCE INICIAL]]+Tabla3567[[#This Row],[ENTRADAS]]-Tabla3567[[#This Row],[SALIDAS]]</f>
        <v>0</v>
      </c>
      <c r="K788" s="2">
        <v>1500</v>
      </c>
      <c r="L788" s="2">
        <f>+Tabla3567[[#This Row],[BALANCE INICIAL]]*Tabla3567[[#This Row],[PRECIO]]</f>
        <v>0</v>
      </c>
      <c r="M788" s="2">
        <f>+Tabla3567[[#This Row],[ENTRADAS]]*Tabla3567[[#This Row],[PRECIO]]</f>
        <v>18000</v>
      </c>
      <c r="N788" s="2">
        <f>+Tabla3567[[#This Row],[SALIDAS]]*Tabla3567[[#This Row],[PRECIO]]</f>
        <v>18000</v>
      </c>
      <c r="O788" s="2">
        <f>+Tabla3567[[#This Row],[BALANCE INICIAL2]]+Tabla3567[[#This Row],[ENTRADAS3]]-Tabla3567[[#This Row],[SALIDAS4]]</f>
        <v>0</v>
      </c>
    </row>
    <row r="789" spans="1:15">
      <c r="A789" s="9" t="s">
        <v>30</v>
      </c>
      <c r="B789" s="17" t="s">
        <v>876</v>
      </c>
      <c r="C789" t="s">
        <v>73</v>
      </c>
      <c r="D789" t="s">
        <v>152</v>
      </c>
      <c r="F789" s="9" t="s">
        <v>820</v>
      </c>
      <c r="H789">
        <v>70</v>
      </c>
      <c r="I789">
        <v>70</v>
      </c>
      <c r="J789">
        <f>+Tabla3567[[#This Row],[BALANCE INICIAL]]+Tabla3567[[#This Row],[ENTRADAS]]-Tabla3567[[#This Row],[SALIDAS]]</f>
        <v>0</v>
      </c>
      <c r="K789" s="2">
        <v>275</v>
      </c>
      <c r="L789" s="2">
        <f>+Tabla3567[[#This Row],[BALANCE INICIAL]]*Tabla3567[[#This Row],[PRECIO]]</f>
        <v>0</v>
      </c>
      <c r="M789" s="2">
        <f>+Tabla3567[[#This Row],[ENTRADAS]]*Tabla3567[[#This Row],[PRECIO]]</f>
        <v>19250</v>
      </c>
      <c r="N789" s="2">
        <f>+Tabla3567[[#This Row],[SALIDAS]]*Tabla3567[[#This Row],[PRECIO]]</f>
        <v>19250</v>
      </c>
      <c r="O789" s="2">
        <f>+Tabla3567[[#This Row],[BALANCE INICIAL2]]+Tabla3567[[#This Row],[ENTRADAS3]]-Tabla3567[[#This Row],[SALIDAS4]]</f>
        <v>0</v>
      </c>
    </row>
    <row r="790" spans="1:15">
      <c r="A790" s="9" t="s">
        <v>30</v>
      </c>
      <c r="B790" s="17" t="s">
        <v>876</v>
      </c>
      <c r="C790" t="s">
        <v>73</v>
      </c>
      <c r="D790" t="s">
        <v>153</v>
      </c>
      <c r="F790" s="9" t="s">
        <v>820</v>
      </c>
      <c r="H790">
        <v>200</v>
      </c>
      <c r="I790">
        <v>200</v>
      </c>
      <c r="J790">
        <f>+Tabla3567[[#This Row],[BALANCE INICIAL]]+Tabla3567[[#This Row],[ENTRADAS]]-Tabla3567[[#This Row],[SALIDAS]]</f>
        <v>0</v>
      </c>
      <c r="K790" s="2">
        <v>400</v>
      </c>
      <c r="L790" s="2">
        <f>+Tabla3567[[#This Row],[BALANCE INICIAL]]*Tabla3567[[#This Row],[PRECIO]]</f>
        <v>0</v>
      </c>
      <c r="M790" s="2">
        <f>+Tabla3567[[#This Row],[ENTRADAS]]*Tabla3567[[#This Row],[PRECIO]]</f>
        <v>80000</v>
      </c>
      <c r="N790" s="2">
        <f>+Tabla3567[[#This Row],[SALIDAS]]*Tabla3567[[#This Row],[PRECIO]]</f>
        <v>80000</v>
      </c>
      <c r="O790" s="2">
        <f>+Tabla3567[[#This Row],[BALANCE INICIAL2]]+Tabla3567[[#This Row],[ENTRADAS3]]-Tabla3567[[#This Row],[SALIDAS4]]</f>
        <v>0</v>
      </c>
    </row>
    <row r="791" spans="1:15">
      <c r="A791" s="9" t="s">
        <v>30</v>
      </c>
      <c r="B791" s="17" t="s">
        <v>876</v>
      </c>
      <c r="C791" t="s">
        <v>73</v>
      </c>
      <c r="D791" t="s">
        <v>154</v>
      </c>
      <c r="F791" s="9" t="s">
        <v>820</v>
      </c>
      <c r="H791">
        <v>200</v>
      </c>
      <c r="I791">
        <v>200</v>
      </c>
      <c r="J791">
        <f>+Tabla3567[[#This Row],[BALANCE INICIAL]]+Tabla3567[[#This Row],[ENTRADAS]]-Tabla3567[[#This Row],[SALIDAS]]</f>
        <v>0</v>
      </c>
      <c r="K791" s="2">
        <v>125</v>
      </c>
      <c r="L791" s="2">
        <f>+Tabla3567[[#This Row],[BALANCE INICIAL]]*Tabla3567[[#This Row],[PRECIO]]</f>
        <v>0</v>
      </c>
      <c r="M791" s="2">
        <f>+Tabla3567[[#This Row],[ENTRADAS]]*Tabla3567[[#This Row],[PRECIO]]</f>
        <v>25000</v>
      </c>
      <c r="N791" s="2">
        <f>+Tabla3567[[#This Row],[SALIDAS]]*Tabla3567[[#This Row],[PRECIO]]</f>
        <v>25000</v>
      </c>
      <c r="O791" s="2">
        <f>+Tabla3567[[#This Row],[BALANCE INICIAL2]]+Tabla3567[[#This Row],[ENTRADAS3]]-Tabla3567[[#This Row],[SALIDAS4]]</f>
        <v>0</v>
      </c>
    </row>
    <row r="792" spans="1:15">
      <c r="A792" s="9" t="s">
        <v>30</v>
      </c>
      <c r="B792" s="17" t="s">
        <v>876</v>
      </c>
      <c r="C792" t="s">
        <v>73</v>
      </c>
      <c r="D792" t="s">
        <v>235</v>
      </c>
      <c r="F792" s="9" t="s">
        <v>849</v>
      </c>
      <c r="G792">
        <v>110</v>
      </c>
      <c r="I792">
        <v>2</v>
      </c>
      <c r="J792">
        <f>+Tabla3567[[#This Row],[BALANCE INICIAL]]+Tabla3567[[#This Row],[ENTRADAS]]-Tabla3567[[#This Row],[SALIDAS]]</f>
        <v>108</v>
      </c>
      <c r="K792" s="2">
        <v>1095</v>
      </c>
      <c r="L792" s="2">
        <f>+Tabla3567[[#This Row],[BALANCE INICIAL]]*Tabla3567[[#This Row],[PRECIO]]</f>
        <v>120450</v>
      </c>
      <c r="M792" s="2">
        <f>+Tabla3567[[#This Row],[ENTRADAS]]*Tabla3567[[#This Row],[PRECIO]]</f>
        <v>0</v>
      </c>
      <c r="N792" s="2">
        <f>+Tabla3567[[#This Row],[SALIDAS]]*Tabla3567[[#This Row],[PRECIO]]</f>
        <v>2190</v>
      </c>
      <c r="O792" s="2">
        <f>+Tabla3567[[#This Row],[BALANCE INICIAL2]]+Tabla3567[[#This Row],[ENTRADAS3]]-Tabla3567[[#This Row],[SALIDAS4]]</f>
        <v>118260</v>
      </c>
    </row>
  </sheetData>
  <mergeCells count="5">
    <mergeCell ref="A6:C6"/>
    <mergeCell ref="A7:C7"/>
    <mergeCell ref="A15:C15"/>
    <mergeCell ref="G15:J15"/>
    <mergeCell ref="L15:O15"/>
  </mergeCells>
  <conditionalFormatting sqref="A188">
    <cfRule type="duplicateValues" dxfId="445" priority="5" stopIfTrue="1"/>
    <cfRule type="duplicateValues" dxfId="444" priority="6" stopIfTrue="1"/>
    <cfRule type="duplicateValues" dxfId="443" priority="7" stopIfTrue="1"/>
    <cfRule type="duplicateValues" dxfId="442" priority="8"/>
  </conditionalFormatting>
  <conditionalFormatting sqref="A189">
    <cfRule type="duplicateValues" dxfId="441" priority="1" stopIfTrue="1"/>
    <cfRule type="duplicateValues" dxfId="440" priority="2" stopIfTrue="1"/>
    <cfRule type="duplicateValues" dxfId="439" priority="3" stopIfTrue="1"/>
    <cfRule type="duplicateValues" dxfId="438" priority="4"/>
  </conditionalFormatting>
  <conditionalFormatting sqref="A508:A509">
    <cfRule type="duplicateValues" dxfId="437" priority="9" stopIfTrue="1"/>
    <cfRule type="duplicateValues" dxfId="436" priority="10" stopIfTrue="1"/>
    <cfRule type="duplicateValues" dxfId="435" priority="11" stopIfTrue="1"/>
    <cfRule type="duplicateValues" dxfId="434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6:O792"/>
  <sheetViews>
    <sheetView showGridLines="0" topLeftCell="A11" zoomScale="115" zoomScaleNormal="115" workbookViewId="0">
      <selection activeCell="B232" sqref="B232"/>
    </sheetView>
  </sheetViews>
  <sheetFormatPr baseColWidth="10" defaultRowHeight="14.4"/>
  <cols>
    <col min="1" max="1" width="13.5546875" customWidth="1"/>
    <col min="2" max="2" width="20.33203125" customWidth="1"/>
    <col min="3" max="3" width="26.109375" customWidth="1"/>
    <col min="4" max="4" width="38.44140625" customWidth="1"/>
    <col min="5" max="5" width="24.44140625" customWidth="1"/>
    <col min="6" max="6" width="22" customWidth="1"/>
    <col min="7" max="7" width="16" customWidth="1"/>
    <col min="8" max="8" width="12.5546875" customWidth="1"/>
    <col min="10" max="10" width="15.44140625" customWidth="1"/>
    <col min="12" max="12" width="19.109375" customWidth="1"/>
    <col min="13" max="13" width="13.5546875" customWidth="1"/>
    <col min="14" max="14" width="12.33203125" customWidth="1"/>
    <col min="15" max="15" width="14" customWidth="1"/>
  </cols>
  <sheetData>
    <row r="6" spans="1:15" ht="18">
      <c r="A6" s="217" t="s">
        <v>21</v>
      </c>
      <c r="B6" s="217"/>
      <c r="C6" s="217"/>
    </row>
    <row r="7" spans="1:15" ht="18">
      <c r="A7" s="218" t="s">
        <v>22</v>
      </c>
      <c r="B7" s="218"/>
      <c r="C7" s="218"/>
    </row>
    <row r="9" spans="1:15">
      <c r="A9" s="7" t="s">
        <v>18</v>
      </c>
      <c r="B9" s="4" t="s">
        <v>916</v>
      </c>
    </row>
    <row r="10" spans="1:15">
      <c r="A10" s="7" t="s">
        <v>19</v>
      </c>
      <c r="B10" s="5"/>
    </row>
    <row r="11" spans="1:15" ht="43.2">
      <c r="A11" s="8" t="s">
        <v>20</v>
      </c>
      <c r="B11" s="6">
        <f ca="1">+TODAY()</f>
        <v>45593</v>
      </c>
    </row>
    <row r="14" spans="1:15" ht="15" thickBot="1"/>
    <row r="15" spans="1:15" ht="18.600000000000001" thickBot="1">
      <c r="A15" s="219" t="s">
        <v>14</v>
      </c>
      <c r="B15" s="220"/>
      <c r="C15" s="221"/>
      <c r="G15" s="222" t="s">
        <v>15</v>
      </c>
      <c r="H15" s="223"/>
      <c r="I15" s="223"/>
      <c r="J15" s="224"/>
      <c r="L15" s="225" t="s">
        <v>17</v>
      </c>
      <c r="M15" s="223"/>
      <c r="N15" s="223"/>
      <c r="O15" s="224"/>
    </row>
    <row r="16" spans="1:15">
      <c r="A16" s="1" t="s">
        <v>0</v>
      </c>
      <c r="B16" s="1" t="s">
        <v>12</v>
      </c>
      <c r="C16" s="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1" t="s">
        <v>3</v>
      </c>
      <c r="I16" s="1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>
      <c r="A17" s="9" t="s">
        <v>46</v>
      </c>
      <c r="B17" s="16" t="s">
        <v>903</v>
      </c>
      <c r="C17" t="s">
        <v>93</v>
      </c>
      <c r="D17" t="s">
        <v>314</v>
      </c>
      <c r="F17" s="9" t="s">
        <v>826</v>
      </c>
      <c r="G17">
        <v>3</v>
      </c>
      <c r="J17">
        <f>+Tabla356[[#This Row],[BALANCE INICIAL]]+Tabla356[[#This Row],[ENTRADAS]]-Tabla356[[#This Row],[SALIDAS]]</f>
        <v>3</v>
      </c>
      <c r="K17" s="2">
        <v>250.04</v>
      </c>
      <c r="L17" s="2">
        <f>+Tabla356[[#This Row],[BALANCE INICIAL]]*Tabla356[[#This Row],[PRECIO]]</f>
        <v>750.12</v>
      </c>
      <c r="M17" s="2">
        <f>+Tabla356[[#This Row],[ENTRADAS]]*Tabla356[[#This Row],[PRECIO]]</f>
        <v>0</v>
      </c>
      <c r="N17" s="2">
        <f>+Tabla356[[#This Row],[SALIDAS]]*Tabla356[[#This Row],[PRECIO]]</f>
        <v>0</v>
      </c>
      <c r="O17" s="2">
        <f>+Tabla356[[#This Row],[BALANCE INICIAL2]]+Tabla356[[#This Row],[ENTRADAS3]]-Tabla356[[#This Row],[SALIDAS4]]</f>
        <v>750.12</v>
      </c>
    </row>
    <row r="18" spans="1:15">
      <c r="A18" s="9" t="s">
        <v>25</v>
      </c>
      <c r="B18" s="16" t="s">
        <v>901</v>
      </c>
      <c r="C18" t="s">
        <v>65</v>
      </c>
      <c r="D18" t="s">
        <v>119</v>
      </c>
      <c r="F18" s="9" t="s">
        <v>822</v>
      </c>
      <c r="G18">
        <v>4000</v>
      </c>
      <c r="J18">
        <f>+Tabla356[[#This Row],[BALANCE INICIAL]]+Tabla356[[#This Row],[ENTRADAS]]-Tabla356[[#This Row],[SALIDAS]]</f>
        <v>4000</v>
      </c>
      <c r="K18" s="2">
        <v>8.2799999999999994</v>
      </c>
      <c r="L18" s="2">
        <f>+Tabla356[[#This Row],[BALANCE INICIAL]]*Tabla356[[#This Row],[PRECIO]]</f>
        <v>33120</v>
      </c>
      <c r="M18" s="2">
        <f>+Tabla356[[#This Row],[ENTRADAS]]*Tabla356[[#This Row],[PRECIO]]</f>
        <v>0</v>
      </c>
      <c r="N18" s="2">
        <f>+Tabla356[[#This Row],[SALIDAS]]*Tabla356[[#This Row],[PRECIO]]</f>
        <v>0</v>
      </c>
      <c r="O18" s="2">
        <f>+Tabla356[[#This Row],[BALANCE INICIAL2]]+Tabla356[[#This Row],[ENTRADAS3]]-Tabla356[[#This Row],[SALIDAS4]]</f>
        <v>33120</v>
      </c>
    </row>
    <row r="19" spans="1:15">
      <c r="A19" s="9" t="s">
        <v>25</v>
      </c>
      <c r="B19" s="16" t="s">
        <v>901</v>
      </c>
      <c r="C19" t="s">
        <v>67</v>
      </c>
      <c r="D19" t="s">
        <v>121</v>
      </c>
      <c r="F19" s="9" t="s">
        <v>823</v>
      </c>
      <c r="G19">
        <v>19</v>
      </c>
      <c r="J19">
        <f>+Tabla356[[#This Row],[BALANCE INICIAL]]+Tabla356[[#This Row],[ENTRADAS]]-Tabla356[[#This Row],[SALIDAS]]</f>
        <v>19</v>
      </c>
      <c r="K19" s="2">
        <v>150</v>
      </c>
      <c r="L19" s="2">
        <f>+Tabla356[[#This Row],[BALANCE INICIAL]]*Tabla356[[#This Row],[PRECIO]]</f>
        <v>2850</v>
      </c>
      <c r="M19" s="2">
        <f>+Tabla356[[#This Row],[ENTRADAS]]*Tabla356[[#This Row],[PRECIO]]</f>
        <v>0</v>
      </c>
      <c r="N19" s="2">
        <f>+Tabla356[[#This Row],[SALIDAS]]*Tabla356[[#This Row],[PRECIO]]</f>
        <v>0</v>
      </c>
      <c r="O19" s="2">
        <f>+Tabla356[[#This Row],[BALANCE INICIAL2]]+Tabla356[[#This Row],[ENTRADAS3]]-Tabla356[[#This Row],[SALIDAS4]]</f>
        <v>2850</v>
      </c>
    </row>
    <row r="20" spans="1:15">
      <c r="A20" s="9" t="s">
        <v>25</v>
      </c>
      <c r="B20" s="16" t="s">
        <v>901</v>
      </c>
      <c r="C20" t="s">
        <v>67</v>
      </c>
      <c r="D20" t="s">
        <v>279</v>
      </c>
      <c r="F20" s="9" t="s">
        <v>820</v>
      </c>
      <c r="G20">
        <v>6</v>
      </c>
      <c r="J20">
        <f>+Tabla356[[#This Row],[BALANCE INICIAL]]+Tabla356[[#This Row],[ENTRADAS]]-Tabla356[[#This Row],[SALIDAS]]</f>
        <v>6</v>
      </c>
      <c r="K20" s="2">
        <v>789.19</v>
      </c>
      <c r="L20" s="2">
        <f>+Tabla356[[#This Row],[BALANCE INICIAL]]*Tabla356[[#This Row],[PRECIO]]</f>
        <v>4735.1400000000003</v>
      </c>
      <c r="M20" s="2">
        <f>+Tabla356[[#This Row],[ENTRADAS]]*Tabla356[[#This Row],[PRECIO]]</f>
        <v>0</v>
      </c>
      <c r="N20" s="2">
        <f>+Tabla356[[#This Row],[SALIDAS]]*Tabla356[[#This Row],[PRECIO]]</f>
        <v>0</v>
      </c>
      <c r="O20" s="2">
        <f>+Tabla356[[#This Row],[BALANCE INICIAL2]]+Tabla356[[#This Row],[ENTRADAS3]]-Tabla356[[#This Row],[SALIDAS4]]</f>
        <v>4735.1400000000003</v>
      </c>
    </row>
    <row r="21" spans="1:15">
      <c r="A21" s="9" t="s">
        <v>25</v>
      </c>
      <c r="B21" s="16" t="s">
        <v>901</v>
      </c>
      <c r="C21" t="s">
        <v>67</v>
      </c>
      <c r="D21" t="s">
        <v>280</v>
      </c>
      <c r="F21" s="9" t="s">
        <v>820</v>
      </c>
      <c r="G21">
        <v>2</v>
      </c>
      <c r="J21">
        <f>+Tabla356[[#This Row],[BALANCE INICIAL]]+Tabla356[[#This Row],[ENTRADAS]]-Tabla356[[#This Row],[SALIDAS]]</f>
        <v>2</v>
      </c>
      <c r="K21" s="2">
        <v>847.46</v>
      </c>
      <c r="L21" s="2">
        <f>+Tabla356[[#This Row],[BALANCE INICIAL]]*Tabla356[[#This Row],[PRECIO]]</f>
        <v>1694.92</v>
      </c>
      <c r="M21" s="2">
        <f>+Tabla356[[#This Row],[ENTRADAS]]*Tabla356[[#This Row],[PRECIO]]</f>
        <v>0</v>
      </c>
      <c r="N21" s="2">
        <f>+Tabla356[[#This Row],[SALIDAS]]*Tabla356[[#This Row],[PRECIO]]</f>
        <v>0</v>
      </c>
      <c r="O21" s="2">
        <f>+Tabla356[[#This Row],[BALANCE INICIAL2]]+Tabla356[[#This Row],[ENTRADAS3]]-Tabla356[[#This Row],[SALIDAS4]]</f>
        <v>1694.92</v>
      </c>
    </row>
    <row r="22" spans="1:15">
      <c r="A22" s="9" t="s">
        <v>25</v>
      </c>
      <c r="B22" s="16" t="s">
        <v>901</v>
      </c>
      <c r="C22" t="s">
        <v>67</v>
      </c>
      <c r="D22" t="s">
        <v>288</v>
      </c>
      <c r="F22" s="9" t="s">
        <v>826</v>
      </c>
      <c r="G22">
        <v>41</v>
      </c>
      <c r="J22">
        <f>+Tabla356[[#This Row],[BALANCE INICIAL]]+Tabla356[[#This Row],[ENTRADAS]]-Tabla356[[#This Row],[SALIDAS]]</f>
        <v>41</v>
      </c>
      <c r="K22" s="2">
        <v>392</v>
      </c>
      <c r="L22" s="2">
        <f>+Tabla356[[#This Row],[BALANCE INICIAL]]*Tabla356[[#This Row],[PRECIO]]</f>
        <v>16072</v>
      </c>
      <c r="M22" s="2">
        <f>+Tabla356[[#This Row],[ENTRADAS]]*Tabla356[[#This Row],[PRECIO]]</f>
        <v>0</v>
      </c>
      <c r="N22" s="2">
        <f>+Tabla356[[#This Row],[SALIDAS]]*Tabla356[[#This Row],[PRECIO]]</f>
        <v>0</v>
      </c>
      <c r="O22" s="2">
        <f>+Tabla356[[#This Row],[BALANCE INICIAL2]]+Tabla356[[#This Row],[ENTRADAS3]]-Tabla356[[#This Row],[SALIDAS4]]</f>
        <v>16072</v>
      </c>
    </row>
    <row r="23" spans="1:15">
      <c r="A23" s="9" t="s">
        <v>25</v>
      </c>
      <c r="B23" s="16" t="s">
        <v>901</v>
      </c>
      <c r="C23" t="s">
        <v>67</v>
      </c>
      <c r="D23" t="s">
        <v>300</v>
      </c>
      <c r="F23" s="9" t="s">
        <v>820</v>
      </c>
      <c r="G23">
        <v>18</v>
      </c>
      <c r="J23">
        <f>+Tabla356[[#This Row],[BALANCE INICIAL]]+Tabla356[[#This Row],[ENTRADAS]]-Tabla356[[#This Row],[SALIDAS]]</f>
        <v>18</v>
      </c>
      <c r="K23" s="2">
        <v>831.57</v>
      </c>
      <c r="L23" s="2">
        <f>+Tabla356[[#This Row],[BALANCE INICIAL]]*Tabla356[[#This Row],[PRECIO]]</f>
        <v>14968.26</v>
      </c>
      <c r="M23" s="2">
        <f>+Tabla356[[#This Row],[ENTRADAS]]*Tabla356[[#This Row],[PRECIO]]</f>
        <v>0</v>
      </c>
      <c r="N23" s="2">
        <f>+Tabla356[[#This Row],[SALIDAS]]*Tabla356[[#This Row],[PRECIO]]</f>
        <v>0</v>
      </c>
      <c r="O23" s="2">
        <f>+Tabla356[[#This Row],[BALANCE INICIAL2]]+Tabla356[[#This Row],[ENTRADAS3]]-Tabla356[[#This Row],[SALIDAS4]]</f>
        <v>14968.26</v>
      </c>
    </row>
    <row r="24" spans="1:15">
      <c r="A24" s="9" t="s">
        <v>51</v>
      </c>
      <c r="B24" s="16" t="s">
        <v>901</v>
      </c>
      <c r="C24" t="s">
        <v>67</v>
      </c>
      <c r="D24" t="s">
        <v>390</v>
      </c>
      <c r="F24" s="9" t="s">
        <v>826</v>
      </c>
      <c r="G24">
        <v>1</v>
      </c>
      <c r="J24">
        <f>+Tabla356[[#This Row],[BALANCE INICIAL]]+Tabla356[[#This Row],[ENTRADAS]]-Tabla356[[#This Row],[SALIDAS]]</f>
        <v>1</v>
      </c>
      <c r="K24" s="2">
        <v>1400</v>
      </c>
      <c r="L24" s="2">
        <f>+Tabla356[[#This Row],[BALANCE INICIAL]]*Tabla356[[#This Row],[PRECIO]]</f>
        <v>1400</v>
      </c>
      <c r="M24" s="2">
        <f>+Tabla356[[#This Row],[ENTRADAS]]*Tabla356[[#This Row],[PRECIO]]</f>
        <v>0</v>
      </c>
      <c r="N24" s="2">
        <f>+Tabla356[[#This Row],[SALIDAS]]*Tabla356[[#This Row],[PRECIO]]</f>
        <v>0</v>
      </c>
      <c r="O24" s="2">
        <f>+Tabla356[[#This Row],[BALANCE INICIAL2]]+Tabla356[[#This Row],[ENTRADAS3]]-Tabla356[[#This Row],[SALIDAS4]]</f>
        <v>1400</v>
      </c>
    </row>
    <row r="25" spans="1:15">
      <c r="A25" s="9" t="s">
        <v>50</v>
      </c>
      <c r="B25" s="10" t="s">
        <v>902</v>
      </c>
      <c r="C25" t="s">
        <v>99</v>
      </c>
      <c r="D25" t="s">
        <v>915</v>
      </c>
      <c r="F25" s="9" t="s">
        <v>820</v>
      </c>
      <c r="G25">
        <v>2</v>
      </c>
      <c r="J25">
        <f>+Tabla356[[#This Row],[BALANCE INICIAL]]+Tabla356[[#This Row],[ENTRADAS]]-Tabla356[[#This Row],[SALIDAS]]</f>
        <v>2</v>
      </c>
      <c r="K25" s="2">
        <v>650</v>
      </c>
      <c r="L25" s="2">
        <f>+Tabla356[[#This Row],[BALANCE INICIAL]]*Tabla356[[#This Row],[PRECIO]]</f>
        <v>1300</v>
      </c>
      <c r="M25" s="2">
        <f>+Tabla356[[#This Row],[ENTRADAS]]*Tabla356[[#This Row],[PRECIO]]</f>
        <v>0</v>
      </c>
      <c r="N25" s="2">
        <f>+Tabla356[[#This Row],[SALIDAS]]*Tabla356[[#This Row],[PRECIO]]</f>
        <v>0</v>
      </c>
      <c r="O25" s="2">
        <f>+Tabla356[[#This Row],[BALANCE INICIAL2]]+Tabla356[[#This Row],[ENTRADAS3]]-Tabla356[[#This Row],[SALIDAS4]]</f>
        <v>1300</v>
      </c>
    </row>
    <row r="26" spans="1:15">
      <c r="A26" s="9" t="s">
        <v>54</v>
      </c>
      <c r="B26" t="s">
        <v>878</v>
      </c>
      <c r="C26" t="s">
        <v>102</v>
      </c>
      <c r="D26" t="s">
        <v>393</v>
      </c>
      <c r="F26" s="9" t="s">
        <v>820</v>
      </c>
      <c r="G26">
        <v>1500</v>
      </c>
      <c r="I26">
        <v>1500</v>
      </c>
      <c r="J26">
        <f>+Tabla356[[#This Row],[BALANCE INICIAL]]+Tabla356[[#This Row],[ENTRADAS]]-Tabla356[[#This Row],[SALIDAS]]</f>
        <v>0</v>
      </c>
      <c r="K26" s="2">
        <v>130.25</v>
      </c>
      <c r="L26" s="2">
        <f>+Tabla356[[#This Row],[BALANCE INICIAL]]*Tabla356[[#This Row],[PRECIO]]</f>
        <v>195375</v>
      </c>
      <c r="M26" s="2">
        <f>+Tabla356[[#This Row],[ENTRADAS]]*Tabla356[[#This Row],[PRECIO]]</f>
        <v>0</v>
      </c>
      <c r="N26" s="2">
        <f>+Tabla356[[#This Row],[SALIDAS]]*Tabla356[[#This Row],[PRECIO]]</f>
        <v>195375</v>
      </c>
      <c r="O26" s="2">
        <f>+Tabla356[[#This Row],[BALANCE INICIAL2]]+Tabla356[[#This Row],[ENTRADAS3]]-Tabla356[[#This Row],[SALIDAS4]]</f>
        <v>0</v>
      </c>
    </row>
    <row r="27" spans="1:15">
      <c r="A27" s="9" t="s">
        <v>29</v>
      </c>
      <c r="B27" t="s">
        <v>878</v>
      </c>
      <c r="C27" t="s">
        <v>102</v>
      </c>
      <c r="D27" t="s">
        <v>485</v>
      </c>
      <c r="F27" s="9" t="s">
        <v>865</v>
      </c>
      <c r="G27">
        <v>2</v>
      </c>
      <c r="J27">
        <f>+Tabla356[[#This Row],[BALANCE INICIAL]]+Tabla356[[#This Row],[ENTRADAS]]-Tabla356[[#This Row],[SALIDAS]]</f>
        <v>2</v>
      </c>
      <c r="K27" s="2">
        <v>174</v>
      </c>
      <c r="L27" s="2">
        <f>+Tabla356[[#This Row],[BALANCE INICIAL]]*Tabla356[[#This Row],[PRECIO]]</f>
        <v>348</v>
      </c>
      <c r="M27" s="2">
        <f>+Tabla356[[#This Row],[ENTRADAS]]*Tabla356[[#This Row],[PRECIO]]</f>
        <v>0</v>
      </c>
      <c r="N27" s="2">
        <f>+Tabla356[[#This Row],[SALIDAS]]*Tabla356[[#This Row],[PRECIO]]</f>
        <v>0</v>
      </c>
      <c r="O27" s="2">
        <f>+Tabla356[[#This Row],[BALANCE INICIAL2]]+Tabla356[[#This Row],[ENTRADAS3]]-Tabla356[[#This Row],[SALIDAS4]]</f>
        <v>348</v>
      </c>
    </row>
    <row r="28" spans="1:15">
      <c r="A28" s="9" t="s">
        <v>29</v>
      </c>
      <c r="B28" t="s">
        <v>878</v>
      </c>
      <c r="C28" t="s">
        <v>102</v>
      </c>
      <c r="D28" t="s">
        <v>486</v>
      </c>
      <c r="F28" s="9" t="s">
        <v>865</v>
      </c>
      <c r="G28">
        <v>22</v>
      </c>
      <c r="J28">
        <f>+Tabla356[[#This Row],[BALANCE INICIAL]]+Tabla356[[#This Row],[ENTRADAS]]-Tabla356[[#This Row],[SALIDAS]]</f>
        <v>22</v>
      </c>
      <c r="K28" s="2">
        <v>355.93</v>
      </c>
      <c r="L28" s="2">
        <f>+Tabla356[[#This Row],[BALANCE INICIAL]]*Tabla356[[#This Row],[PRECIO]]</f>
        <v>7830.46</v>
      </c>
      <c r="M28" s="2">
        <f>+Tabla356[[#This Row],[ENTRADAS]]*Tabla356[[#This Row],[PRECIO]]</f>
        <v>0</v>
      </c>
      <c r="N28" s="2">
        <f>+Tabla356[[#This Row],[SALIDAS]]*Tabla356[[#This Row],[PRECIO]]</f>
        <v>0</v>
      </c>
      <c r="O28" s="2">
        <f>+Tabla356[[#This Row],[BALANCE INICIAL2]]+Tabla356[[#This Row],[ENTRADAS3]]-Tabla356[[#This Row],[SALIDAS4]]</f>
        <v>7830.46</v>
      </c>
    </row>
    <row r="29" spans="1:15">
      <c r="A29" s="9" t="s">
        <v>29</v>
      </c>
      <c r="B29" t="s">
        <v>878</v>
      </c>
      <c r="C29" t="s">
        <v>102</v>
      </c>
      <c r="D29" t="s">
        <v>487</v>
      </c>
      <c r="F29" s="9" t="s">
        <v>865</v>
      </c>
      <c r="G29">
        <v>1</v>
      </c>
      <c r="J29">
        <f>+Tabla356[[#This Row],[BALANCE INICIAL]]+Tabla356[[#This Row],[ENTRADAS]]-Tabla356[[#This Row],[SALIDAS]]</f>
        <v>1</v>
      </c>
      <c r="K29" s="2">
        <v>103.95</v>
      </c>
      <c r="L29" s="2">
        <f>+Tabla356[[#This Row],[BALANCE INICIAL]]*Tabla356[[#This Row],[PRECIO]]</f>
        <v>103.95</v>
      </c>
      <c r="M29" s="2">
        <f>+Tabla356[[#This Row],[ENTRADAS]]*Tabla356[[#This Row],[PRECIO]]</f>
        <v>0</v>
      </c>
      <c r="N29" s="2">
        <f>+Tabla356[[#This Row],[SALIDAS]]*Tabla356[[#This Row],[PRECIO]]</f>
        <v>0</v>
      </c>
      <c r="O29" s="2">
        <f>+Tabla356[[#This Row],[BALANCE INICIAL2]]+Tabla356[[#This Row],[ENTRADAS3]]-Tabla356[[#This Row],[SALIDAS4]]</f>
        <v>103.95</v>
      </c>
    </row>
    <row r="30" spans="1:15">
      <c r="A30" s="9" t="s">
        <v>29</v>
      </c>
      <c r="B30" t="s">
        <v>878</v>
      </c>
      <c r="C30" t="s">
        <v>102</v>
      </c>
      <c r="D30" t="s">
        <v>488</v>
      </c>
      <c r="F30" s="9" t="s">
        <v>865</v>
      </c>
      <c r="G30">
        <v>2</v>
      </c>
      <c r="J30">
        <f>+Tabla356[[#This Row],[BALANCE INICIAL]]+Tabla356[[#This Row],[ENTRADAS]]-Tabla356[[#This Row],[SALIDAS]]</f>
        <v>2</v>
      </c>
      <c r="K30" s="2">
        <v>395</v>
      </c>
      <c r="L30" s="2">
        <f>+Tabla356[[#This Row],[BALANCE INICIAL]]*Tabla356[[#This Row],[PRECIO]]</f>
        <v>790</v>
      </c>
      <c r="M30" s="2">
        <f>+Tabla356[[#This Row],[ENTRADAS]]*Tabla356[[#This Row],[PRECIO]]</f>
        <v>0</v>
      </c>
      <c r="N30" s="2">
        <f>+Tabla356[[#This Row],[SALIDAS]]*Tabla356[[#This Row],[PRECIO]]</f>
        <v>0</v>
      </c>
      <c r="O30" s="2">
        <f>+Tabla356[[#This Row],[BALANCE INICIAL2]]+Tabla356[[#This Row],[ENTRADAS3]]-Tabla356[[#This Row],[SALIDAS4]]</f>
        <v>790</v>
      </c>
    </row>
    <row r="31" spans="1:15">
      <c r="A31" s="9" t="s">
        <v>29</v>
      </c>
      <c r="B31" t="s">
        <v>878</v>
      </c>
      <c r="C31" t="s">
        <v>102</v>
      </c>
      <c r="D31" t="s">
        <v>489</v>
      </c>
      <c r="F31" s="9" t="s">
        <v>865</v>
      </c>
      <c r="G31">
        <v>1</v>
      </c>
      <c r="J31">
        <f>+Tabla356[[#This Row],[BALANCE INICIAL]]+Tabla356[[#This Row],[ENTRADAS]]-Tabla356[[#This Row],[SALIDAS]]</f>
        <v>1</v>
      </c>
      <c r="K31" s="2">
        <v>395</v>
      </c>
      <c r="L31" s="2">
        <f>+Tabla356[[#This Row],[BALANCE INICIAL]]*Tabla356[[#This Row],[PRECIO]]</f>
        <v>395</v>
      </c>
      <c r="M31" s="2">
        <f>+Tabla356[[#This Row],[ENTRADAS]]*Tabla356[[#This Row],[PRECIO]]</f>
        <v>0</v>
      </c>
      <c r="N31" s="2">
        <f>+Tabla356[[#This Row],[SALIDAS]]*Tabla356[[#This Row],[PRECIO]]</f>
        <v>0</v>
      </c>
      <c r="O31" s="2">
        <f>+Tabla356[[#This Row],[BALANCE INICIAL2]]+Tabla356[[#This Row],[ENTRADAS3]]-Tabla356[[#This Row],[SALIDAS4]]</f>
        <v>395</v>
      </c>
    </row>
    <row r="32" spans="1:15">
      <c r="A32" s="9" t="s">
        <v>29</v>
      </c>
      <c r="B32" t="s">
        <v>878</v>
      </c>
      <c r="C32" t="s">
        <v>102</v>
      </c>
      <c r="D32" t="s">
        <v>490</v>
      </c>
      <c r="F32" s="9" t="s">
        <v>908</v>
      </c>
      <c r="G32">
        <v>0</v>
      </c>
      <c r="J32">
        <f>+Tabla356[[#This Row],[BALANCE INICIAL]]+Tabla356[[#This Row],[ENTRADAS]]-Tabla356[[#This Row],[SALIDAS]]</f>
        <v>0</v>
      </c>
      <c r="K32" s="2">
        <v>36</v>
      </c>
      <c r="L32" s="2">
        <f>+Tabla356[[#This Row],[BALANCE INICIAL]]*Tabla356[[#This Row],[PRECIO]]</f>
        <v>0</v>
      </c>
      <c r="M32" s="2">
        <f>+Tabla356[[#This Row],[ENTRADAS]]*Tabla356[[#This Row],[PRECIO]]</f>
        <v>0</v>
      </c>
      <c r="N32" s="2">
        <f>+Tabla356[[#This Row],[SALIDAS]]*Tabla356[[#This Row],[PRECIO]]</f>
        <v>0</v>
      </c>
      <c r="O32" s="2">
        <f>+Tabla356[[#This Row],[BALANCE INICIAL2]]+Tabla356[[#This Row],[ENTRADAS3]]-Tabla356[[#This Row],[SALIDAS4]]</f>
        <v>0</v>
      </c>
    </row>
    <row r="33" spans="1:15">
      <c r="A33" s="9" t="s">
        <v>29</v>
      </c>
      <c r="B33" t="s">
        <v>878</v>
      </c>
      <c r="C33" t="s">
        <v>102</v>
      </c>
      <c r="D33" t="s">
        <v>491</v>
      </c>
      <c r="F33" s="9" t="s">
        <v>911</v>
      </c>
      <c r="G33">
        <v>0</v>
      </c>
      <c r="J33">
        <f>+Tabla356[[#This Row],[BALANCE INICIAL]]+Tabla356[[#This Row],[ENTRADAS]]-Tabla356[[#This Row],[SALIDAS]]</f>
        <v>0</v>
      </c>
      <c r="K33" s="2">
        <v>625</v>
      </c>
      <c r="L33" s="2">
        <f>+Tabla356[[#This Row],[BALANCE INICIAL]]*Tabla356[[#This Row],[PRECIO]]</f>
        <v>0</v>
      </c>
      <c r="M33" s="2">
        <f>+Tabla356[[#This Row],[ENTRADAS]]*Tabla356[[#This Row],[PRECIO]]</f>
        <v>0</v>
      </c>
      <c r="N33" s="2">
        <f>+Tabla356[[#This Row],[SALIDAS]]*Tabla356[[#This Row],[PRECIO]]</f>
        <v>0</v>
      </c>
      <c r="O33" s="2">
        <f>+Tabla356[[#This Row],[BALANCE INICIAL2]]+Tabla356[[#This Row],[ENTRADAS3]]-Tabla356[[#This Row],[SALIDAS4]]</f>
        <v>0</v>
      </c>
    </row>
    <row r="34" spans="1:15">
      <c r="A34" s="9" t="s">
        <v>29</v>
      </c>
      <c r="B34" t="s">
        <v>878</v>
      </c>
      <c r="C34" t="s">
        <v>102</v>
      </c>
      <c r="D34" t="s">
        <v>492</v>
      </c>
      <c r="F34" s="9" t="s">
        <v>908</v>
      </c>
      <c r="G34">
        <v>0</v>
      </c>
      <c r="J34">
        <f>+Tabla356[[#This Row],[BALANCE INICIAL]]+Tabla356[[#This Row],[ENTRADAS]]-Tabla356[[#This Row],[SALIDAS]]</f>
        <v>0</v>
      </c>
      <c r="K34" s="2">
        <v>36</v>
      </c>
      <c r="L34" s="2">
        <f>+Tabla356[[#This Row],[BALANCE INICIAL]]*Tabla356[[#This Row],[PRECIO]]</f>
        <v>0</v>
      </c>
      <c r="M34" s="2">
        <f>+Tabla356[[#This Row],[ENTRADAS]]*Tabla356[[#This Row],[PRECIO]]</f>
        <v>0</v>
      </c>
      <c r="N34" s="2">
        <f>+Tabla356[[#This Row],[SALIDAS]]*Tabla356[[#This Row],[PRECIO]]</f>
        <v>0</v>
      </c>
      <c r="O34" s="2">
        <f>+Tabla356[[#This Row],[BALANCE INICIAL2]]+Tabla356[[#This Row],[ENTRADAS3]]-Tabla356[[#This Row],[SALIDAS4]]</f>
        <v>0</v>
      </c>
    </row>
    <row r="35" spans="1:15">
      <c r="A35" s="9" t="s">
        <v>29</v>
      </c>
      <c r="B35" t="s">
        <v>878</v>
      </c>
      <c r="C35" t="s">
        <v>102</v>
      </c>
      <c r="D35" t="s">
        <v>493</v>
      </c>
      <c r="F35" s="9" t="s">
        <v>908</v>
      </c>
      <c r="G35">
        <v>0</v>
      </c>
      <c r="J35">
        <f>+Tabla356[[#This Row],[BALANCE INICIAL]]+Tabla356[[#This Row],[ENTRADAS]]-Tabla356[[#This Row],[SALIDAS]]</f>
        <v>0</v>
      </c>
      <c r="K35" s="2">
        <v>64</v>
      </c>
      <c r="L35" s="2">
        <f>+Tabla356[[#This Row],[BALANCE INICIAL]]*Tabla356[[#This Row],[PRECIO]]</f>
        <v>0</v>
      </c>
      <c r="M35" s="2">
        <f>+Tabla356[[#This Row],[ENTRADAS]]*Tabla356[[#This Row],[PRECIO]]</f>
        <v>0</v>
      </c>
      <c r="N35" s="2">
        <f>+Tabla356[[#This Row],[SALIDAS]]*Tabla356[[#This Row],[PRECIO]]</f>
        <v>0</v>
      </c>
      <c r="O35" s="2">
        <f>+Tabla356[[#This Row],[BALANCE INICIAL2]]+Tabla356[[#This Row],[ENTRADAS3]]-Tabla356[[#This Row],[SALIDAS4]]</f>
        <v>0</v>
      </c>
    </row>
    <row r="36" spans="1:15">
      <c r="A36" s="9" t="s">
        <v>29</v>
      </c>
      <c r="B36" t="s">
        <v>878</v>
      </c>
      <c r="C36" t="s">
        <v>102</v>
      </c>
      <c r="D36" t="s">
        <v>494</v>
      </c>
      <c r="F36" s="9" t="s">
        <v>908</v>
      </c>
      <c r="G36">
        <v>0</v>
      </c>
      <c r="J36">
        <f>+Tabla356[[#This Row],[BALANCE INICIAL]]+Tabla356[[#This Row],[ENTRADAS]]-Tabla356[[#This Row],[SALIDAS]]</f>
        <v>0</v>
      </c>
      <c r="K36" s="2">
        <v>109</v>
      </c>
      <c r="L36" s="2">
        <f>+Tabla356[[#This Row],[BALANCE INICIAL]]*Tabla356[[#This Row],[PRECIO]]</f>
        <v>0</v>
      </c>
      <c r="M36" s="2">
        <f>+Tabla356[[#This Row],[ENTRADAS]]*Tabla356[[#This Row],[PRECIO]]</f>
        <v>0</v>
      </c>
      <c r="N36" s="2">
        <f>+Tabla356[[#This Row],[SALIDAS]]*Tabla356[[#This Row],[PRECIO]]</f>
        <v>0</v>
      </c>
      <c r="O36" s="2">
        <f>+Tabla356[[#This Row],[BALANCE INICIAL2]]+Tabla356[[#This Row],[ENTRADAS3]]-Tabla356[[#This Row],[SALIDAS4]]</f>
        <v>0</v>
      </c>
    </row>
    <row r="37" spans="1:15">
      <c r="A37" s="9" t="s">
        <v>29</v>
      </c>
      <c r="B37" s="16" t="s">
        <v>878</v>
      </c>
      <c r="C37" t="s">
        <v>102</v>
      </c>
      <c r="D37" t="s">
        <v>495</v>
      </c>
      <c r="F37" s="9" t="s">
        <v>908</v>
      </c>
      <c r="G37">
        <v>0</v>
      </c>
      <c r="J37">
        <f>+Tabla356[[#This Row],[BALANCE INICIAL]]+Tabla356[[#This Row],[ENTRADAS]]-Tabla356[[#This Row],[SALIDAS]]</f>
        <v>0</v>
      </c>
      <c r="K37" s="2">
        <v>257</v>
      </c>
      <c r="L37" s="2">
        <f>+Tabla356[[#This Row],[BALANCE INICIAL]]*Tabla356[[#This Row],[PRECIO]]</f>
        <v>0</v>
      </c>
      <c r="M37" s="2">
        <f>+Tabla356[[#This Row],[ENTRADAS]]*Tabla356[[#This Row],[PRECIO]]</f>
        <v>0</v>
      </c>
      <c r="N37" s="2">
        <f>+Tabla356[[#This Row],[SALIDAS]]*Tabla356[[#This Row],[PRECIO]]</f>
        <v>0</v>
      </c>
      <c r="O37" s="2">
        <f>+Tabla356[[#This Row],[BALANCE INICIAL2]]+Tabla356[[#This Row],[ENTRADAS3]]-Tabla356[[#This Row],[SALIDAS4]]</f>
        <v>0</v>
      </c>
    </row>
    <row r="38" spans="1:15">
      <c r="A38" s="9" t="s">
        <v>29</v>
      </c>
      <c r="B38" s="16" t="s">
        <v>878</v>
      </c>
      <c r="C38" t="s">
        <v>102</v>
      </c>
      <c r="D38" t="s">
        <v>496</v>
      </c>
      <c r="F38" s="9" t="s">
        <v>910</v>
      </c>
      <c r="G38">
        <v>0</v>
      </c>
      <c r="J38">
        <f>+Tabla356[[#This Row],[BALANCE INICIAL]]+Tabla356[[#This Row],[ENTRADAS]]-Tabla356[[#This Row],[SALIDAS]]</f>
        <v>0</v>
      </c>
      <c r="K38" s="2">
        <v>117</v>
      </c>
      <c r="L38" s="2">
        <f>+Tabla356[[#This Row],[BALANCE INICIAL]]*Tabla356[[#This Row],[PRECIO]]</f>
        <v>0</v>
      </c>
      <c r="M38" s="2">
        <f>+Tabla356[[#This Row],[ENTRADAS]]*Tabla356[[#This Row],[PRECIO]]</f>
        <v>0</v>
      </c>
      <c r="N38" s="2">
        <f>+Tabla356[[#This Row],[SALIDAS]]*Tabla356[[#This Row],[PRECIO]]</f>
        <v>0</v>
      </c>
      <c r="O38" s="2">
        <f>+Tabla356[[#This Row],[BALANCE INICIAL2]]+Tabla356[[#This Row],[ENTRADAS3]]-Tabla356[[#This Row],[SALIDAS4]]</f>
        <v>0</v>
      </c>
    </row>
    <row r="39" spans="1:15">
      <c r="A39" s="9" t="s">
        <v>29</v>
      </c>
      <c r="B39" s="16" t="s">
        <v>878</v>
      </c>
      <c r="C39" t="s">
        <v>102</v>
      </c>
      <c r="D39" t="s">
        <v>498</v>
      </c>
      <c r="F39" s="9" t="s">
        <v>908</v>
      </c>
      <c r="G39">
        <v>0</v>
      </c>
      <c r="J39">
        <f>+Tabla356[[#This Row],[BALANCE INICIAL]]+Tabla356[[#This Row],[ENTRADAS]]-Tabla356[[#This Row],[SALIDAS]]</f>
        <v>0</v>
      </c>
      <c r="K39" s="2">
        <v>235</v>
      </c>
      <c r="L39" s="2">
        <f>+Tabla356[[#This Row],[BALANCE INICIAL]]*Tabla356[[#This Row],[PRECIO]]</f>
        <v>0</v>
      </c>
      <c r="M39" s="2">
        <f>+Tabla356[[#This Row],[ENTRADAS]]*Tabla356[[#This Row],[PRECIO]]</f>
        <v>0</v>
      </c>
      <c r="N39" s="2">
        <f>+Tabla356[[#This Row],[SALIDAS]]*Tabla356[[#This Row],[PRECIO]]</f>
        <v>0</v>
      </c>
      <c r="O39" s="2">
        <f>+Tabla356[[#This Row],[BALANCE INICIAL2]]+Tabla356[[#This Row],[ENTRADAS3]]-Tabla356[[#This Row],[SALIDAS4]]</f>
        <v>0</v>
      </c>
    </row>
    <row r="40" spans="1:15">
      <c r="A40" s="9" t="s">
        <v>29</v>
      </c>
      <c r="B40" s="16" t="s">
        <v>878</v>
      </c>
      <c r="C40" t="s">
        <v>102</v>
      </c>
      <c r="D40" t="s">
        <v>499</v>
      </c>
      <c r="F40" s="9" t="s">
        <v>908</v>
      </c>
      <c r="G40">
        <v>0</v>
      </c>
      <c r="J40">
        <f>+Tabla356[[#This Row],[BALANCE INICIAL]]+Tabla356[[#This Row],[ENTRADAS]]-Tabla356[[#This Row],[SALIDAS]]</f>
        <v>0</v>
      </c>
      <c r="K40" s="2">
        <v>228</v>
      </c>
      <c r="L40" s="2">
        <f>+Tabla356[[#This Row],[BALANCE INICIAL]]*Tabla356[[#This Row],[PRECIO]]</f>
        <v>0</v>
      </c>
      <c r="M40" s="2">
        <f>+Tabla356[[#This Row],[ENTRADAS]]*Tabla356[[#This Row],[PRECIO]]</f>
        <v>0</v>
      </c>
      <c r="N40" s="2">
        <f>+Tabla356[[#This Row],[SALIDAS]]*Tabla356[[#This Row],[PRECIO]]</f>
        <v>0</v>
      </c>
      <c r="O40" s="2">
        <f>+Tabla356[[#This Row],[BALANCE INICIAL2]]+Tabla356[[#This Row],[ENTRADAS3]]-Tabla356[[#This Row],[SALIDAS4]]</f>
        <v>0</v>
      </c>
    </row>
    <row r="41" spans="1:15">
      <c r="A41" s="9" t="s">
        <v>29</v>
      </c>
      <c r="B41" s="16" t="s">
        <v>878</v>
      </c>
      <c r="C41" t="s">
        <v>102</v>
      </c>
      <c r="D41" t="s">
        <v>500</v>
      </c>
      <c r="F41" s="9" t="s">
        <v>908</v>
      </c>
      <c r="G41">
        <v>0</v>
      </c>
      <c r="J41">
        <f>+Tabla356[[#This Row],[BALANCE INICIAL]]+Tabla356[[#This Row],[ENTRADAS]]-Tabla356[[#This Row],[SALIDAS]]</f>
        <v>0</v>
      </c>
      <c r="K41" s="2">
        <v>77</v>
      </c>
      <c r="L41" s="2">
        <f>+Tabla356[[#This Row],[BALANCE INICIAL]]*Tabla356[[#This Row],[PRECIO]]</f>
        <v>0</v>
      </c>
      <c r="M41" s="2">
        <f>+Tabla356[[#This Row],[ENTRADAS]]*Tabla356[[#This Row],[PRECIO]]</f>
        <v>0</v>
      </c>
      <c r="N41" s="2">
        <f>+Tabla356[[#This Row],[SALIDAS]]*Tabla356[[#This Row],[PRECIO]]</f>
        <v>0</v>
      </c>
      <c r="O41" s="2">
        <f>+Tabla356[[#This Row],[BALANCE INICIAL2]]+Tabla356[[#This Row],[ENTRADAS3]]-Tabla356[[#This Row],[SALIDAS4]]</f>
        <v>0</v>
      </c>
    </row>
    <row r="42" spans="1:15">
      <c r="A42" s="9" t="s">
        <v>29</v>
      </c>
      <c r="B42" s="16" t="s">
        <v>878</v>
      </c>
      <c r="C42" t="s">
        <v>102</v>
      </c>
      <c r="D42" t="s">
        <v>501</v>
      </c>
      <c r="F42" s="9" t="s">
        <v>908</v>
      </c>
      <c r="G42">
        <v>0</v>
      </c>
      <c r="J42">
        <f>+Tabla356[[#This Row],[BALANCE INICIAL]]+Tabla356[[#This Row],[ENTRADAS]]-Tabla356[[#This Row],[SALIDAS]]</f>
        <v>0</v>
      </c>
      <c r="K42" s="2">
        <v>150</v>
      </c>
      <c r="L42" s="2">
        <f>+Tabla356[[#This Row],[BALANCE INICIAL]]*Tabla356[[#This Row],[PRECIO]]</f>
        <v>0</v>
      </c>
      <c r="M42" s="2">
        <f>+Tabla356[[#This Row],[ENTRADAS]]*Tabla356[[#This Row],[PRECIO]]</f>
        <v>0</v>
      </c>
      <c r="N42" s="2">
        <f>+Tabla356[[#This Row],[SALIDAS]]*Tabla356[[#This Row],[PRECIO]]</f>
        <v>0</v>
      </c>
      <c r="O42" s="2">
        <f>+Tabla356[[#This Row],[BALANCE INICIAL2]]+Tabla356[[#This Row],[ENTRADAS3]]-Tabla356[[#This Row],[SALIDAS4]]</f>
        <v>0</v>
      </c>
    </row>
    <row r="43" spans="1:15">
      <c r="A43" s="9" t="s">
        <v>29</v>
      </c>
      <c r="B43" s="16" t="s">
        <v>878</v>
      </c>
      <c r="C43" t="s">
        <v>102</v>
      </c>
      <c r="D43" t="s">
        <v>502</v>
      </c>
      <c r="F43" s="9" t="s">
        <v>908</v>
      </c>
      <c r="G43">
        <v>0</v>
      </c>
      <c r="J43">
        <f>+Tabla356[[#This Row],[BALANCE INICIAL]]+Tabla356[[#This Row],[ENTRADAS]]-Tabla356[[#This Row],[SALIDAS]]</f>
        <v>0</v>
      </c>
      <c r="K43" s="2">
        <v>58</v>
      </c>
      <c r="L43" s="2">
        <f>+Tabla356[[#This Row],[BALANCE INICIAL]]*Tabla356[[#This Row],[PRECIO]]</f>
        <v>0</v>
      </c>
      <c r="M43" s="2">
        <f>+Tabla356[[#This Row],[ENTRADAS]]*Tabla356[[#This Row],[PRECIO]]</f>
        <v>0</v>
      </c>
      <c r="N43" s="2">
        <f>+Tabla356[[#This Row],[SALIDAS]]*Tabla356[[#This Row],[PRECIO]]</f>
        <v>0</v>
      </c>
      <c r="O43" s="2">
        <f>+Tabla356[[#This Row],[BALANCE INICIAL2]]+Tabla356[[#This Row],[ENTRADAS3]]-Tabla356[[#This Row],[SALIDAS4]]</f>
        <v>0</v>
      </c>
    </row>
    <row r="44" spans="1:15">
      <c r="A44" s="9" t="s">
        <v>29</v>
      </c>
      <c r="B44" s="16" t="s">
        <v>878</v>
      </c>
      <c r="C44" t="s">
        <v>102</v>
      </c>
      <c r="D44" t="s">
        <v>503</v>
      </c>
      <c r="F44" s="9" t="s">
        <v>908</v>
      </c>
      <c r="G44">
        <v>0</v>
      </c>
      <c r="J44">
        <f>+Tabla356[[#This Row],[BALANCE INICIAL]]+Tabla356[[#This Row],[ENTRADAS]]-Tabla356[[#This Row],[SALIDAS]]</f>
        <v>0</v>
      </c>
      <c r="K44" s="2">
        <v>215</v>
      </c>
      <c r="L44" s="2">
        <f>+Tabla356[[#This Row],[BALANCE INICIAL]]*Tabla356[[#This Row],[PRECIO]]</f>
        <v>0</v>
      </c>
      <c r="M44" s="2">
        <f>+Tabla356[[#This Row],[ENTRADAS]]*Tabla356[[#This Row],[PRECIO]]</f>
        <v>0</v>
      </c>
      <c r="N44" s="2">
        <f>+Tabla356[[#This Row],[SALIDAS]]*Tabla356[[#This Row],[PRECIO]]</f>
        <v>0</v>
      </c>
      <c r="O44" s="2">
        <f>+Tabla356[[#This Row],[BALANCE INICIAL2]]+Tabla356[[#This Row],[ENTRADAS3]]-Tabla356[[#This Row],[SALIDAS4]]</f>
        <v>0</v>
      </c>
    </row>
    <row r="45" spans="1:15">
      <c r="A45" s="9" t="s">
        <v>29</v>
      </c>
      <c r="B45" s="16" t="s">
        <v>878</v>
      </c>
      <c r="C45" t="s">
        <v>102</v>
      </c>
      <c r="D45" t="s">
        <v>505</v>
      </c>
      <c r="F45" s="9" t="s">
        <v>910</v>
      </c>
      <c r="G45">
        <v>0</v>
      </c>
      <c r="J45">
        <f>+Tabla356[[#This Row],[BALANCE INICIAL]]+Tabla356[[#This Row],[ENTRADAS]]-Tabla356[[#This Row],[SALIDAS]]</f>
        <v>0</v>
      </c>
      <c r="K45" s="2">
        <v>50</v>
      </c>
      <c r="L45" s="2">
        <f>+Tabla356[[#This Row],[BALANCE INICIAL]]*Tabla356[[#This Row],[PRECIO]]</f>
        <v>0</v>
      </c>
      <c r="M45" s="2">
        <f>+Tabla356[[#This Row],[ENTRADAS]]*Tabla356[[#This Row],[PRECIO]]</f>
        <v>0</v>
      </c>
      <c r="N45" s="2">
        <f>+Tabla356[[#This Row],[SALIDAS]]*Tabla356[[#This Row],[PRECIO]]</f>
        <v>0</v>
      </c>
      <c r="O45" s="2">
        <f>+Tabla356[[#This Row],[BALANCE INICIAL2]]+Tabla356[[#This Row],[ENTRADAS3]]-Tabla356[[#This Row],[SALIDAS4]]</f>
        <v>0</v>
      </c>
    </row>
    <row r="46" spans="1:15">
      <c r="A46" s="9" t="s">
        <v>29</v>
      </c>
      <c r="B46" s="16" t="s">
        <v>878</v>
      </c>
      <c r="C46" t="s">
        <v>102</v>
      </c>
      <c r="D46" t="s">
        <v>506</v>
      </c>
      <c r="F46" s="9" t="s">
        <v>821</v>
      </c>
      <c r="G46">
        <v>0</v>
      </c>
      <c r="J46">
        <f>+Tabla356[[#This Row],[BALANCE INICIAL]]+Tabla356[[#This Row],[ENTRADAS]]-Tabla356[[#This Row],[SALIDAS]]</f>
        <v>0</v>
      </c>
      <c r="K46" s="2">
        <v>175</v>
      </c>
      <c r="L46" s="2">
        <f>+Tabla356[[#This Row],[BALANCE INICIAL]]*Tabla356[[#This Row],[PRECIO]]</f>
        <v>0</v>
      </c>
      <c r="M46" s="2">
        <f>+Tabla356[[#This Row],[ENTRADAS]]*Tabla356[[#This Row],[PRECIO]]</f>
        <v>0</v>
      </c>
      <c r="N46" s="2">
        <f>+Tabla356[[#This Row],[SALIDAS]]*Tabla356[[#This Row],[PRECIO]]</f>
        <v>0</v>
      </c>
      <c r="O46" s="2">
        <f>+Tabla356[[#This Row],[BALANCE INICIAL2]]+Tabla356[[#This Row],[ENTRADAS3]]-Tabla356[[#This Row],[SALIDAS4]]</f>
        <v>0</v>
      </c>
    </row>
    <row r="47" spans="1:15">
      <c r="A47" s="9" t="s">
        <v>29</v>
      </c>
      <c r="B47" t="s">
        <v>878</v>
      </c>
      <c r="C47" t="s">
        <v>102</v>
      </c>
      <c r="D47" t="s">
        <v>507</v>
      </c>
      <c r="F47" s="9" t="s">
        <v>826</v>
      </c>
      <c r="G47">
        <v>0</v>
      </c>
      <c r="J47">
        <f>+Tabla356[[#This Row],[BALANCE INICIAL]]+Tabla356[[#This Row],[ENTRADAS]]-Tabla356[[#This Row],[SALIDAS]]</f>
        <v>0</v>
      </c>
      <c r="K47" s="2">
        <v>9</v>
      </c>
      <c r="L47" s="2">
        <f>+Tabla356[[#This Row],[BALANCE INICIAL]]*Tabla356[[#This Row],[PRECIO]]</f>
        <v>0</v>
      </c>
      <c r="M47" s="2">
        <f>+Tabla356[[#This Row],[ENTRADAS]]*Tabla356[[#This Row],[PRECIO]]</f>
        <v>0</v>
      </c>
      <c r="N47" s="2">
        <f>+Tabla356[[#This Row],[SALIDAS]]*Tabla356[[#This Row],[PRECIO]]</f>
        <v>0</v>
      </c>
      <c r="O47" s="2">
        <f>+Tabla356[[#This Row],[BALANCE INICIAL2]]+Tabla356[[#This Row],[ENTRADAS3]]-Tabla356[[#This Row],[SALIDAS4]]</f>
        <v>0</v>
      </c>
    </row>
    <row r="48" spans="1:15">
      <c r="A48" s="9" t="s">
        <v>29</v>
      </c>
      <c r="B48" s="16" t="s">
        <v>878</v>
      </c>
      <c r="C48" t="s">
        <v>102</v>
      </c>
      <c r="D48" t="s">
        <v>508</v>
      </c>
      <c r="F48" s="9" t="s">
        <v>908</v>
      </c>
      <c r="G48">
        <v>0</v>
      </c>
      <c r="J48">
        <f>+Tabla356[[#This Row],[BALANCE INICIAL]]+Tabla356[[#This Row],[ENTRADAS]]-Tabla356[[#This Row],[SALIDAS]]</f>
        <v>0</v>
      </c>
      <c r="K48" s="2">
        <v>54</v>
      </c>
      <c r="L48" s="2">
        <f>+Tabla356[[#This Row],[BALANCE INICIAL]]*Tabla356[[#This Row],[PRECIO]]</f>
        <v>0</v>
      </c>
      <c r="M48" s="2">
        <f>+Tabla356[[#This Row],[ENTRADAS]]*Tabla356[[#This Row],[PRECIO]]</f>
        <v>0</v>
      </c>
      <c r="N48" s="2">
        <f>+Tabla356[[#This Row],[SALIDAS]]*Tabla356[[#This Row],[PRECIO]]</f>
        <v>0</v>
      </c>
      <c r="O48" s="2">
        <f>+Tabla356[[#This Row],[BALANCE INICIAL2]]+Tabla356[[#This Row],[ENTRADAS3]]-Tabla356[[#This Row],[SALIDAS4]]</f>
        <v>0</v>
      </c>
    </row>
    <row r="49" spans="1:15">
      <c r="A49" s="9" t="s">
        <v>29</v>
      </c>
      <c r="B49" s="16" t="s">
        <v>878</v>
      </c>
      <c r="C49" t="s">
        <v>102</v>
      </c>
      <c r="D49" t="s">
        <v>509</v>
      </c>
      <c r="F49" s="9" t="s">
        <v>821</v>
      </c>
      <c r="G49">
        <v>0</v>
      </c>
      <c r="J49">
        <f>+Tabla356[[#This Row],[BALANCE INICIAL]]+Tabla356[[#This Row],[ENTRADAS]]-Tabla356[[#This Row],[SALIDAS]]</f>
        <v>0</v>
      </c>
      <c r="K49" s="2">
        <v>85</v>
      </c>
      <c r="L49" s="2">
        <f>+Tabla356[[#This Row],[BALANCE INICIAL]]*Tabla356[[#This Row],[PRECIO]]</f>
        <v>0</v>
      </c>
      <c r="M49" s="2">
        <f>+Tabla356[[#This Row],[ENTRADAS]]*Tabla356[[#This Row],[PRECIO]]</f>
        <v>0</v>
      </c>
      <c r="N49" s="2">
        <f>+Tabla356[[#This Row],[SALIDAS]]*Tabla356[[#This Row],[PRECIO]]</f>
        <v>0</v>
      </c>
      <c r="O49" s="2">
        <f>+Tabla356[[#This Row],[BALANCE INICIAL2]]+Tabla356[[#This Row],[ENTRADAS3]]-Tabla356[[#This Row],[SALIDAS4]]</f>
        <v>0</v>
      </c>
    </row>
    <row r="50" spans="1:15">
      <c r="A50" s="9" t="s">
        <v>29</v>
      </c>
      <c r="B50" s="16" t="s">
        <v>878</v>
      </c>
      <c r="C50" t="s">
        <v>102</v>
      </c>
      <c r="D50" t="s">
        <v>510</v>
      </c>
      <c r="F50" s="9" t="s">
        <v>821</v>
      </c>
      <c r="G50">
        <v>0</v>
      </c>
      <c r="J50">
        <f>+Tabla356[[#This Row],[BALANCE INICIAL]]+Tabla356[[#This Row],[ENTRADAS]]-Tabla356[[#This Row],[SALIDAS]]</f>
        <v>0</v>
      </c>
      <c r="K50" s="2">
        <v>91</v>
      </c>
      <c r="L50" s="2">
        <f>+Tabla356[[#This Row],[BALANCE INICIAL]]*Tabla356[[#This Row],[PRECIO]]</f>
        <v>0</v>
      </c>
      <c r="M50" s="2">
        <f>+Tabla356[[#This Row],[ENTRADAS]]*Tabla356[[#This Row],[PRECIO]]</f>
        <v>0</v>
      </c>
      <c r="N50" s="2">
        <f>+Tabla356[[#This Row],[SALIDAS]]*Tabla356[[#This Row],[PRECIO]]</f>
        <v>0</v>
      </c>
      <c r="O50" s="2">
        <f>+Tabla356[[#This Row],[BALANCE INICIAL2]]+Tabla356[[#This Row],[ENTRADAS3]]-Tabla356[[#This Row],[SALIDAS4]]</f>
        <v>0</v>
      </c>
    </row>
    <row r="51" spans="1:15">
      <c r="A51" s="9" t="s">
        <v>29</v>
      </c>
      <c r="B51" s="16" t="s">
        <v>878</v>
      </c>
      <c r="C51" t="s">
        <v>102</v>
      </c>
      <c r="D51" t="s">
        <v>511</v>
      </c>
      <c r="F51" s="9" t="s">
        <v>908</v>
      </c>
      <c r="G51">
        <v>0</v>
      </c>
      <c r="J51">
        <f>+Tabla356[[#This Row],[BALANCE INICIAL]]+Tabla356[[#This Row],[ENTRADAS]]-Tabla356[[#This Row],[SALIDAS]]</f>
        <v>0</v>
      </c>
      <c r="K51" s="2">
        <v>108</v>
      </c>
      <c r="L51" s="2">
        <f>+Tabla356[[#This Row],[BALANCE INICIAL]]*Tabla356[[#This Row],[PRECIO]]</f>
        <v>0</v>
      </c>
      <c r="M51" s="2">
        <f>+Tabla356[[#This Row],[ENTRADAS]]*Tabla356[[#This Row],[PRECIO]]</f>
        <v>0</v>
      </c>
      <c r="N51" s="2">
        <f>+Tabla356[[#This Row],[SALIDAS]]*Tabla356[[#This Row],[PRECIO]]</f>
        <v>0</v>
      </c>
      <c r="O51" s="2">
        <f>+Tabla356[[#This Row],[BALANCE INICIAL2]]+Tabla356[[#This Row],[ENTRADAS3]]-Tabla356[[#This Row],[SALIDAS4]]</f>
        <v>0</v>
      </c>
    </row>
    <row r="52" spans="1:15">
      <c r="A52" s="9" t="s">
        <v>29</v>
      </c>
      <c r="B52" s="16" t="s">
        <v>878</v>
      </c>
      <c r="C52" t="s">
        <v>102</v>
      </c>
      <c r="D52" t="s">
        <v>512</v>
      </c>
      <c r="F52" s="9" t="s">
        <v>908</v>
      </c>
      <c r="G52">
        <v>0</v>
      </c>
      <c r="J52">
        <f>+Tabla356[[#This Row],[BALANCE INICIAL]]+Tabla356[[#This Row],[ENTRADAS]]-Tabla356[[#This Row],[SALIDAS]]</f>
        <v>0</v>
      </c>
      <c r="K52" s="2">
        <v>180</v>
      </c>
      <c r="L52" s="2">
        <f>+Tabla356[[#This Row],[BALANCE INICIAL]]*Tabla356[[#This Row],[PRECIO]]</f>
        <v>0</v>
      </c>
      <c r="M52" s="2">
        <f>+Tabla356[[#This Row],[ENTRADAS]]*Tabla356[[#This Row],[PRECIO]]</f>
        <v>0</v>
      </c>
      <c r="N52" s="2">
        <f>+Tabla356[[#This Row],[SALIDAS]]*Tabla356[[#This Row],[PRECIO]]</f>
        <v>0</v>
      </c>
      <c r="O52" s="2">
        <f>+Tabla356[[#This Row],[BALANCE INICIAL2]]+Tabla356[[#This Row],[ENTRADAS3]]-Tabla356[[#This Row],[SALIDAS4]]</f>
        <v>0</v>
      </c>
    </row>
    <row r="53" spans="1:15">
      <c r="A53" s="9" t="s">
        <v>29</v>
      </c>
      <c r="B53" s="16" t="s">
        <v>878</v>
      </c>
      <c r="C53" t="s">
        <v>102</v>
      </c>
      <c r="D53" t="s">
        <v>513</v>
      </c>
      <c r="F53" s="9" t="s">
        <v>908</v>
      </c>
      <c r="G53">
        <v>0</v>
      </c>
      <c r="J53">
        <f>+Tabla356[[#This Row],[BALANCE INICIAL]]+Tabla356[[#This Row],[ENTRADAS]]-Tabla356[[#This Row],[SALIDAS]]</f>
        <v>0</v>
      </c>
      <c r="K53" s="2">
        <v>12</v>
      </c>
      <c r="L53" s="2">
        <f>+Tabla356[[#This Row],[BALANCE INICIAL]]*Tabla356[[#This Row],[PRECIO]]</f>
        <v>0</v>
      </c>
      <c r="M53" s="2">
        <f>+Tabla356[[#This Row],[ENTRADAS]]*Tabla356[[#This Row],[PRECIO]]</f>
        <v>0</v>
      </c>
      <c r="N53" s="2">
        <f>+Tabla356[[#This Row],[SALIDAS]]*Tabla356[[#This Row],[PRECIO]]</f>
        <v>0</v>
      </c>
      <c r="O53" s="2">
        <f>+Tabla356[[#This Row],[BALANCE INICIAL2]]+Tabla356[[#This Row],[ENTRADAS3]]-Tabla356[[#This Row],[SALIDAS4]]</f>
        <v>0</v>
      </c>
    </row>
    <row r="54" spans="1:15">
      <c r="A54" s="9" t="s">
        <v>29</v>
      </c>
      <c r="B54" s="16" t="s">
        <v>878</v>
      </c>
      <c r="C54" t="s">
        <v>102</v>
      </c>
      <c r="D54" t="s">
        <v>514</v>
      </c>
      <c r="F54" s="9" t="s">
        <v>908</v>
      </c>
      <c r="G54">
        <v>0</v>
      </c>
      <c r="J54">
        <f>+Tabla356[[#This Row],[BALANCE INICIAL]]+Tabla356[[#This Row],[ENTRADAS]]-Tabla356[[#This Row],[SALIDAS]]</f>
        <v>0</v>
      </c>
      <c r="K54" s="2">
        <v>180</v>
      </c>
      <c r="L54" s="2">
        <f>+Tabla356[[#This Row],[BALANCE INICIAL]]*Tabla356[[#This Row],[PRECIO]]</f>
        <v>0</v>
      </c>
      <c r="M54" s="2">
        <f>+Tabla356[[#This Row],[ENTRADAS]]*Tabla356[[#This Row],[PRECIO]]</f>
        <v>0</v>
      </c>
      <c r="N54" s="2">
        <f>+Tabla356[[#This Row],[SALIDAS]]*Tabla356[[#This Row],[PRECIO]]</f>
        <v>0</v>
      </c>
      <c r="O54" s="2">
        <f>+Tabla356[[#This Row],[BALANCE INICIAL2]]+Tabla356[[#This Row],[ENTRADAS3]]-Tabla356[[#This Row],[SALIDAS4]]</f>
        <v>0</v>
      </c>
    </row>
    <row r="55" spans="1:15">
      <c r="A55" s="9" t="s">
        <v>29</v>
      </c>
      <c r="B55" s="16" t="s">
        <v>878</v>
      </c>
      <c r="C55" t="s">
        <v>102</v>
      </c>
      <c r="D55" t="s">
        <v>515</v>
      </c>
      <c r="F55" s="9" t="s">
        <v>908</v>
      </c>
      <c r="G55">
        <v>0</v>
      </c>
      <c r="J55">
        <f>+Tabla356[[#This Row],[BALANCE INICIAL]]+Tabla356[[#This Row],[ENTRADAS]]-Tabla356[[#This Row],[SALIDAS]]</f>
        <v>0</v>
      </c>
      <c r="K55" s="2">
        <v>103</v>
      </c>
      <c r="L55" s="2">
        <f>+Tabla356[[#This Row],[BALANCE INICIAL]]*Tabla356[[#This Row],[PRECIO]]</f>
        <v>0</v>
      </c>
      <c r="M55" s="2">
        <f>+Tabla356[[#This Row],[ENTRADAS]]*Tabla356[[#This Row],[PRECIO]]</f>
        <v>0</v>
      </c>
      <c r="N55" s="2">
        <f>+Tabla356[[#This Row],[SALIDAS]]*Tabla356[[#This Row],[PRECIO]]</f>
        <v>0</v>
      </c>
      <c r="O55" s="2">
        <f>+Tabla356[[#This Row],[BALANCE INICIAL2]]+Tabla356[[#This Row],[ENTRADAS3]]-Tabla356[[#This Row],[SALIDAS4]]</f>
        <v>0</v>
      </c>
    </row>
    <row r="56" spans="1:15">
      <c r="A56" s="9" t="s">
        <v>29</v>
      </c>
      <c r="B56" s="16" t="s">
        <v>878</v>
      </c>
      <c r="C56" t="s">
        <v>102</v>
      </c>
      <c r="D56" t="s">
        <v>516</v>
      </c>
      <c r="F56" s="9" t="s">
        <v>908</v>
      </c>
      <c r="G56">
        <v>0</v>
      </c>
      <c r="J56">
        <f>+Tabla356[[#This Row],[BALANCE INICIAL]]+Tabla356[[#This Row],[ENTRADAS]]-Tabla356[[#This Row],[SALIDAS]]</f>
        <v>0</v>
      </c>
      <c r="K56" s="2">
        <v>115</v>
      </c>
      <c r="L56" s="2">
        <f>+Tabla356[[#This Row],[BALANCE INICIAL]]*Tabla356[[#This Row],[PRECIO]]</f>
        <v>0</v>
      </c>
      <c r="M56" s="2">
        <f>+Tabla356[[#This Row],[ENTRADAS]]*Tabla356[[#This Row],[PRECIO]]</f>
        <v>0</v>
      </c>
      <c r="N56" s="2">
        <f>+Tabla356[[#This Row],[SALIDAS]]*Tabla356[[#This Row],[PRECIO]]</f>
        <v>0</v>
      </c>
      <c r="O56" s="2">
        <f>+Tabla356[[#This Row],[BALANCE INICIAL2]]+Tabla356[[#This Row],[ENTRADAS3]]-Tabla356[[#This Row],[SALIDAS4]]</f>
        <v>0</v>
      </c>
    </row>
    <row r="57" spans="1:15">
      <c r="A57" s="9" t="s">
        <v>29</v>
      </c>
      <c r="B57" s="16" t="s">
        <v>878</v>
      </c>
      <c r="C57" t="s">
        <v>102</v>
      </c>
      <c r="D57" t="s">
        <v>517</v>
      </c>
      <c r="F57" s="9" t="s">
        <v>908</v>
      </c>
      <c r="G57">
        <v>0</v>
      </c>
      <c r="J57">
        <f>+Tabla356[[#This Row],[BALANCE INICIAL]]+Tabla356[[#This Row],[ENTRADAS]]-Tabla356[[#This Row],[SALIDAS]]</f>
        <v>0</v>
      </c>
      <c r="K57" s="2">
        <v>227</v>
      </c>
      <c r="L57" s="2">
        <f>+Tabla356[[#This Row],[BALANCE INICIAL]]*Tabla356[[#This Row],[PRECIO]]</f>
        <v>0</v>
      </c>
      <c r="M57" s="2">
        <f>+Tabla356[[#This Row],[ENTRADAS]]*Tabla356[[#This Row],[PRECIO]]</f>
        <v>0</v>
      </c>
      <c r="N57" s="2">
        <f>+Tabla356[[#This Row],[SALIDAS]]*Tabla356[[#This Row],[PRECIO]]</f>
        <v>0</v>
      </c>
      <c r="O57" s="2">
        <f>+Tabla356[[#This Row],[BALANCE INICIAL2]]+Tabla356[[#This Row],[ENTRADAS3]]-Tabla356[[#This Row],[SALIDAS4]]</f>
        <v>0</v>
      </c>
    </row>
    <row r="58" spans="1:15">
      <c r="A58" s="9" t="s">
        <v>29</v>
      </c>
      <c r="B58" s="16" t="s">
        <v>878</v>
      </c>
      <c r="C58" t="s">
        <v>102</v>
      </c>
      <c r="D58" t="s">
        <v>518</v>
      </c>
      <c r="F58" s="9" t="s">
        <v>821</v>
      </c>
      <c r="G58">
        <v>0</v>
      </c>
      <c r="J58">
        <f>+Tabla356[[#This Row],[BALANCE INICIAL]]+Tabla356[[#This Row],[ENTRADAS]]-Tabla356[[#This Row],[SALIDAS]]</f>
        <v>0</v>
      </c>
      <c r="K58" s="2">
        <v>150</v>
      </c>
      <c r="L58" s="2">
        <f>+Tabla356[[#This Row],[BALANCE INICIAL]]*Tabla356[[#This Row],[PRECIO]]</f>
        <v>0</v>
      </c>
      <c r="M58" s="2">
        <f>+Tabla356[[#This Row],[ENTRADAS]]*Tabla356[[#This Row],[PRECIO]]</f>
        <v>0</v>
      </c>
      <c r="N58" s="2">
        <f>+Tabla356[[#This Row],[SALIDAS]]*Tabla356[[#This Row],[PRECIO]]</f>
        <v>0</v>
      </c>
      <c r="O58" s="2">
        <f>+Tabla356[[#This Row],[BALANCE INICIAL2]]+Tabla356[[#This Row],[ENTRADAS3]]-Tabla356[[#This Row],[SALIDAS4]]</f>
        <v>0</v>
      </c>
    </row>
    <row r="59" spans="1:15">
      <c r="A59" s="9" t="s">
        <v>29</v>
      </c>
      <c r="B59" t="s">
        <v>878</v>
      </c>
      <c r="C59" t="s">
        <v>102</v>
      </c>
      <c r="D59" t="s">
        <v>519</v>
      </c>
      <c r="F59" s="9" t="s">
        <v>908</v>
      </c>
      <c r="G59">
        <v>0</v>
      </c>
      <c r="J59">
        <f>+Tabla356[[#This Row],[BALANCE INICIAL]]+Tabla356[[#This Row],[ENTRADAS]]-Tabla356[[#This Row],[SALIDAS]]</f>
        <v>0</v>
      </c>
      <c r="K59" s="2">
        <v>206</v>
      </c>
      <c r="L59" s="2">
        <f>+Tabla356[[#This Row],[BALANCE INICIAL]]*Tabla356[[#This Row],[PRECIO]]</f>
        <v>0</v>
      </c>
      <c r="M59" s="2">
        <f>+Tabla356[[#This Row],[ENTRADAS]]*Tabla356[[#This Row],[PRECIO]]</f>
        <v>0</v>
      </c>
      <c r="N59" s="2">
        <f>+Tabla356[[#This Row],[SALIDAS]]*Tabla356[[#This Row],[PRECIO]]</f>
        <v>0</v>
      </c>
      <c r="O59" s="2">
        <f>+Tabla356[[#This Row],[BALANCE INICIAL2]]+Tabla356[[#This Row],[ENTRADAS3]]-Tabla356[[#This Row],[SALIDAS4]]</f>
        <v>0</v>
      </c>
    </row>
    <row r="60" spans="1:15">
      <c r="A60" s="9" t="s">
        <v>29</v>
      </c>
      <c r="B60" t="s">
        <v>878</v>
      </c>
      <c r="C60" t="s">
        <v>102</v>
      </c>
      <c r="D60" t="s">
        <v>520</v>
      </c>
      <c r="F60" s="9" t="s">
        <v>909</v>
      </c>
      <c r="G60">
        <v>0</v>
      </c>
      <c r="J60">
        <f>+Tabla356[[#This Row],[BALANCE INICIAL]]+Tabla356[[#This Row],[ENTRADAS]]-Tabla356[[#This Row],[SALIDAS]]</f>
        <v>0</v>
      </c>
      <c r="K60" s="2">
        <v>1350</v>
      </c>
      <c r="L60" s="2">
        <f>+Tabla356[[#This Row],[BALANCE INICIAL]]*Tabla356[[#This Row],[PRECIO]]</f>
        <v>0</v>
      </c>
      <c r="M60" s="2">
        <f>+Tabla356[[#This Row],[ENTRADAS]]*Tabla356[[#This Row],[PRECIO]]</f>
        <v>0</v>
      </c>
      <c r="N60" s="2">
        <f>+Tabla356[[#This Row],[SALIDAS]]*Tabla356[[#This Row],[PRECIO]]</f>
        <v>0</v>
      </c>
      <c r="O60" s="2">
        <f>+Tabla356[[#This Row],[BALANCE INICIAL2]]+Tabla356[[#This Row],[ENTRADAS3]]-Tabla356[[#This Row],[SALIDAS4]]</f>
        <v>0</v>
      </c>
    </row>
    <row r="61" spans="1:15">
      <c r="A61" s="9" t="s">
        <v>29</v>
      </c>
      <c r="B61" t="s">
        <v>878</v>
      </c>
      <c r="C61" t="s">
        <v>102</v>
      </c>
      <c r="D61" t="s">
        <v>521</v>
      </c>
      <c r="F61" s="9" t="s">
        <v>821</v>
      </c>
      <c r="G61">
        <v>0</v>
      </c>
      <c r="J61">
        <f>+Tabla356[[#This Row],[BALANCE INICIAL]]+Tabla356[[#This Row],[ENTRADAS]]-Tabla356[[#This Row],[SALIDAS]]</f>
        <v>0</v>
      </c>
      <c r="K61" s="2">
        <v>31</v>
      </c>
      <c r="L61" s="2">
        <f>+Tabla356[[#This Row],[BALANCE INICIAL]]*Tabla356[[#This Row],[PRECIO]]</f>
        <v>0</v>
      </c>
      <c r="M61" s="2">
        <f>+Tabla356[[#This Row],[ENTRADAS]]*Tabla356[[#This Row],[PRECIO]]</f>
        <v>0</v>
      </c>
      <c r="N61" s="2">
        <f>+Tabla356[[#This Row],[SALIDAS]]*Tabla356[[#This Row],[PRECIO]]</f>
        <v>0</v>
      </c>
      <c r="O61" s="2">
        <f>+Tabla356[[#This Row],[BALANCE INICIAL2]]+Tabla356[[#This Row],[ENTRADAS3]]-Tabla356[[#This Row],[SALIDAS4]]</f>
        <v>0</v>
      </c>
    </row>
    <row r="62" spans="1:15">
      <c r="A62" s="9" t="s">
        <v>29</v>
      </c>
      <c r="B62" t="s">
        <v>878</v>
      </c>
      <c r="C62" t="s">
        <v>102</v>
      </c>
      <c r="D62" t="s">
        <v>522</v>
      </c>
      <c r="F62" s="9" t="s">
        <v>821</v>
      </c>
      <c r="G62">
        <v>0</v>
      </c>
      <c r="J62">
        <f>+Tabla356[[#This Row],[BALANCE INICIAL]]+Tabla356[[#This Row],[ENTRADAS]]-Tabla356[[#This Row],[SALIDAS]]</f>
        <v>0</v>
      </c>
      <c r="K62" s="2">
        <v>31</v>
      </c>
      <c r="L62" s="2">
        <f>+Tabla356[[#This Row],[BALANCE INICIAL]]*Tabla356[[#This Row],[PRECIO]]</f>
        <v>0</v>
      </c>
      <c r="M62" s="2">
        <f>+Tabla356[[#This Row],[ENTRADAS]]*Tabla356[[#This Row],[PRECIO]]</f>
        <v>0</v>
      </c>
      <c r="N62" s="2">
        <f>+Tabla356[[#This Row],[SALIDAS]]*Tabla356[[#This Row],[PRECIO]]</f>
        <v>0</v>
      </c>
      <c r="O62" s="2">
        <f>+Tabla356[[#This Row],[BALANCE INICIAL2]]+Tabla356[[#This Row],[ENTRADAS3]]-Tabla356[[#This Row],[SALIDAS4]]</f>
        <v>0</v>
      </c>
    </row>
    <row r="63" spans="1:15">
      <c r="A63" s="9" t="s">
        <v>29</v>
      </c>
      <c r="B63" t="s">
        <v>878</v>
      </c>
      <c r="C63" t="s">
        <v>102</v>
      </c>
      <c r="D63" t="s">
        <v>523</v>
      </c>
      <c r="F63" s="9" t="s">
        <v>908</v>
      </c>
      <c r="G63">
        <v>0</v>
      </c>
      <c r="J63">
        <f>+Tabla356[[#This Row],[BALANCE INICIAL]]+Tabla356[[#This Row],[ENTRADAS]]-Tabla356[[#This Row],[SALIDAS]]</f>
        <v>0</v>
      </c>
      <c r="K63" s="2">
        <v>105</v>
      </c>
      <c r="L63" s="2">
        <f>+Tabla356[[#This Row],[BALANCE INICIAL]]*Tabla356[[#This Row],[PRECIO]]</f>
        <v>0</v>
      </c>
      <c r="M63" s="2">
        <f>+Tabla356[[#This Row],[ENTRADAS]]*Tabla356[[#This Row],[PRECIO]]</f>
        <v>0</v>
      </c>
      <c r="N63" s="2">
        <f>+Tabla356[[#This Row],[SALIDAS]]*Tabla356[[#This Row],[PRECIO]]</f>
        <v>0</v>
      </c>
      <c r="O63" s="2">
        <f>+Tabla356[[#This Row],[BALANCE INICIAL2]]+Tabla356[[#This Row],[ENTRADAS3]]-Tabla356[[#This Row],[SALIDAS4]]</f>
        <v>0</v>
      </c>
    </row>
    <row r="64" spans="1:15">
      <c r="A64" s="9" t="s">
        <v>29</v>
      </c>
      <c r="B64" t="s">
        <v>878</v>
      </c>
      <c r="C64" t="s">
        <v>102</v>
      </c>
      <c r="D64" t="s">
        <v>524</v>
      </c>
      <c r="F64" s="9" t="s">
        <v>908</v>
      </c>
      <c r="G64">
        <v>0</v>
      </c>
      <c r="J64">
        <f>+Tabla356[[#This Row],[BALANCE INICIAL]]+Tabla356[[#This Row],[ENTRADAS]]-Tabla356[[#This Row],[SALIDAS]]</f>
        <v>0</v>
      </c>
      <c r="K64" s="2">
        <v>387</v>
      </c>
      <c r="L64" s="2">
        <f>+Tabla356[[#This Row],[BALANCE INICIAL]]*Tabla356[[#This Row],[PRECIO]]</f>
        <v>0</v>
      </c>
      <c r="M64" s="2">
        <f>+Tabla356[[#This Row],[ENTRADAS]]*Tabla356[[#This Row],[PRECIO]]</f>
        <v>0</v>
      </c>
      <c r="N64" s="2">
        <f>+Tabla356[[#This Row],[SALIDAS]]*Tabla356[[#This Row],[PRECIO]]</f>
        <v>0</v>
      </c>
      <c r="O64" s="2">
        <f>+Tabla356[[#This Row],[BALANCE INICIAL2]]+Tabla356[[#This Row],[ENTRADAS3]]-Tabla356[[#This Row],[SALIDAS4]]</f>
        <v>0</v>
      </c>
    </row>
    <row r="65" spans="1:15">
      <c r="A65" s="9" t="s">
        <v>29</v>
      </c>
      <c r="B65" t="s">
        <v>878</v>
      </c>
      <c r="C65" t="s">
        <v>102</v>
      </c>
      <c r="D65" t="s">
        <v>525</v>
      </c>
      <c r="F65" s="9" t="s">
        <v>908</v>
      </c>
      <c r="G65">
        <v>0</v>
      </c>
      <c r="J65">
        <f>+Tabla356[[#This Row],[BALANCE INICIAL]]+Tabla356[[#This Row],[ENTRADAS]]-Tabla356[[#This Row],[SALIDAS]]</f>
        <v>0</v>
      </c>
      <c r="K65" s="2">
        <v>390</v>
      </c>
      <c r="L65" s="2">
        <f>+Tabla356[[#This Row],[BALANCE INICIAL]]*Tabla356[[#This Row],[PRECIO]]</f>
        <v>0</v>
      </c>
      <c r="M65" s="2">
        <f>+Tabla356[[#This Row],[ENTRADAS]]*Tabla356[[#This Row],[PRECIO]]</f>
        <v>0</v>
      </c>
      <c r="N65" s="2">
        <f>+Tabla356[[#This Row],[SALIDAS]]*Tabla356[[#This Row],[PRECIO]]</f>
        <v>0</v>
      </c>
      <c r="O65" s="2">
        <f>+Tabla356[[#This Row],[BALANCE INICIAL2]]+Tabla356[[#This Row],[ENTRADAS3]]-Tabla356[[#This Row],[SALIDAS4]]</f>
        <v>0</v>
      </c>
    </row>
    <row r="66" spans="1:15">
      <c r="A66" s="9" t="s">
        <v>29</v>
      </c>
      <c r="B66" t="s">
        <v>878</v>
      </c>
      <c r="C66" t="s">
        <v>102</v>
      </c>
      <c r="D66" t="s">
        <v>526</v>
      </c>
      <c r="F66" s="9" t="s">
        <v>908</v>
      </c>
      <c r="G66">
        <v>0</v>
      </c>
      <c r="J66">
        <f>+Tabla356[[#This Row],[BALANCE INICIAL]]+Tabla356[[#This Row],[ENTRADAS]]-Tabla356[[#This Row],[SALIDAS]]</f>
        <v>0</v>
      </c>
      <c r="K66" s="2">
        <v>351</v>
      </c>
      <c r="L66" s="2">
        <f>+Tabla356[[#This Row],[BALANCE INICIAL]]*Tabla356[[#This Row],[PRECIO]]</f>
        <v>0</v>
      </c>
      <c r="M66" s="2">
        <f>+Tabla356[[#This Row],[ENTRADAS]]*Tabla356[[#This Row],[PRECIO]]</f>
        <v>0</v>
      </c>
      <c r="N66" s="2">
        <f>+Tabla356[[#This Row],[SALIDAS]]*Tabla356[[#This Row],[PRECIO]]</f>
        <v>0</v>
      </c>
      <c r="O66" s="2">
        <f>+Tabla356[[#This Row],[BALANCE INICIAL2]]+Tabla356[[#This Row],[ENTRADAS3]]-Tabla356[[#This Row],[SALIDAS4]]</f>
        <v>0</v>
      </c>
    </row>
    <row r="67" spans="1:15">
      <c r="A67" s="9" t="s">
        <v>29</v>
      </c>
      <c r="B67" t="s">
        <v>878</v>
      </c>
      <c r="C67" t="s">
        <v>102</v>
      </c>
      <c r="D67" t="s">
        <v>527</v>
      </c>
      <c r="F67" s="9" t="s">
        <v>908</v>
      </c>
      <c r="G67">
        <v>0</v>
      </c>
      <c r="J67">
        <f>+Tabla356[[#This Row],[BALANCE INICIAL]]+Tabla356[[#This Row],[ENTRADAS]]-Tabla356[[#This Row],[SALIDAS]]</f>
        <v>0</v>
      </c>
      <c r="K67" s="2">
        <v>169</v>
      </c>
      <c r="L67" s="2">
        <f>+Tabla356[[#This Row],[BALANCE INICIAL]]*Tabla356[[#This Row],[PRECIO]]</f>
        <v>0</v>
      </c>
      <c r="M67" s="2">
        <f>+Tabla356[[#This Row],[ENTRADAS]]*Tabla356[[#This Row],[PRECIO]]</f>
        <v>0</v>
      </c>
      <c r="N67" s="2">
        <f>+Tabla356[[#This Row],[SALIDAS]]*Tabla356[[#This Row],[PRECIO]]</f>
        <v>0</v>
      </c>
      <c r="O67" s="2">
        <f>+Tabla356[[#This Row],[BALANCE INICIAL2]]+Tabla356[[#This Row],[ENTRADAS3]]-Tabla356[[#This Row],[SALIDAS4]]</f>
        <v>0</v>
      </c>
    </row>
    <row r="68" spans="1:15">
      <c r="A68" s="9" t="s">
        <v>57</v>
      </c>
      <c r="B68" t="s">
        <v>878</v>
      </c>
      <c r="C68" t="s">
        <v>102</v>
      </c>
      <c r="D68" t="s">
        <v>529</v>
      </c>
      <c r="F68" s="9" t="s">
        <v>908</v>
      </c>
      <c r="G68">
        <v>0</v>
      </c>
      <c r="J68">
        <f>+Tabla356[[#This Row],[BALANCE INICIAL]]+Tabla356[[#This Row],[ENTRADAS]]-Tabla356[[#This Row],[SALIDAS]]</f>
        <v>0</v>
      </c>
      <c r="K68" s="2">
        <v>110</v>
      </c>
      <c r="L68" s="2">
        <f>+Tabla356[[#This Row],[BALANCE INICIAL]]*Tabla356[[#This Row],[PRECIO]]</f>
        <v>0</v>
      </c>
      <c r="M68" s="2">
        <f>+Tabla356[[#This Row],[ENTRADAS]]*Tabla356[[#This Row],[PRECIO]]</f>
        <v>0</v>
      </c>
      <c r="N68" s="2">
        <f>+Tabla356[[#This Row],[SALIDAS]]*Tabla356[[#This Row],[PRECIO]]</f>
        <v>0</v>
      </c>
      <c r="O68" s="2">
        <f>+Tabla356[[#This Row],[BALANCE INICIAL2]]+Tabla356[[#This Row],[ENTRADAS3]]-Tabla356[[#This Row],[SALIDAS4]]</f>
        <v>0</v>
      </c>
    </row>
    <row r="69" spans="1:15">
      <c r="A69" s="9" t="s">
        <v>58</v>
      </c>
      <c r="B69" t="s">
        <v>878</v>
      </c>
      <c r="C69" t="s">
        <v>102</v>
      </c>
      <c r="D69" t="s">
        <v>530</v>
      </c>
      <c r="F69" s="9" t="s">
        <v>908</v>
      </c>
      <c r="G69">
        <v>0</v>
      </c>
      <c r="J69">
        <f>+Tabla356[[#This Row],[BALANCE INICIAL]]+Tabla356[[#This Row],[ENTRADAS]]-Tabla356[[#This Row],[SALIDAS]]</f>
        <v>0</v>
      </c>
      <c r="K69" s="2">
        <v>33</v>
      </c>
      <c r="L69" s="2">
        <f>+Tabla356[[#This Row],[BALANCE INICIAL]]*Tabla356[[#This Row],[PRECIO]]</f>
        <v>0</v>
      </c>
      <c r="M69" s="2">
        <f>+Tabla356[[#This Row],[ENTRADAS]]*Tabla356[[#This Row],[PRECIO]]</f>
        <v>0</v>
      </c>
      <c r="N69" s="2">
        <f>+Tabla356[[#This Row],[SALIDAS]]*Tabla356[[#This Row],[PRECIO]]</f>
        <v>0</v>
      </c>
      <c r="O69" s="2">
        <f>+Tabla356[[#This Row],[BALANCE INICIAL2]]+Tabla356[[#This Row],[ENTRADAS3]]-Tabla356[[#This Row],[SALIDAS4]]</f>
        <v>0</v>
      </c>
    </row>
    <row r="70" spans="1:15">
      <c r="A70" s="9" t="s">
        <v>29</v>
      </c>
      <c r="B70" s="17" t="s">
        <v>878</v>
      </c>
      <c r="C70" t="s">
        <v>102</v>
      </c>
      <c r="D70" t="s">
        <v>533</v>
      </c>
      <c r="F70" s="9" t="s">
        <v>908</v>
      </c>
      <c r="G70">
        <v>0</v>
      </c>
      <c r="J70">
        <f>+Tabla356[[#This Row],[BALANCE INICIAL]]+Tabla356[[#This Row],[ENTRADAS]]-Tabla356[[#This Row],[SALIDAS]]</f>
        <v>0</v>
      </c>
      <c r="K70" s="2">
        <v>100</v>
      </c>
      <c r="L70" s="2">
        <f>+Tabla356[[#This Row],[BALANCE INICIAL]]*Tabla356[[#This Row],[PRECIO]]</f>
        <v>0</v>
      </c>
      <c r="M70" s="2">
        <f>+Tabla356[[#This Row],[ENTRADAS]]*Tabla356[[#This Row],[PRECIO]]</f>
        <v>0</v>
      </c>
      <c r="N70" s="2">
        <f>+Tabla356[[#This Row],[SALIDAS]]*Tabla356[[#This Row],[PRECIO]]</f>
        <v>0</v>
      </c>
      <c r="O70" s="2">
        <f>+Tabla356[[#This Row],[BALANCE INICIAL2]]+Tabla356[[#This Row],[ENTRADAS3]]-Tabla356[[#This Row],[SALIDAS4]]</f>
        <v>0</v>
      </c>
    </row>
    <row r="71" spans="1:15">
      <c r="A71" s="9" t="s">
        <v>29</v>
      </c>
      <c r="B71" s="17" t="s">
        <v>878</v>
      </c>
      <c r="C71" t="s">
        <v>102</v>
      </c>
      <c r="D71" t="s">
        <v>534</v>
      </c>
      <c r="F71" s="9" t="s">
        <v>834</v>
      </c>
      <c r="G71">
        <v>3</v>
      </c>
      <c r="J71">
        <f>+Tabla356[[#This Row],[BALANCE INICIAL]]+Tabla356[[#This Row],[ENTRADAS]]-Tabla356[[#This Row],[SALIDAS]]</f>
        <v>3</v>
      </c>
      <c r="K71" s="2">
        <v>271</v>
      </c>
      <c r="L71" s="2">
        <f>+Tabla356[[#This Row],[BALANCE INICIAL]]*Tabla356[[#This Row],[PRECIO]]</f>
        <v>813</v>
      </c>
      <c r="M71" s="2">
        <f>+Tabla356[[#This Row],[ENTRADAS]]*Tabla356[[#This Row],[PRECIO]]</f>
        <v>0</v>
      </c>
      <c r="N71" s="2">
        <f>+Tabla356[[#This Row],[SALIDAS]]*Tabla356[[#This Row],[PRECIO]]</f>
        <v>0</v>
      </c>
      <c r="O71" s="2">
        <f>+Tabla356[[#This Row],[BALANCE INICIAL2]]+Tabla356[[#This Row],[ENTRADAS3]]-Tabla356[[#This Row],[SALIDAS4]]</f>
        <v>813</v>
      </c>
    </row>
    <row r="72" spans="1:15">
      <c r="A72" s="9" t="s">
        <v>29</v>
      </c>
      <c r="B72" s="17" t="s">
        <v>878</v>
      </c>
      <c r="C72" t="s">
        <v>102</v>
      </c>
      <c r="D72" t="s">
        <v>535</v>
      </c>
      <c r="F72" s="9" t="s">
        <v>834</v>
      </c>
      <c r="G72">
        <v>3</v>
      </c>
      <c r="J72">
        <f>+Tabla356[[#This Row],[BALANCE INICIAL]]+Tabla356[[#This Row],[ENTRADAS]]-Tabla356[[#This Row],[SALIDAS]]</f>
        <v>3</v>
      </c>
      <c r="K72" s="2">
        <v>90</v>
      </c>
      <c r="L72" s="2">
        <f>+Tabla356[[#This Row],[BALANCE INICIAL]]*Tabla356[[#This Row],[PRECIO]]</f>
        <v>270</v>
      </c>
      <c r="M72" s="2">
        <f>+Tabla356[[#This Row],[ENTRADAS]]*Tabla356[[#This Row],[PRECIO]]</f>
        <v>0</v>
      </c>
      <c r="N72" s="2">
        <f>+Tabla356[[#This Row],[SALIDAS]]*Tabla356[[#This Row],[PRECIO]]</f>
        <v>0</v>
      </c>
      <c r="O72" s="2">
        <f>+Tabla356[[#This Row],[BALANCE INICIAL2]]+Tabla356[[#This Row],[ENTRADAS3]]-Tabla356[[#This Row],[SALIDAS4]]</f>
        <v>270</v>
      </c>
    </row>
    <row r="73" spans="1:15">
      <c r="A73" s="9" t="s">
        <v>29</v>
      </c>
      <c r="B73" s="17" t="s">
        <v>878</v>
      </c>
      <c r="C73" t="s">
        <v>102</v>
      </c>
      <c r="D73" t="s">
        <v>536</v>
      </c>
      <c r="F73" s="9" t="s">
        <v>834</v>
      </c>
      <c r="G73">
        <v>2</v>
      </c>
      <c r="J73">
        <f>+Tabla356[[#This Row],[BALANCE INICIAL]]+Tabla356[[#This Row],[ENTRADAS]]-Tabla356[[#This Row],[SALIDAS]]</f>
        <v>2</v>
      </c>
      <c r="K73" s="2">
        <v>90</v>
      </c>
      <c r="L73" s="2">
        <f>+Tabla356[[#This Row],[BALANCE INICIAL]]*Tabla356[[#This Row],[PRECIO]]</f>
        <v>180</v>
      </c>
      <c r="M73" s="2">
        <f>+Tabla356[[#This Row],[ENTRADAS]]*Tabla356[[#This Row],[PRECIO]]</f>
        <v>0</v>
      </c>
      <c r="N73" s="2">
        <f>+Tabla356[[#This Row],[SALIDAS]]*Tabla356[[#This Row],[PRECIO]]</f>
        <v>0</v>
      </c>
      <c r="O73" s="2">
        <f>+Tabla356[[#This Row],[BALANCE INICIAL2]]+Tabla356[[#This Row],[ENTRADAS3]]-Tabla356[[#This Row],[SALIDAS4]]</f>
        <v>180</v>
      </c>
    </row>
    <row r="74" spans="1:15">
      <c r="A74" s="9" t="s">
        <v>29</v>
      </c>
      <c r="B74" s="17" t="s">
        <v>878</v>
      </c>
      <c r="C74" t="s">
        <v>102</v>
      </c>
      <c r="D74" t="s">
        <v>537</v>
      </c>
      <c r="F74" s="9" t="s">
        <v>866</v>
      </c>
      <c r="G74">
        <v>15</v>
      </c>
      <c r="J74">
        <f>+Tabla356[[#This Row],[BALANCE INICIAL]]+Tabla356[[#This Row],[ENTRADAS]]-Tabla356[[#This Row],[SALIDAS]]</f>
        <v>15</v>
      </c>
      <c r="K74" s="2">
        <v>50</v>
      </c>
      <c r="L74" s="2">
        <f>+Tabla356[[#This Row],[BALANCE INICIAL]]*Tabla356[[#This Row],[PRECIO]]</f>
        <v>750</v>
      </c>
      <c r="M74" s="2">
        <f>+Tabla356[[#This Row],[ENTRADAS]]*Tabla356[[#This Row],[PRECIO]]</f>
        <v>0</v>
      </c>
      <c r="N74" s="2">
        <f>+Tabla356[[#This Row],[SALIDAS]]*Tabla356[[#This Row],[PRECIO]]</f>
        <v>0</v>
      </c>
      <c r="O74" s="2">
        <f>+Tabla356[[#This Row],[BALANCE INICIAL2]]+Tabla356[[#This Row],[ENTRADAS3]]-Tabla356[[#This Row],[SALIDAS4]]</f>
        <v>750</v>
      </c>
    </row>
    <row r="75" spans="1:15">
      <c r="A75" s="9" t="s">
        <v>29</v>
      </c>
      <c r="B75" s="17" t="s">
        <v>878</v>
      </c>
      <c r="C75" t="s">
        <v>102</v>
      </c>
      <c r="D75" t="s">
        <v>538</v>
      </c>
      <c r="F75" s="9" t="s">
        <v>834</v>
      </c>
      <c r="G75">
        <v>0</v>
      </c>
      <c r="J75">
        <f>+Tabla356[[#This Row],[BALANCE INICIAL]]+Tabla356[[#This Row],[ENTRADAS]]-Tabla356[[#This Row],[SALIDAS]]</f>
        <v>0</v>
      </c>
      <c r="K75" s="2">
        <v>90.9</v>
      </c>
      <c r="L75" s="2">
        <f>+Tabla356[[#This Row],[BALANCE INICIAL]]*Tabla356[[#This Row],[PRECIO]]</f>
        <v>0</v>
      </c>
      <c r="M75" s="2">
        <f>+Tabla356[[#This Row],[ENTRADAS]]*Tabla356[[#This Row],[PRECIO]]</f>
        <v>0</v>
      </c>
      <c r="N75" s="2">
        <f>+Tabla356[[#This Row],[SALIDAS]]*Tabla356[[#This Row],[PRECIO]]</f>
        <v>0</v>
      </c>
      <c r="O75" s="2">
        <f>+Tabla356[[#This Row],[BALANCE INICIAL2]]+Tabla356[[#This Row],[ENTRADAS3]]-Tabla356[[#This Row],[SALIDAS4]]</f>
        <v>0</v>
      </c>
    </row>
    <row r="76" spans="1:15">
      <c r="A76" s="9" t="s">
        <v>29</v>
      </c>
      <c r="B76" s="17" t="s">
        <v>878</v>
      </c>
      <c r="C76" t="s">
        <v>102</v>
      </c>
      <c r="D76" t="s">
        <v>539</v>
      </c>
      <c r="F76" s="9" t="s">
        <v>865</v>
      </c>
      <c r="G76">
        <v>1</v>
      </c>
      <c r="J76">
        <f>+Tabla356[[#This Row],[BALANCE INICIAL]]+Tabla356[[#This Row],[ENTRADAS]]-Tabla356[[#This Row],[SALIDAS]]</f>
        <v>1</v>
      </c>
      <c r="K76" s="2">
        <v>1951</v>
      </c>
      <c r="L76" s="2">
        <f>+Tabla356[[#This Row],[BALANCE INICIAL]]*Tabla356[[#This Row],[PRECIO]]</f>
        <v>1951</v>
      </c>
      <c r="M76" s="2">
        <f>+Tabla356[[#This Row],[ENTRADAS]]*Tabla356[[#This Row],[PRECIO]]</f>
        <v>0</v>
      </c>
      <c r="N76" s="2">
        <f>+Tabla356[[#This Row],[SALIDAS]]*Tabla356[[#This Row],[PRECIO]]</f>
        <v>0</v>
      </c>
      <c r="O76" s="2">
        <f>+Tabla356[[#This Row],[BALANCE INICIAL2]]+Tabla356[[#This Row],[ENTRADAS3]]-Tabla356[[#This Row],[SALIDAS4]]</f>
        <v>1951</v>
      </c>
    </row>
    <row r="77" spans="1:15">
      <c r="A77" s="9" t="s">
        <v>29</v>
      </c>
      <c r="B77" s="17" t="s">
        <v>878</v>
      </c>
      <c r="C77" t="s">
        <v>102</v>
      </c>
      <c r="D77" t="s">
        <v>540</v>
      </c>
      <c r="F77" s="9" t="s">
        <v>865</v>
      </c>
      <c r="G77">
        <v>1</v>
      </c>
      <c r="J77">
        <f>+Tabla356[[#This Row],[BALANCE INICIAL]]+Tabla356[[#This Row],[ENTRADAS]]-Tabla356[[#This Row],[SALIDAS]]</f>
        <v>1</v>
      </c>
      <c r="K77" s="2">
        <v>256.5</v>
      </c>
      <c r="L77" s="2">
        <f>+Tabla356[[#This Row],[BALANCE INICIAL]]*Tabla356[[#This Row],[PRECIO]]</f>
        <v>256.5</v>
      </c>
      <c r="M77" s="2">
        <f>+Tabla356[[#This Row],[ENTRADAS]]*Tabla356[[#This Row],[PRECIO]]</f>
        <v>0</v>
      </c>
      <c r="N77" s="2">
        <f>+Tabla356[[#This Row],[SALIDAS]]*Tabla356[[#This Row],[PRECIO]]</f>
        <v>0</v>
      </c>
      <c r="O77" s="2">
        <f>+Tabla356[[#This Row],[BALANCE INICIAL2]]+Tabla356[[#This Row],[ENTRADAS3]]-Tabla356[[#This Row],[SALIDAS4]]</f>
        <v>256.5</v>
      </c>
    </row>
    <row r="78" spans="1:15">
      <c r="A78" s="9" t="s">
        <v>29</v>
      </c>
      <c r="B78" s="17" t="s">
        <v>878</v>
      </c>
      <c r="C78" t="s">
        <v>102</v>
      </c>
      <c r="D78" t="s">
        <v>541</v>
      </c>
      <c r="F78" s="9" t="s">
        <v>834</v>
      </c>
      <c r="G78">
        <v>2</v>
      </c>
      <c r="I78">
        <v>1</v>
      </c>
      <c r="J78">
        <f>+Tabla356[[#This Row],[BALANCE INICIAL]]+Tabla356[[#This Row],[ENTRADAS]]-Tabla356[[#This Row],[SALIDAS]]</f>
        <v>1</v>
      </c>
      <c r="K78" s="2">
        <v>154.5</v>
      </c>
      <c r="L78" s="2">
        <f>+Tabla356[[#This Row],[BALANCE INICIAL]]*Tabla356[[#This Row],[PRECIO]]</f>
        <v>309</v>
      </c>
      <c r="M78" s="2">
        <f>+Tabla356[[#This Row],[ENTRADAS]]*Tabla356[[#This Row],[PRECIO]]</f>
        <v>0</v>
      </c>
      <c r="N78" s="2">
        <f>+Tabla356[[#This Row],[SALIDAS]]*Tabla356[[#This Row],[PRECIO]]</f>
        <v>154.5</v>
      </c>
      <c r="O78" s="2">
        <f>+Tabla356[[#This Row],[BALANCE INICIAL2]]+Tabla356[[#This Row],[ENTRADAS3]]-Tabla356[[#This Row],[SALIDAS4]]</f>
        <v>154.5</v>
      </c>
    </row>
    <row r="79" spans="1:15">
      <c r="A79" s="9" t="s">
        <v>29</v>
      </c>
      <c r="B79" s="17" t="s">
        <v>878</v>
      </c>
      <c r="C79" t="s">
        <v>102</v>
      </c>
      <c r="D79" t="s">
        <v>542</v>
      </c>
      <c r="F79" s="9" t="s">
        <v>820</v>
      </c>
      <c r="G79">
        <v>1</v>
      </c>
      <c r="J79">
        <f>+Tabla356[[#This Row],[BALANCE INICIAL]]+Tabla356[[#This Row],[ENTRADAS]]-Tabla356[[#This Row],[SALIDAS]]</f>
        <v>1</v>
      </c>
      <c r="K79" s="2">
        <v>3200</v>
      </c>
      <c r="L79" s="2">
        <f>+Tabla356[[#This Row],[BALANCE INICIAL]]*Tabla356[[#This Row],[PRECIO]]</f>
        <v>3200</v>
      </c>
      <c r="M79" s="2">
        <f>+Tabla356[[#This Row],[ENTRADAS]]*Tabla356[[#This Row],[PRECIO]]</f>
        <v>0</v>
      </c>
      <c r="N79" s="2">
        <f>+Tabla356[[#This Row],[SALIDAS]]*Tabla356[[#This Row],[PRECIO]]</f>
        <v>0</v>
      </c>
      <c r="O79" s="2">
        <f>+Tabla356[[#This Row],[BALANCE INICIAL2]]+Tabla356[[#This Row],[ENTRADAS3]]-Tabla356[[#This Row],[SALIDAS4]]</f>
        <v>3200</v>
      </c>
    </row>
    <row r="80" spans="1:15">
      <c r="A80" s="9" t="s">
        <v>29</v>
      </c>
      <c r="B80" s="17" t="s">
        <v>878</v>
      </c>
      <c r="C80" t="s">
        <v>102</v>
      </c>
      <c r="D80" t="s">
        <v>543</v>
      </c>
      <c r="F80" s="9" t="s">
        <v>865</v>
      </c>
      <c r="G80">
        <v>2</v>
      </c>
      <c r="J80">
        <f>+Tabla356[[#This Row],[BALANCE INICIAL]]+Tabla356[[#This Row],[ENTRADAS]]-Tabla356[[#This Row],[SALIDAS]]</f>
        <v>2</v>
      </c>
      <c r="K80" s="2">
        <v>84.95</v>
      </c>
      <c r="L80" s="2">
        <f>+Tabla356[[#This Row],[BALANCE INICIAL]]*Tabla356[[#This Row],[PRECIO]]</f>
        <v>169.9</v>
      </c>
      <c r="M80" s="2">
        <f>+Tabla356[[#This Row],[ENTRADAS]]*Tabla356[[#This Row],[PRECIO]]</f>
        <v>0</v>
      </c>
      <c r="N80" s="2">
        <f>+Tabla356[[#This Row],[SALIDAS]]*Tabla356[[#This Row],[PRECIO]]</f>
        <v>0</v>
      </c>
      <c r="O80" s="2">
        <f>+Tabla356[[#This Row],[BALANCE INICIAL2]]+Tabla356[[#This Row],[ENTRADAS3]]-Tabla356[[#This Row],[SALIDAS4]]</f>
        <v>169.9</v>
      </c>
    </row>
    <row r="81" spans="1:15">
      <c r="A81" s="9" t="s">
        <v>29</v>
      </c>
      <c r="B81" s="17" t="s">
        <v>878</v>
      </c>
      <c r="C81" t="s">
        <v>102</v>
      </c>
      <c r="D81" t="s">
        <v>545</v>
      </c>
      <c r="F81" s="9" t="s">
        <v>865</v>
      </c>
      <c r="G81">
        <v>1</v>
      </c>
      <c r="J81">
        <f>+Tabla356[[#This Row],[BALANCE INICIAL]]+Tabla356[[#This Row],[ENTRADAS]]-Tabla356[[#This Row],[SALIDAS]]</f>
        <v>1</v>
      </c>
      <c r="K81" s="2">
        <v>295</v>
      </c>
      <c r="L81" s="2">
        <f>+Tabla356[[#This Row],[BALANCE INICIAL]]*Tabla356[[#This Row],[PRECIO]]</f>
        <v>295</v>
      </c>
      <c r="M81" s="2">
        <f>+Tabla356[[#This Row],[ENTRADAS]]*Tabla356[[#This Row],[PRECIO]]</f>
        <v>0</v>
      </c>
      <c r="N81" s="2">
        <f>+Tabla356[[#This Row],[SALIDAS]]*Tabla356[[#This Row],[PRECIO]]</f>
        <v>0</v>
      </c>
      <c r="O81" s="2">
        <f>+Tabla356[[#This Row],[BALANCE INICIAL2]]+Tabla356[[#This Row],[ENTRADAS3]]-Tabla356[[#This Row],[SALIDAS4]]</f>
        <v>295</v>
      </c>
    </row>
    <row r="82" spans="1:15">
      <c r="A82" s="9" t="s">
        <v>29</v>
      </c>
      <c r="B82" s="17" t="s">
        <v>878</v>
      </c>
      <c r="C82" t="s">
        <v>102</v>
      </c>
      <c r="D82" t="s">
        <v>546</v>
      </c>
      <c r="F82" s="9" t="s">
        <v>866</v>
      </c>
      <c r="G82">
        <v>17.529999999999998</v>
      </c>
      <c r="J82">
        <f>+Tabla356[[#This Row],[BALANCE INICIAL]]+Tabla356[[#This Row],[ENTRADAS]]-Tabla356[[#This Row],[SALIDAS]]</f>
        <v>17.529999999999998</v>
      </c>
      <c r="K82" s="2">
        <v>198</v>
      </c>
      <c r="L82" s="2">
        <f>+Tabla356[[#This Row],[BALANCE INICIAL]]*Tabla356[[#This Row],[PRECIO]]</f>
        <v>3470.9399999999996</v>
      </c>
      <c r="M82" s="2">
        <f>+Tabla356[[#This Row],[ENTRADAS]]*Tabla356[[#This Row],[PRECIO]]</f>
        <v>0</v>
      </c>
      <c r="N82" s="2">
        <f>+Tabla356[[#This Row],[SALIDAS]]*Tabla356[[#This Row],[PRECIO]]</f>
        <v>0</v>
      </c>
      <c r="O82" s="2">
        <f>+Tabla356[[#This Row],[BALANCE INICIAL2]]+Tabla356[[#This Row],[ENTRADAS3]]-Tabla356[[#This Row],[SALIDAS4]]</f>
        <v>3470.9399999999996</v>
      </c>
    </row>
    <row r="83" spans="1:15">
      <c r="A83" s="9" t="s">
        <v>29</v>
      </c>
      <c r="B83" s="17" t="s">
        <v>878</v>
      </c>
      <c r="C83" t="s">
        <v>102</v>
      </c>
      <c r="D83" t="s">
        <v>547</v>
      </c>
      <c r="F83" s="9" t="s">
        <v>866</v>
      </c>
      <c r="G83">
        <v>7</v>
      </c>
      <c r="J83">
        <f>+Tabla356[[#This Row],[BALANCE INICIAL]]+Tabla356[[#This Row],[ENTRADAS]]-Tabla356[[#This Row],[SALIDAS]]</f>
        <v>7</v>
      </c>
      <c r="K83" s="2">
        <v>450</v>
      </c>
      <c r="L83" s="2">
        <f>+Tabla356[[#This Row],[BALANCE INICIAL]]*Tabla356[[#This Row],[PRECIO]]</f>
        <v>3150</v>
      </c>
      <c r="M83" s="2">
        <f>+Tabla356[[#This Row],[ENTRADAS]]*Tabla356[[#This Row],[PRECIO]]</f>
        <v>0</v>
      </c>
      <c r="N83" s="2">
        <f>+Tabla356[[#This Row],[SALIDAS]]*Tabla356[[#This Row],[PRECIO]]</f>
        <v>0</v>
      </c>
      <c r="O83" s="2">
        <f>+Tabla356[[#This Row],[BALANCE INICIAL2]]+Tabla356[[#This Row],[ENTRADAS3]]-Tabla356[[#This Row],[SALIDAS4]]</f>
        <v>3150</v>
      </c>
    </row>
    <row r="84" spans="1:15">
      <c r="A84" s="9" t="s">
        <v>29</v>
      </c>
      <c r="B84" s="17" t="s">
        <v>878</v>
      </c>
      <c r="C84" t="s">
        <v>102</v>
      </c>
      <c r="D84" t="s">
        <v>548</v>
      </c>
      <c r="F84" s="9" t="s">
        <v>865</v>
      </c>
      <c r="G84">
        <v>10</v>
      </c>
      <c r="J84">
        <f>+Tabla356[[#This Row],[BALANCE INICIAL]]+Tabla356[[#This Row],[ENTRADAS]]-Tabla356[[#This Row],[SALIDAS]]</f>
        <v>10</v>
      </c>
      <c r="K84" s="2">
        <v>476</v>
      </c>
      <c r="L84" s="2">
        <f>+Tabla356[[#This Row],[BALANCE INICIAL]]*Tabla356[[#This Row],[PRECIO]]</f>
        <v>4760</v>
      </c>
      <c r="M84" s="2">
        <f>+Tabla356[[#This Row],[ENTRADAS]]*Tabla356[[#This Row],[PRECIO]]</f>
        <v>0</v>
      </c>
      <c r="N84" s="2">
        <f>+Tabla356[[#This Row],[SALIDAS]]*Tabla356[[#This Row],[PRECIO]]</f>
        <v>0</v>
      </c>
      <c r="O84" s="2">
        <f>+Tabla356[[#This Row],[BALANCE INICIAL2]]+Tabla356[[#This Row],[ENTRADAS3]]-Tabla356[[#This Row],[SALIDAS4]]</f>
        <v>4760</v>
      </c>
    </row>
    <row r="85" spans="1:15">
      <c r="A85" s="9" t="s">
        <v>29</v>
      </c>
      <c r="B85" s="17" t="s">
        <v>878</v>
      </c>
      <c r="C85" t="s">
        <v>102</v>
      </c>
      <c r="D85" t="s">
        <v>549</v>
      </c>
      <c r="F85" s="9" t="s">
        <v>865</v>
      </c>
      <c r="G85">
        <v>1</v>
      </c>
      <c r="J85">
        <f>+Tabla356[[#This Row],[BALANCE INICIAL]]+Tabla356[[#This Row],[ENTRADAS]]-Tabla356[[#This Row],[SALIDAS]]</f>
        <v>1</v>
      </c>
      <c r="K85" s="2">
        <v>109.99</v>
      </c>
      <c r="L85" s="2">
        <f>+Tabla356[[#This Row],[BALANCE INICIAL]]*Tabla356[[#This Row],[PRECIO]]</f>
        <v>109.99</v>
      </c>
      <c r="M85" s="2">
        <f>+Tabla356[[#This Row],[ENTRADAS]]*Tabla356[[#This Row],[PRECIO]]</f>
        <v>0</v>
      </c>
      <c r="N85" s="2">
        <f>+Tabla356[[#This Row],[SALIDAS]]*Tabla356[[#This Row],[PRECIO]]</f>
        <v>0</v>
      </c>
      <c r="O85" s="2">
        <f>+Tabla356[[#This Row],[BALANCE INICIAL2]]+Tabla356[[#This Row],[ENTRADAS3]]-Tabla356[[#This Row],[SALIDAS4]]</f>
        <v>109.99</v>
      </c>
    </row>
    <row r="86" spans="1:15">
      <c r="A86" s="9" t="s">
        <v>29</v>
      </c>
      <c r="B86" s="17" t="s">
        <v>878</v>
      </c>
      <c r="C86" t="s">
        <v>102</v>
      </c>
      <c r="D86" t="s">
        <v>550</v>
      </c>
      <c r="F86" s="9" t="s">
        <v>865</v>
      </c>
      <c r="G86">
        <v>1</v>
      </c>
      <c r="J86">
        <f>+Tabla356[[#This Row],[BALANCE INICIAL]]+Tabla356[[#This Row],[ENTRADAS]]-Tabla356[[#This Row],[SALIDAS]]</f>
        <v>1</v>
      </c>
      <c r="K86" s="2">
        <v>1487</v>
      </c>
      <c r="L86" s="2">
        <f>+Tabla356[[#This Row],[BALANCE INICIAL]]*Tabla356[[#This Row],[PRECIO]]</f>
        <v>1487</v>
      </c>
      <c r="M86" s="2">
        <f>+Tabla356[[#This Row],[ENTRADAS]]*Tabla356[[#This Row],[PRECIO]]</f>
        <v>0</v>
      </c>
      <c r="N86" s="2">
        <f>+Tabla356[[#This Row],[SALIDAS]]*Tabla356[[#This Row],[PRECIO]]</f>
        <v>0</v>
      </c>
      <c r="O86" s="2">
        <f>+Tabla356[[#This Row],[BALANCE INICIAL2]]+Tabla356[[#This Row],[ENTRADAS3]]-Tabla356[[#This Row],[SALIDAS4]]</f>
        <v>1487</v>
      </c>
    </row>
    <row r="87" spans="1:15">
      <c r="A87" s="9" t="s">
        <v>29</v>
      </c>
      <c r="B87" s="17" t="s">
        <v>878</v>
      </c>
      <c r="C87" t="s">
        <v>102</v>
      </c>
      <c r="D87" t="s">
        <v>551</v>
      </c>
      <c r="F87" s="9" t="s">
        <v>865</v>
      </c>
      <c r="G87">
        <v>3</v>
      </c>
      <c r="J87">
        <f>+Tabla356[[#This Row],[BALANCE INICIAL]]+Tabla356[[#This Row],[ENTRADAS]]-Tabla356[[#This Row],[SALIDAS]]</f>
        <v>3</v>
      </c>
      <c r="K87" s="2">
        <v>792.86</v>
      </c>
      <c r="L87" s="2">
        <f>+Tabla356[[#This Row],[BALANCE INICIAL]]*Tabla356[[#This Row],[PRECIO]]</f>
        <v>2378.58</v>
      </c>
      <c r="M87" s="2">
        <f>+Tabla356[[#This Row],[ENTRADAS]]*Tabla356[[#This Row],[PRECIO]]</f>
        <v>0</v>
      </c>
      <c r="N87" s="2">
        <f>+Tabla356[[#This Row],[SALIDAS]]*Tabla356[[#This Row],[PRECIO]]</f>
        <v>0</v>
      </c>
      <c r="O87" s="2">
        <f>+Tabla356[[#This Row],[BALANCE INICIAL2]]+Tabla356[[#This Row],[ENTRADAS3]]-Tabla356[[#This Row],[SALIDAS4]]</f>
        <v>2378.58</v>
      </c>
    </row>
    <row r="88" spans="1:15">
      <c r="A88" s="9" t="s">
        <v>29</v>
      </c>
      <c r="B88" s="17" t="s">
        <v>878</v>
      </c>
      <c r="C88" t="s">
        <v>102</v>
      </c>
      <c r="D88" t="s">
        <v>552</v>
      </c>
      <c r="F88" s="9" t="s">
        <v>865</v>
      </c>
      <c r="G88">
        <v>1</v>
      </c>
      <c r="J88">
        <f>+Tabla356[[#This Row],[BALANCE INICIAL]]+Tabla356[[#This Row],[ENTRADAS]]-Tabla356[[#This Row],[SALIDAS]]</f>
        <v>1</v>
      </c>
      <c r="K88" s="2">
        <v>792.86</v>
      </c>
      <c r="L88" s="2">
        <f>+Tabla356[[#This Row],[BALANCE INICIAL]]*Tabla356[[#This Row],[PRECIO]]</f>
        <v>792.86</v>
      </c>
      <c r="M88" s="2">
        <f>+Tabla356[[#This Row],[ENTRADAS]]*Tabla356[[#This Row],[PRECIO]]</f>
        <v>0</v>
      </c>
      <c r="N88" s="2">
        <f>+Tabla356[[#This Row],[SALIDAS]]*Tabla356[[#This Row],[PRECIO]]</f>
        <v>0</v>
      </c>
      <c r="O88" s="2">
        <f>+Tabla356[[#This Row],[BALANCE INICIAL2]]+Tabla356[[#This Row],[ENTRADAS3]]-Tabla356[[#This Row],[SALIDAS4]]</f>
        <v>792.86</v>
      </c>
    </row>
    <row r="89" spans="1:15">
      <c r="A89" s="9" t="s">
        <v>29</v>
      </c>
      <c r="B89" s="17" t="s">
        <v>878</v>
      </c>
      <c r="C89" t="s">
        <v>102</v>
      </c>
      <c r="D89" t="s">
        <v>553</v>
      </c>
      <c r="F89" s="9" t="s">
        <v>865</v>
      </c>
      <c r="G89">
        <v>3</v>
      </c>
      <c r="J89">
        <f>+Tabla356[[#This Row],[BALANCE INICIAL]]+Tabla356[[#This Row],[ENTRADAS]]-Tabla356[[#This Row],[SALIDAS]]</f>
        <v>3</v>
      </c>
      <c r="K89" s="2">
        <v>792.86</v>
      </c>
      <c r="L89" s="2">
        <f>+Tabla356[[#This Row],[BALANCE INICIAL]]*Tabla356[[#This Row],[PRECIO]]</f>
        <v>2378.58</v>
      </c>
      <c r="M89" s="2">
        <f>+Tabla356[[#This Row],[ENTRADAS]]*Tabla356[[#This Row],[PRECIO]]</f>
        <v>0</v>
      </c>
      <c r="N89" s="2">
        <f>+Tabla356[[#This Row],[SALIDAS]]*Tabla356[[#This Row],[PRECIO]]</f>
        <v>0</v>
      </c>
      <c r="O89" s="2">
        <f>+Tabla356[[#This Row],[BALANCE INICIAL2]]+Tabla356[[#This Row],[ENTRADAS3]]-Tabla356[[#This Row],[SALIDAS4]]</f>
        <v>2378.58</v>
      </c>
    </row>
    <row r="90" spans="1:15">
      <c r="A90" s="9" t="s">
        <v>29</v>
      </c>
      <c r="B90" s="17" t="s">
        <v>878</v>
      </c>
      <c r="C90" t="s">
        <v>102</v>
      </c>
      <c r="D90" t="s">
        <v>554</v>
      </c>
      <c r="F90" s="9" t="s">
        <v>865</v>
      </c>
      <c r="G90">
        <v>2</v>
      </c>
      <c r="J90">
        <f>+Tabla356[[#This Row],[BALANCE INICIAL]]+Tabla356[[#This Row],[ENTRADAS]]-Tabla356[[#This Row],[SALIDAS]]</f>
        <v>2</v>
      </c>
      <c r="K90" s="2">
        <v>361.86</v>
      </c>
      <c r="L90" s="2">
        <f>+Tabla356[[#This Row],[BALANCE INICIAL]]*Tabla356[[#This Row],[PRECIO]]</f>
        <v>723.72</v>
      </c>
      <c r="M90" s="2">
        <f>+Tabla356[[#This Row],[ENTRADAS]]*Tabla356[[#This Row],[PRECIO]]</f>
        <v>0</v>
      </c>
      <c r="N90" s="2">
        <f>+Tabla356[[#This Row],[SALIDAS]]*Tabla356[[#This Row],[PRECIO]]</f>
        <v>0</v>
      </c>
      <c r="O90" s="2">
        <f>+Tabla356[[#This Row],[BALANCE INICIAL2]]+Tabla356[[#This Row],[ENTRADAS3]]-Tabla356[[#This Row],[SALIDAS4]]</f>
        <v>723.72</v>
      </c>
    </row>
    <row r="91" spans="1:15">
      <c r="A91" s="9" t="s">
        <v>29</v>
      </c>
      <c r="B91" s="17" t="s">
        <v>878</v>
      </c>
      <c r="C91" t="s">
        <v>102</v>
      </c>
      <c r="D91" t="s">
        <v>555</v>
      </c>
      <c r="F91" s="9" t="s">
        <v>865</v>
      </c>
      <c r="G91">
        <v>1</v>
      </c>
      <c r="J91">
        <f>+Tabla356[[#This Row],[BALANCE INICIAL]]+Tabla356[[#This Row],[ENTRADAS]]-Tabla356[[#This Row],[SALIDAS]]</f>
        <v>1</v>
      </c>
      <c r="K91" s="2">
        <v>790.77</v>
      </c>
      <c r="L91" s="2">
        <f>+Tabla356[[#This Row],[BALANCE INICIAL]]*Tabla356[[#This Row],[PRECIO]]</f>
        <v>790.77</v>
      </c>
      <c r="M91" s="2">
        <f>+Tabla356[[#This Row],[ENTRADAS]]*Tabla356[[#This Row],[PRECIO]]</f>
        <v>0</v>
      </c>
      <c r="N91" s="2">
        <f>+Tabla356[[#This Row],[SALIDAS]]*Tabla356[[#This Row],[PRECIO]]</f>
        <v>0</v>
      </c>
      <c r="O91" s="2">
        <f>+Tabla356[[#This Row],[BALANCE INICIAL2]]+Tabla356[[#This Row],[ENTRADAS3]]-Tabla356[[#This Row],[SALIDAS4]]</f>
        <v>790.77</v>
      </c>
    </row>
    <row r="92" spans="1:15">
      <c r="A92" s="9" t="s">
        <v>29</v>
      </c>
      <c r="B92" s="17" t="s">
        <v>878</v>
      </c>
      <c r="C92" t="s">
        <v>102</v>
      </c>
      <c r="D92" t="s">
        <v>556</v>
      </c>
      <c r="F92" s="9" t="s">
        <v>834</v>
      </c>
      <c r="G92">
        <v>5</v>
      </c>
      <c r="J92">
        <f>+Tabla356[[#This Row],[BALANCE INICIAL]]+Tabla356[[#This Row],[ENTRADAS]]-Tabla356[[#This Row],[SALIDAS]]</f>
        <v>5</v>
      </c>
      <c r="K92" s="2">
        <v>60.5</v>
      </c>
      <c r="L92" s="2">
        <f>+Tabla356[[#This Row],[BALANCE INICIAL]]*Tabla356[[#This Row],[PRECIO]]</f>
        <v>302.5</v>
      </c>
      <c r="M92" s="2">
        <f>+Tabla356[[#This Row],[ENTRADAS]]*Tabla356[[#This Row],[PRECIO]]</f>
        <v>0</v>
      </c>
      <c r="N92" s="2">
        <f>+Tabla356[[#This Row],[SALIDAS]]*Tabla356[[#This Row],[PRECIO]]</f>
        <v>0</v>
      </c>
      <c r="O92" s="2">
        <f>+Tabla356[[#This Row],[BALANCE INICIAL2]]+Tabla356[[#This Row],[ENTRADAS3]]-Tabla356[[#This Row],[SALIDAS4]]</f>
        <v>302.5</v>
      </c>
    </row>
    <row r="93" spans="1:15">
      <c r="A93" s="9" t="s">
        <v>29</v>
      </c>
      <c r="B93" s="17" t="s">
        <v>878</v>
      </c>
      <c r="C93" t="s">
        <v>102</v>
      </c>
      <c r="D93" t="s">
        <v>557</v>
      </c>
      <c r="F93" s="9" t="s">
        <v>820</v>
      </c>
      <c r="G93">
        <v>1</v>
      </c>
      <c r="J93">
        <f>+Tabla356[[#This Row],[BALANCE INICIAL]]+Tabla356[[#This Row],[ENTRADAS]]-Tabla356[[#This Row],[SALIDAS]]</f>
        <v>1</v>
      </c>
      <c r="K93" s="2">
        <v>5000</v>
      </c>
      <c r="L93" s="2">
        <f>+Tabla356[[#This Row],[BALANCE INICIAL]]*Tabla356[[#This Row],[PRECIO]]</f>
        <v>5000</v>
      </c>
      <c r="M93" s="2">
        <f>+Tabla356[[#This Row],[ENTRADAS]]*Tabla356[[#This Row],[PRECIO]]</f>
        <v>0</v>
      </c>
      <c r="N93" s="2">
        <f>+Tabla356[[#This Row],[SALIDAS]]*Tabla356[[#This Row],[PRECIO]]</f>
        <v>0</v>
      </c>
      <c r="O93" s="2">
        <f>+Tabla356[[#This Row],[BALANCE INICIAL2]]+Tabla356[[#This Row],[ENTRADAS3]]-Tabla356[[#This Row],[SALIDAS4]]</f>
        <v>5000</v>
      </c>
    </row>
    <row r="94" spans="1:15">
      <c r="A94" s="9" t="s">
        <v>29</v>
      </c>
      <c r="B94" s="17" t="s">
        <v>878</v>
      </c>
      <c r="C94" t="s">
        <v>102</v>
      </c>
      <c r="D94" t="s">
        <v>558</v>
      </c>
      <c r="F94" s="9" t="s">
        <v>865</v>
      </c>
      <c r="G94">
        <v>7</v>
      </c>
      <c r="J94">
        <f>+Tabla356[[#This Row],[BALANCE INICIAL]]+Tabla356[[#This Row],[ENTRADAS]]-Tabla356[[#This Row],[SALIDAS]]</f>
        <v>7</v>
      </c>
      <c r="K94" s="2">
        <v>35.590000000000003</v>
      </c>
      <c r="L94" s="2">
        <f>+Tabla356[[#This Row],[BALANCE INICIAL]]*Tabla356[[#This Row],[PRECIO]]</f>
        <v>249.13000000000002</v>
      </c>
      <c r="M94" s="2">
        <f>+Tabla356[[#This Row],[ENTRADAS]]*Tabla356[[#This Row],[PRECIO]]</f>
        <v>0</v>
      </c>
      <c r="N94" s="2">
        <f>+Tabla356[[#This Row],[SALIDAS]]*Tabla356[[#This Row],[PRECIO]]</f>
        <v>0</v>
      </c>
      <c r="O94" s="2">
        <f>+Tabla356[[#This Row],[BALANCE INICIAL2]]+Tabla356[[#This Row],[ENTRADAS3]]-Tabla356[[#This Row],[SALIDAS4]]</f>
        <v>249.13000000000002</v>
      </c>
    </row>
    <row r="95" spans="1:15">
      <c r="A95" s="9" t="s">
        <v>29</v>
      </c>
      <c r="B95" s="17" t="s">
        <v>878</v>
      </c>
      <c r="C95" t="s">
        <v>102</v>
      </c>
      <c r="D95" t="s">
        <v>559</v>
      </c>
      <c r="F95" s="9" t="s">
        <v>865</v>
      </c>
      <c r="G95">
        <v>0</v>
      </c>
      <c r="J95">
        <f>+Tabla356[[#This Row],[BALANCE INICIAL]]+Tabla356[[#This Row],[ENTRADAS]]-Tabla356[[#This Row],[SALIDAS]]</f>
        <v>0</v>
      </c>
      <c r="K95" s="2">
        <v>300</v>
      </c>
      <c r="L95" s="2">
        <f>+Tabla356[[#This Row],[BALANCE INICIAL]]*Tabla356[[#This Row],[PRECIO]]</f>
        <v>0</v>
      </c>
      <c r="M95" s="2">
        <f>+Tabla356[[#This Row],[ENTRADAS]]*Tabla356[[#This Row],[PRECIO]]</f>
        <v>0</v>
      </c>
      <c r="N95" s="2">
        <f>+Tabla356[[#This Row],[SALIDAS]]*Tabla356[[#This Row],[PRECIO]]</f>
        <v>0</v>
      </c>
      <c r="O95" s="2">
        <f>+Tabla356[[#This Row],[BALANCE INICIAL2]]+Tabla356[[#This Row],[ENTRADAS3]]-Tabla356[[#This Row],[SALIDAS4]]</f>
        <v>0</v>
      </c>
    </row>
    <row r="96" spans="1:15">
      <c r="A96" s="9" t="s">
        <v>29</v>
      </c>
      <c r="B96" s="17" t="s">
        <v>878</v>
      </c>
      <c r="C96" t="s">
        <v>102</v>
      </c>
      <c r="D96" t="s">
        <v>560</v>
      </c>
      <c r="F96" s="9" t="s">
        <v>865</v>
      </c>
      <c r="G96">
        <v>8</v>
      </c>
      <c r="J96">
        <f>+Tabla356[[#This Row],[BALANCE INICIAL]]+Tabla356[[#This Row],[ENTRADAS]]-Tabla356[[#This Row],[SALIDAS]]</f>
        <v>8</v>
      </c>
      <c r="K96" s="2">
        <v>928</v>
      </c>
      <c r="L96" s="2">
        <f>+Tabla356[[#This Row],[BALANCE INICIAL]]*Tabla356[[#This Row],[PRECIO]]</f>
        <v>7424</v>
      </c>
      <c r="M96" s="2">
        <f>+Tabla356[[#This Row],[ENTRADAS]]*Tabla356[[#This Row],[PRECIO]]</f>
        <v>0</v>
      </c>
      <c r="N96" s="2">
        <f>+Tabla356[[#This Row],[SALIDAS]]*Tabla356[[#This Row],[PRECIO]]</f>
        <v>0</v>
      </c>
      <c r="O96" s="2">
        <f>+Tabla356[[#This Row],[BALANCE INICIAL2]]+Tabla356[[#This Row],[ENTRADAS3]]-Tabla356[[#This Row],[SALIDAS4]]</f>
        <v>7424</v>
      </c>
    </row>
    <row r="97" spans="1:15">
      <c r="A97" s="9" t="s">
        <v>29</v>
      </c>
      <c r="B97" s="17" t="s">
        <v>878</v>
      </c>
      <c r="C97" t="s">
        <v>102</v>
      </c>
      <c r="D97" t="s">
        <v>561</v>
      </c>
      <c r="F97" s="9" t="s">
        <v>834</v>
      </c>
      <c r="G97">
        <v>2</v>
      </c>
      <c r="J97">
        <f>+Tabla356[[#This Row],[BALANCE INICIAL]]+Tabla356[[#This Row],[ENTRADAS]]-Tabla356[[#This Row],[SALIDAS]]</f>
        <v>2</v>
      </c>
      <c r="K97" s="2">
        <v>153.05000000000001</v>
      </c>
      <c r="L97" s="2">
        <f>+Tabla356[[#This Row],[BALANCE INICIAL]]*Tabla356[[#This Row],[PRECIO]]</f>
        <v>306.10000000000002</v>
      </c>
      <c r="M97" s="2">
        <f>+Tabla356[[#This Row],[ENTRADAS]]*Tabla356[[#This Row],[PRECIO]]</f>
        <v>0</v>
      </c>
      <c r="N97" s="2">
        <f>+Tabla356[[#This Row],[SALIDAS]]*Tabla356[[#This Row],[PRECIO]]</f>
        <v>0</v>
      </c>
      <c r="O97" s="2">
        <f>+Tabla356[[#This Row],[BALANCE INICIAL2]]+Tabla356[[#This Row],[ENTRADAS3]]-Tabla356[[#This Row],[SALIDAS4]]</f>
        <v>306.10000000000002</v>
      </c>
    </row>
    <row r="98" spans="1:15">
      <c r="A98" s="9" t="s">
        <v>29</v>
      </c>
      <c r="B98" s="17" t="s">
        <v>878</v>
      </c>
      <c r="C98" t="s">
        <v>102</v>
      </c>
      <c r="D98" t="s">
        <v>562</v>
      </c>
      <c r="F98" s="9" t="s">
        <v>865</v>
      </c>
      <c r="G98">
        <v>0</v>
      </c>
      <c r="J98">
        <f>+Tabla356[[#This Row],[BALANCE INICIAL]]+Tabla356[[#This Row],[ENTRADAS]]-Tabla356[[#This Row],[SALIDAS]]</f>
        <v>0</v>
      </c>
      <c r="K98" s="2">
        <v>80</v>
      </c>
      <c r="L98" s="2">
        <f>+Tabla356[[#This Row],[BALANCE INICIAL]]*Tabla356[[#This Row],[PRECIO]]</f>
        <v>0</v>
      </c>
      <c r="M98" s="2">
        <f>+Tabla356[[#This Row],[ENTRADAS]]*Tabla356[[#This Row],[PRECIO]]</f>
        <v>0</v>
      </c>
      <c r="N98" s="2">
        <f>+Tabla356[[#This Row],[SALIDAS]]*Tabla356[[#This Row],[PRECIO]]</f>
        <v>0</v>
      </c>
      <c r="O98" s="2">
        <f>+Tabla356[[#This Row],[BALANCE INICIAL2]]+Tabla356[[#This Row],[ENTRADAS3]]-Tabla356[[#This Row],[SALIDAS4]]</f>
        <v>0</v>
      </c>
    </row>
    <row r="99" spans="1:15">
      <c r="A99" s="9" t="s">
        <v>29</v>
      </c>
      <c r="B99" s="17" t="s">
        <v>878</v>
      </c>
      <c r="C99" t="s">
        <v>102</v>
      </c>
      <c r="D99" t="s">
        <v>563</v>
      </c>
      <c r="F99" s="9" t="s">
        <v>834</v>
      </c>
      <c r="G99">
        <v>4</v>
      </c>
      <c r="J99">
        <f>+Tabla356[[#This Row],[BALANCE INICIAL]]+Tabla356[[#This Row],[ENTRADAS]]-Tabla356[[#This Row],[SALIDAS]]</f>
        <v>4</v>
      </c>
      <c r="K99" s="2">
        <v>205</v>
      </c>
      <c r="L99" s="2">
        <f>+Tabla356[[#This Row],[BALANCE INICIAL]]*Tabla356[[#This Row],[PRECIO]]</f>
        <v>820</v>
      </c>
      <c r="M99" s="2">
        <f>+Tabla356[[#This Row],[ENTRADAS]]*Tabla356[[#This Row],[PRECIO]]</f>
        <v>0</v>
      </c>
      <c r="N99" s="2">
        <f>+Tabla356[[#This Row],[SALIDAS]]*Tabla356[[#This Row],[PRECIO]]</f>
        <v>0</v>
      </c>
      <c r="O99" s="2">
        <f>+Tabla356[[#This Row],[BALANCE INICIAL2]]+Tabla356[[#This Row],[ENTRADAS3]]-Tabla356[[#This Row],[SALIDAS4]]</f>
        <v>820</v>
      </c>
    </row>
    <row r="100" spans="1:15">
      <c r="A100" s="9" t="s">
        <v>29</v>
      </c>
      <c r="B100" s="17" t="s">
        <v>878</v>
      </c>
      <c r="C100" t="s">
        <v>102</v>
      </c>
      <c r="D100" t="s">
        <v>564</v>
      </c>
      <c r="F100" s="9" t="s">
        <v>867</v>
      </c>
      <c r="G100">
        <v>15</v>
      </c>
      <c r="J100">
        <f>+Tabla356[[#This Row],[BALANCE INICIAL]]+Tabla356[[#This Row],[ENTRADAS]]-Tabla356[[#This Row],[SALIDAS]]</f>
        <v>15</v>
      </c>
      <c r="K100" s="2">
        <v>80</v>
      </c>
      <c r="L100" s="2">
        <f>+Tabla356[[#This Row],[BALANCE INICIAL]]*Tabla356[[#This Row],[PRECIO]]</f>
        <v>1200</v>
      </c>
      <c r="M100" s="2">
        <f>+Tabla356[[#This Row],[ENTRADAS]]*Tabla356[[#This Row],[PRECIO]]</f>
        <v>0</v>
      </c>
      <c r="N100" s="2">
        <f>+Tabla356[[#This Row],[SALIDAS]]*Tabla356[[#This Row],[PRECIO]]</f>
        <v>0</v>
      </c>
      <c r="O100" s="2">
        <f>+Tabla356[[#This Row],[BALANCE INICIAL2]]+Tabla356[[#This Row],[ENTRADAS3]]-Tabla356[[#This Row],[SALIDAS4]]</f>
        <v>1200</v>
      </c>
    </row>
    <row r="101" spans="1:15">
      <c r="A101" s="9" t="s">
        <v>29</v>
      </c>
      <c r="B101" s="17" t="s">
        <v>878</v>
      </c>
      <c r="C101" t="s">
        <v>102</v>
      </c>
      <c r="D101" t="s">
        <v>565</v>
      </c>
      <c r="F101" s="9" t="s">
        <v>867</v>
      </c>
      <c r="G101">
        <v>8</v>
      </c>
      <c r="J101">
        <f>+Tabla356[[#This Row],[BALANCE INICIAL]]+Tabla356[[#This Row],[ENTRADAS]]-Tabla356[[#This Row],[SALIDAS]]</f>
        <v>8</v>
      </c>
      <c r="K101" s="2">
        <v>160</v>
      </c>
      <c r="L101" s="2">
        <f>+Tabla356[[#This Row],[BALANCE INICIAL]]*Tabla356[[#This Row],[PRECIO]]</f>
        <v>1280</v>
      </c>
      <c r="M101" s="2">
        <f>+Tabla356[[#This Row],[ENTRADAS]]*Tabla356[[#This Row],[PRECIO]]</f>
        <v>0</v>
      </c>
      <c r="N101" s="2">
        <f>+Tabla356[[#This Row],[SALIDAS]]*Tabla356[[#This Row],[PRECIO]]</f>
        <v>0</v>
      </c>
      <c r="O101" s="2">
        <f>+Tabla356[[#This Row],[BALANCE INICIAL2]]+Tabla356[[#This Row],[ENTRADAS3]]-Tabla356[[#This Row],[SALIDAS4]]</f>
        <v>1280</v>
      </c>
    </row>
    <row r="102" spans="1:15">
      <c r="A102" s="9" t="s">
        <v>29</v>
      </c>
      <c r="B102" s="17" t="s">
        <v>878</v>
      </c>
      <c r="C102" t="s">
        <v>102</v>
      </c>
      <c r="D102" t="s">
        <v>566</v>
      </c>
      <c r="F102" s="9" t="s">
        <v>867</v>
      </c>
      <c r="G102">
        <v>2</v>
      </c>
      <c r="J102">
        <f>+Tabla356[[#This Row],[BALANCE INICIAL]]+Tabla356[[#This Row],[ENTRADAS]]-Tabla356[[#This Row],[SALIDAS]]</f>
        <v>2</v>
      </c>
      <c r="K102" s="2">
        <v>80</v>
      </c>
      <c r="L102" s="2">
        <f>+Tabla356[[#This Row],[BALANCE INICIAL]]*Tabla356[[#This Row],[PRECIO]]</f>
        <v>160</v>
      </c>
      <c r="M102" s="2">
        <f>+Tabla356[[#This Row],[ENTRADAS]]*Tabla356[[#This Row],[PRECIO]]</f>
        <v>0</v>
      </c>
      <c r="N102" s="2">
        <f>+Tabla356[[#This Row],[SALIDAS]]*Tabla356[[#This Row],[PRECIO]]</f>
        <v>0</v>
      </c>
      <c r="O102" s="2">
        <f>+Tabla356[[#This Row],[BALANCE INICIAL2]]+Tabla356[[#This Row],[ENTRADAS3]]-Tabla356[[#This Row],[SALIDAS4]]</f>
        <v>160</v>
      </c>
    </row>
    <row r="103" spans="1:15">
      <c r="A103" s="9" t="s">
        <v>29</v>
      </c>
      <c r="B103" s="17" t="s">
        <v>878</v>
      </c>
      <c r="C103" t="s">
        <v>102</v>
      </c>
      <c r="D103" t="s">
        <v>567</v>
      </c>
      <c r="F103" s="9" t="s">
        <v>867</v>
      </c>
      <c r="G103">
        <v>4</v>
      </c>
      <c r="J103">
        <f>+Tabla356[[#This Row],[BALANCE INICIAL]]+Tabla356[[#This Row],[ENTRADAS]]-Tabla356[[#This Row],[SALIDAS]]</f>
        <v>4</v>
      </c>
      <c r="K103" s="2">
        <v>80</v>
      </c>
      <c r="L103" s="2">
        <f>+Tabla356[[#This Row],[BALANCE INICIAL]]*Tabla356[[#This Row],[PRECIO]]</f>
        <v>320</v>
      </c>
      <c r="M103" s="2">
        <f>+Tabla356[[#This Row],[ENTRADAS]]*Tabla356[[#This Row],[PRECIO]]</f>
        <v>0</v>
      </c>
      <c r="N103" s="2">
        <f>+Tabla356[[#This Row],[SALIDAS]]*Tabla356[[#This Row],[PRECIO]]</f>
        <v>0</v>
      </c>
      <c r="O103" s="2">
        <f>+Tabla356[[#This Row],[BALANCE INICIAL2]]+Tabla356[[#This Row],[ENTRADAS3]]-Tabla356[[#This Row],[SALIDAS4]]</f>
        <v>320</v>
      </c>
    </row>
    <row r="104" spans="1:15">
      <c r="A104" s="9" t="s">
        <v>29</v>
      </c>
      <c r="B104" s="17" t="s">
        <v>878</v>
      </c>
      <c r="C104" t="s">
        <v>102</v>
      </c>
      <c r="D104" t="s">
        <v>568</v>
      </c>
      <c r="F104" s="9" t="s">
        <v>868</v>
      </c>
      <c r="G104">
        <v>2</v>
      </c>
      <c r="J104">
        <f>+Tabla356[[#This Row],[BALANCE INICIAL]]+Tabla356[[#This Row],[ENTRADAS]]-Tabla356[[#This Row],[SALIDAS]]</f>
        <v>2</v>
      </c>
      <c r="K104" s="2">
        <v>1249.99</v>
      </c>
      <c r="L104" s="2">
        <f>+Tabla356[[#This Row],[BALANCE INICIAL]]*Tabla356[[#This Row],[PRECIO]]</f>
        <v>2499.98</v>
      </c>
      <c r="M104" s="2">
        <f>+Tabla356[[#This Row],[ENTRADAS]]*Tabla356[[#This Row],[PRECIO]]</f>
        <v>0</v>
      </c>
      <c r="N104" s="2">
        <f>+Tabla356[[#This Row],[SALIDAS]]*Tabla356[[#This Row],[PRECIO]]</f>
        <v>0</v>
      </c>
      <c r="O104" s="2">
        <f>+Tabla356[[#This Row],[BALANCE INICIAL2]]+Tabla356[[#This Row],[ENTRADAS3]]-Tabla356[[#This Row],[SALIDAS4]]</f>
        <v>2499.98</v>
      </c>
    </row>
    <row r="105" spans="1:15">
      <c r="A105" s="9" t="s">
        <v>29</v>
      </c>
      <c r="B105" s="17" t="s">
        <v>878</v>
      </c>
      <c r="C105" t="s">
        <v>102</v>
      </c>
      <c r="D105" t="s">
        <v>569</v>
      </c>
      <c r="F105" s="9" t="s">
        <v>825</v>
      </c>
      <c r="G105">
        <v>3</v>
      </c>
      <c r="J105">
        <f>+Tabla356[[#This Row],[BALANCE INICIAL]]+Tabla356[[#This Row],[ENTRADAS]]-Tabla356[[#This Row],[SALIDAS]]</f>
        <v>3</v>
      </c>
      <c r="K105" s="2">
        <v>630.5</v>
      </c>
      <c r="L105" s="2">
        <f>+Tabla356[[#This Row],[BALANCE INICIAL]]*Tabla356[[#This Row],[PRECIO]]</f>
        <v>1891.5</v>
      </c>
      <c r="M105" s="2">
        <f>+Tabla356[[#This Row],[ENTRADAS]]*Tabla356[[#This Row],[PRECIO]]</f>
        <v>0</v>
      </c>
      <c r="N105" s="2">
        <f>+Tabla356[[#This Row],[SALIDAS]]*Tabla356[[#This Row],[PRECIO]]</f>
        <v>0</v>
      </c>
      <c r="O105" s="2">
        <f>+Tabla356[[#This Row],[BALANCE INICIAL2]]+Tabla356[[#This Row],[ENTRADAS3]]-Tabla356[[#This Row],[SALIDAS4]]</f>
        <v>1891.5</v>
      </c>
    </row>
    <row r="106" spans="1:15">
      <c r="A106" s="9" t="s">
        <v>29</v>
      </c>
      <c r="B106" s="17" t="s">
        <v>878</v>
      </c>
      <c r="C106" t="s">
        <v>102</v>
      </c>
      <c r="D106" t="s">
        <v>570</v>
      </c>
      <c r="F106" s="9" t="s">
        <v>834</v>
      </c>
      <c r="G106">
        <v>1</v>
      </c>
      <c r="J106">
        <f>+Tabla356[[#This Row],[BALANCE INICIAL]]+Tabla356[[#This Row],[ENTRADAS]]-Tabla356[[#This Row],[SALIDAS]]</f>
        <v>1</v>
      </c>
      <c r="K106" s="2">
        <v>170.5</v>
      </c>
      <c r="L106" s="2">
        <f>+Tabla356[[#This Row],[BALANCE INICIAL]]*Tabla356[[#This Row],[PRECIO]]</f>
        <v>170.5</v>
      </c>
      <c r="M106" s="2">
        <f>+Tabla356[[#This Row],[ENTRADAS]]*Tabla356[[#This Row],[PRECIO]]</f>
        <v>0</v>
      </c>
      <c r="N106" s="2">
        <f>+Tabla356[[#This Row],[SALIDAS]]*Tabla356[[#This Row],[PRECIO]]</f>
        <v>0</v>
      </c>
      <c r="O106" s="2">
        <f>+Tabla356[[#This Row],[BALANCE INICIAL2]]+Tabla356[[#This Row],[ENTRADAS3]]-Tabla356[[#This Row],[SALIDAS4]]</f>
        <v>170.5</v>
      </c>
    </row>
    <row r="107" spans="1:15">
      <c r="A107" s="9" t="s">
        <v>29</v>
      </c>
      <c r="B107" s="17" t="s">
        <v>878</v>
      </c>
      <c r="C107" t="s">
        <v>102</v>
      </c>
      <c r="D107" t="s">
        <v>571</v>
      </c>
      <c r="F107" s="9" t="s">
        <v>869</v>
      </c>
      <c r="G107">
        <v>1</v>
      </c>
      <c r="J107">
        <f>+Tabla356[[#This Row],[BALANCE INICIAL]]+Tabla356[[#This Row],[ENTRADAS]]-Tabla356[[#This Row],[SALIDAS]]</f>
        <v>1</v>
      </c>
      <c r="K107" s="2">
        <v>169</v>
      </c>
      <c r="L107" s="2">
        <f>+Tabla356[[#This Row],[BALANCE INICIAL]]*Tabla356[[#This Row],[PRECIO]]</f>
        <v>169</v>
      </c>
      <c r="M107" s="2">
        <f>+Tabla356[[#This Row],[ENTRADAS]]*Tabla356[[#This Row],[PRECIO]]</f>
        <v>0</v>
      </c>
      <c r="N107" s="2">
        <f>+Tabla356[[#This Row],[SALIDAS]]*Tabla356[[#This Row],[PRECIO]]</f>
        <v>0</v>
      </c>
      <c r="O107" s="2">
        <f>+Tabla356[[#This Row],[BALANCE INICIAL2]]+Tabla356[[#This Row],[ENTRADAS3]]-Tabla356[[#This Row],[SALIDAS4]]</f>
        <v>169</v>
      </c>
    </row>
    <row r="108" spans="1:15">
      <c r="A108" s="9" t="s">
        <v>29</v>
      </c>
      <c r="B108" s="17" t="s">
        <v>878</v>
      </c>
      <c r="C108" t="s">
        <v>102</v>
      </c>
      <c r="D108" t="s">
        <v>572</v>
      </c>
      <c r="F108" s="9" t="s">
        <v>834</v>
      </c>
      <c r="G108">
        <v>1</v>
      </c>
      <c r="J108">
        <f>+Tabla356[[#This Row],[BALANCE INICIAL]]+Tabla356[[#This Row],[ENTRADAS]]-Tabla356[[#This Row],[SALIDAS]]</f>
        <v>1</v>
      </c>
      <c r="K108" s="2">
        <v>159</v>
      </c>
      <c r="L108" s="2">
        <f>+Tabla356[[#This Row],[BALANCE INICIAL]]*Tabla356[[#This Row],[PRECIO]]</f>
        <v>159</v>
      </c>
      <c r="M108" s="2">
        <f>+Tabla356[[#This Row],[ENTRADAS]]*Tabla356[[#This Row],[PRECIO]]</f>
        <v>0</v>
      </c>
      <c r="N108" s="2">
        <f>+Tabla356[[#This Row],[SALIDAS]]*Tabla356[[#This Row],[PRECIO]]</f>
        <v>0</v>
      </c>
      <c r="O108" s="2">
        <f>+Tabla356[[#This Row],[BALANCE INICIAL2]]+Tabla356[[#This Row],[ENTRADAS3]]-Tabla356[[#This Row],[SALIDAS4]]</f>
        <v>159</v>
      </c>
    </row>
    <row r="109" spans="1:15">
      <c r="A109" s="9" t="s">
        <v>29</v>
      </c>
      <c r="B109" s="17" t="s">
        <v>878</v>
      </c>
      <c r="C109" t="s">
        <v>102</v>
      </c>
      <c r="D109" t="s">
        <v>573</v>
      </c>
      <c r="F109" s="9" t="s">
        <v>834</v>
      </c>
      <c r="G109">
        <v>5</v>
      </c>
      <c r="J109">
        <f>+Tabla356[[#This Row],[BALANCE INICIAL]]+Tabla356[[#This Row],[ENTRADAS]]-Tabla356[[#This Row],[SALIDAS]]</f>
        <v>5</v>
      </c>
      <c r="K109" s="2">
        <v>150</v>
      </c>
      <c r="L109" s="2">
        <f>+Tabla356[[#This Row],[BALANCE INICIAL]]*Tabla356[[#This Row],[PRECIO]]</f>
        <v>750</v>
      </c>
      <c r="M109" s="2">
        <f>+Tabla356[[#This Row],[ENTRADAS]]*Tabla356[[#This Row],[PRECIO]]</f>
        <v>0</v>
      </c>
      <c r="N109" s="2">
        <f>+Tabla356[[#This Row],[SALIDAS]]*Tabla356[[#This Row],[PRECIO]]</f>
        <v>0</v>
      </c>
      <c r="O109" s="2">
        <f>+Tabla356[[#This Row],[BALANCE INICIAL2]]+Tabla356[[#This Row],[ENTRADAS3]]-Tabla356[[#This Row],[SALIDAS4]]</f>
        <v>750</v>
      </c>
    </row>
    <row r="110" spans="1:15">
      <c r="A110" s="9" t="s">
        <v>29</v>
      </c>
      <c r="B110" s="17" t="s">
        <v>878</v>
      </c>
      <c r="C110" t="s">
        <v>102</v>
      </c>
      <c r="D110" t="s">
        <v>574</v>
      </c>
      <c r="F110" s="9" t="s">
        <v>866</v>
      </c>
      <c r="G110">
        <v>15</v>
      </c>
      <c r="J110">
        <f>+Tabla356[[#This Row],[BALANCE INICIAL]]+Tabla356[[#This Row],[ENTRADAS]]-Tabla356[[#This Row],[SALIDAS]]</f>
        <v>15</v>
      </c>
      <c r="K110" s="2">
        <v>85</v>
      </c>
      <c r="L110" s="2">
        <f>+Tabla356[[#This Row],[BALANCE INICIAL]]*Tabla356[[#This Row],[PRECIO]]</f>
        <v>1275</v>
      </c>
      <c r="M110" s="2">
        <f>+Tabla356[[#This Row],[ENTRADAS]]*Tabla356[[#This Row],[PRECIO]]</f>
        <v>0</v>
      </c>
      <c r="N110" s="2">
        <f>+Tabla356[[#This Row],[SALIDAS]]*Tabla356[[#This Row],[PRECIO]]</f>
        <v>0</v>
      </c>
      <c r="O110" s="2">
        <f>+Tabla356[[#This Row],[BALANCE INICIAL2]]+Tabla356[[#This Row],[ENTRADAS3]]-Tabla356[[#This Row],[SALIDAS4]]</f>
        <v>1275</v>
      </c>
    </row>
    <row r="111" spans="1:15">
      <c r="A111" s="9" t="s">
        <v>29</v>
      </c>
      <c r="B111" s="17" t="s">
        <v>878</v>
      </c>
      <c r="C111" t="s">
        <v>102</v>
      </c>
      <c r="D111" t="s">
        <v>575</v>
      </c>
      <c r="F111" s="9" t="s">
        <v>869</v>
      </c>
      <c r="G111">
        <v>3</v>
      </c>
      <c r="J111">
        <f>+Tabla356[[#This Row],[BALANCE INICIAL]]+Tabla356[[#This Row],[ENTRADAS]]-Tabla356[[#This Row],[SALIDAS]]</f>
        <v>3</v>
      </c>
      <c r="K111" s="2">
        <v>85</v>
      </c>
      <c r="L111" s="2">
        <f>+Tabla356[[#This Row],[BALANCE INICIAL]]*Tabla356[[#This Row],[PRECIO]]</f>
        <v>255</v>
      </c>
      <c r="M111" s="2">
        <f>+Tabla356[[#This Row],[ENTRADAS]]*Tabla356[[#This Row],[PRECIO]]</f>
        <v>0</v>
      </c>
      <c r="N111" s="2">
        <f>+Tabla356[[#This Row],[SALIDAS]]*Tabla356[[#This Row],[PRECIO]]</f>
        <v>0</v>
      </c>
      <c r="O111" s="2">
        <f>+Tabla356[[#This Row],[BALANCE INICIAL2]]+Tabla356[[#This Row],[ENTRADAS3]]-Tabla356[[#This Row],[SALIDAS4]]</f>
        <v>255</v>
      </c>
    </row>
    <row r="112" spans="1:15">
      <c r="A112" s="9" t="s">
        <v>29</v>
      </c>
      <c r="B112" s="17" t="s">
        <v>878</v>
      </c>
      <c r="C112" t="s">
        <v>102</v>
      </c>
      <c r="D112" t="s">
        <v>576</v>
      </c>
      <c r="F112" s="9" t="s">
        <v>834</v>
      </c>
      <c r="G112">
        <v>16</v>
      </c>
      <c r="J112">
        <f>+Tabla356[[#This Row],[BALANCE INICIAL]]+Tabla356[[#This Row],[ENTRADAS]]-Tabla356[[#This Row],[SALIDAS]]</f>
        <v>16</v>
      </c>
      <c r="K112" s="2">
        <v>140</v>
      </c>
      <c r="L112" s="2">
        <f>+Tabla356[[#This Row],[BALANCE INICIAL]]*Tabla356[[#This Row],[PRECIO]]</f>
        <v>2240</v>
      </c>
      <c r="M112" s="2">
        <f>+Tabla356[[#This Row],[ENTRADAS]]*Tabla356[[#This Row],[PRECIO]]</f>
        <v>0</v>
      </c>
      <c r="N112" s="2">
        <f>+Tabla356[[#This Row],[SALIDAS]]*Tabla356[[#This Row],[PRECIO]]</f>
        <v>0</v>
      </c>
      <c r="O112" s="2">
        <f>+Tabla356[[#This Row],[BALANCE INICIAL2]]+Tabla356[[#This Row],[ENTRADAS3]]-Tabla356[[#This Row],[SALIDAS4]]</f>
        <v>2240</v>
      </c>
    </row>
    <row r="113" spans="1:15">
      <c r="A113" s="9" t="s">
        <v>29</v>
      </c>
      <c r="B113" s="17" t="s">
        <v>878</v>
      </c>
      <c r="C113" t="s">
        <v>102</v>
      </c>
      <c r="D113" t="s">
        <v>577</v>
      </c>
      <c r="F113" s="9" t="s">
        <v>834</v>
      </c>
      <c r="G113">
        <v>6</v>
      </c>
      <c r="J113">
        <f>+Tabla356[[#This Row],[BALANCE INICIAL]]+Tabla356[[#This Row],[ENTRADAS]]-Tabla356[[#This Row],[SALIDAS]]</f>
        <v>6</v>
      </c>
      <c r="K113" s="2">
        <v>150</v>
      </c>
      <c r="L113" s="2">
        <f>+Tabla356[[#This Row],[BALANCE INICIAL]]*Tabla356[[#This Row],[PRECIO]]</f>
        <v>900</v>
      </c>
      <c r="M113" s="2">
        <f>+Tabla356[[#This Row],[ENTRADAS]]*Tabla356[[#This Row],[PRECIO]]</f>
        <v>0</v>
      </c>
      <c r="N113" s="2">
        <f>+Tabla356[[#This Row],[SALIDAS]]*Tabla356[[#This Row],[PRECIO]]</f>
        <v>0</v>
      </c>
      <c r="O113" s="2">
        <f>+Tabla356[[#This Row],[BALANCE INICIAL2]]+Tabla356[[#This Row],[ENTRADAS3]]-Tabla356[[#This Row],[SALIDAS4]]</f>
        <v>900</v>
      </c>
    </row>
    <row r="114" spans="1:15">
      <c r="A114" s="9" t="s">
        <v>29</v>
      </c>
      <c r="B114" s="17" t="s">
        <v>878</v>
      </c>
      <c r="C114" t="s">
        <v>102</v>
      </c>
      <c r="D114" t="s">
        <v>578</v>
      </c>
      <c r="F114" s="9" t="s">
        <v>834</v>
      </c>
      <c r="G114">
        <v>1</v>
      </c>
      <c r="J114">
        <f>+Tabla356[[#This Row],[BALANCE INICIAL]]+Tabla356[[#This Row],[ENTRADAS]]-Tabla356[[#This Row],[SALIDAS]]</f>
        <v>1</v>
      </c>
      <c r="K114" s="2">
        <v>23.73</v>
      </c>
      <c r="L114" s="2">
        <f>+Tabla356[[#This Row],[BALANCE INICIAL]]*Tabla356[[#This Row],[PRECIO]]</f>
        <v>23.73</v>
      </c>
      <c r="M114" s="2">
        <f>+Tabla356[[#This Row],[ENTRADAS]]*Tabla356[[#This Row],[PRECIO]]</f>
        <v>0</v>
      </c>
      <c r="N114" s="2">
        <f>+Tabla356[[#This Row],[SALIDAS]]*Tabla356[[#This Row],[PRECIO]]</f>
        <v>0</v>
      </c>
      <c r="O114" s="2">
        <f>+Tabla356[[#This Row],[BALANCE INICIAL2]]+Tabla356[[#This Row],[ENTRADAS3]]-Tabla356[[#This Row],[SALIDAS4]]</f>
        <v>23.73</v>
      </c>
    </row>
    <row r="115" spans="1:15">
      <c r="A115" s="9" t="s">
        <v>29</v>
      </c>
      <c r="B115" s="17" t="s">
        <v>878</v>
      </c>
      <c r="C115" t="s">
        <v>102</v>
      </c>
      <c r="D115" t="s">
        <v>579</v>
      </c>
      <c r="F115" s="9" t="s">
        <v>834</v>
      </c>
      <c r="G115">
        <v>1</v>
      </c>
      <c r="J115">
        <f>+Tabla356[[#This Row],[BALANCE INICIAL]]+Tabla356[[#This Row],[ENTRADAS]]-Tabla356[[#This Row],[SALIDAS]]</f>
        <v>1</v>
      </c>
      <c r="K115" s="2">
        <v>169</v>
      </c>
      <c r="L115" s="2">
        <f>+Tabla356[[#This Row],[BALANCE INICIAL]]*Tabla356[[#This Row],[PRECIO]]</f>
        <v>169</v>
      </c>
      <c r="M115" s="2">
        <f>+Tabla356[[#This Row],[ENTRADAS]]*Tabla356[[#This Row],[PRECIO]]</f>
        <v>0</v>
      </c>
      <c r="N115" s="2">
        <f>+Tabla356[[#This Row],[SALIDAS]]*Tabla356[[#This Row],[PRECIO]]</f>
        <v>0</v>
      </c>
      <c r="O115" s="2">
        <f>+Tabla356[[#This Row],[BALANCE INICIAL2]]+Tabla356[[#This Row],[ENTRADAS3]]-Tabla356[[#This Row],[SALIDAS4]]</f>
        <v>169</v>
      </c>
    </row>
    <row r="116" spans="1:15">
      <c r="A116" s="9" t="s">
        <v>29</v>
      </c>
      <c r="B116" s="17" t="s">
        <v>878</v>
      </c>
      <c r="C116" t="s">
        <v>102</v>
      </c>
      <c r="D116" t="s">
        <v>580</v>
      </c>
      <c r="F116" s="9" t="s">
        <v>834</v>
      </c>
      <c r="G116">
        <v>1</v>
      </c>
      <c r="J116">
        <f>+Tabla356[[#This Row],[BALANCE INICIAL]]+Tabla356[[#This Row],[ENTRADAS]]-Tabla356[[#This Row],[SALIDAS]]</f>
        <v>1</v>
      </c>
      <c r="K116" s="2">
        <v>239</v>
      </c>
      <c r="L116" s="2">
        <f>+Tabla356[[#This Row],[BALANCE INICIAL]]*Tabla356[[#This Row],[PRECIO]]</f>
        <v>239</v>
      </c>
      <c r="M116" s="2">
        <f>+Tabla356[[#This Row],[ENTRADAS]]*Tabla356[[#This Row],[PRECIO]]</f>
        <v>0</v>
      </c>
      <c r="N116" s="2">
        <f>+Tabla356[[#This Row],[SALIDAS]]*Tabla356[[#This Row],[PRECIO]]</f>
        <v>0</v>
      </c>
      <c r="O116" s="2">
        <f>+Tabla356[[#This Row],[BALANCE INICIAL2]]+Tabla356[[#This Row],[ENTRADAS3]]-Tabla356[[#This Row],[SALIDAS4]]</f>
        <v>239</v>
      </c>
    </row>
    <row r="117" spans="1:15">
      <c r="A117" s="9" t="s">
        <v>29</v>
      </c>
      <c r="B117" s="17" t="s">
        <v>878</v>
      </c>
      <c r="C117" t="s">
        <v>102</v>
      </c>
      <c r="D117" t="s">
        <v>581</v>
      </c>
      <c r="F117" s="9" t="s">
        <v>834</v>
      </c>
      <c r="G117">
        <v>5</v>
      </c>
      <c r="J117">
        <f>+Tabla356[[#This Row],[BALANCE INICIAL]]+Tabla356[[#This Row],[ENTRADAS]]-Tabla356[[#This Row],[SALIDAS]]</f>
        <v>5</v>
      </c>
      <c r="K117" s="2">
        <v>28</v>
      </c>
      <c r="L117" s="2">
        <f>+Tabla356[[#This Row],[BALANCE INICIAL]]*Tabla356[[#This Row],[PRECIO]]</f>
        <v>140</v>
      </c>
      <c r="M117" s="2">
        <f>+Tabla356[[#This Row],[ENTRADAS]]*Tabla356[[#This Row],[PRECIO]]</f>
        <v>0</v>
      </c>
      <c r="N117" s="2">
        <f>+Tabla356[[#This Row],[SALIDAS]]*Tabla356[[#This Row],[PRECIO]]</f>
        <v>0</v>
      </c>
      <c r="O117" s="2">
        <f>+Tabla356[[#This Row],[BALANCE INICIAL2]]+Tabla356[[#This Row],[ENTRADAS3]]-Tabla356[[#This Row],[SALIDAS4]]</f>
        <v>140</v>
      </c>
    </row>
    <row r="118" spans="1:15">
      <c r="A118" s="9" t="s">
        <v>29</v>
      </c>
      <c r="B118" s="17" t="s">
        <v>878</v>
      </c>
      <c r="C118" t="s">
        <v>102</v>
      </c>
      <c r="D118" t="s">
        <v>582</v>
      </c>
      <c r="F118" s="9" t="s">
        <v>834</v>
      </c>
      <c r="G118">
        <v>3</v>
      </c>
      <c r="J118">
        <f>+Tabla356[[#This Row],[BALANCE INICIAL]]+Tabla356[[#This Row],[ENTRADAS]]-Tabla356[[#This Row],[SALIDAS]]</f>
        <v>3</v>
      </c>
      <c r="K118" s="2">
        <v>88.98</v>
      </c>
      <c r="L118" s="2">
        <f>+Tabla356[[#This Row],[BALANCE INICIAL]]*Tabla356[[#This Row],[PRECIO]]</f>
        <v>266.94</v>
      </c>
      <c r="M118" s="2">
        <f>+Tabla356[[#This Row],[ENTRADAS]]*Tabla356[[#This Row],[PRECIO]]</f>
        <v>0</v>
      </c>
      <c r="N118" s="2">
        <f>+Tabla356[[#This Row],[SALIDAS]]*Tabla356[[#This Row],[PRECIO]]</f>
        <v>0</v>
      </c>
      <c r="O118" s="2">
        <f>+Tabla356[[#This Row],[BALANCE INICIAL2]]+Tabla356[[#This Row],[ENTRADAS3]]-Tabla356[[#This Row],[SALIDAS4]]</f>
        <v>266.94</v>
      </c>
    </row>
    <row r="119" spans="1:15">
      <c r="A119" s="9" t="s">
        <v>29</v>
      </c>
      <c r="B119" s="17" t="s">
        <v>878</v>
      </c>
      <c r="C119" t="s">
        <v>102</v>
      </c>
      <c r="D119" t="s">
        <v>583</v>
      </c>
      <c r="F119" s="9" t="s">
        <v>834</v>
      </c>
      <c r="G119">
        <v>4</v>
      </c>
      <c r="J119">
        <f>+Tabla356[[#This Row],[BALANCE INICIAL]]+Tabla356[[#This Row],[ENTRADAS]]-Tabla356[[#This Row],[SALIDAS]]</f>
        <v>4</v>
      </c>
      <c r="K119" s="2">
        <v>97</v>
      </c>
      <c r="L119" s="2">
        <f>+Tabla356[[#This Row],[BALANCE INICIAL]]*Tabla356[[#This Row],[PRECIO]]</f>
        <v>388</v>
      </c>
      <c r="M119" s="2">
        <f>+Tabla356[[#This Row],[ENTRADAS]]*Tabla356[[#This Row],[PRECIO]]</f>
        <v>0</v>
      </c>
      <c r="N119" s="2">
        <f>+Tabla356[[#This Row],[SALIDAS]]*Tabla356[[#This Row],[PRECIO]]</f>
        <v>0</v>
      </c>
      <c r="O119" s="2">
        <f>+Tabla356[[#This Row],[BALANCE INICIAL2]]+Tabla356[[#This Row],[ENTRADAS3]]-Tabla356[[#This Row],[SALIDAS4]]</f>
        <v>388</v>
      </c>
    </row>
    <row r="120" spans="1:15">
      <c r="A120" s="9" t="s">
        <v>29</v>
      </c>
      <c r="B120" s="17" t="s">
        <v>878</v>
      </c>
      <c r="C120" t="s">
        <v>102</v>
      </c>
      <c r="D120" t="s">
        <v>584</v>
      </c>
      <c r="F120" s="9" t="s">
        <v>865</v>
      </c>
      <c r="G120">
        <v>1</v>
      </c>
      <c r="J120">
        <f>+Tabla356[[#This Row],[BALANCE INICIAL]]+Tabla356[[#This Row],[ENTRADAS]]-Tabla356[[#This Row],[SALIDAS]]</f>
        <v>1</v>
      </c>
      <c r="K120" s="2">
        <v>650</v>
      </c>
      <c r="L120" s="2">
        <f>+Tabla356[[#This Row],[BALANCE INICIAL]]*Tabla356[[#This Row],[PRECIO]]</f>
        <v>650</v>
      </c>
      <c r="M120" s="2">
        <f>+Tabla356[[#This Row],[ENTRADAS]]*Tabla356[[#This Row],[PRECIO]]</f>
        <v>0</v>
      </c>
      <c r="N120" s="2">
        <f>+Tabla356[[#This Row],[SALIDAS]]*Tabla356[[#This Row],[PRECIO]]</f>
        <v>0</v>
      </c>
      <c r="O120" s="2">
        <f>+Tabla356[[#This Row],[BALANCE INICIAL2]]+Tabla356[[#This Row],[ENTRADAS3]]-Tabla356[[#This Row],[SALIDAS4]]</f>
        <v>650</v>
      </c>
    </row>
    <row r="121" spans="1:15">
      <c r="A121" s="9" t="s">
        <v>29</v>
      </c>
      <c r="B121" s="17" t="s">
        <v>878</v>
      </c>
      <c r="C121" t="s">
        <v>102</v>
      </c>
      <c r="D121" t="s">
        <v>585</v>
      </c>
      <c r="F121" s="9" t="s">
        <v>865</v>
      </c>
      <c r="G121">
        <v>1</v>
      </c>
      <c r="J121">
        <f>+Tabla356[[#This Row],[BALANCE INICIAL]]+Tabla356[[#This Row],[ENTRADAS]]-Tabla356[[#This Row],[SALIDAS]]</f>
        <v>1</v>
      </c>
      <c r="K121" s="2">
        <v>170.5</v>
      </c>
      <c r="L121" s="2">
        <f>+Tabla356[[#This Row],[BALANCE INICIAL]]*Tabla356[[#This Row],[PRECIO]]</f>
        <v>170.5</v>
      </c>
      <c r="M121" s="2">
        <f>+Tabla356[[#This Row],[ENTRADAS]]*Tabla356[[#This Row],[PRECIO]]</f>
        <v>0</v>
      </c>
      <c r="N121" s="2">
        <f>+Tabla356[[#This Row],[SALIDAS]]*Tabla356[[#This Row],[PRECIO]]</f>
        <v>0</v>
      </c>
      <c r="O121" s="2">
        <f>+Tabla356[[#This Row],[BALANCE INICIAL2]]+Tabla356[[#This Row],[ENTRADAS3]]-Tabla356[[#This Row],[SALIDAS4]]</f>
        <v>170.5</v>
      </c>
    </row>
    <row r="122" spans="1:15">
      <c r="A122" s="9" t="s">
        <v>29</v>
      </c>
      <c r="B122" s="17" t="s">
        <v>878</v>
      </c>
      <c r="C122" t="s">
        <v>102</v>
      </c>
      <c r="D122" t="s">
        <v>586</v>
      </c>
      <c r="F122" s="9" t="s">
        <v>865</v>
      </c>
      <c r="G122">
        <v>2</v>
      </c>
      <c r="J122">
        <f>+Tabla356[[#This Row],[BALANCE INICIAL]]+Tabla356[[#This Row],[ENTRADAS]]-Tabla356[[#This Row],[SALIDAS]]</f>
        <v>2</v>
      </c>
      <c r="K122" s="2">
        <v>45</v>
      </c>
      <c r="L122" s="2">
        <f>+Tabla356[[#This Row],[BALANCE INICIAL]]*Tabla356[[#This Row],[PRECIO]]</f>
        <v>90</v>
      </c>
      <c r="M122" s="2">
        <f>+Tabla356[[#This Row],[ENTRADAS]]*Tabla356[[#This Row],[PRECIO]]</f>
        <v>0</v>
      </c>
      <c r="N122" s="2">
        <f>+Tabla356[[#This Row],[SALIDAS]]*Tabla356[[#This Row],[PRECIO]]</f>
        <v>0</v>
      </c>
      <c r="O122" s="2">
        <f>+Tabla356[[#This Row],[BALANCE INICIAL2]]+Tabla356[[#This Row],[ENTRADAS3]]-Tabla356[[#This Row],[SALIDAS4]]</f>
        <v>90</v>
      </c>
    </row>
    <row r="123" spans="1:15">
      <c r="A123" s="9" t="s">
        <v>29</v>
      </c>
      <c r="B123" s="17" t="s">
        <v>878</v>
      </c>
      <c r="C123" t="s">
        <v>102</v>
      </c>
      <c r="D123" t="s">
        <v>587</v>
      </c>
      <c r="F123" s="9" t="s">
        <v>865</v>
      </c>
      <c r="G123">
        <v>1</v>
      </c>
      <c r="J123">
        <f>+Tabla356[[#This Row],[BALANCE INICIAL]]+Tabla356[[#This Row],[ENTRADAS]]-Tabla356[[#This Row],[SALIDAS]]</f>
        <v>1</v>
      </c>
      <c r="K123" s="2">
        <v>400</v>
      </c>
      <c r="L123" s="2">
        <f>+Tabla356[[#This Row],[BALANCE INICIAL]]*Tabla356[[#This Row],[PRECIO]]</f>
        <v>400</v>
      </c>
      <c r="M123" s="2">
        <f>+Tabla356[[#This Row],[ENTRADAS]]*Tabla356[[#This Row],[PRECIO]]</f>
        <v>0</v>
      </c>
      <c r="N123" s="2">
        <f>+Tabla356[[#This Row],[SALIDAS]]*Tabla356[[#This Row],[PRECIO]]</f>
        <v>0</v>
      </c>
      <c r="O123" s="2">
        <f>+Tabla356[[#This Row],[BALANCE INICIAL2]]+Tabla356[[#This Row],[ENTRADAS3]]-Tabla356[[#This Row],[SALIDAS4]]</f>
        <v>400</v>
      </c>
    </row>
    <row r="124" spans="1:15">
      <c r="A124" s="9" t="s">
        <v>29</v>
      </c>
      <c r="B124" s="17" t="s">
        <v>878</v>
      </c>
      <c r="C124" t="s">
        <v>102</v>
      </c>
      <c r="D124" t="s">
        <v>588</v>
      </c>
      <c r="F124" s="9" t="s">
        <v>834</v>
      </c>
      <c r="G124">
        <v>27</v>
      </c>
      <c r="J124">
        <f>+Tabla356[[#This Row],[BALANCE INICIAL]]+Tabla356[[#This Row],[ENTRADAS]]-Tabla356[[#This Row],[SALIDAS]]</f>
        <v>27</v>
      </c>
      <c r="K124" s="2">
        <v>290.5</v>
      </c>
      <c r="L124" s="2">
        <f>+Tabla356[[#This Row],[BALANCE INICIAL]]*Tabla356[[#This Row],[PRECIO]]</f>
        <v>7843.5</v>
      </c>
      <c r="M124" s="2">
        <f>+Tabla356[[#This Row],[ENTRADAS]]*Tabla356[[#This Row],[PRECIO]]</f>
        <v>0</v>
      </c>
      <c r="N124" s="2">
        <f>+Tabla356[[#This Row],[SALIDAS]]*Tabla356[[#This Row],[PRECIO]]</f>
        <v>0</v>
      </c>
      <c r="O124" s="2">
        <f>+Tabla356[[#This Row],[BALANCE INICIAL2]]+Tabla356[[#This Row],[ENTRADAS3]]-Tabla356[[#This Row],[SALIDAS4]]</f>
        <v>7843.5</v>
      </c>
    </row>
    <row r="125" spans="1:15">
      <c r="A125" s="9" t="s">
        <v>29</v>
      </c>
      <c r="B125" s="17" t="s">
        <v>878</v>
      </c>
      <c r="C125" t="s">
        <v>102</v>
      </c>
      <c r="D125" t="s">
        <v>589</v>
      </c>
      <c r="F125" s="9" t="s">
        <v>870</v>
      </c>
      <c r="G125">
        <v>1</v>
      </c>
      <c r="J125">
        <f>+Tabla356[[#This Row],[BALANCE INICIAL]]+Tabla356[[#This Row],[ENTRADAS]]-Tabla356[[#This Row],[SALIDAS]]</f>
        <v>1</v>
      </c>
      <c r="K125" s="2">
        <v>455</v>
      </c>
      <c r="L125" s="2">
        <f>+Tabla356[[#This Row],[BALANCE INICIAL]]*Tabla356[[#This Row],[PRECIO]]</f>
        <v>455</v>
      </c>
      <c r="M125" s="2">
        <f>+Tabla356[[#This Row],[ENTRADAS]]*Tabla356[[#This Row],[PRECIO]]</f>
        <v>0</v>
      </c>
      <c r="N125" s="2">
        <f>+Tabla356[[#This Row],[SALIDAS]]*Tabla356[[#This Row],[PRECIO]]</f>
        <v>0</v>
      </c>
      <c r="O125" s="2">
        <f>+Tabla356[[#This Row],[BALANCE INICIAL2]]+Tabla356[[#This Row],[ENTRADAS3]]-Tabla356[[#This Row],[SALIDAS4]]</f>
        <v>455</v>
      </c>
    </row>
    <row r="126" spans="1:15">
      <c r="A126" s="9" t="s">
        <v>29</v>
      </c>
      <c r="B126" s="17" t="s">
        <v>878</v>
      </c>
      <c r="C126" t="s">
        <v>102</v>
      </c>
      <c r="D126" t="s">
        <v>590</v>
      </c>
      <c r="F126" s="9" t="s">
        <v>870</v>
      </c>
      <c r="G126">
        <v>1</v>
      </c>
      <c r="J126">
        <f>+Tabla356[[#This Row],[BALANCE INICIAL]]+Tabla356[[#This Row],[ENTRADAS]]-Tabla356[[#This Row],[SALIDAS]]</f>
        <v>1</v>
      </c>
      <c r="K126" s="2">
        <v>1299</v>
      </c>
      <c r="L126" s="2">
        <f>+Tabla356[[#This Row],[BALANCE INICIAL]]*Tabla356[[#This Row],[PRECIO]]</f>
        <v>1299</v>
      </c>
      <c r="M126" s="2">
        <f>+Tabla356[[#This Row],[ENTRADAS]]*Tabla356[[#This Row],[PRECIO]]</f>
        <v>0</v>
      </c>
      <c r="N126" s="2">
        <f>+Tabla356[[#This Row],[SALIDAS]]*Tabla356[[#This Row],[PRECIO]]</f>
        <v>0</v>
      </c>
      <c r="O126" s="2">
        <f>+Tabla356[[#This Row],[BALANCE INICIAL2]]+Tabla356[[#This Row],[ENTRADAS3]]-Tabla356[[#This Row],[SALIDAS4]]</f>
        <v>1299</v>
      </c>
    </row>
    <row r="127" spans="1:15">
      <c r="A127" s="9" t="s">
        <v>29</v>
      </c>
      <c r="B127" s="17" t="s">
        <v>878</v>
      </c>
      <c r="C127" t="s">
        <v>102</v>
      </c>
      <c r="D127" t="s">
        <v>591</v>
      </c>
      <c r="F127" s="9" t="s">
        <v>869</v>
      </c>
      <c r="G127">
        <v>1</v>
      </c>
      <c r="J127">
        <f>+Tabla356[[#This Row],[BALANCE INICIAL]]+Tabla356[[#This Row],[ENTRADAS]]-Tabla356[[#This Row],[SALIDAS]]</f>
        <v>1</v>
      </c>
      <c r="K127" s="2">
        <v>950</v>
      </c>
      <c r="L127" s="2">
        <f>+Tabla356[[#This Row],[BALANCE INICIAL]]*Tabla356[[#This Row],[PRECIO]]</f>
        <v>950</v>
      </c>
      <c r="M127" s="2">
        <f>+Tabla356[[#This Row],[ENTRADAS]]*Tabla356[[#This Row],[PRECIO]]</f>
        <v>0</v>
      </c>
      <c r="N127" s="2">
        <f>+Tabla356[[#This Row],[SALIDAS]]*Tabla356[[#This Row],[PRECIO]]</f>
        <v>0</v>
      </c>
      <c r="O127" s="2">
        <f>+Tabla356[[#This Row],[BALANCE INICIAL2]]+Tabla356[[#This Row],[ENTRADAS3]]-Tabla356[[#This Row],[SALIDAS4]]</f>
        <v>950</v>
      </c>
    </row>
    <row r="128" spans="1:15">
      <c r="A128" s="9" t="s">
        <v>29</v>
      </c>
      <c r="B128" s="17" t="s">
        <v>878</v>
      </c>
      <c r="C128" t="s">
        <v>102</v>
      </c>
      <c r="D128" t="s">
        <v>592</v>
      </c>
      <c r="F128" s="9" t="s">
        <v>834</v>
      </c>
      <c r="G128">
        <v>2</v>
      </c>
      <c r="J128">
        <f>+Tabla356[[#This Row],[BALANCE INICIAL]]+Tabla356[[#This Row],[ENTRADAS]]-Tabla356[[#This Row],[SALIDAS]]</f>
        <v>2</v>
      </c>
      <c r="K128" s="2">
        <v>198</v>
      </c>
      <c r="L128" s="2">
        <f>+Tabla356[[#This Row],[BALANCE INICIAL]]*Tabla356[[#This Row],[PRECIO]]</f>
        <v>396</v>
      </c>
      <c r="M128" s="2">
        <f>+Tabla356[[#This Row],[ENTRADAS]]*Tabla356[[#This Row],[PRECIO]]</f>
        <v>0</v>
      </c>
      <c r="N128" s="2">
        <f>+Tabla356[[#This Row],[SALIDAS]]*Tabla356[[#This Row],[PRECIO]]</f>
        <v>0</v>
      </c>
      <c r="O128" s="2">
        <f>+Tabla356[[#This Row],[BALANCE INICIAL2]]+Tabla356[[#This Row],[ENTRADAS3]]-Tabla356[[#This Row],[SALIDAS4]]</f>
        <v>396</v>
      </c>
    </row>
    <row r="129" spans="1:15">
      <c r="A129" s="9" t="s">
        <v>29</v>
      </c>
      <c r="B129" s="17" t="s">
        <v>878</v>
      </c>
      <c r="C129" t="s">
        <v>102</v>
      </c>
      <c r="D129" t="s">
        <v>593</v>
      </c>
      <c r="F129" s="9" t="s">
        <v>834</v>
      </c>
      <c r="G129">
        <v>3</v>
      </c>
      <c r="J129">
        <f>+Tabla356[[#This Row],[BALANCE INICIAL]]+Tabla356[[#This Row],[ENTRADAS]]-Tabla356[[#This Row],[SALIDAS]]</f>
        <v>3</v>
      </c>
      <c r="K129" s="2">
        <v>258</v>
      </c>
      <c r="L129" s="2">
        <f>+Tabla356[[#This Row],[BALANCE INICIAL]]*Tabla356[[#This Row],[PRECIO]]</f>
        <v>774</v>
      </c>
      <c r="M129" s="2">
        <f>+Tabla356[[#This Row],[ENTRADAS]]*Tabla356[[#This Row],[PRECIO]]</f>
        <v>0</v>
      </c>
      <c r="N129" s="2">
        <f>+Tabla356[[#This Row],[SALIDAS]]*Tabla356[[#This Row],[PRECIO]]</f>
        <v>0</v>
      </c>
      <c r="O129" s="2">
        <f>+Tabla356[[#This Row],[BALANCE INICIAL2]]+Tabla356[[#This Row],[ENTRADAS3]]-Tabla356[[#This Row],[SALIDAS4]]</f>
        <v>774</v>
      </c>
    </row>
    <row r="130" spans="1:15">
      <c r="A130" s="9" t="s">
        <v>29</v>
      </c>
      <c r="B130" s="17" t="s">
        <v>878</v>
      </c>
      <c r="C130" t="s">
        <v>102</v>
      </c>
      <c r="D130" t="s">
        <v>594</v>
      </c>
      <c r="F130" s="9" t="s">
        <v>869</v>
      </c>
      <c r="G130">
        <v>0</v>
      </c>
      <c r="J130">
        <f>+Tabla356[[#This Row],[BALANCE INICIAL]]+Tabla356[[#This Row],[ENTRADAS]]-Tabla356[[#This Row],[SALIDAS]]</f>
        <v>0</v>
      </c>
      <c r="K130" s="2">
        <v>261.01</v>
      </c>
      <c r="L130" s="2">
        <f>+Tabla356[[#This Row],[BALANCE INICIAL]]*Tabla356[[#This Row],[PRECIO]]</f>
        <v>0</v>
      </c>
      <c r="M130" s="2">
        <f>+Tabla356[[#This Row],[ENTRADAS]]*Tabla356[[#This Row],[PRECIO]]</f>
        <v>0</v>
      </c>
      <c r="N130" s="2">
        <f>+Tabla356[[#This Row],[SALIDAS]]*Tabla356[[#This Row],[PRECIO]]</f>
        <v>0</v>
      </c>
      <c r="O130" s="2">
        <f>+Tabla356[[#This Row],[BALANCE INICIAL2]]+Tabla356[[#This Row],[ENTRADAS3]]-Tabla356[[#This Row],[SALIDAS4]]</f>
        <v>0</v>
      </c>
    </row>
    <row r="131" spans="1:15">
      <c r="A131" s="9" t="s">
        <v>29</v>
      </c>
      <c r="B131" s="17" t="s">
        <v>878</v>
      </c>
      <c r="C131" t="s">
        <v>102</v>
      </c>
      <c r="D131" t="s">
        <v>595</v>
      </c>
      <c r="F131" s="9" t="s">
        <v>869</v>
      </c>
      <c r="G131">
        <v>1</v>
      </c>
      <c r="J131">
        <f>+Tabla356[[#This Row],[BALANCE INICIAL]]+Tabla356[[#This Row],[ENTRADAS]]-Tabla356[[#This Row],[SALIDAS]]</f>
        <v>1</v>
      </c>
      <c r="K131" s="2">
        <v>250</v>
      </c>
      <c r="L131" s="2">
        <f>+Tabla356[[#This Row],[BALANCE INICIAL]]*Tabla356[[#This Row],[PRECIO]]</f>
        <v>250</v>
      </c>
      <c r="M131" s="2">
        <f>+Tabla356[[#This Row],[ENTRADAS]]*Tabla356[[#This Row],[PRECIO]]</f>
        <v>0</v>
      </c>
      <c r="N131" s="2">
        <f>+Tabla356[[#This Row],[SALIDAS]]*Tabla356[[#This Row],[PRECIO]]</f>
        <v>0</v>
      </c>
      <c r="O131" s="2">
        <f>+Tabla356[[#This Row],[BALANCE INICIAL2]]+Tabla356[[#This Row],[ENTRADAS3]]-Tabla356[[#This Row],[SALIDAS4]]</f>
        <v>250</v>
      </c>
    </row>
    <row r="132" spans="1:15">
      <c r="A132" s="9" t="s">
        <v>29</v>
      </c>
      <c r="B132" s="17" t="s">
        <v>878</v>
      </c>
      <c r="C132" t="s">
        <v>102</v>
      </c>
      <c r="D132" t="s">
        <v>596</v>
      </c>
      <c r="F132" s="9" t="s">
        <v>834</v>
      </c>
      <c r="G132">
        <v>10</v>
      </c>
      <c r="J132">
        <f>+Tabla356[[#This Row],[BALANCE INICIAL]]+Tabla356[[#This Row],[ENTRADAS]]-Tabla356[[#This Row],[SALIDAS]]</f>
        <v>10</v>
      </c>
      <c r="K132" s="2">
        <v>94.92</v>
      </c>
      <c r="L132" s="2">
        <f>+Tabla356[[#This Row],[BALANCE INICIAL]]*Tabla356[[#This Row],[PRECIO]]</f>
        <v>949.2</v>
      </c>
      <c r="M132" s="2">
        <f>+Tabla356[[#This Row],[ENTRADAS]]*Tabla356[[#This Row],[PRECIO]]</f>
        <v>0</v>
      </c>
      <c r="N132" s="2">
        <f>+Tabla356[[#This Row],[SALIDAS]]*Tabla356[[#This Row],[PRECIO]]</f>
        <v>0</v>
      </c>
      <c r="O132" s="2">
        <f>+Tabla356[[#This Row],[BALANCE INICIAL2]]+Tabla356[[#This Row],[ENTRADAS3]]-Tabla356[[#This Row],[SALIDAS4]]</f>
        <v>949.2</v>
      </c>
    </row>
    <row r="133" spans="1:15">
      <c r="A133" s="9" t="s">
        <v>29</v>
      </c>
      <c r="B133" s="17" t="s">
        <v>878</v>
      </c>
      <c r="C133" t="s">
        <v>102</v>
      </c>
      <c r="D133" t="s">
        <v>597</v>
      </c>
      <c r="F133" s="9" t="s">
        <v>825</v>
      </c>
      <c r="G133">
        <v>9</v>
      </c>
      <c r="J133">
        <f>+Tabla356[[#This Row],[BALANCE INICIAL]]+Tabla356[[#This Row],[ENTRADAS]]-Tabla356[[#This Row],[SALIDAS]]</f>
        <v>9</v>
      </c>
      <c r="K133" s="2">
        <v>364</v>
      </c>
      <c r="L133" s="2">
        <f>+Tabla356[[#This Row],[BALANCE INICIAL]]*Tabla356[[#This Row],[PRECIO]]</f>
        <v>3276</v>
      </c>
      <c r="M133" s="2">
        <f>+Tabla356[[#This Row],[ENTRADAS]]*Tabla356[[#This Row],[PRECIO]]</f>
        <v>0</v>
      </c>
      <c r="N133" s="2">
        <f>+Tabla356[[#This Row],[SALIDAS]]*Tabla356[[#This Row],[PRECIO]]</f>
        <v>0</v>
      </c>
      <c r="O133" s="2">
        <f>+Tabla356[[#This Row],[BALANCE INICIAL2]]+Tabla356[[#This Row],[ENTRADAS3]]-Tabla356[[#This Row],[SALIDAS4]]</f>
        <v>3276</v>
      </c>
    </row>
    <row r="134" spans="1:15">
      <c r="A134" s="9" t="s">
        <v>29</v>
      </c>
      <c r="B134" s="17" t="s">
        <v>878</v>
      </c>
      <c r="C134" t="s">
        <v>102</v>
      </c>
      <c r="D134" t="s">
        <v>598</v>
      </c>
      <c r="F134" s="9" t="s">
        <v>869</v>
      </c>
      <c r="G134">
        <v>2</v>
      </c>
      <c r="J134">
        <f>+Tabla356[[#This Row],[BALANCE INICIAL]]+Tabla356[[#This Row],[ENTRADAS]]-Tabla356[[#This Row],[SALIDAS]]</f>
        <v>2</v>
      </c>
      <c r="K134" s="2">
        <v>310</v>
      </c>
      <c r="L134" s="2">
        <f>+Tabla356[[#This Row],[BALANCE INICIAL]]*Tabla356[[#This Row],[PRECIO]]</f>
        <v>620</v>
      </c>
      <c r="M134" s="2">
        <f>+Tabla356[[#This Row],[ENTRADAS]]*Tabla356[[#This Row],[PRECIO]]</f>
        <v>0</v>
      </c>
      <c r="N134" s="2">
        <f>+Tabla356[[#This Row],[SALIDAS]]*Tabla356[[#This Row],[PRECIO]]</f>
        <v>0</v>
      </c>
      <c r="O134" s="2">
        <f>+Tabla356[[#This Row],[BALANCE INICIAL2]]+Tabla356[[#This Row],[ENTRADAS3]]-Tabla356[[#This Row],[SALIDAS4]]</f>
        <v>620</v>
      </c>
    </row>
    <row r="135" spans="1:15">
      <c r="A135" s="9" t="s">
        <v>29</v>
      </c>
      <c r="B135" s="17" t="s">
        <v>878</v>
      </c>
      <c r="C135" t="s">
        <v>102</v>
      </c>
      <c r="D135" t="s">
        <v>599</v>
      </c>
      <c r="F135" s="9" t="s">
        <v>869</v>
      </c>
      <c r="G135">
        <v>0</v>
      </c>
      <c r="J135">
        <f>+Tabla356[[#This Row],[BALANCE INICIAL]]+Tabla356[[#This Row],[ENTRADAS]]-Tabla356[[#This Row],[SALIDAS]]</f>
        <v>0</v>
      </c>
      <c r="K135" s="2">
        <v>311</v>
      </c>
      <c r="L135" s="2">
        <f>+Tabla356[[#This Row],[BALANCE INICIAL]]*Tabla356[[#This Row],[PRECIO]]</f>
        <v>0</v>
      </c>
      <c r="M135" s="2">
        <f>+Tabla356[[#This Row],[ENTRADAS]]*Tabla356[[#This Row],[PRECIO]]</f>
        <v>0</v>
      </c>
      <c r="N135" s="2">
        <f>+Tabla356[[#This Row],[SALIDAS]]*Tabla356[[#This Row],[PRECIO]]</f>
        <v>0</v>
      </c>
      <c r="O135" s="2">
        <f>+Tabla356[[#This Row],[BALANCE INICIAL2]]+Tabla356[[#This Row],[ENTRADAS3]]-Tabla356[[#This Row],[SALIDAS4]]</f>
        <v>0</v>
      </c>
    </row>
    <row r="136" spans="1:15">
      <c r="A136" s="9" t="s">
        <v>29</v>
      </c>
      <c r="B136" s="17" t="s">
        <v>878</v>
      </c>
      <c r="C136" t="s">
        <v>102</v>
      </c>
      <c r="D136" t="s">
        <v>600</v>
      </c>
      <c r="F136" s="9" t="s">
        <v>834</v>
      </c>
      <c r="G136">
        <v>2</v>
      </c>
      <c r="J136">
        <f>+Tabla356[[#This Row],[BALANCE INICIAL]]+Tabla356[[#This Row],[ENTRADAS]]-Tabla356[[#This Row],[SALIDAS]]</f>
        <v>2</v>
      </c>
      <c r="K136" s="2">
        <v>40.5</v>
      </c>
      <c r="L136" s="2">
        <f>+Tabla356[[#This Row],[BALANCE INICIAL]]*Tabla356[[#This Row],[PRECIO]]</f>
        <v>81</v>
      </c>
      <c r="M136" s="2">
        <f>+Tabla356[[#This Row],[ENTRADAS]]*Tabla356[[#This Row],[PRECIO]]</f>
        <v>0</v>
      </c>
      <c r="N136" s="2">
        <f>+Tabla356[[#This Row],[SALIDAS]]*Tabla356[[#This Row],[PRECIO]]</f>
        <v>0</v>
      </c>
      <c r="O136" s="2">
        <f>+Tabla356[[#This Row],[BALANCE INICIAL2]]+Tabla356[[#This Row],[ENTRADAS3]]-Tabla356[[#This Row],[SALIDAS4]]</f>
        <v>81</v>
      </c>
    </row>
    <row r="137" spans="1:15">
      <c r="A137" s="9" t="s">
        <v>29</v>
      </c>
      <c r="B137" s="17" t="s">
        <v>878</v>
      </c>
      <c r="C137" t="s">
        <v>102</v>
      </c>
      <c r="D137" t="s">
        <v>601</v>
      </c>
      <c r="F137" s="9" t="s">
        <v>870</v>
      </c>
      <c r="G137">
        <v>2</v>
      </c>
      <c r="J137">
        <f>+Tabla356[[#This Row],[BALANCE INICIAL]]+Tabla356[[#This Row],[ENTRADAS]]-Tabla356[[#This Row],[SALIDAS]]</f>
        <v>2</v>
      </c>
      <c r="K137" s="2">
        <v>780</v>
      </c>
      <c r="L137" s="2">
        <f>+Tabla356[[#This Row],[BALANCE INICIAL]]*Tabla356[[#This Row],[PRECIO]]</f>
        <v>1560</v>
      </c>
      <c r="M137" s="2">
        <f>+Tabla356[[#This Row],[ENTRADAS]]*Tabla356[[#This Row],[PRECIO]]</f>
        <v>0</v>
      </c>
      <c r="N137" s="2">
        <f>+Tabla356[[#This Row],[SALIDAS]]*Tabla356[[#This Row],[PRECIO]]</f>
        <v>0</v>
      </c>
      <c r="O137" s="2">
        <f>+Tabla356[[#This Row],[BALANCE INICIAL2]]+Tabla356[[#This Row],[ENTRADAS3]]-Tabla356[[#This Row],[SALIDAS4]]</f>
        <v>1560</v>
      </c>
    </row>
    <row r="138" spans="1:15">
      <c r="A138" s="9" t="s">
        <v>29</v>
      </c>
      <c r="B138" s="17" t="s">
        <v>878</v>
      </c>
      <c r="C138" t="s">
        <v>102</v>
      </c>
      <c r="D138" t="s">
        <v>602</v>
      </c>
      <c r="F138" s="9" t="s">
        <v>834</v>
      </c>
      <c r="G138">
        <v>2</v>
      </c>
      <c r="J138">
        <f>+Tabla356[[#This Row],[BALANCE INICIAL]]+Tabla356[[#This Row],[ENTRADAS]]-Tabla356[[#This Row],[SALIDAS]]</f>
        <v>2</v>
      </c>
      <c r="K138" s="2">
        <v>270</v>
      </c>
      <c r="L138" s="2">
        <f>+Tabla356[[#This Row],[BALANCE INICIAL]]*Tabla356[[#This Row],[PRECIO]]</f>
        <v>540</v>
      </c>
      <c r="M138" s="2">
        <f>+Tabla356[[#This Row],[ENTRADAS]]*Tabla356[[#This Row],[PRECIO]]</f>
        <v>0</v>
      </c>
      <c r="N138" s="2">
        <f>+Tabla356[[#This Row],[SALIDAS]]*Tabla356[[#This Row],[PRECIO]]</f>
        <v>0</v>
      </c>
      <c r="O138" s="2">
        <f>+Tabla356[[#This Row],[BALANCE INICIAL2]]+Tabla356[[#This Row],[ENTRADAS3]]-Tabla356[[#This Row],[SALIDAS4]]</f>
        <v>540</v>
      </c>
    </row>
    <row r="139" spans="1:15">
      <c r="A139" s="9" t="s">
        <v>29</v>
      </c>
      <c r="B139" s="17" t="s">
        <v>878</v>
      </c>
      <c r="C139" t="s">
        <v>102</v>
      </c>
      <c r="D139" t="s">
        <v>603</v>
      </c>
      <c r="F139" s="9" t="s">
        <v>869</v>
      </c>
      <c r="G139">
        <v>2</v>
      </c>
      <c r="J139">
        <f>+Tabla356[[#This Row],[BALANCE INICIAL]]+Tabla356[[#This Row],[ENTRADAS]]-Tabla356[[#This Row],[SALIDAS]]</f>
        <v>2</v>
      </c>
      <c r="K139" s="2">
        <v>314</v>
      </c>
      <c r="L139" s="2">
        <f>+Tabla356[[#This Row],[BALANCE INICIAL]]*Tabla356[[#This Row],[PRECIO]]</f>
        <v>628</v>
      </c>
      <c r="M139" s="2">
        <f>+Tabla356[[#This Row],[ENTRADAS]]*Tabla356[[#This Row],[PRECIO]]</f>
        <v>0</v>
      </c>
      <c r="N139" s="2">
        <f>+Tabla356[[#This Row],[SALIDAS]]*Tabla356[[#This Row],[PRECIO]]</f>
        <v>0</v>
      </c>
      <c r="O139" s="2">
        <f>+Tabla356[[#This Row],[BALANCE INICIAL2]]+Tabla356[[#This Row],[ENTRADAS3]]-Tabla356[[#This Row],[SALIDAS4]]</f>
        <v>628</v>
      </c>
    </row>
    <row r="140" spans="1:15">
      <c r="A140" s="9" t="s">
        <v>29</v>
      </c>
      <c r="B140" s="17" t="s">
        <v>878</v>
      </c>
      <c r="C140" t="s">
        <v>102</v>
      </c>
      <c r="D140" t="s">
        <v>604</v>
      </c>
      <c r="F140" s="9" t="s">
        <v>834</v>
      </c>
      <c r="G140">
        <v>10</v>
      </c>
      <c r="J140">
        <f>+Tabla356[[#This Row],[BALANCE INICIAL]]+Tabla356[[#This Row],[ENTRADAS]]-Tabla356[[#This Row],[SALIDAS]]</f>
        <v>10</v>
      </c>
      <c r="K140" s="2">
        <v>138.6</v>
      </c>
      <c r="L140" s="2">
        <f>+Tabla356[[#This Row],[BALANCE INICIAL]]*Tabla356[[#This Row],[PRECIO]]</f>
        <v>1386</v>
      </c>
      <c r="M140" s="2">
        <f>+Tabla356[[#This Row],[ENTRADAS]]*Tabla356[[#This Row],[PRECIO]]</f>
        <v>0</v>
      </c>
      <c r="N140" s="2">
        <f>+Tabla356[[#This Row],[SALIDAS]]*Tabla356[[#This Row],[PRECIO]]</f>
        <v>0</v>
      </c>
      <c r="O140" s="2">
        <f>+Tabla356[[#This Row],[BALANCE INICIAL2]]+Tabla356[[#This Row],[ENTRADAS3]]-Tabla356[[#This Row],[SALIDAS4]]</f>
        <v>1386</v>
      </c>
    </row>
    <row r="141" spans="1:15">
      <c r="A141" s="9" t="s">
        <v>29</v>
      </c>
      <c r="B141" s="17" t="s">
        <v>878</v>
      </c>
      <c r="C141" t="s">
        <v>102</v>
      </c>
      <c r="D141" t="s">
        <v>605</v>
      </c>
      <c r="F141" s="9" t="s">
        <v>834</v>
      </c>
      <c r="G141">
        <v>7</v>
      </c>
      <c r="J141">
        <f>+Tabla356[[#This Row],[BALANCE INICIAL]]+Tabla356[[#This Row],[ENTRADAS]]-Tabla356[[#This Row],[SALIDAS]]</f>
        <v>7</v>
      </c>
      <c r="K141" s="2">
        <v>47.46</v>
      </c>
      <c r="L141" s="2">
        <f>+Tabla356[[#This Row],[BALANCE INICIAL]]*Tabla356[[#This Row],[PRECIO]]</f>
        <v>332.22</v>
      </c>
      <c r="M141" s="2">
        <f>+Tabla356[[#This Row],[ENTRADAS]]*Tabla356[[#This Row],[PRECIO]]</f>
        <v>0</v>
      </c>
      <c r="N141" s="2">
        <f>+Tabla356[[#This Row],[SALIDAS]]*Tabla356[[#This Row],[PRECIO]]</f>
        <v>0</v>
      </c>
      <c r="O141" s="2">
        <f>+Tabla356[[#This Row],[BALANCE INICIAL2]]+Tabla356[[#This Row],[ENTRADAS3]]-Tabla356[[#This Row],[SALIDAS4]]</f>
        <v>332.22</v>
      </c>
    </row>
    <row r="142" spans="1:15">
      <c r="A142" s="9" t="s">
        <v>29</v>
      </c>
      <c r="B142" s="17" t="s">
        <v>878</v>
      </c>
      <c r="C142" t="s">
        <v>102</v>
      </c>
      <c r="D142" t="s">
        <v>606</v>
      </c>
      <c r="F142" s="9" t="s">
        <v>834</v>
      </c>
      <c r="G142">
        <v>4</v>
      </c>
      <c r="J142">
        <f>+Tabla356[[#This Row],[BALANCE INICIAL]]+Tabla356[[#This Row],[ENTRADAS]]-Tabla356[[#This Row],[SALIDAS]]</f>
        <v>4</v>
      </c>
      <c r="K142" s="2">
        <v>38</v>
      </c>
      <c r="L142" s="2">
        <f>+Tabla356[[#This Row],[BALANCE INICIAL]]*Tabla356[[#This Row],[PRECIO]]</f>
        <v>152</v>
      </c>
      <c r="M142" s="2">
        <f>+Tabla356[[#This Row],[ENTRADAS]]*Tabla356[[#This Row],[PRECIO]]</f>
        <v>0</v>
      </c>
      <c r="N142" s="2">
        <f>+Tabla356[[#This Row],[SALIDAS]]*Tabla356[[#This Row],[PRECIO]]</f>
        <v>0</v>
      </c>
      <c r="O142" s="2">
        <f>+Tabla356[[#This Row],[BALANCE INICIAL2]]+Tabla356[[#This Row],[ENTRADAS3]]-Tabla356[[#This Row],[SALIDAS4]]</f>
        <v>152</v>
      </c>
    </row>
    <row r="143" spans="1:15">
      <c r="A143" s="9" t="s">
        <v>29</v>
      </c>
      <c r="B143" s="17" t="s">
        <v>878</v>
      </c>
      <c r="C143" t="s">
        <v>102</v>
      </c>
      <c r="D143" t="s">
        <v>607</v>
      </c>
      <c r="F143" s="9" t="s">
        <v>834</v>
      </c>
      <c r="G143">
        <v>1</v>
      </c>
      <c r="J143">
        <f>+Tabla356[[#This Row],[BALANCE INICIAL]]+Tabla356[[#This Row],[ENTRADAS]]-Tabla356[[#This Row],[SALIDAS]]</f>
        <v>1</v>
      </c>
      <c r="K143" s="2">
        <v>56</v>
      </c>
      <c r="L143" s="2">
        <f>+Tabla356[[#This Row],[BALANCE INICIAL]]*Tabla356[[#This Row],[PRECIO]]</f>
        <v>56</v>
      </c>
      <c r="M143" s="2">
        <f>+Tabla356[[#This Row],[ENTRADAS]]*Tabla356[[#This Row],[PRECIO]]</f>
        <v>0</v>
      </c>
      <c r="N143" s="2">
        <f>+Tabla356[[#This Row],[SALIDAS]]*Tabla356[[#This Row],[PRECIO]]</f>
        <v>0</v>
      </c>
      <c r="O143" s="2">
        <f>+Tabla356[[#This Row],[BALANCE INICIAL2]]+Tabla356[[#This Row],[ENTRADAS3]]-Tabla356[[#This Row],[SALIDAS4]]</f>
        <v>56</v>
      </c>
    </row>
    <row r="144" spans="1:15">
      <c r="A144" s="9" t="s">
        <v>29</v>
      </c>
      <c r="B144" s="17" t="s">
        <v>878</v>
      </c>
      <c r="C144" t="s">
        <v>102</v>
      </c>
      <c r="D144" t="s">
        <v>608</v>
      </c>
      <c r="F144" s="9" t="s">
        <v>869</v>
      </c>
      <c r="G144">
        <v>1</v>
      </c>
      <c r="J144">
        <f>+Tabla356[[#This Row],[BALANCE INICIAL]]+Tabla356[[#This Row],[ENTRADAS]]-Tabla356[[#This Row],[SALIDAS]]</f>
        <v>1</v>
      </c>
      <c r="K144" s="2">
        <v>33</v>
      </c>
      <c r="L144" s="2">
        <f>+Tabla356[[#This Row],[BALANCE INICIAL]]*Tabla356[[#This Row],[PRECIO]]</f>
        <v>33</v>
      </c>
      <c r="M144" s="2">
        <f>+Tabla356[[#This Row],[ENTRADAS]]*Tabla356[[#This Row],[PRECIO]]</f>
        <v>0</v>
      </c>
      <c r="N144" s="2">
        <f>+Tabla356[[#This Row],[SALIDAS]]*Tabla356[[#This Row],[PRECIO]]</f>
        <v>0</v>
      </c>
      <c r="O144" s="2">
        <f>+Tabla356[[#This Row],[BALANCE INICIAL2]]+Tabla356[[#This Row],[ENTRADAS3]]-Tabla356[[#This Row],[SALIDAS4]]</f>
        <v>33</v>
      </c>
    </row>
    <row r="145" spans="1:15">
      <c r="A145" s="9" t="s">
        <v>29</v>
      </c>
      <c r="B145" s="17" t="s">
        <v>878</v>
      </c>
      <c r="C145" t="s">
        <v>102</v>
      </c>
      <c r="D145" t="s">
        <v>609</v>
      </c>
      <c r="F145" s="9" t="s">
        <v>834</v>
      </c>
      <c r="G145">
        <v>1</v>
      </c>
      <c r="J145">
        <f>+Tabla356[[#This Row],[BALANCE INICIAL]]+Tabla356[[#This Row],[ENTRADAS]]-Tabla356[[#This Row],[SALIDAS]]</f>
        <v>1</v>
      </c>
      <c r="K145" s="2">
        <v>138.94999999999999</v>
      </c>
      <c r="L145" s="2">
        <f>+Tabla356[[#This Row],[BALANCE INICIAL]]*Tabla356[[#This Row],[PRECIO]]</f>
        <v>138.94999999999999</v>
      </c>
      <c r="M145" s="2">
        <f>+Tabla356[[#This Row],[ENTRADAS]]*Tabla356[[#This Row],[PRECIO]]</f>
        <v>0</v>
      </c>
      <c r="N145" s="2">
        <f>+Tabla356[[#This Row],[SALIDAS]]*Tabla356[[#This Row],[PRECIO]]</f>
        <v>0</v>
      </c>
      <c r="O145" s="2">
        <f>+Tabla356[[#This Row],[BALANCE INICIAL2]]+Tabla356[[#This Row],[ENTRADAS3]]-Tabla356[[#This Row],[SALIDAS4]]</f>
        <v>138.94999999999999</v>
      </c>
    </row>
    <row r="146" spans="1:15">
      <c r="A146" s="9" t="s">
        <v>29</v>
      </c>
      <c r="B146" s="17" t="s">
        <v>878</v>
      </c>
      <c r="C146" t="s">
        <v>102</v>
      </c>
      <c r="D146" t="s">
        <v>610</v>
      </c>
      <c r="F146" s="9" t="s">
        <v>869</v>
      </c>
      <c r="G146">
        <v>4</v>
      </c>
      <c r="J146">
        <f>+Tabla356[[#This Row],[BALANCE INICIAL]]+Tabla356[[#This Row],[ENTRADAS]]-Tabla356[[#This Row],[SALIDAS]]</f>
        <v>4</v>
      </c>
      <c r="K146" s="2">
        <v>195.76</v>
      </c>
      <c r="L146" s="2">
        <f>+Tabla356[[#This Row],[BALANCE INICIAL]]*Tabla356[[#This Row],[PRECIO]]</f>
        <v>783.04</v>
      </c>
      <c r="M146" s="2">
        <f>+Tabla356[[#This Row],[ENTRADAS]]*Tabla356[[#This Row],[PRECIO]]</f>
        <v>0</v>
      </c>
      <c r="N146" s="2">
        <f>+Tabla356[[#This Row],[SALIDAS]]*Tabla356[[#This Row],[PRECIO]]</f>
        <v>0</v>
      </c>
      <c r="O146" s="2">
        <f>+Tabla356[[#This Row],[BALANCE INICIAL2]]+Tabla356[[#This Row],[ENTRADAS3]]-Tabla356[[#This Row],[SALIDAS4]]</f>
        <v>783.04</v>
      </c>
    </row>
    <row r="147" spans="1:15">
      <c r="A147" s="9" t="s">
        <v>29</v>
      </c>
      <c r="B147" s="17" t="s">
        <v>878</v>
      </c>
      <c r="C147" t="s">
        <v>102</v>
      </c>
      <c r="D147" t="s">
        <v>611</v>
      </c>
      <c r="F147" s="9" t="s">
        <v>865</v>
      </c>
      <c r="G147">
        <v>5</v>
      </c>
      <c r="J147">
        <f>+Tabla356[[#This Row],[BALANCE INICIAL]]+Tabla356[[#This Row],[ENTRADAS]]-Tabla356[[#This Row],[SALIDAS]]</f>
        <v>5</v>
      </c>
      <c r="K147" s="2">
        <v>900</v>
      </c>
      <c r="L147" s="2">
        <f>+Tabla356[[#This Row],[BALANCE INICIAL]]*Tabla356[[#This Row],[PRECIO]]</f>
        <v>4500</v>
      </c>
      <c r="M147" s="2">
        <f>+Tabla356[[#This Row],[ENTRADAS]]*Tabla356[[#This Row],[PRECIO]]</f>
        <v>0</v>
      </c>
      <c r="N147" s="2">
        <f>+Tabla356[[#This Row],[SALIDAS]]*Tabla356[[#This Row],[PRECIO]]</f>
        <v>0</v>
      </c>
      <c r="O147" s="2">
        <f>+Tabla356[[#This Row],[BALANCE INICIAL2]]+Tabla356[[#This Row],[ENTRADAS3]]-Tabla356[[#This Row],[SALIDAS4]]</f>
        <v>4500</v>
      </c>
    </row>
    <row r="148" spans="1:15">
      <c r="A148" s="9" t="s">
        <v>29</v>
      </c>
      <c r="B148" s="17" t="s">
        <v>878</v>
      </c>
      <c r="C148" t="s">
        <v>102</v>
      </c>
      <c r="D148" t="s">
        <v>612</v>
      </c>
      <c r="F148" s="9" t="s">
        <v>865</v>
      </c>
      <c r="G148">
        <v>3</v>
      </c>
      <c r="J148">
        <f>+Tabla356[[#This Row],[BALANCE INICIAL]]+Tabla356[[#This Row],[ENTRADAS]]-Tabla356[[#This Row],[SALIDAS]]</f>
        <v>3</v>
      </c>
      <c r="K148" s="2">
        <v>840</v>
      </c>
      <c r="L148" s="2">
        <f>+Tabla356[[#This Row],[BALANCE INICIAL]]*Tabla356[[#This Row],[PRECIO]]</f>
        <v>2520</v>
      </c>
      <c r="M148" s="2">
        <f>+Tabla356[[#This Row],[ENTRADAS]]*Tabla356[[#This Row],[PRECIO]]</f>
        <v>0</v>
      </c>
      <c r="N148" s="2">
        <f>+Tabla356[[#This Row],[SALIDAS]]*Tabla356[[#This Row],[PRECIO]]</f>
        <v>0</v>
      </c>
      <c r="O148" s="2">
        <f>+Tabla356[[#This Row],[BALANCE INICIAL2]]+Tabla356[[#This Row],[ENTRADAS3]]-Tabla356[[#This Row],[SALIDAS4]]</f>
        <v>2520</v>
      </c>
    </row>
    <row r="149" spans="1:15">
      <c r="A149" s="9" t="s">
        <v>29</v>
      </c>
      <c r="B149" s="17" t="s">
        <v>878</v>
      </c>
      <c r="C149" t="s">
        <v>102</v>
      </c>
      <c r="D149" t="s">
        <v>613</v>
      </c>
      <c r="F149" s="9" t="s">
        <v>865</v>
      </c>
      <c r="G149">
        <v>2</v>
      </c>
      <c r="J149">
        <f>+Tabla356[[#This Row],[BALANCE INICIAL]]+Tabla356[[#This Row],[ENTRADAS]]-Tabla356[[#This Row],[SALIDAS]]</f>
        <v>2</v>
      </c>
      <c r="K149" s="2">
        <v>840</v>
      </c>
      <c r="L149" s="2">
        <f>+Tabla356[[#This Row],[BALANCE INICIAL]]*Tabla356[[#This Row],[PRECIO]]</f>
        <v>1680</v>
      </c>
      <c r="M149" s="2">
        <f>+Tabla356[[#This Row],[ENTRADAS]]*Tabla356[[#This Row],[PRECIO]]</f>
        <v>0</v>
      </c>
      <c r="N149" s="2">
        <f>+Tabla356[[#This Row],[SALIDAS]]*Tabla356[[#This Row],[PRECIO]]</f>
        <v>0</v>
      </c>
      <c r="O149" s="2">
        <f>+Tabla356[[#This Row],[BALANCE INICIAL2]]+Tabla356[[#This Row],[ENTRADAS3]]-Tabla356[[#This Row],[SALIDAS4]]</f>
        <v>1680</v>
      </c>
    </row>
    <row r="150" spans="1:15">
      <c r="A150" s="9" t="s">
        <v>29</v>
      </c>
      <c r="B150" s="17" t="s">
        <v>878</v>
      </c>
      <c r="C150" t="s">
        <v>102</v>
      </c>
      <c r="D150" t="s">
        <v>614</v>
      </c>
      <c r="F150" s="9" t="s">
        <v>865</v>
      </c>
      <c r="G150">
        <v>5</v>
      </c>
      <c r="J150">
        <f>+Tabla356[[#This Row],[BALANCE INICIAL]]+Tabla356[[#This Row],[ENTRADAS]]-Tabla356[[#This Row],[SALIDAS]]</f>
        <v>5</v>
      </c>
      <c r="K150" s="2">
        <v>855</v>
      </c>
      <c r="L150" s="2">
        <f>+Tabla356[[#This Row],[BALANCE INICIAL]]*Tabla356[[#This Row],[PRECIO]]</f>
        <v>4275</v>
      </c>
      <c r="M150" s="2">
        <f>+Tabla356[[#This Row],[ENTRADAS]]*Tabla356[[#This Row],[PRECIO]]</f>
        <v>0</v>
      </c>
      <c r="N150" s="2">
        <f>+Tabla356[[#This Row],[SALIDAS]]*Tabla356[[#This Row],[PRECIO]]</f>
        <v>0</v>
      </c>
      <c r="O150" s="2">
        <f>+Tabla356[[#This Row],[BALANCE INICIAL2]]+Tabla356[[#This Row],[ENTRADAS3]]-Tabla356[[#This Row],[SALIDAS4]]</f>
        <v>4275</v>
      </c>
    </row>
    <row r="151" spans="1:15">
      <c r="A151" s="9" t="s">
        <v>29</v>
      </c>
      <c r="B151" s="17" t="s">
        <v>878</v>
      </c>
      <c r="C151" t="s">
        <v>102</v>
      </c>
      <c r="D151" t="s">
        <v>615</v>
      </c>
      <c r="F151" s="9" t="s">
        <v>865</v>
      </c>
      <c r="G151">
        <v>5</v>
      </c>
      <c r="J151">
        <f>+Tabla356[[#This Row],[BALANCE INICIAL]]+Tabla356[[#This Row],[ENTRADAS]]-Tabla356[[#This Row],[SALIDAS]]</f>
        <v>5</v>
      </c>
      <c r="K151" s="2">
        <v>840</v>
      </c>
      <c r="L151" s="2">
        <f>+Tabla356[[#This Row],[BALANCE INICIAL]]*Tabla356[[#This Row],[PRECIO]]</f>
        <v>4200</v>
      </c>
      <c r="M151" s="2">
        <f>+Tabla356[[#This Row],[ENTRADAS]]*Tabla356[[#This Row],[PRECIO]]</f>
        <v>0</v>
      </c>
      <c r="N151" s="2">
        <f>+Tabla356[[#This Row],[SALIDAS]]*Tabla356[[#This Row],[PRECIO]]</f>
        <v>0</v>
      </c>
      <c r="O151" s="2">
        <f>+Tabla356[[#This Row],[BALANCE INICIAL2]]+Tabla356[[#This Row],[ENTRADAS3]]-Tabla356[[#This Row],[SALIDAS4]]</f>
        <v>4200</v>
      </c>
    </row>
    <row r="152" spans="1:15">
      <c r="A152" s="9" t="s">
        <v>29</v>
      </c>
      <c r="B152" s="17" t="s">
        <v>878</v>
      </c>
      <c r="C152" t="s">
        <v>102</v>
      </c>
      <c r="D152" t="s">
        <v>616</v>
      </c>
      <c r="F152" s="9" t="s">
        <v>869</v>
      </c>
      <c r="G152">
        <v>242</v>
      </c>
      <c r="I152">
        <v>4</v>
      </c>
      <c r="J152">
        <f>+Tabla356[[#This Row],[BALANCE INICIAL]]+Tabla356[[#This Row],[ENTRADAS]]-Tabla356[[#This Row],[SALIDAS]]</f>
        <v>238</v>
      </c>
      <c r="K152" s="2">
        <v>53</v>
      </c>
      <c r="L152" s="2">
        <f>+Tabla356[[#This Row],[BALANCE INICIAL]]*Tabla356[[#This Row],[PRECIO]]</f>
        <v>12826</v>
      </c>
      <c r="M152" s="2">
        <f>+Tabla356[[#This Row],[ENTRADAS]]*Tabla356[[#This Row],[PRECIO]]</f>
        <v>0</v>
      </c>
      <c r="N152" s="2">
        <f>+Tabla356[[#This Row],[SALIDAS]]*Tabla356[[#This Row],[PRECIO]]</f>
        <v>212</v>
      </c>
      <c r="O152" s="2">
        <f>+Tabla356[[#This Row],[BALANCE INICIAL2]]+Tabla356[[#This Row],[ENTRADAS3]]-Tabla356[[#This Row],[SALIDAS4]]</f>
        <v>12614</v>
      </c>
    </row>
    <row r="153" spans="1:15">
      <c r="A153" s="9" t="s">
        <v>29</v>
      </c>
      <c r="B153" s="17" t="s">
        <v>878</v>
      </c>
      <c r="C153" t="s">
        <v>102</v>
      </c>
      <c r="D153" t="s">
        <v>617</v>
      </c>
      <c r="F153" s="9" t="s">
        <v>865</v>
      </c>
      <c r="G153">
        <v>1</v>
      </c>
      <c r="J153">
        <f>+Tabla356[[#This Row],[BALANCE INICIAL]]+Tabla356[[#This Row],[ENTRADAS]]-Tabla356[[#This Row],[SALIDAS]]</f>
        <v>1</v>
      </c>
      <c r="K153" s="2">
        <v>1100</v>
      </c>
      <c r="L153" s="2">
        <f>+Tabla356[[#This Row],[BALANCE INICIAL]]*Tabla356[[#This Row],[PRECIO]]</f>
        <v>1100</v>
      </c>
      <c r="M153" s="2">
        <f>+Tabla356[[#This Row],[ENTRADAS]]*Tabla356[[#This Row],[PRECIO]]</f>
        <v>0</v>
      </c>
      <c r="N153" s="2">
        <f>+Tabla356[[#This Row],[SALIDAS]]*Tabla356[[#This Row],[PRECIO]]</f>
        <v>0</v>
      </c>
      <c r="O153" s="2">
        <f>+Tabla356[[#This Row],[BALANCE INICIAL2]]+Tabla356[[#This Row],[ENTRADAS3]]-Tabla356[[#This Row],[SALIDAS4]]</f>
        <v>1100</v>
      </c>
    </row>
    <row r="154" spans="1:15">
      <c r="A154" s="9" t="s">
        <v>29</v>
      </c>
      <c r="B154" s="17" t="s">
        <v>878</v>
      </c>
      <c r="C154" t="s">
        <v>102</v>
      </c>
      <c r="D154" t="s">
        <v>618</v>
      </c>
      <c r="F154" s="9" t="s">
        <v>865</v>
      </c>
      <c r="G154">
        <v>0</v>
      </c>
      <c r="J154">
        <f>+Tabla356[[#This Row],[BALANCE INICIAL]]+Tabla356[[#This Row],[ENTRADAS]]-Tabla356[[#This Row],[SALIDAS]]</f>
        <v>0</v>
      </c>
      <c r="K154" s="2">
        <v>350</v>
      </c>
      <c r="L154" s="2">
        <f>+Tabla356[[#This Row],[BALANCE INICIAL]]*Tabla356[[#This Row],[PRECIO]]</f>
        <v>0</v>
      </c>
      <c r="M154" s="2">
        <f>+Tabla356[[#This Row],[ENTRADAS]]*Tabla356[[#This Row],[PRECIO]]</f>
        <v>0</v>
      </c>
      <c r="N154" s="2">
        <f>+Tabla356[[#This Row],[SALIDAS]]*Tabla356[[#This Row],[PRECIO]]</f>
        <v>0</v>
      </c>
      <c r="O154" s="2">
        <f>+Tabla356[[#This Row],[BALANCE INICIAL2]]+Tabla356[[#This Row],[ENTRADAS3]]-Tabla356[[#This Row],[SALIDAS4]]</f>
        <v>0</v>
      </c>
    </row>
    <row r="155" spans="1:15">
      <c r="A155" s="9" t="s">
        <v>29</v>
      </c>
      <c r="B155" s="17" t="s">
        <v>878</v>
      </c>
      <c r="C155" t="s">
        <v>102</v>
      </c>
      <c r="D155" t="s">
        <v>619</v>
      </c>
      <c r="F155" s="9" t="s">
        <v>865</v>
      </c>
      <c r="G155">
        <v>6</v>
      </c>
      <c r="J155">
        <f>+Tabla356[[#This Row],[BALANCE INICIAL]]+Tabla356[[#This Row],[ENTRADAS]]-Tabla356[[#This Row],[SALIDAS]]</f>
        <v>6</v>
      </c>
      <c r="K155" s="2">
        <v>154.24</v>
      </c>
      <c r="L155" s="2">
        <f>+Tabla356[[#This Row],[BALANCE INICIAL]]*Tabla356[[#This Row],[PRECIO]]</f>
        <v>925.44</v>
      </c>
      <c r="M155" s="2">
        <f>+Tabla356[[#This Row],[ENTRADAS]]*Tabla356[[#This Row],[PRECIO]]</f>
        <v>0</v>
      </c>
      <c r="N155" s="2">
        <f>+Tabla356[[#This Row],[SALIDAS]]*Tabla356[[#This Row],[PRECIO]]</f>
        <v>0</v>
      </c>
      <c r="O155" s="2">
        <f>+Tabla356[[#This Row],[BALANCE INICIAL2]]+Tabla356[[#This Row],[ENTRADAS3]]-Tabla356[[#This Row],[SALIDAS4]]</f>
        <v>925.44</v>
      </c>
    </row>
    <row r="156" spans="1:15">
      <c r="A156" s="9" t="s">
        <v>29</v>
      </c>
      <c r="B156" s="17" t="s">
        <v>878</v>
      </c>
      <c r="C156" t="s">
        <v>102</v>
      </c>
      <c r="D156" t="s">
        <v>620</v>
      </c>
      <c r="F156" s="9" t="s">
        <v>834</v>
      </c>
      <c r="G156">
        <v>2</v>
      </c>
      <c r="J156">
        <f>+Tabla356[[#This Row],[BALANCE INICIAL]]+Tabla356[[#This Row],[ENTRADAS]]-Tabla356[[#This Row],[SALIDAS]]</f>
        <v>2</v>
      </c>
      <c r="K156" s="2">
        <v>120</v>
      </c>
      <c r="L156" s="2">
        <f>+Tabla356[[#This Row],[BALANCE INICIAL]]*Tabla356[[#This Row],[PRECIO]]</f>
        <v>240</v>
      </c>
      <c r="M156" s="2">
        <f>+Tabla356[[#This Row],[ENTRADAS]]*Tabla356[[#This Row],[PRECIO]]</f>
        <v>0</v>
      </c>
      <c r="N156" s="2">
        <f>+Tabla356[[#This Row],[SALIDAS]]*Tabla356[[#This Row],[PRECIO]]</f>
        <v>0</v>
      </c>
      <c r="O156" s="2">
        <f>+Tabla356[[#This Row],[BALANCE INICIAL2]]+Tabla356[[#This Row],[ENTRADAS3]]-Tabla356[[#This Row],[SALIDAS4]]</f>
        <v>240</v>
      </c>
    </row>
    <row r="157" spans="1:15">
      <c r="A157" s="9" t="s">
        <v>29</v>
      </c>
      <c r="B157" s="17" t="s">
        <v>878</v>
      </c>
      <c r="C157" t="s">
        <v>102</v>
      </c>
      <c r="D157" t="s">
        <v>621</v>
      </c>
      <c r="F157" s="9" t="s">
        <v>871</v>
      </c>
      <c r="G157">
        <v>9</v>
      </c>
      <c r="J157">
        <f>+Tabla356[[#This Row],[BALANCE INICIAL]]+Tabla356[[#This Row],[ENTRADAS]]-Tabla356[[#This Row],[SALIDAS]]</f>
        <v>9</v>
      </c>
      <c r="K157" s="2">
        <v>195</v>
      </c>
      <c r="L157" s="2">
        <f>+Tabla356[[#This Row],[BALANCE INICIAL]]*Tabla356[[#This Row],[PRECIO]]</f>
        <v>1755</v>
      </c>
      <c r="M157" s="2">
        <f>+Tabla356[[#This Row],[ENTRADAS]]*Tabla356[[#This Row],[PRECIO]]</f>
        <v>0</v>
      </c>
      <c r="N157" s="2">
        <f>+Tabla356[[#This Row],[SALIDAS]]*Tabla356[[#This Row],[PRECIO]]</f>
        <v>0</v>
      </c>
      <c r="O157" s="2">
        <f>+Tabla356[[#This Row],[BALANCE INICIAL2]]+Tabla356[[#This Row],[ENTRADAS3]]-Tabla356[[#This Row],[SALIDAS4]]</f>
        <v>1755</v>
      </c>
    </row>
    <row r="158" spans="1:15">
      <c r="A158" s="9" t="s">
        <v>29</v>
      </c>
      <c r="B158" s="17" t="s">
        <v>878</v>
      </c>
      <c r="C158" t="s">
        <v>102</v>
      </c>
      <c r="D158" t="s">
        <v>622</v>
      </c>
      <c r="F158" s="9" t="s">
        <v>865</v>
      </c>
      <c r="G158">
        <v>1</v>
      </c>
      <c r="J158">
        <f>+Tabla356[[#This Row],[BALANCE INICIAL]]+Tabla356[[#This Row],[ENTRADAS]]-Tabla356[[#This Row],[SALIDAS]]</f>
        <v>1</v>
      </c>
      <c r="K158" s="2">
        <v>42</v>
      </c>
      <c r="L158" s="2">
        <f>+Tabla356[[#This Row],[BALANCE INICIAL]]*Tabla356[[#This Row],[PRECIO]]</f>
        <v>42</v>
      </c>
      <c r="M158" s="2">
        <f>+Tabla356[[#This Row],[ENTRADAS]]*Tabla356[[#This Row],[PRECIO]]</f>
        <v>0</v>
      </c>
      <c r="N158" s="2">
        <f>+Tabla356[[#This Row],[SALIDAS]]*Tabla356[[#This Row],[PRECIO]]</f>
        <v>0</v>
      </c>
      <c r="O158" s="2">
        <f>+Tabla356[[#This Row],[BALANCE INICIAL2]]+Tabla356[[#This Row],[ENTRADAS3]]-Tabla356[[#This Row],[SALIDAS4]]</f>
        <v>42</v>
      </c>
    </row>
    <row r="159" spans="1:15">
      <c r="A159" s="9" t="s">
        <v>29</v>
      </c>
      <c r="B159" s="17" t="s">
        <v>878</v>
      </c>
      <c r="C159" t="s">
        <v>102</v>
      </c>
      <c r="D159" t="s">
        <v>623</v>
      </c>
      <c r="F159" s="9" t="s">
        <v>865</v>
      </c>
      <c r="G159">
        <v>1</v>
      </c>
      <c r="J159">
        <f>+Tabla356[[#This Row],[BALANCE INICIAL]]+Tabla356[[#This Row],[ENTRADAS]]-Tabla356[[#This Row],[SALIDAS]]</f>
        <v>1</v>
      </c>
      <c r="K159" s="2">
        <v>340</v>
      </c>
      <c r="L159" s="2">
        <f>+Tabla356[[#This Row],[BALANCE INICIAL]]*Tabla356[[#This Row],[PRECIO]]</f>
        <v>340</v>
      </c>
      <c r="M159" s="2">
        <f>+Tabla356[[#This Row],[ENTRADAS]]*Tabla356[[#This Row],[PRECIO]]</f>
        <v>0</v>
      </c>
      <c r="N159" s="2">
        <f>+Tabla356[[#This Row],[SALIDAS]]*Tabla356[[#This Row],[PRECIO]]</f>
        <v>0</v>
      </c>
      <c r="O159" s="2">
        <f>+Tabla356[[#This Row],[BALANCE INICIAL2]]+Tabla356[[#This Row],[ENTRADAS3]]-Tabla356[[#This Row],[SALIDAS4]]</f>
        <v>340</v>
      </c>
    </row>
    <row r="160" spans="1:15">
      <c r="A160" s="9" t="s">
        <v>29</v>
      </c>
      <c r="B160" s="17" t="s">
        <v>878</v>
      </c>
      <c r="C160" t="s">
        <v>102</v>
      </c>
      <c r="D160" t="s">
        <v>624</v>
      </c>
      <c r="F160" s="9" t="s">
        <v>825</v>
      </c>
      <c r="G160">
        <v>1</v>
      </c>
      <c r="J160">
        <f>+Tabla356[[#This Row],[BALANCE INICIAL]]+Tabla356[[#This Row],[ENTRADAS]]-Tabla356[[#This Row],[SALIDAS]]</f>
        <v>1</v>
      </c>
      <c r="K160" s="2">
        <v>297.95</v>
      </c>
      <c r="L160" s="2">
        <f>+Tabla356[[#This Row],[BALANCE INICIAL]]*Tabla356[[#This Row],[PRECIO]]</f>
        <v>297.95</v>
      </c>
      <c r="M160" s="2">
        <f>+Tabla356[[#This Row],[ENTRADAS]]*Tabla356[[#This Row],[PRECIO]]</f>
        <v>0</v>
      </c>
      <c r="N160" s="2">
        <f>+Tabla356[[#This Row],[SALIDAS]]*Tabla356[[#This Row],[PRECIO]]</f>
        <v>0</v>
      </c>
      <c r="O160" s="2">
        <f>+Tabla356[[#This Row],[BALANCE INICIAL2]]+Tabla356[[#This Row],[ENTRADAS3]]-Tabla356[[#This Row],[SALIDAS4]]</f>
        <v>297.95</v>
      </c>
    </row>
    <row r="161" spans="1:15">
      <c r="A161" s="9" t="s">
        <v>29</v>
      </c>
      <c r="B161" s="17" t="s">
        <v>878</v>
      </c>
      <c r="C161" t="s">
        <v>102</v>
      </c>
      <c r="D161" t="s">
        <v>625</v>
      </c>
      <c r="F161" s="9" t="s">
        <v>865</v>
      </c>
      <c r="G161">
        <v>6</v>
      </c>
      <c r="J161">
        <f>+Tabla356[[#This Row],[BALANCE INICIAL]]+Tabla356[[#This Row],[ENTRADAS]]-Tabla356[[#This Row],[SALIDAS]]</f>
        <v>6</v>
      </c>
      <c r="K161" s="2">
        <v>312</v>
      </c>
      <c r="L161" s="2">
        <f>+Tabla356[[#This Row],[BALANCE INICIAL]]*Tabla356[[#This Row],[PRECIO]]</f>
        <v>1872</v>
      </c>
      <c r="M161" s="2">
        <f>+Tabla356[[#This Row],[ENTRADAS]]*Tabla356[[#This Row],[PRECIO]]</f>
        <v>0</v>
      </c>
      <c r="N161" s="2">
        <f>+Tabla356[[#This Row],[SALIDAS]]*Tabla356[[#This Row],[PRECIO]]</f>
        <v>0</v>
      </c>
      <c r="O161" s="2">
        <f>+Tabla356[[#This Row],[BALANCE INICIAL2]]+Tabla356[[#This Row],[ENTRADAS3]]-Tabla356[[#This Row],[SALIDAS4]]</f>
        <v>1872</v>
      </c>
    </row>
    <row r="162" spans="1:15">
      <c r="A162" s="9" t="s">
        <v>29</v>
      </c>
      <c r="B162" s="17" t="s">
        <v>878</v>
      </c>
      <c r="C162" t="s">
        <v>102</v>
      </c>
      <c r="D162" t="s">
        <v>626</v>
      </c>
      <c r="F162" s="9" t="s">
        <v>865</v>
      </c>
      <c r="G162">
        <v>1</v>
      </c>
      <c r="J162">
        <f>+Tabla356[[#This Row],[BALANCE INICIAL]]+Tabla356[[#This Row],[ENTRADAS]]-Tabla356[[#This Row],[SALIDAS]]</f>
        <v>1</v>
      </c>
      <c r="K162" s="2">
        <v>275</v>
      </c>
      <c r="L162" s="2">
        <f>+Tabla356[[#This Row],[BALANCE INICIAL]]*Tabla356[[#This Row],[PRECIO]]</f>
        <v>275</v>
      </c>
      <c r="M162" s="2">
        <f>+Tabla356[[#This Row],[ENTRADAS]]*Tabla356[[#This Row],[PRECIO]]</f>
        <v>0</v>
      </c>
      <c r="N162" s="2">
        <f>+Tabla356[[#This Row],[SALIDAS]]*Tabla356[[#This Row],[PRECIO]]</f>
        <v>0</v>
      </c>
      <c r="O162" s="2">
        <f>+Tabla356[[#This Row],[BALANCE INICIAL2]]+Tabla356[[#This Row],[ENTRADAS3]]-Tabla356[[#This Row],[SALIDAS4]]</f>
        <v>275</v>
      </c>
    </row>
    <row r="163" spans="1:15">
      <c r="A163" s="9" t="s">
        <v>29</v>
      </c>
      <c r="B163" s="17" t="s">
        <v>878</v>
      </c>
      <c r="C163" t="s">
        <v>102</v>
      </c>
      <c r="D163" t="s">
        <v>627</v>
      </c>
      <c r="F163" s="9" t="s">
        <v>865</v>
      </c>
      <c r="G163">
        <v>4</v>
      </c>
      <c r="J163">
        <f>+Tabla356[[#This Row],[BALANCE INICIAL]]+Tabla356[[#This Row],[ENTRADAS]]-Tabla356[[#This Row],[SALIDAS]]</f>
        <v>4</v>
      </c>
      <c r="K163" s="2">
        <v>277</v>
      </c>
      <c r="L163" s="2">
        <f>+Tabla356[[#This Row],[BALANCE INICIAL]]*Tabla356[[#This Row],[PRECIO]]</f>
        <v>1108</v>
      </c>
      <c r="M163" s="2">
        <f>+Tabla356[[#This Row],[ENTRADAS]]*Tabla356[[#This Row],[PRECIO]]</f>
        <v>0</v>
      </c>
      <c r="N163" s="2">
        <f>+Tabla356[[#This Row],[SALIDAS]]*Tabla356[[#This Row],[PRECIO]]</f>
        <v>0</v>
      </c>
      <c r="O163" s="2">
        <f>+Tabla356[[#This Row],[BALANCE INICIAL2]]+Tabla356[[#This Row],[ENTRADAS3]]-Tabla356[[#This Row],[SALIDAS4]]</f>
        <v>1108</v>
      </c>
    </row>
    <row r="164" spans="1:15">
      <c r="A164" s="9" t="s">
        <v>29</v>
      </c>
      <c r="B164" s="17" t="s">
        <v>878</v>
      </c>
      <c r="C164" t="s">
        <v>102</v>
      </c>
      <c r="D164" t="s">
        <v>628</v>
      </c>
      <c r="F164" s="9" t="s">
        <v>865</v>
      </c>
      <c r="G164">
        <v>3</v>
      </c>
      <c r="J164">
        <f>+Tabla356[[#This Row],[BALANCE INICIAL]]+Tabla356[[#This Row],[ENTRADAS]]-Tabla356[[#This Row],[SALIDAS]]</f>
        <v>3</v>
      </c>
      <c r="K164" s="2">
        <v>200</v>
      </c>
      <c r="L164" s="2">
        <f>+Tabla356[[#This Row],[BALANCE INICIAL]]*Tabla356[[#This Row],[PRECIO]]</f>
        <v>600</v>
      </c>
      <c r="M164" s="2">
        <f>+Tabla356[[#This Row],[ENTRADAS]]*Tabla356[[#This Row],[PRECIO]]</f>
        <v>0</v>
      </c>
      <c r="N164" s="2">
        <f>+Tabla356[[#This Row],[SALIDAS]]*Tabla356[[#This Row],[PRECIO]]</f>
        <v>0</v>
      </c>
      <c r="O164" s="2">
        <f>+Tabla356[[#This Row],[BALANCE INICIAL2]]+Tabla356[[#This Row],[ENTRADAS3]]-Tabla356[[#This Row],[SALIDAS4]]</f>
        <v>600</v>
      </c>
    </row>
    <row r="165" spans="1:15">
      <c r="A165" s="9" t="s">
        <v>29</v>
      </c>
      <c r="B165" s="17" t="s">
        <v>878</v>
      </c>
      <c r="C165" t="s">
        <v>102</v>
      </c>
      <c r="D165" t="s">
        <v>629</v>
      </c>
      <c r="F165" s="9" t="s">
        <v>865</v>
      </c>
      <c r="G165">
        <v>1</v>
      </c>
      <c r="J165">
        <f>+Tabla356[[#This Row],[BALANCE INICIAL]]+Tabla356[[#This Row],[ENTRADAS]]-Tabla356[[#This Row],[SALIDAS]]</f>
        <v>1</v>
      </c>
      <c r="K165" s="2">
        <v>220</v>
      </c>
      <c r="L165" s="2">
        <f>+Tabla356[[#This Row],[BALANCE INICIAL]]*Tabla356[[#This Row],[PRECIO]]</f>
        <v>220</v>
      </c>
      <c r="M165" s="2">
        <f>+Tabla356[[#This Row],[ENTRADAS]]*Tabla356[[#This Row],[PRECIO]]</f>
        <v>0</v>
      </c>
      <c r="N165" s="2">
        <f>+Tabla356[[#This Row],[SALIDAS]]*Tabla356[[#This Row],[PRECIO]]</f>
        <v>0</v>
      </c>
      <c r="O165" s="2">
        <f>+Tabla356[[#This Row],[BALANCE INICIAL2]]+Tabla356[[#This Row],[ENTRADAS3]]-Tabla356[[#This Row],[SALIDAS4]]</f>
        <v>220</v>
      </c>
    </row>
    <row r="166" spans="1:15">
      <c r="A166" s="9" t="s">
        <v>29</v>
      </c>
      <c r="B166" s="17" t="s">
        <v>878</v>
      </c>
      <c r="C166" t="s">
        <v>102</v>
      </c>
      <c r="D166" t="s">
        <v>630</v>
      </c>
      <c r="F166" s="9" t="s">
        <v>865</v>
      </c>
      <c r="G166">
        <v>1</v>
      </c>
      <c r="J166">
        <f>+Tabla356[[#This Row],[BALANCE INICIAL]]+Tabla356[[#This Row],[ENTRADAS]]-Tabla356[[#This Row],[SALIDAS]]</f>
        <v>1</v>
      </c>
      <c r="K166" s="2">
        <v>225</v>
      </c>
      <c r="L166" s="2">
        <f>+Tabla356[[#This Row],[BALANCE INICIAL]]*Tabla356[[#This Row],[PRECIO]]</f>
        <v>225</v>
      </c>
      <c r="M166" s="2">
        <f>+Tabla356[[#This Row],[ENTRADAS]]*Tabla356[[#This Row],[PRECIO]]</f>
        <v>0</v>
      </c>
      <c r="N166" s="2">
        <f>+Tabla356[[#This Row],[SALIDAS]]*Tabla356[[#This Row],[PRECIO]]</f>
        <v>0</v>
      </c>
      <c r="O166" s="2">
        <f>+Tabla356[[#This Row],[BALANCE INICIAL2]]+Tabla356[[#This Row],[ENTRADAS3]]-Tabla356[[#This Row],[SALIDAS4]]</f>
        <v>225</v>
      </c>
    </row>
    <row r="167" spans="1:15">
      <c r="A167" s="9" t="s">
        <v>29</v>
      </c>
      <c r="B167" s="17" t="s">
        <v>878</v>
      </c>
      <c r="C167" t="s">
        <v>102</v>
      </c>
      <c r="D167" t="s">
        <v>631</v>
      </c>
      <c r="F167" s="9" t="s">
        <v>865</v>
      </c>
      <c r="G167">
        <v>2</v>
      </c>
      <c r="J167">
        <f>+Tabla356[[#This Row],[BALANCE INICIAL]]+Tabla356[[#This Row],[ENTRADAS]]-Tabla356[[#This Row],[SALIDAS]]</f>
        <v>2</v>
      </c>
      <c r="K167" s="2">
        <v>195</v>
      </c>
      <c r="L167" s="2">
        <f>+Tabla356[[#This Row],[BALANCE INICIAL]]*Tabla356[[#This Row],[PRECIO]]</f>
        <v>390</v>
      </c>
      <c r="M167" s="2">
        <f>+Tabla356[[#This Row],[ENTRADAS]]*Tabla356[[#This Row],[PRECIO]]</f>
        <v>0</v>
      </c>
      <c r="N167" s="2">
        <f>+Tabla356[[#This Row],[SALIDAS]]*Tabla356[[#This Row],[PRECIO]]</f>
        <v>0</v>
      </c>
      <c r="O167" s="2">
        <f>+Tabla356[[#This Row],[BALANCE INICIAL2]]+Tabla356[[#This Row],[ENTRADAS3]]-Tabla356[[#This Row],[SALIDAS4]]</f>
        <v>390</v>
      </c>
    </row>
    <row r="168" spans="1:15">
      <c r="A168" s="9" t="s">
        <v>29</v>
      </c>
      <c r="B168" s="17" t="s">
        <v>878</v>
      </c>
      <c r="C168" t="s">
        <v>102</v>
      </c>
      <c r="D168" t="s">
        <v>632</v>
      </c>
      <c r="F168" s="9" t="s">
        <v>865</v>
      </c>
      <c r="G168">
        <v>14</v>
      </c>
      <c r="J168">
        <f>+Tabla356[[#This Row],[BALANCE INICIAL]]+Tabla356[[#This Row],[ENTRADAS]]-Tabla356[[#This Row],[SALIDAS]]</f>
        <v>14</v>
      </c>
      <c r="K168" s="2">
        <v>162</v>
      </c>
      <c r="L168" s="2">
        <f>+Tabla356[[#This Row],[BALANCE INICIAL]]*Tabla356[[#This Row],[PRECIO]]</f>
        <v>2268</v>
      </c>
      <c r="M168" s="2">
        <f>+Tabla356[[#This Row],[ENTRADAS]]*Tabla356[[#This Row],[PRECIO]]</f>
        <v>0</v>
      </c>
      <c r="N168" s="2">
        <f>+Tabla356[[#This Row],[SALIDAS]]*Tabla356[[#This Row],[PRECIO]]</f>
        <v>0</v>
      </c>
      <c r="O168" s="2">
        <f>+Tabla356[[#This Row],[BALANCE INICIAL2]]+Tabla356[[#This Row],[ENTRADAS3]]-Tabla356[[#This Row],[SALIDAS4]]</f>
        <v>2268</v>
      </c>
    </row>
    <row r="169" spans="1:15">
      <c r="A169" s="9" t="s">
        <v>29</v>
      </c>
      <c r="B169" s="17" t="s">
        <v>878</v>
      </c>
      <c r="C169" t="s">
        <v>102</v>
      </c>
      <c r="D169" t="s">
        <v>633</v>
      </c>
      <c r="F169" s="9" t="s">
        <v>865</v>
      </c>
      <c r="G169">
        <v>3</v>
      </c>
      <c r="J169">
        <f>+Tabla356[[#This Row],[BALANCE INICIAL]]+Tabla356[[#This Row],[ENTRADAS]]-Tabla356[[#This Row],[SALIDAS]]</f>
        <v>3</v>
      </c>
      <c r="K169" s="2">
        <v>160</v>
      </c>
      <c r="L169" s="2">
        <f>+Tabla356[[#This Row],[BALANCE INICIAL]]*Tabla356[[#This Row],[PRECIO]]</f>
        <v>480</v>
      </c>
      <c r="M169" s="2">
        <f>+Tabla356[[#This Row],[ENTRADAS]]*Tabla356[[#This Row],[PRECIO]]</f>
        <v>0</v>
      </c>
      <c r="N169" s="2">
        <f>+Tabla356[[#This Row],[SALIDAS]]*Tabla356[[#This Row],[PRECIO]]</f>
        <v>0</v>
      </c>
      <c r="O169" s="2">
        <f>+Tabla356[[#This Row],[BALANCE INICIAL2]]+Tabla356[[#This Row],[ENTRADAS3]]-Tabla356[[#This Row],[SALIDAS4]]</f>
        <v>480</v>
      </c>
    </row>
    <row r="170" spans="1:15">
      <c r="A170" s="9" t="s">
        <v>29</v>
      </c>
      <c r="B170" s="17" t="s">
        <v>878</v>
      </c>
      <c r="C170" t="s">
        <v>102</v>
      </c>
      <c r="D170" t="s">
        <v>634</v>
      </c>
      <c r="F170" s="9" t="s">
        <v>865</v>
      </c>
      <c r="G170">
        <v>3</v>
      </c>
      <c r="J170">
        <f>+Tabla356[[#This Row],[BALANCE INICIAL]]+Tabla356[[#This Row],[ENTRADAS]]-Tabla356[[#This Row],[SALIDAS]]</f>
        <v>3</v>
      </c>
      <c r="K170" s="2">
        <v>159</v>
      </c>
      <c r="L170" s="2">
        <f>+Tabla356[[#This Row],[BALANCE INICIAL]]*Tabla356[[#This Row],[PRECIO]]</f>
        <v>477</v>
      </c>
      <c r="M170" s="2">
        <f>+Tabla356[[#This Row],[ENTRADAS]]*Tabla356[[#This Row],[PRECIO]]</f>
        <v>0</v>
      </c>
      <c r="N170" s="2">
        <f>+Tabla356[[#This Row],[SALIDAS]]*Tabla356[[#This Row],[PRECIO]]</f>
        <v>0</v>
      </c>
      <c r="O170" s="2">
        <f>+Tabla356[[#This Row],[BALANCE INICIAL2]]+Tabla356[[#This Row],[ENTRADAS3]]-Tabla356[[#This Row],[SALIDAS4]]</f>
        <v>477</v>
      </c>
    </row>
    <row r="171" spans="1:15">
      <c r="A171" s="9" t="s">
        <v>29</v>
      </c>
      <c r="B171" s="17" t="s">
        <v>878</v>
      </c>
      <c r="C171" t="s">
        <v>102</v>
      </c>
      <c r="D171" t="s">
        <v>635</v>
      </c>
      <c r="F171" s="9" t="s">
        <v>865</v>
      </c>
      <c r="G171">
        <v>13</v>
      </c>
      <c r="J171">
        <f>+Tabla356[[#This Row],[BALANCE INICIAL]]+Tabla356[[#This Row],[ENTRADAS]]-Tabla356[[#This Row],[SALIDAS]]</f>
        <v>13</v>
      </c>
      <c r="K171" s="2">
        <v>880</v>
      </c>
      <c r="L171" s="2">
        <f>+Tabla356[[#This Row],[BALANCE INICIAL]]*Tabla356[[#This Row],[PRECIO]]</f>
        <v>11440</v>
      </c>
      <c r="M171" s="2">
        <f>+Tabla356[[#This Row],[ENTRADAS]]*Tabla356[[#This Row],[PRECIO]]</f>
        <v>0</v>
      </c>
      <c r="N171" s="2">
        <f>+Tabla356[[#This Row],[SALIDAS]]*Tabla356[[#This Row],[PRECIO]]</f>
        <v>0</v>
      </c>
      <c r="O171" s="2">
        <f>+Tabla356[[#This Row],[BALANCE INICIAL2]]+Tabla356[[#This Row],[ENTRADAS3]]-Tabla356[[#This Row],[SALIDAS4]]</f>
        <v>11440</v>
      </c>
    </row>
    <row r="172" spans="1:15">
      <c r="A172" s="9" t="s">
        <v>29</v>
      </c>
      <c r="B172" s="17" t="s">
        <v>878</v>
      </c>
      <c r="C172" t="s">
        <v>102</v>
      </c>
      <c r="D172" t="s">
        <v>636</v>
      </c>
      <c r="F172" s="9" t="s">
        <v>834</v>
      </c>
      <c r="G172">
        <v>10</v>
      </c>
      <c r="J172">
        <f>+Tabla356[[#This Row],[BALANCE INICIAL]]+Tabla356[[#This Row],[ENTRADAS]]-Tabla356[[#This Row],[SALIDAS]]</f>
        <v>10</v>
      </c>
      <c r="K172" s="2">
        <v>73</v>
      </c>
      <c r="L172" s="2">
        <f>+Tabla356[[#This Row],[BALANCE INICIAL]]*Tabla356[[#This Row],[PRECIO]]</f>
        <v>730</v>
      </c>
      <c r="M172" s="2">
        <f>+Tabla356[[#This Row],[ENTRADAS]]*Tabla356[[#This Row],[PRECIO]]</f>
        <v>0</v>
      </c>
      <c r="N172" s="2">
        <f>+Tabla356[[#This Row],[SALIDAS]]*Tabla356[[#This Row],[PRECIO]]</f>
        <v>0</v>
      </c>
      <c r="O172" s="2">
        <f>+Tabla356[[#This Row],[BALANCE INICIAL2]]+Tabla356[[#This Row],[ENTRADAS3]]-Tabla356[[#This Row],[SALIDAS4]]</f>
        <v>730</v>
      </c>
    </row>
    <row r="173" spans="1:15">
      <c r="A173" s="9" t="s">
        <v>29</v>
      </c>
      <c r="B173" s="17" t="s">
        <v>878</v>
      </c>
      <c r="C173" t="s">
        <v>102</v>
      </c>
      <c r="D173" t="s">
        <v>637</v>
      </c>
      <c r="F173" s="9" t="s">
        <v>872</v>
      </c>
      <c r="G173">
        <v>5</v>
      </c>
      <c r="J173">
        <f>+Tabla356[[#This Row],[BALANCE INICIAL]]+Tabla356[[#This Row],[ENTRADAS]]-Tabla356[[#This Row],[SALIDAS]]</f>
        <v>5</v>
      </c>
      <c r="K173" s="2">
        <v>290</v>
      </c>
      <c r="L173" s="2">
        <f>+Tabla356[[#This Row],[BALANCE INICIAL]]*Tabla356[[#This Row],[PRECIO]]</f>
        <v>1450</v>
      </c>
      <c r="M173" s="2">
        <f>+Tabla356[[#This Row],[ENTRADAS]]*Tabla356[[#This Row],[PRECIO]]</f>
        <v>0</v>
      </c>
      <c r="N173" s="2">
        <f>+Tabla356[[#This Row],[SALIDAS]]*Tabla356[[#This Row],[PRECIO]]</f>
        <v>0</v>
      </c>
      <c r="O173" s="2">
        <f>+Tabla356[[#This Row],[BALANCE INICIAL2]]+Tabla356[[#This Row],[ENTRADAS3]]-Tabla356[[#This Row],[SALIDAS4]]</f>
        <v>1450</v>
      </c>
    </row>
    <row r="174" spans="1:15">
      <c r="A174" s="9" t="s">
        <v>29</v>
      </c>
      <c r="B174" s="17" t="s">
        <v>878</v>
      </c>
      <c r="C174" t="s">
        <v>102</v>
      </c>
      <c r="D174" t="s">
        <v>638</v>
      </c>
      <c r="F174" s="9" t="s">
        <v>872</v>
      </c>
      <c r="G174">
        <v>2</v>
      </c>
      <c r="J174">
        <f>+Tabla356[[#This Row],[BALANCE INICIAL]]+Tabla356[[#This Row],[ENTRADAS]]-Tabla356[[#This Row],[SALIDAS]]</f>
        <v>2</v>
      </c>
      <c r="K174" s="2">
        <v>500</v>
      </c>
      <c r="L174" s="2">
        <f>+Tabla356[[#This Row],[BALANCE INICIAL]]*Tabla356[[#This Row],[PRECIO]]</f>
        <v>1000</v>
      </c>
      <c r="M174" s="2">
        <f>+Tabla356[[#This Row],[ENTRADAS]]*Tabla356[[#This Row],[PRECIO]]</f>
        <v>0</v>
      </c>
      <c r="N174" s="2">
        <f>+Tabla356[[#This Row],[SALIDAS]]*Tabla356[[#This Row],[PRECIO]]</f>
        <v>0</v>
      </c>
      <c r="O174" s="2">
        <f>+Tabla356[[#This Row],[BALANCE INICIAL2]]+Tabla356[[#This Row],[ENTRADAS3]]-Tabla356[[#This Row],[SALIDAS4]]</f>
        <v>1000</v>
      </c>
    </row>
    <row r="175" spans="1:15">
      <c r="A175" s="9" t="s">
        <v>29</v>
      </c>
      <c r="B175" s="17" t="s">
        <v>878</v>
      </c>
      <c r="C175" t="s">
        <v>102</v>
      </c>
      <c r="D175" t="s">
        <v>639</v>
      </c>
      <c r="F175" s="9" t="s">
        <v>870</v>
      </c>
      <c r="G175">
        <v>10</v>
      </c>
      <c r="J175">
        <f>+Tabla356[[#This Row],[BALANCE INICIAL]]+Tabla356[[#This Row],[ENTRADAS]]-Tabla356[[#This Row],[SALIDAS]]</f>
        <v>10</v>
      </c>
      <c r="K175" s="2">
        <v>750</v>
      </c>
      <c r="L175" s="2">
        <f>+Tabla356[[#This Row],[BALANCE INICIAL]]*Tabla356[[#This Row],[PRECIO]]</f>
        <v>7500</v>
      </c>
      <c r="M175" s="2">
        <f>+Tabla356[[#This Row],[ENTRADAS]]*Tabla356[[#This Row],[PRECIO]]</f>
        <v>0</v>
      </c>
      <c r="N175" s="2">
        <f>+Tabla356[[#This Row],[SALIDAS]]*Tabla356[[#This Row],[PRECIO]]</f>
        <v>0</v>
      </c>
      <c r="O175" s="2">
        <f>+Tabla356[[#This Row],[BALANCE INICIAL2]]+Tabla356[[#This Row],[ENTRADAS3]]-Tabla356[[#This Row],[SALIDAS4]]</f>
        <v>7500</v>
      </c>
    </row>
    <row r="176" spans="1:15">
      <c r="A176" s="9" t="s">
        <v>29</v>
      </c>
      <c r="B176" s="17" t="s">
        <v>878</v>
      </c>
      <c r="C176" t="s">
        <v>102</v>
      </c>
      <c r="D176" t="s">
        <v>640</v>
      </c>
      <c r="F176" s="9" t="s">
        <v>872</v>
      </c>
      <c r="G176">
        <v>1</v>
      </c>
      <c r="J176">
        <f>+Tabla356[[#This Row],[BALANCE INICIAL]]+Tabla356[[#This Row],[ENTRADAS]]-Tabla356[[#This Row],[SALIDAS]]</f>
        <v>1</v>
      </c>
      <c r="K176" s="2">
        <v>186</v>
      </c>
      <c r="L176" s="2">
        <f>+Tabla356[[#This Row],[BALANCE INICIAL]]*Tabla356[[#This Row],[PRECIO]]</f>
        <v>186</v>
      </c>
      <c r="M176" s="2">
        <f>+Tabla356[[#This Row],[ENTRADAS]]*Tabla356[[#This Row],[PRECIO]]</f>
        <v>0</v>
      </c>
      <c r="N176" s="2">
        <f>+Tabla356[[#This Row],[SALIDAS]]*Tabla356[[#This Row],[PRECIO]]</f>
        <v>0</v>
      </c>
      <c r="O176" s="2">
        <f>+Tabla356[[#This Row],[BALANCE INICIAL2]]+Tabla356[[#This Row],[ENTRADAS3]]-Tabla356[[#This Row],[SALIDAS4]]</f>
        <v>186</v>
      </c>
    </row>
    <row r="177" spans="1:15">
      <c r="A177" s="9" t="s">
        <v>29</v>
      </c>
      <c r="B177" s="17" t="s">
        <v>878</v>
      </c>
      <c r="C177" t="s">
        <v>102</v>
      </c>
      <c r="D177" t="s">
        <v>641</v>
      </c>
      <c r="F177" s="9" t="s">
        <v>870</v>
      </c>
      <c r="G177">
        <v>39</v>
      </c>
      <c r="J177">
        <f>+Tabla356[[#This Row],[BALANCE INICIAL]]+Tabla356[[#This Row],[ENTRADAS]]-Tabla356[[#This Row],[SALIDAS]]</f>
        <v>39</v>
      </c>
      <c r="K177" s="2">
        <v>200</v>
      </c>
      <c r="L177" s="2">
        <f>+Tabla356[[#This Row],[BALANCE INICIAL]]*Tabla356[[#This Row],[PRECIO]]</f>
        <v>7800</v>
      </c>
      <c r="M177" s="2">
        <f>+Tabla356[[#This Row],[ENTRADAS]]*Tabla356[[#This Row],[PRECIO]]</f>
        <v>0</v>
      </c>
      <c r="N177" s="2">
        <f>+Tabla356[[#This Row],[SALIDAS]]*Tabla356[[#This Row],[PRECIO]]</f>
        <v>0</v>
      </c>
      <c r="O177" s="2">
        <f>+Tabla356[[#This Row],[BALANCE INICIAL2]]+Tabla356[[#This Row],[ENTRADAS3]]-Tabla356[[#This Row],[SALIDAS4]]</f>
        <v>7800</v>
      </c>
    </row>
    <row r="178" spans="1:15">
      <c r="A178" s="9" t="s">
        <v>29</v>
      </c>
      <c r="B178" s="17" t="s">
        <v>878</v>
      </c>
      <c r="C178" t="s">
        <v>102</v>
      </c>
      <c r="D178" t="s">
        <v>642</v>
      </c>
      <c r="F178" s="9" t="s">
        <v>870</v>
      </c>
      <c r="G178">
        <v>10</v>
      </c>
      <c r="J178">
        <f>+Tabla356[[#This Row],[BALANCE INICIAL]]+Tabla356[[#This Row],[ENTRADAS]]-Tabla356[[#This Row],[SALIDAS]]</f>
        <v>10</v>
      </c>
      <c r="K178" s="2">
        <v>200</v>
      </c>
      <c r="L178" s="2">
        <f>+Tabla356[[#This Row],[BALANCE INICIAL]]*Tabla356[[#This Row],[PRECIO]]</f>
        <v>2000</v>
      </c>
      <c r="M178" s="2">
        <f>+Tabla356[[#This Row],[ENTRADAS]]*Tabla356[[#This Row],[PRECIO]]</f>
        <v>0</v>
      </c>
      <c r="N178" s="2">
        <f>+Tabla356[[#This Row],[SALIDAS]]*Tabla356[[#This Row],[PRECIO]]</f>
        <v>0</v>
      </c>
      <c r="O178" s="2">
        <f>+Tabla356[[#This Row],[BALANCE INICIAL2]]+Tabla356[[#This Row],[ENTRADAS3]]-Tabla356[[#This Row],[SALIDAS4]]</f>
        <v>2000</v>
      </c>
    </row>
    <row r="179" spans="1:15">
      <c r="A179" s="9" t="s">
        <v>54</v>
      </c>
      <c r="B179" s="17" t="s">
        <v>878</v>
      </c>
      <c r="C179" t="s">
        <v>102</v>
      </c>
      <c r="D179" t="s">
        <v>755</v>
      </c>
      <c r="F179" s="9" t="s">
        <v>834</v>
      </c>
      <c r="G179">
        <v>0</v>
      </c>
      <c r="J179">
        <f>+Tabla356[[#This Row],[BALANCE INICIAL]]+Tabla356[[#This Row],[ENTRADAS]]-Tabla356[[#This Row],[SALIDAS]]</f>
        <v>0</v>
      </c>
      <c r="K179" s="2">
        <v>74.989999999999995</v>
      </c>
      <c r="L179" s="2">
        <f>+Tabla356[[#This Row],[BALANCE INICIAL]]*Tabla356[[#This Row],[PRECIO]]</f>
        <v>0</v>
      </c>
      <c r="M179" s="2">
        <f>+Tabla356[[#This Row],[ENTRADAS]]*Tabla356[[#This Row],[PRECIO]]</f>
        <v>0</v>
      </c>
      <c r="N179" s="2">
        <f>+Tabla356[[#This Row],[SALIDAS]]*Tabla356[[#This Row],[PRECIO]]</f>
        <v>0</v>
      </c>
      <c r="O179" s="2">
        <f>+Tabla356[[#This Row],[BALANCE INICIAL2]]+Tabla356[[#This Row],[ENTRADAS3]]-Tabla356[[#This Row],[SALIDAS4]]</f>
        <v>0</v>
      </c>
    </row>
    <row r="180" spans="1:15">
      <c r="A180" s="9" t="s">
        <v>59</v>
      </c>
      <c r="B180" s="17" t="s">
        <v>878</v>
      </c>
      <c r="C180" t="s">
        <v>102</v>
      </c>
      <c r="D180" t="s">
        <v>786</v>
      </c>
      <c r="F180" s="9" t="s">
        <v>865</v>
      </c>
      <c r="G180">
        <v>0</v>
      </c>
      <c r="J180">
        <f>+Tabla356[[#This Row],[BALANCE INICIAL]]+Tabla356[[#This Row],[ENTRADAS]]-Tabla356[[#This Row],[SALIDAS]]</f>
        <v>0</v>
      </c>
      <c r="K180" s="2">
        <v>170</v>
      </c>
      <c r="L180" s="2">
        <f>+Tabla356[[#This Row],[BALANCE INICIAL]]*Tabla356[[#This Row],[PRECIO]]</f>
        <v>0</v>
      </c>
      <c r="M180" s="2">
        <f>+Tabla356[[#This Row],[ENTRADAS]]*Tabla356[[#This Row],[PRECIO]]</f>
        <v>0</v>
      </c>
      <c r="N180" s="2">
        <f>+Tabla356[[#This Row],[SALIDAS]]*Tabla356[[#This Row],[PRECIO]]</f>
        <v>0</v>
      </c>
      <c r="O180" s="2">
        <f>+Tabla356[[#This Row],[BALANCE INICIAL2]]+Tabla356[[#This Row],[ENTRADAS3]]-Tabla356[[#This Row],[SALIDAS4]]</f>
        <v>0</v>
      </c>
    </row>
    <row r="181" spans="1:15">
      <c r="A181" s="9" t="s">
        <v>54</v>
      </c>
      <c r="B181" s="17" t="s">
        <v>878</v>
      </c>
      <c r="C181" t="s">
        <v>102</v>
      </c>
      <c r="D181" t="s">
        <v>812</v>
      </c>
      <c r="F181" s="9" t="s">
        <v>820</v>
      </c>
      <c r="G181">
        <v>5</v>
      </c>
      <c r="J181">
        <f>+Tabla356[[#This Row],[BALANCE INICIAL]]+Tabla356[[#This Row],[ENTRADAS]]-Tabla356[[#This Row],[SALIDAS]]</f>
        <v>5</v>
      </c>
      <c r="K181" s="2">
        <v>95</v>
      </c>
      <c r="L181" s="2">
        <f>+Tabla356[[#This Row],[BALANCE INICIAL]]*Tabla356[[#This Row],[PRECIO]]</f>
        <v>475</v>
      </c>
      <c r="M181" s="2">
        <f>+Tabla356[[#This Row],[ENTRADAS]]*Tabla356[[#This Row],[PRECIO]]</f>
        <v>0</v>
      </c>
      <c r="N181" s="2">
        <f>+Tabla356[[#This Row],[SALIDAS]]*Tabla356[[#This Row],[PRECIO]]</f>
        <v>0</v>
      </c>
      <c r="O181" s="2">
        <f>+Tabla356[[#This Row],[BALANCE INICIAL2]]+Tabla356[[#This Row],[ENTRADAS3]]-Tabla356[[#This Row],[SALIDAS4]]</f>
        <v>475</v>
      </c>
    </row>
    <row r="182" spans="1:15">
      <c r="A182" s="9" t="s">
        <v>29</v>
      </c>
      <c r="B182" s="17" t="s">
        <v>878</v>
      </c>
      <c r="C182" t="s">
        <v>72</v>
      </c>
      <c r="D182" t="s">
        <v>128</v>
      </c>
      <c r="F182" s="9" t="s">
        <v>827</v>
      </c>
      <c r="G182">
        <v>85</v>
      </c>
      <c r="H182">
        <v>234</v>
      </c>
      <c r="I182">
        <v>83</v>
      </c>
      <c r="J182">
        <f>+Tabla356[[#This Row],[BALANCE INICIAL]]+Tabla356[[#This Row],[ENTRADAS]]-Tabla356[[#This Row],[SALIDAS]]</f>
        <v>236</v>
      </c>
      <c r="K182" s="2">
        <v>125</v>
      </c>
      <c r="L182" s="2">
        <f>+Tabla356[[#This Row],[BALANCE INICIAL]]*Tabla356[[#This Row],[PRECIO]]</f>
        <v>10625</v>
      </c>
      <c r="M182" s="2">
        <f>+Tabla356[[#This Row],[ENTRADAS]]*Tabla356[[#This Row],[PRECIO]]</f>
        <v>29250</v>
      </c>
      <c r="N182" s="2">
        <f>+Tabla356[[#This Row],[SALIDAS]]*Tabla356[[#This Row],[PRECIO]]</f>
        <v>10375</v>
      </c>
      <c r="O182" s="2">
        <f>+Tabla356[[#This Row],[BALANCE INICIAL2]]+Tabla356[[#This Row],[ENTRADAS3]]-Tabla356[[#This Row],[SALIDAS4]]</f>
        <v>29500</v>
      </c>
    </row>
    <row r="183" spans="1:15">
      <c r="A183" s="9" t="s">
        <v>29</v>
      </c>
      <c r="B183" s="17" t="s">
        <v>878</v>
      </c>
      <c r="C183" t="s">
        <v>79</v>
      </c>
      <c r="D183" t="s">
        <v>168</v>
      </c>
      <c r="F183" s="9" t="s">
        <v>827</v>
      </c>
      <c r="G183">
        <v>300</v>
      </c>
      <c r="H183">
        <v>440</v>
      </c>
      <c r="I183" s="27">
        <v>160</v>
      </c>
      <c r="J183">
        <f>+Tabla356[[#This Row],[BALANCE INICIAL]]+Tabla356[[#This Row],[ENTRADAS]]-Tabla356[[#This Row],[SALIDAS]]</f>
        <v>580</v>
      </c>
      <c r="K183" s="2">
        <v>250</v>
      </c>
      <c r="L183" s="2">
        <f>+Tabla356[[#This Row],[BALANCE INICIAL]]*Tabla356[[#This Row],[PRECIO]]</f>
        <v>75000</v>
      </c>
      <c r="M183" s="2">
        <f>+Tabla356[[#This Row],[ENTRADAS]]*Tabla356[[#This Row],[PRECIO]]</f>
        <v>110000</v>
      </c>
      <c r="N183" s="2">
        <f>+Tabla356[[#This Row],[SALIDAS]]*Tabla356[[#This Row],[PRECIO]]</f>
        <v>40000</v>
      </c>
      <c r="O183" s="2">
        <f>+Tabla356[[#This Row],[BALANCE INICIAL2]]+Tabla356[[#This Row],[ENTRADAS3]]-Tabla356[[#This Row],[SALIDAS4]]</f>
        <v>145000</v>
      </c>
    </row>
    <row r="184" spans="1:15">
      <c r="A184" s="9" t="s">
        <v>982</v>
      </c>
      <c r="B184" s="10" t="s">
        <v>983</v>
      </c>
      <c r="C184" t="s">
        <v>981</v>
      </c>
      <c r="D184" t="s">
        <v>980</v>
      </c>
      <c r="E184" t="s">
        <v>984</v>
      </c>
      <c r="F184" s="9" t="s">
        <v>988</v>
      </c>
      <c r="G184">
        <v>0</v>
      </c>
      <c r="H184">
        <v>200</v>
      </c>
      <c r="I184">
        <v>0</v>
      </c>
      <c r="J184">
        <f>+Tabla356[[#This Row],[BALANCE INICIAL]]+Tabla356[[#This Row],[ENTRADAS]]-Tabla356[[#This Row],[SALIDAS]]</f>
        <v>200</v>
      </c>
      <c r="K184" s="2">
        <v>1600</v>
      </c>
      <c r="L184" s="2">
        <f>+Tabla356[[#This Row],[BALANCE INICIAL]]*Tabla356[[#This Row],[PRECIO]]</f>
        <v>0</v>
      </c>
      <c r="M184" s="2">
        <f>+Tabla356[[#This Row],[ENTRADAS]]*Tabla356[[#This Row],[PRECIO]]</f>
        <v>320000</v>
      </c>
      <c r="N184" s="2">
        <f>+Tabla356[[#This Row],[SALIDAS]]*Tabla356[[#This Row],[PRECIO]]</f>
        <v>0</v>
      </c>
      <c r="O184" s="2">
        <f>+Tabla356[[#This Row],[BALANCE INICIAL2]]+Tabla356[[#This Row],[ENTRADAS3]]-Tabla356[[#This Row],[SALIDAS4]]</f>
        <v>320000</v>
      </c>
    </row>
    <row r="185" spans="1:15">
      <c r="A185" s="9" t="s">
        <v>29</v>
      </c>
      <c r="B185" s="17" t="s">
        <v>878</v>
      </c>
      <c r="C185" t="s">
        <v>79</v>
      </c>
      <c r="D185" t="s">
        <v>169</v>
      </c>
      <c r="F185" s="9" t="s">
        <v>834</v>
      </c>
      <c r="G185">
        <v>348</v>
      </c>
      <c r="I185">
        <v>348</v>
      </c>
      <c r="J185">
        <f>+Tabla356[[#This Row],[BALANCE INICIAL]]+Tabla356[[#This Row],[ENTRADAS]]-Tabla356[[#This Row],[SALIDAS]]</f>
        <v>0</v>
      </c>
      <c r="K185" s="2">
        <v>341</v>
      </c>
      <c r="L185" s="2">
        <f>+Tabla356[[#This Row],[BALANCE INICIAL]]*Tabla356[[#This Row],[PRECIO]]</f>
        <v>118668</v>
      </c>
      <c r="M185" s="2">
        <f>+Tabla356[[#This Row],[ENTRADAS]]*Tabla356[[#This Row],[PRECIO]]</f>
        <v>0</v>
      </c>
      <c r="N185" s="2">
        <f>+Tabla356[[#This Row],[SALIDAS]]*Tabla356[[#This Row],[PRECIO]]</f>
        <v>118668</v>
      </c>
      <c r="O185" s="2">
        <f>+Tabla356[[#This Row],[BALANCE INICIAL2]]+Tabla356[[#This Row],[ENTRADAS3]]-Tabla356[[#This Row],[SALIDAS4]]</f>
        <v>0</v>
      </c>
    </row>
    <row r="186" spans="1:15">
      <c r="A186" s="9" t="s">
        <v>29</v>
      </c>
      <c r="B186" s="17" t="s">
        <v>878</v>
      </c>
      <c r="C186" t="s">
        <v>79</v>
      </c>
      <c r="D186" t="s">
        <v>170</v>
      </c>
      <c r="F186" s="9" t="s">
        <v>826</v>
      </c>
      <c r="H186">
        <v>20</v>
      </c>
      <c r="I186">
        <v>6</v>
      </c>
      <c r="J186">
        <f>+Tabla356[[#This Row],[BALANCE INICIAL]]+Tabla356[[#This Row],[ENTRADAS]]-Tabla356[[#This Row],[SALIDAS]]</f>
        <v>14</v>
      </c>
      <c r="K186" s="2"/>
      <c r="L186" s="2">
        <f>+Tabla356[[#This Row],[BALANCE INICIAL]]*Tabla356[[#This Row],[PRECIO]]</f>
        <v>0</v>
      </c>
      <c r="M186" s="2">
        <f>+Tabla356[[#This Row],[ENTRADAS]]*Tabla356[[#This Row],[PRECIO]]</f>
        <v>0</v>
      </c>
      <c r="N186" s="2">
        <f>+Tabla356[[#This Row],[SALIDAS]]*Tabla356[[#This Row],[PRECIO]]</f>
        <v>0</v>
      </c>
      <c r="O186" s="2">
        <f>+Tabla356[[#This Row],[BALANCE INICIAL2]]+Tabla356[[#This Row],[ENTRADAS3]]-Tabla356[[#This Row],[SALIDAS4]]</f>
        <v>0</v>
      </c>
    </row>
    <row r="187" spans="1:15">
      <c r="A187" s="9" t="s">
        <v>34</v>
      </c>
      <c r="B187" t="s">
        <v>877</v>
      </c>
      <c r="C187" t="s">
        <v>80</v>
      </c>
      <c r="D187" t="s">
        <v>179</v>
      </c>
      <c r="F187" s="9" t="s">
        <v>833</v>
      </c>
      <c r="G187">
        <v>500</v>
      </c>
      <c r="J187">
        <f>+Tabla356[[#This Row],[BALANCE INICIAL]]+Tabla356[[#This Row],[ENTRADAS]]-Tabla356[[#This Row],[SALIDAS]]</f>
        <v>500</v>
      </c>
      <c r="K187" s="2">
        <v>12.672000000000001</v>
      </c>
      <c r="L187" s="2">
        <f>+Tabla356[[#This Row],[BALANCE INICIAL]]*Tabla356[[#This Row],[PRECIO]]</f>
        <v>6336</v>
      </c>
      <c r="M187" s="2">
        <f>+Tabla356[[#This Row],[ENTRADAS]]*Tabla356[[#This Row],[PRECIO]]</f>
        <v>0</v>
      </c>
      <c r="N187" s="2">
        <f>+Tabla356[[#This Row],[SALIDAS]]*Tabla356[[#This Row],[PRECIO]]</f>
        <v>0</v>
      </c>
      <c r="O187" s="2">
        <f>+Tabla356[[#This Row],[BALANCE INICIAL2]]+Tabla356[[#This Row],[ENTRADAS3]]-Tabla356[[#This Row],[SALIDAS4]]</f>
        <v>6336</v>
      </c>
    </row>
    <row r="188" spans="1:15" ht="19.5" customHeight="1">
      <c r="A188" s="26" t="s">
        <v>42</v>
      </c>
      <c r="B188" s="25" t="s">
        <v>886</v>
      </c>
      <c r="C188" s="25" t="s">
        <v>88</v>
      </c>
      <c r="D188" t="s">
        <v>977</v>
      </c>
      <c r="E188" t="s">
        <v>979</v>
      </c>
      <c r="F188" s="9" t="s">
        <v>833</v>
      </c>
      <c r="G188">
        <v>0</v>
      </c>
      <c r="H188">
        <v>10</v>
      </c>
      <c r="J188">
        <f>+Tabla356[[#This Row],[BALANCE INICIAL]]+Tabla356[[#This Row],[ENTRADAS]]-Tabla356[[#This Row],[SALIDAS]]</f>
        <v>10</v>
      </c>
      <c r="K188" s="2">
        <v>4491.53</v>
      </c>
      <c r="L188" s="2">
        <f>+Tabla356[[#This Row],[BALANCE INICIAL]]*Tabla356[[#This Row],[PRECIO]]</f>
        <v>0</v>
      </c>
      <c r="M188" s="2">
        <f>+Tabla356[[#This Row],[ENTRADAS]]*Tabla356[[#This Row],[PRECIO]]</f>
        <v>44915.299999999996</v>
      </c>
      <c r="N188" s="2">
        <f>+Tabla356[[#This Row],[SALIDAS]]*Tabla356[[#This Row],[PRECIO]]</f>
        <v>0</v>
      </c>
      <c r="O188" s="2">
        <f>+Tabla356[[#This Row],[BALANCE INICIAL2]]+Tabla356[[#This Row],[ENTRADAS3]]-Tabla356[[#This Row],[SALIDAS4]]</f>
        <v>44915.299999999996</v>
      </c>
    </row>
    <row r="189" spans="1:15" ht="16.5" customHeight="1">
      <c r="A189" s="26" t="s">
        <v>42</v>
      </c>
      <c r="B189" s="25" t="s">
        <v>886</v>
      </c>
      <c r="C189" s="25" t="s">
        <v>88</v>
      </c>
      <c r="D189" t="s">
        <v>978</v>
      </c>
      <c r="E189" t="s">
        <v>979</v>
      </c>
      <c r="F189" s="9" t="s">
        <v>833</v>
      </c>
      <c r="G189">
        <v>0</v>
      </c>
      <c r="H189">
        <v>3</v>
      </c>
      <c r="J189">
        <f>+Tabla356[[#This Row],[BALANCE INICIAL]]+Tabla356[[#This Row],[ENTRADAS]]-Tabla356[[#This Row],[SALIDAS]]</f>
        <v>3</v>
      </c>
      <c r="K189" s="2">
        <v>4152.54</v>
      </c>
      <c r="L189" s="2">
        <f>+Tabla356[[#This Row],[BALANCE INICIAL]]*Tabla356[[#This Row],[PRECIO]]</f>
        <v>0</v>
      </c>
      <c r="M189" s="2">
        <f>+Tabla356[[#This Row],[ENTRADAS]]*Tabla356[[#This Row],[PRECIO]]</f>
        <v>12457.619999999999</v>
      </c>
      <c r="N189" s="2">
        <f>+Tabla356[[#This Row],[SALIDAS]]*Tabla356[[#This Row],[PRECIO]]</f>
        <v>0</v>
      </c>
      <c r="O189" s="2">
        <f>+Tabla356[[#This Row],[BALANCE INICIAL2]]+Tabla356[[#This Row],[ENTRADAS3]]-Tabla356[[#This Row],[SALIDAS4]]</f>
        <v>12457.619999999999</v>
      </c>
    </row>
    <row r="190" spans="1:15">
      <c r="A190" s="9" t="s">
        <v>34</v>
      </c>
      <c r="B190" t="s">
        <v>877</v>
      </c>
      <c r="C190" t="s">
        <v>80</v>
      </c>
      <c r="D190" t="s">
        <v>190</v>
      </c>
      <c r="F190" s="9" t="s">
        <v>820</v>
      </c>
      <c r="G190">
        <v>25</v>
      </c>
      <c r="I190">
        <v>1</v>
      </c>
      <c r="J190">
        <f>+Tabla356[[#This Row],[BALANCE INICIAL]]+Tabla356[[#This Row],[ENTRADAS]]-Tabla356[[#This Row],[SALIDAS]]</f>
        <v>24</v>
      </c>
      <c r="K190" s="2">
        <v>132.41999999999999</v>
      </c>
      <c r="L190" s="2">
        <f>+Tabla356[[#This Row],[BALANCE INICIAL]]*Tabla356[[#This Row],[PRECIO]]</f>
        <v>3310.4999999999995</v>
      </c>
      <c r="M190" s="2">
        <f>+Tabla356[[#This Row],[ENTRADAS]]*Tabla356[[#This Row],[PRECIO]]</f>
        <v>0</v>
      </c>
      <c r="N190" s="2">
        <f>+Tabla356[[#This Row],[SALIDAS]]*Tabla356[[#This Row],[PRECIO]]</f>
        <v>132.41999999999999</v>
      </c>
      <c r="O190" s="2">
        <f>+Tabla356[[#This Row],[BALANCE INICIAL2]]+Tabla356[[#This Row],[ENTRADAS3]]-Tabla356[[#This Row],[SALIDAS4]]</f>
        <v>3178.0799999999995</v>
      </c>
    </row>
    <row r="191" spans="1:15">
      <c r="A191" s="9" t="s">
        <v>34</v>
      </c>
      <c r="B191" t="s">
        <v>877</v>
      </c>
      <c r="C191" t="s">
        <v>80</v>
      </c>
      <c r="D191" t="s">
        <v>191</v>
      </c>
      <c r="F191" s="9" t="s">
        <v>820</v>
      </c>
      <c r="G191">
        <v>30</v>
      </c>
      <c r="J191">
        <f>+Tabla356[[#This Row],[BALANCE INICIAL]]+Tabla356[[#This Row],[ENTRADAS]]-Tabla356[[#This Row],[SALIDAS]]</f>
        <v>30</v>
      </c>
      <c r="K191" s="2">
        <v>215.04</v>
      </c>
      <c r="L191" s="2">
        <f>+Tabla356[[#This Row],[BALANCE INICIAL]]*Tabla356[[#This Row],[PRECIO]]</f>
        <v>6451.2</v>
      </c>
      <c r="M191" s="2">
        <f>+Tabla356[[#This Row],[ENTRADAS]]*Tabla356[[#This Row],[PRECIO]]</f>
        <v>0</v>
      </c>
      <c r="N191" s="2">
        <f>+Tabla356[[#This Row],[SALIDAS]]*Tabla356[[#This Row],[PRECIO]]</f>
        <v>0</v>
      </c>
      <c r="O191" s="2">
        <f>+Tabla356[[#This Row],[BALANCE INICIAL2]]+Tabla356[[#This Row],[ENTRADAS3]]-Tabla356[[#This Row],[SALIDAS4]]</f>
        <v>6451.2</v>
      </c>
    </row>
    <row r="192" spans="1:15">
      <c r="A192" s="9" t="s">
        <v>34</v>
      </c>
      <c r="B192" t="s">
        <v>877</v>
      </c>
      <c r="C192" t="s">
        <v>80</v>
      </c>
      <c r="D192" t="s">
        <v>255</v>
      </c>
      <c r="F192" s="9" t="s">
        <v>820</v>
      </c>
      <c r="G192">
        <v>83</v>
      </c>
      <c r="J192">
        <f>+Tabla356[[#This Row],[BALANCE INICIAL]]+Tabla356[[#This Row],[ENTRADAS]]-Tabla356[[#This Row],[SALIDAS]]</f>
        <v>83</v>
      </c>
      <c r="K192" s="2">
        <v>245</v>
      </c>
      <c r="L192" s="2">
        <f>+Tabla356[[#This Row],[BALANCE INICIAL]]*Tabla356[[#This Row],[PRECIO]]</f>
        <v>20335</v>
      </c>
      <c r="M192" s="2">
        <f>+Tabla356[[#This Row],[ENTRADAS]]*Tabla356[[#This Row],[PRECIO]]</f>
        <v>0</v>
      </c>
      <c r="N192" s="2">
        <f>+Tabla356[[#This Row],[SALIDAS]]*Tabla356[[#This Row],[PRECIO]]</f>
        <v>0</v>
      </c>
      <c r="O192" s="2">
        <f>+Tabla356[[#This Row],[BALANCE INICIAL2]]+Tabla356[[#This Row],[ENTRADAS3]]-Tabla356[[#This Row],[SALIDAS4]]</f>
        <v>20335</v>
      </c>
    </row>
    <row r="193" spans="1:15">
      <c r="A193" s="9" t="s">
        <v>34</v>
      </c>
      <c r="B193" t="s">
        <v>877</v>
      </c>
      <c r="C193" t="s">
        <v>80</v>
      </c>
      <c r="D193" t="s">
        <v>361</v>
      </c>
      <c r="F193" s="9" t="s">
        <v>820</v>
      </c>
      <c r="G193">
        <v>12</v>
      </c>
      <c r="J193">
        <f>+Tabla356[[#This Row],[BALANCE INICIAL]]+Tabla356[[#This Row],[ENTRADAS]]-Tabla356[[#This Row],[SALIDAS]]</f>
        <v>12</v>
      </c>
      <c r="K193" s="2">
        <v>25.37</v>
      </c>
      <c r="L193" s="2">
        <f>+Tabla356[[#This Row],[BALANCE INICIAL]]*Tabla356[[#This Row],[PRECIO]]</f>
        <v>304.44</v>
      </c>
      <c r="M193" s="2">
        <f>+Tabla356[[#This Row],[ENTRADAS]]*Tabla356[[#This Row],[PRECIO]]</f>
        <v>0</v>
      </c>
      <c r="N193" s="2">
        <f>+Tabla356[[#This Row],[SALIDAS]]*Tabla356[[#This Row],[PRECIO]]</f>
        <v>0</v>
      </c>
      <c r="O193" s="2">
        <f>+Tabla356[[#This Row],[BALANCE INICIAL2]]+Tabla356[[#This Row],[ENTRADAS3]]-Tabla356[[#This Row],[SALIDAS4]]</f>
        <v>304.44</v>
      </c>
    </row>
    <row r="194" spans="1:15">
      <c r="A194" s="9" t="s">
        <v>34</v>
      </c>
      <c r="B194" t="s">
        <v>877</v>
      </c>
      <c r="C194" t="s">
        <v>80</v>
      </c>
      <c r="D194" t="s">
        <v>362</v>
      </c>
      <c r="F194" s="9" t="s">
        <v>820</v>
      </c>
      <c r="G194">
        <v>12</v>
      </c>
      <c r="J194">
        <f>+Tabla356[[#This Row],[BALANCE INICIAL]]+Tabla356[[#This Row],[ENTRADAS]]-Tabla356[[#This Row],[SALIDAS]]</f>
        <v>12</v>
      </c>
      <c r="K194" s="2">
        <v>227.75</v>
      </c>
      <c r="L194" s="2">
        <f>+Tabla356[[#This Row],[BALANCE INICIAL]]*Tabla356[[#This Row],[PRECIO]]</f>
        <v>2733</v>
      </c>
      <c r="M194" s="2">
        <f>+Tabla356[[#This Row],[ENTRADAS]]*Tabla356[[#This Row],[PRECIO]]</f>
        <v>0</v>
      </c>
      <c r="N194" s="2">
        <f>+Tabla356[[#This Row],[SALIDAS]]*Tabla356[[#This Row],[PRECIO]]</f>
        <v>0</v>
      </c>
      <c r="O194" s="2">
        <f>+Tabla356[[#This Row],[BALANCE INICIAL2]]+Tabla356[[#This Row],[ENTRADAS3]]-Tabla356[[#This Row],[SALIDAS4]]</f>
        <v>2733</v>
      </c>
    </row>
    <row r="195" spans="1:15">
      <c r="A195" s="9" t="s">
        <v>34</v>
      </c>
      <c r="B195" s="17" t="s">
        <v>877</v>
      </c>
      <c r="C195" t="s">
        <v>80</v>
      </c>
      <c r="D195" t="s">
        <v>386</v>
      </c>
      <c r="F195" s="9" t="s">
        <v>846</v>
      </c>
      <c r="G195">
        <v>130</v>
      </c>
      <c r="I195">
        <v>45</v>
      </c>
      <c r="J195">
        <f>+Tabla356[[#This Row],[BALANCE INICIAL]]+Tabla356[[#This Row],[ENTRADAS]]-Tabla356[[#This Row],[SALIDAS]]</f>
        <v>85</v>
      </c>
      <c r="K195" s="2">
        <v>290</v>
      </c>
      <c r="L195" s="2">
        <f>+Tabla356[[#This Row],[BALANCE INICIAL]]*Tabla356[[#This Row],[PRECIO]]</f>
        <v>37700</v>
      </c>
      <c r="M195" s="2">
        <f>+Tabla356[[#This Row],[ENTRADAS]]*Tabla356[[#This Row],[PRECIO]]</f>
        <v>0</v>
      </c>
      <c r="N195" s="2">
        <f>+Tabla356[[#This Row],[SALIDAS]]*Tabla356[[#This Row],[PRECIO]]</f>
        <v>13050</v>
      </c>
      <c r="O195" s="2">
        <f>+Tabla356[[#This Row],[BALANCE INICIAL2]]+Tabla356[[#This Row],[ENTRADAS3]]-Tabla356[[#This Row],[SALIDAS4]]</f>
        <v>24650</v>
      </c>
    </row>
    <row r="196" spans="1:15">
      <c r="A196" s="9" t="s">
        <v>34</v>
      </c>
      <c r="B196" s="17" t="s">
        <v>877</v>
      </c>
      <c r="C196" t="s">
        <v>80</v>
      </c>
      <c r="D196" t="s">
        <v>386</v>
      </c>
      <c r="F196" s="9" t="s">
        <v>820</v>
      </c>
      <c r="G196">
        <v>135</v>
      </c>
      <c r="I196">
        <v>35</v>
      </c>
      <c r="J196">
        <f>+Tabla356[[#This Row],[BALANCE INICIAL]]+Tabla356[[#This Row],[ENTRADAS]]-Tabla356[[#This Row],[SALIDAS]]</f>
        <v>100</v>
      </c>
      <c r="K196" s="2">
        <v>420</v>
      </c>
      <c r="L196" s="2">
        <f>+Tabla356[[#This Row],[BALANCE INICIAL]]*Tabla356[[#This Row],[PRECIO]]</f>
        <v>56700</v>
      </c>
      <c r="M196" s="2">
        <f>+Tabla356[[#This Row],[ENTRADAS]]*Tabla356[[#This Row],[PRECIO]]</f>
        <v>0</v>
      </c>
      <c r="N196" s="2">
        <f>+Tabla356[[#This Row],[SALIDAS]]*Tabla356[[#This Row],[PRECIO]]</f>
        <v>14700</v>
      </c>
      <c r="O196" s="2">
        <f>+Tabla356[[#This Row],[BALANCE INICIAL2]]+Tabla356[[#This Row],[ENTRADAS3]]-Tabla356[[#This Row],[SALIDAS4]]</f>
        <v>42000</v>
      </c>
    </row>
    <row r="197" spans="1:15">
      <c r="A197" s="9" t="s">
        <v>34</v>
      </c>
      <c r="B197" s="17" t="s">
        <v>877</v>
      </c>
      <c r="C197" t="s">
        <v>80</v>
      </c>
      <c r="D197" t="s">
        <v>439</v>
      </c>
      <c r="F197" s="9" t="s">
        <v>820</v>
      </c>
      <c r="G197">
        <v>10</v>
      </c>
      <c r="I197">
        <v>1</v>
      </c>
      <c r="J197">
        <f>+Tabla356[[#This Row],[BALANCE INICIAL]]+Tabla356[[#This Row],[ENTRADAS]]-Tabla356[[#This Row],[SALIDAS]]</f>
        <v>9</v>
      </c>
      <c r="K197" s="2">
        <v>128</v>
      </c>
      <c r="L197" s="2">
        <f>+Tabla356[[#This Row],[BALANCE INICIAL]]*Tabla356[[#This Row],[PRECIO]]</f>
        <v>1280</v>
      </c>
      <c r="M197" s="2">
        <f>+Tabla356[[#This Row],[ENTRADAS]]*Tabla356[[#This Row],[PRECIO]]</f>
        <v>0</v>
      </c>
      <c r="N197" s="2">
        <f>+Tabla356[[#This Row],[SALIDAS]]*Tabla356[[#This Row],[PRECIO]]</f>
        <v>128</v>
      </c>
      <c r="O197" s="2">
        <f>+Tabla356[[#This Row],[BALANCE INICIAL2]]+Tabla356[[#This Row],[ENTRADAS3]]-Tabla356[[#This Row],[SALIDAS4]]</f>
        <v>1152</v>
      </c>
    </row>
    <row r="198" spans="1:15">
      <c r="A198" s="9" t="s">
        <v>34</v>
      </c>
      <c r="B198" s="17" t="s">
        <v>877</v>
      </c>
      <c r="C198" t="s">
        <v>80</v>
      </c>
      <c r="D198" t="s">
        <v>440</v>
      </c>
      <c r="F198" s="9" t="s">
        <v>820</v>
      </c>
      <c r="G198">
        <v>14</v>
      </c>
      <c r="I198">
        <v>1</v>
      </c>
      <c r="J198">
        <f>+Tabla356[[#This Row],[BALANCE INICIAL]]+Tabla356[[#This Row],[ENTRADAS]]-Tabla356[[#This Row],[SALIDAS]]</f>
        <v>13</v>
      </c>
      <c r="K198" s="2">
        <v>13.93</v>
      </c>
      <c r="L198" s="2">
        <f>+Tabla356[[#This Row],[BALANCE INICIAL]]*Tabla356[[#This Row],[PRECIO]]</f>
        <v>195.01999999999998</v>
      </c>
      <c r="M198" s="2">
        <f>+Tabla356[[#This Row],[ENTRADAS]]*Tabla356[[#This Row],[PRECIO]]</f>
        <v>0</v>
      </c>
      <c r="N198" s="2">
        <f>+Tabla356[[#This Row],[SALIDAS]]*Tabla356[[#This Row],[PRECIO]]</f>
        <v>13.93</v>
      </c>
      <c r="O198" s="2">
        <f>+Tabla356[[#This Row],[BALANCE INICIAL2]]+Tabla356[[#This Row],[ENTRADAS3]]-Tabla356[[#This Row],[SALIDAS4]]</f>
        <v>181.08999999999997</v>
      </c>
    </row>
    <row r="199" spans="1:15">
      <c r="A199" s="9" t="s">
        <v>34</v>
      </c>
      <c r="B199" s="17" t="s">
        <v>877</v>
      </c>
      <c r="C199" t="s">
        <v>80</v>
      </c>
      <c r="D199" t="s">
        <v>441</v>
      </c>
      <c r="F199" s="9" t="s">
        <v>826</v>
      </c>
      <c r="G199">
        <v>13</v>
      </c>
      <c r="J199">
        <f>+Tabla356[[#This Row],[BALANCE INICIAL]]+Tabla356[[#This Row],[ENTRADAS]]-Tabla356[[#This Row],[SALIDAS]]</f>
        <v>13</v>
      </c>
      <c r="K199" s="2">
        <v>13.93</v>
      </c>
      <c r="L199" s="2">
        <f>+Tabla356[[#This Row],[BALANCE INICIAL]]*Tabla356[[#This Row],[PRECIO]]</f>
        <v>181.09</v>
      </c>
      <c r="M199" s="2">
        <f>+Tabla356[[#This Row],[ENTRADAS]]*Tabla356[[#This Row],[PRECIO]]</f>
        <v>0</v>
      </c>
      <c r="N199" s="2">
        <f>+Tabla356[[#This Row],[SALIDAS]]*Tabla356[[#This Row],[PRECIO]]</f>
        <v>0</v>
      </c>
      <c r="O199" s="2">
        <f>+Tabla356[[#This Row],[BALANCE INICIAL2]]+Tabla356[[#This Row],[ENTRADAS3]]-Tabla356[[#This Row],[SALIDAS4]]</f>
        <v>181.09</v>
      </c>
    </row>
    <row r="200" spans="1:15">
      <c r="A200" s="9" t="s">
        <v>34</v>
      </c>
      <c r="B200" s="17" t="s">
        <v>877</v>
      </c>
      <c r="C200" t="s">
        <v>80</v>
      </c>
      <c r="D200" t="s">
        <v>442</v>
      </c>
      <c r="F200" s="9" t="s">
        <v>820</v>
      </c>
      <c r="G200">
        <v>14</v>
      </c>
      <c r="J200">
        <f>+Tabla356[[#This Row],[BALANCE INICIAL]]+Tabla356[[#This Row],[ENTRADAS]]-Tabla356[[#This Row],[SALIDAS]]</f>
        <v>14</v>
      </c>
      <c r="K200" s="2">
        <v>9.76</v>
      </c>
      <c r="L200" s="2">
        <f>+Tabla356[[#This Row],[BALANCE INICIAL]]*Tabla356[[#This Row],[PRECIO]]</f>
        <v>136.63999999999999</v>
      </c>
      <c r="M200" s="2">
        <f>+Tabla356[[#This Row],[ENTRADAS]]*Tabla356[[#This Row],[PRECIO]]</f>
        <v>0</v>
      </c>
      <c r="N200" s="2">
        <f>+Tabla356[[#This Row],[SALIDAS]]*Tabla356[[#This Row],[PRECIO]]</f>
        <v>0</v>
      </c>
      <c r="O200" s="2">
        <f>+Tabla356[[#This Row],[BALANCE INICIAL2]]+Tabla356[[#This Row],[ENTRADAS3]]-Tabla356[[#This Row],[SALIDAS4]]</f>
        <v>136.63999999999999</v>
      </c>
    </row>
    <row r="201" spans="1:15">
      <c r="A201" s="9" t="s">
        <v>34</v>
      </c>
      <c r="B201" s="17" t="s">
        <v>877</v>
      </c>
      <c r="C201" t="s">
        <v>80</v>
      </c>
      <c r="D201" t="s">
        <v>443</v>
      </c>
      <c r="F201" s="9" t="s">
        <v>826</v>
      </c>
      <c r="G201">
        <v>19</v>
      </c>
      <c r="J201">
        <f>+Tabla356[[#This Row],[BALANCE INICIAL]]+Tabla356[[#This Row],[ENTRADAS]]-Tabla356[[#This Row],[SALIDAS]]</f>
        <v>19</v>
      </c>
      <c r="K201" s="2">
        <v>14.1</v>
      </c>
      <c r="L201" s="2">
        <f>+Tabla356[[#This Row],[BALANCE INICIAL]]*Tabla356[[#This Row],[PRECIO]]</f>
        <v>267.89999999999998</v>
      </c>
      <c r="M201" s="2">
        <f>+Tabla356[[#This Row],[ENTRADAS]]*Tabla356[[#This Row],[PRECIO]]</f>
        <v>0</v>
      </c>
      <c r="N201" s="2">
        <f>+Tabla356[[#This Row],[SALIDAS]]*Tabla356[[#This Row],[PRECIO]]</f>
        <v>0</v>
      </c>
      <c r="O201" s="2">
        <f>+Tabla356[[#This Row],[BALANCE INICIAL2]]+Tabla356[[#This Row],[ENTRADAS3]]-Tabla356[[#This Row],[SALIDAS4]]</f>
        <v>267.89999999999998</v>
      </c>
    </row>
    <row r="202" spans="1:15">
      <c r="A202" s="9" t="s">
        <v>34</v>
      </c>
      <c r="B202" s="17" t="s">
        <v>877</v>
      </c>
      <c r="C202" t="s">
        <v>80</v>
      </c>
      <c r="D202" t="s">
        <v>444</v>
      </c>
      <c r="F202" s="9" t="s">
        <v>820</v>
      </c>
      <c r="G202">
        <v>10</v>
      </c>
      <c r="J202">
        <f>+Tabla356[[#This Row],[BALANCE INICIAL]]+Tabla356[[#This Row],[ENTRADAS]]-Tabla356[[#This Row],[SALIDAS]]</f>
        <v>10</v>
      </c>
      <c r="K202" s="2">
        <v>9.98</v>
      </c>
      <c r="L202" s="2">
        <f>+Tabla356[[#This Row],[BALANCE INICIAL]]*Tabla356[[#This Row],[PRECIO]]</f>
        <v>99.800000000000011</v>
      </c>
      <c r="M202" s="2">
        <f>+Tabla356[[#This Row],[ENTRADAS]]*Tabla356[[#This Row],[PRECIO]]</f>
        <v>0</v>
      </c>
      <c r="N202" s="2">
        <f>+Tabla356[[#This Row],[SALIDAS]]*Tabla356[[#This Row],[PRECIO]]</f>
        <v>0</v>
      </c>
      <c r="O202" s="2">
        <f>+Tabla356[[#This Row],[BALANCE INICIAL2]]+Tabla356[[#This Row],[ENTRADAS3]]-Tabla356[[#This Row],[SALIDAS4]]</f>
        <v>99.800000000000011</v>
      </c>
    </row>
    <row r="203" spans="1:15">
      <c r="A203" s="9" t="s">
        <v>34</v>
      </c>
      <c r="B203" s="17" t="s">
        <v>877</v>
      </c>
      <c r="C203" t="s">
        <v>80</v>
      </c>
      <c r="D203" t="s">
        <v>445</v>
      </c>
      <c r="F203" s="9" t="s">
        <v>820</v>
      </c>
      <c r="G203">
        <v>50</v>
      </c>
      <c r="J203">
        <f>+Tabla356[[#This Row],[BALANCE INICIAL]]+Tabla356[[#This Row],[ENTRADAS]]-Tabla356[[#This Row],[SALIDAS]]</f>
        <v>50</v>
      </c>
      <c r="K203" s="2">
        <v>196.34</v>
      </c>
      <c r="L203" s="2">
        <f>+Tabla356[[#This Row],[BALANCE INICIAL]]*Tabla356[[#This Row],[PRECIO]]</f>
        <v>9817</v>
      </c>
      <c r="M203" s="2">
        <f>+Tabla356[[#This Row],[ENTRADAS]]*Tabla356[[#This Row],[PRECIO]]</f>
        <v>0</v>
      </c>
      <c r="N203" s="2">
        <f>+Tabla356[[#This Row],[SALIDAS]]*Tabla356[[#This Row],[PRECIO]]</f>
        <v>0</v>
      </c>
      <c r="O203" s="2">
        <f>+Tabla356[[#This Row],[BALANCE INICIAL2]]+Tabla356[[#This Row],[ENTRADAS3]]-Tabla356[[#This Row],[SALIDAS4]]</f>
        <v>9817</v>
      </c>
    </row>
    <row r="204" spans="1:15">
      <c r="A204" s="9" t="s">
        <v>34</v>
      </c>
      <c r="B204" s="17" t="s">
        <v>877</v>
      </c>
      <c r="C204" t="s">
        <v>80</v>
      </c>
      <c r="D204" t="s">
        <v>446</v>
      </c>
      <c r="F204" s="9" t="s">
        <v>820</v>
      </c>
      <c r="G204">
        <v>7</v>
      </c>
      <c r="J204">
        <f>+Tabla356[[#This Row],[BALANCE INICIAL]]+Tabla356[[#This Row],[ENTRADAS]]-Tabla356[[#This Row],[SALIDAS]]</f>
        <v>7</v>
      </c>
      <c r="K204" s="2">
        <v>190</v>
      </c>
      <c r="L204" s="2">
        <f>+Tabla356[[#This Row],[BALANCE INICIAL]]*Tabla356[[#This Row],[PRECIO]]</f>
        <v>1330</v>
      </c>
      <c r="M204" s="2">
        <f>+Tabla356[[#This Row],[ENTRADAS]]*Tabla356[[#This Row],[PRECIO]]</f>
        <v>0</v>
      </c>
      <c r="N204" s="2">
        <f>+Tabla356[[#This Row],[SALIDAS]]*Tabla356[[#This Row],[PRECIO]]</f>
        <v>0</v>
      </c>
      <c r="O204" s="2">
        <f>+Tabla356[[#This Row],[BALANCE INICIAL2]]+Tabla356[[#This Row],[ENTRADAS3]]-Tabla356[[#This Row],[SALIDAS4]]</f>
        <v>1330</v>
      </c>
    </row>
    <row r="205" spans="1:15">
      <c r="A205" s="9" t="s">
        <v>34</v>
      </c>
      <c r="B205" s="17" t="s">
        <v>877</v>
      </c>
      <c r="C205" t="s">
        <v>80</v>
      </c>
      <c r="D205" t="s">
        <v>447</v>
      </c>
      <c r="F205" s="9" t="s">
        <v>820</v>
      </c>
      <c r="G205">
        <v>3</v>
      </c>
      <c r="J205">
        <f>+Tabla356[[#This Row],[BALANCE INICIAL]]+Tabla356[[#This Row],[ENTRADAS]]-Tabla356[[#This Row],[SALIDAS]]</f>
        <v>3</v>
      </c>
      <c r="K205" s="2">
        <v>1348</v>
      </c>
      <c r="L205" s="2">
        <f>+Tabla356[[#This Row],[BALANCE INICIAL]]*Tabla356[[#This Row],[PRECIO]]</f>
        <v>4044</v>
      </c>
      <c r="M205" s="2">
        <f>+Tabla356[[#This Row],[ENTRADAS]]*Tabla356[[#This Row],[PRECIO]]</f>
        <v>0</v>
      </c>
      <c r="N205" s="2">
        <f>+Tabla356[[#This Row],[SALIDAS]]*Tabla356[[#This Row],[PRECIO]]</f>
        <v>0</v>
      </c>
      <c r="O205" s="2">
        <f>+Tabla356[[#This Row],[BALANCE INICIAL2]]+Tabla356[[#This Row],[ENTRADAS3]]-Tabla356[[#This Row],[SALIDAS4]]</f>
        <v>4044</v>
      </c>
    </row>
    <row r="206" spans="1:15">
      <c r="A206" s="9" t="s">
        <v>34</v>
      </c>
      <c r="B206" s="17" t="s">
        <v>877</v>
      </c>
      <c r="C206" t="s">
        <v>80</v>
      </c>
      <c r="D206" t="s">
        <v>448</v>
      </c>
      <c r="F206" s="9" t="s">
        <v>820</v>
      </c>
      <c r="G206">
        <v>9</v>
      </c>
      <c r="J206">
        <f>+Tabla356[[#This Row],[BALANCE INICIAL]]+Tabla356[[#This Row],[ENTRADAS]]-Tabla356[[#This Row],[SALIDAS]]</f>
        <v>9</v>
      </c>
      <c r="K206" s="2">
        <v>3655</v>
      </c>
      <c r="L206" s="2">
        <f>+Tabla356[[#This Row],[BALANCE INICIAL]]*Tabla356[[#This Row],[PRECIO]]</f>
        <v>32895</v>
      </c>
      <c r="M206" s="2">
        <f>+Tabla356[[#This Row],[ENTRADAS]]*Tabla356[[#This Row],[PRECIO]]</f>
        <v>0</v>
      </c>
      <c r="N206" s="2">
        <f>+Tabla356[[#This Row],[SALIDAS]]*Tabla356[[#This Row],[PRECIO]]</f>
        <v>0</v>
      </c>
      <c r="O206" s="2">
        <f>+Tabla356[[#This Row],[BALANCE INICIAL2]]+Tabla356[[#This Row],[ENTRADAS3]]-Tabla356[[#This Row],[SALIDAS4]]</f>
        <v>32895</v>
      </c>
    </row>
    <row r="207" spans="1:15">
      <c r="A207" s="9" t="s">
        <v>34</v>
      </c>
      <c r="B207" s="17" t="s">
        <v>877</v>
      </c>
      <c r="C207" t="s">
        <v>80</v>
      </c>
      <c r="D207" t="s">
        <v>449</v>
      </c>
      <c r="F207" s="9" t="s">
        <v>861</v>
      </c>
      <c r="G207">
        <v>373</v>
      </c>
      <c r="J207">
        <f>+Tabla356[[#This Row],[BALANCE INICIAL]]+Tabla356[[#This Row],[ENTRADAS]]-Tabla356[[#This Row],[SALIDAS]]</f>
        <v>373</v>
      </c>
      <c r="K207" s="2">
        <v>949</v>
      </c>
      <c r="L207" s="2">
        <f>+Tabla356[[#This Row],[BALANCE INICIAL]]*Tabla356[[#This Row],[PRECIO]]</f>
        <v>353977</v>
      </c>
      <c r="M207" s="2">
        <f>+Tabla356[[#This Row],[ENTRADAS]]*Tabla356[[#This Row],[PRECIO]]</f>
        <v>0</v>
      </c>
      <c r="N207" s="2">
        <f>+Tabla356[[#This Row],[SALIDAS]]*Tabla356[[#This Row],[PRECIO]]</f>
        <v>0</v>
      </c>
      <c r="O207" s="2">
        <f>+Tabla356[[#This Row],[BALANCE INICIAL2]]+Tabla356[[#This Row],[ENTRADAS3]]-Tabla356[[#This Row],[SALIDAS4]]</f>
        <v>353977</v>
      </c>
    </row>
    <row r="208" spans="1:15">
      <c r="A208" s="9" t="s">
        <v>34</v>
      </c>
      <c r="B208" s="17" t="s">
        <v>877</v>
      </c>
      <c r="C208" t="s">
        <v>80</v>
      </c>
      <c r="D208" t="s">
        <v>450</v>
      </c>
      <c r="F208" s="9" t="s">
        <v>820</v>
      </c>
      <c r="G208">
        <v>3</v>
      </c>
      <c r="J208">
        <f>+Tabla356[[#This Row],[BALANCE INICIAL]]+Tabla356[[#This Row],[ENTRADAS]]-Tabla356[[#This Row],[SALIDAS]]</f>
        <v>3</v>
      </c>
      <c r="K208" s="2">
        <v>426.17</v>
      </c>
      <c r="L208" s="2">
        <f>+Tabla356[[#This Row],[BALANCE INICIAL]]*Tabla356[[#This Row],[PRECIO]]</f>
        <v>1278.51</v>
      </c>
      <c r="M208" s="2">
        <f>+Tabla356[[#This Row],[ENTRADAS]]*Tabla356[[#This Row],[PRECIO]]</f>
        <v>0</v>
      </c>
      <c r="N208" s="2">
        <f>+Tabla356[[#This Row],[SALIDAS]]*Tabla356[[#This Row],[PRECIO]]</f>
        <v>0</v>
      </c>
      <c r="O208" s="2">
        <f>+Tabla356[[#This Row],[BALANCE INICIAL2]]+Tabla356[[#This Row],[ENTRADAS3]]-Tabla356[[#This Row],[SALIDAS4]]</f>
        <v>1278.51</v>
      </c>
    </row>
    <row r="209" spans="1:15">
      <c r="A209" s="9" t="s">
        <v>34</v>
      </c>
      <c r="B209" s="17" t="s">
        <v>877</v>
      </c>
      <c r="C209" t="s">
        <v>80</v>
      </c>
      <c r="D209" t="s">
        <v>451</v>
      </c>
      <c r="F209" s="9" t="s">
        <v>820</v>
      </c>
      <c r="G209">
        <v>6</v>
      </c>
      <c r="J209">
        <f>+Tabla356[[#This Row],[BALANCE INICIAL]]+Tabla356[[#This Row],[ENTRADAS]]-Tabla356[[#This Row],[SALIDAS]]</f>
        <v>6</v>
      </c>
      <c r="K209" s="2">
        <v>230</v>
      </c>
      <c r="L209" s="2">
        <f>+Tabla356[[#This Row],[BALANCE INICIAL]]*Tabla356[[#This Row],[PRECIO]]</f>
        <v>1380</v>
      </c>
      <c r="M209" s="2">
        <f>+Tabla356[[#This Row],[ENTRADAS]]*Tabla356[[#This Row],[PRECIO]]</f>
        <v>0</v>
      </c>
      <c r="N209" s="2">
        <f>+Tabla356[[#This Row],[SALIDAS]]*Tabla356[[#This Row],[PRECIO]]</f>
        <v>0</v>
      </c>
      <c r="O209" s="2">
        <f>+Tabla356[[#This Row],[BALANCE INICIAL2]]+Tabla356[[#This Row],[ENTRADAS3]]-Tabla356[[#This Row],[SALIDAS4]]</f>
        <v>1380</v>
      </c>
    </row>
    <row r="210" spans="1:15">
      <c r="A210" s="9" t="s">
        <v>34</v>
      </c>
      <c r="B210" s="17" t="s">
        <v>877</v>
      </c>
      <c r="C210" t="s">
        <v>80</v>
      </c>
      <c r="D210" t="s">
        <v>452</v>
      </c>
      <c r="F210" s="9" t="s">
        <v>862</v>
      </c>
      <c r="G210">
        <v>200</v>
      </c>
      <c r="J210">
        <f>+Tabla356[[#This Row],[BALANCE INICIAL]]+Tabla356[[#This Row],[ENTRADAS]]-Tabla356[[#This Row],[SALIDAS]]</f>
        <v>200</v>
      </c>
      <c r="K210" s="2">
        <v>890</v>
      </c>
      <c r="L210" s="2">
        <f>+Tabla356[[#This Row],[BALANCE INICIAL]]*Tabla356[[#This Row],[PRECIO]]</f>
        <v>178000</v>
      </c>
      <c r="M210" s="2">
        <f>+Tabla356[[#This Row],[ENTRADAS]]*Tabla356[[#This Row],[PRECIO]]</f>
        <v>0</v>
      </c>
      <c r="N210" s="2">
        <f>+Tabla356[[#This Row],[SALIDAS]]*Tabla356[[#This Row],[PRECIO]]</f>
        <v>0</v>
      </c>
      <c r="O210" s="2">
        <f>+Tabla356[[#This Row],[BALANCE INICIAL2]]+Tabla356[[#This Row],[ENTRADAS3]]-Tabla356[[#This Row],[SALIDAS4]]</f>
        <v>178000</v>
      </c>
    </row>
    <row r="211" spans="1:15">
      <c r="A211" s="9" t="s">
        <v>34</v>
      </c>
      <c r="B211" s="17" t="s">
        <v>877</v>
      </c>
      <c r="C211" t="s">
        <v>80</v>
      </c>
      <c r="D211" t="s">
        <v>453</v>
      </c>
      <c r="F211" s="9" t="s">
        <v>820</v>
      </c>
      <c r="G211">
        <v>15</v>
      </c>
      <c r="J211">
        <f>+Tabla356[[#This Row],[BALANCE INICIAL]]+Tabla356[[#This Row],[ENTRADAS]]-Tabla356[[#This Row],[SALIDAS]]</f>
        <v>15</v>
      </c>
      <c r="K211" s="2">
        <v>15</v>
      </c>
      <c r="L211" s="2">
        <f>+Tabla356[[#This Row],[BALANCE INICIAL]]*Tabla356[[#This Row],[PRECIO]]</f>
        <v>225</v>
      </c>
      <c r="M211" s="2">
        <f>+Tabla356[[#This Row],[ENTRADAS]]*Tabla356[[#This Row],[PRECIO]]</f>
        <v>0</v>
      </c>
      <c r="N211" s="2">
        <f>+Tabla356[[#This Row],[SALIDAS]]*Tabla356[[#This Row],[PRECIO]]</f>
        <v>0</v>
      </c>
      <c r="O211" s="2">
        <f>+Tabla356[[#This Row],[BALANCE INICIAL2]]+Tabla356[[#This Row],[ENTRADAS3]]-Tabla356[[#This Row],[SALIDAS4]]</f>
        <v>225</v>
      </c>
    </row>
    <row r="212" spans="1:15">
      <c r="A212" s="9" t="s">
        <v>34</v>
      </c>
      <c r="B212" s="17" t="s">
        <v>877</v>
      </c>
      <c r="C212" t="s">
        <v>80</v>
      </c>
      <c r="D212" t="s">
        <v>454</v>
      </c>
      <c r="F212" s="9" t="s">
        <v>820</v>
      </c>
      <c r="H212">
        <v>20</v>
      </c>
      <c r="I212">
        <v>2</v>
      </c>
      <c r="J212">
        <f>+Tabla356[[#This Row],[BALANCE INICIAL]]+Tabla356[[#This Row],[ENTRADAS]]-Tabla356[[#This Row],[SALIDAS]]</f>
        <v>18</v>
      </c>
      <c r="K212" s="2">
        <v>109</v>
      </c>
      <c r="L212" s="2">
        <f>+Tabla356[[#This Row],[BALANCE INICIAL]]*Tabla356[[#This Row],[PRECIO]]</f>
        <v>0</v>
      </c>
      <c r="M212" s="2">
        <f>+Tabla356[[#This Row],[ENTRADAS]]*Tabla356[[#This Row],[PRECIO]]</f>
        <v>2180</v>
      </c>
      <c r="N212" s="2">
        <f>+Tabla356[[#This Row],[SALIDAS]]*Tabla356[[#This Row],[PRECIO]]</f>
        <v>218</v>
      </c>
      <c r="O212" s="2">
        <f>+Tabla356[[#This Row],[BALANCE INICIAL2]]+Tabla356[[#This Row],[ENTRADAS3]]-Tabla356[[#This Row],[SALIDAS4]]</f>
        <v>1962</v>
      </c>
    </row>
    <row r="213" spans="1:15">
      <c r="A213" s="9" t="s">
        <v>34</v>
      </c>
      <c r="B213" s="17" t="s">
        <v>877</v>
      </c>
      <c r="C213" t="s">
        <v>80</v>
      </c>
      <c r="D213" t="s">
        <v>455</v>
      </c>
      <c r="F213" s="9" t="s">
        <v>820</v>
      </c>
      <c r="H213">
        <v>20</v>
      </c>
      <c r="J213">
        <f>+Tabla356[[#This Row],[BALANCE INICIAL]]+Tabla356[[#This Row],[ENTRADAS]]-Tabla356[[#This Row],[SALIDAS]]</f>
        <v>20</v>
      </c>
      <c r="K213" s="2">
        <v>6.3</v>
      </c>
      <c r="L213" s="2">
        <f>+Tabla356[[#This Row],[BALANCE INICIAL]]*Tabla356[[#This Row],[PRECIO]]</f>
        <v>0</v>
      </c>
      <c r="M213" s="2">
        <f>+Tabla356[[#This Row],[ENTRADAS]]*Tabla356[[#This Row],[PRECIO]]</f>
        <v>126</v>
      </c>
      <c r="N213" s="2">
        <f>+Tabla356[[#This Row],[SALIDAS]]*Tabla356[[#This Row],[PRECIO]]</f>
        <v>0</v>
      </c>
      <c r="O213" s="2">
        <f>+Tabla356[[#This Row],[BALANCE INICIAL2]]+Tabla356[[#This Row],[ENTRADAS3]]-Tabla356[[#This Row],[SALIDAS4]]</f>
        <v>126</v>
      </c>
    </row>
    <row r="214" spans="1:15">
      <c r="A214" s="9" t="s">
        <v>34</v>
      </c>
      <c r="B214" s="17" t="s">
        <v>877</v>
      </c>
      <c r="C214" t="s">
        <v>80</v>
      </c>
      <c r="D214" t="s">
        <v>456</v>
      </c>
      <c r="F214" s="9" t="s">
        <v>820</v>
      </c>
      <c r="H214">
        <v>50</v>
      </c>
      <c r="J214">
        <f>+Tabla356[[#This Row],[BALANCE INICIAL]]+Tabla356[[#This Row],[ENTRADAS]]-Tabla356[[#This Row],[SALIDAS]]</f>
        <v>50</v>
      </c>
      <c r="K214" s="2">
        <v>6.2</v>
      </c>
      <c r="L214" s="2">
        <f>+Tabla356[[#This Row],[BALANCE INICIAL]]*Tabla356[[#This Row],[PRECIO]]</f>
        <v>0</v>
      </c>
      <c r="M214" s="2">
        <f>+Tabla356[[#This Row],[ENTRADAS]]*Tabla356[[#This Row],[PRECIO]]</f>
        <v>310</v>
      </c>
      <c r="N214" s="2">
        <f>+Tabla356[[#This Row],[SALIDAS]]*Tabla356[[#This Row],[PRECIO]]</f>
        <v>0</v>
      </c>
      <c r="O214" s="2">
        <f>+Tabla356[[#This Row],[BALANCE INICIAL2]]+Tabla356[[#This Row],[ENTRADAS3]]-Tabla356[[#This Row],[SALIDAS4]]</f>
        <v>310</v>
      </c>
    </row>
    <row r="215" spans="1:15">
      <c r="A215" s="9" t="s">
        <v>34</v>
      </c>
      <c r="B215" s="17" t="s">
        <v>877</v>
      </c>
      <c r="C215" t="s">
        <v>80</v>
      </c>
      <c r="D215" t="s">
        <v>457</v>
      </c>
      <c r="F215" s="9" t="s">
        <v>820</v>
      </c>
      <c r="H215">
        <v>4</v>
      </c>
      <c r="J215">
        <f>+Tabla356[[#This Row],[BALANCE INICIAL]]+Tabla356[[#This Row],[ENTRADAS]]-Tabla356[[#This Row],[SALIDAS]]</f>
        <v>4</v>
      </c>
      <c r="K215" s="2">
        <v>126</v>
      </c>
      <c r="L215" s="2">
        <f>+Tabla356[[#This Row],[BALANCE INICIAL]]*Tabla356[[#This Row],[PRECIO]]</f>
        <v>0</v>
      </c>
      <c r="M215" s="2">
        <f>+Tabla356[[#This Row],[ENTRADAS]]*Tabla356[[#This Row],[PRECIO]]</f>
        <v>504</v>
      </c>
      <c r="N215" s="2">
        <f>+Tabla356[[#This Row],[SALIDAS]]*Tabla356[[#This Row],[PRECIO]]</f>
        <v>0</v>
      </c>
      <c r="O215" s="2">
        <f>+Tabla356[[#This Row],[BALANCE INICIAL2]]+Tabla356[[#This Row],[ENTRADAS3]]-Tabla356[[#This Row],[SALIDAS4]]</f>
        <v>504</v>
      </c>
    </row>
    <row r="216" spans="1:15">
      <c r="A216" s="9" t="s">
        <v>34</v>
      </c>
      <c r="B216" s="17" t="s">
        <v>877</v>
      </c>
      <c r="C216" t="s">
        <v>80</v>
      </c>
      <c r="D216" t="s">
        <v>458</v>
      </c>
      <c r="F216" s="9" t="s">
        <v>820</v>
      </c>
      <c r="H216">
        <v>20</v>
      </c>
      <c r="J216">
        <f>+Tabla356[[#This Row],[BALANCE INICIAL]]+Tabla356[[#This Row],[ENTRADAS]]-Tabla356[[#This Row],[SALIDAS]]</f>
        <v>20</v>
      </c>
      <c r="K216" s="2">
        <v>428</v>
      </c>
      <c r="L216" s="2">
        <f>+Tabla356[[#This Row],[BALANCE INICIAL]]*Tabla356[[#This Row],[PRECIO]]</f>
        <v>0</v>
      </c>
      <c r="M216" s="2">
        <f>+Tabla356[[#This Row],[ENTRADAS]]*Tabla356[[#This Row],[PRECIO]]</f>
        <v>8560</v>
      </c>
      <c r="N216" s="2">
        <f>+Tabla356[[#This Row],[SALIDAS]]*Tabla356[[#This Row],[PRECIO]]</f>
        <v>0</v>
      </c>
      <c r="O216" s="2">
        <f>+Tabla356[[#This Row],[BALANCE INICIAL2]]+Tabla356[[#This Row],[ENTRADAS3]]-Tabla356[[#This Row],[SALIDAS4]]</f>
        <v>8560</v>
      </c>
    </row>
    <row r="217" spans="1:15">
      <c r="A217" s="9" t="s">
        <v>34</v>
      </c>
      <c r="B217" s="17" t="s">
        <v>877</v>
      </c>
      <c r="C217" t="s">
        <v>80</v>
      </c>
      <c r="D217" t="s">
        <v>459</v>
      </c>
      <c r="F217" s="9" t="s">
        <v>820</v>
      </c>
      <c r="H217">
        <v>20</v>
      </c>
      <c r="J217">
        <f>+Tabla356[[#This Row],[BALANCE INICIAL]]+Tabla356[[#This Row],[ENTRADAS]]-Tabla356[[#This Row],[SALIDAS]]</f>
        <v>20</v>
      </c>
      <c r="K217" s="2">
        <v>23</v>
      </c>
      <c r="L217" s="2">
        <f>+Tabla356[[#This Row],[BALANCE INICIAL]]*Tabla356[[#This Row],[PRECIO]]</f>
        <v>0</v>
      </c>
      <c r="M217" s="2">
        <f>+Tabla356[[#This Row],[ENTRADAS]]*Tabla356[[#This Row],[PRECIO]]</f>
        <v>460</v>
      </c>
      <c r="N217" s="2">
        <f>+Tabla356[[#This Row],[SALIDAS]]*Tabla356[[#This Row],[PRECIO]]</f>
        <v>0</v>
      </c>
      <c r="O217" s="2">
        <f>+Tabla356[[#This Row],[BALANCE INICIAL2]]+Tabla356[[#This Row],[ENTRADAS3]]-Tabla356[[#This Row],[SALIDAS4]]</f>
        <v>460</v>
      </c>
    </row>
    <row r="218" spans="1:15">
      <c r="A218" s="9" t="s">
        <v>34</v>
      </c>
      <c r="B218" s="17" t="s">
        <v>877</v>
      </c>
      <c r="C218" t="s">
        <v>80</v>
      </c>
      <c r="D218" t="s">
        <v>460</v>
      </c>
      <c r="F218" s="9" t="s">
        <v>820</v>
      </c>
      <c r="H218">
        <v>10</v>
      </c>
      <c r="J218">
        <f>+Tabla356[[#This Row],[BALANCE INICIAL]]+Tabla356[[#This Row],[ENTRADAS]]-Tabla356[[#This Row],[SALIDAS]]</f>
        <v>10</v>
      </c>
      <c r="K218" s="2">
        <v>297</v>
      </c>
      <c r="L218" s="2">
        <f>+Tabla356[[#This Row],[BALANCE INICIAL]]*Tabla356[[#This Row],[PRECIO]]</f>
        <v>0</v>
      </c>
      <c r="M218" s="2">
        <f>+Tabla356[[#This Row],[ENTRADAS]]*Tabla356[[#This Row],[PRECIO]]</f>
        <v>2970</v>
      </c>
      <c r="N218" s="2">
        <f>+Tabla356[[#This Row],[SALIDAS]]*Tabla356[[#This Row],[PRECIO]]</f>
        <v>0</v>
      </c>
      <c r="O218" s="2">
        <f>+Tabla356[[#This Row],[BALANCE INICIAL2]]+Tabla356[[#This Row],[ENTRADAS3]]-Tabla356[[#This Row],[SALIDAS4]]</f>
        <v>2970</v>
      </c>
    </row>
    <row r="219" spans="1:15">
      <c r="A219" s="9" t="s">
        <v>34</v>
      </c>
      <c r="B219" s="17" t="s">
        <v>877</v>
      </c>
      <c r="C219" t="s">
        <v>80</v>
      </c>
      <c r="D219" t="s">
        <v>461</v>
      </c>
      <c r="F219" s="9" t="s">
        <v>820</v>
      </c>
      <c r="H219">
        <v>1</v>
      </c>
      <c r="J219">
        <f>+Tabla356[[#This Row],[BALANCE INICIAL]]+Tabla356[[#This Row],[ENTRADAS]]-Tabla356[[#This Row],[SALIDAS]]</f>
        <v>1</v>
      </c>
      <c r="K219" s="2">
        <v>335</v>
      </c>
      <c r="L219" s="2">
        <f>+Tabla356[[#This Row],[BALANCE INICIAL]]*Tabla356[[#This Row],[PRECIO]]</f>
        <v>0</v>
      </c>
      <c r="M219" s="2">
        <f>+Tabla356[[#This Row],[ENTRADAS]]*Tabla356[[#This Row],[PRECIO]]</f>
        <v>335</v>
      </c>
      <c r="N219" s="2">
        <f>+Tabla356[[#This Row],[SALIDAS]]*Tabla356[[#This Row],[PRECIO]]</f>
        <v>0</v>
      </c>
      <c r="O219" s="2">
        <f>+Tabla356[[#This Row],[BALANCE INICIAL2]]+Tabla356[[#This Row],[ENTRADAS3]]-Tabla356[[#This Row],[SALIDAS4]]</f>
        <v>335</v>
      </c>
    </row>
    <row r="220" spans="1:15">
      <c r="A220" s="9" t="s">
        <v>34</v>
      </c>
      <c r="B220" s="17" t="s">
        <v>877</v>
      </c>
      <c r="C220" t="s">
        <v>80</v>
      </c>
      <c r="D220" t="s">
        <v>462</v>
      </c>
      <c r="F220" s="9" t="s">
        <v>820</v>
      </c>
      <c r="H220">
        <v>3</v>
      </c>
      <c r="J220">
        <f>+Tabla356[[#This Row],[BALANCE INICIAL]]+Tabla356[[#This Row],[ENTRADAS]]-Tabla356[[#This Row],[SALIDAS]]</f>
        <v>3</v>
      </c>
      <c r="K220" s="2">
        <v>4626</v>
      </c>
      <c r="L220" s="2">
        <f>+Tabla356[[#This Row],[BALANCE INICIAL]]*Tabla356[[#This Row],[PRECIO]]</f>
        <v>0</v>
      </c>
      <c r="M220" s="2">
        <f>+Tabla356[[#This Row],[ENTRADAS]]*Tabla356[[#This Row],[PRECIO]]</f>
        <v>13878</v>
      </c>
      <c r="N220" s="2">
        <f>+Tabla356[[#This Row],[SALIDAS]]*Tabla356[[#This Row],[PRECIO]]</f>
        <v>0</v>
      </c>
      <c r="O220" s="2">
        <f>+Tabla356[[#This Row],[BALANCE INICIAL2]]+Tabla356[[#This Row],[ENTRADAS3]]-Tabla356[[#This Row],[SALIDAS4]]</f>
        <v>13878</v>
      </c>
    </row>
    <row r="221" spans="1:15">
      <c r="A221" s="9" t="s">
        <v>34</v>
      </c>
      <c r="B221" s="17" t="s">
        <v>877</v>
      </c>
      <c r="C221" t="s">
        <v>80</v>
      </c>
      <c r="D221" t="s">
        <v>463</v>
      </c>
      <c r="F221" s="9" t="s">
        <v>820</v>
      </c>
      <c r="H221">
        <v>10</v>
      </c>
      <c r="J221">
        <f>+Tabla356[[#This Row],[BALANCE INICIAL]]+Tabla356[[#This Row],[ENTRADAS]]-Tabla356[[#This Row],[SALIDAS]]</f>
        <v>10</v>
      </c>
      <c r="K221" s="2">
        <v>416</v>
      </c>
      <c r="L221" s="2">
        <f>+Tabla356[[#This Row],[BALANCE INICIAL]]*Tabla356[[#This Row],[PRECIO]]</f>
        <v>0</v>
      </c>
      <c r="M221" s="2">
        <f>+Tabla356[[#This Row],[ENTRADAS]]*Tabla356[[#This Row],[PRECIO]]</f>
        <v>4160</v>
      </c>
      <c r="N221" s="2">
        <f>+Tabla356[[#This Row],[SALIDAS]]*Tabla356[[#This Row],[PRECIO]]</f>
        <v>0</v>
      </c>
      <c r="O221" s="2">
        <f>+Tabla356[[#This Row],[BALANCE INICIAL2]]+Tabla356[[#This Row],[ENTRADAS3]]-Tabla356[[#This Row],[SALIDAS4]]</f>
        <v>4160</v>
      </c>
    </row>
    <row r="222" spans="1:15">
      <c r="A222" s="30" t="s">
        <v>24</v>
      </c>
      <c r="B222" s="28" t="s">
        <v>875</v>
      </c>
      <c r="C222" s="29" t="s">
        <v>64</v>
      </c>
      <c r="D222" t="s">
        <v>991</v>
      </c>
      <c r="E222" t="s">
        <v>993</v>
      </c>
      <c r="F222" s="9" t="s">
        <v>820</v>
      </c>
      <c r="H222">
        <v>12</v>
      </c>
      <c r="I222">
        <v>1</v>
      </c>
      <c r="J222">
        <f>+Tabla356[[#This Row],[BALANCE INICIAL]]+Tabla356[[#This Row],[ENTRADAS]]-Tabla356[[#This Row],[SALIDAS]]</f>
        <v>11</v>
      </c>
      <c r="K222" s="2">
        <v>281.36</v>
      </c>
      <c r="L222" s="2">
        <f>+Tabla356[[#This Row],[BALANCE INICIAL]]*Tabla356[[#This Row],[PRECIO]]</f>
        <v>0</v>
      </c>
      <c r="M222" s="2">
        <f>+Tabla356[[#This Row],[ENTRADAS]]*Tabla356[[#This Row],[PRECIO]]</f>
        <v>3376.32</v>
      </c>
      <c r="N222" s="2">
        <f>+Tabla356[[#This Row],[SALIDAS]]*Tabla356[[#This Row],[PRECIO]]</f>
        <v>281.36</v>
      </c>
      <c r="O222" s="2">
        <f>+Tabla356[[#This Row],[BALANCE INICIAL2]]+Tabla356[[#This Row],[ENTRADAS3]]-Tabla356[[#This Row],[SALIDAS4]]</f>
        <v>3094.96</v>
      </c>
    </row>
    <row r="223" spans="1:15">
      <c r="A223" s="30" t="s">
        <v>24</v>
      </c>
      <c r="B223" s="28" t="s">
        <v>875</v>
      </c>
      <c r="C223" s="29" t="s">
        <v>64</v>
      </c>
      <c r="D223" t="s">
        <v>992</v>
      </c>
      <c r="E223" t="s">
        <v>993</v>
      </c>
      <c r="F223" s="9" t="s">
        <v>820</v>
      </c>
      <c r="H223">
        <v>18</v>
      </c>
      <c r="I223">
        <v>6</v>
      </c>
      <c r="J223">
        <f>+Tabla356[[#This Row],[BALANCE INICIAL]]+Tabla356[[#This Row],[ENTRADAS]]-Tabla356[[#This Row],[SALIDAS]]</f>
        <v>12</v>
      </c>
      <c r="K223" s="2">
        <v>1494.07</v>
      </c>
      <c r="L223" s="2">
        <f>+Tabla356[[#This Row],[BALANCE INICIAL]]*Tabla356[[#This Row],[PRECIO]]</f>
        <v>0</v>
      </c>
      <c r="M223" s="2">
        <f>+Tabla356[[#This Row],[ENTRADAS]]*Tabla356[[#This Row],[PRECIO]]</f>
        <v>26893.26</v>
      </c>
      <c r="N223" s="2">
        <f>+Tabla356[[#This Row],[SALIDAS]]*Tabla356[[#This Row],[PRECIO]]</f>
        <v>8964.42</v>
      </c>
      <c r="O223" s="2">
        <f>+Tabla356[[#This Row],[BALANCE INICIAL2]]+Tabla356[[#This Row],[ENTRADAS3]]-Tabla356[[#This Row],[SALIDAS4]]</f>
        <v>17928.839999999997</v>
      </c>
    </row>
    <row r="224" spans="1:15">
      <c r="A224" s="9" t="s">
        <v>34</v>
      </c>
      <c r="B224" s="17" t="s">
        <v>877</v>
      </c>
      <c r="C224" t="s">
        <v>80</v>
      </c>
      <c r="D224" t="s">
        <v>465</v>
      </c>
      <c r="F224" s="9" t="s">
        <v>820</v>
      </c>
      <c r="G224">
        <v>11</v>
      </c>
      <c r="I224">
        <v>1</v>
      </c>
      <c r="J224">
        <f>+Tabla356[[#This Row],[BALANCE INICIAL]]+Tabla356[[#This Row],[ENTRADAS]]-Tabla356[[#This Row],[SALIDAS]]</f>
        <v>10</v>
      </c>
      <c r="K224" s="2">
        <v>310.39999999999998</v>
      </c>
      <c r="L224" s="2">
        <f>+Tabla356[[#This Row],[BALANCE INICIAL]]*Tabla356[[#This Row],[PRECIO]]</f>
        <v>3414.3999999999996</v>
      </c>
      <c r="M224" s="2">
        <f>+Tabla356[[#This Row],[ENTRADAS]]*Tabla356[[#This Row],[PRECIO]]</f>
        <v>0</v>
      </c>
      <c r="N224" s="2">
        <f>+Tabla356[[#This Row],[SALIDAS]]*Tabla356[[#This Row],[PRECIO]]</f>
        <v>310.39999999999998</v>
      </c>
      <c r="O224" s="2">
        <f>+Tabla356[[#This Row],[BALANCE INICIAL2]]+Tabla356[[#This Row],[ENTRADAS3]]-Tabla356[[#This Row],[SALIDAS4]]</f>
        <v>3103.9999999999995</v>
      </c>
    </row>
    <row r="225" spans="1:15">
      <c r="A225" s="9" t="s">
        <v>34</v>
      </c>
      <c r="B225" s="17" t="s">
        <v>877</v>
      </c>
      <c r="C225" t="s">
        <v>80</v>
      </c>
      <c r="D225" t="s">
        <v>466</v>
      </c>
      <c r="F225" s="9" t="s">
        <v>820</v>
      </c>
      <c r="G225">
        <v>8</v>
      </c>
      <c r="J225">
        <f>+Tabla356[[#This Row],[BALANCE INICIAL]]+Tabla356[[#This Row],[ENTRADAS]]-Tabla356[[#This Row],[SALIDAS]]</f>
        <v>8</v>
      </c>
      <c r="K225" s="2">
        <v>310.39999999999998</v>
      </c>
      <c r="L225" s="2">
        <f>+Tabla356[[#This Row],[BALANCE INICIAL]]*Tabla356[[#This Row],[PRECIO]]</f>
        <v>2483.1999999999998</v>
      </c>
      <c r="M225" s="2">
        <f>+Tabla356[[#This Row],[ENTRADAS]]*Tabla356[[#This Row],[PRECIO]]</f>
        <v>0</v>
      </c>
      <c r="N225" s="2">
        <f>+Tabla356[[#This Row],[SALIDAS]]*Tabla356[[#This Row],[PRECIO]]</f>
        <v>0</v>
      </c>
      <c r="O225" s="2">
        <f>+Tabla356[[#This Row],[BALANCE INICIAL2]]+Tabla356[[#This Row],[ENTRADAS3]]-Tabla356[[#This Row],[SALIDAS4]]</f>
        <v>2483.1999999999998</v>
      </c>
    </row>
    <row r="226" spans="1:15">
      <c r="A226" s="9" t="s">
        <v>34</v>
      </c>
      <c r="B226" s="17" t="s">
        <v>877</v>
      </c>
      <c r="C226" t="s">
        <v>80</v>
      </c>
      <c r="D226" t="s">
        <v>467</v>
      </c>
      <c r="F226" s="9" t="s">
        <v>820</v>
      </c>
      <c r="G226">
        <v>2</v>
      </c>
      <c r="J226">
        <f>+Tabla356[[#This Row],[BALANCE INICIAL]]+Tabla356[[#This Row],[ENTRADAS]]-Tabla356[[#This Row],[SALIDAS]]</f>
        <v>2</v>
      </c>
      <c r="K226" s="2">
        <v>675</v>
      </c>
      <c r="L226" s="2">
        <f>+Tabla356[[#This Row],[BALANCE INICIAL]]*Tabla356[[#This Row],[PRECIO]]</f>
        <v>1350</v>
      </c>
      <c r="M226" s="2">
        <f>+Tabla356[[#This Row],[ENTRADAS]]*Tabla356[[#This Row],[PRECIO]]</f>
        <v>0</v>
      </c>
      <c r="N226" s="2">
        <f>+Tabla356[[#This Row],[SALIDAS]]*Tabla356[[#This Row],[PRECIO]]</f>
        <v>0</v>
      </c>
      <c r="O226" s="2">
        <f>+Tabla356[[#This Row],[BALANCE INICIAL2]]+Tabla356[[#This Row],[ENTRADAS3]]-Tabla356[[#This Row],[SALIDAS4]]</f>
        <v>1350</v>
      </c>
    </row>
    <row r="227" spans="1:15">
      <c r="A227" s="9" t="s">
        <v>34</v>
      </c>
      <c r="B227" s="17" t="s">
        <v>877</v>
      </c>
      <c r="C227" t="s">
        <v>80</v>
      </c>
      <c r="D227" t="s">
        <v>468</v>
      </c>
      <c r="F227" s="9" t="s">
        <v>826</v>
      </c>
      <c r="G227">
        <v>50</v>
      </c>
      <c r="J227">
        <f>+Tabla356[[#This Row],[BALANCE INICIAL]]+Tabla356[[#This Row],[ENTRADAS]]-Tabla356[[#This Row],[SALIDAS]]</f>
        <v>50</v>
      </c>
      <c r="K227" s="2">
        <v>70.510000000000005</v>
      </c>
      <c r="L227" s="2">
        <f>+Tabla356[[#This Row],[BALANCE INICIAL]]*Tabla356[[#This Row],[PRECIO]]</f>
        <v>3525.5000000000005</v>
      </c>
      <c r="M227" s="2">
        <f>+Tabla356[[#This Row],[ENTRADAS]]*Tabla356[[#This Row],[PRECIO]]</f>
        <v>0</v>
      </c>
      <c r="N227" s="2">
        <f>+Tabla356[[#This Row],[SALIDAS]]*Tabla356[[#This Row],[PRECIO]]</f>
        <v>0</v>
      </c>
      <c r="O227" s="2">
        <f>+Tabla356[[#This Row],[BALANCE INICIAL2]]+Tabla356[[#This Row],[ENTRADAS3]]-Tabla356[[#This Row],[SALIDAS4]]</f>
        <v>3525.5000000000005</v>
      </c>
    </row>
    <row r="228" spans="1:15">
      <c r="A228" s="9" t="s">
        <v>34</v>
      </c>
      <c r="B228" s="17" t="s">
        <v>877</v>
      </c>
      <c r="C228" t="s">
        <v>80</v>
      </c>
      <c r="D228" t="s">
        <v>469</v>
      </c>
      <c r="F228" s="9" t="s">
        <v>820</v>
      </c>
      <c r="G228">
        <v>30</v>
      </c>
      <c r="I228">
        <v>2</v>
      </c>
      <c r="J228">
        <f>+Tabla356[[#This Row],[BALANCE INICIAL]]+Tabla356[[#This Row],[ENTRADAS]]-Tabla356[[#This Row],[SALIDAS]]</f>
        <v>28</v>
      </c>
      <c r="K228" s="2">
        <v>336.37</v>
      </c>
      <c r="L228" s="2">
        <f>+Tabla356[[#This Row],[BALANCE INICIAL]]*Tabla356[[#This Row],[PRECIO]]</f>
        <v>10091.1</v>
      </c>
      <c r="M228" s="2">
        <f>+Tabla356[[#This Row],[ENTRADAS]]*Tabla356[[#This Row],[PRECIO]]</f>
        <v>0</v>
      </c>
      <c r="N228" s="2">
        <f>+Tabla356[[#This Row],[SALIDAS]]*Tabla356[[#This Row],[PRECIO]]</f>
        <v>672.74</v>
      </c>
      <c r="O228" s="2">
        <f>+Tabla356[[#This Row],[BALANCE INICIAL2]]+Tabla356[[#This Row],[ENTRADAS3]]-Tabla356[[#This Row],[SALIDAS4]]</f>
        <v>9418.36</v>
      </c>
    </row>
    <row r="229" spans="1:15">
      <c r="A229" s="9" t="s">
        <v>34</v>
      </c>
      <c r="B229" s="17" t="s">
        <v>877</v>
      </c>
      <c r="C229" t="s">
        <v>80</v>
      </c>
      <c r="D229" t="s">
        <v>470</v>
      </c>
      <c r="F229" s="9" t="s">
        <v>826</v>
      </c>
      <c r="G229">
        <v>23</v>
      </c>
      <c r="J229">
        <f>+Tabla356[[#This Row],[BALANCE INICIAL]]+Tabla356[[#This Row],[ENTRADAS]]-Tabla356[[#This Row],[SALIDAS]]</f>
        <v>23</v>
      </c>
      <c r="K229" s="2">
        <v>142.38</v>
      </c>
      <c r="L229" s="2">
        <f>+Tabla356[[#This Row],[BALANCE INICIAL]]*Tabla356[[#This Row],[PRECIO]]</f>
        <v>3274.74</v>
      </c>
      <c r="M229" s="2">
        <f>+Tabla356[[#This Row],[ENTRADAS]]*Tabla356[[#This Row],[PRECIO]]</f>
        <v>0</v>
      </c>
      <c r="N229" s="2">
        <f>+Tabla356[[#This Row],[SALIDAS]]*Tabla356[[#This Row],[PRECIO]]</f>
        <v>0</v>
      </c>
      <c r="O229" s="2">
        <f>+Tabla356[[#This Row],[BALANCE INICIAL2]]+Tabla356[[#This Row],[ENTRADAS3]]-Tabla356[[#This Row],[SALIDAS4]]</f>
        <v>3274.74</v>
      </c>
    </row>
    <row r="230" spans="1:15">
      <c r="A230" s="9" t="s">
        <v>34</v>
      </c>
      <c r="B230" s="17" t="s">
        <v>877</v>
      </c>
      <c r="C230" t="s">
        <v>104</v>
      </c>
      <c r="D230" t="s">
        <v>497</v>
      </c>
      <c r="F230" s="9" t="s">
        <v>826</v>
      </c>
      <c r="G230">
        <v>0</v>
      </c>
      <c r="J230">
        <f>+Tabla356[[#This Row],[BALANCE INICIAL]]+Tabla356[[#This Row],[ENTRADAS]]-Tabla356[[#This Row],[SALIDAS]]</f>
        <v>0</v>
      </c>
      <c r="K230" s="2">
        <v>8</v>
      </c>
      <c r="L230" s="2">
        <f>+Tabla356[[#This Row],[BALANCE INICIAL]]*Tabla356[[#This Row],[PRECIO]]</f>
        <v>0</v>
      </c>
      <c r="M230" s="2">
        <f>+Tabla356[[#This Row],[ENTRADAS]]*Tabla356[[#This Row],[PRECIO]]</f>
        <v>0</v>
      </c>
      <c r="N230" s="2">
        <f>+Tabla356[[#This Row],[SALIDAS]]*Tabla356[[#This Row],[PRECIO]]</f>
        <v>0</v>
      </c>
      <c r="O230" s="2">
        <f>+Tabla356[[#This Row],[BALANCE INICIAL2]]+Tabla356[[#This Row],[ENTRADAS3]]-Tabla356[[#This Row],[SALIDAS4]]</f>
        <v>0</v>
      </c>
    </row>
    <row r="231" spans="1:15">
      <c r="A231" s="9" t="s">
        <v>29</v>
      </c>
      <c r="B231" t="s">
        <v>878</v>
      </c>
      <c r="C231" t="s">
        <v>104</v>
      </c>
      <c r="D231" t="s">
        <v>504</v>
      </c>
      <c r="F231" s="9" t="s">
        <v>826</v>
      </c>
      <c r="G231">
        <v>0</v>
      </c>
      <c r="J231">
        <f>+Tabla356[[#This Row],[BALANCE INICIAL]]+Tabla356[[#This Row],[ENTRADAS]]-Tabla356[[#This Row],[SALIDAS]]</f>
        <v>0</v>
      </c>
      <c r="K231" s="2">
        <v>18</v>
      </c>
      <c r="L231" s="2">
        <f>+Tabla356[[#This Row],[BALANCE INICIAL]]*Tabla356[[#This Row],[PRECIO]]</f>
        <v>0</v>
      </c>
      <c r="M231" s="2">
        <f>+Tabla356[[#This Row],[ENTRADAS]]*Tabla356[[#This Row],[PRECIO]]</f>
        <v>0</v>
      </c>
      <c r="N231" s="2">
        <f>+Tabla356[[#This Row],[SALIDAS]]*Tabla356[[#This Row],[PRECIO]]</f>
        <v>0</v>
      </c>
      <c r="O231" s="2">
        <f>+Tabla356[[#This Row],[BALANCE INICIAL2]]+Tabla356[[#This Row],[ENTRADAS3]]-Tabla356[[#This Row],[SALIDAS4]]</f>
        <v>0</v>
      </c>
    </row>
    <row r="232" spans="1:15">
      <c r="A232" s="9" t="s">
        <v>34</v>
      </c>
      <c r="B232" t="s">
        <v>877</v>
      </c>
      <c r="C232" t="s">
        <v>104</v>
      </c>
      <c r="D232" t="s">
        <v>531</v>
      </c>
      <c r="F232" s="9" t="s">
        <v>826</v>
      </c>
      <c r="G232">
        <v>0</v>
      </c>
      <c r="J232">
        <f>+Tabla356[[#This Row],[BALANCE INICIAL]]+Tabla356[[#This Row],[ENTRADAS]]-Tabla356[[#This Row],[SALIDAS]]</f>
        <v>0</v>
      </c>
      <c r="K232" s="2">
        <v>138</v>
      </c>
      <c r="L232" s="2">
        <f>+Tabla356[[#This Row],[BALANCE INICIAL]]*Tabla356[[#This Row],[PRECIO]]</f>
        <v>0</v>
      </c>
      <c r="M232" s="2">
        <f>+Tabla356[[#This Row],[ENTRADAS]]*Tabla356[[#This Row],[PRECIO]]</f>
        <v>0</v>
      </c>
      <c r="N232" s="2">
        <f>+Tabla356[[#This Row],[SALIDAS]]*Tabla356[[#This Row],[PRECIO]]</f>
        <v>0</v>
      </c>
      <c r="O232" s="2">
        <f>+Tabla356[[#This Row],[BALANCE INICIAL2]]+Tabla356[[#This Row],[ENTRADAS3]]-Tabla356[[#This Row],[SALIDAS4]]</f>
        <v>0</v>
      </c>
    </row>
    <row r="233" spans="1:15">
      <c r="A233" s="9" t="s">
        <v>34</v>
      </c>
      <c r="B233" t="s">
        <v>877</v>
      </c>
      <c r="C233" t="s">
        <v>104</v>
      </c>
      <c r="D233" t="s">
        <v>532</v>
      </c>
      <c r="F233" s="9" t="s">
        <v>826</v>
      </c>
      <c r="G233">
        <v>0</v>
      </c>
      <c r="J233">
        <f>+Tabla356[[#This Row],[BALANCE INICIAL]]+Tabla356[[#This Row],[ENTRADAS]]-Tabla356[[#This Row],[SALIDAS]]</f>
        <v>0</v>
      </c>
      <c r="K233" s="2">
        <v>74</v>
      </c>
      <c r="L233" s="2">
        <f>+Tabla356[[#This Row],[BALANCE INICIAL]]*Tabla356[[#This Row],[PRECIO]]</f>
        <v>0</v>
      </c>
      <c r="M233" s="2">
        <f>+Tabla356[[#This Row],[ENTRADAS]]*Tabla356[[#This Row],[PRECIO]]</f>
        <v>0</v>
      </c>
      <c r="N233" s="2">
        <f>+Tabla356[[#This Row],[SALIDAS]]*Tabla356[[#This Row],[PRECIO]]</f>
        <v>0</v>
      </c>
      <c r="O233" s="2">
        <f>+Tabla356[[#This Row],[BALANCE INICIAL2]]+Tabla356[[#This Row],[ENTRADAS3]]-Tabla356[[#This Row],[SALIDAS4]]</f>
        <v>0</v>
      </c>
    </row>
    <row r="234" spans="1:15">
      <c r="A234" s="15" t="s">
        <v>34</v>
      </c>
      <c r="B234" s="17" t="s">
        <v>877</v>
      </c>
      <c r="C234" s="18" t="s">
        <v>80</v>
      </c>
      <c r="D234" t="s">
        <v>544</v>
      </c>
      <c r="F234" s="9" t="s">
        <v>834</v>
      </c>
      <c r="G234">
        <v>1</v>
      </c>
      <c r="J234">
        <f>+Tabla356[[#This Row],[BALANCE INICIAL]]+Tabla356[[#This Row],[ENTRADAS]]-Tabla356[[#This Row],[SALIDAS]]</f>
        <v>1</v>
      </c>
      <c r="K234" s="2">
        <v>225</v>
      </c>
      <c r="L234" s="2">
        <f>+Tabla356[[#This Row],[BALANCE INICIAL]]*Tabla356[[#This Row],[PRECIO]]</f>
        <v>225</v>
      </c>
      <c r="M234" s="2">
        <f>+Tabla356[[#This Row],[ENTRADAS]]*Tabla356[[#This Row],[PRECIO]]</f>
        <v>0</v>
      </c>
      <c r="N234" s="2">
        <f>+Tabla356[[#This Row],[SALIDAS]]*Tabla356[[#This Row],[PRECIO]]</f>
        <v>0</v>
      </c>
      <c r="O234" s="2">
        <f>+Tabla356[[#This Row],[BALANCE INICIAL2]]+Tabla356[[#This Row],[ENTRADAS3]]-Tabla356[[#This Row],[SALIDAS4]]</f>
        <v>225</v>
      </c>
    </row>
    <row r="235" spans="1:15">
      <c r="A235" s="9" t="s">
        <v>35</v>
      </c>
      <c r="B235" s="10" t="s">
        <v>883</v>
      </c>
      <c r="C235" t="s">
        <v>81</v>
      </c>
      <c r="D235" t="s">
        <v>181</v>
      </c>
      <c r="F235" s="9" t="s">
        <v>820</v>
      </c>
      <c r="G235">
        <v>22</v>
      </c>
      <c r="J235">
        <f>+Tabla356[[#This Row],[BALANCE INICIAL]]+Tabla356[[#This Row],[ENTRADAS]]-Tabla356[[#This Row],[SALIDAS]]</f>
        <v>22</v>
      </c>
      <c r="K235" s="2">
        <v>50</v>
      </c>
      <c r="L235" s="2">
        <f>+Tabla356[[#This Row],[BALANCE INICIAL]]*Tabla356[[#This Row],[PRECIO]]</f>
        <v>1100</v>
      </c>
      <c r="M235" s="2">
        <f>+Tabla356[[#This Row],[ENTRADAS]]*Tabla356[[#This Row],[PRECIO]]</f>
        <v>0</v>
      </c>
      <c r="N235" s="2">
        <f>+Tabla356[[#This Row],[SALIDAS]]*Tabla356[[#This Row],[PRECIO]]</f>
        <v>0</v>
      </c>
      <c r="O235" s="2">
        <f>+Tabla356[[#This Row],[BALANCE INICIAL2]]+Tabla356[[#This Row],[ENTRADAS3]]-Tabla356[[#This Row],[SALIDAS4]]</f>
        <v>1100</v>
      </c>
    </row>
    <row r="236" spans="1:15">
      <c r="A236" s="9" t="s">
        <v>35</v>
      </c>
      <c r="B236" s="10" t="s">
        <v>883</v>
      </c>
      <c r="C236" t="s">
        <v>81</v>
      </c>
      <c r="D236" t="s">
        <v>433</v>
      </c>
      <c r="F236" s="9" t="s">
        <v>826</v>
      </c>
      <c r="G236">
        <v>48</v>
      </c>
      <c r="J236">
        <f>+Tabla356[[#This Row],[BALANCE INICIAL]]+Tabla356[[#This Row],[ENTRADAS]]-Tabla356[[#This Row],[SALIDAS]]</f>
        <v>48</v>
      </c>
      <c r="K236" s="2">
        <v>813.56</v>
      </c>
      <c r="L236" s="2">
        <f>+Tabla356[[#This Row],[BALANCE INICIAL]]*Tabla356[[#This Row],[PRECIO]]</f>
        <v>39050.879999999997</v>
      </c>
      <c r="M236" s="2">
        <f>+Tabla356[[#This Row],[ENTRADAS]]*Tabla356[[#This Row],[PRECIO]]</f>
        <v>0</v>
      </c>
      <c r="N236" s="2">
        <f>+Tabla356[[#This Row],[SALIDAS]]*Tabla356[[#This Row],[PRECIO]]</f>
        <v>0</v>
      </c>
      <c r="O236" s="2">
        <f>+Tabla356[[#This Row],[BALANCE INICIAL2]]+Tabla356[[#This Row],[ENTRADAS3]]-Tabla356[[#This Row],[SALIDAS4]]</f>
        <v>39050.879999999997</v>
      </c>
    </row>
    <row r="237" spans="1:15">
      <c r="A237" s="9" t="s">
        <v>35</v>
      </c>
      <c r="B237" s="10" t="s">
        <v>883</v>
      </c>
      <c r="C237" t="s">
        <v>81</v>
      </c>
      <c r="D237" t="s">
        <v>434</v>
      </c>
      <c r="F237" s="9" t="s">
        <v>820</v>
      </c>
      <c r="G237">
        <v>30</v>
      </c>
      <c r="J237">
        <f>+Tabla356[[#This Row],[BALANCE INICIAL]]+Tabla356[[#This Row],[ENTRADAS]]-Tabla356[[#This Row],[SALIDAS]]</f>
        <v>30</v>
      </c>
      <c r="K237" s="2">
        <v>80.930000000000007</v>
      </c>
      <c r="L237" s="2">
        <f>+Tabla356[[#This Row],[BALANCE INICIAL]]*Tabla356[[#This Row],[PRECIO]]</f>
        <v>2427.9</v>
      </c>
      <c r="M237" s="2">
        <f>+Tabla356[[#This Row],[ENTRADAS]]*Tabla356[[#This Row],[PRECIO]]</f>
        <v>0</v>
      </c>
      <c r="N237" s="2">
        <f>+Tabla356[[#This Row],[SALIDAS]]*Tabla356[[#This Row],[PRECIO]]</f>
        <v>0</v>
      </c>
      <c r="O237" s="2">
        <f>+Tabla356[[#This Row],[BALANCE INICIAL2]]+Tabla356[[#This Row],[ENTRADAS3]]-Tabla356[[#This Row],[SALIDAS4]]</f>
        <v>2427.9</v>
      </c>
    </row>
    <row r="238" spans="1:15">
      <c r="A238" s="9" t="s">
        <v>35</v>
      </c>
      <c r="B238" s="10" t="s">
        <v>883</v>
      </c>
      <c r="C238" t="s">
        <v>81</v>
      </c>
      <c r="D238" t="s">
        <v>435</v>
      </c>
      <c r="F238" s="9" t="s">
        <v>826</v>
      </c>
      <c r="G238">
        <v>1</v>
      </c>
      <c r="J238">
        <f>+Tabla356[[#This Row],[BALANCE INICIAL]]+Tabla356[[#This Row],[ENTRADAS]]-Tabla356[[#This Row],[SALIDAS]]</f>
        <v>1</v>
      </c>
      <c r="K238" s="2">
        <v>466.44</v>
      </c>
      <c r="L238" s="2">
        <f>+Tabla356[[#This Row],[BALANCE INICIAL]]*Tabla356[[#This Row],[PRECIO]]</f>
        <v>466.44</v>
      </c>
      <c r="M238" s="2">
        <f>+Tabla356[[#This Row],[ENTRADAS]]*Tabla356[[#This Row],[PRECIO]]</f>
        <v>0</v>
      </c>
      <c r="N238" s="2">
        <f>+Tabla356[[#This Row],[SALIDAS]]*Tabla356[[#This Row],[PRECIO]]</f>
        <v>0</v>
      </c>
      <c r="O238" s="2">
        <f>+Tabla356[[#This Row],[BALANCE INICIAL2]]+Tabla356[[#This Row],[ENTRADAS3]]-Tabla356[[#This Row],[SALIDAS4]]</f>
        <v>466.44</v>
      </c>
    </row>
    <row r="239" spans="1:15">
      <c r="A239" s="9" t="s">
        <v>35</v>
      </c>
      <c r="B239" s="10" t="s">
        <v>883</v>
      </c>
      <c r="C239" t="s">
        <v>81</v>
      </c>
      <c r="D239" t="s">
        <v>436</v>
      </c>
      <c r="F239" s="9" t="s">
        <v>820</v>
      </c>
      <c r="G239">
        <v>8</v>
      </c>
      <c r="J239">
        <f>+Tabla356[[#This Row],[BALANCE INICIAL]]+Tabla356[[#This Row],[ENTRADAS]]-Tabla356[[#This Row],[SALIDAS]]</f>
        <v>8</v>
      </c>
      <c r="K239" s="2">
        <v>103.05</v>
      </c>
      <c r="L239" s="2">
        <f>+Tabla356[[#This Row],[BALANCE INICIAL]]*Tabla356[[#This Row],[PRECIO]]</f>
        <v>824.4</v>
      </c>
      <c r="M239" s="2">
        <f>+Tabla356[[#This Row],[ENTRADAS]]*Tabla356[[#This Row],[PRECIO]]</f>
        <v>0</v>
      </c>
      <c r="N239" s="2">
        <f>+Tabla356[[#This Row],[SALIDAS]]*Tabla356[[#This Row],[PRECIO]]</f>
        <v>0</v>
      </c>
      <c r="O239" s="2">
        <f>+Tabla356[[#This Row],[BALANCE INICIAL2]]+Tabla356[[#This Row],[ENTRADAS3]]-Tabla356[[#This Row],[SALIDAS4]]</f>
        <v>824.4</v>
      </c>
    </row>
    <row r="240" spans="1:15">
      <c r="A240" s="9" t="s">
        <v>35</v>
      </c>
      <c r="B240" s="10" t="s">
        <v>883</v>
      </c>
      <c r="C240" t="s">
        <v>81</v>
      </c>
      <c r="D240" t="s">
        <v>437</v>
      </c>
      <c r="F240" s="9" t="s">
        <v>820</v>
      </c>
      <c r="G240">
        <v>22</v>
      </c>
      <c r="J240">
        <f>+Tabla356[[#This Row],[BALANCE INICIAL]]+Tabla356[[#This Row],[ENTRADAS]]-Tabla356[[#This Row],[SALIDAS]]</f>
        <v>22</v>
      </c>
      <c r="K240" s="2">
        <v>19.53</v>
      </c>
      <c r="L240" s="2">
        <f>+Tabla356[[#This Row],[BALANCE INICIAL]]*Tabla356[[#This Row],[PRECIO]]</f>
        <v>429.66</v>
      </c>
      <c r="M240" s="2">
        <f>+Tabla356[[#This Row],[ENTRADAS]]*Tabla356[[#This Row],[PRECIO]]</f>
        <v>0</v>
      </c>
      <c r="N240" s="2">
        <f>+Tabla356[[#This Row],[SALIDAS]]*Tabla356[[#This Row],[PRECIO]]</f>
        <v>0</v>
      </c>
      <c r="O240" s="2">
        <f>+Tabla356[[#This Row],[BALANCE INICIAL2]]+Tabla356[[#This Row],[ENTRADAS3]]-Tabla356[[#This Row],[SALIDAS4]]</f>
        <v>429.66</v>
      </c>
    </row>
    <row r="241" spans="1:15">
      <c r="A241" s="9" t="s">
        <v>35</v>
      </c>
      <c r="B241" s="10" t="s">
        <v>883</v>
      </c>
      <c r="C241" t="s">
        <v>81</v>
      </c>
      <c r="D241" t="s">
        <v>438</v>
      </c>
      <c r="F241" s="9" t="s">
        <v>826</v>
      </c>
      <c r="G241">
        <v>6</v>
      </c>
      <c r="J241">
        <f>+Tabla356[[#This Row],[BALANCE INICIAL]]+Tabla356[[#This Row],[ENTRADAS]]-Tabla356[[#This Row],[SALIDAS]]</f>
        <v>6</v>
      </c>
      <c r="K241" s="2">
        <v>151.86000000000001</v>
      </c>
      <c r="L241" s="2">
        <f>+Tabla356[[#This Row],[BALANCE INICIAL]]*Tabla356[[#This Row],[PRECIO]]</f>
        <v>911.16000000000008</v>
      </c>
      <c r="M241" s="2">
        <f>+Tabla356[[#This Row],[ENTRADAS]]*Tabla356[[#This Row],[PRECIO]]</f>
        <v>0</v>
      </c>
      <c r="N241" s="2">
        <f>+Tabla356[[#This Row],[SALIDAS]]*Tabla356[[#This Row],[PRECIO]]</f>
        <v>0</v>
      </c>
      <c r="O241" s="2">
        <f>+Tabla356[[#This Row],[BALANCE INICIAL2]]+Tabla356[[#This Row],[ENTRADAS3]]-Tabla356[[#This Row],[SALIDAS4]]</f>
        <v>911.16000000000008</v>
      </c>
    </row>
    <row r="242" spans="1:15">
      <c r="A242" s="9" t="s">
        <v>60</v>
      </c>
      <c r="B242" s="10" t="s">
        <v>885</v>
      </c>
      <c r="C242" t="s">
        <v>108</v>
      </c>
      <c r="D242" t="s">
        <v>652</v>
      </c>
      <c r="F242" s="9" t="s">
        <v>820</v>
      </c>
      <c r="G242">
        <v>1</v>
      </c>
      <c r="J242">
        <f>+Tabla356[[#This Row],[BALANCE INICIAL]]+Tabla356[[#This Row],[ENTRADAS]]-Tabla356[[#This Row],[SALIDAS]]</f>
        <v>1</v>
      </c>
      <c r="K242" s="2">
        <v>18500</v>
      </c>
      <c r="L242" s="2">
        <f>+Tabla356[[#This Row],[BALANCE INICIAL]]*Tabla356[[#This Row],[PRECIO]]</f>
        <v>18500</v>
      </c>
      <c r="M242" s="2">
        <f>+Tabla356[[#This Row],[ENTRADAS]]*Tabla356[[#This Row],[PRECIO]]</f>
        <v>0</v>
      </c>
      <c r="N242" s="2">
        <f>+Tabla356[[#This Row],[SALIDAS]]*Tabla356[[#This Row],[PRECIO]]</f>
        <v>0</v>
      </c>
      <c r="O242" s="2">
        <f>+Tabla356[[#This Row],[BALANCE INICIAL2]]+Tabla356[[#This Row],[ENTRADAS3]]-Tabla356[[#This Row],[SALIDAS4]]</f>
        <v>18500</v>
      </c>
    </row>
    <row r="243" spans="1:15">
      <c r="A243" s="9" t="s">
        <v>60</v>
      </c>
      <c r="B243" s="10" t="s">
        <v>885</v>
      </c>
      <c r="C243" t="s">
        <v>108</v>
      </c>
      <c r="D243" t="s">
        <v>703</v>
      </c>
      <c r="F243" s="9" t="s">
        <v>820</v>
      </c>
      <c r="G243">
        <v>1</v>
      </c>
      <c r="J243">
        <f>+Tabla356[[#This Row],[BALANCE INICIAL]]+Tabla356[[#This Row],[ENTRADAS]]-Tabla356[[#This Row],[SALIDAS]]</f>
        <v>1</v>
      </c>
      <c r="K243" s="2">
        <v>3499.99</v>
      </c>
      <c r="L243" s="2">
        <f>+Tabla356[[#This Row],[BALANCE INICIAL]]*Tabla356[[#This Row],[PRECIO]]</f>
        <v>3499.99</v>
      </c>
      <c r="M243" s="2">
        <f>+Tabla356[[#This Row],[ENTRADAS]]*Tabla356[[#This Row],[PRECIO]]</f>
        <v>0</v>
      </c>
      <c r="N243" s="2">
        <f>+Tabla356[[#This Row],[SALIDAS]]*Tabla356[[#This Row],[PRECIO]]</f>
        <v>0</v>
      </c>
      <c r="O243" s="2">
        <f>+Tabla356[[#This Row],[BALANCE INICIAL2]]+Tabla356[[#This Row],[ENTRADAS3]]-Tabla356[[#This Row],[SALIDAS4]]</f>
        <v>3499.99</v>
      </c>
    </row>
    <row r="244" spans="1:15">
      <c r="A244" s="9" t="s">
        <v>60</v>
      </c>
      <c r="B244" s="10" t="s">
        <v>885</v>
      </c>
      <c r="C244" t="s">
        <v>108</v>
      </c>
      <c r="D244" t="s">
        <v>706</v>
      </c>
      <c r="F244" s="9" t="s">
        <v>820</v>
      </c>
      <c r="G244">
        <v>1</v>
      </c>
      <c r="J244">
        <f>+Tabla356[[#This Row],[BALANCE INICIAL]]+Tabla356[[#This Row],[ENTRADAS]]-Tabla356[[#This Row],[SALIDAS]]</f>
        <v>1</v>
      </c>
      <c r="K244" s="2">
        <v>8544</v>
      </c>
      <c r="L244" s="2">
        <f>+Tabla356[[#This Row],[BALANCE INICIAL]]*Tabla356[[#This Row],[PRECIO]]</f>
        <v>8544</v>
      </c>
      <c r="M244" s="2">
        <f>+Tabla356[[#This Row],[ENTRADAS]]*Tabla356[[#This Row],[PRECIO]]</f>
        <v>0</v>
      </c>
      <c r="N244" s="2">
        <f>+Tabla356[[#This Row],[SALIDAS]]*Tabla356[[#This Row],[PRECIO]]</f>
        <v>0</v>
      </c>
      <c r="O244" s="2">
        <f>+Tabla356[[#This Row],[BALANCE INICIAL2]]+Tabla356[[#This Row],[ENTRADAS3]]-Tabla356[[#This Row],[SALIDAS4]]</f>
        <v>8544</v>
      </c>
    </row>
    <row r="245" spans="1:15">
      <c r="A245" s="9" t="s">
        <v>60</v>
      </c>
      <c r="B245" s="10" t="s">
        <v>885</v>
      </c>
      <c r="C245" t="s">
        <v>108</v>
      </c>
      <c r="D245" t="s">
        <v>720</v>
      </c>
      <c r="F245" s="9" t="s">
        <v>820</v>
      </c>
      <c r="G245">
        <v>1</v>
      </c>
      <c r="J245">
        <f>+Tabla356[[#This Row],[BALANCE INICIAL]]+Tabla356[[#This Row],[ENTRADAS]]-Tabla356[[#This Row],[SALIDAS]]</f>
        <v>1</v>
      </c>
      <c r="K245" s="2">
        <v>9450</v>
      </c>
      <c r="L245" s="2">
        <f>+Tabla356[[#This Row],[BALANCE INICIAL]]*Tabla356[[#This Row],[PRECIO]]</f>
        <v>9450</v>
      </c>
      <c r="M245" s="2">
        <f>+Tabla356[[#This Row],[ENTRADAS]]*Tabla356[[#This Row],[PRECIO]]</f>
        <v>0</v>
      </c>
      <c r="N245" s="2">
        <f>+Tabla356[[#This Row],[SALIDAS]]*Tabla356[[#This Row],[PRECIO]]</f>
        <v>0</v>
      </c>
      <c r="O245" s="2">
        <f>+Tabla356[[#This Row],[BALANCE INICIAL2]]+Tabla356[[#This Row],[ENTRADAS3]]-Tabla356[[#This Row],[SALIDAS4]]</f>
        <v>9450</v>
      </c>
    </row>
    <row r="246" spans="1:15">
      <c r="A246" s="9" t="s">
        <v>60</v>
      </c>
      <c r="B246" s="10" t="s">
        <v>885</v>
      </c>
      <c r="C246" t="s">
        <v>108</v>
      </c>
      <c r="D246" t="s">
        <v>808</v>
      </c>
      <c r="F246" s="9" t="s">
        <v>820</v>
      </c>
      <c r="G246">
        <v>1</v>
      </c>
      <c r="J246">
        <f>+Tabla356[[#This Row],[BALANCE INICIAL]]+Tabla356[[#This Row],[ENTRADAS]]-Tabla356[[#This Row],[SALIDAS]]</f>
        <v>1</v>
      </c>
      <c r="K246" s="2">
        <v>645</v>
      </c>
      <c r="L246" s="2">
        <f>+Tabla356[[#This Row],[BALANCE INICIAL]]*Tabla356[[#This Row],[PRECIO]]</f>
        <v>645</v>
      </c>
      <c r="M246" s="2">
        <f>+Tabla356[[#This Row],[ENTRADAS]]*Tabla356[[#This Row],[PRECIO]]</f>
        <v>0</v>
      </c>
      <c r="N246" s="2">
        <f>+Tabla356[[#This Row],[SALIDAS]]*Tabla356[[#This Row],[PRECIO]]</f>
        <v>0</v>
      </c>
      <c r="O246" s="2">
        <f>+Tabla356[[#This Row],[BALANCE INICIAL2]]+Tabla356[[#This Row],[ENTRADAS3]]-Tabla356[[#This Row],[SALIDAS4]]</f>
        <v>645</v>
      </c>
    </row>
    <row r="247" spans="1:15">
      <c r="A247" s="9" t="s">
        <v>37</v>
      </c>
      <c r="B247" s="10" t="s">
        <v>886</v>
      </c>
      <c r="C247" t="s">
        <v>83</v>
      </c>
      <c r="D247" t="s">
        <v>192</v>
      </c>
      <c r="F247" s="9" t="s">
        <v>820</v>
      </c>
      <c r="G247">
        <v>10</v>
      </c>
      <c r="J247">
        <f>+Tabla356[[#This Row],[BALANCE INICIAL]]+Tabla356[[#This Row],[ENTRADAS]]-Tabla356[[#This Row],[SALIDAS]]</f>
        <v>10</v>
      </c>
      <c r="K247" s="2">
        <v>105.93</v>
      </c>
      <c r="L247" s="2">
        <f>+Tabla356[[#This Row],[BALANCE INICIAL]]*Tabla356[[#This Row],[PRECIO]]</f>
        <v>1059.3000000000002</v>
      </c>
      <c r="M247" s="2">
        <f>+Tabla356[[#This Row],[ENTRADAS]]*Tabla356[[#This Row],[PRECIO]]</f>
        <v>0</v>
      </c>
      <c r="N247" s="2">
        <f>+Tabla356[[#This Row],[SALIDAS]]*Tabla356[[#This Row],[PRECIO]]</f>
        <v>0</v>
      </c>
      <c r="O247" s="2">
        <f>+Tabla356[[#This Row],[BALANCE INICIAL2]]+Tabla356[[#This Row],[ENTRADAS3]]-Tabla356[[#This Row],[SALIDAS4]]</f>
        <v>1059.3000000000002</v>
      </c>
    </row>
    <row r="248" spans="1:15">
      <c r="A248" s="9" t="s">
        <v>37</v>
      </c>
      <c r="B248" s="10" t="s">
        <v>886</v>
      </c>
      <c r="C248" t="s">
        <v>83</v>
      </c>
      <c r="D248" t="s">
        <v>193</v>
      </c>
      <c r="F248" s="9" t="s">
        <v>820</v>
      </c>
      <c r="G248">
        <v>10</v>
      </c>
      <c r="J248">
        <f>+Tabla356[[#This Row],[BALANCE INICIAL]]+Tabla356[[#This Row],[ENTRADAS]]-Tabla356[[#This Row],[SALIDAS]]</f>
        <v>10</v>
      </c>
      <c r="K248" s="2">
        <v>132.41999999999999</v>
      </c>
      <c r="L248" s="2">
        <f>+Tabla356[[#This Row],[BALANCE INICIAL]]*Tabla356[[#This Row],[PRECIO]]</f>
        <v>1324.1999999999998</v>
      </c>
      <c r="M248" s="2">
        <f>+Tabla356[[#This Row],[ENTRADAS]]*Tabla356[[#This Row],[PRECIO]]</f>
        <v>0</v>
      </c>
      <c r="N248" s="2">
        <f>+Tabla356[[#This Row],[SALIDAS]]*Tabla356[[#This Row],[PRECIO]]</f>
        <v>0</v>
      </c>
      <c r="O248" s="2">
        <f>+Tabla356[[#This Row],[BALANCE INICIAL2]]+Tabla356[[#This Row],[ENTRADAS3]]-Tabla356[[#This Row],[SALIDAS4]]</f>
        <v>1324.1999999999998</v>
      </c>
    </row>
    <row r="249" spans="1:15">
      <c r="A249" s="9" t="s">
        <v>37</v>
      </c>
      <c r="B249" s="10" t="s">
        <v>886</v>
      </c>
      <c r="C249" t="s">
        <v>83</v>
      </c>
      <c r="D249" t="s">
        <v>289</v>
      </c>
      <c r="F249" s="9" t="s">
        <v>820</v>
      </c>
      <c r="G249">
        <v>84</v>
      </c>
      <c r="I249">
        <v>4</v>
      </c>
      <c r="J249">
        <f>+Tabla356[[#This Row],[BALANCE INICIAL]]+Tabla356[[#This Row],[ENTRADAS]]-Tabla356[[#This Row],[SALIDAS]]</f>
        <v>80</v>
      </c>
      <c r="K249" s="2">
        <v>99</v>
      </c>
      <c r="L249" s="2">
        <f>+Tabla356[[#This Row],[BALANCE INICIAL]]*Tabla356[[#This Row],[PRECIO]]</f>
        <v>8316</v>
      </c>
      <c r="M249" s="2">
        <f>+Tabla356[[#This Row],[ENTRADAS]]*Tabla356[[#This Row],[PRECIO]]</f>
        <v>0</v>
      </c>
      <c r="N249" s="2">
        <f>+Tabla356[[#This Row],[SALIDAS]]*Tabla356[[#This Row],[PRECIO]]</f>
        <v>396</v>
      </c>
      <c r="O249" s="2">
        <f>+Tabla356[[#This Row],[BALANCE INICIAL2]]+Tabla356[[#This Row],[ENTRADAS3]]-Tabla356[[#This Row],[SALIDAS4]]</f>
        <v>7920</v>
      </c>
    </row>
    <row r="250" spans="1:15">
      <c r="A250" s="9" t="s">
        <v>37</v>
      </c>
      <c r="B250" s="10" t="s">
        <v>886</v>
      </c>
      <c r="C250" t="s">
        <v>83</v>
      </c>
      <c r="D250" t="s">
        <v>295</v>
      </c>
      <c r="F250" s="9" t="s">
        <v>826</v>
      </c>
      <c r="G250">
        <v>40</v>
      </c>
      <c r="I250">
        <v>16</v>
      </c>
      <c r="J250">
        <f>+Tabla356[[#This Row],[BALANCE INICIAL]]+Tabla356[[#This Row],[ENTRADAS]]-Tabla356[[#This Row],[SALIDAS]]</f>
        <v>24</v>
      </c>
      <c r="K250" s="2">
        <v>106</v>
      </c>
      <c r="L250" s="2">
        <f>+Tabla356[[#This Row],[BALANCE INICIAL]]*Tabla356[[#This Row],[PRECIO]]</f>
        <v>4240</v>
      </c>
      <c r="M250" s="2">
        <f>+Tabla356[[#This Row],[ENTRADAS]]*Tabla356[[#This Row],[PRECIO]]</f>
        <v>0</v>
      </c>
      <c r="N250" s="2">
        <f>+Tabla356[[#This Row],[SALIDAS]]*Tabla356[[#This Row],[PRECIO]]</f>
        <v>1696</v>
      </c>
      <c r="O250" s="2">
        <f>+Tabla356[[#This Row],[BALANCE INICIAL2]]+Tabla356[[#This Row],[ENTRADAS3]]-Tabla356[[#This Row],[SALIDAS4]]</f>
        <v>2544</v>
      </c>
    </row>
    <row r="251" spans="1:15">
      <c r="A251" s="9" t="s">
        <v>37</v>
      </c>
      <c r="B251" s="10" t="s">
        <v>886</v>
      </c>
      <c r="C251" t="s">
        <v>83</v>
      </c>
      <c r="D251" t="s">
        <v>296</v>
      </c>
      <c r="F251" s="9" t="s">
        <v>826</v>
      </c>
      <c r="G251">
        <v>92</v>
      </c>
      <c r="I251">
        <v>12</v>
      </c>
      <c r="J251">
        <f>+Tabla356[[#This Row],[BALANCE INICIAL]]+Tabla356[[#This Row],[ENTRADAS]]-Tabla356[[#This Row],[SALIDAS]]</f>
        <v>80</v>
      </c>
      <c r="K251" s="2">
        <v>162.54</v>
      </c>
      <c r="L251" s="2">
        <f>+Tabla356[[#This Row],[BALANCE INICIAL]]*Tabla356[[#This Row],[PRECIO]]</f>
        <v>14953.679999999998</v>
      </c>
      <c r="M251" s="2">
        <f>+Tabla356[[#This Row],[ENTRADAS]]*Tabla356[[#This Row],[PRECIO]]</f>
        <v>0</v>
      </c>
      <c r="N251" s="2">
        <f>+Tabla356[[#This Row],[SALIDAS]]*Tabla356[[#This Row],[PRECIO]]</f>
        <v>1950.48</v>
      </c>
      <c r="O251" s="2">
        <f>+Tabla356[[#This Row],[BALANCE INICIAL2]]+Tabla356[[#This Row],[ENTRADAS3]]-Tabla356[[#This Row],[SALIDAS4]]</f>
        <v>13003.199999999999</v>
      </c>
    </row>
    <row r="252" spans="1:15">
      <c r="A252" s="9" t="s">
        <v>37</v>
      </c>
      <c r="B252" s="10" t="s">
        <v>886</v>
      </c>
      <c r="C252" t="s">
        <v>83</v>
      </c>
      <c r="D252" t="s">
        <v>297</v>
      </c>
      <c r="F252" s="9" t="s">
        <v>826</v>
      </c>
      <c r="G252">
        <v>10</v>
      </c>
      <c r="J252">
        <f>+Tabla356[[#This Row],[BALANCE INICIAL]]+Tabla356[[#This Row],[ENTRADAS]]-Tabla356[[#This Row],[SALIDAS]]</f>
        <v>10</v>
      </c>
      <c r="K252" s="2">
        <v>193.22</v>
      </c>
      <c r="L252" s="2">
        <f>+Tabla356[[#This Row],[BALANCE INICIAL]]*Tabla356[[#This Row],[PRECIO]]</f>
        <v>1932.2</v>
      </c>
      <c r="M252" s="2">
        <f>+Tabla356[[#This Row],[ENTRADAS]]*Tabla356[[#This Row],[PRECIO]]</f>
        <v>0</v>
      </c>
      <c r="N252" s="2">
        <f>+Tabla356[[#This Row],[SALIDAS]]*Tabla356[[#This Row],[PRECIO]]</f>
        <v>0</v>
      </c>
      <c r="O252" s="2">
        <f>+Tabla356[[#This Row],[BALANCE INICIAL2]]+Tabla356[[#This Row],[ENTRADAS3]]-Tabla356[[#This Row],[SALIDAS4]]</f>
        <v>1932.2</v>
      </c>
    </row>
    <row r="253" spans="1:15">
      <c r="A253" s="9" t="s">
        <v>37</v>
      </c>
      <c r="B253" s="10" t="s">
        <v>886</v>
      </c>
      <c r="C253" t="s">
        <v>83</v>
      </c>
      <c r="D253" t="s">
        <v>315</v>
      </c>
      <c r="F253" s="9" t="s">
        <v>857</v>
      </c>
      <c r="G253">
        <v>6</v>
      </c>
      <c r="J253">
        <f>+Tabla356[[#This Row],[BALANCE INICIAL]]+Tabla356[[#This Row],[ENTRADAS]]-Tabla356[[#This Row],[SALIDAS]]</f>
        <v>6</v>
      </c>
      <c r="K253" s="2">
        <v>200</v>
      </c>
      <c r="L253" s="2">
        <f>+Tabla356[[#This Row],[BALANCE INICIAL]]*Tabla356[[#This Row],[PRECIO]]</f>
        <v>1200</v>
      </c>
      <c r="M253" s="2">
        <f>+Tabla356[[#This Row],[ENTRADAS]]*Tabla356[[#This Row],[PRECIO]]</f>
        <v>0</v>
      </c>
      <c r="N253" s="2">
        <f>+Tabla356[[#This Row],[SALIDAS]]*Tabla356[[#This Row],[PRECIO]]</f>
        <v>0</v>
      </c>
      <c r="O253" s="2">
        <f>+Tabla356[[#This Row],[BALANCE INICIAL2]]+Tabla356[[#This Row],[ENTRADAS3]]-Tabla356[[#This Row],[SALIDAS4]]</f>
        <v>1200</v>
      </c>
    </row>
    <row r="254" spans="1:15">
      <c r="A254" s="9" t="s">
        <v>37</v>
      </c>
      <c r="B254" s="10" t="s">
        <v>886</v>
      </c>
      <c r="C254" t="s">
        <v>83</v>
      </c>
      <c r="D254" t="s">
        <v>316</v>
      </c>
      <c r="F254" s="9" t="s">
        <v>821</v>
      </c>
      <c r="G254">
        <v>6</v>
      </c>
      <c r="J254">
        <f>+Tabla356[[#This Row],[BALANCE INICIAL]]+Tabla356[[#This Row],[ENTRADAS]]-Tabla356[[#This Row],[SALIDAS]]</f>
        <v>6</v>
      </c>
      <c r="K254" s="2">
        <v>520</v>
      </c>
      <c r="L254" s="2">
        <f>+Tabla356[[#This Row],[BALANCE INICIAL]]*Tabla356[[#This Row],[PRECIO]]</f>
        <v>3120</v>
      </c>
      <c r="M254" s="2">
        <f>+Tabla356[[#This Row],[ENTRADAS]]*Tabla356[[#This Row],[PRECIO]]</f>
        <v>0</v>
      </c>
      <c r="N254" s="2">
        <f>+Tabla356[[#This Row],[SALIDAS]]*Tabla356[[#This Row],[PRECIO]]</f>
        <v>0</v>
      </c>
      <c r="O254" s="2">
        <f>+Tabla356[[#This Row],[BALANCE INICIAL2]]+Tabla356[[#This Row],[ENTRADAS3]]-Tabla356[[#This Row],[SALIDAS4]]</f>
        <v>3120</v>
      </c>
    </row>
    <row r="255" spans="1:15">
      <c r="A255" s="9" t="s">
        <v>37</v>
      </c>
      <c r="B255" s="10" t="s">
        <v>886</v>
      </c>
      <c r="C255" t="s">
        <v>83</v>
      </c>
      <c r="D255" t="s">
        <v>318</v>
      </c>
      <c r="F255" s="9" t="s">
        <v>821</v>
      </c>
      <c r="G255">
        <v>1</v>
      </c>
      <c r="J255">
        <f>+Tabla356[[#This Row],[BALANCE INICIAL]]+Tabla356[[#This Row],[ENTRADAS]]-Tabla356[[#This Row],[SALIDAS]]</f>
        <v>1</v>
      </c>
      <c r="K255" s="2">
        <v>510</v>
      </c>
      <c r="L255" s="2">
        <f>+Tabla356[[#This Row],[BALANCE INICIAL]]*Tabla356[[#This Row],[PRECIO]]</f>
        <v>510</v>
      </c>
      <c r="M255" s="2">
        <f>+Tabla356[[#This Row],[ENTRADAS]]*Tabla356[[#This Row],[PRECIO]]</f>
        <v>0</v>
      </c>
      <c r="N255" s="2">
        <f>+Tabla356[[#This Row],[SALIDAS]]*Tabla356[[#This Row],[PRECIO]]</f>
        <v>0</v>
      </c>
      <c r="O255" s="2">
        <f>+Tabla356[[#This Row],[BALANCE INICIAL2]]+Tabla356[[#This Row],[ENTRADAS3]]-Tabla356[[#This Row],[SALIDAS4]]</f>
        <v>510</v>
      </c>
    </row>
    <row r="256" spans="1:15">
      <c r="A256" s="9" t="s">
        <v>37</v>
      </c>
      <c r="B256" s="10" t="s">
        <v>886</v>
      </c>
      <c r="C256" t="s">
        <v>83</v>
      </c>
      <c r="D256" t="s">
        <v>321</v>
      </c>
      <c r="F256" s="9" t="s">
        <v>820</v>
      </c>
      <c r="G256">
        <v>4</v>
      </c>
      <c r="J256">
        <f>+Tabla356[[#This Row],[BALANCE INICIAL]]+Tabla356[[#This Row],[ENTRADAS]]-Tabla356[[#This Row],[SALIDAS]]</f>
        <v>4</v>
      </c>
      <c r="K256" s="2">
        <v>485.17</v>
      </c>
      <c r="L256" s="2">
        <f>+Tabla356[[#This Row],[BALANCE INICIAL]]*Tabla356[[#This Row],[PRECIO]]</f>
        <v>1940.68</v>
      </c>
      <c r="M256" s="2">
        <f>+Tabla356[[#This Row],[ENTRADAS]]*Tabla356[[#This Row],[PRECIO]]</f>
        <v>0</v>
      </c>
      <c r="N256" s="2">
        <f>+Tabla356[[#This Row],[SALIDAS]]*Tabla356[[#This Row],[PRECIO]]</f>
        <v>0</v>
      </c>
      <c r="O256" s="2">
        <f>+Tabla356[[#This Row],[BALANCE INICIAL2]]+Tabla356[[#This Row],[ENTRADAS3]]-Tabla356[[#This Row],[SALIDAS4]]</f>
        <v>1940.68</v>
      </c>
    </row>
    <row r="257" spans="1:15">
      <c r="A257" s="9" t="s">
        <v>37</v>
      </c>
      <c r="B257" s="10" t="s">
        <v>886</v>
      </c>
      <c r="C257" t="s">
        <v>83</v>
      </c>
      <c r="D257" t="s">
        <v>322</v>
      </c>
      <c r="F257" s="9" t="s">
        <v>820</v>
      </c>
      <c r="G257">
        <v>5</v>
      </c>
      <c r="I257">
        <v>3</v>
      </c>
      <c r="J257">
        <f>+Tabla356[[#This Row],[BALANCE INICIAL]]+Tabla356[[#This Row],[ENTRADAS]]-Tabla356[[#This Row],[SALIDAS]]</f>
        <v>2</v>
      </c>
      <c r="K257" s="2">
        <v>325</v>
      </c>
      <c r="L257" s="2">
        <f>+Tabla356[[#This Row],[BALANCE INICIAL]]*Tabla356[[#This Row],[PRECIO]]</f>
        <v>1625</v>
      </c>
      <c r="M257" s="2">
        <f>+Tabla356[[#This Row],[ENTRADAS]]*Tabla356[[#This Row],[PRECIO]]</f>
        <v>0</v>
      </c>
      <c r="N257" s="2">
        <f>+Tabla356[[#This Row],[SALIDAS]]*Tabla356[[#This Row],[PRECIO]]</f>
        <v>975</v>
      </c>
      <c r="O257" s="2">
        <f>+Tabla356[[#This Row],[BALANCE INICIAL2]]+Tabla356[[#This Row],[ENTRADAS3]]-Tabla356[[#This Row],[SALIDAS4]]</f>
        <v>650</v>
      </c>
    </row>
    <row r="258" spans="1:15">
      <c r="A258" s="9" t="s">
        <v>26</v>
      </c>
      <c r="B258" s="16" t="s">
        <v>887</v>
      </c>
      <c r="C258" t="s">
        <v>77</v>
      </c>
      <c r="D258" t="s">
        <v>164</v>
      </c>
      <c r="F258" s="9" t="s">
        <v>826</v>
      </c>
      <c r="G258">
        <v>1</v>
      </c>
      <c r="J258">
        <f>+Tabla356[[#This Row],[BALANCE INICIAL]]+Tabla356[[#This Row],[ENTRADAS]]-Tabla356[[#This Row],[SALIDAS]]</f>
        <v>1</v>
      </c>
      <c r="K258" s="2">
        <v>39000</v>
      </c>
      <c r="L258" s="2">
        <f>+Tabla356[[#This Row],[BALANCE INICIAL]]*Tabla356[[#This Row],[PRECIO]]</f>
        <v>39000</v>
      </c>
      <c r="M258" s="2">
        <f>+Tabla356[[#This Row],[ENTRADAS]]*Tabla356[[#This Row],[PRECIO]]</f>
        <v>0</v>
      </c>
      <c r="N258" s="2">
        <f>+Tabla356[[#This Row],[SALIDAS]]*Tabla356[[#This Row],[PRECIO]]</f>
        <v>0</v>
      </c>
      <c r="O258" s="2">
        <f>+Tabla356[[#This Row],[BALANCE INICIAL2]]+Tabla356[[#This Row],[ENTRADAS3]]-Tabla356[[#This Row],[SALIDAS4]]</f>
        <v>39000</v>
      </c>
    </row>
    <row r="259" spans="1:15">
      <c r="A259" s="9" t="s">
        <v>26</v>
      </c>
      <c r="B259" s="16" t="s">
        <v>887</v>
      </c>
      <c r="C259" t="s">
        <v>70</v>
      </c>
      <c r="D259" t="s">
        <v>166</v>
      </c>
      <c r="F259" s="9" t="s">
        <v>833</v>
      </c>
      <c r="G259">
        <v>2</v>
      </c>
      <c r="J259">
        <f>+Tabla356[[#This Row],[BALANCE INICIAL]]+Tabla356[[#This Row],[ENTRADAS]]-Tabla356[[#This Row],[SALIDAS]]</f>
        <v>2</v>
      </c>
      <c r="K259" s="2">
        <v>6000</v>
      </c>
      <c r="L259" s="2">
        <f>+Tabla356[[#This Row],[BALANCE INICIAL]]*Tabla356[[#This Row],[PRECIO]]</f>
        <v>12000</v>
      </c>
      <c r="M259" s="2">
        <f>+Tabla356[[#This Row],[ENTRADAS]]*Tabla356[[#This Row],[PRECIO]]</f>
        <v>0</v>
      </c>
      <c r="N259" s="2">
        <f>+Tabla356[[#This Row],[SALIDAS]]*Tabla356[[#This Row],[PRECIO]]</f>
        <v>0</v>
      </c>
      <c r="O259" s="2">
        <f>+Tabla356[[#This Row],[BALANCE INICIAL2]]+Tabla356[[#This Row],[ENTRADAS3]]-Tabla356[[#This Row],[SALIDAS4]]</f>
        <v>12000</v>
      </c>
    </row>
    <row r="260" spans="1:15">
      <c r="A260" s="9" t="s">
        <v>26</v>
      </c>
      <c r="B260" s="16" t="s">
        <v>887</v>
      </c>
      <c r="C260" t="s">
        <v>70</v>
      </c>
      <c r="D260" t="s">
        <v>217</v>
      </c>
      <c r="F260" s="9" t="s">
        <v>826</v>
      </c>
      <c r="G260">
        <v>4</v>
      </c>
      <c r="I260">
        <v>1</v>
      </c>
      <c r="J260">
        <f>+Tabla356[[#This Row],[BALANCE INICIAL]]+Tabla356[[#This Row],[ENTRADAS]]-Tabla356[[#This Row],[SALIDAS]]</f>
        <v>3</v>
      </c>
      <c r="K260" s="2">
        <v>900</v>
      </c>
      <c r="L260" s="2">
        <f>+Tabla356[[#This Row],[BALANCE INICIAL]]*Tabla356[[#This Row],[PRECIO]]</f>
        <v>3600</v>
      </c>
      <c r="M260" s="2">
        <f>+Tabla356[[#This Row],[ENTRADAS]]*Tabla356[[#This Row],[PRECIO]]</f>
        <v>0</v>
      </c>
      <c r="N260" s="2">
        <f>+Tabla356[[#This Row],[SALIDAS]]*Tabla356[[#This Row],[PRECIO]]</f>
        <v>900</v>
      </c>
      <c r="O260" s="2">
        <f>+Tabla356[[#This Row],[BALANCE INICIAL2]]+Tabla356[[#This Row],[ENTRADAS3]]-Tabla356[[#This Row],[SALIDAS4]]</f>
        <v>2700</v>
      </c>
    </row>
    <row r="261" spans="1:15">
      <c r="A261" s="9" t="s">
        <v>26</v>
      </c>
      <c r="B261" s="16" t="s">
        <v>887</v>
      </c>
      <c r="C261" t="s">
        <v>70</v>
      </c>
      <c r="D261" t="s">
        <v>220</v>
      </c>
      <c r="F261" s="9" t="s">
        <v>820</v>
      </c>
      <c r="G261">
        <v>16</v>
      </c>
      <c r="J261">
        <f>+Tabla356[[#This Row],[BALANCE INICIAL]]+Tabla356[[#This Row],[ENTRADAS]]-Tabla356[[#This Row],[SALIDAS]]</f>
        <v>16</v>
      </c>
      <c r="K261" s="2">
        <v>380</v>
      </c>
      <c r="L261" s="2">
        <f>+Tabla356[[#This Row],[BALANCE INICIAL]]*Tabla356[[#This Row],[PRECIO]]</f>
        <v>6080</v>
      </c>
      <c r="M261" s="2">
        <f>+Tabla356[[#This Row],[ENTRADAS]]*Tabla356[[#This Row],[PRECIO]]</f>
        <v>0</v>
      </c>
      <c r="N261" s="2">
        <f>+Tabla356[[#This Row],[SALIDAS]]*Tabla356[[#This Row],[PRECIO]]</f>
        <v>0</v>
      </c>
      <c r="O261" s="2">
        <f>+Tabla356[[#This Row],[BALANCE INICIAL2]]+Tabla356[[#This Row],[ENTRADAS3]]-Tabla356[[#This Row],[SALIDAS4]]</f>
        <v>6080</v>
      </c>
    </row>
    <row r="262" spans="1:15">
      <c r="A262" s="9" t="s">
        <v>26</v>
      </c>
      <c r="B262" s="16" t="s">
        <v>887</v>
      </c>
      <c r="C262" t="s">
        <v>70</v>
      </c>
      <c r="D262" t="s">
        <v>221</v>
      </c>
      <c r="F262" s="9" t="s">
        <v>820</v>
      </c>
      <c r="G262">
        <v>3</v>
      </c>
      <c r="J262">
        <f>+Tabla356[[#This Row],[BALANCE INICIAL]]+Tabla356[[#This Row],[ENTRADAS]]-Tabla356[[#This Row],[SALIDAS]]</f>
        <v>3</v>
      </c>
      <c r="K262" s="2">
        <v>350</v>
      </c>
      <c r="L262" s="2">
        <f>+Tabla356[[#This Row],[BALANCE INICIAL]]*Tabla356[[#This Row],[PRECIO]]</f>
        <v>1050</v>
      </c>
      <c r="M262" s="2">
        <f>+Tabla356[[#This Row],[ENTRADAS]]*Tabla356[[#This Row],[PRECIO]]</f>
        <v>0</v>
      </c>
      <c r="N262" s="2">
        <f>+Tabla356[[#This Row],[SALIDAS]]*Tabla356[[#This Row],[PRECIO]]</f>
        <v>0</v>
      </c>
      <c r="O262" s="2">
        <f>+Tabla356[[#This Row],[BALANCE INICIAL2]]+Tabla356[[#This Row],[ENTRADAS3]]-Tabla356[[#This Row],[SALIDAS4]]</f>
        <v>1050</v>
      </c>
    </row>
    <row r="263" spans="1:15">
      <c r="A263" s="9" t="s">
        <v>26</v>
      </c>
      <c r="B263" s="16" t="s">
        <v>887</v>
      </c>
      <c r="C263" t="s">
        <v>70</v>
      </c>
      <c r="D263" t="s">
        <v>245</v>
      </c>
      <c r="F263" s="9" t="s">
        <v>821</v>
      </c>
      <c r="G263">
        <v>1</v>
      </c>
      <c r="J263">
        <f>+Tabla356[[#This Row],[BALANCE INICIAL]]+Tabla356[[#This Row],[ENTRADAS]]-Tabla356[[#This Row],[SALIDAS]]</f>
        <v>1</v>
      </c>
      <c r="K263" s="2">
        <v>5800</v>
      </c>
      <c r="L263" s="2">
        <f>+Tabla356[[#This Row],[BALANCE INICIAL]]*Tabla356[[#This Row],[PRECIO]]</f>
        <v>5800</v>
      </c>
      <c r="M263" s="2">
        <f>+Tabla356[[#This Row],[ENTRADAS]]*Tabla356[[#This Row],[PRECIO]]</f>
        <v>0</v>
      </c>
      <c r="N263" s="2">
        <f>+Tabla356[[#This Row],[SALIDAS]]*Tabla356[[#This Row],[PRECIO]]</f>
        <v>0</v>
      </c>
      <c r="O263" s="2">
        <f>+Tabla356[[#This Row],[BALANCE INICIAL2]]+Tabla356[[#This Row],[ENTRADAS3]]-Tabla356[[#This Row],[SALIDAS4]]</f>
        <v>5800</v>
      </c>
    </row>
    <row r="264" spans="1:15">
      <c r="A264" s="9" t="s">
        <v>26</v>
      </c>
      <c r="B264" s="16" t="s">
        <v>887</v>
      </c>
      <c r="C264" t="s">
        <v>70</v>
      </c>
      <c r="D264" t="s">
        <v>246</v>
      </c>
      <c r="F264" s="9" t="s">
        <v>821</v>
      </c>
      <c r="G264">
        <v>1</v>
      </c>
      <c r="J264">
        <f>+Tabla356[[#This Row],[BALANCE INICIAL]]+Tabla356[[#This Row],[ENTRADAS]]-Tabla356[[#This Row],[SALIDAS]]</f>
        <v>1</v>
      </c>
      <c r="K264" s="2">
        <v>20300</v>
      </c>
      <c r="L264" s="2">
        <f>+Tabla356[[#This Row],[BALANCE INICIAL]]*Tabla356[[#This Row],[PRECIO]]</f>
        <v>20300</v>
      </c>
      <c r="M264" s="2">
        <f>+Tabla356[[#This Row],[ENTRADAS]]*Tabla356[[#This Row],[PRECIO]]</f>
        <v>0</v>
      </c>
      <c r="N264" s="2">
        <f>+Tabla356[[#This Row],[SALIDAS]]*Tabla356[[#This Row],[PRECIO]]</f>
        <v>0</v>
      </c>
      <c r="O264" s="2">
        <f>+Tabla356[[#This Row],[BALANCE INICIAL2]]+Tabla356[[#This Row],[ENTRADAS3]]-Tabla356[[#This Row],[SALIDAS4]]</f>
        <v>20300</v>
      </c>
    </row>
    <row r="265" spans="1:15">
      <c r="A265" s="9" t="s">
        <v>26</v>
      </c>
      <c r="B265" s="16" t="s">
        <v>887</v>
      </c>
      <c r="C265" t="s">
        <v>70</v>
      </c>
      <c r="D265" t="s">
        <v>247</v>
      </c>
      <c r="F265" s="9" t="s">
        <v>821</v>
      </c>
      <c r="G265">
        <v>1</v>
      </c>
      <c r="J265">
        <f>+Tabla356[[#This Row],[BALANCE INICIAL]]+Tabla356[[#This Row],[ENTRADAS]]-Tabla356[[#This Row],[SALIDAS]]</f>
        <v>1</v>
      </c>
      <c r="K265" s="2">
        <v>2150</v>
      </c>
      <c r="L265" s="2">
        <f>+Tabla356[[#This Row],[BALANCE INICIAL]]*Tabla356[[#This Row],[PRECIO]]</f>
        <v>2150</v>
      </c>
      <c r="M265" s="2">
        <f>+Tabla356[[#This Row],[ENTRADAS]]*Tabla356[[#This Row],[PRECIO]]</f>
        <v>0</v>
      </c>
      <c r="N265" s="2">
        <f>+Tabla356[[#This Row],[SALIDAS]]*Tabla356[[#This Row],[PRECIO]]</f>
        <v>0</v>
      </c>
      <c r="O265" s="2">
        <f>+Tabla356[[#This Row],[BALANCE INICIAL2]]+Tabla356[[#This Row],[ENTRADAS3]]-Tabla356[[#This Row],[SALIDAS4]]</f>
        <v>2150</v>
      </c>
    </row>
    <row r="266" spans="1:15">
      <c r="A266" s="9" t="s">
        <v>26</v>
      </c>
      <c r="B266" s="16" t="s">
        <v>887</v>
      </c>
      <c r="C266" t="s">
        <v>70</v>
      </c>
      <c r="D266" t="s">
        <v>248</v>
      </c>
      <c r="F266" s="9" t="s">
        <v>821</v>
      </c>
      <c r="G266">
        <v>1</v>
      </c>
      <c r="J266">
        <f>+Tabla356[[#This Row],[BALANCE INICIAL]]+Tabla356[[#This Row],[ENTRADAS]]-Tabla356[[#This Row],[SALIDAS]]</f>
        <v>1</v>
      </c>
      <c r="K266" s="2">
        <v>2750</v>
      </c>
      <c r="L266" s="2">
        <f>+Tabla356[[#This Row],[BALANCE INICIAL]]*Tabla356[[#This Row],[PRECIO]]</f>
        <v>2750</v>
      </c>
      <c r="M266" s="2">
        <f>+Tabla356[[#This Row],[ENTRADAS]]*Tabla356[[#This Row],[PRECIO]]</f>
        <v>0</v>
      </c>
      <c r="N266" s="2">
        <f>+Tabla356[[#This Row],[SALIDAS]]*Tabla356[[#This Row],[PRECIO]]</f>
        <v>0</v>
      </c>
      <c r="O266" s="2">
        <f>+Tabla356[[#This Row],[BALANCE INICIAL2]]+Tabla356[[#This Row],[ENTRADAS3]]-Tabla356[[#This Row],[SALIDAS4]]</f>
        <v>2750</v>
      </c>
    </row>
    <row r="267" spans="1:15">
      <c r="A267" s="9" t="s">
        <v>26</v>
      </c>
      <c r="B267" s="16" t="s">
        <v>887</v>
      </c>
      <c r="C267" t="s">
        <v>70</v>
      </c>
      <c r="D267" t="s">
        <v>249</v>
      </c>
      <c r="F267" s="9" t="s">
        <v>821</v>
      </c>
      <c r="G267">
        <v>4</v>
      </c>
      <c r="J267">
        <f>+Tabla356[[#This Row],[BALANCE INICIAL]]+Tabla356[[#This Row],[ENTRADAS]]-Tabla356[[#This Row],[SALIDAS]]</f>
        <v>4</v>
      </c>
      <c r="K267" s="2">
        <v>1885</v>
      </c>
      <c r="L267" s="2">
        <f>+Tabla356[[#This Row],[BALANCE INICIAL]]*Tabla356[[#This Row],[PRECIO]]</f>
        <v>7540</v>
      </c>
      <c r="M267" s="2">
        <f>+Tabla356[[#This Row],[ENTRADAS]]*Tabla356[[#This Row],[PRECIO]]</f>
        <v>0</v>
      </c>
      <c r="N267" s="2">
        <f>+Tabla356[[#This Row],[SALIDAS]]*Tabla356[[#This Row],[PRECIO]]</f>
        <v>0</v>
      </c>
      <c r="O267" s="2">
        <f>+Tabla356[[#This Row],[BALANCE INICIAL2]]+Tabla356[[#This Row],[ENTRADAS3]]-Tabla356[[#This Row],[SALIDAS4]]</f>
        <v>7540</v>
      </c>
    </row>
    <row r="268" spans="1:15">
      <c r="A268" s="9" t="s">
        <v>26</v>
      </c>
      <c r="B268" s="16" t="s">
        <v>887</v>
      </c>
      <c r="C268" t="s">
        <v>70</v>
      </c>
      <c r="D268" t="s">
        <v>250</v>
      </c>
      <c r="F268" s="9" t="s">
        <v>821</v>
      </c>
      <c r="G268">
        <v>4</v>
      </c>
      <c r="J268">
        <f>+Tabla356[[#This Row],[BALANCE INICIAL]]+Tabla356[[#This Row],[ENTRADAS]]-Tabla356[[#This Row],[SALIDAS]]</f>
        <v>4</v>
      </c>
      <c r="K268" s="2">
        <v>1350</v>
      </c>
      <c r="L268" s="2">
        <f>+Tabla356[[#This Row],[BALANCE INICIAL]]*Tabla356[[#This Row],[PRECIO]]</f>
        <v>5400</v>
      </c>
      <c r="M268" s="2">
        <f>+Tabla356[[#This Row],[ENTRADAS]]*Tabla356[[#This Row],[PRECIO]]</f>
        <v>0</v>
      </c>
      <c r="N268" s="2">
        <f>+Tabla356[[#This Row],[SALIDAS]]*Tabla356[[#This Row],[PRECIO]]</f>
        <v>0</v>
      </c>
      <c r="O268" s="2">
        <f>+Tabla356[[#This Row],[BALANCE INICIAL2]]+Tabla356[[#This Row],[ENTRADAS3]]-Tabla356[[#This Row],[SALIDAS4]]</f>
        <v>5400</v>
      </c>
    </row>
    <row r="269" spans="1:15">
      <c r="A269" s="9" t="s">
        <v>26</v>
      </c>
      <c r="B269" s="16" t="s">
        <v>887</v>
      </c>
      <c r="C269" t="s">
        <v>70</v>
      </c>
      <c r="D269" t="s">
        <v>251</v>
      </c>
      <c r="F269" s="9" t="s">
        <v>821</v>
      </c>
      <c r="G269">
        <v>4</v>
      </c>
      <c r="J269">
        <f>+Tabla356[[#This Row],[BALANCE INICIAL]]+Tabla356[[#This Row],[ENTRADAS]]-Tabla356[[#This Row],[SALIDAS]]</f>
        <v>4</v>
      </c>
      <c r="K269" s="2">
        <v>1450</v>
      </c>
      <c r="L269" s="2">
        <f>+Tabla356[[#This Row],[BALANCE INICIAL]]*Tabla356[[#This Row],[PRECIO]]</f>
        <v>5800</v>
      </c>
      <c r="M269" s="2">
        <f>+Tabla356[[#This Row],[ENTRADAS]]*Tabla356[[#This Row],[PRECIO]]</f>
        <v>0</v>
      </c>
      <c r="N269" s="2">
        <f>+Tabla356[[#This Row],[SALIDAS]]*Tabla356[[#This Row],[PRECIO]]</f>
        <v>0</v>
      </c>
      <c r="O269" s="2">
        <f>+Tabla356[[#This Row],[BALANCE INICIAL2]]+Tabla356[[#This Row],[ENTRADAS3]]-Tabla356[[#This Row],[SALIDAS4]]</f>
        <v>5800</v>
      </c>
    </row>
    <row r="270" spans="1:15">
      <c r="A270" s="9" t="s">
        <v>38</v>
      </c>
      <c r="B270" s="16" t="s">
        <v>904</v>
      </c>
      <c r="C270" t="s">
        <v>84</v>
      </c>
      <c r="D270" t="s">
        <v>226</v>
      </c>
      <c r="F270" s="9" t="s">
        <v>839</v>
      </c>
      <c r="G270">
        <v>4</v>
      </c>
      <c r="J270">
        <f>+Tabla356[[#This Row],[BALANCE INICIAL]]+Tabla356[[#This Row],[ENTRADAS]]-Tabla356[[#This Row],[SALIDAS]]</f>
        <v>4</v>
      </c>
      <c r="K270" s="2">
        <v>12500</v>
      </c>
      <c r="L270" s="2">
        <f>+Tabla356[[#This Row],[BALANCE INICIAL]]*Tabla356[[#This Row],[PRECIO]]</f>
        <v>50000</v>
      </c>
      <c r="M270" s="2">
        <f>+Tabla356[[#This Row],[ENTRADAS]]*Tabla356[[#This Row],[PRECIO]]</f>
        <v>0</v>
      </c>
      <c r="N270" s="2">
        <f>+Tabla356[[#This Row],[SALIDAS]]*Tabla356[[#This Row],[PRECIO]]</f>
        <v>0</v>
      </c>
      <c r="O270" s="2">
        <f>+Tabla356[[#This Row],[BALANCE INICIAL2]]+Tabla356[[#This Row],[ENTRADAS3]]-Tabla356[[#This Row],[SALIDAS4]]</f>
        <v>50000</v>
      </c>
    </row>
    <row r="271" spans="1:15">
      <c r="A271" s="9" t="s">
        <v>55</v>
      </c>
      <c r="B271" s="16" t="s">
        <v>905</v>
      </c>
      <c r="C271" t="s">
        <v>103</v>
      </c>
      <c r="D271" t="s">
        <v>464</v>
      </c>
      <c r="F271" s="9" t="s">
        <v>861</v>
      </c>
      <c r="G271">
        <v>500</v>
      </c>
      <c r="J271">
        <f>+Tabla356[[#This Row],[BALANCE INICIAL]]+Tabla356[[#This Row],[ENTRADAS]]-Tabla356[[#This Row],[SALIDAS]]</f>
        <v>500</v>
      </c>
      <c r="K271" s="2">
        <v>2.4</v>
      </c>
      <c r="L271" s="2">
        <f>+Tabla356[[#This Row],[BALANCE INICIAL]]*Tabla356[[#This Row],[PRECIO]]</f>
        <v>1200</v>
      </c>
      <c r="M271" s="2">
        <f>+Tabla356[[#This Row],[ENTRADAS]]*Tabla356[[#This Row],[PRECIO]]</f>
        <v>0</v>
      </c>
      <c r="N271" s="2">
        <f>+Tabla356[[#This Row],[SALIDAS]]*Tabla356[[#This Row],[PRECIO]]</f>
        <v>0</v>
      </c>
      <c r="O271" s="2">
        <f>+Tabla356[[#This Row],[BALANCE INICIAL2]]+Tabla356[[#This Row],[ENTRADAS3]]-Tabla356[[#This Row],[SALIDAS4]]</f>
        <v>1200</v>
      </c>
    </row>
    <row r="272" spans="1:15">
      <c r="A272" s="11" t="s">
        <v>912</v>
      </c>
      <c r="B272" s="10" t="s">
        <v>913</v>
      </c>
      <c r="C272" s="12" t="s">
        <v>914</v>
      </c>
      <c r="D272" t="s">
        <v>906</v>
      </c>
      <c r="F272" s="9" t="s">
        <v>820</v>
      </c>
      <c r="G272">
        <v>1</v>
      </c>
      <c r="J272">
        <f>+Tabla356[[#This Row],[BALANCE INICIAL]]+Tabla356[[#This Row],[ENTRADAS]]-Tabla356[[#This Row],[SALIDAS]]</f>
        <v>1</v>
      </c>
      <c r="K272" s="2">
        <v>259.52999999999997</v>
      </c>
      <c r="L272" s="2">
        <f>+Tabla356[[#This Row],[BALANCE INICIAL]]*Tabla356[[#This Row],[PRECIO]]</f>
        <v>259.52999999999997</v>
      </c>
      <c r="M272" s="2">
        <f>+Tabla356[[#This Row],[ENTRADAS]]*Tabla356[[#This Row],[PRECIO]]</f>
        <v>0</v>
      </c>
      <c r="N272" s="2">
        <f>+Tabla356[[#This Row],[SALIDAS]]*Tabla356[[#This Row],[PRECIO]]</f>
        <v>0</v>
      </c>
      <c r="O272" s="2">
        <f>+Tabla356[[#This Row],[BALANCE INICIAL2]]+Tabla356[[#This Row],[ENTRADAS3]]-Tabla356[[#This Row],[SALIDAS4]]</f>
        <v>259.52999999999997</v>
      </c>
    </row>
    <row r="273" spans="1:15">
      <c r="A273" s="9" t="s">
        <v>40</v>
      </c>
      <c r="B273" s="16" t="s">
        <v>900</v>
      </c>
      <c r="C273" t="s">
        <v>86</v>
      </c>
      <c r="D273" t="s">
        <v>260</v>
      </c>
      <c r="F273" s="9" t="s">
        <v>820</v>
      </c>
      <c r="G273">
        <v>21</v>
      </c>
      <c r="H273">
        <v>100</v>
      </c>
      <c r="I273">
        <v>36</v>
      </c>
      <c r="J273">
        <f>+Tabla356[[#This Row],[BALANCE INICIAL]]+Tabla356[[#This Row],[ENTRADAS]]-Tabla356[[#This Row],[SALIDAS]]</f>
        <v>85</v>
      </c>
      <c r="K273" s="2">
        <v>98</v>
      </c>
      <c r="L273" s="2">
        <f>+Tabla356[[#This Row],[BALANCE INICIAL]]*Tabla356[[#This Row],[PRECIO]]</f>
        <v>2058</v>
      </c>
      <c r="M273" s="2">
        <f>+Tabla356[[#This Row],[ENTRADAS]]*Tabla356[[#This Row],[PRECIO]]</f>
        <v>9800</v>
      </c>
      <c r="N273" s="2">
        <f>+Tabla356[[#This Row],[SALIDAS]]*Tabla356[[#This Row],[PRECIO]]</f>
        <v>3528</v>
      </c>
      <c r="O273" s="2">
        <f>+Tabla356[[#This Row],[BALANCE INICIAL2]]+Tabla356[[#This Row],[ENTRADAS3]]-Tabla356[[#This Row],[SALIDAS4]]</f>
        <v>8330</v>
      </c>
    </row>
    <row r="274" spans="1:15">
      <c r="A274" s="9" t="s">
        <v>40</v>
      </c>
      <c r="B274" s="16" t="s">
        <v>900</v>
      </c>
      <c r="C274" t="s">
        <v>86</v>
      </c>
      <c r="D274" t="s">
        <v>990</v>
      </c>
      <c r="F274" s="9" t="s">
        <v>820</v>
      </c>
      <c r="G274">
        <v>70</v>
      </c>
      <c r="J274">
        <f>+Tabla356[[#This Row],[BALANCE INICIAL]]+Tabla356[[#This Row],[ENTRADAS]]-Tabla356[[#This Row],[SALIDAS]]</f>
        <v>70</v>
      </c>
      <c r="K274" s="2">
        <v>81.63</v>
      </c>
      <c r="L274" s="2">
        <f>+Tabla356[[#This Row],[BALANCE INICIAL]]*Tabla356[[#This Row],[PRECIO]]</f>
        <v>5714.0999999999995</v>
      </c>
      <c r="M274" s="2">
        <f>+Tabla356[[#This Row],[ENTRADAS]]*Tabla356[[#This Row],[PRECIO]]</f>
        <v>0</v>
      </c>
      <c r="N274" s="2">
        <f>+Tabla356[[#This Row],[SALIDAS]]*Tabla356[[#This Row],[PRECIO]]</f>
        <v>0</v>
      </c>
      <c r="O274" s="2">
        <f>+Tabla356[[#This Row],[BALANCE INICIAL2]]+Tabla356[[#This Row],[ENTRADAS3]]-Tabla356[[#This Row],[SALIDAS4]]</f>
        <v>5714.0999999999995</v>
      </c>
    </row>
    <row r="275" spans="1:15">
      <c r="A275" s="9" t="s">
        <v>40</v>
      </c>
      <c r="B275" s="16" t="s">
        <v>900</v>
      </c>
      <c r="C275" t="s">
        <v>86</v>
      </c>
      <c r="D275" t="s">
        <v>271</v>
      </c>
      <c r="F275" s="9" t="s">
        <v>820</v>
      </c>
      <c r="G275">
        <v>8</v>
      </c>
      <c r="J275">
        <f>+Tabla356[[#This Row],[BALANCE INICIAL]]+Tabla356[[#This Row],[ENTRADAS]]-Tabla356[[#This Row],[SALIDAS]]</f>
        <v>8</v>
      </c>
      <c r="K275" s="2">
        <v>34.5</v>
      </c>
      <c r="L275" s="2">
        <f>+Tabla356[[#This Row],[BALANCE INICIAL]]*Tabla356[[#This Row],[PRECIO]]</f>
        <v>276</v>
      </c>
      <c r="M275" s="2">
        <f>+Tabla356[[#This Row],[ENTRADAS]]*Tabla356[[#This Row],[PRECIO]]</f>
        <v>0</v>
      </c>
      <c r="N275" s="2">
        <f>+Tabla356[[#This Row],[SALIDAS]]*Tabla356[[#This Row],[PRECIO]]</f>
        <v>0</v>
      </c>
      <c r="O275" s="2">
        <f>+Tabla356[[#This Row],[BALANCE INICIAL2]]+Tabla356[[#This Row],[ENTRADAS3]]-Tabla356[[#This Row],[SALIDAS4]]</f>
        <v>276</v>
      </c>
    </row>
    <row r="276" spans="1:15">
      <c r="A276" s="9" t="s">
        <v>40</v>
      </c>
      <c r="B276" s="16" t="s">
        <v>900</v>
      </c>
      <c r="C276" t="s">
        <v>86</v>
      </c>
      <c r="D276" t="s">
        <v>298</v>
      </c>
      <c r="F276" s="9" t="s">
        <v>826</v>
      </c>
      <c r="G276">
        <v>3</v>
      </c>
      <c r="J276">
        <f>+Tabla356[[#This Row],[BALANCE INICIAL]]+Tabla356[[#This Row],[ENTRADAS]]-Tabla356[[#This Row],[SALIDAS]]</f>
        <v>3</v>
      </c>
      <c r="K276" s="2">
        <v>650.5</v>
      </c>
      <c r="L276" s="2">
        <f>+Tabla356[[#This Row],[BALANCE INICIAL]]*Tabla356[[#This Row],[PRECIO]]</f>
        <v>1951.5</v>
      </c>
      <c r="M276" s="2">
        <f>+Tabla356[[#This Row],[ENTRADAS]]*Tabla356[[#This Row],[PRECIO]]</f>
        <v>0</v>
      </c>
      <c r="N276" s="2">
        <f>+Tabla356[[#This Row],[SALIDAS]]*Tabla356[[#This Row],[PRECIO]]</f>
        <v>0</v>
      </c>
      <c r="O276" s="2">
        <f>+Tabla356[[#This Row],[BALANCE INICIAL2]]+Tabla356[[#This Row],[ENTRADAS3]]-Tabla356[[#This Row],[SALIDAS4]]</f>
        <v>1951.5</v>
      </c>
    </row>
    <row r="277" spans="1:15">
      <c r="A277" s="9" t="s">
        <v>49</v>
      </c>
      <c r="B277" t="s">
        <v>899</v>
      </c>
      <c r="C277" t="s">
        <v>98</v>
      </c>
      <c r="D277" t="s">
        <v>387</v>
      </c>
      <c r="F277" s="9" t="s">
        <v>820</v>
      </c>
      <c r="G277">
        <v>2</v>
      </c>
      <c r="J277">
        <f>+Tabla356[[#This Row],[BALANCE INICIAL]]+Tabla356[[#This Row],[ENTRADAS]]-Tabla356[[#This Row],[SALIDAS]]</f>
        <v>2</v>
      </c>
      <c r="K277" s="2">
        <v>9157</v>
      </c>
      <c r="L277" s="2">
        <f>+Tabla356[[#This Row],[BALANCE INICIAL]]*Tabla356[[#This Row],[PRECIO]]</f>
        <v>18314</v>
      </c>
      <c r="M277" s="2">
        <f>+Tabla356[[#This Row],[ENTRADAS]]*Tabla356[[#This Row],[PRECIO]]</f>
        <v>0</v>
      </c>
      <c r="N277" s="2">
        <f>+Tabla356[[#This Row],[SALIDAS]]*Tabla356[[#This Row],[PRECIO]]</f>
        <v>0</v>
      </c>
      <c r="O277" s="2">
        <f>+Tabla356[[#This Row],[BALANCE INICIAL2]]+Tabla356[[#This Row],[ENTRADAS3]]-Tabla356[[#This Row],[SALIDAS4]]</f>
        <v>18314</v>
      </c>
    </row>
    <row r="278" spans="1:15">
      <c r="A278" s="9" t="s">
        <v>49</v>
      </c>
      <c r="B278" t="s">
        <v>899</v>
      </c>
      <c r="C278" t="s">
        <v>98</v>
      </c>
      <c r="D278" t="s">
        <v>388</v>
      </c>
      <c r="F278" s="9" t="s">
        <v>820</v>
      </c>
      <c r="G278">
        <v>4</v>
      </c>
      <c r="J278">
        <f>+Tabla356[[#This Row],[BALANCE INICIAL]]+Tabla356[[#This Row],[ENTRADAS]]-Tabla356[[#This Row],[SALIDAS]]</f>
        <v>4</v>
      </c>
      <c r="K278" s="2">
        <v>6750</v>
      </c>
      <c r="L278" s="2">
        <f>+Tabla356[[#This Row],[BALANCE INICIAL]]*Tabla356[[#This Row],[PRECIO]]</f>
        <v>27000</v>
      </c>
      <c r="M278" s="2">
        <f>+Tabla356[[#This Row],[ENTRADAS]]*Tabla356[[#This Row],[PRECIO]]</f>
        <v>0</v>
      </c>
      <c r="N278" s="2">
        <f>+Tabla356[[#This Row],[SALIDAS]]*Tabla356[[#This Row],[PRECIO]]</f>
        <v>0</v>
      </c>
      <c r="O278" s="2">
        <f>+Tabla356[[#This Row],[BALANCE INICIAL2]]+Tabla356[[#This Row],[ENTRADAS3]]-Tabla356[[#This Row],[SALIDAS4]]</f>
        <v>27000</v>
      </c>
    </row>
    <row r="279" spans="1:15">
      <c r="A279" s="9" t="s">
        <v>49</v>
      </c>
      <c r="B279" t="s">
        <v>899</v>
      </c>
      <c r="C279" t="s">
        <v>98</v>
      </c>
      <c r="D279" t="s">
        <v>389</v>
      </c>
      <c r="F279" s="9" t="s">
        <v>820</v>
      </c>
      <c r="G279">
        <v>6</v>
      </c>
      <c r="J279">
        <f>+Tabla356[[#This Row],[BALANCE INICIAL]]+Tabla356[[#This Row],[ENTRADAS]]-Tabla356[[#This Row],[SALIDAS]]</f>
        <v>6</v>
      </c>
      <c r="K279" s="2">
        <v>8430</v>
      </c>
      <c r="L279" s="2">
        <f>+Tabla356[[#This Row],[BALANCE INICIAL]]*Tabla356[[#This Row],[PRECIO]]</f>
        <v>50580</v>
      </c>
      <c r="M279" s="2">
        <f>+Tabla356[[#This Row],[ENTRADAS]]*Tabla356[[#This Row],[PRECIO]]</f>
        <v>0</v>
      </c>
      <c r="N279" s="2">
        <f>+Tabla356[[#This Row],[SALIDAS]]*Tabla356[[#This Row],[PRECIO]]</f>
        <v>0</v>
      </c>
      <c r="O279" s="2">
        <f>+Tabla356[[#This Row],[BALANCE INICIAL2]]+Tabla356[[#This Row],[ENTRADAS3]]-Tabla356[[#This Row],[SALIDAS4]]</f>
        <v>50580</v>
      </c>
    </row>
    <row r="280" spans="1:15">
      <c r="A280" s="9" t="s">
        <v>53</v>
      </c>
      <c r="B280" s="16" t="s">
        <v>898</v>
      </c>
      <c r="C280" t="s">
        <v>101</v>
      </c>
      <c r="D280" t="s">
        <v>392</v>
      </c>
      <c r="F280" s="9" t="s">
        <v>826</v>
      </c>
      <c r="G280">
        <v>5</v>
      </c>
      <c r="J280">
        <f>+Tabla356[[#This Row],[BALANCE INICIAL]]+Tabla356[[#This Row],[ENTRADAS]]-Tabla356[[#This Row],[SALIDAS]]</f>
        <v>5</v>
      </c>
      <c r="K280" s="2">
        <v>380</v>
      </c>
      <c r="L280" s="2">
        <f>+Tabla356[[#This Row],[BALANCE INICIAL]]*Tabla356[[#This Row],[PRECIO]]</f>
        <v>1900</v>
      </c>
      <c r="M280" s="2">
        <f>+Tabla356[[#This Row],[ENTRADAS]]*Tabla356[[#This Row],[PRECIO]]</f>
        <v>0</v>
      </c>
      <c r="N280" s="2">
        <f>+Tabla356[[#This Row],[SALIDAS]]*Tabla356[[#This Row],[PRECIO]]</f>
        <v>0</v>
      </c>
      <c r="O280" s="2">
        <f>+Tabla356[[#This Row],[BALANCE INICIAL2]]+Tabla356[[#This Row],[ENTRADAS3]]-Tabla356[[#This Row],[SALIDAS4]]</f>
        <v>1900</v>
      </c>
    </row>
    <row r="281" spans="1:15">
      <c r="A281" s="9" t="s">
        <v>48</v>
      </c>
      <c r="B281" s="16" t="s">
        <v>886</v>
      </c>
      <c r="C281" t="s">
        <v>95</v>
      </c>
      <c r="D281" t="s">
        <v>360</v>
      </c>
      <c r="F281" s="9" t="s">
        <v>826</v>
      </c>
      <c r="G281">
        <v>1</v>
      </c>
      <c r="I281">
        <v>1</v>
      </c>
      <c r="J281">
        <f>+Tabla356[[#This Row],[BALANCE INICIAL]]+Tabla356[[#This Row],[ENTRADAS]]-Tabla356[[#This Row],[SALIDAS]]</f>
        <v>0</v>
      </c>
      <c r="K281" s="2">
        <v>2616.63</v>
      </c>
      <c r="L281" s="2">
        <f>+Tabla356[[#This Row],[BALANCE INICIAL]]*Tabla356[[#This Row],[PRECIO]]</f>
        <v>2616.63</v>
      </c>
      <c r="M281" s="2">
        <f>+Tabla356[[#This Row],[ENTRADAS]]*Tabla356[[#This Row],[PRECIO]]</f>
        <v>0</v>
      </c>
      <c r="N281" s="2">
        <f>+Tabla356[[#This Row],[SALIDAS]]*Tabla356[[#This Row],[PRECIO]]</f>
        <v>2616.63</v>
      </c>
      <c r="O281" s="2">
        <f>+Tabla356[[#This Row],[BALANCE INICIAL2]]+Tabla356[[#This Row],[ENTRADAS3]]-Tabla356[[#This Row],[SALIDAS4]]</f>
        <v>0</v>
      </c>
    </row>
    <row r="282" spans="1:15">
      <c r="A282" s="9" t="s">
        <v>48</v>
      </c>
      <c r="B282" s="16" t="s">
        <v>886</v>
      </c>
      <c r="C282" t="s">
        <v>95</v>
      </c>
      <c r="D282" t="s">
        <v>719</v>
      </c>
      <c r="F282" s="9" t="s">
        <v>820</v>
      </c>
      <c r="G282">
        <v>2</v>
      </c>
      <c r="J282">
        <f>+Tabla356[[#This Row],[BALANCE INICIAL]]+Tabla356[[#This Row],[ENTRADAS]]-Tabla356[[#This Row],[SALIDAS]]</f>
        <v>2</v>
      </c>
      <c r="K282" s="2">
        <v>3399</v>
      </c>
      <c r="L282" s="2">
        <f>+Tabla356[[#This Row],[BALANCE INICIAL]]*Tabla356[[#This Row],[PRECIO]]</f>
        <v>6798</v>
      </c>
      <c r="M282" s="2">
        <f>+Tabla356[[#This Row],[ENTRADAS]]*Tabla356[[#This Row],[PRECIO]]</f>
        <v>0</v>
      </c>
      <c r="N282" s="2">
        <f>+Tabla356[[#This Row],[SALIDAS]]*Tabla356[[#This Row],[PRECIO]]</f>
        <v>0</v>
      </c>
      <c r="O282" s="2">
        <f>+Tabla356[[#This Row],[BALANCE INICIAL2]]+Tabla356[[#This Row],[ENTRADAS3]]-Tabla356[[#This Row],[SALIDAS4]]</f>
        <v>6798</v>
      </c>
    </row>
    <row r="283" spans="1:15">
      <c r="A283" s="9" t="s">
        <v>31</v>
      </c>
      <c r="B283" t="s">
        <v>897</v>
      </c>
      <c r="C283" t="s">
        <v>69</v>
      </c>
      <c r="D283" t="s">
        <v>123</v>
      </c>
      <c r="F283" s="9" t="s">
        <v>825</v>
      </c>
      <c r="G283">
        <v>61</v>
      </c>
      <c r="I283">
        <v>4</v>
      </c>
      <c r="J283">
        <f>+Tabla356[[#This Row],[BALANCE INICIAL]]+Tabla356[[#This Row],[ENTRADAS]]-Tabla356[[#This Row],[SALIDAS]]</f>
        <v>57</v>
      </c>
      <c r="K283" s="2">
        <v>125</v>
      </c>
      <c r="L283" s="2">
        <f>+Tabla356[[#This Row],[BALANCE INICIAL]]*Tabla356[[#This Row],[PRECIO]]</f>
        <v>7625</v>
      </c>
      <c r="M283" s="2">
        <f>+Tabla356[[#This Row],[ENTRADAS]]*Tabla356[[#This Row],[PRECIO]]</f>
        <v>0</v>
      </c>
      <c r="N283" s="2">
        <f>+Tabla356[[#This Row],[SALIDAS]]*Tabla356[[#This Row],[PRECIO]]</f>
        <v>500</v>
      </c>
      <c r="O283" s="2">
        <f>+Tabla356[[#This Row],[BALANCE INICIAL2]]+Tabla356[[#This Row],[ENTRADAS3]]-Tabla356[[#This Row],[SALIDAS4]]</f>
        <v>7125</v>
      </c>
    </row>
    <row r="284" spans="1:15">
      <c r="A284" s="9" t="s">
        <v>31</v>
      </c>
      <c r="B284" t="s">
        <v>897</v>
      </c>
      <c r="C284" t="s">
        <v>69</v>
      </c>
      <c r="D284" t="s">
        <v>124</v>
      </c>
      <c r="F284" s="9" t="s">
        <v>820</v>
      </c>
      <c r="G284">
        <v>17</v>
      </c>
      <c r="H284">
        <v>0</v>
      </c>
      <c r="I284">
        <v>17</v>
      </c>
      <c r="J284">
        <f>+Tabla356[[#This Row],[BALANCE INICIAL]]+Tabla356[[#This Row],[ENTRADAS]]-Tabla356[[#This Row],[SALIDAS]]</f>
        <v>0</v>
      </c>
      <c r="K284" s="2">
        <v>85</v>
      </c>
      <c r="L284" s="2">
        <f>+Tabla356[[#This Row],[BALANCE INICIAL]]*Tabla356[[#This Row],[PRECIO]]</f>
        <v>1445</v>
      </c>
      <c r="M284" s="2">
        <f>+Tabla356[[#This Row],[ENTRADAS]]*Tabla356[[#This Row],[PRECIO]]</f>
        <v>0</v>
      </c>
      <c r="N284" s="2">
        <f>+Tabla356[[#This Row],[SALIDAS]]*Tabla356[[#This Row],[PRECIO]]</f>
        <v>1445</v>
      </c>
      <c r="O284" s="2">
        <f>+Tabla356[[#This Row],[BALANCE INICIAL2]]+Tabla356[[#This Row],[ENTRADAS3]]-Tabla356[[#This Row],[SALIDAS4]]</f>
        <v>0</v>
      </c>
    </row>
    <row r="285" spans="1:15">
      <c r="A285" s="9" t="s">
        <v>31</v>
      </c>
      <c r="B285" t="s">
        <v>897</v>
      </c>
      <c r="C285" t="s">
        <v>75</v>
      </c>
      <c r="D285" t="s">
        <v>159</v>
      </c>
      <c r="F285" s="9" t="s">
        <v>820</v>
      </c>
      <c r="G285">
        <v>70</v>
      </c>
      <c r="H285">
        <v>125</v>
      </c>
      <c r="I285">
        <v>50</v>
      </c>
      <c r="J285">
        <f>+Tabla356[[#This Row],[BALANCE INICIAL]]+Tabla356[[#This Row],[ENTRADAS]]-Tabla356[[#This Row],[SALIDAS]]</f>
        <v>145</v>
      </c>
      <c r="K285" s="2">
        <v>13.18</v>
      </c>
      <c r="L285" s="2">
        <f>+Tabla356[[#This Row],[BALANCE INICIAL]]*Tabla356[[#This Row],[PRECIO]]</f>
        <v>922.6</v>
      </c>
      <c r="M285" s="2">
        <f>+Tabla356[[#This Row],[ENTRADAS]]*Tabla356[[#This Row],[PRECIO]]</f>
        <v>1647.5</v>
      </c>
      <c r="N285" s="2">
        <f>+Tabla356[[#This Row],[SALIDAS]]*Tabla356[[#This Row],[PRECIO]]</f>
        <v>659</v>
      </c>
      <c r="O285" s="2">
        <f>+Tabla356[[#This Row],[BALANCE INICIAL2]]+Tabla356[[#This Row],[ENTRADAS3]]-Tabla356[[#This Row],[SALIDAS4]]</f>
        <v>1911.1</v>
      </c>
    </row>
    <row r="286" spans="1:15">
      <c r="A286" s="9" t="s">
        <v>31</v>
      </c>
      <c r="B286" t="s">
        <v>897</v>
      </c>
      <c r="C286" t="s">
        <v>75</v>
      </c>
      <c r="D286" t="s">
        <v>160</v>
      </c>
      <c r="F286" s="9" t="s">
        <v>820</v>
      </c>
      <c r="G286">
        <v>40</v>
      </c>
      <c r="H286">
        <v>125</v>
      </c>
      <c r="I286">
        <v>20</v>
      </c>
      <c r="J286">
        <f>+Tabla356[[#This Row],[BALANCE INICIAL]]+Tabla356[[#This Row],[ENTRADAS]]-Tabla356[[#This Row],[SALIDAS]]</f>
        <v>145</v>
      </c>
      <c r="K286" s="2">
        <v>10</v>
      </c>
      <c r="L286" s="2">
        <f>+Tabla356[[#This Row],[BALANCE INICIAL]]*Tabla356[[#This Row],[PRECIO]]</f>
        <v>400</v>
      </c>
      <c r="M286" s="2">
        <f>+Tabla356[[#This Row],[ENTRADAS]]*Tabla356[[#This Row],[PRECIO]]</f>
        <v>1250</v>
      </c>
      <c r="N286" s="2">
        <f>+Tabla356[[#This Row],[SALIDAS]]*Tabla356[[#This Row],[PRECIO]]</f>
        <v>200</v>
      </c>
      <c r="O286" s="2">
        <f>+Tabla356[[#This Row],[BALANCE INICIAL2]]+Tabla356[[#This Row],[ENTRADAS3]]-Tabla356[[#This Row],[SALIDAS4]]</f>
        <v>1450</v>
      </c>
    </row>
    <row r="287" spans="1:15">
      <c r="A287" s="9" t="s">
        <v>31</v>
      </c>
      <c r="B287" t="s">
        <v>897</v>
      </c>
      <c r="C287" t="s">
        <v>75</v>
      </c>
      <c r="D287" t="s">
        <v>161</v>
      </c>
      <c r="F287" s="9" t="s">
        <v>820</v>
      </c>
      <c r="G287">
        <v>106</v>
      </c>
      <c r="H287">
        <v>100</v>
      </c>
      <c r="I287">
        <v>50</v>
      </c>
      <c r="J287">
        <f>+Tabla356[[#This Row],[BALANCE INICIAL]]+Tabla356[[#This Row],[ENTRADAS]]-Tabla356[[#This Row],[SALIDAS]]</f>
        <v>156</v>
      </c>
      <c r="K287" s="2">
        <v>17.62</v>
      </c>
      <c r="L287" s="2">
        <f>+Tabla356[[#This Row],[BALANCE INICIAL]]*Tabla356[[#This Row],[PRECIO]]</f>
        <v>1867.72</v>
      </c>
      <c r="M287" s="2">
        <f>+Tabla356[[#This Row],[ENTRADAS]]*Tabla356[[#This Row],[PRECIO]]</f>
        <v>1762</v>
      </c>
      <c r="N287" s="2">
        <f>+Tabla356[[#This Row],[SALIDAS]]*Tabla356[[#This Row],[PRECIO]]</f>
        <v>881</v>
      </c>
      <c r="O287" s="2">
        <f>+Tabla356[[#This Row],[BALANCE INICIAL2]]+Tabla356[[#This Row],[ENTRADAS3]]-Tabla356[[#This Row],[SALIDAS4]]</f>
        <v>2748.7200000000003</v>
      </c>
    </row>
    <row r="288" spans="1:15">
      <c r="A288" s="9" t="s">
        <v>31</v>
      </c>
      <c r="B288" t="s">
        <v>897</v>
      </c>
      <c r="C288" t="s">
        <v>75</v>
      </c>
      <c r="D288" t="s">
        <v>189</v>
      </c>
      <c r="F288" s="9" t="s">
        <v>825</v>
      </c>
      <c r="G288">
        <v>78</v>
      </c>
      <c r="H288">
        <v>200</v>
      </c>
      <c r="I288">
        <v>96</v>
      </c>
      <c r="J288">
        <f>+Tabla356[[#This Row],[BALANCE INICIAL]]+Tabla356[[#This Row],[ENTRADAS]]-Tabla356[[#This Row],[SALIDAS]]</f>
        <v>182</v>
      </c>
      <c r="K288" s="2">
        <v>52</v>
      </c>
      <c r="L288" s="2">
        <f>+Tabla356[[#This Row],[BALANCE INICIAL]]*Tabla356[[#This Row],[PRECIO]]</f>
        <v>4056</v>
      </c>
      <c r="M288" s="2">
        <f>+Tabla356[[#This Row],[ENTRADAS]]*Tabla356[[#This Row],[PRECIO]]</f>
        <v>10400</v>
      </c>
      <c r="N288" s="2">
        <f>+Tabla356[[#This Row],[SALIDAS]]*Tabla356[[#This Row],[PRECIO]]</f>
        <v>4992</v>
      </c>
      <c r="O288" s="2">
        <f>+Tabla356[[#This Row],[BALANCE INICIAL2]]+Tabla356[[#This Row],[ENTRADAS3]]-Tabla356[[#This Row],[SALIDAS4]]</f>
        <v>9464</v>
      </c>
    </row>
    <row r="289" spans="1:15">
      <c r="A289" s="9" t="s">
        <v>31</v>
      </c>
      <c r="B289" t="s">
        <v>897</v>
      </c>
      <c r="C289" t="s">
        <v>75</v>
      </c>
      <c r="D289" t="s">
        <v>987</v>
      </c>
      <c r="F289" s="9" t="s">
        <v>820</v>
      </c>
      <c r="G289">
        <v>16</v>
      </c>
      <c r="I289">
        <v>2</v>
      </c>
      <c r="J289">
        <f>+Tabla356[[#This Row],[BALANCE INICIAL]]+Tabla356[[#This Row],[ENTRADAS]]-Tabla356[[#This Row],[SALIDAS]]</f>
        <v>14</v>
      </c>
      <c r="K289" s="2">
        <v>2261.25</v>
      </c>
      <c r="L289" s="2">
        <f>+Tabla356[[#This Row],[BALANCE INICIAL]]*Tabla356[[#This Row],[PRECIO]]</f>
        <v>36180</v>
      </c>
      <c r="M289" s="2">
        <f>+Tabla356[[#This Row],[ENTRADAS]]*Tabla356[[#This Row],[PRECIO]]</f>
        <v>0</v>
      </c>
      <c r="N289" s="2">
        <f>+Tabla356[[#This Row],[SALIDAS]]*Tabla356[[#This Row],[PRECIO]]</f>
        <v>4522.5</v>
      </c>
      <c r="O289" s="2">
        <f>+Tabla356[[#This Row],[BALANCE INICIAL2]]+Tabla356[[#This Row],[ENTRADAS3]]-Tabla356[[#This Row],[SALIDAS4]]</f>
        <v>31657.5</v>
      </c>
    </row>
    <row r="290" spans="1:15">
      <c r="A290" s="9" t="s">
        <v>31</v>
      </c>
      <c r="B290" t="s">
        <v>897</v>
      </c>
      <c r="C290" t="s">
        <v>75</v>
      </c>
      <c r="D290" t="s">
        <v>194</v>
      </c>
      <c r="F290" s="9" t="s">
        <v>824</v>
      </c>
      <c r="G290">
        <v>7</v>
      </c>
      <c r="J290">
        <f>+Tabla356[[#This Row],[BALANCE INICIAL]]+Tabla356[[#This Row],[ENTRADAS]]-Tabla356[[#This Row],[SALIDAS]]</f>
        <v>7</v>
      </c>
      <c r="K290" s="2">
        <v>270</v>
      </c>
      <c r="L290" s="2">
        <f>+Tabla356[[#This Row],[BALANCE INICIAL]]*Tabla356[[#This Row],[PRECIO]]</f>
        <v>1890</v>
      </c>
      <c r="M290" s="2">
        <f>+Tabla356[[#This Row],[ENTRADAS]]*Tabla356[[#This Row],[PRECIO]]</f>
        <v>0</v>
      </c>
      <c r="N290" s="2">
        <f>+Tabla356[[#This Row],[SALIDAS]]*Tabla356[[#This Row],[PRECIO]]</f>
        <v>0</v>
      </c>
      <c r="O290" s="2">
        <f>+Tabla356[[#This Row],[BALANCE INICIAL2]]+Tabla356[[#This Row],[ENTRADAS3]]-Tabla356[[#This Row],[SALIDAS4]]</f>
        <v>1890</v>
      </c>
    </row>
    <row r="291" spans="1:15">
      <c r="A291" s="9" t="s">
        <v>31</v>
      </c>
      <c r="B291" t="s">
        <v>897</v>
      </c>
      <c r="C291" t="s">
        <v>75</v>
      </c>
      <c r="D291" t="s">
        <v>195</v>
      </c>
      <c r="F291" s="9" t="s">
        <v>840</v>
      </c>
      <c r="G291">
        <v>193</v>
      </c>
      <c r="H291">
        <v>150</v>
      </c>
      <c r="I291">
        <v>193</v>
      </c>
      <c r="J291">
        <f>+Tabla356[[#This Row],[BALANCE INICIAL]]+Tabla356[[#This Row],[ENTRADAS]]-Tabla356[[#This Row],[SALIDAS]]</f>
        <v>150</v>
      </c>
      <c r="K291" s="2">
        <v>74</v>
      </c>
      <c r="L291" s="2">
        <f>+Tabla356[[#This Row],[BALANCE INICIAL]]*Tabla356[[#This Row],[PRECIO]]</f>
        <v>14282</v>
      </c>
      <c r="M291" s="2">
        <f>+Tabla356[[#This Row],[ENTRADAS]]*Tabla356[[#This Row],[PRECIO]]</f>
        <v>11100</v>
      </c>
      <c r="N291" s="2">
        <f>+Tabla356[[#This Row],[SALIDAS]]*Tabla356[[#This Row],[PRECIO]]</f>
        <v>14282</v>
      </c>
      <c r="O291" s="2">
        <f>+Tabla356[[#This Row],[BALANCE INICIAL2]]+Tabla356[[#This Row],[ENTRADAS3]]-Tabla356[[#This Row],[SALIDAS4]]</f>
        <v>11100</v>
      </c>
    </row>
    <row r="292" spans="1:15">
      <c r="A292" s="9" t="s">
        <v>31</v>
      </c>
      <c r="B292" t="s">
        <v>897</v>
      </c>
      <c r="C292" t="s">
        <v>75</v>
      </c>
      <c r="D292" t="s">
        <v>196</v>
      </c>
      <c r="F292" s="9" t="s">
        <v>841</v>
      </c>
      <c r="G292">
        <v>10</v>
      </c>
      <c r="I292">
        <v>1</v>
      </c>
      <c r="J292">
        <f>+Tabla356[[#This Row],[BALANCE INICIAL]]+Tabla356[[#This Row],[ENTRADAS]]-Tabla356[[#This Row],[SALIDAS]]</f>
        <v>9</v>
      </c>
      <c r="K292" s="2">
        <v>810</v>
      </c>
      <c r="L292" s="2">
        <f>+Tabla356[[#This Row],[BALANCE INICIAL]]*Tabla356[[#This Row],[PRECIO]]</f>
        <v>8100</v>
      </c>
      <c r="M292" s="2">
        <f>+Tabla356[[#This Row],[ENTRADAS]]*Tabla356[[#This Row],[PRECIO]]</f>
        <v>0</v>
      </c>
      <c r="N292" s="2">
        <f>+Tabla356[[#This Row],[SALIDAS]]*Tabla356[[#This Row],[PRECIO]]</f>
        <v>810</v>
      </c>
      <c r="O292" s="2">
        <f>+Tabla356[[#This Row],[BALANCE INICIAL2]]+Tabla356[[#This Row],[ENTRADAS3]]-Tabla356[[#This Row],[SALIDAS4]]</f>
        <v>7290</v>
      </c>
    </row>
    <row r="293" spans="1:15">
      <c r="A293" s="9" t="s">
        <v>31</v>
      </c>
      <c r="B293" t="s">
        <v>897</v>
      </c>
      <c r="C293" t="s">
        <v>75</v>
      </c>
      <c r="D293" t="s">
        <v>197</v>
      </c>
      <c r="F293" s="9" t="s">
        <v>820</v>
      </c>
      <c r="G293">
        <v>100</v>
      </c>
      <c r="I293">
        <v>10</v>
      </c>
      <c r="J293">
        <f>+Tabla356[[#This Row],[BALANCE INICIAL]]+Tabla356[[#This Row],[ENTRADAS]]-Tabla356[[#This Row],[SALIDAS]]</f>
        <v>90</v>
      </c>
      <c r="K293" s="2">
        <v>170</v>
      </c>
      <c r="L293" s="2">
        <f>+Tabla356[[#This Row],[BALANCE INICIAL]]*Tabla356[[#This Row],[PRECIO]]</f>
        <v>17000</v>
      </c>
      <c r="M293" s="2">
        <f>+Tabla356[[#This Row],[ENTRADAS]]*Tabla356[[#This Row],[PRECIO]]</f>
        <v>0</v>
      </c>
      <c r="N293" s="2">
        <f>+Tabla356[[#This Row],[SALIDAS]]*Tabla356[[#This Row],[PRECIO]]</f>
        <v>1700</v>
      </c>
      <c r="O293" s="2">
        <f>+Tabla356[[#This Row],[BALANCE INICIAL2]]+Tabla356[[#This Row],[ENTRADAS3]]-Tabla356[[#This Row],[SALIDAS4]]</f>
        <v>15300</v>
      </c>
    </row>
    <row r="294" spans="1:15">
      <c r="A294" s="9" t="s">
        <v>31</v>
      </c>
      <c r="B294" t="s">
        <v>897</v>
      </c>
      <c r="C294" t="s">
        <v>75</v>
      </c>
      <c r="D294" t="s">
        <v>198</v>
      </c>
      <c r="F294" s="9" t="s">
        <v>820</v>
      </c>
      <c r="G294">
        <v>73</v>
      </c>
      <c r="J294">
        <f>+Tabla356[[#This Row],[BALANCE INICIAL]]+Tabla356[[#This Row],[ENTRADAS]]-Tabla356[[#This Row],[SALIDAS]]</f>
        <v>73</v>
      </c>
      <c r="K294" s="2">
        <v>189.61</v>
      </c>
      <c r="L294" s="2">
        <f>+Tabla356[[#This Row],[BALANCE INICIAL]]*Tabla356[[#This Row],[PRECIO]]</f>
        <v>13841.53</v>
      </c>
      <c r="M294" s="2">
        <f>+Tabla356[[#This Row],[ENTRADAS]]*Tabla356[[#This Row],[PRECIO]]</f>
        <v>0</v>
      </c>
      <c r="N294" s="2">
        <f>+Tabla356[[#This Row],[SALIDAS]]*Tabla356[[#This Row],[PRECIO]]</f>
        <v>0</v>
      </c>
      <c r="O294" s="2">
        <f>+Tabla356[[#This Row],[BALANCE INICIAL2]]+Tabla356[[#This Row],[ENTRADAS3]]-Tabla356[[#This Row],[SALIDAS4]]</f>
        <v>13841.53</v>
      </c>
    </row>
    <row r="295" spans="1:15">
      <c r="A295" s="9" t="s">
        <v>31</v>
      </c>
      <c r="B295" t="s">
        <v>897</v>
      </c>
      <c r="C295" t="s">
        <v>75</v>
      </c>
      <c r="D295" t="s">
        <v>199</v>
      </c>
      <c r="F295" s="9" t="s">
        <v>820</v>
      </c>
      <c r="G295">
        <v>8</v>
      </c>
      <c r="I295">
        <v>8</v>
      </c>
      <c r="J295">
        <f>+Tabla356[[#This Row],[BALANCE INICIAL]]+Tabla356[[#This Row],[ENTRADAS]]-Tabla356[[#This Row],[SALIDAS]]</f>
        <v>0</v>
      </c>
      <c r="K295" s="2">
        <v>850</v>
      </c>
      <c r="L295" s="2">
        <f>+Tabla356[[#This Row],[BALANCE INICIAL]]*Tabla356[[#This Row],[PRECIO]]</f>
        <v>6800</v>
      </c>
      <c r="M295" s="2">
        <f>+Tabla356[[#This Row],[ENTRADAS]]*Tabla356[[#This Row],[PRECIO]]</f>
        <v>0</v>
      </c>
      <c r="N295" s="2">
        <f>+Tabla356[[#This Row],[SALIDAS]]*Tabla356[[#This Row],[PRECIO]]</f>
        <v>6800</v>
      </c>
      <c r="O295" s="2">
        <f>+Tabla356[[#This Row],[BALANCE INICIAL2]]+Tabla356[[#This Row],[ENTRADAS3]]-Tabla356[[#This Row],[SALIDAS4]]</f>
        <v>0</v>
      </c>
    </row>
    <row r="296" spans="1:15">
      <c r="A296" s="9" t="s">
        <v>31</v>
      </c>
      <c r="B296" t="s">
        <v>897</v>
      </c>
      <c r="C296" t="s">
        <v>75</v>
      </c>
      <c r="D296" t="s">
        <v>202</v>
      </c>
      <c r="F296" s="9" t="s">
        <v>820</v>
      </c>
      <c r="G296">
        <v>46</v>
      </c>
      <c r="H296">
        <v>125</v>
      </c>
      <c r="I296">
        <v>30</v>
      </c>
      <c r="J296">
        <f>+Tabla356[[#This Row],[BALANCE INICIAL]]+Tabla356[[#This Row],[ENTRADAS]]-Tabla356[[#This Row],[SALIDAS]]</f>
        <v>141</v>
      </c>
      <c r="K296" s="2">
        <v>129.80000000000001</v>
      </c>
      <c r="L296" s="2">
        <f>+Tabla356[[#This Row],[BALANCE INICIAL]]*Tabla356[[#This Row],[PRECIO]]</f>
        <v>5970.8</v>
      </c>
      <c r="M296" s="2">
        <f>+Tabla356[[#This Row],[ENTRADAS]]*Tabla356[[#This Row],[PRECIO]]</f>
        <v>16225.000000000002</v>
      </c>
      <c r="N296" s="2">
        <f>+Tabla356[[#This Row],[SALIDAS]]*Tabla356[[#This Row],[PRECIO]]</f>
        <v>3894.0000000000005</v>
      </c>
      <c r="O296" s="2">
        <f>+Tabla356[[#This Row],[BALANCE INICIAL2]]+Tabla356[[#This Row],[ENTRADAS3]]-Tabla356[[#This Row],[SALIDAS4]]</f>
        <v>18301.800000000003</v>
      </c>
    </row>
    <row r="297" spans="1:15">
      <c r="A297" s="9" t="s">
        <v>31</v>
      </c>
      <c r="B297" t="s">
        <v>897</v>
      </c>
      <c r="C297" t="s">
        <v>75</v>
      </c>
      <c r="D297" t="s">
        <v>203</v>
      </c>
      <c r="F297" s="9" t="s">
        <v>842</v>
      </c>
      <c r="G297">
        <v>115</v>
      </c>
      <c r="J297">
        <f>+Tabla356[[#This Row],[BALANCE INICIAL]]+Tabla356[[#This Row],[ENTRADAS]]-Tabla356[[#This Row],[SALIDAS]]</f>
        <v>115</v>
      </c>
      <c r="K297" s="2">
        <v>71.5</v>
      </c>
      <c r="L297" s="2">
        <f>+Tabla356[[#This Row],[BALANCE INICIAL]]*Tabla356[[#This Row],[PRECIO]]</f>
        <v>8222.5</v>
      </c>
      <c r="M297" s="2">
        <f>+Tabla356[[#This Row],[ENTRADAS]]*Tabla356[[#This Row],[PRECIO]]</f>
        <v>0</v>
      </c>
      <c r="N297" s="2">
        <f>+Tabla356[[#This Row],[SALIDAS]]*Tabla356[[#This Row],[PRECIO]]</f>
        <v>0</v>
      </c>
      <c r="O297" s="2">
        <f>+Tabla356[[#This Row],[BALANCE INICIAL2]]+Tabla356[[#This Row],[ENTRADAS3]]-Tabla356[[#This Row],[SALIDAS4]]</f>
        <v>8222.5</v>
      </c>
    </row>
    <row r="298" spans="1:15">
      <c r="A298" s="9" t="s">
        <v>31</v>
      </c>
      <c r="B298" t="s">
        <v>897</v>
      </c>
      <c r="C298" t="s">
        <v>75</v>
      </c>
      <c r="D298" t="s">
        <v>204</v>
      </c>
      <c r="F298" s="9" t="s">
        <v>820</v>
      </c>
      <c r="G298">
        <v>6</v>
      </c>
      <c r="J298">
        <f>+Tabla356[[#This Row],[BALANCE INICIAL]]+Tabla356[[#This Row],[ENTRADAS]]-Tabla356[[#This Row],[SALIDAS]]</f>
        <v>6</v>
      </c>
      <c r="K298" s="2">
        <v>500</v>
      </c>
      <c r="L298" s="2">
        <f>+Tabla356[[#This Row],[BALANCE INICIAL]]*Tabla356[[#This Row],[PRECIO]]</f>
        <v>3000</v>
      </c>
      <c r="M298" s="2">
        <f>+Tabla356[[#This Row],[ENTRADAS]]*Tabla356[[#This Row],[PRECIO]]</f>
        <v>0</v>
      </c>
      <c r="N298" s="2">
        <f>+Tabla356[[#This Row],[SALIDAS]]*Tabla356[[#This Row],[PRECIO]]</f>
        <v>0</v>
      </c>
      <c r="O298" s="2">
        <f>+Tabla356[[#This Row],[BALANCE INICIAL2]]+Tabla356[[#This Row],[ENTRADAS3]]-Tabla356[[#This Row],[SALIDAS4]]</f>
        <v>3000</v>
      </c>
    </row>
    <row r="299" spans="1:15">
      <c r="A299" s="9" t="s">
        <v>31</v>
      </c>
      <c r="B299" t="s">
        <v>897</v>
      </c>
      <c r="C299" t="s">
        <v>75</v>
      </c>
      <c r="D299" t="s">
        <v>215</v>
      </c>
      <c r="F299" s="9" t="s">
        <v>844</v>
      </c>
      <c r="G299">
        <v>8</v>
      </c>
      <c r="J299">
        <f>+Tabla356[[#This Row],[BALANCE INICIAL]]+Tabla356[[#This Row],[ENTRADAS]]-Tabla356[[#This Row],[SALIDAS]]</f>
        <v>8</v>
      </c>
      <c r="K299" s="2">
        <v>345</v>
      </c>
      <c r="L299" s="2">
        <f>+Tabla356[[#This Row],[BALANCE INICIAL]]*Tabla356[[#This Row],[PRECIO]]</f>
        <v>2760</v>
      </c>
      <c r="M299" s="2">
        <f>+Tabla356[[#This Row],[ENTRADAS]]*Tabla356[[#This Row],[PRECIO]]</f>
        <v>0</v>
      </c>
      <c r="N299" s="2">
        <f>+Tabla356[[#This Row],[SALIDAS]]*Tabla356[[#This Row],[PRECIO]]</f>
        <v>0</v>
      </c>
      <c r="O299" s="2">
        <f>+Tabla356[[#This Row],[BALANCE INICIAL2]]+Tabla356[[#This Row],[ENTRADAS3]]-Tabla356[[#This Row],[SALIDAS4]]</f>
        <v>2760</v>
      </c>
    </row>
    <row r="300" spans="1:15">
      <c r="A300" s="9" t="s">
        <v>31</v>
      </c>
      <c r="B300" t="s">
        <v>897</v>
      </c>
      <c r="C300" t="s">
        <v>75</v>
      </c>
      <c r="D300" t="s">
        <v>228</v>
      </c>
      <c r="F300" s="9" t="s">
        <v>820</v>
      </c>
      <c r="G300">
        <v>46</v>
      </c>
      <c r="J300">
        <f>+Tabla356[[#This Row],[BALANCE INICIAL]]+Tabla356[[#This Row],[ENTRADAS]]-Tabla356[[#This Row],[SALIDAS]]</f>
        <v>46</v>
      </c>
      <c r="K300" s="2">
        <v>170</v>
      </c>
      <c r="L300" s="2">
        <f>+Tabla356[[#This Row],[BALANCE INICIAL]]*Tabla356[[#This Row],[PRECIO]]</f>
        <v>7820</v>
      </c>
      <c r="M300" s="2">
        <f>+Tabla356[[#This Row],[ENTRADAS]]*Tabla356[[#This Row],[PRECIO]]</f>
        <v>0</v>
      </c>
      <c r="N300" s="2">
        <f>+Tabla356[[#This Row],[SALIDAS]]*Tabla356[[#This Row],[PRECIO]]</f>
        <v>0</v>
      </c>
      <c r="O300" s="2">
        <f>+Tabla356[[#This Row],[BALANCE INICIAL2]]+Tabla356[[#This Row],[ENTRADAS3]]-Tabla356[[#This Row],[SALIDAS4]]</f>
        <v>7820</v>
      </c>
    </row>
    <row r="301" spans="1:15">
      <c r="A301" s="9" t="s">
        <v>31</v>
      </c>
      <c r="B301" t="s">
        <v>897</v>
      </c>
      <c r="C301" t="s">
        <v>75</v>
      </c>
      <c r="D301" t="s">
        <v>234</v>
      </c>
      <c r="F301" s="9" t="s">
        <v>848</v>
      </c>
      <c r="G301">
        <v>48</v>
      </c>
      <c r="I301">
        <v>24</v>
      </c>
      <c r="J301">
        <f>+Tabla356[[#This Row],[BALANCE INICIAL]]+Tabla356[[#This Row],[ENTRADAS]]-Tabla356[[#This Row],[SALIDAS]]</f>
        <v>24</v>
      </c>
      <c r="K301" s="2">
        <v>546</v>
      </c>
      <c r="L301" s="2">
        <f>+Tabla356[[#This Row],[BALANCE INICIAL]]*Tabla356[[#This Row],[PRECIO]]</f>
        <v>26208</v>
      </c>
      <c r="M301" s="2">
        <f>+Tabla356[[#This Row],[ENTRADAS]]*Tabla356[[#This Row],[PRECIO]]</f>
        <v>0</v>
      </c>
      <c r="N301" s="2">
        <f>+Tabla356[[#This Row],[SALIDAS]]*Tabla356[[#This Row],[PRECIO]]</f>
        <v>13104</v>
      </c>
      <c r="O301" s="2">
        <f>+Tabla356[[#This Row],[BALANCE INICIAL2]]+Tabla356[[#This Row],[ENTRADAS3]]-Tabla356[[#This Row],[SALIDAS4]]</f>
        <v>13104</v>
      </c>
    </row>
    <row r="302" spans="1:15">
      <c r="A302" s="9" t="s">
        <v>31</v>
      </c>
      <c r="B302" t="s">
        <v>897</v>
      </c>
      <c r="C302" t="s">
        <v>75</v>
      </c>
      <c r="D302" t="s">
        <v>236</v>
      </c>
      <c r="F302" s="9" t="s">
        <v>848</v>
      </c>
      <c r="G302">
        <v>36</v>
      </c>
      <c r="I302">
        <v>12</v>
      </c>
      <c r="J302">
        <f>+Tabla356[[#This Row],[BALANCE INICIAL]]+Tabla356[[#This Row],[ENTRADAS]]-Tabla356[[#This Row],[SALIDAS]]</f>
        <v>24</v>
      </c>
      <c r="K302" s="2">
        <v>175</v>
      </c>
      <c r="L302" s="2">
        <f>+Tabla356[[#This Row],[BALANCE INICIAL]]*Tabla356[[#This Row],[PRECIO]]</f>
        <v>6300</v>
      </c>
      <c r="M302" s="2">
        <f>+Tabla356[[#This Row],[ENTRADAS]]*Tabla356[[#This Row],[PRECIO]]</f>
        <v>0</v>
      </c>
      <c r="N302" s="2">
        <f>+Tabla356[[#This Row],[SALIDAS]]*Tabla356[[#This Row],[PRECIO]]</f>
        <v>2100</v>
      </c>
      <c r="O302" s="2">
        <f>+Tabla356[[#This Row],[BALANCE INICIAL2]]+Tabla356[[#This Row],[ENTRADAS3]]-Tabla356[[#This Row],[SALIDAS4]]</f>
        <v>4200</v>
      </c>
    </row>
    <row r="303" spans="1:15">
      <c r="A303" s="9" t="s">
        <v>31</v>
      </c>
      <c r="B303" t="s">
        <v>897</v>
      </c>
      <c r="C303" t="s">
        <v>75</v>
      </c>
      <c r="D303" t="s">
        <v>237</v>
      </c>
      <c r="F303" s="9" t="s">
        <v>837</v>
      </c>
      <c r="G303">
        <v>1</v>
      </c>
      <c r="J303">
        <f>+Tabla356[[#This Row],[BALANCE INICIAL]]+Tabla356[[#This Row],[ENTRADAS]]-Tabla356[[#This Row],[SALIDAS]]</f>
        <v>1</v>
      </c>
      <c r="K303" s="2">
        <v>400</v>
      </c>
      <c r="L303" s="2">
        <f>+Tabla356[[#This Row],[BALANCE INICIAL]]*Tabla356[[#This Row],[PRECIO]]</f>
        <v>400</v>
      </c>
      <c r="M303" s="2">
        <f>+Tabla356[[#This Row],[ENTRADAS]]*Tabla356[[#This Row],[PRECIO]]</f>
        <v>0</v>
      </c>
      <c r="N303" s="2">
        <f>+Tabla356[[#This Row],[SALIDAS]]*Tabla356[[#This Row],[PRECIO]]</f>
        <v>0</v>
      </c>
      <c r="O303" s="2">
        <f>+Tabla356[[#This Row],[BALANCE INICIAL2]]+Tabla356[[#This Row],[ENTRADAS3]]-Tabla356[[#This Row],[SALIDAS4]]</f>
        <v>400</v>
      </c>
    </row>
    <row r="304" spans="1:15">
      <c r="A304" s="9" t="s">
        <v>31</v>
      </c>
      <c r="B304" t="s">
        <v>897</v>
      </c>
      <c r="C304" t="s">
        <v>75</v>
      </c>
      <c r="D304" t="s">
        <v>241</v>
      </c>
      <c r="F304" s="9" t="s">
        <v>840</v>
      </c>
      <c r="G304">
        <v>156</v>
      </c>
      <c r="H304">
        <v>140</v>
      </c>
      <c r="I304">
        <v>57</v>
      </c>
      <c r="J304">
        <f>+Tabla356[[#This Row],[BALANCE INICIAL]]+Tabla356[[#This Row],[ENTRADAS]]-Tabla356[[#This Row],[SALIDAS]]</f>
        <v>239</v>
      </c>
      <c r="K304" s="2">
        <v>93</v>
      </c>
      <c r="L304" s="2">
        <f>+Tabla356[[#This Row],[BALANCE INICIAL]]*Tabla356[[#This Row],[PRECIO]]</f>
        <v>14508</v>
      </c>
      <c r="M304" s="2">
        <f>+Tabla356[[#This Row],[ENTRADAS]]*Tabla356[[#This Row],[PRECIO]]</f>
        <v>13020</v>
      </c>
      <c r="N304" s="2">
        <f>+Tabla356[[#This Row],[SALIDAS]]*Tabla356[[#This Row],[PRECIO]]</f>
        <v>5301</v>
      </c>
      <c r="O304" s="2">
        <f>+Tabla356[[#This Row],[BALANCE INICIAL2]]+Tabla356[[#This Row],[ENTRADAS3]]-Tabla356[[#This Row],[SALIDAS4]]</f>
        <v>22227</v>
      </c>
    </row>
    <row r="305" spans="1:15">
      <c r="A305" s="9" t="s">
        <v>31</v>
      </c>
      <c r="B305" t="s">
        <v>897</v>
      </c>
      <c r="C305" t="s">
        <v>75</v>
      </c>
      <c r="D305" t="s">
        <v>242</v>
      </c>
      <c r="F305" s="9" t="s">
        <v>825</v>
      </c>
      <c r="G305">
        <v>350</v>
      </c>
      <c r="I305">
        <v>163</v>
      </c>
      <c r="J305">
        <f>+Tabla356[[#This Row],[BALANCE INICIAL]]+Tabla356[[#This Row],[ENTRADAS]]-Tabla356[[#This Row],[SALIDAS]]</f>
        <v>187</v>
      </c>
      <c r="K305" s="2">
        <v>93</v>
      </c>
      <c r="L305" s="2">
        <f>+Tabla356[[#This Row],[BALANCE INICIAL]]*Tabla356[[#This Row],[PRECIO]]</f>
        <v>32550</v>
      </c>
      <c r="M305" s="2">
        <f>+Tabla356[[#This Row],[ENTRADAS]]*Tabla356[[#This Row],[PRECIO]]</f>
        <v>0</v>
      </c>
      <c r="N305" s="2">
        <f>+Tabla356[[#This Row],[SALIDAS]]*Tabla356[[#This Row],[PRECIO]]</f>
        <v>15159</v>
      </c>
      <c r="O305" s="2">
        <f>+Tabla356[[#This Row],[BALANCE INICIAL2]]+Tabla356[[#This Row],[ENTRADAS3]]-Tabla356[[#This Row],[SALIDAS4]]</f>
        <v>17391</v>
      </c>
    </row>
    <row r="306" spans="1:15">
      <c r="A306" s="9" t="s">
        <v>31</v>
      </c>
      <c r="B306" t="s">
        <v>897</v>
      </c>
      <c r="C306" t="s">
        <v>75</v>
      </c>
      <c r="D306" t="s">
        <v>243</v>
      </c>
      <c r="F306" s="9" t="s">
        <v>821</v>
      </c>
      <c r="G306">
        <v>11</v>
      </c>
      <c r="I306">
        <v>2</v>
      </c>
      <c r="J306">
        <f>+Tabla356[[#This Row],[BALANCE INICIAL]]+Tabla356[[#This Row],[ENTRADAS]]-Tabla356[[#This Row],[SALIDAS]]</f>
        <v>9</v>
      </c>
      <c r="K306" s="2">
        <v>1950</v>
      </c>
      <c r="L306" s="2">
        <f>+Tabla356[[#This Row],[BALANCE INICIAL]]*Tabla356[[#This Row],[PRECIO]]</f>
        <v>21450</v>
      </c>
      <c r="M306" s="2">
        <f>+Tabla356[[#This Row],[ENTRADAS]]*Tabla356[[#This Row],[PRECIO]]</f>
        <v>0</v>
      </c>
      <c r="N306" s="2">
        <f>+Tabla356[[#This Row],[SALIDAS]]*Tabla356[[#This Row],[PRECIO]]</f>
        <v>3900</v>
      </c>
      <c r="O306" s="2">
        <f>+Tabla356[[#This Row],[BALANCE INICIAL2]]+Tabla356[[#This Row],[ENTRADAS3]]-Tabla356[[#This Row],[SALIDAS4]]</f>
        <v>17550</v>
      </c>
    </row>
    <row r="307" spans="1:15">
      <c r="A307" s="9" t="s">
        <v>31</v>
      </c>
      <c r="B307" t="s">
        <v>897</v>
      </c>
      <c r="C307" t="s">
        <v>75</v>
      </c>
      <c r="D307" t="s">
        <v>256</v>
      </c>
      <c r="F307" s="9" t="s">
        <v>825</v>
      </c>
      <c r="G307">
        <v>153</v>
      </c>
      <c r="J307">
        <f>+Tabla356[[#This Row],[BALANCE INICIAL]]+Tabla356[[#This Row],[ENTRADAS]]-Tabla356[[#This Row],[SALIDAS]]</f>
        <v>153</v>
      </c>
      <c r="K307" s="2">
        <v>188.24</v>
      </c>
      <c r="L307" s="2">
        <f>+Tabla356[[#This Row],[BALANCE INICIAL]]*Tabla356[[#This Row],[PRECIO]]</f>
        <v>28800.720000000001</v>
      </c>
      <c r="M307" s="2">
        <f>+Tabla356[[#This Row],[ENTRADAS]]*Tabla356[[#This Row],[PRECIO]]</f>
        <v>0</v>
      </c>
      <c r="N307" s="2">
        <f>+Tabla356[[#This Row],[SALIDAS]]*Tabla356[[#This Row],[PRECIO]]</f>
        <v>0</v>
      </c>
      <c r="O307" s="2">
        <f>+Tabla356[[#This Row],[BALANCE INICIAL2]]+Tabla356[[#This Row],[ENTRADAS3]]-Tabla356[[#This Row],[SALIDAS4]]</f>
        <v>28800.720000000001</v>
      </c>
    </row>
    <row r="308" spans="1:15">
      <c r="A308" s="9" t="s">
        <v>31</v>
      </c>
      <c r="B308" t="s">
        <v>897</v>
      </c>
      <c r="C308" t="s">
        <v>75</v>
      </c>
      <c r="D308" t="s">
        <v>257</v>
      </c>
      <c r="F308" s="9" t="s">
        <v>851</v>
      </c>
      <c r="G308">
        <v>60</v>
      </c>
      <c r="J308">
        <f>+Tabla356[[#This Row],[BALANCE INICIAL]]+Tabla356[[#This Row],[ENTRADAS]]-Tabla356[[#This Row],[SALIDAS]]</f>
        <v>60</v>
      </c>
      <c r="K308" s="2">
        <v>95.8</v>
      </c>
      <c r="L308" s="2">
        <f>+Tabla356[[#This Row],[BALANCE INICIAL]]*Tabla356[[#This Row],[PRECIO]]</f>
        <v>5748</v>
      </c>
      <c r="M308" s="2">
        <f>+Tabla356[[#This Row],[ENTRADAS]]*Tabla356[[#This Row],[PRECIO]]</f>
        <v>0</v>
      </c>
      <c r="N308" s="2">
        <f>+Tabla356[[#This Row],[SALIDAS]]*Tabla356[[#This Row],[PRECIO]]</f>
        <v>0</v>
      </c>
      <c r="O308" s="2">
        <f>+Tabla356[[#This Row],[BALANCE INICIAL2]]+Tabla356[[#This Row],[ENTRADAS3]]-Tabla356[[#This Row],[SALIDAS4]]</f>
        <v>5748</v>
      </c>
    </row>
    <row r="309" spans="1:15">
      <c r="A309" s="9" t="s">
        <v>31</v>
      </c>
      <c r="B309" t="s">
        <v>897</v>
      </c>
      <c r="C309" t="s">
        <v>111</v>
      </c>
      <c r="D309" t="s">
        <v>718</v>
      </c>
      <c r="F309" s="9" t="s">
        <v>820</v>
      </c>
      <c r="G309">
        <v>4</v>
      </c>
      <c r="J309">
        <f>+Tabla356[[#This Row],[BALANCE INICIAL]]+Tabla356[[#This Row],[ENTRADAS]]-Tabla356[[#This Row],[SALIDAS]]</f>
        <v>4</v>
      </c>
      <c r="K309" s="2">
        <v>85</v>
      </c>
      <c r="L309" s="2">
        <f>+Tabla356[[#This Row],[BALANCE INICIAL]]*Tabla356[[#This Row],[PRECIO]]</f>
        <v>340</v>
      </c>
      <c r="M309" s="2">
        <f>+Tabla356[[#This Row],[ENTRADAS]]*Tabla356[[#This Row],[PRECIO]]</f>
        <v>0</v>
      </c>
      <c r="N309" s="2">
        <f>+Tabla356[[#This Row],[SALIDAS]]*Tabla356[[#This Row],[PRECIO]]</f>
        <v>0</v>
      </c>
      <c r="O309" s="2">
        <f>+Tabla356[[#This Row],[BALANCE INICIAL2]]+Tabla356[[#This Row],[ENTRADAS3]]-Tabla356[[#This Row],[SALIDAS4]]</f>
        <v>340</v>
      </c>
    </row>
    <row r="310" spans="1:15">
      <c r="A310" s="9" t="s">
        <v>39</v>
      </c>
      <c r="B310" t="s">
        <v>896</v>
      </c>
      <c r="C310" t="s">
        <v>85</v>
      </c>
      <c r="D310" t="s">
        <v>230</v>
      </c>
      <c r="F310" s="9" t="s">
        <v>820</v>
      </c>
      <c r="G310">
        <v>2</v>
      </c>
      <c r="I310">
        <v>7</v>
      </c>
      <c r="J310">
        <f>+Tabla356[[#This Row],[BALANCE INICIAL]]+Tabla356[[#This Row],[ENTRADAS]]-Tabla356[[#This Row],[SALIDAS]]</f>
        <v>-5</v>
      </c>
      <c r="K310" s="2">
        <v>512</v>
      </c>
      <c r="L310" s="2">
        <f>+Tabla356[[#This Row],[BALANCE INICIAL]]*Tabla356[[#This Row],[PRECIO]]</f>
        <v>1024</v>
      </c>
      <c r="M310" s="2">
        <f>+Tabla356[[#This Row],[ENTRADAS]]*Tabla356[[#This Row],[PRECIO]]</f>
        <v>0</v>
      </c>
      <c r="N310" s="2">
        <f>+Tabla356[[#This Row],[SALIDAS]]*Tabla356[[#This Row],[PRECIO]]</f>
        <v>3584</v>
      </c>
      <c r="O310" s="2">
        <f>+Tabla356[[#This Row],[BALANCE INICIAL2]]+Tabla356[[#This Row],[ENTRADAS3]]-Tabla356[[#This Row],[SALIDAS4]]</f>
        <v>-2560</v>
      </c>
    </row>
    <row r="311" spans="1:15">
      <c r="A311" s="9" t="s">
        <v>33</v>
      </c>
      <c r="B311" s="10" t="s">
        <v>879</v>
      </c>
      <c r="C311" t="s">
        <v>78</v>
      </c>
      <c r="D311" t="s">
        <v>165</v>
      </c>
      <c r="F311" s="9" t="s">
        <v>832</v>
      </c>
      <c r="G311">
        <v>15</v>
      </c>
      <c r="J311">
        <f>+Tabla356[[#This Row],[BALANCE INICIAL]]+Tabla356[[#This Row],[ENTRADAS]]-Tabla356[[#This Row],[SALIDAS]]</f>
        <v>15</v>
      </c>
      <c r="K311" s="2">
        <v>1600</v>
      </c>
      <c r="L311" s="2">
        <f>+Tabla356[[#This Row],[BALANCE INICIAL]]*Tabla356[[#This Row],[PRECIO]]</f>
        <v>24000</v>
      </c>
      <c r="M311" s="2">
        <f>+Tabla356[[#This Row],[ENTRADAS]]*Tabla356[[#This Row],[PRECIO]]</f>
        <v>0</v>
      </c>
      <c r="N311" s="2">
        <f>+Tabla356[[#This Row],[SALIDAS]]*Tabla356[[#This Row],[PRECIO]]</f>
        <v>0</v>
      </c>
      <c r="O311" s="2">
        <f>+Tabla356[[#This Row],[BALANCE INICIAL2]]+Tabla356[[#This Row],[ENTRADAS3]]-Tabla356[[#This Row],[SALIDAS4]]</f>
        <v>24000</v>
      </c>
    </row>
    <row r="312" spans="1:15">
      <c r="A312" s="9" t="s">
        <v>33</v>
      </c>
      <c r="B312" s="10" t="s">
        <v>879</v>
      </c>
      <c r="C312" t="s">
        <v>78</v>
      </c>
      <c r="D312" t="s">
        <v>173</v>
      </c>
      <c r="F312" s="9" t="s">
        <v>835</v>
      </c>
      <c r="G312">
        <v>2</v>
      </c>
      <c r="J312">
        <f>+Tabla356[[#This Row],[BALANCE INICIAL]]+Tabla356[[#This Row],[ENTRADAS]]-Tabla356[[#This Row],[SALIDAS]]</f>
        <v>2</v>
      </c>
      <c r="K312" s="2">
        <v>199</v>
      </c>
      <c r="L312" s="2">
        <f>+Tabla356[[#This Row],[BALANCE INICIAL]]*Tabla356[[#This Row],[PRECIO]]</f>
        <v>398</v>
      </c>
      <c r="M312" s="2">
        <f>+Tabla356[[#This Row],[ENTRADAS]]*Tabla356[[#This Row],[PRECIO]]</f>
        <v>0</v>
      </c>
      <c r="N312" s="2">
        <f>+Tabla356[[#This Row],[SALIDAS]]*Tabla356[[#This Row],[PRECIO]]</f>
        <v>0</v>
      </c>
      <c r="O312" s="2">
        <f>+Tabla356[[#This Row],[BALANCE INICIAL2]]+Tabla356[[#This Row],[ENTRADAS3]]-Tabla356[[#This Row],[SALIDAS4]]</f>
        <v>398</v>
      </c>
    </row>
    <row r="313" spans="1:15">
      <c r="A313" s="9" t="s">
        <v>33</v>
      </c>
      <c r="B313" s="10" t="s">
        <v>879</v>
      </c>
      <c r="C313" t="s">
        <v>78</v>
      </c>
      <c r="D313" t="s">
        <v>306</v>
      </c>
      <c r="F313" s="9" t="s">
        <v>823</v>
      </c>
      <c r="G313">
        <v>94</v>
      </c>
      <c r="J313">
        <f>+Tabla356[[#This Row],[BALANCE INICIAL]]+Tabla356[[#This Row],[ENTRADAS]]-Tabla356[[#This Row],[SALIDAS]]</f>
        <v>94</v>
      </c>
      <c r="K313" s="2">
        <v>25</v>
      </c>
      <c r="L313" s="2">
        <f>+Tabla356[[#This Row],[BALANCE INICIAL]]*Tabla356[[#This Row],[PRECIO]]</f>
        <v>2350</v>
      </c>
      <c r="M313" s="2">
        <f>+Tabla356[[#This Row],[ENTRADAS]]*Tabla356[[#This Row],[PRECIO]]</f>
        <v>0</v>
      </c>
      <c r="N313" s="2">
        <f>+Tabla356[[#This Row],[SALIDAS]]*Tabla356[[#This Row],[PRECIO]]</f>
        <v>0</v>
      </c>
      <c r="O313" s="2">
        <f>+Tabla356[[#This Row],[BALANCE INICIAL2]]+Tabla356[[#This Row],[ENTRADAS3]]-Tabla356[[#This Row],[SALIDAS4]]</f>
        <v>2350</v>
      </c>
    </row>
    <row r="314" spans="1:15">
      <c r="A314" s="9" t="s">
        <v>33</v>
      </c>
      <c r="B314" s="10" t="s">
        <v>879</v>
      </c>
      <c r="C314" t="s">
        <v>78</v>
      </c>
      <c r="D314" t="s">
        <v>323</v>
      </c>
      <c r="F314" s="9" t="s">
        <v>820</v>
      </c>
      <c r="G314">
        <v>35</v>
      </c>
      <c r="J314">
        <f>+Tabla356[[#This Row],[BALANCE INICIAL]]+Tabla356[[#This Row],[ENTRADAS]]-Tabla356[[#This Row],[SALIDAS]]</f>
        <v>35</v>
      </c>
      <c r="K314" s="2">
        <v>2440</v>
      </c>
      <c r="L314" s="2">
        <f>+Tabla356[[#This Row],[BALANCE INICIAL]]*Tabla356[[#This Row],[PRECIO]]</f>
        <v>85400</v>
      </c>
      <c r="M314" s="2">
        <f>+Tabla356[[#This Row],[ENTRADAS]]*Tabla356[[#This Row],[PRECIO]]</f>
        <v>0</v>
      </c>
      <c r="N314" s="2">
        <f>+Tabla356[[#This Row],[SALIDAS]]*Tabla356[[#This Row],[PRECIO]]</f>
        <v>0</v>
      </c>
      <c r="O314" s="2">
        <f>+Tabla356[[#This Row],[BALANCE INICIAL2]]+Tabla356[[#This Row],[ENTRADAS3]]-Tabla356[[#This Row],[SALIDAS4]]</f>
        <v>85400</v>
      </c>
    </row>
    <row r="315" spans="1:15">
      <c r="A315" s="9" t="s">
        <v>33</v>
      </c>
      <c r="B315" s="10" t="s">
        <v>879</v>
      </c>
      <c r="C315" t="s">
        <v>78</v>
      </c>
      <c r="D315" t="s">
        <v>324</v>
      </c>
      <c r="F315" s="9" t="s">
        <v>826</v>
      </c>
      <c r="G315">
        <v>6</v>
      </c>
      <c r="J315">
        <f>+Tabla356[[#This Row],[BALANCE INICIAL]]+Tabla356[[#This Row],[ENTRADAS]]-Tabla356[[#This Row],[SALIDAS]]</f>
        <v>6</v>
      </c>
      <c r="K315" s="2">
        <v>1650</v>
      </c>
      <c r="L315" s="2">
        <f>+Tabla356[[#This Row],[BALANCE INICIAL]]*Tabla356[[#This Row],[PRECIO]]</f>
        <v>9900</v>
      </c>
      <c r="M315" s="2">
        <f>+Tabla356[[#This Row],[ENTRADAS]]*Tabla356[[#This Row],[PRECIO]]</f>
        <v>0</v>
      </c>
      <c r="N315" s="2">
        <f>+Tabla356[[#This Row],[SALIDAS]]*Tabla356[[#This Row],[PRECIO]]</f>
        <v>0</v>
      </c>
      <c r="O315" s="2">
        <f>+Tabla356[[#This Row],[BALANCE INICIAL2]]+Tabla356[[#This Row],[ENTRADAS3]]-Tabla356[[#This Row],[SALIDAS4]]</f>
        <v>9900</v>
      </c>
    </row>
    <row r="316" spans="1:15">
      <c r="A316" s="9" t="s">
        <v>33</v>
      </c>
      <c r="B316" s="10" t="s">
        <v>879</v>
      </c>
      <c r="C316" t="s">
        <v>78</v>
      </c>
      <c r="D316" t="s">
        <v>325</v>
      </c>
      <c r="F316" s="9" t="s">
        <v>833</v>
      </c>
      <c r="G316">
        <v>5</v>
      </c>
      <c r="I316">
        <v>2</v>
      </c>
      <c r="J316">
        <f>+Tabla356[[#This Row],[BALANCE INICIAL]]+Tabla356[[#This Row],[ENTRADAS]]-Tabla356[[#This Row],[SALIDAS]]</f>
        <v>3</v>
      </c>
      <c r="K316" s="2">
        <v>3311.77</v>
      </c>
      <c r="L316" s="2">
        <f>+Tabla356[[#This Row],[BALANCE INICIAL]]*Tabla356[[#This Row],[PRECIO]]</f>
        <v>16558.849999999999</v>
      </c>
      <c r="M316" s="2">
        <f>+Tabla356[[#This Row],[ENTRADAS]]*Tabla356[[#This Row],[PRECIO]]</f>
        <v>0</v>
      </c>
      <c r="N316" s="2">
        <f>+Tabla356[[#This Row],[SALIDAS]]*Tabla356[[#This Row],[PRECIO]]</f>
        <v>6623.54</v>
      </c>
      <c r="O316" s="2">
        <f>+Tabla356[[#This Row],[BALANCE INICIAL2]]+Tabla356[[#This Row],[ENTRADAS3]]-Tabla356[[#This Row],[SALIDAS4]]</f>
        <v>9935.3099999999977</v>
      </c>
    </row>
    <row r="317" spans="1:15">
      <c r="A317" s="9" t="s">
        <v>33</v>
      </c>
      <c r="B317" s="10" t="s">
        <v>879</v>
      </c>
      <c r="C317" t="s">
        <v>78</v>
      </c>
      <c r="D317" t="s">
        <v>326</v>
      </c>
      <c r="F317" s="9" t="s">
        <v>833</v>
      </c>
      <c r="G317">
        <v>6</v>
      </c>
      <c r="I317">
        <v>2</v>
      </c>
      <c r="J317">
        <f>+Tabla356[[#This Row],[BALANCE INICIAL]]+Tabla356[[#This Row],[ENTRADAS]]-Tabla356[[#This Row],[SALIDAS]]</f>
        <v>4</v>
      </c>
      <c r="K317" s="2">
        <v>3875.46</v>
      </c>
      <c r="L317" s="2">
        <f>+Tabla356[[#This Row],[BALANCE INICIAL]]*Tabla356[[#This Row],[PRECIO]]</f>
        <v>23252.760000000002</v>
      </c>
      <c r="M317" s="2">
        <f>+Tabla356[[#This Row],[ENTRADAS]]*Tabla356[[#This Row],[PRECIO]]</f>
        <v>0</v>
      </c>
      <c r="N317" s="2">
        <f>+Tabla356[[#This Row],[SALIDAS]]*Tabla356[[#This Row],[PRECIO]]</f>
        <v>7750.92</v>
      </c>
      <c r="O317" s="2">
        <f>+Tabla356[[#This Row],[BALANCE INICIAL2]]+Tabla356[[#This Row],[ENTRADAS3]]-Tabla356[[#This Row],[SALIDAS4]]</f>
        <v>15501.840000000002</v>
      </c>
    </row>
    <row r="318" spans="1:15">
      <c r="A318" s="9" t="s">
        <v>33</v>
      </c>
      <c r="B318" s="10" t="s">
        <v>879</v>
      </c>
      <c r="C318" t="s">
        <v>78</v>
      </c>
      <c r="D318" t="s">
        <v>327</v>
      </c>
      <c r="F318" s="9" t="s">
        <v>833</v>
      </c>
      <c r="G318">
        <v>6</v>
      </c>
      <c r="I318">
        <v>2</v>
      </c>
      <c r="J318">
        <f>+Tabla356[[#This Row],[BALANCE INICIAL]]+Tabla356[[#This Row],[ENTRADAS]]-Tabla356[[#This Row],[SALIDAS]]</f>
        <v>4</v>
      </c>
      <c r="K318" s="2">
        <v>3875.46</v>
      </c>
      <c r="L318" s="2">
        <f>+Tabla356[[#This Row],[BALANCE INICIAL]]*Tabla356[[#This Row],[PRECIO]]</f>
        <v>23252.760000000002</v>
      </c>
      <c r="M318" s="2">
        <f>+Tabla356[[#This Row],[ENTRADAS]]*Tabla356[[#This Row],[PRECIO]]</f>
        <v>0</v>
      </c>
      <c r="N318" s="2">
        <f>+Tabla356[[#This Row],[SALIDAS]]*Tabla356[[#This Row],[PRECIO]]</f>
        <v>7750.92</v>
      </c>
      <c r="O318" s="2">
        <f>+Tabla356[[#This Row],[BALANCE INICIAL2]]+Tabla356[[#This Row],[ENTRADAS3]]-Tabla356[[#This Row],[SALIDAS4]]</f>
        <v>15501.840000000002</v>
      </c>
    </row>
    <row r="319" spans="1:15">
      <c r="A319" s="9" t="s">
        <v>33</v>
      </c>
      <c r="B319" s="10" t="s">
        <v>879</v>
      </c>
      <c r="C319" t="s">
        <v>78</v>
      </c>
      <c r="D319" t="s">
        <v>328</v>
      </c>
      <c r="F319" s="9" t="s">
        <v>833</v>
      </c>
      <c r="G319">
        <v>0</v>
      </c>
      <c r="H319">
        <v>7</v>
      </c>
      <c r="J319">
        <f>+Tabla356[[#This Row],[BALANCE INICIAL]]+Tabla356[[#This Row],[ENTRADAS]]-Tabla356[[#This Row],[SALIDAS]]</f>
        <v>7</v>
      </c>
      <c r="K319" s="2">
        <v>5302</v>
      </c>
      <c r="L319" s="2">
        <f>+Tabla356[[#This Row],[BALANCE INICIAL]]*Tabla356[[#This Row],[PRECIO]]</f>
        <v>0</v>
      </c>
      <c r="M319" s="2">
        <f>+Tabla356[[#This Row],[ENTRADAS]]*Tabla356[[#This Row],[PRECIO]]</f>
        <v>37114</v>
      </c>
      <c r="N319" s="2">
        <f>+Tabla356[[#This Row],[SALIDAS]]*Tabla356[[#This Row],[PRECIO]]</f>
        <v>0</v>
      </c>
      <c r="O319" s="2">
        <f>+Tabla356[[#This Row],[BALANCE INICIAL2]]+Tabla356[[#This Row],[ENTRADAS3]]-Tabla356[[#This Row],[SALIDAS4]]</f>
        <v>37114</v>
      </c>
    </row>
    <row r="320" spans="1:15">
      <c r="A320" s="9" t="s">
        <v>33</v>
      </c>
      <c r="B320" s="10" t="s">
        <v>879</v>
      </c>
      <c r="C320" t="s">
        <v>78</v>
      </c>
      <c r="D320" t="s">
        <v>329</v>
      </c>
      <c r="F320" s="9" t="s">
        <v>833</v>
      </c>
      <c r="G320">
        <v>0</v>
      </c>
      <c r="H320">
        <v>7</v>
      </c>
      <c r="J320">
        <f>+Tabla356[[#This Row],[BALANCE INICIAL]]+Tabla356[[#This Row],[ENTRADAS]]-Tabla356[[#This Row],[SALIDAS]]</f>
        <v>7</v>
      </c>
      <c r="K320" s="2">
        <v>6848</v>
      </c>
      <c r="L320" s="2">
        <f>+Tabla356[[#This Row],[BALANCE INICIAL]]*Tabla356[[#This Row],[PRECIO]]</f>
        <v>0</v>
      </c>
      <c r="M320" s="2">
        <f>+Tabla356[[#This Row],[ENTRADAS]]*Tabla356[[#This Row],[PRECIO]]</f>
        <v>47936</v>
      </c>
      <c r="N320" s="2">
        <f>+Tabla356[[#This Row],[SALIDAS]]*Tabla356[[#This Row],[PRECIO]]</f>
        <v>0</v>
      </c>
      <c r="O320" s="2">
        <f>+Tabla356[[#This Row],[BALANCE INICIAL2]]+Tabla356[[#This Row],[ENTRADAS3]]-Tabla356[[#This Row],[SALIDAS4]]</f>
        <v>47936</v>
      </c>
    </row>
    <row r="321" spans="1:15">
      <c r="A321" s="9" t="s">
        <v>33</v>
      </c>
      <c r="B321" s="10" t="s">
        <v>879</v>
      </c>
      <c r="C321" t="s">
        <v>78</v>
      </c>
      <c r="D321" t="s">
        <v>330</v>
      </c>
      <c r="F321" s="9" t="s">
        <v>833</v>
      </c>
      <c r="G321">
        <v>0</v>
      </c>
      <c r="H321">
        <v>7</v>
      </c>
      <c r="J321">
        <f>+Tabla356[[#This Row],[BALANCE INICIAL]]+Tabla356[[#This Row],[ENTRADAS]]-Tabla356[[#This Row],[SALIDAS]]</f>
        <v>7</v>
      </c>
      <c r="K321" s="2">
        <v>6848</v>
      </c>
      <c r="L321" s="2">
        <f>+Tabla356[[#This Row],[BALANCE INICIAL]]*Tabla356[[#This Row],[PRECIO]]</f>
        <v>0</v>
      </c>
      <c r="M321" s="2">
        <f>+Tabla356[[#This Row],[ENTRADAS]]*Tabla356[[#This Row],[PRECIO]]</f>
        <v>47936</v>
      </c>
      <c r="N321" s="2">
        <f>+Tabla356[[#This Row],[SALIDAS]]*Tabla356[[#This Row],[PRECIO]]</f>
        <v>0</v>
      </c>
      <c r="O321" s="2">
        <f>+Tabla356[[#This Row],[BALANCE INICIAL2]]+Tabla356[[#This Row],[ENTRADAS3]]-Tabla356[[#This Row],[SALIDAS4]]</f>
        <v>47936</v>
      </c>
    </row>
    <row r="322" spans="1:15">
      <c r="A322" s="9" t="s">
        <v>33</v>
      </c>
      <c r="B322" s="10" t="s">
        <v>879</v>
      </c>
      <c r="C322" t="s">
        <v>78</v>
      </c>
      <c r="D322" t="s">
        <v>331</v>
      </c>
      <c r="F322" s="9" t="s">
        <v>833</v>
      </c>
      <c r="G322">
        <v>0</v>
      </c>
      <c r="H322">
        <v>7</v>
      </c>
      <c r="J322">
        <f>+Tabla356[[#This Row],[BALANCE INICIAL]]+Tabla356[[#This Row],[ENTRADAS]]-Tabla356[[#This Row],[SALIDAS]]</f>
        <v>7</v>
      </c>
      <c r="K322" s="2">
        <v>6848</v>
      </c>
      <c r="L322" s="2">
        <f>+Tabla356[[#This Row],[BALANCE INICIAL]]*Tabla356[[#This Row],[PRECIO]]</f>
        <v>0</v>
      </c>
      <c r="M322" s="2">
        <f>+Tabla356[[#This Row],[ENTRADAS]]*Tabla356[[#This Row],[PRECIO]]</f>
        <v>47936</v>
      </c>
      <c r="N322" s="2">
        <f>+Tabla356[[#This Row],[SALIDAS]]*Tabla356[[#This Row],[PRECIO]]</f>
        <v>0</v>
      </c>
      <c r="O322" s="2">
        <f>+Tabla356[[#This Row],[BALANCE INICIAL2]]+Tabla356[[#This Row],[ENTRADAS3]]-Tabla356[[#This Row],[SALIDAS4]]</f>
        <v>47936</v>
      </c>
    </row>
    <row r="323" spans="1:15">
      <c r="A323" s="9" t="s">
        <v>33</v>
      </c>
      <c r="B323" s="10" t="s">
        <v>879</v>
      </c>
      <c r="C323" t="s">
        <v>78</v>
      </c>
      <c r="D323" t="s">
        <v>332</v>
      </c>
      <c r="F323" s="9" t="s">
        <v>833</v>
      </c>
      <c r="G323">
        <v>15</v>
      </c>
      <c r="I323">
        <v>12</v>
      </c>
      <c r="J323">
        <f>+Tabla356[[#This Row],[BALANCE INICIAL]]+Tabla356[[#This Row],[ENTRADAS]]-Tabla356[[#This Row],[SALIDAS]]</f>
        <v>3</v>
      </c>
      <c r="K323" s="2">
        <v>9043</v>
      </c>
      <c r="L323" s="2">
        <f>+Tabla356[[#This Row],[BALANCE INICIAL]]*Tabla356[[#This Row],[PRECIO]]</f>
        <v>135645</v>
      </c>
      <c r="M323" s="2">
        <f>+Tabla356[[#This Row],[ENTRADAS]]*Tabla356[[#This Row],[PRECIO]]</f>
        <v>0</v>
      </c>
      <c r="N323" s="2">
        <f>+Tabla356[[#This Row],[SALIDAS]]*Tabla356[[#This Row],[PRECIO]]</f>
        <v>108516</v>
      </c>
      <c r="O323" s="2">
        <f>+Tabla356[[#This Row],[BALANCE INICIAL2]]+Tabla356[[#This Row],[ENTRADAS3]]-Tabla356[[#This Row],[SALIDAS4]]</f>
        <v>27129</v>
      </c>
    </row>
    <row r="324" spans="1:15">
      <c r="A324" s="9" t="s">
        <v>33</v>
      </c>
      <c r="B324" s="10" t="s">
        <v>879</v>
      </c>
      <c r="C324" t="s">
        <v>78</v>
      </c>
      <c r="D324" t="s">
        <v>333</v>
      </c>
      <c r="F324" s="9" t="s">
        <v>833</v>
      </c>
      <c r="G324">
        <v>9</v>
      </c>
      <c r="H324">
        <v>8</v>
      </c>
      <c r="I324">
        <v>2</v>
      </c>
      <c r="J324">
        <f>+Tabla356[[#This Row],[BALANCE INICIAL]]+Tabla356[[#This Row],[ENTRADAS]]-Tabla356[[#This Row],[SALIDAS]]</f>
        <v>15</v>
      </c>
      <c r="K324" s="2">
        <v>16380.95</v>
      </c>
      <c r="L324" s="2">
        <f>+Tabla356[[#This Row],[BALANCE INICIAL]]*Tabla356[[#This Row],[PRECIO]]</f>
        <v>147428.55000000002</v>
      </c>
      <c r="M324" s="2">
        <f>+Tabla356[[#This Row],[ENTRADAS]]*Tabla356[[#This Row],[PRECIO]]</f>
        <v>131047.6</v>
      </c>
      <c r="N324" s="2">
        <f>+Tabla356[[#This Row],[SALIDAS]]*Tabla356[[#This Row],[PRECIO]]</f>
        <v>32761.9</v>
      </c>
      <c r="O324" s="2">
        <f>+Tabla356[[#This Row],[BALANCE INICIAL2]]+Tabla356[[#This Row],[ENTRADAS3]]-Tabla356[[#This Row],[SALIDAS4]]</f>
        <v>245714.25000000003</v>
      </c>
    </row>
    <row r="325" spans="1:15">
      <c r="A325" s="9" t="s">
        <v>33</v>
      </c>
      <c r="B325" s="10" t="s">
        <v>879</v>
      </c>
      <c r="C325" t="s">
        <v>78</v>
      </c>
      <c r="D325" t="s">
        <v>985</v>
      </c>
      <c r="F325" s="9" t="s">
        <v>833</v>
      </c>
      <c r="G325">
        <v>6</v>
      </c>
      <c r="H325">
        <v>25</v>
      </c>
      <c r="I325">
        <v>13</v>
      </c>
      <c r="J325">
        <f>+Tabla356[[#This Row],[BALANCE INICIAL]]+Tabla356[[#This Row],[ENTRADAS]]-Tabla356[[#This Row],[SALIDAS]]</f>
        <v>18</v>
      </c>
      <c r="K325" s="2">
        <v>3898.31</v>
      </c>
      <c r="L325" s="2">
        <f>+Tabla356[[#This Row],[BALANCE INICIAL]]*Tabla356[[#This Row],[PRECIO]]</f>
        <v>23389.86</v>
      </c>
      <c r="M325" s="2">
        <f>+Tabla356[[#This Row],[ENTRADAS]]*Tabla356[[#This Row],[PRECIO]]</f>
        <v>97457.75</v>
      </c>
      <c r="N325" s="2">
        <f>+Tabla356[[#This Row],[SALIDAS]]*Tabla356[[#This Row],[PRECIO]]</f>
        <v>50678.03</v>
      </c>
      <c r="O325" s="2">
        <f>+Tabla356[[#This Row],[BALANCE INICIAL2]]+Tabla356[[#This Row],[ENTRADAS3]]-Tabla356[[#This Row],[SALIDAS4]]</f>
        <v>70169.58</v>
      </c>
    </row>
    <row r="326" spans="1:15">
      <c r="A326" s="9" t="s">
        <v>33</v>
      </c>
      <c r="B326" s="10" t="s">
        <v>879</v>
      </c>
      <c r="C326" t="s">
        <v>78</v>
      </c>
      <c r="D326" t="s">
        <v>986</v>
      </c>
      <c r="F326" s="9" t="s">
        <v>820</v>
      </c>
      <c r="G326">
        <v>4</v>
      </c>
      <c r="H326">
        <v>10</v>
      </c>
      <c r="I326">
        <v>8</v>
      </c>
      <c r="J326">
        <f>+Tabla356[[#This Row],[BALANCE INICIAL]]+Tabla356[[#This Row],[ENTRADAS]]-Tabla356[[#This Row],[SALIDAS]]</f>
        <v>6</v>
      </c>
      <c r="K326" s="2">
        <v>6093</v>
      </c>
      <c r="L326" s="2">
        <f>+Tabla356[[#This Row],[BALANCE INICIAL]]*Tabla356[[#This Row],[PRECIO]]</f>
        <v>24372</v>
      </c>
      <c r="M326" s="2">
        <f>+Tabla356[[#This Row],[ENTRADAS]]*Tabla356[[#This Row],[PRECIO]]</f>
        <v>60930</v>
      </c>
      <c r="N326" s="2">
        <f>+Tabla356[[#This Row],[SALIDAS]]*Tabla356[[#This Row],[PRECIO]]</f>
        <v>48744</v>
      </c>
      <c r="O326" s="2">
        <f>+Tabla356[[#This Row],[BALANCE INICIAL2]]+Tabla356[[#This Row],[ENTRADAS3]]-Tabla356[[#This Row],[SALIDAS4]]</f>
        <v>36558</v>
      </c>
    </row>
    <row r="327" spans="1:15">
      <c r="A327" s="9" t="s">
        <v>33</v>
      </c>
      <c r="B327" s="10" t="s">
        <v>879</v>
      </c>
      <c r="C327" t="s">
        <v>78</v>
      </c>
      <c r="D327" t="s">
        <v>334</v>
      </c>
      <c r="F327" s="9" t="s">
        <v>820</v>
      </c>
      <c r="G327">
        <v>2</v>
      </c>
      <c r="J327">
        <f>+Tabla356[[#This Row],[BALANCE INICIAL]]+Tabla356[[#This Row],[ENTRADAS]]-Tabla356[[#This Row],[SALIDAS]]</f>
        <v>2</v>
      </c>
      <c r="K327" s="2">
        <v>5500</v>
      </c>
      <c r="L327" s="2">
        <f>+Tabla356[[#This Row],[BALANCE INICIAL]]*Tabla356[[#This Row],[PRECIO]]</f>
        <v>11000</v>
      </c>
      <c r="M327" s="2">
        <f>+Tabla356[[#This Row],[ENTRADAS]]*Tabla356[[#This Row],[PRECIO]]</f>
        <v>0</v>
      </c>
      <c r="N327" s="2">
        <f>+Tabla356[[#This Row],[SALIDAS]]*Tabla356[[#This Row],[PRECIO]]</f>
        <v>0</v>
      </c>
      <c r="O327" s="2">
        <f>+Tabla356[[#This Row],[BALANCE INICIAL2]]+Tabla356[[#This Row],[ENTRADAS3]]-Tabla356[[#This Row],[SALIDAS4]]</f>
        <v>11000</v>
      </c>
    </row>
    <row r="328" spans="1:15">
      <c r="A328" s="9" t="s">
        <v>33</v>
      </c>
      <c r="B328" s="10" t="s">
        <v>879</v>
      </c>
      <c r="C328" t="s">
        <v>78</v>
      </c>
      <c r="D328" t="s">
        <v>335</v>
      </c>
      <c r="F328" s="9" t="s">
        <v>820</v>
      </c>
      <c r="G328">
        <v>2</v>
      </c>
      <c r="J328">
        <f>+Tabla356[[#This Row],[BALANCE INICIAL]]+Tabla356[[#This Row],[ENTRADAS]]-Tabla356[[#This Row],[SALIDAS]]</f>
        <v>2</v>
      </c>
      <c r="K328" s="2">
        <v>5500</v>
      </c>
      <c r="L328" s="2">
        <f>+Tabla356[[#This Row],[BALANCE INICIAL]]*Tabla356[[#This Row],[PRECIO]]</f>
        <v>11000</v>
      </c>
      <c r="M328" s="2">
        <f>+Tabla356[[#This Row],[ENTRADAS]]*Tabla356[[#This Row],[PRECIO]]</f>
        <v>0</v>
      </c>
      <c r="N328" s="2">
        <f>+Tabla356[[#This Row],[SALIDAS]]*Tabla356[[#This Row],[PRECIO]]</f>
        <v>0</v>
      </c>
      <c r="O328" s="2">
        <f>+Tabla356[[#This Row],[BALANCE INICIAL2]]+Tabla356[[#This Row],[ENTRADAS3]]-Tabla356[[#This Row],[SALIDAS4]]</f>
        <v>11000</v>
      </c>
    </row>
    <row r="329" spans="1:15">
      <c r="A329" s="9" t="s">
        <v>33</v>
      </c>
      <c r="B329" s="10" t="s">
        <v>879</v>
      </c>
      <c r="C329" t="s">
        <v>78</v>
      </c>
      <c r="D329" t="s">
        <v>336</v>
      </c>
      <c r="F329" s="9" t="s">
        <v>820</v>
      </c>
      <c r="G329">
        <v>9</v>
      </c>
      <c r="J329">
        <f>+Tabla356[[#This Row],[BALANCE INICIAL]]+Tabla356[[#This Row],[ENTRADAS]]-Tabla356[[#This Row],[SALIDAS]]</f>
        <v>9</v>
      </c>
      <c r="K329" s="2">
        <v>2440</v>
      </c>
      <c r="L329" s="2">
        <f>+Tabla356[[#This Row],[BALANCE INICIAL]]*Tabla356[[#This Row],[PRECIO]]</f>
        <v>21960</v>
      </c>
      <c r="M329" s="2">
        <f>+Tabla356[[#This Row],[ENTRADAS]]*Tabla356[[#This Row],[PRECIO]]</f>
        <v>0</v>
      </c>
      <c r="N329" s="2">
        <f>+Tabla356[[#This Row],[SALIDAS]]*Tabla356[[#This Row],[PRECIO]]</f>
        <v>0</v>
      </c>
      <c r="O329" s="2">
        <f>+Tabla356[[#This Row],[BALANCE INICIAL2]]+Tabla356[[#This Row],[ENTRADAS3]]-Tabla356[[#This Row],[SALIDAS4]]</f>
        <v>21960</v>
      </c>
    </row>
    <row r="330" spans="1:15">
      <c r="A330" s="9" t="s">
        <v>33</v>
      </c>
      <c r="B330" s="10" t="s">
        <v>879</v>
      </c>
      <c r="C330" t="s">
        <v>78</v>
      </c>
      <c r="D330" t="s">
        <v>337</v>
      </c>
      <c r="F330" s="9" t="s">
        <v>820</v>
      </c>
      <c r="G330">
        <v>11</v>
      </c>
      <c r="J330">
        <f>+Tabla356[[#This Row],[BALANCE INICIAL]]+Tabla356[[#This Row],[ENTRADAS]]-Tabla356[[#This Row],[SALIDAS]]</f>
        <v>11</v>
      </c>
      <c r="K330" s="2">
        <v>2440</v>
      </c>
      <c r="L330" s="2">
        <f>+Tabla356[[#This Row],[BALANCE INICIAL]]*Tabla356[[#This Row],[PRECIO]]</f>
        <v>26840</v>
      </c>
      <c r="M330" s="2">
        <f>+Tabla356[[#This Row],[ENTRADAS]]*Tabla356[[#This Row],[PRECIO]]</f>
        <v>0</v>
      </c>
      <c r="N330" s="2">
        <f>+Tabla356[[#This Row],[SALIDAS]]*Tabla356[[#This Row],[PRECIO]]</f>
        <v>0</v>
      </c>
      <c r="O330" s="2">
        <f>+Tabla356[[#This Row],[BALANCE INICIAL2]]+Tabla356[[#This Row],[ENTRADAS3]]-Tabla356[[#This Row],[SALIDAS4]]</f>
        <v>26840</v>
      </c>
    </row>
    <row r="331" spans="1:15">
      <c r="A331" s="9" t="s">
        <v>33</v>
      </c>
      <c r="B331" s="10" t="s">
        <v>879</v>
      </c>
      <c r="C331" t="s">
        <v>78</v>
      </c>
      <c r="D331" t="s">
        <v>338</v>
      </c>
      <c r="F331" s="9" t="s">
        <v>820</v>
      </c>
      <c r="G331">
        <v>11</v>
      </c>
      <c r="J331">
        <f>+Tabla356[[#This Row],[BALANCE INICIAL]]+Tabla356[[#This Row],[ENTRADAS]]-Tabla356[[#This Row],[SALIDAS]]</f>
        <v>11</v>
      </c>
      <c r="K331" s="2">
        <v>23021</v>
      </c>
      <c r="L331" s="2">
        <f>+Tabla356[[#This Row],[BALANCE INICIAL]]*Tabla356[[#This Row],[PRECIO]]</f>
        <v>253231</v>
      </c>
      <c r="M331" s="2">
        <f>+Tabla356[[#This Row],[ENTRADAS]]*Tabla356[[#This Row],[PRECIO]]</f>
        <v>0</v>
      </c>
      <c r="N331" s="2">
        <f>+Tabla356[[#This Row],[SALIDAS]]*Tabla356[[#This Row],[PRECIO]]</f>
        <v>0</v>
      </c>
      <c r="O331" s="2">
        <f>+Tabla356[[#This Row],[BALANCE INICIAL2]]+Tabla356[[#This Row],[ENTRADAS3]]-Tabla356[[#This Row],[SALIDAS4]]</f>
        <v>253231</v>
      </c>
    </row>
    <row r="332" spans="1:15">
      <c r="A332" s="9" t="s">
        <v>33</v>
      </c>
      <c r="B332" s="10" t="s">
        <v>879</v>
      </c>
      <c r="C332" t="s">
        <v>78</v>
      </c>
      <c r="D332" t="s">
        <v>339</v>
      </c>
      <c r="F332" s="9" t="s">
        <v>820</v>
      </c>
      <c r="H332">
        <v>4</v>
      </c>
      <c r="I332">
        <v>1</v>
      </c>
      <c r="J332">
        <f>+Tabla356[[#This Row],[BALANCE INICIAL]]+Tabla356[[#This Row],[ENTRADAS]]-Tabla356[[#This Row],[SALIDAS]]</f>
        <v>3</v>
      </c>
      <c r="K332" s="2">
        <v>3731</v>
      </c>
      <c r="L332" s="2">
        <f>+Tabla356[[#This Row],[BALANCE INICIAL]]*Tabla356[[#This Row],[PRECIO]]</f>
        <v>0</v>
      </c>
      <c r="M332" s="2">
        <f>+Tabla356[[#This Row],[ENTRADAS]]*Tabla356[[#This Row],[PRECIO]]</f>
        <v>14924</v>
      </c>
      <c r="N332" s="2">
        <f>+Tabla356[[#This Row],[SALIDAS]]*Tabla356[[#This Row],[PRECIO]]</f>
        <v>3731</v>
      </c>
      <c r="O332" s="2">
        <f>+Tabla356[[#This Row],[BALANCE INICIAL2]]+Tabla356[[#This Row],[ENTRADAS3]]-Tabla356[[#This Row],[SALIDAS4]]</f>
        <v>11193</v>
      </c>
    </row>
    <row r="333" spans="1:15">
      <c r="A333" s="9" t="s">
        <v>33</v>
      </c>
      <c r="B333" s="10" t="s">
        <v>879</v>
      </c>
      <c r="C333" t="s">
        <v>78</v>
      </c>
      <c r="D333" t="s">
        <v>340</v>
      </c>
      <c r="F333" s="9" t="s">
        <v>820</v>
      </c>
      <c r="H333">
        <v>4</v>
      </c>
      <c r="I333">
        <v>1</v>
      </c>
      <c r="J333">
        <f>+Tabla356[[#This Row],[BALANCE INICIAL]]+Tabla356[[#This Row],[ENTRADAS]]-Tabla356[[#This Row],[SALIDAS]]</f>
        <v>3</v>
      </c>
      <c r="K333" s="2">
        <v>4399</v>
      </c>
      <c r="L333" s="2">
        <f>+Tabla356[[#This Row],[BALANCE INICIAL]]*Tabla356[[#This Row],[PRECIO]]</f>
        <v>0</v>
      </c>
      <c r="M333" s="2">
        <f>+Tabla356[[#This Row],[ENTRADAS]]*Tabla356[[#This Row],[PRECIO]]</f>
        <v>17596</v>
      </c>
      <c r="N333" s="2">
        <f>+Tabla356[[#This Row],[SALIDAS]]*Tabla356[[#This Row],[PRECIO]]</f>
        <v>4399</v>
      </c>
      <c r="O333" s="2">
        <f>+Tabla356[[#This Row],[BALANCE INICIAL2]]+Tabla356[[#This Row],[ENTRADAS3]]-Tabla356[[#This Row],[SALIDAS4]]</f>
        <v>13197</v>
      </c>
    </row>
    <row r="334" spans="1:15">
      <c r="A334" s="9" t="s">
        <v>33</v>
      </c>
      <c r="B334" s="10" t="s">
        <v>879</v>
      </c>
      <c r="C334" t="s">
        <v>78</v>
      </c>
      <c r="D334" t="s">
        <v>341</v>
      </c>
      <c r="F334" s="9" t="s">
        <v>820</v>
      </c>
      <c r="H334">
        <v>4</v>
      </c>
      <c r="I334">
        <v>1</v>
      </c>
      <c r="J334">
        <f>+Tabla356[[#This Row],[BALANCE INICIAL]]+Tabla356[[#This Row],[ENTRADAS]]-Tabla356[[#This Row],[SALIDAS]]</f>
        <v>3</v>
      </c>
      <c r="K334" s="2">
        <v>4399</v>
      </c>
      <c r="L334" s="2">
        <f>+Tabla356[[#This Row],[BALANCE INICIAL]]*Tabla356[[#This Row],[PRECIO]]</f>
        <v>0</v>
      </c>
      <c r="M334" s="2">
        <f>+Tabla356[[#This Row],[ENTRADAS]]*Tabla356[[#This Row],[PRECIO]]</f>
        <v>17596</v>
      </c>
      <c r="N334" s="2">
        <f>+Tabla356[[#This Row],[SALIDAS]]*Tabla356[[#This Row],[PRECIO]]</f>
        <v>4399</v>
      </c>
      <c r="O334" s="2">
        <f>+Tabla356[[#This Row],[BALANCE INICIAL2]]+Tabla356[[#This Row],[ENTRADAS3]]-Tabla356[[#This Row],[SALIDAS4]]</f>
        <v>13197</v>
      </c>
    </row>
    <row r="335" spans="1:15">
      <c r="A335" s="9" t="s">
        <v>33</v>
      </c>
      <c r="B335" s="10" t="s">
        <v>879</v>
      </c>
      <c r="C335" t="s">
        <v>78</v>
      </c>
      <c r="D335" t="s">
        <v>342</v>
      </c>
      <c r="F335" s="9" t="s">
        <v>820</v>
      </c>
      <c r="H335">
        <v>4</v>
      </c>
      <c r="I335">
        <v>1</v>
      </c>
      <c r="J335">
        <f>+Tabla356[[#This Row],[BALANCE INICIAL]]+Tabla356[[#This Row],[ENTRADAS]]-Tabla356[[#This Row],[SALIDAS]]</f>
        <v>3</v>
      </c>
      <c r="K335" s="2">
        <v>4399</v>
      </c>
      <c r="L335" s="2">
        <f>+Tabla356[[#This Row],[BALANCE INICIAL]]*Tabla356[[#This Row],[PRECIO]]</f>
        <v>0</v>
      </c>
      <c r="M335" s="2">
        <f>+Tabla356[[#This Row],[ENTRADAS]]*Tabla356[[#This Row],[PRECIO]]</f>
        <v>17596</v>
      </c>
      <c r="N335" s="2">
        <f>+Tabla356[[#This Row],[SALIDAS]]*Tabla356[[#This Row],[PRECIO]]</f>
        <v>4399</v>
      </c>
      <c r="O335" s="2">
        <f>+Tabla356[[#This Row],[BALANCE INICIAL2]]+Tabla356[[#This Row],[ENTRADAS3]]-Tabla356[[#This Row],[SALIDAS4]]</f>
        <v>13197</v>
      </c>
    </row>
    <row r="336" spans="1:15">
      <c r="A336" s="9" t="s">
        <v>33</v>
      </c>
      <c r="B336" s="10" t="s">
        <v>879</v>
      </c>
      <c r="C336" t="s">
        <v>78</v>
      </c>
      <c r="D336" t="s">
        <v>343</v>
      </c>
      <c r="F336" s="9" t="s">
        <v>820</v>
      </c>
      <c r="G336">
        <v>7</v>
      </c>
      <c r="J336">
        <f>+Tabla356[[#This Row],[BALANCE INICIAL]]+Tabla356[[#This Row],[ENTRADAS]]-Tabla356[[#This Row],[SALIDAS]]</f>
        <v>7</v>
      </c>
      <c r="K336" s="2">
        <v>23021</v>
      </c>
      <c r="L336" s="2">
        <f>+Tabla356[[#This Row],[BALANCE INICIAL]]*Tabla356[[#This Row],[PRECIO]]</f>
        <v>161147</v>
      </c>
      <c r="M336" s="2">
        <f>+Tabla356[[#This Row],[ENTRADAS]]*Tabla356[[#This Row],[PRECIO]]</f>
        <v>0</v>
      </c>
      <c r="N336" s="2">
        <f>+Tabla356[[#This Row],[SALIDAS]]*Tabla356[[#This Row],[PRECIO]]</f>
        <v>0</v>
      </c>
      <c r="O336" s="2">
        <f>+Tabla356[[#This Row],[BALANCE INICIAL2]]+Tabla356[[#This Row],[ENTRADAS3]]-Tabla356[[#This Row],[SALIDAS4]]</f>
        <v>161147</v>
      </c>
    </row>
    <row r="337" spans="1:15">
      <c r="A337" s="9" t="s">
        <v>33</v>
      </c>
      <c r="B337" s="10" t="s">
        <v>879</v>
      </c>
      <c r="C337" t="s">
        <v>78</v>
      </c>
      <c r="D337" t="s">
        <v>344</v>
      </c>
      <c r="F337" s="9" t="s">
        <v>820</v>
      </c>
      <c r="G337">
        <v>5</v>
      </c>
      <c r="J337">
        <f>+Tabla356[[#This Row],[BALANCE INICIAL]]+Tabla356[[#This Row],[ENTRADAS]]-Tabla356[[#This Row],[SALIDAS]]</f>
        <v>5</v>
      </c>
      <c r="K337" s="2">
        <v>1499</v>
      </c>
      <c r="L337" s="2">
        <f>+Tabla356[[#This Row],[BALANCE INICIAL]]*Tabla356[[#This Row],[PRECIO]]</f>
        <v>7495</v>
      </c>
      <c r="M337" s="2">
        <f>+Tabla356[[#This Row],[ENTRADAS]]*Tabla356[[#This Row],[PRECIO]]</f>
        <v>0</v>
      </c>
      <c r="N337" s="2">
        <f>+Tabla356[[#This Row],[SALIDAS]]*Tabla356[[#This Row],[PRECIO]]</f>
        <v>0</v>
      </c>
      <c r="O337" s="2">
        <f>+Tabla356[[#This Row],[BALANCE INICIAL2]]+Tabla356[[#This Row],[ENTRADAS3]]-Tabla356[[#This Row],[SALIDAS4]]</f>
        <v>7495</v>
      </c>
    </row>
    <row r="338" spans="1:15">
      <c r="A338" s="9" t="s">
        <v>33</v>
      </c>
      <c r="B338" s="10" t="s">
        <v>879</v>
      </c>
      <c r="C338" t="s">
        <v>78</v>
      </c>
      <c r="D338" t="s">
        <v>345</v>
      </c>
      <c r="F338" s="9" t="s">
        <v>842</v>
      </c>
      <c r="G338">
        <v>2</v>
      </c>
      <c r="J338">
        <f>+Tabla356[[#This Row],[BALANCE INICIAL]]+Tabla356[[#This Row],[ENTRADAS]]-Tabla356[[#This Row],[SALIDAS]]</f>
        <v>2</v>
      </c>
      <c r="K338" s="2">
        <v>1900</v>
      </c>
      <c r="L338" s="2">
        <f>+Tabla356[[#This Row],[BALANCE INICIAL]]*Tabla356[[#This Row],[PRECIO]]</f>
        <v>3800</v>
      </c>
      <c r="M338" s="2">
        <f>+Tabla356[[#This Row],[ENTRADAS]]*Tabla356[[#This Row],[PRECIO]]</f>
        <v>0</v>
      </c>
      <c r="N338" s="2">
        <f>+Tabla356[[#This Row],[SALIDAS]]*Tabla356[[#This Row],[PRECIO]]</f>
        <v>0</v>
      </c>
      <c r="O338" s="2">
        <f>+Tabla356[[#This Row],[BALANCE INICIAL2]]+Tabla356[[#This Row],[ENTRADAS3]]-Tabla356[[#This Row],[SALIDAS4]]</f>
        <v>3800</v>
      </c>
    </row>
    <row r="339" spans="1:15">
      <c r="A339" s="9" t="s">
        <v>33</v>
      </c>
      <c r="B339" s="10" t="s">
        <v>879</v>
      </c>
      <c r="C339" t="s">
        <v>78</v>
      </c>
      <c r="D339" t="s">
        <v>346</v>
      </c>
      <c r="F339" s="9" t="s">
        <v>820</v>
      </c>
      <c r="G339">
        <v>10</v>
      </c>
      <c r="J339">
        <f>+Tabla356[[#This Row],[BALANCE INICIAL]]+Tabla356[[#This Row],[ENTRADAS]]-Tabla356[[#This Row],[SALIDAS]]</f>
        <v>10</v>
      </c>
      <c r="K339" s="2">
        <v>1850</v>
      </c>
      <c r="L339" s="2">
        <f>+Tabla356[[#This Row],[BALANCE INICIAL]]*Tabla356[[#This Row],[PRECIO]]</f>
        <v>18500</v>
      </c>
      <c r="M339" s="2">
        <f>+Tabla356[[#This Row],[ENTRADAS]]*Tabla356[[#This Row],[PRECIO]]</f>
        <v>0</v>
      </c>
      <c r="N339" s="2">
        <f>+Tabla356[[#This Row],[SALIDAS]]*Tabla356[[#This Row],[PRECIO]]</f>
        <v>0</v>
      </c>
      <c r="O339" s="2">
        <f>+Tabla356[[#This Row],[BALANCE INICIAL2]]+Tabla356[[#This Row],[ENTRADAS3]]-Tabla356[[#This Row],[SALIDAS4]]</f>
        <v>18500</v>
      </c>
    </row>
    <row r="340" spans="1:15">
      <c r="A340" s="9" t="s">
        <v>33</v>
      </c>
      <c r="B340" s="10" t="s">
        <v>879</v>
      </c>
      <c r="C340" t="s">
        <v>78</v>
      </c>
      <c r="D340" t="s">
        <v>347</v>
      </c>
      <c r="F340" s="9" t="s">
        <v>820</v>
      </c>
      <c r="G340">
        <v>8</v>
      </c>
      <c r="J340">
        <f>+Tabla356[[#This Row],[BALANCE INICIAL]]+Tabla356[[#This Row],[ENTRADAS]]-Tabla356[[#This Row],[SALIDAS]]</f>
        <v>8</v>
      </c>
      <c r="K340" s="2">
        <v>1490</v>
      </c>
      <c r="L340" s="2">
        <f>+Tabla356[[#This Row],[BALANCE INICIAL]]*Tabla356[[#This Row],[PRECIO]]</f>
        <v>11920</v>
      </c>
      <c r="M340" s="2">
        <f>+Tabla356[[#This Row],[ENTRADAS]]*Tabla356[[#This Row],[PRECIO]]</f>
        <v>0</v>
      </c>
      <c r="N340" s="2">
        <f>+Tabla356[[#This Row],[SALIDAS]]*Tabla356[[#This Row],[PRECIO]]</f>
        <v>0</v>
      </c>
      <c r="O340" s="2">
        <f>+Tabla356[[#This Row],[BALANCE INICIAL2]]+Tabla356[[#This Row],[ENTRADAS3]]-Tabla356[[#This Row],[SALIDAS4]]</f>
        <v>11920</v>
      </c>
    </row>
    <row r="341" spans="1:15">
      <c r="A341" s="9" t="s">
        <v>33</v>
      </c>
      <c r="B341" s="10" t="s">
        <v>879</v>
      </c>
      <c r="C341" t="s">
        <v>78</v>
      </c>
      <c r="D341" t="s">
        <v>348</v>
      </c>
      <c r="F341" s="9" t="s">
        <v>820</v>
      </c>
      <c r="G341">
        <v>3</v>
      </c>
      <c r="J341">
        <f>+Tabla356[[#This Row],[BALANCE INICIAL]]+Tabla356[[#This Row],[ENTRADAS]]-Tabla356[[#This Row],[SALIDAS]]</f>
        <v>3</v>
      </c>
      <c r="K341" s="2">
        <v>1800</v>
      </c>
      <c r="L341" s="2">
        <f>+Tabla356[[#This Row],[BALANCE INICIAL]]*Tabla356[[#This Row],[PRECIO]]</f>
        <v>5400</v>
      </c>
      <c r="M341" s="2">
        <f>+Tabla356[[#This Row],[ENTRADAS]]*Tabla356[[#This Row],[PRECIO]]</f>
        <v>0</v>
      </c>
      <c r="N341" s="2">
        <f>+Tabla356[[#This Row],[SALIDAS]]*Tabla356[[#This Row],[PRECIO]]</f>
        <v>0</v>
      </c>
      <c r="O341" s="2">
        <f>+Tabla356[[#This Row],[BALANCE INICIAL2]]+Tabla356[[#This Row],[ENTRADAS3]]-Tabla356[[#This Row],[SALIDAS4]]</f>
        <v>5400</v>
      </c>
    </row>
    <row r="342" spans="1:15">
      <c r="A342" s="9" t="s">
        <v>33</v>
      </c>
      <c r="B342" s="10" t="s">
        <v>879</v>
      </c>
      <c r="C342" t="s">
        <v>78</v>
      </c>
      <c r="D342" t="s">
        <v>349</v>
      </c>
      <c r="F342" s="9" t="s">
        <v>820</v>
      </c>
      <c r="G342">
        <v>1</v>
      </c>
      <c r="J342">
        <f>+Tabla356[[#This Row],[BALANCE INICIAL]]+Tabla356[[#This Row],[ENTRADAS]]-Tabla356[[#This Row],[SALIDAS]]</f>
        <v>1</v>
      </c>
      <c r="K342" s="2">
        <v>1995</v>
      </c>
      <c r="L342" s="2">
        <f>+Tabla356[[#This Row],[BALANCE INICIAL]]*Tabla356[[#This Row],[PRECIO]]</f>
        <v>1995</v>
      </c>
      <c r="M342" s="2">
        <f>+Tabla356[[#This Row],[ENTRADAS]]*Tabla356[[#This Row],[PRECIO]]</f>
        <v>0</v>
      </c>
      <c r="N342" s="2">
        <f>+Tabla356[[#This Row],[SALIDAS]]*Tabla356[[#This Row],[PRECIO]]</f>
        <v>0</v>
      </c>
      <c r="O342" s="2">
        <f>+Tabla356[[#This Row],[BALANCE INICIAL2]]+Tabla356[[#This Row],[ENTRADAS3]]-Tabla356[[#This Row],[SALIDAS4]]</f>
        <v>1995</v>
      </c>
    </row>
    <row r="343" spans="1:15">
      <c r="A343" s="9" t="s">
        <v>33</v>
      </c>
      <c r="B343" s="10" t="s">
        <v>879</v>
      </c>
      <c r="C343" t="s">
        <v>78</v>
      </c>
      <c r="D343" t="s">
        <v>350</v>
      </c>
      <c r="F343" s="9" t="s">
        <v>820</v>
      </c>
      <c r="H343">
        <v>5</v>
      </c>
      <c r="J343">
        <f>+Tabla356[[#This Row],[BALANCE INICIAL]]+Tabla356[[#This Row],[ENTRADAS]]-Tabla356[[#This Row],[SALIDAS]]</f>
        <v>5</v>
      </c>
      <c r="K343" s="2">
        <v>7662</v>
      </c>
      <c r="L343" s="2">
        <f>+Tabla356[[#This Row],[BALANCE INICIAL]]*Tabla356[[#This Row],[PRECIO]]</f>
        <v>0</v>
      </c>
      <c r="M343" s="2">
        <f>+Tabla356[[#This Row],[ENTRADAS]]*Tabla356[[#This Row],[PRECIO]]</f>
        <v>38310</v>
      </c>
      <c r="N343" s="2">
        <f>+Tabla356[[#This Row],[SALIDAS]]*Tabla356[[#This Row],[PRECIO]]</f>
        <v>0</v>
      </c>
      <c r="O343" s="2">
        <f>+Tabla356[[#This Row],[BALANCE INICIAL2]]+Tabla356[[#This Row],[ENTRADAS3]]-Tabla356[[#This Row],[SALIDAS4]]</f>
        <v>38310</v>
      </c>
    </row>
    <row r="344" spans="1:15">
      <c r="A344" s="9" t="s">
        <v>33</v>
      </c>
      <c r="B344" s="10" t="s">
        <v>879</v>
      </c>
      <c r="C344" t="s">
        <v>78</v>
      </c>
      <c r="D344" t="s">
        <v>351</v>
      </c>
      <c r="F344" s="9" t="s">
        <v>820</v>
      </c>
      <c r="H344">
        <v>5</v>
      </c>
      <c r="J344">
        <f>+Tabla356[[#This Row],[BALANCE INICIAL]]+Tabla356[[#This Row],[ENTRADAS]]-Tabla356[[#This Row],[SALIDAS]]</f>
        <v>5</v>
      </c>
      <c r="K344" s="2">
        <v>7662</v>
      </c>
      <c r="L344" s="2">
        <f>+Tabla356[[#This Row],[BALANCE INICIAL]]*Tabla356[[#This Row],[PRECIO]]</f>
        <v>0</v>
      </c>
      <c r="M344" s="2">
        <f>+Tabla356[[#This Row],[ENTRADAS]]*Tabla356[[#This Row],[PRECIO]]</f>
        <v>38310</v>
      </c>
      <c r="N344" s="2">
        <f>+Tabla356[[#This Row],[SALIDAS]]*Tabla356[[#This Row],[PRECIO]]</f>
        <v>0</v>
      </c>
      <c r="O344" s="2">
        <f>+Tabla356[[#This Row],[BALANCE INICIAL2]]+Tabla356[[#This Row],[ENTRADAS3]]-Tabla356[[#This Row],[SALIDAS4]]</f>
        <v>38310</v>
      </c>
    </row>
    <row r="345" spans="1:15">
      <c r="A345" s="9" t="s">
        <v>33</v>
      </c>
      <c r="B345" s="10" t="s">
        <v>879</v>
      </c>
      <c r="C345" t="s">
        <v>78</v>
      </c>
      <c r="D345" t="s">
        <v>352</v>
      </c>
      <c r="F345" s="9" t="s">
        <v>820</v>
      </c>
      <c r="H345">
        <v>5</v>
      </c>
      <c r="J345">
        <f>+Tabla356[[#This Row],[BALANCE INICIAL]]+Tabla356[[#This Row],[ENTRADAS]]-Tabla356[[#This Row],[SALIDAS]]</f>
        <v>5</v>
      </c>
      <c r="K345" s="2">
        <v>7662</v>
      </c>
      <c r="L345" s="2">
        <f>+Tabla356[[#This Row],[BALANCE INICIAL]]*Tabla356[[#This Row],[PRECIO]]</f>
        <v>0</v>
      </c>
      <c r="M345" s="2">
        <f>+Tabla356[[#This Row],[ENTRADAS]]*Tabla356[[#This Row],[PRECIO]]</f>
        <v>38310</v>
      </c>
      <c r="N345" s="2">
        <f>+Tabla356[[#This Row],[SALIDAS]]*Tabla356[[#This Row],[PRECIO]]</f>
        <v>0</v>
      </c>
      <c r="O345" s="2">
        <f>+Tabla356[[#This Row],[BALANCE INICIAL2]]+Tabla356[[#This Row],[ENTRADAS3]]-Tabla356[[#This Row],[SALIDAS4]]</f>
        <v>38310</v>
      </c>
    </row>
    <row r="346" spans="1:15">
      <c r="A346" s="9" t="s">
        <v>33</v>
      </c>
      <c r="B346" s="10" t="s">
        <v>879</v>
      </c>
      <c r="C346" t="s">
        <v>78</v>
      </c>
      <c r="D346" t="s">
        <v>353</v>
      </c>
      <c r="F346" s="9" t="s">
        <v>820</v>
      </c>
      <c r="H346">
        <v>5</v>
      </c>
      <c r="J346">
        <f>+Tabla356[[#This Row],[BALANCE INICIAL]]+Tabla356[[#This Row],[ENTRADAS]]-Tabla356[[#This Row],[SALIDAS]]</f>
        <v>5</v>
      </c>
      <c r="K346" s="2">
        <v>7662</v>
      </c>
      <c r="L346" s="2">
        <f>+Tabla356[[#This Row],[BALANCE INICIAL]]*Tabla356[[#This Row],[PRECIO]]</f>
        <v>0</v>
      </c>
      <c r="M346" s="2">
        <f>+Tabla356[[#This Row],[ENTRADAS]]*Tabla356[[#This Row],[PRECIO]]</f>
        <v>38310</v>
      </c>
      <c r="N346" s="2">
        <f>+Tabla356[[#This Row],[SALIDAS]]*Tabla356[[#This Row],[PRECIO]]</f>
        <v>0</v>
      </c>
      <c r="O346" s="2">
        <f>+Tabla356[[#This Row],[BALANCE INICIAL2]]+Tabla356[[#This Row],[ENTRADAS3]]-Tabla356[[#This Row],[SALIDAS4]]</f>
        <v>38310</v>
      </c>
    </row>
    <row r="347" spans="1:15">
      <c r="A347" s="9" t="s">
        <v>33</v>
      </c>
      <c r="B347" s="10" t="s">
        <v>879</v>
      </c>
      <c r="C347" t="s">
        <v>78</v>
      </c>
      <c r="D347" t="s">
        <v>354</v>
      </c>
      <c r="F347" s="9" t="s">
        <v>820</v>
      </c>
      <c r="G347">
        <v>15</v>
      </c>
      <c r="J347">
        <f>+Tabla356[[#This Row],[BALANCE INICIAL]]+Tabla356[[#This Row],[ENTRADAS]]-Tabla356[[#This Row],[SALIDAS]]</f>
        <v>15</v>
      </c>
      <c r="K347" s="2">
        <v>1850</v>
      </c>
      <c r="L347" s="2">
        <f>+Tabla356[[#This Row],[BALANCE INICIAL]]*Tabla356[[#This Row],[PRECIO]]</f>
        <v>27750</v>
      </c>
      <c r="M347" s="2">
        <f>+Tabla356[[#This Row],[ENTRADAS]]*Tabla356[[#This Row],[PRECIO]]</f>
        <v>0</v>
      </c>
      <c r="N347" s="2">
        <f>+Tabla356[[#This Row],[SALIDAS]]*Tabla356[[#This Row],[PRECIO]]</f>
        <v>0</v>
      </c>
      <c r="O347" s="2">
        <f>+Tabla356[[#This Row],[BALANCE INICIAL2]]+Tabla356[[#This Row],[ENTRADAS3]]-Tabla356[[#This Row],[SALIDAS4]]</f>
        <v>27750</v>
      </c>
    </row>
    <row r="348" spans="1:15">
      <c r="A348" s="9" t="s">
        <v>33</v>
      </c>
      <c r="B348" s="10" t="s">
        <v>879</v>
      </c>
      <c r="C348" t="s">
        <v>78</v>
      </c>
      <c r="D348" t="s">
        <v>355</v>
      </c>
      <c r="F348" s="9" t="s">
        <v>820</v>
      </c>
      <c r="G348">
        <v>5</v>
      </c>
      <c r="J348">
        <f>+Tabla356[[#This Row],[BALANCE INICIAL]]+Tabla356[[#This Row],[ENTRADAS]]-Tabla356[[#This Row],[SALIDAS]]</f>
        <v>5</v>
      </c>
      <c r="K348" s="2">
        <v>1750</v>
      </c>
      <c r="L348" s="2">
        <f>+Tabla356[[#This Row],[BALANCE INICIAL]]*Tabla356[[#This Row],[PRECIO]]</f>
        <v>8750</v>
      </c>
      <c r="M348" s="2">
        <f>+Tabla356[[#This Row],[ENTRADAS]]*Tabla356[[#This Row],[PRECIO]]</f>
        <v>0</v>
      </c>
      <c r="N348" s="2">
        <f>+Tabla356[[#This Row],[SALIDAS]]*Tabla356[[#This Row],[PRECIO]]</f>
        <v>0</v>
      </c>
      <c r="O348" s="2">
        <f>+Tabla356[[#This Row],[BALANCE INICIAL2]]+Tabla356[[#This Row],[ENTRADAS3]]-Tabla356[[#This Row],[SALIDAS4]]</f>
        <v>8750</v>
      </c>
    </row>
    <row r="349" spans="1:15">
      <c r="A349" s="9" t="s">
        <v>33</v>
      </c>
      <c r="B349" s="10" t="s">
        <v>879</v>
      </c>
      <c r="C349" t="s">
        <v>78</v>
      </c>
      <c r="D349" t="s">
        <v>356</v>
      </c>
      <c r="F349" s="9" t="s">
        <v>820</v>
      </c>
      <c r="G349">
        <v>3</v>
      </c>
      <c r="J349">
        <f>+Tabla356[[#This Row],[BALANCE INICIAL]]+Tabla356[[#This Row],[ENTRADAS]]-Tabla356[[#This Row],[SALIDAS]]</f>
        <v>3</v>
      </c>
      <c r="K349" s="2">
        <v>1890</v>
      </c>
      <c r="L349" s="2">
        <f>+Tabla356[[#This Row],[BALANCE INICIAL]]*Tabla356[[#This Row],[PRECIO]]</f>
        <v>5670</v>
      </c>
      <c r="M349" s="2">
        <f>+Tabla356[[#This Row],[ENTRADAS]]*Tabla356[[#This Row],[PRECIO]]</f>
        <v>0</v>
      </c>
      <c r="N349" s="2">
        <f>+Tabla356[[#This Row],[SALIDAS]]*Tabla356[[#This Row],[PRECIO]]</f>
        <v>0</v>
      </c>
      <c r="O349" s="2">
        <f>+Tabla356[[#This Row],[BALANCE INICIAL2]]+Tabla356[[#This Row],[ENTRADAS3]]-Tabla356[[#This Row],[SALIDAS4]]</f>
        <v>5670</v>
      </c>
    </row>
    <row r="350" spans="1:15">
      <c r="A350" s="9" t="s">
        <v>33</v>
      </c>
      <c r="B350" s="10" t="s">
        <v>879</v>
      </c>
      <c r="C350" t="s">
        <v>78</v>
      </c>
      <c r="D350" t="s">
        <v>357</v>
      </c>
      <c r="F350" s="9" t="s">
        <v>820</v>
      </c>
      <c r="G350">
        <v>1</v>
      </c>
      <c r="J350">
        <f>+Tabla356[[#This Row],[BALANCE INICIAL]]+Tabla356[[#This Row],[ENTRADAS]]-Tabla356[[#This Row],[SALIDAS]]</f>
        <v>1</v>
      </c>
      <c r="K350" s="2">
        <v>1295</v>
      </c>
      <c r="L350" s="2">
        <f>+Tabla356[[#This Row],[BALANCE INICIAL]]*Tabla356[[#This Row],[PRECIO]]</f>
        <v>1295</v>
      </c>
      <c r="M350" s="2">
        <f>+Tabla356[[#This Row],[ENTRADAS]]*Tabla356[[#This Row],[PRECIO]]</f>
        <v>0</v>
      </c>
      <c r="N350" s="2">
        <f>+Tabla356[[#This Row],[SALIDAS]]*Tabla356[[#This Row],[PRECIO]]</f>
        <v>0</v>
      </c>
      <c r="O350" s="2">
        <f>+Tabla356[[#This Row],[BALANCE INICIAL2]]+Tabla356[[#This Row],[ENTRADAS3]]-Tabla356[[#This Row],[SALIDAS4]]</f>
        <v>1295</v>
      </c>
    </row>
    <row r="351" spans="1:15">
      <c r="A351" s="9" t="s">
        <v>33</v>
      </c>
      <c r="B351" s="10" t="s">
        <v>879</v>
      </c>
      <c r="C351" t="s">
        <v>78</v>
      </c>
      <c r="D351" t="s">
        <v>358</v>
      </c>
      <c r="F351" s="9" t="s">
        <v>820</v>
      </c>
      <c r="H351">
        <v>7</v>
      </c>
      <c r="I351">
        <v>2</v>
      </c>
      <c r="J351">
        <f>+Tabla356[[#This Row],[BALANCE INICIAL]]+Tabla356[[#This Row],[ENTRADAS]]-Tabla356[[#This Row],[SALIDAS]]</f>
        <v>5</v>
      </c>
      <c r="K351" s="2">
        <v>2693</v>
      </c>
      <c r="L351" s="2">
        <f>+Tabla356[[#This Row],[BALANCE INICIAL]]*Tabla356[[#This Row],[PRECIO]]</f>
        <v>0</v>
      </c>
      <c r="M351" s="2">
        <f>+Tabla356[[#This Row],[ENTRADAS]]*Tabla356[[#This Row],[PRECIO]]</f>
        <v>18851</v>
      </c>
      <c r="N351" s="2">
        <f>+Tabla356[[#This Row],[SALIDAS]]*Tabla356[[#This Row],[PRECIO]]</f>
        <v>5386</v>
      </c>
      <c r="O351" s="2">
        <f>+Tabla356[[#This Row],[BALANCE INICIAL2]]+Tabla356[[#This Row],[ENTRADAS3]]-Tabla356[[#This Row],[SALIDAS4]]</f>
        <v>13465</v>
      </c>
    </row>
    <row r="352" spans="1:15">
      <c r="A352" s="9" t="s">
        <v>33</v>
      </c>
      <c r="B352" s="10" t="s">
        <v>879</v>
      </c>
      <c r="C352" t="s">
        <v>78</v>
      </c>
      <c r="D352" t="s">
        <v>359</v>
      </c>
      <c r="F352" s="9" t="s">
        <v>826</v>
      </c>
      <c r="G352">
        <v>2</v>
      </c>
      <c r="J352">
        <f>+Tabla356[[#This Row],[BALANCE INICIAL]]+Tabla356[[#This Row],[ENTRADAS]]-Tabla356[[#This Row],[SALIDAS]]</f>
        <v>2</v>
      </c>
      <c r="K352" s="2">
        <v>2155.7199999999998</v>
      </c>
      <c r="L352" s="2">
        <f>+Tabla356[[#This Row],[BALANCE INICIAL]]*Tabla356[[#This Row],[PRECIO]]</f>
        <v>4311.4399999999996</v>
      </c>
      <c r="M352" s="2">
        <f>+Tabla356[[#This Row],[ENTRADAS]]*Tabla356[[#This Row],[PRECIO]]</f>
        <v>0</v>
      </c>
      <c r="N352" s="2">
        <f>+Tabla356[[#This Row],[SALIDAS]]*Tabla356[[#This Row],[PRECIO]]</f>
        <v>0</v>
      </c>
      <c r="O352" s="2">
        <f>+Tabla356[[#This Row],[BALANCE INICIAL2]]+Tabla356[[#This Row],[ENTRADAS3]]-Tabla356[[#This Row],[SALIDAS4]]</f>
        <v>4311.4399999999996</v>
      </c>
    </row>
    <row r="353" spans="1:15">
      <c r="A353" s="9" t="s">
        <v>33</v>
      </c>
      <c r="B353" s="10" t="s">
        <v>879</v>
      </c>
      <c r="C353" t="s">
        <v>78</v>
      </c>
      <c r="D353" t="s">
        <v>364</v>
      </c>
      <c r="F353" s="9" t="s">
        <v>826</v>
      </c>
      <c r="G353">
        <v>22</v>
      </c>
      <c r="I353">
        <v>13</v>
      </c>
      <c r="J353">
        <f>+Tabla356[[#This Row],[BALANCE INICIAL]]+Tabla356[[#This Row],[ENTRADAS]]-Tabla356[[#This Row],[SALIDAS]]</f>
        <v>9</v>
      </c>
      <c r="K353" s="2">
        <v>9110.25</v>
      </c>
      <c r="L353" s="2">
        <f>+Tabla356[[#This Row],[BALANCE INICIAL]]*Tabla356[[#This Row],[PRECIO]]</f>
        <v>200425.5</v>
      </c>
      <c r="M353" s="2">
        <f>+Tabla356[[#This Row],[ENTRADAS]]*Tabla356[[#This Row],[PRECIO]]</f>
        <v>0</v>
      </c>
      <c r="N353" s="2">
        <f>+Tabla356[[#This Row],[SALIDAS]]*Tabla356[[#This Row],[PRECIO]]</f>
        <v>118433.25</v>
      </c>
      <c r="O353" s="2">
        <f>+Tabla356[[#This Row],[BALANCE INICIAL2]]+Tabla356[[#This Row],[ENTRADAS3]]-Tabla356[[#This Row],[SALIDAS4]]</f>
        <v>81992.25</v>
      </c>
    </row>
    <row r="354" spans="1:15">
      <c r="A354" s="9" t="s">
        <v>33</v>
      </c>
      <c r="B354" s="10" t="s">
        <v>879</v>
      </c>
      <c r="C354" t="s">
        <v>78</v>
      </c>
      <c r="D354" t="s">
        <v>365</v>
      </c>
      <c r="F354" s="9" t="s">
        <v>858</v>
      </c>
      <c r="G354">
        <v>4</v>
      </c>
      <c r="H354">
        <v>4</v>
      </c>
      <c r="J354">
        <f>+Tabla356[[#This Row],[BALANCE INICIAL]]+Tabla356[[#This Row],[ENTRADAS]]-Tabla356[[#This Row],[SALIDAS]]</f>
        <v>8</v>
      </c>
      <c r="K354" s="2">
        <v>4829.71</v>
      </c>
      <c r="L354" s="2">
        <f>+Tabla356[[#This Row],[BALANCE INICIAL]]*Tabla356[[#This Row],[PRECIO]]</f>
        <v>19318.84</v>
      </c>
      <c r="M354" s="2">
        <f>+Tabla356[[#This Row],[ENTRADAS]]*Tabla356[[#This Row],[PRECIO]]</f>
        <v>19318.84</v>
      </c>
      <c r="N354" s="2">
        <f>+Tabla356[[#This Row],[SALIDAS]]*Tabla356[[#This Row],[PRECIO]]</f>
        <v>0</v>
      </c>
      <c r="O354" s="2">
        <f>+Tabla356[[#This Row],[BALANCE INICIAL2]]+Tabla356[[#This Row],[ENTRADAS3]]-Tabla356[[#This Row],[SALIDAS4]]</f>
        <v>38637.68</v>
      </c>
    </row>
    <row r="355" spans="1:15">
      <c r="A355" s="9" t="s">
        <v>33</v>
      </c>
      <c r="B355" s="10" t="s">
        <v>879</v>
      </c>
      <c r="C355" t="s">
        <v>78</v>
      </c>
      <c r="D355" t="s">
        <v>366</v>
      </c>
      <c r="F355" s="9" t="s">
        <v>858</v>
      </c>
      <c r="G355">
        <v>4</v>
      </c>
      <c r="H355">
        <v>4</v>
      </c>
      <c r="J355">
        <f>+Tabla356[[#This Row],[BALANCE INICIAL]]+Tabla356[[#This Row],[ENTRADAS]]-Tabla356[[#This Row],[SALIDAS]]</f>
        <v>8</v>
      </c>
      <c r="K355" s="2">
        <v>6250.43</v>
      </c>
      <c r="L355" s="2">
        <f>+Tabla356[[#This Row],[BALANCE INICIAL]]*Tabla356[[#This Row],[PRECIO]]</f>
        <v>25001.72</v>
      </c>
      <c r="M355" s="2">
        <f>+Tabla356[[#This Row],[ENTRADAS]]*Tabla356[[#This Row],[PRECIO]]</f>
        <v>25001.72</v>
      </c>
      <c r="N355" s="2">
        <f>+Tabla356[[#This Row],[SALIDAS]]*Tabla356[[#This Row],[PRECIO]]</f>
        <v>0</v>
      </c>
      <c r="O355" s="2">
        <f>+Tabla356[[#This Row],[BALANCE INICIAL2]]+Tabla356[[#This Row],[ENTRADAS3]]-Tabla356[[#This Row],[SALIDAS4]]</f>
        <v>50003.44</v>
      </c>
    </row>
    <row r="356" spans="1:15">
      <c r="A356" s="9" t="s">
        <v>33</v>
      </c>
      <c r="B356" s="10" t="s">
        <v>879</v>
      </c>
      <c r="C356" t="s">
        <v>78</v>
      </c>
      <c r="D356" t="s">
        <v>367</v>
      </c>
      <c r="F356" s="9" t="s">
        <v>858</v>
      </c>
      <c r="G356">
        <v>4</v>
      </c>
      <c r="H356">
        <v>4</v>
      </c>
      <c r="J356">
        <f>+Tabla356[[#This Row],[BALANCE INICIAL]]+Tabla356[[#This Row],[ENTRADAS]]-Tabla356[[#This Row],[SALIDAS]]</f>
        <v>8</v>
      </c>
      <c r="K356" s="2">
        <v>6250.43</v>
      </c>
      <c r="L356" s="2">
        <f>+Tabla356[[#This Row],[BALANCE INICIAL]]*Tabla356[[#This Row],[PRECIO]]</f>
        <v>25001.72</v>
      </c>
      <c r="M356" s="2">
        <f>+Tabla356[[#This Row],[ENTRADAS]]*Tabla356[[#This Row],[PRECIO]]</f>
        <v>25001.72</v>
      </c>
      <c r="N356" s="2">
        <f>+Tabla356[[#This Row],[SALIDAS]]*Tabla356[[#This Row],[PRECIO]]</f>
        <v>0</v>
      </c>
      <c r="O356" s="2">
        <f>+Tabla356[[#This Row],[BALANCE INICIAL2]]+Tabla356[[#This Row],[ENTRADAS3]]-Tabla356[[#This Row],[SALIDAS4]]</f>
        <v>50003.44</v>
      </c>
    </row>
    <row r="357" spans="1:15">
      <c r="A357" s="9" t="s">
        <v>33</v>
      </c>
      <c r="B357" s="10" t="s">
        <v>879</v>
      </c>
      <c r="C357" t="s">
        <v>78</v>
      </c>
      <c r="D357" t="s">
        <v>368</v>
      </c>
      <c r="F357" s="9" t="s">
        <v>858</v>
      </c>
      <c r="G357">
        <v>4</v>
      </c>
      <c r="H357">
        <v>4</v>
      </c>
      <c r="J357">
        <f>+Tabla356[[#This Row],[BALANCE INICIAL]]+Tabla356[[#This Row],[ENTRADAS]]-Tabla356[[#This Row],[SALIDAS]]</f>
        <v>8</v>
      </c>
      <c r="K357" s="2">
        <v>6250.43</v>
      </c>
      <c r="L357" s="2">
        <f>+Tabla356[[#This Row],[BALANCE INICIAL]]*Tabla356[[#This Row],[PRECIO]]</f>
        <v>25001.72</v>
      </c>
      <c r="M357" s="2">
        <f>+Tabla356[[#This Row],[ENTRADAS]]*Tabla356[[#This Row],[PRECIO]]</f>
        <v>25001.72</v>
      </c>
      <c r="N357" s="2">
        <f>+Tabla356[[#This Row],[SALIDAS]]*Tabla356[[#This Row],[PRECIO]]</f>
        <v>0</v>
      </c>
      <c r="O357" s="2">
        <f>+Tabla356[[#This Row],[BALANCE INICIAL2]]+Tabla356[[#This Row],[ENTRADAS3]]-Tabla356[[#This Row],[SALIDAS4]]</f>
        <v>50003.44</v>
      </c>
    </row>
    <row r="358" spans="1:15">
      <c r="A358" s="9" t="s">
        <v>33</v>
      </c>
      <c r="B358" s="10" t="s">
        <v>879</v>
      </c>
      <c r="C358" t="s">
        <v>78</v>
      </c>
      <c r="D358" t="s">
        <v>369</v>
      </c>
      <c r="F358" s="9" t="s">
        <v>858</v>
      </c>
      <c r="G358">
        <v>4</v>
      </c>
      <c r="J358">
        <f>+Tabla356[[#This Row],[BALANCE INICIAL]]+Tabla356[[#This Row],[ENTRADAS]]-Tabla356[[#This Row],[SALIDAS]]</f>
        <v>4</v>
      </c>
      <c r="K358" s="2">
        <v>3500</v>
      </c>
      <c r="L358" s="2">
        <f>+Tabla356[[#This Row],[BALANCE INICIAL]]*Tabla356[[#This Row],[PRECIO]]</f>
        <v>14000</v>
      </c>
      <c r="M358" s="2">
        <f>+Tabla356[[#This Row],[ENTRADAS]]*Tabla356[[#This Row],[PRECIO]]</f>
        <v>0</v>
      </c>
      <c r="N358" s="2">
        <f>+Tabla356[[#This Row],[SALIDAS]]*Tabla356[[#This Row],[PRECIO]]</f>
        <v>0</v>
      </c>
      <c r="O358" s="2">
        <f>+Tabla356[[#This Row],[BALANCE INICIAL2]]+Tabla356[[#This Row],[ENTRADAS3]]-Tabla356[[#This Row],[SALIDAS4]]</f>
        <v>14000</v>
      </c>
    </row>
    <row r="359" spans="1:15">
      <c r="A359" s="9" t="s">
        <v>33</v>
      </c>
      <c r="B359" s="10" t="s">
        <v>879</v>
      </c>
      <c r="C359" t="s">
        <v>78</v>
      </c>
      <c r="D359" t="s">
        <v>370</v>
      </c>
      <c r="F359" s="9" t="s">
        <v>858</v>
      </c>
      <c r="G359">
        <v>4</v>
      </c>
      <c r="J359">
        <f>+Tabla356[[#This Row],[BALANCE INICIAL]]+Tabla356[[#This Row],[ENTRADAS]]-Tabla356[[#This Row],[SALIDAS]]</f>
        <v>4</v>
      </c>
      <c r="K359" s="2">
        <v>3500</v>
      </c>
      <c r="L359" s="2">
        <f>+Tabla356[[#This Row],[BALANCE INICIAL]]*Tabla356[[#This Row],[PRECIO]]</f>
        <v>14000</v>
      </c>
      <c r="M359" s="2">
        <f>+Tabla356[[#This Row],[ENTRADAS]]*Tabla356[[#This Row],[PRECIO]]</f>
        <v>0</v>
      </c>
      <c r="N359" s="2">
        <f>+Tabla356[[#This Row],[SALIDAS]]*Tabla356[[#This Row],[PRECIO]]</f>
        <v>0</v>
      </c>
      <c r="O359" s="2">
        <f>+Tabla356[[#This Row],[BALANCE INICIAL2]]+Tabla356[[#This Row],[ENTRADAS3]]-Tabla356[[#This Row],[SALIDAS4]]</f>
        <v>14000</v>
      </c>
    </row>
    <row r="360" spans="1:15">
      <c r="A360" s="9" t="s">
        <v>33</v>
      </c>
      <c r="B360" s="10" t="s">
        <v>879</v>
      </c>
      <c r="C360" t="s">
        <v>78</v>
      </c>
      <c r="D360" t="s">
        <v>371</v>
      </c>
      <c r="F360" s="9" t="s">
        <v>858</v>
      </c>
      <c r="G360">
        <v>4</v>
      </c>
      <c r="J360">
        <f>+Tabla356[[#This Row],[BALANCE INICIAL]]+Tabla356[[#This Row],[ENTRADAS]]-Tabla356[[#This Row],[SALIDAS]]</f>
        <v>4</v>
      </c>
      <c r="K360" s="2">
        <v>3500</v>
      </c>
      <c r="L360" s="2">
        <f>+Tabla356[[#This Row],[BALANCE INICIAL]]*Tabla356[[#This Row],[PRECIO]]</f>
        <v>14000</v>
      </c>
      <c r="M360" s="2">
        <f>+Tabla356[[#This Row],[ENTRADAS]]*Tabla356[[#This Row],[PRECIO]]</f>
        <v>0</v>
      </c>
      <c r="N360" s="2">
        <f>+Tabla356[[#This Row],[SALIDAS]]*Tabla356[[#This Row],[PRECIO]]</f>
        <v>0</v>
      </c>
      <c r="O360" s="2">
        <f>+Tabla356[[#This Row],[BALANCE INICIAL2]]+Tabla356[[#This Row],[ENTRADAS3]]-Tabla356[[#This Row],[SALIDAS4]]</f>
        <v>14000</v>
      </c>
    </row>
    <row r="361" spans="1:15">
      <c r="A361" s="9" t="s">
        <v>33</v>
      </c>
      <c r="B361" s="10" t="s">
        <v>879</v>
      </c>
      <c r="C361" t="s">
        <v>78</v>
      </c>
      <c r="D361" t="s">
        <v>372</v>
      </c>
      <c r="F361" s="9" t="s">
        <v>858</v>
      </c>
      <c r="G361">
        <v>4</v>
      </c>
      <c r="J361">
        <f>+Tabla356[[#This Row],[BALANCE INICIAL]]+Tabla356[[#This Row],[ENTRADAS]]-Tabla356[[#This Row],[SALIDAS]]</f>
        <v>4</v>
      </c>
      <c r="K361" s="2">
        <v>3500</v>
      </c>
      <c r="L361" s="2">
        <f>+Tabla356[[#This Row],[BALANCE INICIAL]]*Tabla356[[#This Row],[PRECIO]]</f>
        <v>14000</v>
      </c>
      <c r="M361" s="2">
        <f>+Tabla356[[#This Row],[ENTRADAS]]*Tabla356[[#This Row],[PRECIO]]</f>
        <v>0</v>
      </c>
      <c r="N361" s="2">
        <f>+Tabla356[[#This Row],[SALIDAS]]*Tabla356[[#This Row],[PRECIO]]</f>
        <v>0</v>
      </c>
      <c r="O361" s="2">
        <f>+Tabla356[[#This Row],[BALANCE INICIAL2]]+Tabla356[[#This Row],[ENTRADAS3]]-Tabla356[[#This Row],[SALIDAS4]]</f>
        <v>14000</v>
      </c>
    </row>
    <row r="362" spans="1:15">
      <c r="A362" s="9" t="s">
        <v>33</v>
      </c>
      <c r="B362" s="10" t="s">
        <v>879</v>
      </c>
      <c r="C362" t="s">
        <v>78</v>
      </c>
      <c r="D362" t="s">
        <v>373</v>
      </c>
      <c r="F362" s="9" t="s">
        <v>826</v>
      </c>
      <c r="H362">
        <v>3</v>
      </c>
      <c r="J362">
        <f>+Tabla356[[#This Row],[BALANCE INICIAL]]+Tabla356[[#This Row],[ENTRADAS]]-Tabla356[[#This Row],[SALIDAS]]</f>
        <v>3</v>
      </c>
      <c r="K362" s="2">
        <v>7009.16</v>
      </c>
      <c r="L362" s="2">
        <f>+Tabla356[[#This Row],[BALANCE INICIAL]]*Tabla356[[#This Row],[PRECIO]]</f>
        <v>0</v>
      </c>
      <c r="M362" s="2">
        <f>+Tabla356[[#This Row],[ENTRADAS]]*Tabla356[[#This Row],[PRECIO]]</f>
        <v>21027.48</v>
      </c>
      <c r="N362" s="2">
        <f>+Tabla356[[#This Row],[SALIDAS]]*Tabla356[[#This Row],[PRECIO]]</f>
        <v>0</v>
      </c>
      <c r="O362" s="2">
        <f>+Tabla356[[#This Row],[BALANCE INICIAL2]]+Tabla356[[#This Row],[ENTRADAS3]]-Tabla356[[#This Row],[SALIDAS4]]</f>
        <v>21027.48</v>
      </c>
    </row>
    <row r="363" spans="1:15">
      <c r="A363" s="9" t="s">
        <v>33</v>
      </c>
      <c r="B363" s="10" t="s">
        <v>879</v>
      </c>
      <c r="C363" t="s">
        <v>78</v>
      </c>
      <c r="D363" t="s">
        <v>374</v>
      </c>
      <c r="F363" s="9" t="s">
        <v>820</v>
      </c>
      <c r="G363">
        <v>8</v>
      </c>
      <c r="J363">
        <f>+Tabla356[[#This Row],[BALANCE INICIAL]]+Tabla356[[#This Row],[ENTRADAS]]-Tabla356[[#This Row],[SALIDAS]]</f>
        <v>8</v>
      </c>
      <c r="K363" s="2">
        <v>5984.4</v>
      </c>
      <c r="L363" s="2">
        <f>+Tabla356[[#This Row],[BALANCE INICIAL]]*Tabla356[[#This Row],[PRECIO]]</f>
        <v>47875.199999999997</v>
      </c>
      <c r="M363" s="2">
        <f>+Tabla356[[#This Row],[ENTRADAS]]*Tabla356[[#This Row],[PRECIO]]</f>
        <v>0</v>
      </c>
      <c r="N363" s="2">
        <f>+Tabla356[[#This Row],[SALIDAS]]*Tabla356[[#This Row],[PRECIO]]</f>
        <v>0</v>
      </c>
      <c r="O363" s="2">
        <f>+Tabla356[[#This Row],[BALANCE INICIAL2]]+Tabla356[[#This Row],[ENTRADAS3]]-Tabla356[[#This Row],[SALIDAS4]]</f>
        <v>47875.199999999997</v>
      </c>
    </row>
    <row r="364" spans="1:15">
      <c r="A364" s="9" t="s">
        <v>33</v>
      </c>
      <c r="B364" s="10" t="s">
        <v>879</v>
      </c>
      <c r="C364" t="s">
        <v>78</v>
      </c>
      <c r="D364" t="s">
        <v>471</v>
      </c>
      <c r="F364" s="9" t="s">
        <v>820</v>
      </c>
      <c r="G364">
        <v>2</v>
      </c>
      <c r="J364">
        <f>+Tabla356[[#This Row],[BALANCE INICIAL]]+Tabla356[[#This Row],[ENTRADAS]]-Tabla356[[#This Row],[SALIDAS]]</f>
        <v>2</v>
      </c>
      <c r="K364" s="2">
        <v>1383.05</v>
      </c>
      <c r="L364" s="2">
        <f>+Tabla356[[#This Row],[BALANCE INICIAL]]*Tabla356[[#This Row],[PRECIO]]</f>
        <v>2766.1</v>
      </c>
      <c r="M364" s="2">
        <f>+Tabla356[[#This Row],[ENTRADAS]]*Tabla356[[#This Row],[PRECIO]]</f>
        <v>0</v>
      </c>
      <c r="N364" s="2">
        <f>+Tabla356[[#This Row],[SALIDAS]]*Tabla356[[#This Row],[PRECIO]]</f>
        <v>0</v>
      </c>
      <c r="O364" s="2">
        <f>+Tabla356[[#This Row],[BALANCE INICIAL2]]+Tabla356[[#This Row],[ENTRADAS3]]-Tabla356[[#This Row],[SALIDAS4]]</f>
        <v>2766.1</v>
      </c>
    </row>
    <row r="365" spans="1:15">
      <c r="A365" s="9" t="s">
        <v>26</v>
      </c>
      <c r="B365" s="16" t="s">
        <v>887</v>
      </c>
      <c r="C365" t="s">
        <v>66</v>
      </c>
      <c r="D365" t="s">
        <v>120</v>
      </c>
      <c r="F365" s="9" t="s">
        <v>820</v>
      </c>
      <c r="G365">
        <v>20</v>
      </c>
      <c r="J365">
        <f>+Tabla356[[#This Row],[BALANCE INICIAL]]+Tabla356[[#This Row],[ENTRADAS]]-Tabla356[[#This Row],[SALIDAS]]</f>
        <v>20</v>
      </c>
      <c r="K365" s="2">
        <v>18.54</v>
      </c>
      <c r="L365" s="2">
        <f>+Tabla356[[#This Row],[BALANCE INICIAL]]*Tabla356[[#This Row],[PRECIO]]</f>
        <v>370.79999999999995</v>
      </c>
      <c r="M365" s="2">
        <f>+Tabla356[[#This Row],[ENTRADAS]]*Tabla356[[#This Row],[PRECIO]]</f>
        <v>0</v>
      </c>
      <c r="N365" s="2">
        <f>+Tabla356[[#This Row],[SALIDAS]]*Tabla356[[#This Row],[PRECIO]]</f>
        <v>0</v>
      </c>
      <c r="O365" s="2">
        <f>+Tabla356[[#This Row],[BALANCE INICIAL2]]+Tabla356[[#This Row],[ENTRADAS3]]-Tabla356[[#This Row],[SALIDAS4]]</f>
        <v>370.79999999999995</v>
      </c>
    </row>
    <row r="366" spans="1:15" ht="27.6">
      <c r="A366" s="11" t="s">
        <v>43</v>
      </c>
      <c r="B366" s="10" t="s">
        <v>954</v>
      </c>
      <c r="C366" s="12" t="s">
        <v>89</v>
      </c>
      <c r="D366" t="s">
        <v>955</v>
      </c>
      <c r="F366" s="9" t="s">
        <v>820</v>
      </c>
      <c r="H366">
        <v>200</v>
      </c>
      <c r="J366">
        <f>+Tabla356[[#This Row],[BALANCE INICIAL]]+Tabla356[[#This Row],[ENTRADAS]]-Tabla356[[#This Row],[SALIDAS]]</f>
        <v>200</v>
      </c>
      <c r="K366" s="2">
        <v>60</v>
      </c>
      <c r="L366" s="2">
        <f>+Tabla356[[#This Row],[BALANCE INICIAL]]*Tabla356[[#This Row],[PRECIO]]</f>
        <v>0</v>
      </c>
      <c r="M366" s="2">
        <f>+Tabla356[[#This Row],[ENTRADAS]]*Tabla356[[#This Row],[PRECIO]]</f>
        <v>12000</v>
      </c>
      <c r="N366" s="2">
        <f>+Tabla356[[#This Row],[SALIDAS]]*Tabla356[[#This Row],[PRECIO]]</f>
        <v>0</v>
      </c>
      <c r="O366" s="2">
        <f>+Tabla356[[#This Row],[BALANCE INICIAL2]]+Tabla356[[#This Row],[ENTRADAS3]]-Tabla356[[#This Row],[SALIDAS4]]</f>
        <v>12000</v>
      </c>
    </row>
    <row r="367" spans="1:15" ht="27.6">
      <c r="A367" s="11" t="s">
        <v>43</v>
      </c>
      <c r="B367" s="10" t="s">
        <v>954</v>
      </c>
      <c r="C367" s="12" t="s">
        <v>89</v>
      </c>
      <c r="D367" t="s">
        <v>956</v>
      </c>
      <c r="F367" s="9" t="s">
        <v>820</v>
      </c>
      <c r="H367">
        <v>500</v>
      </c>
      <c r="J367">
        <f>+Tabla356[[#This Row],[BALANCE INICIAL]]+Tabla356[[#This Row],[ENTRADAS]]-Tabla356[[#This Row],[SALIDAS]]</f>
        <v>500</v>
      </c>
      <c r="K367" s="2">
        <v>58</v>
      </c>
      <c r="L367" s="2">
        <f>+Tabla356[[#This Row],[BALANCE INICIAL]]*Tabla356[[#This Row],[PRECIO]]</f>
        <v>0</v>
      </c>
      <c r="M367" s="2">
        <f>+Tabla356[[#This Row],[ENTRADAS]]*Tabla356[[#This Row],[PRECIO]]</f>
        <v>29000</v>
      </c>
      <c r="N367" s="2">
        <f>+Tabla356[[#This Row],[SALIDAS]]*Tabla356[[#This Row],[PRECIO]]</f>
        <v>0</v>
      </c>
      <c r="O367" s="2">
        <f>+Tabla356[[#This Row],[BALANCE INICIAL2]]+Tabla356[[#This Row],[ENTRADAS3]]-Tabla356[[#This Row],[SALIDAS4]]</f>
        <v>29000</v>
      </c>
    </row>
    <row r="368" spans="1:15" ht="27.6">
      <c r="A368" s="11" t="s">
        <v>43</v>
      </c>
      <c r="B368" s="10" t="s">
        <v>954</v>
      </c>
      <c r="C368" s="12" t="s">
        <v>89</v>
      </c>
      <c r="D368" t="s">
        <v>957</v>
      </c>
      <c r="F368" s="9" t="s">
        <v>820</v>
      </c>
      <c r="H368">
        <v>3</v>
      </c>
      <c r="J368">
        <f>+Tabla356[[#This Row],[BALANCE INICIAL]]+Tabla356[[#This Row],[ENTRADAS]]-Tabla356[[#This Row],[SALIDAS]]</f>
        <v>3</v>
      </c>
      <c r="K368" s="2">
        <v>1725</v>
      </c>
      <c r="L368" s="2">
        <f>+Tabla356[[#This Row],[BALANCE INICIAL]]*Tabla356[[#This Row],[PRECIO]]</f>
        <v>0</v>
      </c>
      <c r="M368" s="2">
        <f>+Tabla356[[#This Row],[ENTRADAS]]*Tabla356[[#This Row],[PRECIO]]</f>
        <v>5175</v>
      </c>
      <c r="N368" s="2">
        <f>+Tabla356[[#This Row],[SALIDAS]]*Tabla356[[#This Row],[PRECIO]]</f>
        <v>0</v>
      </c>
      <c r="O368" s="2">
        <f>+Tabla356[[#This Row],[BALANCE INICIAL2]]+Tabla356[[#This Row],[ENTRADAS3]]-Tabla356[[#This Row],[SALIDAS4]]</f>
        <v>5175</v>
      </c>
    </row>
    <row r="369" spans="1:15" ht="27.6">
      <c r="A369" s="11" t="s">
        <v>43</v>
      </c>
      <c r="B369" s="10" t="s">
        <v>954</v>
      </c>
      <c r="C369" s="12" t="s">
        <v>89</v>
      </c>
      <c r="D369" t="s">
        <v>958</v>
      </c>
      <c r="F369" s="9" t="s">
        <v>820</v>
      </c>
      <c r="H369">
        <v>16</v>
      </c>
      <c r="J369">
        <f>+Tabla356[[#This Row],[BALANCE INICIAL]]+Tabla356[[#This Row],[ENTRADAS]]-Tabla356[[#This Row],[SALIDAS]]</f>
        <v>16</v>
      </c>
      <c r="K369" s="2">
        <v>441</v>
      </c>
      <c r="L369" s="2">
        <f>+Tabla356[[#This Row],[BALANCE INICIAL]]*Tabla356[[#This Row],[PRECIO]]</f>
        <v>0</v>
      </c>
      <c r="M369" s="2">
        <f>+Tabla356[[#This Row],[ENTRADAS]]*Tabla356[[#This Row],[PRECIO]]</f>
        <v>7056</v>
      </c>
      <c r="N369" s="2">
        <f>+Tabla356[[#This Row],[SALIDAS]]*Tabla356[[#This Row],[PRECIO]]</f>
        <v>0</v>
      </c>
      <c r="O369" s="2">
        <f>+Tabla356[[#This Row],[BALANCE INICIAL2]]+Tabla356[[#This Row],[ENTRADAS3]]-Tabla356[[#This Row],[SALIDAS4]]</f>
        <v>7056</v>
      </c>
    </row>
    <row r="370" spans="1:15" ht="27.6">
      <c r="A370" s="11" t="s">
        <v>43</v>
      </c>
      <c r="B370" s="10" t="s">
        <v>954</v>
      </c>
      <c r="C370" s="12" t="s">
        <v>89</v>
      </c>
      <c r="D370" t="s">
        <v>959</v>
      </c>
      <c r="F370" s="9" t="s">
        <v>820</v>
      </c>
      <c r="H370">
        <v>10</v>
      </c>
      <c r="J370">
        <f>+Tabla356[[#This Row],[BALANCE INICIAL]]+Tabla356[[#This Row],[ENTRADAS]]-Tabla356[[#This Row],[SALIDAS]]</f>
        <v>10</v>
      </c>
      <c r="K370" s="2">
        <v>70</v>
      </c>
      <c r="L370" s="2">
        <f>+Tabla356[[#This Row],[BALANCE INICIAL]]*Tabla356[[#This Row],[PRECIO]]</f>
        <v>0</v>
      </c>
      <c r="M370" s="2">
        <f>+Tabla356[[#This Row],[ENTRADAS]]*Tabla356[[#This Row],[PRECIO]]</f>
        <v>700</v>
      </c>
      <c r="N370" s="2">
        <f>+Tabla356[[#This Row],[SALIDAS]]*Tabla356[[#This Row],[PRECIO]]</f>
        <v>0</v>
      </c>
      <c r="O370" s="2">
        <f>+Tabla356[[#This Row],[BALANCE INICIAL2]]+Tabla356[[#This Row],[ENTRADAS3]]-Tabla356[[#This Row],[SALIDAS4]]</f>
        <v>700</v>
      </c>
    </row>
    <row r="371" spans="1:15" ht="27.6">
      <c r="A371" s="11" t="s">
        <v>43</v>
      </c>
      <c r="B371" s="10" t="s">
        <v>954</v>
      </c>
      <c r="C371" s="12" t="s">
        <v>89</v>
      </c>
      <c r="D371" t="s">
        <v>960</v>
      </c>
      <c r="F371" s="9" t="s">
        <v>820</v>
      </c>
      <c r="H371">
        <v>50</v>
      </c>
      <c r="I371">
        <v>50</v>
      </c>
      <c r="J371">
        <f>+Tabla356[[#This Row],[BALANCE INICIAL]]+Tabla356[[#This Row],[ENTRADAS]]-Tabla356[[#This Row],[SALIDAS]]</f>
        <v>0</v>
      </c>
      <c r="K371" s="2">
        <v>5.5</v>
      </c>
      <c r="L371" s="2">
        <f>+Tabla356[[#This Row],[BALANCE INICIAL]]*Tabla356[[#This Row],[PRECIO]]</f>
        <v>0</v>
      </c>
      <c r="M371" s="2">
        <f>+Tabla356[[#This Row],[ENTRADAS]]*Tabla356[[#This Row],[PRECIO]]</f>
        <v>275</v>
      </c>
      <c r="N371" s="2">
        <f>+Tabla356[[#This Row],[SALIDAS]]*Tabla356[[#This Row],[PRECIO]]</f>
        <v>275</v>
      </c>
      <c r="O371" s="2">
        <f>+Tabla356[[#This Row],[BALANCE INICIAL2]]+Tabla356[[#This Row],[ENTRADAS3]]-Tabla356[[#This Row],[SALIDAS4]]</f>
        <v>0</v>
      </c>
    </row>
    <row r="372" spans="1:15" ht="27.6">
      <c r="A372" s="11" t="s">
        <v>43</v>
      </c>
      <c r="B372" s="10" t="s">
        <v>954</v>
      </c>
      <c r="C372" s="12" t="s">
        <v>89</v>
      </c>
      <c r="D372" t="s">
        <v>961</v>
      </c>
      <c r="F372" s="9" t="s">
        <v>820</v>
      </c>
      <c r="H372">
        <v>200</v>
      </c>
      <c r="J372">
        <f>+Tabla356[[#This Row],[BALANCE INICIAL]]+Tabla356[[#This Row],[ENTRADAS]]-Tabla356[[#This Row],[SALIDAS]]</f>
        <v>200</v>
      </c>
      <c r="K372" s="2">
        <v>40</v>
      </c>
      <c r="L372" s="2">
        <f>+Tabla356[[#This Row],[BALANCE INICIAL]]*Tabla356[[#This Row],[PRECIO]]</f>
        <v>0</v>
      </c>
      <c r="M372" s="2">
        <f>+Tabla356[[#This Row],[ENTRADAS]]*Tabla356[[#This Row],[PRECIO]]</f>
        <v>8000</v>
      </c>
      <c r="N372" s="2">
        <f>+Tabla356[[#This Row],[SALIDAS]]*Tabla356[[#This Row],[PRECIO]]</f>
        <v>0</v>
      </c>
      <c r="O372" s="2">
        <f>+Tabla356[[#This Row],[BALANCE INICIAL2]]+Tabla356[[#This Row],[ENTRADAS3]]-Tabla356[[#This Row],[SALIDAS4]]</f>
        <v>8000</v>
      </c>
    </row>
    <row r="373" spans="1:15" ht="27.6">
      <c r="A373" s="11" t="s">
        <v>43</v>
      </c>
      <c r="B373" s="10" t="s">
        <v>954</v>
      </c>
      <c r="C373" s="12" t="s">
        <v>89</v>
      </c>
      <c r="D373" t="s">
        <v>962</v>
      </c>
      <c r="F373" s="9" t="s">
        <v>820</v>
      </c>
      <c r="H373">
        <v>50</v>
      </c>
      <c r="I373">
        <v>50</v>
      </c>
      <c r="J373">
        <f>+Tabla356[[#This Row],[BALANCE INICIAL]]+Tabla356[[#This Row],[ENTRADAS]]-Tabla356[[#This Row],[SALIDAS]]</f>
        <v>0</v>
      </c>
      <c r="K373" s="2">
        <v>5.7</v>
      </c>
      <c r="L373" s="2">
        <f>+Tabla356[[#This Row],[BALANCE INICIAL]]*Tabla356[[#This Row],[PRECIO]]</f>
        <v>0</v>
      </c>
      <c r="M373" s="2">
        <f>+Tabla356[[#This Row],[ENTRADAS]]*Tabla356[[#This Row],[PRECIO]]</f>
        <v>285</v>
      </c>
      <c r="N373" s="2">
        <f>+Tabla356[[#This Row],[SALIDAS]]*Tabla356[[#This Row],[PRECIO]]</f>
        <v>285</v>
      </c>
      <c r="O373" s="2">
        <f>+Tabla356[[#This Row],[BALANCE INICIAL2]]+Tabla356[[#This Row],[ENTRADAS3]]-Tabla356[[#This Row],[SALIDAS4]]</f>
        <v>0</v>
      </c>
    </row>
    <row r="374" spans="1:15" ht="27.6">
      <c r="A374" s="11" t="s">
        <v>43</v>
      </c>
      <c r="B374" s="10" t="s">
        <v>954</v>
      </c>
      <c r="C374" s="12" t="s">
        <v>89</v>
      </c>
      <c r="D374" t="s">
        <v>963</v>
      </c>
      <c r="F374" s="9" t="s">
        <v>820</v>
      </c>
      <c r="H374">
        <v>3</v>
      </c>
      <c r="J374">
        <f>+Tabla356[[#This Row],[BALANCE INICIAL]]+Tabla356[[#This Row],[ENTRADAS]]-Tabla356[[#This Row],[SALIDAS]]</f>
        <v>3</v>
      </c>
      <c r="K374" s="2">
        <v>87</v>
      </c>
      <c r="L374" s="2">
        <f>+Tabla356[[#This Row],[BALANCE INICIAL]]*Tabla356[[#This Row],[PRECIO]]</f>
        <v>0</v>
      </c>
      <c r="M374" s="2">
        <f>+Tabla356[[#This Row],[ENTRADAS]]*Tabla356[[#This Row],[PRECIO]]</f>
        <v>261</v>
      </c>
      <c r="N374" s="2">
        <f>+Tabla356[[#This Row],[SALIDAS]]*Tabla356[[#This Row],[PRECIO]]</f>
        <v>0</v>
      </c>
      <c r="O374" s="2">
        <f>+Tabla356[[#This Row],[BALANCE INICIAL2]]+Tabla356[[#This Row],[ENTRADAS3]]-Tabla356[[#This Row],[SALIDAS4]]</f>
        <v>261</v>
      </c>
    </row>
    <row r="375" spans="1:15" ht="27.6">
      <c r="A375" s="11" t="s">
        <v>43</v>
      </c>
      <c r="B375" s="10" t="s">
        <v>954</v>
      </c>
      <c r="C375" s="12" t="s">
        <v>89</v>
      </c>
      <c r="D375" t="s">
        <v>964</v>
      </c>
      <c r="F375" s="9" t="s">
        <v>820</v>
      </c>
      <c r="H375">
        <v>100</v>
      </c>
      <c r="J375">
        <f>+Tabla356[[#This Row],[BALANCE INICIAL]]+Tabla356[[#This Row],[ENTRADAS]]-Tabla356[[#This Row],[SALIDAS]]</f>
        <v>100</v>
      </c>
      <c r="K375" s="2">
        <v>50.4</v>
      </c>
      <c r="L375" s="2">
        <f>+Tabla356[[#This Row],[BALANCE INICIAL]]*Tabla356[[#This Row],[PRECIO]]</f>
        <v>0</v>
      </c>
      <c r="M375" s="2">
        <f>+Tabla356[[#This Row],[ENTRADAS]]*Tabla356[[#This Row],[PRECIO]]</f>
        <v>5040</v>
      </c>
      <c r="N375" s="2">
        <f>+Tabla356[[#This Row],[SALIDAS]]*Tabla356[[#This Row],[PRECIO]]</f>
        <v>0</v>
      </c>
      <c r="O375" s="2">
        <f>+Tabla356[[#This Row],[BALANCE INICIAL2]]+Tabla356[[#This Row],[ENTRADAS3]]-Tabla356[[#This Row],[SALIDAS4]]</f>
        <v>5040</v>
      </c>
    </row>
    <row r="376" spans="1:15" ht="27.6">
      <c r="A376" s="11" t="s">
        <v>43</v>
      </c>
      <c r="B376" s="10" t="s">
        <v>954</v>
      </c>
      <c r="C376" s="12" t="s">
        <v>89</v>
      </c>
      <c r="D376" t="s">
        <v>965</v>
      </c>
      <c r="F376" s="9" t="s">
        <v>820</v>
      </c>
      <c r="H376">
        <v>150</v>
      </c>
      <c r="J376">
        <f>+Tabla356[[#This Row],[BALANCE INICIAL]]+Tabla356[[#This Row],[ENTRADAS]]-Tabla356[[#This Row],[SALIDAS]]</f>
        <v>150</v>
      </c>
      <c r="K376" s="2">
        <v>65.8</v>
      </c>
      <c r="L376" s="2">
        <f>+Tabla356[[#This Row],[BALANCE INICIAL]]*Tabla356[[#This Row],[PRECIO]]</f>
        <v>0</v>
      </c>
      <c r="M376" s="2">
        <f>+Tabla356[[#This Row],[ENTRADAS]]*Tabla356[[#This Row],[PRECIO]]</f>
        <v>9870</v>
      </c>
      <c r="N376" s="2">
        <f>+Tabla356[[#This Row],[SALIDAS]]*Tabla356[[#This Row],[PRECIO]]</f>
        <v>0</v>
      </c>
      <c r="O376" s="2">
        <f>+Tabla356[[#This Row],[BALANCE INICIAL2]]+Tabla356[[#This Row],[ENTRADAS3]]-Tabla356[[#This Row],[SALIDAS4]]</f>
        <v>9870</v>
      </c>
    </row>
    <row r="377" spans="1:15" ht="27.6">
      <c r="A377" s="11" t="s">
        <v>43</v>
      </c>
      <c r="B377" s="10" t="s">
        <v>954</v>
      </c>
      <c r="C377" s="12" t="s">
        <v>89</v>
      </c>
      <c r="D377" t="s">
        <v>966</v>
      </c>
      <c r="F377" s="9" t="s">
        <v>820</v>
      </c>
      <c r="H377">
        <v>1000</v>
      </c>
      <c r="J377">
        <f>+Tabla356[[#This Row],[BALANCE INICIAL]]+Tabla356[[#This Row],[ENTRADAS]]-Tabla356[[#This Row],[SALIDAS]]</f>
        <v>1000</v>
      </c>
      <c r="K377" s="2">
        <v>7.28</v>
      </c>
      <c r="L377" s="2">
        <f>+Tabla356[[#This Row],[BALANCE INICIAL]]*Tabla356[[#This Row],[PRECIO]]</f>
        <v>0</v>
      </c>
      <c r="M377" s="2">
        <f>+Tabla356[[#This Row],[ENTRADAS]]*Tabla356[[#This Row],[PRECIO]]</f>
        <v>7280</v>
      </c>
      <c r="N377" s="2">
        <f>+Tabla356[[#This Row],[SALIDAS]]*Tabla356[[#This Row],[PRECIO]]</f>
        <v>0</v>
      </c>
      <c r="O377" s="2">
        <f>+Tabla356[[#This Row],[BALANCE INICIAL2]]+Tabla356[[#This Row],[ENTRADAS3]]-Tabla356[[#This Row],[SALIDAS4]]</f>
        <v>7280</v>
      </c>
    </row>
    <row r="378" spans="1:15" ht="27.6">
      <c r="A378" s="11" t="s">
        <v>43</v>
      </c>
      <c r="B378" s="10" t="s">
        <v>954</v>
      </c>
      <c r="C378" s="12" t="s">
        <v>89</v>
      </c>
      <c r="D378" t="s">
        <v>967</v>
      </c>
      <c r="F378" s="9" t="s">
        <v>820</v>
      </c>
      <c r="H378">
        <v>800</v>
      </c>
      <c r="J378">
        <f>+Tabla356[[#This Row],[BALANCE INICIAL]]+Tabla356[[#This Row],[ENTRADAS]]-Tabla356[[#This Row],[SALIDAS]]</f>
        <v>800</v>
      </c>
      <c r="K378" s="2">
        <v>107.25</v>
      </c>
      <c r="L378" s="2">
        <f>+Tabla356[[#This Row],[BALANCE INICIAL]]*Tabla356[[#This Row],[PRECIO]]</f>
        <v>0</v>
      </c>
      <c r="M378" s="2">
        <f>+Tabla356[[#This Row],[ENTRADAS]]*Tabla356[[#This Row],[PRECIO]]</f>
        <v>85800</v>
      </c>
      <c r="N378" s="2">
        <f>+Tabla356[[#This Row],[SALIDAS]]*Tabla356[[#This Row],[PRECIO]]</f>
        <v>0</v>
      </c>
      <c r="O378" s="2">
        <f>+Tabla356[[#This Row],[BALANCE INICIAL2]]+Tabla356[[#This Row],[ENTRADAS3]]-Tabla356[[#This Row],[SALIDAS4]]</f>
        <v>85800</v>
      </c>
    </row>
    <row r="379" spans="1:15" ht="27.6">
      <c r="A379" s="11" t="s">
        <v>43</v>
      </c>
      <c r="B379" s="10" t="s">
        <v>954</v>
      </c>
      <c r="C379" s="12" t="s">
        <v>89</v>
      </c>
      <c r="D379" t="s">
        <v>968</v>
      </c>
      <c r="F379" s="9" t="s">
        <v>820</v>
      </c>
      <c r="H379">
        <v>25</v>
      </c>
      <c r="J379">
        <f>+Tabla356[[#This Row],[BALANCE INICIAL]]+Tabla356[[#This Row],[ENTRADAS]]-Tabla356[[#This Row],[SALIDAS]]</f>
        <v>25</v>
      </c>
      <c r="K379" s="2">
        <v>81.2</v>
      </c>
      <c r="L379" s="2">
        <f>+Tabla356[[#This Row],[BALANCE INICIAL]]*Tabla356[[#This Row],[PRECIO]]</f>
        <v>0</v>
      </c>
      <c r="M379" s="2">
        <f>+Tabla356[[#This Row],[ENTRADAS]]*Tabla356[[#This Row],[PRECIO]]</f>
        <v>2030</v>
      </c>
      <c r="N379" s="2">
        <f>+Tabla356[[#This Row],[SALIDAS]]*Tabla356[[#This Row],[PRECIO]]</f>
        <v>0</v>
      </c>
      <c r="O379" s="2">
        <f>+Tabla356[[#This Row],[BALANCE INICIAL2]]+Tabla356[[#This Row],[ENTRADAS3]]-Tabla356[[#This Row],[SALIDAS4]]</f>
        <v>2030</v>
      </c>
    </row>
    <row r="380" spans="1:15" ht="27.6">
      <c r="A380" s="11" t="s">
        <v>43</v>
      </c>
      <c r="B380" s="10" t="s">
        <v>954</v>
      </c>
      <c r="C380" s="12" t="s">
        <v>89</v>
      </c>
      <c r="D380" t="s">
        <v>969</v>
      </c>
      <c r="F380" s="9" t="s">
        <v>820</v>
      </c>
      <c r="H380">
        <v>1000</v>
      </c>
      <c r="J380">
        <f>+Tabla356[[#This Row],[BALANCE INICIAL]]+Tabla356[[#This Row],[ENTRADAS]]-Tabla356[[#This Row],[SALIDAS]]</f>
        <v>1000</v>
      </c>
      <c r="K380" s="2">
        <v>0.88</v>
      </c>
      <c r="L380" s="2">
        <f>+Tabla356[[#This Row],[BALANCE INICIAL]]*Tabla356[[#This Row],[PRECIO]]</f>
        <v>0</v>
      </c>
      <c r="M380" s="2">
        <f>+Tabla356[[#This Row],[ENTRADAS]]*Tabla356[[#This Row],[PRECIO]]</f>
        <v>880</v>
      </c>
      <c r="N380" s="2">
        <f>+Tabla356[[#This Row],[SALIDAS]]*Tabla356[[#This Row],[PRECIO]]</f>
        <v>0</v>
      </c>
      <c r="O380" s="2">
        <f>+Tabla356[[#This Row],[BALANCE INICIAL2]]+Tabla356[[#This Row],[ENTRADAS3]]-Tabla356[[#This Row],[SALIDAS4]]</f>
        <v>880</v>
      </c>
    </row>
    <row r="381" spans="1:15" ht="27.6">
      <c r="A381" s="11" t="s">
        <v>43</v>
      </c>
      <c r="B381" s="10" t="s">
        <v>954</v>
      </c>
      <c r="C381" s="12" t="s">
        <v>89</v>
      </c>
      <c r="D381" t="s">
        <v>970</v>
      </c>
      <c r="F381" s="9" t="s">
        <v>820</v>
      </c>
      <c r="H381">
        <v>1000</v>
      </c>
      <c r="J381">
        <f>+Tabla356[[#This Row],[BALANCE INICIAL]]+Tabla356[[#This Row],[ENTRADAS]]-Tabla356[[#This Row],[SALIDAS]]</f>
        <v>1000</v>
      </c>
      <c r="K381" s="2">
        <v>2.7</v>
      </c>
      <c r="L381" s="2">
        <f>+Tabla356[[#This Row],[BALANCE INICIAL]]*Tabla356[[#This Row],[PRECIO]]</f>
        <v>0</v>
      </c>
      <c r="M381" s="2">
        <f>+Tabla356[[#This Row],[ENTRADAS]]*Tabla356[[#This Row],[PRECIO]]</f>
        <v>2700</v>
      </c>
      <c r="N381" s="2">
        <f>+Tabla356[[#This Row],[SALIDAS]]*Tabla356[[#This Row],[PRECIO]]</f>
        <v>0</v>
      </c>
      <c r="O381" s="2">
        <f>+Tabla356[[#This Row],[BALANCE INICIAL2]]+Tabla356[[#This Row],[ENTRADAS3]]-Tabla356[[#This Row],[SALIDAS4]]</f>
        <v>2700</v>
      </c>
    </row>
    <row r="382" spans="1:15" ht="27.6">
      <c r="A382" s="11" t="s">
        <v>43</v>
      </c>
      <c r="B382" s="10" t="s">
        <v>954</v>
      </c>
      <c r="C382" s="12" t="s">
        <v>89</v>
      </c>
      <c r="D382" t="s">
        <v>971</v>
      </c>
      <c r="F382" s="9" t="s">
        <v>820</v>
      </c>
      <c r="H382">
        <v>300</v>
      </c>
      <c r="J382">
        <f>+Tabla356[[#This Row],[BALANCE INICIAL]]+Tabla356[[#This Row],[ENTRADAS]]-Tabla356[[#This Row],[SALIDAS]]</f>
        <v>300</v>
      </c>
      <c r="K382" s="2">
        <v>91</v>
      </c>
      <c r="L382" s="2">
        <f>+Tabla356[[#This Row],[BALANCE INICIAL]]*Tabla356[[#This Row],[PRECIO]]</f>
        <v>0</v>
      </c>
      <c r="M382" s="2">
        <f>+Tabla356[[#This Row],[ENTRADAS]]*Tabla356[[#This Row],[PRECIO]]</f>
        <v>27300</v>
      </c>
      <c r="N382" s="2">
        <f>+Tabla356[[#This Row],[SALIDAS]]*Tabla356[[#This Row],[PRECIO]]</f>
        <v>0</v>
      </c>
      <c r="O382" s="2">
        <f>+Tabla356[[#This Row],[BALANCE INICIAL2]]+Tabla356[[#This Row],[ENTRADAS3]]-Tabla356[[#This Row],[SALIDAS4]]</f>
        <v>27300</v>
      </c>
    </row>
    <row r="383" spans="1:15" ht="27.6">
      <c r="A383" s="11" t="s">
        <v>43</v>
      </c>
      <c r="B383" s="10" t="s">
        <v>954</v>
      </c>
      <c r="C383" s="12" t="s">
        <v>89</v>
      </c>
      <c r="D383" t="s">
        <v>972</v>
      </c>
      <c r="F383" s="9" t="s">
        <v>820</v>
      </c>
      <c r="H383">
        <v>200</v>
      </c>
      <c r="J383">
        <f>+Tabla356[[#This Row],[BALANCE INICIAL]]+Tabla356[[#This Row],[ENTRADAS]]-Tabla356[[#This Row],[SALIDAS]]</f>
        <v>200</v>
      </c>
      <c r="K383" s="2">
        <v>119</v>
      </c>
      <c r="L383" s="2">
        <f>+Tabla356[[#This Row],[BALANCE INICIAL]]*Tabla356[[#This Row],[PRECIO]]</f>
        <v>0</v>
      </c>
      <c r="M383" s="2">
        <f>+Tabla356[[#This Row],[ENTRADAS]]*Tabla356[[#This Row],[PRECIO]]</f>
        <v>23800</v>
      </c>
      <c r="N383" s="2">
        <f>+Tabla356[[#This Row],[SALIDAS]]*Tabla356[[#This Row],[PRECIO]]</f>
        <v>0</v>
      </c>
      <c r="O383" s="2">
        <f>+Tabla356[[#This Row],[BALANCE INICIAL2]]+Tabla356[[#This Row],[ENTRADAS3]]-Tabla356[[#This Row],[SALIDAS4]]</f>
        <v>23800</v>
      </c>
    </row>
    <row r="384" spans="1:15">
      <c r="A384" s="9" t="s">
        <v>47</v>
      </c>
      <c r="B384" s="16" t="s">
        <v>893</v>
      </c>
      <c r="C384" t="s">
        <v>94</v>
      </c>
      <c r="D384" t="s">
        <v>320</v>
      </c>
      <c r="F384" s="9" t="s">
        <v>840</v>
      </c>
      <c r="G384">
        <v>60</v>
      </c>
      <c r="J384">
        <f>+Tabla356[[#This Row],[BALANCE INICIAL]]+Tabla356[[#This Row],[ENTRADAS]]-Tabla356[[#This Row],[SALIDAS]]</f>
        <v>60</v>
      </c>
      <c r="K384" s="2">
        <v>2615</v>
      </c>
      <c r="L384" s="2">
        <f>+Tabla356[[#This Row],[BALANCE INICIAL]]*Tabla356[[#This Row],[PRECIO]]</f>
        <v>156900</v>
      </c>
      <c r="M384" s="2">
        <f>+Tabla356[[#This Row],[ENTRADAS]]*Tabla356[[#This Row],[PRECIO]]</f>
        <v>0</v>
      </c>
      <c r="N384" s="2">
        <f>+Tabla356[[#This Row],[SALIDAS]]*Tabla356[[#This Row],[PRECIO]]</f>
        <v>0</v>
      </c>
      <c r="O384" s="2">
        <f>+Tabla356[[#This Row],[BALANCE INICIAL2]]+Tabla356[[#This Row],[ENTRADAS3]]-Tabla356[[#This Row],[SALIDAS4]]</f>
        <v>156900</v>
      </c>
    </row>
    <row r="385" spans="1:15">
      <c r="A385" s="9" t="s">
        <v>47</v>
      </c>
      <c r="B385" s="16" t="s">
        <v>893</v>
      </c>
      <c r="C385" t="s">
        <v>94</v>
      </c>
      <c r="D385" t="s">
        <v>380</v>
      </c>
      <c r="F385" s="9" t="s">
        <v>825</v>
      </c>
      <c r="G385">
        <v>2</v>
      </c>
      <c r="J385">
        <f>+Tabla356[[#This Row],[BALANCE INICIAL]]+Tabla356[[#This Row],[ENTRADAS]]-Tabla356[[#This Row],[SALIDAS]]</f>
        <v>2</v>
      </c>
      <c r="K385" s="2">
        <v>1089</v>
      </c>
      <c r="L385" s="2">
        <f>+Tabla356[[#This Row],[BALANCE INICIAL]]*Tabla356[[#This Row],[PRECIO]]</f>
        <v>2178</v>
      </c>
      <c r="M385" s="2">
        <f>+Tabla356[[#This Row],[ENTRADAS]]*Tabla356[[#This Row],[PRECIO]]</f>
        <v>0</v>
      </c>
      <c r="N385" s="2">
        <f>+Tabla356[[#This Row],[SALIDAS]]*Tabla356[[#This Row],[PRECIO]]</f>
        <v>0</v>
      </c>
      <c r="O385" s="2">
        <f>+Tabla356[[#This Row],[BALANCE INICIAL2]]+Tabla356[[#This Row],[ENTRADAS3]]-Tabla356[[#This Row],[SALIDAS4]]</f>
        <v>2178</v>
      </c>
    </row>
    <row r="386" spans="1:15">
      <c r="A386" s="9" t="s">
        <v>47</v>
      </c>
      <c r="B386" s="16" t="s">
        <v>893</v>
      </c>
      <c r="C386" t="s">
        <v>94</v>
      </c>
      <c r="D386" t="s">
        <v>381</v>
      </c>
      <c r="F386" s="9" t="s">
        <v>859</v>
      </c>
      <c r="G386">
        <v>6</v>
      </c>
      <c r="J386">
        <f>+Tabla356[[#This Row],[BALANCE INICIAL]]+Tabla356[[#This Row],[ENTRADAS]]-Tabla356[[#This Row],[SALIDAS]]</f>
        <v>6</v>
      </c>
      <c r="K386" s="2">
        <v>3240</v>
      </c>
      <c r="L386" s="2">
        <f>+Tabla356[[#This Row],[BALANCE INICIAL]]*Tabla356[[#This Row],[PRECIO]]</f>
        <v>19440</v>
      </c>
      <c r="M386" s="2">
        <f>+Tabla356[[#This Row],[ENTRADAS]]*Tabla356[[#This Row],[PRECIO]]</f>
        <v>0</v>
      </c>
      <c r="N386" s="2">
        <f>+Tabla356[[#This Row],[SALIDAS]]*Tabla356[[#This Row],[PRECIO]]</f>
        <v>0</v>
      </c>
      <c r="O386" s="2">
        <f>+Tabla356[[#This Row],[BALANCE INICIAL2]]+Tabla356[[#This Row],[ENTRADAS3]]-Tabla356[[#This Row],[SALIDAS4]]</f>
        <v>19440</v>
      </c>
    </row>
    <row r="387" spans="1:15">
      <c r="A387" s="9" t="s">
        <v>47</v>
      </c>
      <c r="B387" s="16" t="s">
        <v>893</v>
      </c>
      <c r="C387" t="s">
        <v>94</v>
      </c>
      <c r="D387" t="s">
        <v>384</v>
      </c>
      <c r="F387" s="9" t="s">
        <v>859</v>
      </c>
      <c r="G387">
        <v>5</v>
      </c>
      <c r="J387">
        <f>+Tabla356[[#This Row],[BALANCE INICIAL]]+Tabla356[[#This Row],[ENTRADAS]]-Tabla356[[#This Row],[SALIDAS]]</f>
        <v>5</v>
      </c>
      <c r="K387" s="2">
        <v>4850</v>
      </c>
      <c r="L387" s="2">
        <f>+Tabla356[[#This Row],[BALANCE INICIAL]]*Tabla356[[#This Row],[PRECIO]]</f>
        <v>24250</v>
      </c>
      <c r="M387" s="2">
        <f>+Tabla356[[#This Row],[ENTRADAS]]*Tabla356[[#This Row],[PRECIO]]</f>
        <v>0</v>
      </c>
      <c r="N387" s="2">
        <f>+Tabla356[[#This Row],[SALIDAS]]*Tabla356[[#This Row],[PRECIO]]</f>
        <v>0</v>
      </c>
      <c r="O387" s="2">
        <f>+Tabla356[[#This Row],[BALANCE INICIAL2]]+Tabla356[[#This Row],[ENTRADAS3]]-Tabla356[[#This Row],[SALIDAS4]]</f>
        <v>24250</v>
      </c>
    </row>
    <row r="388" spans="1:15">
      <c r="A388" s="9" t="s">
        <v>47</v>
      </c>
      <c r="B388" s="16" t="s">
        <v>893</v>
      </c>
      <c r="C388" t="s">
        <v>94</v>
      </c>
      <c r="D388" t="s">
        <v>385</v>
      </c>
      <c r="F388" s="9" t="s">
        <v>859</v>
      </c>
      <c r="G388">
        <v>5</v>
      </c>
      <c r="J388">
        <f>+Tabla356[[#This Row],[BALANCE INICIAL]]+Tabla356[[#This Row],[ENTRADAS]]-Tabla356[[#This Row],[SALIDAS]]</f>
        <v>5</v>
      </c>
      <c r="K388" s="2">
        <v>3240</v>
      </c>
      <c r="L388" s="2">
        <f>+Tabla356[[#This Row],[BALANCE INICIAL]]*Tabla356[[#This Row],[PRECIO]]</f>
        <v>16200</v>
      </c>
      <c r="M388" s="2">
        <f>+Tabla356[[#This Row],[ENTRADAS]]*Tabla356[[#This Row],[PRECIO]]</f>
        <v>0</v>
      </c>
      <c r="N388" s="2">
        <f>+Tabla356[[#This Row],[SALIDAS]]*Tabla356[[#This Row],[PRECIO]]</f>
        <v>0</v>
      </c>
      <c r="O388" s="2">
        <f>+Tabla356[[#This Row],[BALANCE INICIAL2]]+Tabla356[[#This Row],[ENTRADAS3]]-Tabla356[[#This Row],[SALIDAS4]]</f>
        <v>16200</v>
      </c>
    </row>
    <row r="389" spans="1:15">
      <c r="A389" s="9" t="s">
        <v>47</v>
      </c>
      <c r="B389" s="16" t="s">
        <v>893</v>
      </c>
      <c r="C389" t="s">
        <v>94</v>
      </c>
      <c r="D389" t="s">
        <v>472</v>
      </c>
      <c r="F389" s="9" t="s">
        <v>863</v>
      </c>
      <c r="G389">
        <v>28</v>
      </c>
      <c r="I389">
        <v>9</v>
      </c>
      <c r="J389">
        <f>+Tabla356[[#This Row],[BALANCE INICIAL]]+Tabla356[[#This Row],[ENTRADAS]]-Tabla356[[#This Row],[SALIDAS]]</f>
        <v>19</v>
      </c>
      <c r="K389" s="2">
        <v>3240</v>
      </c>
      <c r="L389" s="2">
        <f>+Tabla356[[#This Row],[BALANCE INICIAL]]*Tabla356[[#This Row],[PRECIO]]</f>
        <v>90720</v>
      </c>
      <c r="M389" s="2">
        <f>+Tabla356[[#This Row],[ENTRADAS]]*Tabla356[[#This Row],[PRECIO]]</f>
        <v>0</v>
      </c>
      <c r="N389" s="2">
        <f>+Tabla356[[#This Row],[SALIDAS]]*Tabla356[[#This Row],[PRECIO]]</f>
        <v>29160</v>
      </c>
      <c r="O389" s="2">
        <f>+Tabla356[[#This Row],[BALANCE INICIAL2]]+Tabla356[[#This Row],[ENTRADAS3]]-Tabla356[[#This Row],[SALIDAS4]]</f>
        <v>61560</v>
      </c>
    </row>
    <row r="390" spans="1:15">
      <c r="A390" s="9" t="s">
        <v>47</v>
      </c>
      <c r="B390" s="16" t="s">
        <v>893</v>
      </c>
      <c r="C390" t="s">
        <v>94</v>
      </c>
      <c r="D390" t="s">
        <v>473</v>
      </c>
      <c r="F390" s="9" t="s">
        <v>863</v>
      </c>
      <c r="G390">
        <v>6</v>
      </c>
      <c r="I390">
        <v>1</v>
      </c>
      <c r="J390">
        <f>+Tabla356[[#This Row],[BALANCE INICIAL]]+Tabla356[[#This Row],[ENTRADAS]]-Tabla356[[#This Row],[SALIDAS]]</f>
        <v>5</v>
      </c>
      <c r="K390" s="2">
        <v>3698</v>
      </c>
      <c r="L390" s="2">
        <f>+Tabla356[[#This Row],[BALANCE INICIAL]]*Tabla356[[#This Row],[PRECIO]]</f>
        <v>22188</v>
      </c>
      <c r="M390" s="2">
        <f>+Tabla356[[#This Row],[ENTRADAS]]*Tabla356[[#This Row],[PRECIO]]</f>
        <v>0</v>
      </c>
      <c r="N390" s="2">
        <f>+Tabla356[[#This Row],[SALIDAS]]*Tabla356[[#This Row],[PRECIO]]</f>
        <v>3698</v>
      </c>
      <c r="O390" s="2">
        <f>+Tabla356[[#This Row],[BALANCE INICIAL2]]+Tabla356[[#This Row],[ENTRADAS3]]-Tabla356[[#This Row],[SALIDAS4]]</f>
        <v>18490</v>
      </c>
    </row>
    <row r="391" spans="1:15">
      <c r="A391" s="9" t="s">
        <v>47</v>
      </c>
      <c r="B391" s="16" t="s">
        <v>893</v>
      </c>
      <c r="C391" t="s">
        <v>94</v>
      </c>
      <c r="D391" t="s">
        <v>474</v>
      </c>
      <c r="F391" s="9" t="s">
        <v>825</v>
      </c>
      <c r="G391">
        <v>2</v>
      </c>
      <c r="J391">
        <f>+Tabla356[[#This Row],[BALANCE INICIAL]]+Tabla356[[#This Row],[ENTRADAS]]-Tabla356[[#This Row],[SALIDAS]]</f>
        <v>2</v>
      </c>
      <c r="K391" s="2">
        <v>1089</v>
      </c>
      <c r="L391" s="2">
        <f>+Tabla356[[#This Row],[BALANCE INICIAL]]*Tabla356[[#This Row],[PRECIO]]</f>
        <v>2178</v>
      </c>
      <c r="M391" s="2">
        <f>+Tabla356[[#This Row],[ENTRADAS]]*Tabla356[[#This Row],[PRECIO]]</f>
        <v>0</v>
      </c>
      <c r="N391" s="2">
        <f>+Tabla356[[#This Row],[SALIDAS]]*Tabla356[[#This Row],[PRECIO]]</f>
        <v>0</v>
      </c>
      <c r="O391" s="2">
        <f>+Tabla356[[#This Row],[BALANCE INICIAL2]]+Tabla356[[#This Row],[ENTRADAS3]]-Tabla356[[#This Row],[SALIDAS4]]</f>
        <v>2178</v>
      </c>
    </row>
    <row r="392" spans="1:15">
      <c r="A392" s="9" t="s">
        <v>47</v>
      </c>
      <c r="B392" s="16" t="s">
        <v>893</v>
      </c>
      <c r="C392" t="s">
        <v>94</v>
      </c>
      <c r="D392" t="s">
        <v>475</v>
      </c>
      <c r="F392" s="9" t="s">
        <v>863</v>
      </c>
      <c r="G392">
        <v>5</v>
      </c>
      <c r="J392">
        <f>+Tabla356[[#This Row],[BALANCE INICIAL]]+Tabla356[[#This Row],[ENTRADAS]]-Tabla356[[#This Row],[SALIDAS]]</f>
        <v>5</v>
      </c>
      <c r="K392" s="2">
        <v>3240</v>
      </c>
      <c r="L392" s="2">
        <f>+Tabla356[[#This Row],[BALANCE INICIAL]]*Tabla356[[#This Row],[PRECIO]]</f>
        <v>16200</v>
      </c>
      <c r="M392" s="2">
        <f>+Tabla356[[#This Row],[ENTRADAS]]*Tabla356[[#This Row],[PRECIO]]</f>
        <v>0</v>
      </c>
      <c r="N392" s="2">
        <f>+Tabla356[[#This Row],[SALIDAS]]*Tabla356[[#This Row],[PRECIO]]</f>
        <v>0</v>
      </c>
      <c r="O392" s="2">
        <f>+Tabla356[[#This Row],[BALANCE INICIAL2]]+Tabla356[[#This Row],[ENTRADAS3]]-Tabla356[[#This Row],[SALIDAS4]]</f>
        <v>16200</v>
      </c>
    </row>
    <row r="393" spans="1:15">
      <c r="A393" s="9" t="s">
        <v>47</v>
      </c>
      <c r="B393" s="16" t="s">
        <v>893</v>
      </c>
      <c r="C393" t="s">
        <v>94</v>
      </c>
      <c r="D393" t="s">
        <v>476</v>
      </c>
      <c r="F393" s="9" t="s">
        <v>863</v>
      </c>
      <c r="G393">
        <v>5</v>
      </c>
      <c r="J393">
        <f>+Tabla356[[#This Row],[BALANCE INICIAL]]+Tabla356[[#This Row],[ENTRADAS]]-Tabla356[[#This Row],[SALIDAS]]</f>
        <v>5</v>
      </c>
      <c r="K393" s="2">
        <v>4500</v>
      </c>
      <c r="L393" s="2">
        <f>+Tabla356[[#This Row],[BALANCE INICIAL]]*Tabla356[[#This Row],[PRECIO]]</f>
        <v>22500</v>
      </c>
      <c r="M393" s="2">
        <f>+Tabla356[[#This Row],[ENTRADAS]]*Tabla356[[#This Row],[PRECIO]]</f>
        <v>0</v>
      </c>
      <c r="N393" s="2">
        <f>+Tabla356[[#This Row],[SALIDAS]]*Tabla356[[#This Row],[PRECIO]]</f>
        <v>0</v>
      </c>
      <c r="O393" s="2">
        <f>+Tabla356[[#This Row],[BALANCE INICIAL2]]+Tabla356[[#This Row],[ENTRADAS3]]-Tabla356[[#This Row],[SALIDAS4]]</f>
        <v>22500</v>
      </c>
    </row>
    <row r="394" spans="1:15">
      <c r="A394" s="9" t="s">
        <v>47</v>
      </c>
      <c r="B394" s="16" t="s">
        <v>893</v>
      </c>
      <c r="C394" t="s">
        <v>94</v>
      </c>
      <c r="D394" t="s">
        <v>477</v>
      </c>
      <c r="F394" s="9" t="s">
        <v>863</v>
      </c>
      <c r="G394">
        <v>8</v>
      </c>
      <c r="I394">
        <v>3</v>
      </c>
      <c r="J394">
        <f>+Tabla356[[#This Row],[BALANCE INICIAL]]+Tabla356[[#This Row],[ENTRADAS]]-Tabla356[[#This Row],[SALIDAS]]</f>
        <v>5</v>
      </c>
      <c r="K394" s="2">
        <v>3240</v>
      </c>
      <c r="L394" s="2">
        <f>+Tabla356[[#This Row],[BALANCE INICIAL]]*Tabla356[[#This Row],[PRECIO]]</f>
        <v>25920</v>
      </c>
      <c r="M394" s="2">
        <f>+Tabla356[[#This Row],[ENTRADAS]]*Tabla356[[#This Row],[PRECIO]]</f>
        <v>0</v>
      </c>
      <c r="N394" s="2">
        <f>+Tabla356[[#This Row],[SALIDAS]]*Tabla356[[#This Row],[PRECIO]]</f>
        <v>9720</v>
      </c>
      <c r="O394" s="2">
        <f>+Tabla356[[#This Row],[BALANCE INICIAL2]]+Tabla356[[#This Row],[ENTRADAS3]]-Tabla356[[#This Row],[SALIDAS4]]</f>
        <v>16200</v>
      </c>
    </row>
    <row r="395" spans="1:15">
      <c r="A395" s="9" t="s">
        <v>47</v>
      </c>
      <c r="B395" s="16" t="s">
        <v>893</v>
      </c>
      <c r="C395" t="s">
        <v>94</v>
      </c>
      <c r="D395" t="s">
        <v>478</v>
      </c>
      <c r="F395" s="9" t="s">
        <v>863</v>
      </c>
      <c r="G395">
        <v>2</v>
      </c>
      <c r="J395">
        <f>+Tabla356[[#This Row],[BALANCE INICIAL]]+Tabla356[[#This Row],[ENTRADAS]]-Tabla356[[#This Row],[SALIDAS]]</f>
        <v>2</v>
      </c>
      <c r="K395" s="2">
        <v>4850</v>
      </c>
      <c r="L395" s="2">
        <f>+Tabla356[[#This Row],[BALANCE INICIAL]]*Tabla356[[#This Row],[PRECIO]]</f>
        <v>9700</v>
      </c>
      <c r="M395" s="2">
        <f>+Tabla356[[#This Row],[ENTRADAS]]*Tabla356[[#This Row],[PRECIO]]</f>
        <v>0</v>
      </c>
      <c r="N395" s="2">
        <f>+Tabla356[[#This Row],[SALIDAS]]*Tabla356[[#This Row],[PRECIO]]</f>
        <v>0</v>
      </c>
      <c r="O395" s="2">
        <f>+Tabla356[[#This Row],[BALANCE INICIAL2]]+Tabla356[[#This Row],[ENTRADAS3]]-Tabla356[[#This Row],[SALIDAS4]]</f>
        <v>9700</v>
      </c>
    </row>
    <row r="396" spans="1:15">
      <c r="A396" s="9" t="s">
        <v>47</v>
      </c>
      <c r="B396" s="16" t="s">
        <v>893</v>
      </c>
      <c r="C396" t="s">
        <v>94</v>
      </c>
      <c r="D396" t="s">
        <v>479</v>
      </c>
      <c r="F396" s="9" t="s">
        <v>825</v>
      </c>
      <c r="G396">
        <v>2</v>
      </c>
      <c r="J396">
        <f>+Tabla356[[#This Row],[BALANCE INICIAL]]+Tabla356[[#This Row],[ENTRADAS]]-Tabla356[[#This Row],[SALIDAS]]</f>
        <v>2</v>
      </c>
      <c r="K396" s="2">
        <v>3240</v>
      </c>
      <c r="L396" s="2">
        <f>+Tabla356[[#This Row],[BALANCE INICIAL]]*Tabla356[[#This Row],[PRECIO]]</f>
        <v>6480</v>
      </c>
      <c r="M396" s="2">
        <f>+Tabla356[[#This Row],[ENTRADAS]]*Tabla356[[#This Row],[PRECIO]]</f>
        <v>0</v>
      </c>
      <c r="N396" s="2">
        <f>+Tabla356[[#This Row],[SALIDAS]]*Tabla356[[#This Row],[PRECIO]]</f>
        <v>0</v>
      </c>
      <c r="O396" s="2">
        <f>+Tabla356[[#This Row],[BALANCE INICIAL2]]+Tabla356[[#This Row],[ENTRADAS3]]-Tabla356[[#This Row],[SALIDAS4]]</f>
        <v>6480</v>
      </c>
    </row>
    <row r="397" spans="1:15">
      <c r="A397" s="9" t="s">
        <v>61</v>
      </c>
      <c r="B397" s="16" t="s">
        <v>894</v>
      </c>
      <c r="C397" t="s">
        <v>109</v>
      </c>
      <c r="D397" t="s">
        <v>690</v>
      </c>
      <c r="F397" s="9" t="s">
        <v>820</v>
      </c>
      <c r="G397">
        <v>16</v>
      </c>
      <c r="J397">
        <f>+Tabla356[[#This Row],[BALANCE INICIAL]]+Tabla356[[#This Row],[ENTRADAS]]-Tabla356[[#This Row],[SALIDAS]]</f>
        <v>16</v>
      </c>
      <c r="K397" s="2">
        <v>400</v>
      </c>
      <c r="L397" s="2">
        <f>+Tabla356[[#This Row],[BALANCE INICIAL]]*Tabla356[[#This Row],[PRECIO]]</f>
        <v>6400</v>
      </c>
      <c r="M397" s="2">
        <f>+Tabla356[[#This Row],[ENTRADAS]]*Tabla356[[#This Row],[PRECIO]]</f>
        <v>0</v>
      </c>
      <c r="N397" s="2">
        <f>+Tabla356[[#This Row],[SALIDAS]]*Tabla356[[#This Row],[PRECIO]]</f>
        <v>0</v>
      </c>
      <c r="O397" s="2">
        <f>+Tabla356[[#This Row],[BALANCE INICIAL2]]+Tabla356[[#This Row],[ENTRADAS3]]-Tabla356[[#This Row],[SALIDAS4]]</f>
        <v>6400</v>
      </c>
    </row>
    <row r="398" spans="1:15">
      <c r="A398" s="9" t="s">
        <v>36</v>
      </c>
      <c r="B398" s="16" t="s">
        <v>895</v>
      </c>
      <c r="C398" t="s">
        <v>82</v>
      </c>
      <c r="D398" t="s">
        <v>182</v>
      </c>
      <c r="F398" s="9" t="s">
        <v>820</v>
      </c>
      <c r="G398">
        <v>1</v>
      </c>
      <c r="J398">
        <f>+Tabla356[[#This Row],[BALANCE INICIAL]]+Tabla356[[#This Row],[ENTRADAS]]-Tabla356[[#This Row],[SALIDAS]]</f>
        <v>1</v>
      </c>
      <c r="K398" s="2">
        <v>1900</v>
      </c>
      <c r="L398" s="2">
        <f>+Tabla356[[#This Row],[BALANCE INICIAL]]*Tabla356[[#This Row],[PRECIO]]</f>
        <v>1900</v>
      </c>
      <c r="M398" s="2">
        <f>+Tabla356[[#This Row],[ENTRADAS]]*Tabla356[[#This Row],[PRECIO]]</f>
        <v>0</v>
      </c>
      <c r="N398" s="2">
        <f>+Tabla356[[#This Row],[SALIDAS]]*Tabla356[[#This Row],[PRECIO]]</f>
        <v>0</v>
      </c>
      <c r="O398" s="2">
        <f>+Tabla356[[#This Row],[BALANCE INICIAL2]]+Tabla356[[#This Row],[ENTRADAS3]]-Tabla356[[#This Row],[SALIDAS4]]</f>
        <v>1900</v>
      </c>
    </row>
    <row r="399" spans="1:15">
      <c r="A399" s="9" t="s">
        <v>41</v>
      </c>
      <c r="B399" s="16" t="s">
        <v>890</v>
      </c>
      <c r="C399" t="s">
        <v>87</v>
      </c>
      <c r="D399" t="s">
        <v>267</v>
      </c>
      <c r="F399" s="9" t="s">
        <v>820</v>
      </c>
      <c r="G399">
        <v>88</v>
      </c>
      <c r="J399">
        <f>+Tabla356[[#This Row],[BALANCE INICIAL]]+Tabla356[[#This Row],[ENTRADAS]]-Tabla356[[#This Row],[SALIDAS]]</f>
        <v>88</v>
      </c>
      <c r="K399" s="2">
        <v>218</v>
      </c>
      <c r="L399" s="2">
        <f>+Tabla356[[#This Row],[BALANCE INICIAL]]*Tabla356[[#This Row],[PRECIO]]</f>
        <v>19184</v>
      </c>
      <c r="M399" s="2">
        <f>+Tabla356[[#This Row],[ENTRADAS]]*Tabla356[[#This Row],[PRECIO]]</f>
        <v>0</v>
      </c>
      <c r="N399" s="2">
        <f>+Tabla356[[#This Row],[SALIDAS]]*Tabla356[[#This Row],[PRECIO]]</f>
        <v>0</v>
      </c>
      <c r="O399" s="2">
        <f>+Tabla356[[#This Row],[BALANCE INICIAL2]]+Tabla356[[#This Row],[ENTRADAS3]]-Tabla356[[#This Row],[SALIDAS4]]</f>
        <v>19184</v>
      </c>
    </row>
    <row r="400" spans="1:15">
      <c r="A400" s="9" t="s">
        <v>41</v>
      </c>
      <c r="B400" s="16" t="s">
        <v>890</v>
      </c>
      <c r="C400" t="s">
        <v>87</v>
      </c>
      <c r="D400" t="s">
        <v>273</v>
      </c>
      <c r="F400" s="9" t="s">
        <v>852</v>
      </c>
      <c r="G400">
        <v>84</v>
      </c>
      <c r="H400">
        <v>411</v>
      </c>
      <c r="J400">
        <f>+Tabla356[[#This Row],[BALANCE INICIAL]]+Tabla356[[#This Row],[ENTRADAS]]-Tabla356[[#This Row],[SALIDAS]]</f>
        <v>495</v>
      </c>
      <c r="K400" s="2">
        <v>3450</v>
      </c>
      <c r="L400" s="2">
        <f>+Tabla356[[#This Row],[BALANCE INICIAL]]*Tabla356[[#This Row],[PRECIO]]</f>
        <v>289800</v>
      </c>
      <c r="M400" s="2">
        <f>+Tabla356[[#This Row],[ENTRADAS]]*Tabla356[[#This Row],[PRECIO]]</f>
        <v>1417950</v>
      </c>
      <c r="N400" s="2">
        <f>+Tabla356[[#This Row],[SALIDAS]]*Tabla356[[#This Row],[PRECIO]]</f>
        <v>0</v>
      </c>
      <c r="O400" s="2">
        <f>+Tabla356[[#This Row],[BALANCE INICIAL2]]+Tabla356[[#This Row],[ENTRADAS3]]-Tabla356[[#This Row],[SALIDAS4]]</f>
        <v>1707750</v>
      </c>
    </row>
    <row r="401" spans="1:15">
      <c r="A401" s="9" t="s">
        <v>41</v>
      </c>
      <c r="B401" s="16" t="s">
        <v>890</v>
      </c>
      <c r="C401" t="s">
        <v>87</v>
      </c>
      <c r="D401" t="s">
        <v>274</v>
      </c>
      <c r="F401" s="9" t="s">
        <v>852</v>
      </c>
      <c r="G401">
        <v>156</v>
      </c>
      <c r="H401">
        <v>390</v>
      </c>
      <c r="I401">
        <v>193</v>
      </c>
      <c r="J401">
        <f>+Tabla356[[#This Row],[BALANCE INICIAL]]+Tabla356[[#This Row],[ENTRADAS]]-Tabla356[[#This Row],[SALIDAS]]</f>
        <v>353</v>
      </c>
      <c r="K401" s="2">
        <v>1747</v>
      </c>
      <c r="L401" s="2">
        <f>+Tabla356[[#This Row],[BALANCE INICIAL]]*Tabla356[[#This Row],[PRECIO]]</f>
        <v>272532</v>
      </c>
      <c r="M401" s="2">
        <f>+Tabla356[[#This Row],[ENTRADAS]]*Tabla356[[#This Row],[PRECIO]]</f>
        <v>681330</v>
      </c>
      <c r="N401" s="2">
        <f>+Tabla356[[#This Row],[SALIDAS]]*Tabla356[[#This Row],[PRECIO]]</f>
        <v>337171</v>
      </c>
      <c r="O401" s="2">
        <f>+Tabla356[[#This Row],[BALANCE INICIAL2]]+Tabla356[[#This Row],[ENTRADAS3]]-Tabla356[[#This Row],[SALIDAS4]]</f>
        <v>616691</v>
      </c>
    </row>
    <row r="402" spans="1:15">
      <c r="A402" s="9" t="s">
        <v>41</v>
      </c>
      <c r="B402" s="16" t="s">
        <v>890</v>
      </c>
      <c r="C402" t="s">
        <v>87</v>
      </c>
      <c r="D402" t="s">
        <v>275</v>
      </c>
      <c r="F402" s="9" t="s">
        <v>850</v>
      </c>
      <c r="G402">
        <v>13</v>
      </c>
      <c r="I402">
        <v>2</v>
      </c>
      <c r="J402">
        <f>+Tabla356[[#This Row],[BALANCE INICIAL]]+Tabla356[[#This Row],[ENTRADAS]]-Tabla356[[#This Row],[SALIDAS]]</f>
        <v>11</v>
      </c>
      <c r="K402" s="2">
        <v>125</v>
      </c>
      <c r="L402" s="2">
        <f>+Tabla356[[#This Row],[BALANCE INICIAL]]*Tabla356[[#This Row],[PRECIO]]</f>
        <v>1625</v>
      </c>
      <c r="M402" s="2">
        <f>+Tabla356[[#This Row],[ENTRADAS]]*Tabla356[[#This Row],[PRECIO]]</f>
        <v>0</v>
      </c>
      <c r="N402" s="2">
        <f>+Tabla356[[#This Row],[SALIDAS]]*Tabla356[[#This Row],[PRECIO]]</f>
        <v>250</v>
      </c>
      <c r="O402" s="2">
        <f>+Tabla356[[#This Row],[BALANCE INICIAL2]]+Tabla356[[#This Row],[ENTRADAS3]]-Tabla356[[#This Row],[SALIDAS4]]</f>
        <v>1375</v>
      </c>
    </row>
    <row r="403" spans="1:15">
      <c r="A403" s="9" t="s">
        <v>41</v>
      </c>
      <c r="B403" s="16" t="s">
        <v>890</v>
      </c>
      <c r="C403" t="s">
        <v>87</v>
      </c>
      <c r="D403" t="s">
        <v>277</v>
      </c>
      <c r="F403" s="9" t="s">
        <v>854</v>
      </c>
      <c r="G403">
        <v>301</v>
      </c>
      <c r="H403">
        <v>800</v>
      </c>
      <c r="I403">
        <v>234</v>
      </c>
      <c r="J403">
        <f>+Tabla356[[#This Row],[BALANCE INICIAL]]+Tabla356[[#This Row],[ENTRADAS]]-Tabla356[[#This Row],[SALIDAS]]</f>
        <v>867</v>
      </c>
      <c r="K403" s="2">
        <v>593</v>
      </c>
      <c r="L403" s="2">
        <f>+Tabla356[[#This Row],[BALANCE INICIAL]]*Tabla356[[#This Row],[PRECIO]]</f>
        <v>178493</v>
      </c>
      <c r="M403" s="2">
        <f>+Tabla356[[#This Row],[ENTRADAS]]*Tabla356[[#This Row],[PRECIO]]</f>
        <v>474400</v>
      </c>
      <c r="N403" s="2">
        <f>+Tabla356[[#This Row],[SALIDAS]]*Tabla356[[#This Row],[PRECIO]]</f>
        <v>138762</v>
      </c>
      <c r="O403" s="2">
        <f>+Tabla356[[#This Row],[BALANCE INICIAL2]]+Tabla356[[#This Row],[ENTRADAS3]]-Tabla356[[#This Row],[SALIDAS4]]</f>
        <v>514131</v>
      </c>
    </row>
    <row r="404" spans="1:15">
      <c r="A404" s="9" t="s">
        <v>41</v>
      </c>
      <c r="B404" s="16" t="s">
        <v>890</v>
      </c>
      <c r="C404" t="s">
        <v>87</v>
      </c>
      <c r="D404" t="s">
        <v>278</v>
      </c>
      <c r="F404" s="9" t="s">
        <v>854</v>
      </c>
      <c r="G404">
        <v>294</v>
      </c>
      <c r="H404">
        <v>500</v>
      </c>
      <c r="I404">
        <v>284</v>
      </c>
      <c r="J404">
        <f>+Tabla356[[#This Row],[BALANCE INICIAL]]+Tabla356[[#This Row],[ENTRADAS]]-Tabla356[[#This Row],[SALIDAS]]</f>
        <v>510</v>
      </c>
      <c r="K404" s="2">
        <v>630</v>
      </c>
      <c r="L404" s="2">
        <f>+Tabla356[[#This Row],[BALANCE INICIAL]]*Tabla356[[#This Row],[PRECIO]]</f>
        <v>185220</v>
      </c>
      <c r="M404" s="2">
        <f>+Tabla356[[#This Row],[ENTRADAS]]*Tabla356[[#This Row],[PRECIO]]</f>
        <v>315000</v>
      </c>
      <c r="N404" s="2">
        <f>+Tabla356[[#This Row],[SALIDAS]]*Tabla356[[#This Row],[PRECIO]]</f>
        <v>178920</v>
      </c>
      <c r="O404" s="2">
        <f>+Tabla356[[#This Row],[BALANCE INICIAL2]]+Tabla356[[#This Row],[ENTRADAS3]]-Tabla356[[#This Row],[SALIDAS4]]</f>
        <v>321300</v>
      </c>
    </row>
    <row r="405" spans="1:15">
      <c r="A405" s="9" t="s">
        <v>41</v>
      </c>
      <c r="B405" s="16" t="s">
        <v>890</v>
      </c>
      <c r="C405" t="s">
        <v>87</v>
      </c>
      <c r="D405" t="s">
        <v>292</v>
      </c>
      <c r="F405" s="9" t="s">
        <v>820</v>
      </c>
      <c r="G405">
        <v>290</v>
      </c>
      <c r="J405">
        <f>+Tabla356[[#This Row],[BALANCE INICIAL]]+Tabla356[[#This Row],[ENTRADAS]]-Tabla356[[#This Row],[SALIDAS]]</f>
        <v>290</v>
      </c>
      <c r="K405" s="2">
        <v>32</v>
      </c>
      <c r="L405" s="2">
        <f>+Tabla356[[#This Row],[BALANCE INICIAL]]*Tabla356[[#This Row],[PRECIO]]</f>
        <v>9280</v>
      </c>
      <c r="M405" s="2">
        <f>+Tabla356[[#This Row],[ENTRADAS]]*Tabla356[[#This Row],[PRECIO]]</f>
        <v>0</v>
      </c>
      <c r="N405" s="2">
        <f>+Tabla356[[#This Row],[SALIDAS]]*Tabla356[[#This Row],[PRECIO]]</f>
        <v>0</v>
      </c>
      <c r="O405" s="2">
        <f>+Tabla356[[#This Row],[BALANCE INICIAL2]]+Tabla356[[#This Row],[ENTRADAS3]]-Tabla356[[#This Row],[SALIDAS4]]</f>
        <v>9280</v>
      </c>
    </row>
    <row r="406" spans="1:15">
      <c r="A406" s="9" t="s">
        <v>41</v>
      </c>
      <c r="B406" s="16" t="s">
        <v>890</v>
      </c>
      <c r="C406" t="s">
        <v>87</v>
      </c>
      <c r="D406" t="s">
        <v>293</v>
      </c>
      <c r="F406" s="9" t="s">
        <v>826</v>
      </c>
      <c r="G406">
        <v>185</v>
      </c>
      <c r="I406">
        <v>25</v>
      </c>
      <c r="J406">
        <f>+Tabla356[[#This Row],[BALANCE INICIAL]]+Tabla356[[#This Row],[ENTRADAS]]-Tabla356[[#This Row],[SALIDAS]]</f>
        <v>160</v>
      </c>
      <c r="K406" s="2">
        <v>219</v>
      </c>
      <c r="L406" s="2">
        <f>+Tabla356[[#This Row],[BALANCE INICIAL]]*Tabla356[[#This Row],[PRECIO]]</f>
        <v>40515</v>
      </c>
      <c r="M406" s="2">
        <f>+Tabla356[[#This Row],[ENTRADAS]]*Tabla356[[#This Row],[PRECIO]]</f>
        <v>0</v>
      </c>
      <c r="N406" s="2">
        <f>+Tabla356[[#This Row],[SALIDAS]]*Tabla356[[#This Row],[PRECIO]]</f>
        <v>5475</v>
      </c>
      <c r="O406" s="2">
        <f>+Tabla356[[#This Row],[BALANCE INICIAL2]]+Tabla356[[#This Row],[ENTRADAS3]]-Tabla356[[#This Row],[SALIDAS4]]</f>
        <v>35040</v>
      </c>
    </row>
    <row r="407" spans="1:15">
      <c r="A407" s="9" t="s">
        <v>41</v>
      </c>
      <c r="B407" s="16" t="s">
        <v>890</v>
      </c>
      <c r="C407" t="s">
        <v>87</v>
      </c>
      <c r="D407" t="s">
        <v>294</v>
      </c>
      <c r="F407" s="9" t="s">
        <v>826</v>
      </c>
      <c r="G407">
        <v>284</v>
      </c>
      <c r="I407">
        <v>39</v>
      </c>
      <c r="J407">
        <f>+Tabla356[[#This Row],[BALANCE INICIAL]]+Tabla356[[#This Row],[ENTRADAS]]-Tabla356[[#This Row],[SALIDAS]]</f>
        <v>245</v>
      </c>
      <c r="K407" s="2">
        <v>28.8</v>
      </c>
      <c r="L407" s="2">
        <f>+Tabla356[[#This Row],[BALANCE INICIAL]]*Tabla356[[#This Row],[PRECIO]]</f>
        <v>8179.2</v>
      </c>
      <c r="M407" s="2">
        <f>+Tabla356[[#This Row],[ENTRADAS]]*Tabla356[[#This Row],[PRECIO]]</f>
        <v>0</v>
      </c>
      <c r="N407" s="2">
        <f>+Tabla356[[#This Row],[SALIDAS]]*Tabla356[[#This Row],[PRECIO]]</f>
        <v>1123.2</v>
      </c>
      <c r="O407" s="2">
        <f>+Tabla356[[#This Row],[BALANCE INICIAL2]]+Tabla356[[#This Row],[ENTRADAS3]]-Tabla356[[#This Row],[SALIDAS4]]</f>
        <v>7056</v>
      </c>
    </row>
    <row r="408" spans="1:15">
      <c r="A408" s="9" t="s">
        <v>41</v>
      </c>
      <c r="B408" s="16" t="s">
        <v>890</v>
      </c>
      <c r="C408" t="s">
        <v>87</v>
      </c>
      <c r="D408" t="s">
        <v>303</v>
      </c>
      <c r="F408" s="9" t="s">
        <v>855</v>
      </c>
      <c r="G408">
        <v>4</v>
      </c>
      <c r="J408">
        <f>+Tabla356[[#This Row],[BALANCE INICIAL]]+Tabla356[[#This Row],[ENTRADAS]]-Tabla356[[#This Row],[SALIDAS]]</f>
        <v>4</v>
      </c>
      <c r="K408" s="2">
        <v>140</v>
      </c>
      <c r="L408" s="2">
        <f>+Tabla356[[#This Row],[BALANCE INICIAL]]*Tabla356[[#This Row],[PRECIO]]</f>
        <v>560</v>
      </c>
      <c r="M408" s="2">
        <f>+Tabla356[[#This Row],[ENTRADAS]]*Tabla356[[#This Row],[PRECIO]]</f>
        <v>0</v>
      </c>
      <c r="N408" s="2">
        <f>+Tabla356[[#This Row],[SALIDAS]]*Tabla356[[#This Row],[PRECIO]]</f>
        <v>0</v>
      </c>
      <c r="O408" s="2">
        <f>+Tabla356[[#This Row],[BALANCE INICIAL2]]+Tabla356[[#This Row],[ENTRADAS3]]-Tabla356[[#This Row],[SALIDAS4]]</f>
        <v>560</v>
      </c>
    </row>
    <row r="409" spans="1:15">
      <c r="A409" s="9" t="s">
        <v>41</v>
      </c>
      <c r="B409" s="16" t="s">
        <v>890</v>
      </c>
      <c r="C409" t="s">
        <v>87</v>
      </c>
      <c r="D409" t="s">
        <v>304</v>
      </c>
      <c r="F409" s="9" t="s">
        <v>846</v>
      </c>
      <c r="G409">
        <v>2</v>
      </c>
      <c r="J409">
        <f>+Tabla356[[#This Row],[BALANCE INICIAL]]+Tabla356[[#This Row],[ENTRADAS]]-Tabla356[[#This Row],[SALIDAS]]</f>
        <v>2</v>
      </c>
      <c r="K409" s="2">
        <v>140</v>
      </c>
      <c r="L409" s="2">
        <f>+Tabla356[[#This Row],[BALANCE INICIAL]]*Tabla356[[#This Row],[PRECIO]]</f>
        <v>280</v>
      </c>
      <c r="M409" s="2">
        <f>+Tabla356[[#This Row],[ENTRADAS]]*Tabla356[[#This Row],[PRECIO]]</f>
        <v>0</v>
      </c>
      <c r="N409" s="2">
        <f>+Tabla356[[#This Row],[SALIDAS]]*Tabla356[[#This Row],[PRECIO]]</f>
        <v>0</v>
      </c>
      <c r="O409" s="2">
        <f>+Tabla356[[#This Row],[BALANCE INICIAL2]]+Tabla356[[#This Row],[ENTRADAS3]]-Tabla356[[#This Row],[SALIDAS4]]</f>
        <v>280</v>
      </c>
    </row>
    <row r="410" spans="1:15">
      <c r="A410" s="9" t="s">
        <v>41</v>
      </c>
      <c r="B410" s="16" t="s">
        <v>890</v>
      </c>
      <c r="C410" t="s">
        <v>87</v>
      </c>
      <c r="D410" t="s">
        <v>305</v>
      </c>
      <c r="F410" s="9" t="s">
        <v>856</v>
      </c>
      <c r="G410">
        <v>4</v>
      </c>
      <c r="J410">
        <f>+Tabla356[[#This Row],[BALANCE INICIAL]]+Tabla356[[#This Row],[ENTRADAS]]-Tabla356[[#This Row],[SALIDAS]]</f>
        <v>4</v>
      </c>
      <c r="K410" s="2">
        <v>140</v>
      </c>
      <c r="L410" s="2">
        <f>+Tabla356[[#This Row],[BALANCE INICIAL]]*Tabla356[[#This Row],[PRECIO]]</f>
        <v>560</v>
      </c>
      <c r="M410" s="2">
        <f>+Tabla356[[#This Row],[ENTRADAS]]*Tabla356[[#This Row],[PRECIO]]</f>
        <v>0</v>
      </c>
      <c r="N410" s="2">
        <f>+Tabla356[[#This Row],[SALIDAS]]*Tabla356[[#This Row],[PRECIO]]</f>
        <v>0</v>
      </c>
      <c r="O410" s="2">
        <f>+Tabla356[[#This Row],[BALANCE INICIAL2]]+Tabla356[[#This Row],[ENTRADAS3]]-Tabla356[[#This Row],[SALIDAS4]]</f>
        <v>560</v>
      </c>
    </row>
    <row r="411" spans="1:15">
      <c r="A411" s="9" t="s">
        <v>41</v>
      </c>
      <c r="B411" s="16" t="s">
        <v>890</v>
      </c>
      <c r="C411" t="s">
        <v>87</v>
      </c>
      <c r="D411" t="s">
        <v>307</v>
      </c>
      <c r="F411" s="9" t="s">
        <v>820</v>
      </c>
      <c r="G411">
        <v>215</v>
      </c>
      <c r="J411">
        <f>+Tabla356[[#This Row],[BALANCE INICIAL]]+Tabla356[[#This Row],[ENTRADAS]]-Tabla356[[#This Row],[SALIDAS]]</f>
        <v>215</v>
      </c>
      <c r="K411" s="2">
        <v>25</v>
      </c>
      <c r="L411" s="2">
        <f>+Tabla356[[#This Row],[BALANCE INICIAL]]*Tabla356[[#This Row],[PRECIO]]</f>
        <v>5375</v>
      </c>
      <c r="M411" s="2">
        <f>+Tabla356[[#This Row],[ENTRADAS]]*Tabla356[[#This Row],[PRECIO]]</f>
        <v>0</v>
      </c>
      <c r="N411" s="2">
        <f>+Tabla356[[#This Row],[SALIDAS]]*Tabla356[[#This Row],[PRECIO]]</f>
        <v>0</v>
      </c>
      <c r="O411" s="2">
        <f>+Tabla356[[#This Row],[BALANCE INICIAL2]]+Tabla356[[#This Row],[ENTRADAS3]]-Tabla356[[#This Row],[SALIDAS4]]</f>
        <v>5375</v>
      </c>
    </row>
    <row r="412" spans="1:15">
      <c r="A412" s="9" t="s">
        <v>41</v>
      </c>
      <c r="B412" s="16" t="s">
        <v>890</v>
      </c>
      <c r="C412" t="s">
        <v>87</v>
      </c>
      <c r="D412" t="s">
        <v>308</v>
      </c>
      <c r="F412" s="9" t="s">
        <v>826</v>
      </c>
      <c r="G412">
        <v>6</v>
      </c>
      <c r="J412">
        <f>+Tabla356[[#This Row],[BALANCE INICIAL]]+Tabla356[[#This Row],[ENTRADAS]]-Tabla356[[#This Row],[SALIDAS]]</f>
        <v>6</v>
      </c>
      <c r="K412" s="2">
        <v>14.95</v>
      </c>
      <c r="L412" s="2">
        <f>+Tabla356[[#This Row],[BALANCE INICIAL]]*Tabla356[[#This Row],[PRECIO]]</f>
        <v>89.699999999999989</v>
      </c>
      <c r="M412" s="2">
        <f>+Tabla356[[#This Row],[ENTRADAS]]*Tabla356[[#This Row],[PRECIO]]</f>
        <v>0</v>
      </c>
      <c r="N412" s="2">
        <f>+Tabla356[[#This Row],[SALIDAS]]*Tabla356[[#This Row],[PRECIO]]</f>
        <v>0</v>
      </c>
      <c r="O412" s="2">
        <f>+Tabla356[[#This Row],[BALANCE INICIAL2]]+Tabla356[[#This Row],[ENTRADAS3]]-Tabla356[[#This Row],[SALIDAS4]]</f>
        <v>89.699999999999989</v>
      </c>
    </row>
    <row r="413" spans="1:15">
      <c r="A413" s="9" t="s">
        <v>56</v>
      </c>
      <c r="B413" s="16" t="s">
        <v>890</v>
      </c>
      <c r="C413" t="s">
        <v>105</v>
      </c>
      <c r="D413" t="s">
        <v>528</v>
      </c>
      <c r="F413" s="9" t="s">
        <v>907</v>
      </c>
      <c r="G413">
        <v>0</v>
      </c>
      <c r="J413">
        <f>+Tabla356[[#This Row],[BALANCE INICIAL]]+Tabla356[[#This Row],[ENTRADAS]]-Tabla356[[#This Row],[SALIDAS]]</f>
        <v>0</v>
      </c>
      <c r="K413" s="2">
        <v>110</v>
      </c>
      <c r="L413" s="2">
        <f>+Tabla356[[#This Row],[BALANCE INICIAL]]*Tabla356[[#This Row],[PRECIO]]</f>
        <v>0</v>
      </c>
      <c r="M413" s="2">
        <f>+Tabla356[[#This Row],[ENTRADAS]]*Tabla356[[#This Row],[PRECIO]]</f>
        <v>0</v>
      </c>
      <c r="N413" s="2">
        <f>+Tabla356[[#This Row],[SALIDAS]]*Tabla356[[#This Row],[PRECIO]]</f>
        <v>0</v>
      </c>
      <c r="O413" s="2">
        <f>+Tabla356[[#This Row],[BALANCE INICIAL2]]+Tabla356[[#This Row],[ENTRADAS3]]-Tabla356[[#This Row],[SALIDAS4]]</f>
        <v>0</v>
      </c>
    </row>
    <row r="414" spans="1:15">
      <c r="A414" s="9" t="s">
        <v>52</v>
      </c>
      <c r="B414" t="s">
        <v>891</v>
      </c>
      <c r="C414" t="s">
        <v>100</v>
      </c>
      <c r="D414" t="s">
        <v>391</v>
      </c>
      <c r="F414" s="9" t="s">
        <v>820</v>
      </c>
      <c r="G414">
        <v>1</v>
      </c>
      <c r="J414">
        <f>+Tabla356[[#This Row],[BALANCE INICIAL]]+Tabla356[[#This Row],[ENTRADAS]]-Tabla356[[#This Row],[SALIDAS]]</f>
        <v>1</v>
      </c>
      <c r="K414" s="2">
        <v>3000</v>
      </c>
      <c r="L414" s="2">
        <f>+Tabla356[[#This Row],[BALANCE INICIAL]]*Tabla356[[#This Row],[PRECIO]]</f>
        <v>3000</v>
      </c>
      <c r="M414" s="2">
        <f>+Tabla356[[#This Row],[ENTRADAS]]*Tabla356[[#This Row],[PRECIO]]</f>
        <v>0</v>
      </c>
      <c r="N414" s="2">
        <f>+Tabla356[[#This Row],[SALIDAS]]*Tabla356[[#This Row],[PRECIO]]</f>
        <v>0</v>
      </c>
      <c r="O414" s="2">
        <f>+Tabla356[[#This Row],[BALANCE INICIAL2]]+Tabla356[[#This Row],[ENTRADAS3]]-Tabla356[[#This Row],[SALIDAS4]]</f>
        <v>3000</v>
      </c>
    </row>
    <row r="415" spans="1:15">
      <c r="A415" s="9" t="s">
        <v>62</v>
      </c>
      <c r="B415" t="s">
        <v>891</v>
      </c>
      <c r="C415" t="s">
        <v>110</v>
      </c>
      <c r="D415" t="s">
        <v>701</v>
      </c>
      <c r="F415" s="9" t="s">
        <v>820</v>
      </c>
      <c r="G415">
        <v>2</v>
      </c>
      <c r="J415">
        <f>+Tabla356[[#This Row],[BALANCE INICIAL]]+Tabla356[[#This Row],[ENTRADAS]]-Tabla356[[#This Row],[SALIDAS]]</f>
        <v>2</v>
      </c>
      <c r="K415" s="2">
        <v>1450</v>
      </c>
      <c r="L415" s="2">
        <f>+Tabla356[[#This Row],[BALANCE INICIAL]]*Tabla356[[#This Row],[PRECIO]]</f>
        <v>2900</v>
      </c>
      <c r="M415" s="2">
        <f>+Tabla356[[#This Row],[ENTRADAS]]*Tabla356[[#This Row],[PRECIO]]</f>
        <v>0</v>
      </c>
      <c r="N415" s="2">
        <f>+Tabla356[[#This Row],[SALIDAS]]*Tabla356[[#This Row],[PRECIO]]</f>
        <v>0</v>
      </c>
      <c r="O415" s="2">
        <f>+Tabla356[[#This Row],[BALANCE INICIAL2]]+Tabla356[[#This Row],[ENTRADAS3]]-Tabla356[[#This Row],[SALIDAS4]]</f>
        <v>2900</v>
      </c>
    </row>
    <row r="416" spans="1:15">
      <c r="A416" s="9" t="s">
        <v>62</v>
      </c>
      <c r="B416" t="s">
        <v>891</v>
      </c>
      <c r="C416" t="s">
        <v>110</v>
      </c>
      <c r="D416" t="s">
        <v>702</v>
      </c>
      <c r="F416" s="9" t="s">
        <v>820</v>
      </c>
      <c r="G416">
        <v>2</v>
      </c>
      <c r="J416">
        <f>+Tabla356[[#This Row],[BALANCE INICIAL]]+Tabla356[[#This Row],[ENTRADAS]]-Tabla356[[#This Row],[SALIDAS]]</f>
        <v>2</v>
      </c>
      <c r="K416" s="2">
        <v>1350</v>
      </c>
      <c r="L416" s="2">
        <f>+Tabla356[[#This Row],[BALANCE INICIAL]]*Tabla356[[#This Row],[PRECIO]]</f>
        <v>2700</v>
      </c>
      <c r="M416" s="2">
        <f>+Tabla356[[#This Row],[ENTRADAS]]*Tabla356[[#This Row],[PRECIO]]</f>
        <v>0</v>
      </c>
      <c r="N416" s="2">
        <f>+Tabla356[[#This Row],[SALIDAS]]*Tabla356[[#This Row],[PRECIO]]</f>
        <v>0</v>
      </c>
      <c r="O416" s="2">
        <f>+Tabla356[[#This Row],[BALANCE INICIAL2]]+Tabla356[[#This Row],[ENTRADAS3]]-Tabla356[[#This Row],[SALIDAS4]]</f>
        <v>2700</v>
      </c>
    </row>
    <row r="417" spans="1:15">
      <c r="A417" s="9" t="s">
        <v>44</v>
      </c>
      <c r="B417" t="s">
        <v>892</v>
      </c>
      <c r="C417" t="s">
        <v>90</v>
      </c>
      <c r="D417" t="s">
        <v>283</v>
      </c>
      <c r="F417" s="9" t="s">
        <v>826</v>
      </c>
      <c r="G417">
        <v>88</v>
      </c>
      <c r="J417">
        <f>+Tabla356[[#This Row],[BALANCE INICIAL]]+Tabla356[[#This Row],[ENTRADAS]]-Tabla356[[#This Row],[SALIDAS]]</f>
        <v>88</v>
      </c>
      <c r="K417" s="2">
        <v>390</v>
      </c>
      <c r="L417" s="2">
        <f>+Tabla356[[#This Row],[BALANCE INICIAL]]*Tabla356[[#This Row],[PRECIO]]</f>
        <v>34320</v>
      </c>
      <c r="M417" s="2">
        <f>+Tabla356[[#This Row],[ENTRADAS]]*Tabla356[[#This Row],[PRECIO]]</f>
        <v>0</v>
      </c>
      <c r="N417" s="2">
        <f>+Tabla356[[#This Row],[SALIDAS]]*Tabla356[[#This Row],[PRECIO]]</f>
        <v>0</v>
      </c>
      <c r="O417" s="2">
        <f>+Tabla356[[#This Row],[BALANCE INICIAL2]]+Tabla356[[#This Row],[ENTRADAS3]]-Tabla356[[#This Row],[SALIDAS4]]</f>
        <v>34320</v>
      </c>
    </row>
    <row r="418" spans="1:15">
      <c r="A418" s="9" t="s">
        <v>24</v>
      </c>
      <c r="B418" s="17" t="s">
        <v>875</v>
      </c>
      <c r="C418" t="s">
        <v>64</v>
      </c>
      <c r="D418" t="s">
        <v>114</v>
      </c>
      <c r="F418" s="9" t="s">
        <v>821</v>
      </c>
      <c r="G418">
        <v>19</v>
      </c>
      <c r="J418">
        <f>+Tabla356[[#This Row],[BALANCE INICIAL]]+Tabla356[[#This Row],[ENTRADAS]]-Tabla356[[#This Row],[SALIDAS]]</f>
        <v>19</v>
      </c>
      <c r="K418" s="2">
        <v>1400</v>
      </c>
      <c r="L418" s="2">
        <f>+Tabla356[[#This Row],[BALANCE INICIAL]]*Tabla356[[#This Row],[PRECIO]]</f>
        <v>26600</v>
      </c>
      <c r="M418" s="2">
        <f>+Tabla356[[#This Row],[ENTRADAS]]*Tabla356[[#This Row],[PRECIO]]</f>
        <v>0</v>
      </c>
      <c r="N418" s="2">
        <f>+Tabla356[[#This Row],[SALIDAS]]*Tabla356[[#This Row],[PRECIO]]</f>
        <v>0</v>
      </c>
      <c r="O418" s="2">
        <f>+Tabla356[[#This Row],[BALANCE INICIAL2]]+Tabla356[[#This Row],[ENTRADAS3]]-Tabla356[[#This Row],[SALIDAS4]]</f>
        <v>26600</v>
      </c>
    </row>
    <row r="419" spans="1:15">
      <c r="A419" s="9" t="s">
        <v>24</v>
      </c>
      <c r="B419" s="17" t="s">
        <v>875</v>
      </c>
      <c r="C419" t="s">
        <v>64</v>
      </c>
      <c r="D419" t="s">
        <v>115</v>
      </c>
      <c r="F419" s="9" t="s">
        <v>821</v>
      </c>
      <c r="G419">
        <v>4</v>
      </c>
      <c r="J419">
        <f>+Tabla356[[#This Row],[BALANCE INICIAL]]+Tabla356[[#This Row],[ENTRADAS]]-Tabla356[[#This Row],[SALIDAS]]</f>
        <v>4</v>
      </c>
      <c r="K419" s="2">
        <v>4139</v>
      </c>
      <c r="L419" s="2">
        <f>+Tabla356[[#This Row],[BALANCE INICIAL]]*Tabla356[[#This Row],[PRECIO]]</f>
        <v>16556</v>
      </c>
      <c r="M419" s="2">
        <f>+Tabla356[[#This Row],[ENTRADAS]]*Tabla356[[#This Row],[PRECIO]]</f>
        <v>0</v>
      </c>
      <c r="N419" s="2">
        <f>+Tabla356[[#This Row],[SALIDAS]]*Tabla356[[#This Row],[PRECIO]]</f>
        <v>0</v>
      </c>
      <c r="O419" s="2">
        <f>+Tabla356[[#This Row],[BALANCE INICIAL2]]+Tabla356[[#This Row],[ENTRADAS3]]-Tabla356[[#This Row],[SALIDAS4]]</f>
        <v>16556</v>
      </c>
    </row>
    <row r="420" spans="1:15">
      <c r="A420" s="9" t="s">
        <v>24</v>
      </c>
      <c r="B420" s="17" t="s">
        <v>875</v>
      </c>
      <c r="C420" t="s">
        <v>64</v>
      </c>
      <c r="D420" t="s">
        <v>116</v>
      </c>
      <c r="F420" s="9" t="s">
        <v>821</v>
      </c>
      <c r="G420">
        <v>3</v>
      </c>
      <c r="J420">
        <f>+Tabla356[[#This Row],[BALANCE INICIAL]]+Tabla356[[#This Row],[ENTRADAS]]-Tabla356[[#This Row],[SALIDAS]]</f>
        <v>3</v>
      </c>
      <c r="K420" s="2">
        <v>31.07</v>
      </c>
      <c r="L420" s="2">
        <f>+Tabla356[[#This Row],[BALANCE INICIAL]]*Tabla356[[#This Row],[PRECIO]]</f>
        <v>93.210000000000008</v>
      </c>
      <c r="M420" s="2">
        <f>+Tabla356[[#This Row],[ENTRADAS]]*Tabla356[[#This Row],[PRECIO]]</f>
        <v>0</v>
      </c>
      <c r="N420" s="2">
        <f>+Tabla356[[#This Row],[SALIDAS]]*Tabla356[[#This Row],[PRECIO]]</f>
        <v>0</v>
      </c>
      <c r="O420" s="2">
        <f>+Tabla356[[#This Row],[BALANCE INICIAL2]]+Tabla356[[#This Row],[ENTRADAS3]]-Tabla356[[#This Row],[SALIDAS4]]</f>
        <v>93.210000000000008</v>
      </c>
    </row>
    <row r="421" spans="1:15">
      <c r="A421" s="9" t="s">
        <v>24</v>
      </c>
      <c r="B421" s="17" t="s">
        <v>875</v>
      </c>
      <c r="C421" t="s">
        <v>64</v>
      </c>
      <c r="D421" t="s">
        <v>117</v>
      </c>
      <c r="F421" s="9" t="s">
        <v>821</v>
      </c>
      <c r="G421">
        <v>2</v>
      </c>
      <c r="J421">
        <f>+Tabla356[[#This Row],[BALANCE INICIAL]]+Tabla356[[#This Row],[ENTRADAS]]-Tabla356[[#This Row],[SALIDAS]]</f>
        <v>2</v>
      </c>
      <c r="K421" s="2">
        <v>3676.5</v>
      </c>
      <c r="L421" s="2">
        <f>+Tabla356[[#This Row],[BALANCE INICIAL]]*Tabla356[[#This Row],[PRECIO]]</f>
        <v>7353</v>
      </c>
      <c r="M421" s="2">
        <f>+Tabla356[[#This Row],[ENTRADAS]]*Tabla356[[#This Row],[PRECIO]]</f>
        <v>0</v>
      </c>
      <c r="N421" s="2">
        <f>+Tabla356[[#This Row],[SALIDAS]]*Tabla356[[#This Row],[PRECIO]]</f>
        <v>0</v>
      </c>
      <c r="O421" s="2">
        <f>+Tabla356[[#This Row],[BALANCE INICIAL2]]+Tabla356[[#This Row],[ENTRADAS3]]-Tabla356[[#This Row],[SALIDAS4]]</f>
        <v>7353</v>
      </c>
    </row>
    <row r="422" spans="1:15">
      <c r="A422" s="9" t="s">
        <v>24</v>
      </c>
      <c r="B422" s="17" t="s">
        <v>875</v>
      </c>
      <c r="C422" t="s">
        <v>64</v>
      </c>
      <c r="D422" t="s">
        <v>129</v>
      </c>
      <c r="F422" s="9" t="s">
        <v>828</v>
      </c>
      <c r="G422">
        <v>5</v>
      </c>
      <c r="J422">
        <f>+Tabla356[[#This Row],[BALANCE INICIAL]]+Tabla356[[#This Row],[ENTRADAS]]-Tabla356[[#This Row],[SALIDAS]]</f>
        <v>5</v>
      </c>
      <c r="K422" s="2">
        <v>120</v>
      </c>
      <c r="L422" s="2">
        <f>+Tabla356[[#This Row],[BALANCE INICIAL]]*Tabla356[[#This Row],[PRECIO]]</f>
        <v>600</v>
      </c>
      <c r="M422" s="2">
        <f>+Tabla356[[#This Row],[ENTRADAS]]*Tabla356[[#This Row],[PRECIO]]</f>
        <v>0</v>
      </c>
      <c r="N422" s="2">
        <f>+Tabla356[[#This Row],[SALIDAS]]*Tabla356[[#This Row],[PRECIO]]</f>
        <v>0</v>
      </c>
      <c r="O422" s="2">
        <f>+Tabla356[[#This Row],[BALANCE INICIAL2]]+Tabla356[[#This Row],[ENTRADAS3]]-Tabla356[[#This Row],[SALIDAS4]]</f>
        <v>600</v>
      </c>
    </row>
    <row r="423" spans="1:15">
      <c r="A423" s="9" t="s">
        <v>24</v>
      </c>
      <c r="B423" s="17" t="s">
        <v>875</v>
      </c>
      <c r="C423" t="s">
        <v>64</v>
      </c>
      <c r="D423" t="s">
        <v>130</v>
      </c>
      <c r="F423" s="9" t="s">
        <v>828</v>
      </c>
      <c r="G423">
        <v>5</v>
      </c>
      <c r="J423">
        <f>+Tabla356[[#This Row],[BALANCE INICIAL]]+Tabla356[[#This Row],[ENTRADAS]]-Tabla356[[#This Row],[SALIDAS]]</f>
        <v>5</v>
      </c>
      <c r="K423" s="2">
        <v>1295</v>
      </c>
      <c r="L423" s="2">
        <f>+Tabla356[[#This Row],[BALANCE INICIAL]]*Tabla356[[#This Row],[PRECIO]]</f>
        <v>6475</v>
      </c>
      <c r="M423" s="2">
        <f>+Tabla356[[#This Row],[ENTRADAS]]*Tabla356[[#This Row],[PRECIO]]</f>
        <v>0</v>
      </c>
      <c r="N423" s="2">
        <f>+Tabla356[[#This Row],[SALIDAS]]*Tabla356[[#This Row],[PRECIO]]</f>
        <v>0</v>
      </c>
      <c r="O423" s="2">
        <f>+Tabla356[[#This Row],[BALANCE INICIAL2]]+Tabla356[[#This Row],[ENTRADAS3]]-Tabla356[[#This Row],[SALIDAS4]]</f>
        <v>6475</v>
      </c>
    </row>
    <row r="424" spans="1:15">
      <c r="A424" s="9" t="s">
        <v>24</v>
      </c>
      <c r="B424" s="17" t="s">
        <v>875</v>
      </c>
      <c r="C424" t="s">
        <v>64</v>
      </c>
      <c r="D424" t="s">
        <v>917</v>
      </c>
      <c r="F424" s="9" t="s">
        <v>828</v>
      </c>
      <c r="H424">
        <v>4</v>
      </c>
      <c r="J424">
        <f>+Tabla356[[#This Row],[BALANCE INICIAL]]+Tabla356[[#This Row],[ENTRADAS]]-Tabla356[[#This Row],[SALIDAS]]</f>
        <v>4</v>
      </c>
      <c r="K424" s="2">
        <v>6840</v>
      </c>
      <c r="L424" s="2">
        <f>+Tabla356[[#This Row],[BALANCE INICIAL]]*Tabla356[[#This Row],[PRECIO]]</f>
        <v>0</v>
      </c>
      <c r="M424" s="2">
        <f>+Tabla356[[#This Row],[ENTRADAS]]*Tabla356[[#This Row],[PRECIO]]</f>
        <v>27360</v>
      </c>
      <c r="N424" s="2">
        <f>+Tabla356[[#This Row],[SALIDAS]]*Tabla356[[#This Row],[PRECIO]]</f>
        <v>0</v>
      </c>
      <c r="O424" s="2">
        <f>+Tabla356[[#This Row],[BALANCE INICIAL2]]+Tabla356[[#This Row],[ENTRADAS3]]-Tabla356[[#This Row],[SALIDAS4]]</f>
        <v>27360</v>
      </c>
    </row>
    <row r="425" spans="1:15">
      <c r="A425" s="9" t="s">
        <v>24</v>
      </c>
      <c r="B425" s="17" t="s">
        <v>875</v>
      </c>
      <c r="C425" t="s">
        <v>64</v>
      </c>
      <c r="D425" t="s">
        <v>918</v>
      </c>
      <c r="F425" s="9" t="s">
        <v>828</v>
      </c>
      <c r="H425">
        <v>4</v>
      </c>
      <c r="J425">
        <f>+Tabla356[[#This Row],[BALANCE INICIAL]]+Tabla356[[#This Row],[ENTRADAS]]-Tabla356[[#This Row],[SALIDAS]]</f>
        <v>4</v>
      </c>
      <c r="K425" s="2">
        <v>3525</v>
      </c>
      <c r="L425" s="2">
        <f>+Tabla356[[#This Row],[BALANCE INICIAL]]*Tabla356[[#This Row],[PRECIO]]</f>
        <v>0</v>
      </c>
      <c r="M425" s="2">
        <f>+Tabla356[[#This Row],[ENTRADAS]]*Tabla356[[#This Row],[PRECIO]]</f>
        <v>14100</v>
      </c>
      <c r="N425" s="2">
        <f>+Tabla356[[#This Row],[SALIDAS]]*Tabla356[[#This Row],[PRECIO]]</f>
        <v>0</v>
      </c>
      <c r="O425" s="2">
        <f>+Tabla356[[#This Row],[BALANCE INICIAL2]]+Tabla356[[#This Row],[ENTRADAS3]]-Tabla356[[#This Row],[SALIDAS4]]</f>
        <v>14100</v>
      </c>
    </row>
    <row r="426" spans="1:15">
      <c r="A426" s="9" t="s">
        <v>24</v>
      </c>
      <c r="B426" s="17" t="s">
        <v>875</v>
      </c>
      <c r="C426" t="s">
        <v>64</v>
      </c>
      <c r="D426" t="s">
        <v>131</v>
      </c>
      <c r="F426" s="9" t="s">
        <v>826</v>
      </c>
      <c r="G426">
        <v>1</v>
      </c>
      <c r="J426">
        <f>+Tabla356[[#This Row],[BALANCE INICIAL]]+Tabla356[[#This Row],[ENTRADAS]]-Tabla356[[#This Row],[SALIDAS]]</f>
        <v>1</v>
      </c>
      <c r="K426" s="2">
        <v>450</v>
      </c>
      <c r="L426" s="2">
        <f>+Tabla356[[#This Row],[BALANCE INICIAL]]*Tabla356[[#This Row],[PRECIO]]</f>
        <v>450</v>
      </c>
      <c r="M426" s="2">
        <f>+Tabla356[[#This Row],[ENTRADAS]]*Tabla356[[#This Row],[PRECIO]]</f>
        <v>0</v>
      </c>
      <c r="N426" s="2">
        <f>+Tabla356[[#This Row],[SALIDAS]]*Tabla356[[#This Row],[PRECIO]]</f>
        <v>0</v>
      </c>
      <c r="O426" s="2">
        <f>+Tabla356[[#This Row],[BALANCE INICIAL2]]+Tabla356[[#This Row],[ENTRADAS3]]-Tabla356[[#This Row],[SALIDAS4]]</f>
        <v>450</v>
      </c>
    </row>
    <row r="427" spans="1:15">
      <c r="A427" s="9" t="s">
        <v>24</v>
      </c>
      <c r="B427" s="17" t="s">
        <v>875</v>
      </c>
      <c r="C427" t="s">
        <v>64</v>
      </c>
      <c r="D427" t="s">
        <v>155</v>
      </c>
      <c r="F427" s="9" t="s">
        <v>821</v>
      </c>
      <c r="G427">
        <v>12</v>
      </c>
      <c r="J427">
        <f>+Tabla356[[#This Row],[BALANCE INICIAL]]+Tabla356[[#This Row],[ENTRADAS]]-Tabla356[[#This Row],[SALIDAS]]</f>
        <v>12</v>
      </c>
      <c r="K427" s="2">
        <v>6860</v>
      </c>
      <c r="L427" s="2">
        <f>+Tabla356[[#This Row],[BALANCE INICIAL]]*Tabla356[[#This Row],[PRECIO]]</f>
        <v>82320</v>
      </c>
      <c r="M427" s="2">
        <f>+Tabla356[[#This Row],[ENTRADAS]]*Tabla356[[#This Row],[PRECIO]]</f>
        <v>0</v>
      </c>
      <c r="N427" s="2">
        <f>+Tabla356[[#This Row],[SALIDAS]]*Tabla356[[#This Row],[PRECIO]]</f>
        <v>0</v>
      </c>
      <c r="O427" s="2">
        <f>+Tabla356[[#This Row],[BALANCE INICIAL2]]+Tabla356[[#This Row],[ENTRADAS3]]-Tabla356[[#This Row],[SALIDAS4]]</f>
        <v>82320</v>
      </c>
    </row>
    <row r="428" spans="1:15">
      <c r="A428" s="9" t="s">
        <v>24</v>
      </c>
      <c r="B428" s="17" t="s">
        <v>875</v>
      </c>
      <c r="C428" t="s">
        <v>64</v>
      </c>
      <c r="D428" t="s">
        <v>172</v>
      </c>
      <c r="F428" s="9" t="s">
        <v>826</v>
      </c>
      <c r="G428">
        <v>5</v>
      </c>
      <c r="J428">
        <f>+Tabla356[[#This Row],[BALANCE INICIAL]]+Tabla356[[#This Row],[ENTRADAS]]-Tabla356[[#This Row],[SALIDAS]]</f>
        <v>5</v>
      </c>
      <c r="K428" s="2">
        <v>1000</v>
      </c>
      <c r="L428" s="2">
        <f>+Tabla356[[#This Row],[BALANCE INICIAL]]*Tabla356[[#This Row],[PRECIO]]</f>
        <v>5000</v>
      </c>
      <c r="M428" s="2">
        <f>+Tabla356[[#This Row],[ENTRADAS]]*Tabla356[[#This Row],[PRECIO]]</f>
        <v>0</v>
      </c>
      <c r="N428" s="2">
        <f>+Tabla356[[#This Row],[SALIDAS]]*Tabla356[[#This Row],[PRECIO]]</f>
        <v>0</v>
      </c>
      <c r="O428" s="2">
        <f>+Tabla356[[#This Row],[BALANCE INICIAL2]]+Tabla356[[#This Row],[ENTRADAS3]]-Tabla356[[#This Row],[SALIDAS4]]</f>
        <v>5000</v>
      </c>
    </row>
    <row r="429" spans="1:15">
      <c r="A429" s="9" t="s">
        <v>24</v>
      </c>
      <c r="B429" s="17" t="s">
        <v>875</v>
      </c>
      <c r="C429" t="s">
        <v>64</v>
      </c>
      <c r="D429" t="s">
        <v>919</v>
      </c>
      <c r="F429" s="9" t="s">
        <v>826</v>
      </c>
      <c r="H429">
        <v>2</v>
      </c>
      <c r="I429">
        <v>2</v>
      </c>
      <c r="J429">
        <f>+Tabla356[[#This Row],[BALANCE INICIAL]]+Tabla356[[#This Row],[ENTRADAS]]-Tabla356[[#This Row],[SALIDAS]]</f>
        <v>0</v>
      </c>
      <c r="K429" s="2">
        <v>10138</v>
      </c>
      <c r="L429" s="2">
        <f>+Tabla356[[#This Row],[BALANCE INICIAL]]*Tabla356[[#This Row],[PRECIO]]</f>
        <v>0</v>
      </c>
      <c r="M429" s="2">
        <f>+Tabla356[[#This Row],[ENTRADAS]]*Tabla356[[#This Row],[PRECIO]]</f>
        <v>20276</v>
      </c>
      <c r="N429" s="2">
        <f>+Tabla356[[#This Row],[SALIDAS]]*Tabla356[[#This Row],[PRECIO]]</f>
        <v>20276</v>
      </c>
      <c r="O429" s="2">
        <f>+Tabla356[[#This Row],[BALANCE INICIAL2]]+Tabla356[[#This Row],[ENTRADAS3]]-Tabla356[[#This Row],[SALIDAS4]]</f>
        <v>0</v>
      </c>
    </row>
    <row r="430" spans="1:15">
      <c r="A430" s="9" t="s">
        <v>23</v>
      </c>
      <c r="B430" s="17" t="s">
        <v>874</v>
      </c>
      <c r="C430" t="s">
        <v>63</v>
      </c>
      <c r="D430" t="s">
        <v>113</v>
      </c>
      <c r="F430" s="9" t="s">
        <v>820</v>
      </c>
      <c r="G430">
        <v>45</v>
      </c>
      <c r="J430">
        <f>+Tabla356[[#This Row],[BALANCE INICIAL]]+Tabla356[[#This Row],[ENTRADAS]]-Tabla356[[#This Row],[SALIDAS]]</f>
        <v>45</v>
      </c>
      <c r="K430" s="2">
        <v>188.56</v>
      </c>
      <c r="L430" s="2">
        <f>+Tabla356[[#This Row],[BALANCE INICIAL]]*Tabla356[[#This Row],[PRECIO]]</f>
        <v>8485.2000000000007</v>
      </c>
      <c r="M430" s="2">
        <f>+Tabla356[[#This Row],[ENTRADAS]]*Tabla356[[#This Row],[PRECIO]]</f>
        <v>0</v>
      </c>
      <c r="N430" s="2">
        <f>+Tabla356[[#This Row],[SALIDAS]]*Tabla356[[#This Row],[PRECIO]]</f>
        <v>0</v>
      </c>
      <c r="O430" s="2">
        <f>+Tabla356[[#This Row],[BALANCE INICIAL2]]+Tabla356[[#This Row],[ENTRADAS3]]-Tabla356[[#This Row],[SALIDAS4]]</f>
        <v>8485.2000000000007</v>
      </c>
    </row>
    <row r="431" spans="1:15">
      <c r="A431" s="9" t="s">
        <v>23</v>
      </c>
      <c r="B431" s="17" t="s">
        <v>874</v>
      </c>
      <c r="C431" t="s">
        <v>63</v>
      </c>
      <c r="D431" t="s">
        <v>118</v>
      </c>
      <c r="F431" s="9" t="s">
        <v>820</v>
      </c>
      <c r="G431">
        <v>36</v>
      </c>
      <c r="J431">
        <f>+Tabla356[[#This Row],[BALANCE INICIAL]]+Tabla356[[#This Row],[ENTRADAS]]-Tabla356[[#This Row],[SALIDAS]]</f>
        <v>36</v>
      </c>
      <c r="K431" s="2">
        <v>283.89999999999998</v>
      </c>
      <c r="L431" s="2">
        <f>+Tabla356[[#This Row],[BALANCE INICIAL]]*Tabla356[[#This Row],[PRECIO]]</f>
        <v>10220.4</v>
      </c>
      <c r="M431" s="2">
        <f>+Tabla356[[#This Row],[ENTRADAS]]*Tabla356[[#This Row],[PRECIO]]</f>
        <v>0</v>
      </c>
      <c r="N431" s="2">
        <f>+Tabla356[[#This Row],[SALIDAS]]*Tabla356[[#This Row],[PRECIO]]</f>
        <v>0</v>
      </c>
      <c r="O431" s="2">
        <f>+Tabla356[[#This Row],[BALANCE INICIAL2]]+Tabla356[[#This Row],[ENTRADAS3]]-Tabla356[[#This Row],[SALIDAS4]]</f>
        <v>10220.4</v>
      </c>
    </row>
    <row r="432" spans="1:15">
      <c r="A432" s="9" t="s">
        <v>45</v>
      </c>
      <c r="B432" s="17" t="s">
        <v>881</v>
      </c>
      <c r="C432" t="s">
        <v>91</v>
      </c>
      <c r="D432" t="s">
        <v>286</v>
      </c>
      <c r="F432" s="9" t="s">
        <v>820</v>
      </c>
      <c r="G432">
        <v>1</v>
      </c>
      <c r="J432">
        <f>+Tabla356[[#This Row],[BALANCE INICIAL]]+Tabla356[[#This Row],[ENTRADAS]]-Tabla356[[#This Row],[SALIDAS]]</f>
        <v>1</v>
      </c>
      <c r="K432" s="2">
        <v>1175</v>
      </c>
      <c r="L432" s="2">
        <f>+Tabla356[[#This Row],[BALANCE INICIAL]]*Tabla356[[#This Row],[PRECIO]]</f>
        <v>1175</v>
      </c>
      <c r="M432" s="2">
        <f>+Tabla356[[#This Row],[ENTRADAS]]*Tabla356[[#This Row],[PRECIO]]</f>
        <v>0</v>
      </c>
      <c r="N432" s="2">
        <f>+Tabla356[[#This Row],[SALIDAS]]*Tabla356[[#This Row],[PRECIO]]</f>
        <v>0</v>
      </c>
      <c r="O432" s="2">
        <f>+Tabla356[[#This Row],[BALANCE INICIAL2]]+Tabla356[[#This Row],[ENTRADAS3]]-Tabla356[[#This Row],[SALIDAS4]]</f>
        <v>1175</v>
      </c>
    </row>
    <row r="433" spans="1:15">
      <c r="A433" s="9" t="s">
        <v>23</v>
      </c>
      <c r="B433" s="17" t="s">
        <v>881</v>
      </c>
      <c r="C433" t="s">
        <v>882</v>
      </c>
      <c r="D433" t="s">
        <v>394</v>
      </c>
      <c r="F433" s="9" t="s">
        <v>820</v>
      </c>
      <c r="G433">
        <v>1</v>
      </c>
      <c r="J433">
        <f>+Tabla356[[#This Row],[BALANCE INICIAL]]+Tabla356[[#This Row],[ENTRADAS]]-Tabla356[[#This Row],[SALIDAS]]</f>
        <v>1</v>
      </c>
      <c r="K433" s="2">
        <v>618.30999999999995</v>
      </c>
      <c r="L433" s="2">
        <f>+Tabla356[[#This Row],[BALANCE INICIAL]]*Tabla356[[#This Row],[PRECIO]]</f>
        <v>618.30999999999995</v>
      </c>
      <c r="M433" s="2">
        <f>+Tabla356[[#This Row],[ENTRADAS]]*Tabla356[[#This Row],[PRECIO]]</f>
        <v>0</v>
      </c>
      <c r="N433" s="2">
        <f>+Tabla356[[#This Row],[SALIDAS]]*Tabla356[[#This Row],[PRECIO]]</f>
        <v>0</v>
      </c>
      <c r="O433" s="2">
        <f>+Tabla356[[#This Row],[BALANCE INICIAL2]]+Tabla356[[#This Row],[ENTRADAS3]]-Tabla356[[#This Row],[SALIDAS4]]</f>
        <v>618.30999999999995</v>
      </c>
    </row>
    <row r="434" spans="1:15">
      <c r="A434" s="9" t="s">
        <v>23</v>
      </c>
      <c r="B434" s="17" t="s">
        <v>881</v>
      </c>
      <c r="C434" t="s">
        <v>882</v>
      </c>
      <c r="D434" t="s">
        <v>395</v>
      </c>
      <c r="F434" s="9" t="s">
        <v>826</v>
      </c>
      <c r="G434">
        <v>2</v>
      </c>
      <c r="J434">
        <f>+Tabla356[[#This Row],[BALANCE INICIAL]]+Tabla356[[#This Row],[ENTRADAS]]-Tabla356[[#This Row],[SALIDAS]]</f>
        <v>2</v>
      </c>
      <c r="K434" s="2">
        <v>466.44</v>
      </c>
      <c r="L434" s="2">
        <f>+Tabla356[[#This Row],[BALANCE INICIAL]]*Tabla356[[#This Row],[PRECIO]]</f>
        <v>932.88</v>
      </c>
      <c r="M434" s="2">
        <f>+Tabla356[[#This Row],[ENTRADAS]]*Tabla356[[#This Row],[PRECIO]]</f>
        <v>0</v>
      </c>
      <c r="N434" s="2">
        <f>+Tabla356[[#This Row],[SALIDAS]]*Tabla356[[#This Row],[PRECIO]]</f>
        <v>0</v>
      </c>
      <c r="O434" s="2">
        <f>+Tabla356[[#This Row],[BALANCE INICIAL2]]+Tabla356[[#This Row],[ENTRADAS3]]-Tabla356[[#This Row],[SALIDAS4]]</f>
        <v>932.88</v>
      </c>
    </row>
    <row r="435" spans="1:15">
      <c r="A435" s="9" t="s">
        <v>23</v>
      </c>
      <c r="B435" s="17" t="s">
        <v>881</v>
      </c>
      <c r="C435" t="s">
        <v>882</v>
      </c>
      <c r="D435" t="s">
        <v>396</v>
      </c>
      <c r="F435" s="9" t="s">
        <v>820</v>
      </c>
      <c r="G435">
        <v>1</v>
      </c>
      <c r="J435">
        <f>+Tabla356[[#This Row],[BALANCE INICIAL]]+Tabla356[[#This Row],[ENTRADAS]]-Tabla356[[#This Row],[SALIDAS]]</f>
        <v>1</v>
      </c>
      <c r="K435" s="2">
        <v>466.44</v>
      </c>
      <c r="L435" s="2">
        <f>+Tabla356[[#This Row],[BALANCE INICIAL]]*Tabla356[[#This Row],[PRECIO]]</f>
        <v>466.44</v>
      </c>
      <c r="M435" s="2">
        <f>+Tabla356[[#This Row],[ENTRADAS]]*Tabla356[[#This Row],[PRECIO]]</f>
        <v>0</v>
      </c>
      <c r="N435" s="2">
        <f>+Tabla356[[#This Row],[SALIDAS]]*Tabla356[[#This Row],[PRECIO]]</f>
        <v>0</v>
      </c>
      <c r="O435" s="2">
        <f>+Tabla356[[#This Row],[BALANCE INICIAL2]]+Tabla356[[#This Row],[ENTRADAS3]]-Tabla356[[#This Row],[SALIDAS4]]</f>
        <v>466.44</v>
      </c>
    </row>
    <row r="436" spans="1:15">
      <c r="A436" s="9" t="s">
        <v>23</v>
      </c>
      <c r="B436" s="17" t="s">
        <v>881</v>
      </c>
      <c r="C436" t="s">
        <v>882</v>
      </c>
      <c r="D436" t="s">
        <v>397</v>
      </c>
      <c r="F436" s="9" t="s">
        <v>826</v>
      </c>
      <c r="G436">
        <v>20</v>
      </c>
      <c r="J436">
        <f>+Tabla356[[#This Row],[BALANCE INICIAL]]+Tabla356[[#This Row],[ENTRADAS]]-Tabla356[[#This Row],[SALIDAS]]</f>
        <v>20</v>
      </c>
      <c r="K436" s="2">
        <v>487.05</v>
      </c>
      <c r="L436" s="2">
        <f>+Tabla356[[#This Row],[BALANCE INICIAL]]*Tabla356[[#This Row],[PRECIO]]</f>
        <v>9741</v>
      </c>
      <c r="M436" s="2">
        <f>+Tabla356[[#This Row],[ENTRADAS]]*Tabla356[[#This Row],[PRECIO]]</f>
        <v>0</v>
      </c>
      <c r="N436" s="2">
        <f>+Tabla356[[#This Row],[SALIDAS]]*Tabla356[[#This Row],[PRECIO]]</f>
        <v>0</v>
      </c>
      <c r="O436" s="2">
        <f>+Tabla356[[#This Row],[BALANCE INICIAL2]]+Tabla356[[#This Row],[ENTRADAS3]]-Tabla356[[#This Row],[SALIDAS4]]</f>
        <v>9741</v>
      </c>
    </row>
    <row r="437" spans="1:15">
      <c r="A437" s="9" t="s">
        <v>23</v>
      </c>
      <c r="B437" s="10" t="s">
        <v>881</v>
      </c>
      <c r="C437" t="s">
        <v>882</v>
      </c>
      <c r="D437" t="s">
        <v>398</v>
      </c>
      <c r="F437" s="9" t="s">
        <v>826</v>
      </c>
      <c r="H437">
        <v>3</v>
      </c>
      <c r="I437">
        <v>3</v>
      </c>
      <c r="J437">
        <f>+Tabla356[[#This Row],[BALANCE INICIAL]]+Tabla356[[#This Row],[ENTRADAS]]-Tabla356[[#This Row],[SALIDAS]]</f>
        <v>0</v>
      </c>
      <c r="K437" s="2">
        <v>1677.96</v>
      </c>
      <c r="L437" s="2">
        <f>+Tabla356[[#This Row],[BALANCE INICIAL]]*Tabla356[[#This Row],[PRECIO]]</f>
        <v>0</v>
      </c>
      <c r="M437" s="2">
        <f>+Tabla356[[#This Row],[ENTRADAS]]*Tabla356[[#This Row],[PRECIO]]</f>
        <v>5033.88</v>
      </c>
      <c r="N437" s="2">
        <f>+Tabla356[[#This Row],[SALIDAS]]*Tabla356[[#This Row],[PRECIO]]</f>
        <v>5033.88</v>
      </c>
      <c r="O437" s="2">
        <f>+Tabla356[[#This Row],[BALANCE INICIAL2]]+Tabla356[[#This Row],[ENTRADAS3]]-Tabla356[[#This Row],[SALIDAS4]]</f>
        <v>0</v>
      </c>
    </row>
    <row r="438" spans="1:15">
      <c r="A438" s="9" t="s">
        <v>23</v>
      </c>
      <c r="B438" s="17" t="s">
        <v>881</v>
      </c>
      <c r="C438" t="s">
        <v>882</v>
      </c>
      <c r="D438" t="s">
        <v>399</v>
      </c>
      <c r="F438" s="9" t="s">
        <v>826</v>
      </c>
      <c r="H438">
        <v>8</v>
      </c>
      <c r="I438">
        <v>8</v>
      </c>
      <c r="J438">
        <f>+Tabla356[[#This Row],[BALANCE INICIAL]]+Tabla356[[#This Row],[ENTRADAS]]-Tabla356[[#This Row],[SALIDAS]]</f>
        <v>0</v>
      </c>
      <c r="K438" s="2">
        <v>1911.6</v>
      </c>
      <c r="L438" s="2">
        <f>+Tabla356[[#This Row],[BALANCE INICIAL]]*Tabla356[[#This Row],[PRECIO]]</f>
        <v>0</v>
      </c>
      <c r="M438" s="2">
        <f>+Tabla356[[#This Row],[ENTRADAS]]*Tabla356[[#This Row],[PRECIO]]</f>
        <v>15292.8</v>
      </c>
      <c r="N438" s="2">
        <f>+Tabla356[[#This Row],[SALIDAS]]*Tabla356[[#This Row],[PRECIO]]</f>
        <v>15292.8</v>
      </c>
      <c r="O438" s="2">
        <f>+Tabla356[[#This Row],[BALANCE INICIAL2]]+Tabla356[[#This Row],[ENTRADAS3]]-Tabla356[[#This Row],[SALIDAS4]]</f>
        <v>0</v>
      </c>
    </row>
    <row r="439" spans="1:15">
      <c r="A439" s="9" t="s">
        <v>23</v>
      </c>
      <c r="B439" s="17" t="s">
        <v>881</v>
      </c>
      <c r="C439" t="s">
        <v>882</v>
      </c>
      <c r="D439" t="s">
        <v>400</v>
      </c>
      <c r="F439" s="9" t="s">
        <v>826</v>
      </c>
      <c r="H439">
        <v>5</v>
      </c>
      <c r="I439">
        <v>5</v>
      </c>
      <c r="J439">
        <f>+Tabla356[[#This Row],[BALANCE INICIAL]]+Tabla356[[#This Row],[ENTRADAS]]-Tabla356[[#This Row],[SALIDAS]]</f>
        <v>0</v>
      </c>
      <c r="K439" s="2">
        <v>7271.18</v>
      </c>
      <c r="L439" s="2">
        <f>+Tabla356[[#This Row],[BALANCE INICIAL]]*Tabla356[[#This Row],[PRECIO]]</f>
        <v>0</v>
      </c>
      <c r="M439" s="2">
        <f>+Tabla356[[#This Row],[ENTRADAS]]*Tabla356[[#This Row],[PRECIO]]</f>
        <v>36355.9</v>
      </c>
      <c r="N439" s="2">
        <f>+Tabla356[[#This Row],[SALIDAS]]*Tabla356[[#This Row],[PRECIO]]</f>
        <v>36355.9</v>
      </c>
      <c r="O439" s="2">
        <f>+Tabla356[[#This Row],[BALANCE INICIAL2]]+Tabla356[[#This Row],[ENTRADAS3]]-Tabla356[[#This Row],[SALIDAS4]]</f>
        <v>0</v>
      </c>
    </row>
    <row r="440" spans="1:15">
      <c r="A440" s="9" t="s">
        <v>23</v>
      </c>
      <c r="B440" s="17" t="s">
        <v>881</v>
      </c>
      <c r="C440" t="s">
        <v>882</v>
      </c>
      <c r="D440" t="s">
        <v>401</v>
      </c>
      <c r="F440" s="9" t="s">
        <v>826</v>
      </c>
      <c r="H440">
        <v>4</v>
      </c>
      <c r="I440">
        <v>4</v>
      </c>
      <c r="J440">
        <f>+Tabla356[[#This Row],[BALANCE INICIAL]]+Tabla356[[#This Row],[ENTRADAS]]-Tabla356[[#This Row],[SALIDAS]]</f>
        <v>0</v>
      </c>
      <c r="K440" s="2">
        <v>2964.4</v>
      </c>
      <c r="L440" s="2">
        <f>+Tabla356[[#This Row],[BALANCE INICIAL]]*Tabla356[[#This Row],[PRECIO]]</f>
        <v>0</v>
      </c>
      <c r="M440" s="2">
        <f>+Tabla356[[#This Row],[ENTRADAS]]*Tabla356[[#This Row],[PRECIO]]</f>
        <v>11857.6</v>
      </c>
      <c r="N440" s="2">
        <f>+Tabla356[[#This Row],[SALIDAS]]*Tabla356[[#This Row],[PRECIO]]</f>
        <v>11857.6</v>
      </c>
      <c r="O440" s="2">
        <f>+Tabla356[[#This Row],[BALANCE INICIAL2]]+Tabla356[[#This Row],[ENTRADAS3]]-Tabla356[[#This Row],[SALIDAS4]]</f>
        <v>0</v>
      </c>
    </row>
    <row r="441" spans="1:15">
      <c r="A441" s="9" t="s">
        <v>23</v>
      </c>
      <c r="B441" s="17" t="s">
        <v>881</v>
      </c>
      <c r="C441" t="s">
        <v>882</v>
      </c>
      <c r="D441" t="s">
        <v>402</v>
      </c>
      <c r="F441" s="9" t="s">
        <v>911</v>
      </c>
      <c r="H441">
        <v>5</v>
      </c>
      <c r="J441">
        <f>+Tabla356[[#This Row],[BALANCE INICIAL]]+Tabla356[[#This Row],[ENTRADAS]]-Tabla356[[#This Row],[SALIDAS]]</f>
        <v>5</v>
      </c>
      <c r="K441" s="2">
        <v>452.54</v>
      </c>
      <c r="L441" s="2">
        <f>+Tabla356[[#This Row],[BALANCE INICIAL]]*Tabla356[[#This Row],[PRECIO]]</f>
        <v>0</v>
      </c>
      <c r="M441" s="2">
        <f>+Tabla356[[#This Row],[ENTRADAS]]*Tabla356[[#This Row],[PRECIO]]</f>
        <v>2262.7000000000003</v>
      </c>
      <c r="N441" s="2">
        <f>+Tabla356[[#This Row],[SALIDAS]]*Tabla356[[#This Row],[PRECIO]]</f>
        <v>0</v>
      </c>
      <c r="O441" s="2">
        <f>+Tabla356[[#This Row],[BALANCE INICIAL2]]+Tabla356[[#This Row],[ENTRADAS3]]-Tabla356[[#This Row],[SALIDAS4]]</f>
        <v>2262.7000000000003</v>
      </c>
    </row>
    <row r="442" spans="1:15">
      <c r="A442" s="9" t="s">
        <v>23</v>
      </c>
      <c r="B442" s="17" t="s">
        <v>881</v>
      </c>
      <c r="C442" t="s">
        <v>882</v>
      </c>
      <c r="D442" t="s">
        <v>403</v>
      </c>
      <c r="F442" s="9" t="s">
        <v>826</v>
      </c>
      <c r="H442">
        <v>500</v>
      </c>
      <c r="I442">
        <v>500</v>
      </c>
      <c r="J442">
        <f>+Tabla356[[#This Row],[BALANCE INICIAL]]+Tabla356[[#This Row],[ENTRADAS]]-Tabla356[[#This Row],[SALIDAS]]</f>
        <v>0</v>
      </c>
      <c r="K442" s="2">
        <v>1.18</v>
      </c>
      <c r="L442" s="2">
        <f>+Tabla356[[#This Row],[BALANCE INICIAL]]*Tabla356[[#This Row],[PRECIO]]</f>
        <v>0</v>
      </c>
      <c r="M442" s="2">
        <f>+Tabla356[[#This Row],[ENTRADAS]]*Tabla356[[#This Row],[PRECIO]]</f>
        <v>590</v>
      </c>
      <c r="N442" s="2">
        <f>+Tabla356[[#This Row],[SALIDAS]]*Tabla356[[#This Row],[PRECIO]]</f>
        <v>590</v>
      </c>
      <c r="O442" s="2">
        <f>+Tabla356[[#This Row],[BALANCE INICIAL2]]+Tabla356[[#This Row],[ENTRADAS3]]-Tabla356[[#This Row],[SALIDAS4]]</f>
        <v>0</v>
      </c>
    </row>
    <row r="443" spans="1:15">
      <c r="A443" s="9" t="s">
        <v>23</v>
      </c>
      <c r="B443" s="17" t="s">
        <v>881</v>
      </c>
      <c r="C443" t="s">
        <v>882</v>
      </c>
      <c r="D443" t="s">
        <v>404</v>
      </c>
      <c r="F443" s="9" t="s">
        <v>826</v>
      </c>
      <c r="H443">
        <v>500</v>
      </c>
      <c r="I443">
        <v>500</v>
      </c>
      <c r="J443">
        <f>+Tabla356[[#This Row],[BALANCE INICIAL]]+Tabla356[[#This Row],[ENTRADAS]]-Tabla356[[#This Row],[SALIDAS]]</f>
        <v>0</v>
      </c>
      <c r="K443" s="2">
        <v>1</v>
      </c>
      <c r="L443" s="2">
        <f>+Tabla356[[#This Row],[BALANCE INICIAL]]*Tabla356[[#This Row],[PRECIO]]</f>
        <v>0</v>
      </c>
      <c r="M443" s="2">
        <f>+Tabla356[[#This Row],[ENTRADAS]]*Tabla356[[#This Row],[PRECIO]]</f>
        <v>500</v>
      </c>
      <c r="N443" s="2">
        <f>+Tabla356[[#This Row],[SALIDAS]]*Tabla356[[#This Row],[PRECIO]]</f>
        <v>500</v>
      </c>
      <c r="O443" s="2">
        <f>+Tabla356[[#This Row],[BALANCE INICIAL2]]+Tabla356[[#This Row],[ENTRADAS3]]-Tabla356[[#This Row],[SALIDAS4]]</f>
        <v>0</v>
      </c>
    </row>
    <row r="444" spans="1:15">
      <c r="A444" s="9" t="s">
        <v>23</v>
      </c>
      <c r="B444" s="17" t="s">
        <v>881</v>
      </c>
      <c r="C444" t="s">
        <v>882</v>
      </c>
      <c r="D444" t="s">
        <v>405</v>
      </c>
      <c r="F444" s="9" t="s">
        <v>826</v>
      </c>
      <c r="H444">
        <v>50</v>
      </c>
      <c r="J444">
        <f>+Tabla356[[#This Row],[BALANCE INICIAL]]+Tabla356[[#This Row],[ENTRADAS]]-Tabla356[[#This Row],[SALIDAS]]</f>
        <v>50</v>
      </c>
      <c r="K444" s="2">
        <v>73.099999999999994</v>
      </c>
      <c r="L444" s="2">
        <f>+Tabla356[[#This Row],[BALANCE INICIAL]]*Tabla356[[#This Row],[PRECIO]]</f>
        <v>0</v>
      </c>
      <c r="M444" s="2">
        <f>+Tabla356[[#This Row],[ENTRADAS]]*Tabla356[[#This Row],[PRECIO]]</f>
        <v>3654.9999999999995</v>
      </c>
      <c r="N444" s="2">
        <f>+Tabla356[[#This Row],[SALIDAS]]*Tabla356[[#This Row],[PRECIO]]</f>
        <v>0</v>
      </c>
      <c r="O444" s="2">
        <f>+Tabla356[[#This Row],[BALANCE INICIAL2]]+Tabla356[[#This Row],[ENTRADAS3]]-Tabla356[[#This Row],[SALIDAS4]]</f>
        <v>3654.9999999999995</v>
      </c>
    </row>
    <row r="445" spans="1:15">
      <c r="A445" s="9" t="s">
        <v>23</v>
      </c>
      <c r="B445" s="17" t="s">
        <v>881</v>
      </c>
      <c r="C445" t="s">
        <v>882</v>
      </c>
      <c r="D445" t="s">
        <v>406</v>
      </c>
      <c r="F445" s="9" t="s">
        <v>826</v>
      </c>
      <c r="H445">
        <v>50</v>
      </c>
      <c r="I445">
        <v>30</v>
      </c>
      <c r="J445">
        <f>+Tabla356[[#This Row],[BALANCE INICIAL]]+Tabla356[[#This Row],[ENTRADAS]]-Tabla356[[#This Row],[SALIDAS]]</f>
        <v>20</v>
      </c>
      <c r="K445" s="2">
        <v>146</v>
      </c>
      <c r="L445" s="2">
        <f>+Tabla356[[#This Row],[BALANCE INICIAL]]*Tabla356[[#This Row],[PRECIO]]</f>
        <v>0</v>
      </c>
      <c r="M445" s="2">
        <f>+Tabla356[[#This Row],[ENTRADAS]]*Tabla356[[#This Row],[PRECIO]]</f>
        <v>7300</v>
      </c>
      <c r="N445" s="2">
        <f>+Tabla356[[#This Row],[SALIDAS]]*Tabla356[[#This Row],[PRECIO]]</f>
        <v>4380</v>
      </c>
      <c r="O445" s="2">
        <f>+Tabla356[[#This Row],[BALANCE INICIAL2]]+Tabla356[[#This Row],[ENTRADAS3]]-Tabla356[[#This Row],[SALIDAS4]]</f>
        <v>2920</v>
      </c>
    </row>
    <row r="446" spans="1:15">
      <c r="A446" s="9" t="s">
        <v>23</v>
      </c>
      <c r="B446" s="17" t="s">
        <v>881</v>
      </c>
      <c r="C446" t="s">
        <v>882</v>
      </c>
      <c r="D446" t="s">
        <v>131</v>
      </c>
      <c r="F446" s="9" t="s">
        <v>826</v>
      </c>
      <c r="H446">
        <v>15</v>
      </c>
      <c r="J446">
        <f>+Tabla356[[#This Row],[BALANCE INICIAL]]+Tabla356[[#This Row],[ENTRADAS]]-Tabla356[[#This Row],[SALIDAS]]</f>
        <v>15</v>
      </c>
      <c r="K446" s="2">
        <v>158.5</v>
      </c>
      <c r="L446" s="2">
        <f>+Tabla356[[#This Row],[BALANCE INICIAL]]*Tabla356[[#This Row],[PRECIO]]</f>
        <v>0</v>
      </c>
      <c r="M446" s="2">
        <f>+Tabla356[[#This Row],[ENTRADAS]]*Tabla356[[#This Row],[PRECIO]]</f>
        <v>2377.5</v>
      </c>
      <c r="N446" s="2">
        <f>+Tabla356[[#This Row],[SALIDAS]]*Tabla356[[#This Row],[PRECIO]]</f>
        <v>0</v>
      </c>
      <c r="O446" s="2">
        <f>+Tabla356[[#This Row],[BALANCE INICIAL2]]+Tabla356[[#This Row],[ENTRADAS3]]-Tabla356[[#This Row],[SALIDAS4]]</f>
        <v>2377.5</v>
      </c>
    </row>
    <row r="447" spans="1:15">
      <c r="A447" s="9" t="s">
        <v>23</v>
      </c>
      <c r="B447" s="17" t="s">
        <v>881</v>
      </c>
      <c r="C447" t="s">
        <v>882</v>
      </c>
      <c r="D447" t="s">
        <v>407</v>
      </c>
      <c r="F447" s="9" t="s">
        <v>820</v>
      </c>
      <c r="G447">
        <v>1</v>
      </c>
      <c r="J447">
        <f>+Tabla356[[#This Row],[BALANCE INICIAL]]+Tabla356[[#This Row],[ENTRADAS]]-Tabla356[[#This Row],[SALIDAS]]</f>
        <v>1</v>
      </c>
      <c r="K447" s="2">
        <v>93</v>
      </c>
      <c r="L447" s="2">
        <f>+Tabla356[[#This Row],[BALANCE INICIAL]]*Tabla356[[#This Row],[PRECIO]]</f>
        <v>93</v>
      </c>
      <c r="M447" s="2">
        <f>+Tabla356[[#This Row],[ENTRADAS]]*Tabla356[[#This Row],[PRECIO]]</f>
        <v>0</v>
      </c>
      <c r="N447" s="2">
        <f>+Tabla356[[#This Row],[SALIDAS]]*Tabla356[[#This Row],[PRECIO]]</f>
        <v>0</v>
      </c>
      <c r="O447" s="2">
        <f>+Tabla356[[#This Row],[BALANCE INICIAL2]]+Tabla356[[#This Row],[ENTRADAS3]]-Tabla356[[#This Row],[SALIDAS4]]</f>
        <v>93</v>
      </c>
    </row>
    <row r="448" spans="1:15">
      <c r="A448" s="9" t="s">
        <v>23</v>
      </c>
      <c r="B448" s="17" t="s">
        <v>881</v>
      </c>
      <c r="C448" t="s">
        <v>882</v>
      </c>
      <c r="D448" t="s">
        <v>408</v>
      </c>
      <c r="F448" s="9" t="s">
        <v>844</v>
      </c>
      <c r="G448">
        <v>10</v>
      </c>
      <c r="J448">
        <f>+Tabla356[[#This Row],[BALANCE INICIAL]]+Tabla356[[#This Row],[ENTRADAS]]-Tabla356[[#This Row],[SALIDAS]]</f>
        <v>10</v>
      </c>
      <c r="K448" s="2">
        <v>553.22</v>
      </c>
      <c r="L448" s="2">
        <f>+Tabla356[[#This Row],[BALANCE INICIAL]]*Tabla356[[#This Row],[PRECIO]]</f>
        <v>5532.2000000000007</v>
      </c>
      <c r="M448" s="2">
        <f>+Tabla356[[#This Row],[ENTRADAS]]*Tabla356[[#This Row],[PRECIO]]</f>
        <v>0</v>
      </c>
      <c r="N448" s="2">
        <f>+Tabla356[[#This Row],[SALIDAS]]*Tabla356[[#This Row],[PRECIO]]</f>
        <v>0</v>
      </c>
      <c r="O448" s="2">
        <f>+Tabla356[[#This Row],[BALANCE INICIAL2]]+Tabla356[[#This Row],[ENTRADAS3]]-Tabla356[[#This Row],[SALIDAS4]]</f>
        <v>5532.2000000000007</v>
      </c>
    </row>
    <row r="449" spans="1:15">
      <c r="A449" s="9" t="s">
        <v>23</v>
      </c>
      <c r="B449" s="17" t="s">
        <v>881</v>
      </c>
      <c r="C449" t="s">
        <v>882</v>
      </c>
      <c r="D449" t="s">
        <v>409</v>
      </c>
      <c r="F449" s="9" t="s">
        <v>826</v>
      </c>
      <c r="G449">
        <v>1</v>
      </c>
      <c r="J449">
        <f>+Tabla356[[#This Row],[BALANCE INICIAL]]+Tabla356[[#This Row],[ENTRADAS]]-Tabla356[[#This Row],[SALIDAS]]</f>
        <v>1</v>
      </c>
      <c r="K449" s="2">
        <v>113.9</v>
      </c>
      <c r="L449" s="2">
        <f>+Tabla356[[#This Row],[BALANCE INICIAL]]*Tabla356[[#This Row],[PRECIO]]</f>
        <v>113.9</v>
      </c>
      <c r="M449" s="2">
        <f>+Tabla356[[#This Row],[ENTRADAS]]*Tabla356[[#This Row],[PRECIO]]</f>
        <v>0</v>
      </c>
      <c r="N449" s="2">
        <f>+Tabla356[[#This Row],[SALIDAS]]*Tabla356[[#This Row],[PRECIO]]</f>
        <v>0</v>
      </c>
      <c r="O449" s="2">
        <f>+Tabla356[[#This Row],[BALANCE INICIAL2]]+Tabla356[[#This Row],[ENTRADAS3]]-Tabla356[[#This Row],[SALIDAS4]]</f>
        <v>113.9</v>
      </c>
    </row>
    <row r="450" spans="1:15">
      <c r="A450" s="9" t="s">
        <v>23</v>
      </c>
      <c r="B450" s="17" t="s">
        <v>881</v>
      </c>
      <c r="C450" t="s">
        <v>882</v>
      </c>
      <c r="D450" t="s">
        <v>410</v>
      </c>
      <c r="F450" s="9" t="s">
        <v>826</v>
      </c>
      <c r="G450">
        <v>1</v>
      </c>
      <c r="J450">
        <f>+Tabla356[[#This Row],[BALANCE INICIAL]]+Tabla356[[#This Row],[ENTRADAS]]-Tabla356[[#This Row],[SALIDAS]]</f>
        <v>1</v>
      </c>
      <c r="K450" s="2">
        <v>86.74</v>
      </c>
      <c r="L450" s="2">
        <f>+Tabla356[[#This Row],[BALANCE INICIAL]]*Tabla356[[#This Row],[PRECIO]]</f>
        <v>86.74</v>
      </c>
      <c r="M450" s="2">
        <f>+Tabla356[[#This Row],[ENTRADAS]]*Tabla356[[#This Row],[PRECIO]]</f>
        <v>0</v>
      </c>
      <c r="N450" s="2">
        <f>+Tabla356[[#This Row],[SALIDAS]]*Tabla356[[#This Row],[PRECIO]]</f>
        <v>0</v>
      </c>
      <c r="O450" s="2">
        <f>+Tabla356[[#This Row],[BALANCE INICIAL2]]+Tabla356[[#This Row],[ENTRADAS3]]-Tabla356[[#This Row],[SALIDAS4]]</f>
        <v>86.74</v>
      </c>
    </row>
    <row r="451" spans="1:15">
      <c r="A451" s="9" t="s">
        <v>23</v>
      </c>
      <c r="B451" s="17" t="s">
        <v>881</v>
      </c>
      <c r="C451" t="s">
        <v>882</v>
      </c>
      <c r="D451" t="s">
        <v>411</v>
      </c>
      <c r="F451" s="9" t="s">
        <v>820</v>
      </c>
      <c r="G451">
        <v>12</v>
      </c>
      <c r="J451">
        <f>+Tabla356[[#This Row],[BALANCE INICIAL]]+Tabla356[[#This Row],[ENTRADAS]]-Tabla356[[#This Row],[SALIDAS]]</f>
        <v>12</v>
      </c>
      <c r="K451" s="2">
        <v>178.98</v>
      </c>
      <c r="L451" s="2">
        <f>+Tabla356[[#This Row],[BALANCE INICIAL]]*Tabla356[[#This Row],[PRECIO]]</f>
        <v>2147.7599999999998</v>
      </c>
      <c r="M451" s="2">
        <f>+Tabla356[[#This Row],[ENTRADAS]]*Tabla356[[#This Row],[PRECIO]]</f>
        <v>0</v>
      </c>
      <c r="N451" s="2">
        <f>+Tabla356[[#This Row],[SALIDAS]]*Tabla356[[#This Row],[PRECIO]]</f>
        <v>0</v>
      </c>
      <c r="O451" s="2">
        <f>+Tabla356[[#This Row],[BALANCE INICIAL2]]+Tabla356[[#This Row],[ENTRADAS3]]-Tabla356[[#This Row],[SALIDAS4]]</f>
        <v>2147.7599999999998</v>
      </c>
    </row>
    <row r="452" spans="1:15">
      <c r="A452" s="9" t="s">
        <v>23</v>
      </c>
      <c r="B452" s="17" t="s">
        <v>881</v>
      </c>
      <c r="C452" t="s">
        <v>882</v>
      </c>
      <c r="D452" t="s">
        <v>412</v>
      </c>
      <c r="F452" s="9" t="s">
        <v>826</v>
      </c>
      <c r="G452">
        <v>34</v>
      </c>
      <c r="J452">
        <f>+Tabla356[[#This Row],[BALANCE INICIAL]]+Tabla356[[#This Row],[ENTRADAS]]-Tabla356[[#This Row],[SALIDAS]]</f>
        <v>34</v>
      </c>
      <c r="K452" s="2">
        <v>2576.27</v>
      </c>
      <c r="L452" s="2">
        <f>+Tabla356[[#This Row],[BALANCE INICIAL]]*Tabla356[[#This Row],[PRECIO]]</f>
        <v>87593.18</v>
      </c>
      <c r="M452" s="2">
        <f>+Tabla356[[#This Row],[ENTRADAS]]*Tabla356[[#This Row],[PRECIO]]</f>
        <v>0</v>
      </c>
      <c r="N452" s="2">
        <f>+Tabla356[[#This Row],[SALIDAS]]*Tabla356[[#This Row],[PRECIO]]</f>
        <v>0</v>
      </c>
      <c r="O452" s="2">
        <f>+Tabla356[[#This Row],[BALANCE INICIAL2]]+Tabla356[[#This Row],[ENTRADAS3]]-Tabla356[[#This Row],[SALIDAS4]]</f>
        <v>87593.18</v>
      </c>
    </row>
    <row r="453" spans="1:15">
      <c r="A453" s="9" t="s">
        <v>23</v>
      </c>
      <c r="B453" s="17" t="s">
        <v>881</v>
      </c>
      <c r="C453" t="s">
        <v>882</v>
      </c>
      <c r="D453" t="s">
        <v>413</v>
      </c>
      <c r="F453" s="9" t="s">
        <v>820</v>
      </c>
      <c r="G453">
        <v>20</v>
      </c>
      <c r="I453">
        <v>2</v>
      </c>
      <c r="J453">
        <f>+Tabla356[[#This Row],[BALANCE INICIAL]]+Tabla356[[#This Row],[ENTRADAS]]-Tabla356[[#This Row],[SALIDAS]]</f>
        <v>18</v>
      </c>
      <c r="K453" s="2">
        <v>93.29</v>
      </c>
      <c r="L453" s="2">
        <f>+Tabla356[[#This Row],[BALANCE INICIAL]]*Tabla356[[#This Row],[PRECIO]]</f>
        <v>1865.8000000000002</v>
      </c>
      <c r="M453" s="2">
        <f>+Tabla356[[#This Row],[ENTRADAS]]*Tabla356[[#This Row],[PRECIO]]</f>
        <v>0</v>
      </c>
      <c r="N453" s="2">
        <f>+Tabla356[[#This Row],[SALIDAS]]*Tabla356[[#This Row],[PRECIO]]</f>
        <v>186.58</v>
      </c>
      <c r="O453" s="2">
        <f>+Tabla356[[#This Row],[BALANCE INICIAL2]]+Tabla356[[#This Row],[ENTRADAS3]]-Tabla356[[#This Row],[SALIDAS4]]</f>
        <v>1679.2200000000003</v>
      </c>
    </row>
    <row r="454" spans="1:15">
      <c r="A454" s="9" t="s">
        <v>23</v>
      </c>
      <c r="B454" s="17" t="s">
        <v>881</v>
      </c>
      <c r="C454" t="s">
        <v>882</v>
      </c>
      <c r="D454" t="s">
        <v>414</v>
      </c>
      <c r="F454" s="9" t="s">
        <v>820</v>
      </c>
      <c r="G454">
        <v>14</v>
      </c>
      <c r="I454">
        <v>1</v>
      </c>
      <c r="J454">
        <f>+Tabla356[[#This Row],[BALANCE INICIAL]]+Tabla356[[#This Row],[ENTRADAS]]-Tabla356[[#This Row],[SALIDAS]]</f>
        <v>13</v>
      </c>
      <c r="K454" s="2">
        <v>791.86</v>
      </c>
      <c r="L454" s="2">
        <f>+Tabla356[[#This Row],[BALANCE INICIAL]]*Tabla356[[#This Row],[PRECIO]]</f>
        <v>11086.04</v>
      </c>
      <c r="M454" s="2">
        <f>+Tabla356[[#This Row],[ENTRADAS]]*Tabla356[[#This Row],[PRECIO]]</f>
        <v>0</v>
      </c>
      <c r="N454" s="2">
        <f>+Tabla356[[#This Row],[SALIDAS]]*Tabla356[[#This Row],[PRECIO]]</f>
        <v>791.86</v>
      </c>
      <c r="O454" s="2">
        <f>+Tabla356[[#This Row],[BALANCE INICIAL2]]+Tabla356[[#This Row],[ENTRADAS3]]-Tabla356[[#This Row],[SALIDAS4]]</f>
        <v>10294.18</v>
      </c>
    </row>
    <row r="455" spans="1:15">
      <c r="A455" s="9" t="s">
        <v>23</v>
      </c>
      <c r="B455" s="17" t="s">
        <v>881</v>
      </c>
      <c r="C455" t="s">
        <v>882</v>
      </c>
      <c r="D455" t="s">
        <v>415</v>
      </c>
      <c r="F455" s="9" t="s">
        <v>826</v>
      </c>
      <c r="G455">
        <v>11</v>
      </c>
      <c r="J455">
        <f>+Tabla356[[#This Row],[BALANCE INICIAL]]+Tabla356[[#This Row],[ENTRADAS]]-Tabla356[[#This Row],[SALIDAS]]</f>
        <v>11</v>
      </c>
      <c r="K455" s="2">
        <v>324.33999999999997</v>
      </c>
      <c r="L455" s="2">
        <f>+Tabla356[[#This Row],[BALANCE INICIAL]]*Tabla356[[#This Row],[PRECIO]]</f>
        <v>3567.74</v>
      </c>
      <c r="M455" s="2">
        <f>+Tabla356[[#This Row],[ENTRADAS]]*Tabla356[[#This Row],[PRECIO]]</f>
        <v>0</v>
      </c>
      <c r="N455" s="2">
        <f>+Tabla356[[#This Row],[SALIDAS]]*Tabla356[[#This Row],[PRECIO]]</f>
        <v>0</v>
      </c>
      <c r="O455" s="2">
        <f>+Tabla356[[#This Row],[BALANCE INICIAL2]]+Tabla356[[#This Row],[ENTRADAS3]]-Tabla356[[#This Row],[SALIDAS4]]</f>
        <v>3567.74</v>
      </c>
    </row>
    <row r="456" spans="1:15">
      <c r="A456" s="9" t="s">
        <v>23</v>
      </c>
      <c r="B456" s="17" t="s">
        <v>881</v>
      </c>
      <c r="C456" t="s">
        <v>882</v>
      </c>
      <c r="D456" t="s">
        <v>416</v>
      </c>
      <c r="F456" s="9" t="s">
        <v>820</v>
      </c>
      <c r="G456">
        <v>2</v>
      </c>
      <c r="I456">
        <v>2</v>
      </c>
      <c r="J456">
        <f>+Tabla356[[#This Row],[BALANCE INICIAL]]+Tabla356[[#This Row],[ENTRADAS]]-Tabla356[[#This Row],[SALIDAS]]</f>
        <v>0</v>
      </c>
      <c r="K456" s="2">
        <v>48.81</v>
      </c>
      <c r="L456" s="2">
        <f>+Tabla356[[#This Row],[BALANCE INICIAL]]*Tabla356[[#This Row],[PRECIO]]</f>
        <v>97.62</v>
      </c>
      <c r="M456" s="2">
        <f>+Tabla356[[#This Row],[ENTRADAS]]*Tabla356[[#This Row],[PRECIO]]</f>
        <v>0</v>
      </c>
      <c r="N456" s="2">
        <f>+Tabla356[[#This Row],[SALIDAS]]*Tabla356[[#This Row],[PRECIO]]</f>
        <v>97.62</v>
      </c>
      <c r="O456" s="2">
        <f>+Tabla356[[#This Row],[BALANCE INICIAL2]]+Tabla356[[#This Row],[ENTRADAS3]]-Tabla356[[#This Row],[SALIDAS4]]</f>
        <v>0</v>
      </c>
    </row>
    <row r="457" spans="1:15">
      <c r="A457" s="9" t="s">
        <v>23</v>
      </c>
      <c r="B457" s="17" t="s">
        <v>881</v>
      </c>
      <c r="C457" t="s">
        <v>882</v>
      </c>
      <c r="D457" t="s">
        <v>417</v>
      </c>
      <c r="F457" s="9" t="s">
        <v>820</v>
      </c>
      <c r="H457">
        <v>8</v>
      </c>
      <c r="J457">
        <f>+Tabla356[[#This Row],[BALANCE INICIAL]]+Tabla356[[#This Row],[ENTRADAS]]-Tabla356[[#This Row],[SALIDAS]]</f>
        <v>8</v>
      </c>
      <c r="K457" s="2">
        <v>344</v>
      </c>
      <c r="L457" s="2">
        <f>+Tabla356[[#This Row],[BALANCE INICIAL]]*Tabla356[[#This Row],[PRECIO]]</f>
        <v>0</v>
      </c>
      <c r="M457" s="2">
        <f>+Tabla356[[#This Row],[ENTRADAS]]*Tabla356[[#This Row],[PRECIO]]</f>
        <v>2752</v>
      </c>
      <c r="N457" s="2">
        <f>+Tabla356[[#This Row],[SALIDAS]]*Tabla356[[#This Row],[PRECIO]]</f>
        <v>0</v>
      </c>
      <c r="O457" s="2">
        <f>+Tabla356[[#This Row],[BALANCE INICIAL2]]+Tabla356[[#This Row],[ENTRADAS3]]-Tabla356[[#This Row],[SALIDAS4]]</f>
        <v>2752</v>
      </c>
    </row>
    <row r="458" spans="1:15">
      <c r="A458" s="9" t="s">
        <v>23</v>
      </c>
      <c r="B458" s="17" t="s">
        <v>881</v>
      </c>
      <c r="C458" t="s">
        <v>882</v>
      </c>
      <c r="D458" t="s">
        <v>418</v>
      </c>
      <c r="F458" s="9" t="s">
        <v>820</v>
      </c>
      <c r="H458">
        <v>12</v>
      </c>
      <c r="J458">
        <f>+Tabla356[[#This Row],[BALANCE INICIAL]]+Tabla356[[#This Row],[ENTRADAS]]-Tabla356[[#This Row],[SALIDAS]]</f>
        <v>12</v>
      </c>
      <c r="K458" s="2">
        <v>238</v>
      </c>
      <c r="L458" s="2">
        <f>+Tabla356[[#This Row],[BALANCE INICIAL]]*Tabla356[[#This Row],[PRECIO]]</f>
        <v>0</v>
      </c>
      <c r="M458" s="2">
        <f>+Tabla356[[#This Row],[ENTRADAS]]*Tabla356[[#This Row],[PRECIO]]</f>
        <v>2856</v>
      </c>
      <c r="N458" s="2">
        <f>+Tabla356[[#This Row],[SALIDAS]]*Tabla356[[#This Row],[PRECIO]]</f>
        <v>0</v>
      </c>
      <c r="O458" s="2">
        <f>+Tabla356[[#This Row],[BALANCE INICIAL2]]+Tabla356[[#This Row],[ENTRADAS3]]-Tabla356[[#This Row],[SALIDAS4]]</f>
        <v>2856</v>
      </c>
    </row>
    <row r="459" spans="1:15">
      <c r="A459" s="9" t="s">
        <v>23</v>
      </c>
      <c r="B459" s="17" t="s">
        <v>881</v>
      </c>
      <c r="C459" t="s">
        <v>882</v>
      </c>
      <c r="D459" t="s">
        <v>419</v>
      </c>
      <c r="F459" s="9" t="s">
        <v>820</v>
      </c>
      <c r="H459">
        <v>4</v>
      </c>
      <c r="J459">
        <f>+Tabla356[[#This Row],[BALANCE INICIAL]]+Tabla356[[#This Row],[ENTRADAS]]-Tabla356[[#This Row],[SALIDAS]]</f>
        <v>4</v>
      </c>
      <c r="K459" s="2">
        <v>849</v>
      </c>
      <c r="L459" s="2">
        <f>+Tabla356[[#This Row],[BALANCE INICIAL]]*Tabla356[[#This Row],[PRECIO]]</f>
        <v>0</v>
      </c>
      <c r="M459" s="2">
        <f>+Tabla356[[#This Row],[ENTRADAS]]*Tabla356[[#This Row],[PRECIO]]</f>
        <v>3396</v>
      </c>
      <c r="N459" s="2">
        <f>+Tabla356[[#This Row],[SALIDAS]]*Tabla356[[#This Row],[PRECIO]]</f>
        <v>0</v>
      </c>
      <c r="O459" s="2">
        <f>+Tabla356[[#This Row],[BALANCE INICIAL2]]+Tabla356[[#This Row],[ENTRADAS3]]-Tabla356[[#This Row],[SALIDAS4]]</f>
        <v>3396</v>
      </c>
    </row>
    <row r="460" spans="1:15">
      <c r="A460" s="9" t="s">
        <v>23</v>
      </c>
      <c r="B460" s="17" t="s">
        <v>881</v>
      </c>
      <c r="C460" t="s">
        <v>882</v>
      </c>
      <c r="D460" t="s">
        <v>420</v>
      </c>
      <c r="F460" s="9" t="s">
        <v>820</v>
      </c>
      <c r="H460">
        <v>5</v>
      </c>
      <c r="J460">
        <f>+Tabla356[[#This Row],[BALANCE INICIAL]]+Tabla356[[#This Row],[ENTRADAS]]-Tabla356[[#This Row],[SALIDAS]]</f>
        <v>5</v>
      </c>
      <c r="K460" s="2">
        <v>154</v>
      </c>
      <c r="L460" s="2">
        <f>+Tabla356[[#This Row],[BALANCE INICIAL]]*Tabla356[[#This Row],[PRECIO]]</f>
        <v>0</v>
      </c>
      <c r="M460" s="2">
        <f>+Tabla356[[#This Row],[ENTRADAS]]*Tabla356[[#This Row],[PRECIO]]</f>
        <v>770</v>
      </c>
      <c r="N460" s="2">
        <f>+Tabla356[[#This Row],[SALIDAS]]*Tabla356[[#This Row],[PRECIO]]</f>
        <v>0</v>
      </c>
      <c r="O460" s="2">
        <f>+Tabla356[[#This Row],[BALANCE INICIAL2]]+Tabla356[[#This Row],[ENTRADAS3]]-Tabla356[[#This Row],[SALIDAS4]]</f>
        <v>770</v>
      </c>
    </row>
    <row r="461" spans="1:15">
      <c r="A461" s="9" t="s">
        <v>23</v>
      </c>
      <c r="B461" s="17" t="s">
        <v>881</v>
      </c>
      <c r="C461" t="s">
        <v>882</v>
      </c>
      <c r="D461" t="s">
        <v>421</v>
      </c>
      <c r="F461" s="9" t="s">
        <v>820</v>
      </c>
      <c r="H461">
        <v>8</v>
      </c>
      <c r="J461">
        <f>+Tabla356[[#This Row],[BALANCE INICIAL]]+Tabla356[[#This Row],[ENTRADAS]]-Tabla356[[#This Row],[SALIDAS]]</f>
        <v>8</v>
      </c>
      <c r="K461" s="2">
        <v>116</v>
      </c>
      <c r="L461" s="2">
        <f>+Tabla356[[#This Row],[BALANCE INICIAL]]*Tabla356[[#This Row],[PRECIO]]</f>
        <v>0</v>
      </c>
      <c r="M461" s="2">
        <f>+Tabla356[[#This Row],[ENTRADAS]]*Tabla356[[#This Row],[PRECIO]]</f>
        <v>928</v>
      </c>
      <c r="N461" s="2">
        <f>+Tabla356[[#This Row],[SALIDAS]]*Tabla356[[#This Row],[PRECIO]]</f>
        <v>0</v>
      </c>
      <c r="O461" s="2">
        <f>+Tabla356[[#This Row],[BALANCE INICIAL2]]+Tabla356[[#This Row],[ENTRADAS3]]-Tabla356[[#This Row],[SALIDAS4]]</f>
        <v>928</v>
      </c>
    </row>
    <row r="462" spans="1:15">
      <c r="A462" s="9" t="s">
        <v>23</v>
      </c>
      <c r="B462" s="17" t="s">
        <v>881</v>
      </c>
      <c r="C462" t="s">
        <v>882</v>
      </c>
      <c r="D462" t="s">
        <v>422</v>
      </c>
      <c r="F462" s="9" t="s">
        <v>820</v>
      </c>
      <c r="H462">
        <v>25</v>
      </c>
      <c r="J462">
        <f>+Tabla356[[#This Row],[BALANCE INICIAL]]+Tabla356[[#This Row],[ENTRADAS]]-Tabla356[[#This Row],[SALIDAS]]</f>
        <v>25</v>
      </c>
      <c r="K462" s="2">
        <v>35</v>
      </c>
      <c r="L462" s="2">
        <f>+Tabla356[[#This Row],[BALANCE INICIAL]]*Tabla356[[#This Row],[PRECIO]]</f>
        <v>0</v>
      </c>
      <c r="M462" s="2">
        <f>+Tabla356[[#This Row],[ENTRADAS]]*Tabla356[[#This Row],[PRECIO]]</f>
        <v>875</v>
      </c>
      <c r="N462" s="2">
        <f>+Tabla356[[#This Row],[SALIDAS]]*Tabla356[[#This Row],[PRECIO]]</f>
        <v>0</v>
      </c>
      <c r="O462" s="2">
        <f>+Tabla356[[#This Row],[BALANCE INICIAL2]]+Tabla356[[#This Row],[ENTRADAS3]]-Tabla356[[#This Row],[SALIDAS4]]</f>
        <v>875</v>
      </c>
    </row>
    <row r="463" spans="1:15">
      <c r="A463" s="9" t="s">
        <v>23</v>
      </c>
      <c r="B463" s="17" t="s">
        <v>881</v>
      </c>
      <c r="C463" t="s">
        <v>882</v>
      </c>
      <c r="D463" t="s">
        <v>423</v>
      </c>
      <c r="F463" s="9" t="s">
        <v>820</v>
      </c>
      <c r="H463">
        <v>50</v>
      </c>
      <c r="J463">
        <f>+Tabla356[[#This Row],[BALANCE INICIAL]]+Tabla356[[#This Row],[ENTRADAS]]-Tabla356[[#This Row],[SALIDAS]]</f>
        <v>50</v>
      </c>
      <c r="K463" s="2">
        <v>240</v>
      </c>
      <c r="L463" s="2">
        <f>+Tabla356[[#This Row],[BALANCE INICIAL]]*Tabla356[[#This Row],[PRECIO]]</f>
        <v>0</v>
      </c>
      <c r="M463" s="2">
        <f>+Tabla356[[#This Row],[ENTRADAS]]*Tabla356[[#This Row],[PRECIO]]</f>
        <v>12000</v>
      </c>
      <c r="N463" s="2">
        <f>+Tabla356[[#This Row],[SALIDAS]]*Tabla356[[#This Row],[PRECIO]]</f>
        <v>0</v>
      </c>
      <c r="O463" s="2">
        <f>+Tabla356[[#This Row],[BALANCE INICIAL2]]+Tabla356[[#This Row],[ENTRADAS3]]-Tabla356[[#This Row],[SALIDAS4]]</f>
        <v>12000</v>
      </c>
    </row>
    <row r="464" spans="1:15">
      <c r="A464" s="9" t="s">
        <v>23</v>
      </c>
      <c r="B464" s="17" t="s">
        <v>881</v>
      </c>
      <c r="C464" t="s">
        <v>882</v>
      </c>
      <c r="D464" t="s">
        <v>424</v>
      </c>
      <c r="F464" s="9" t="s">
        <v>820</v>
      </c>
      <c r="H464">
        <v>50</v>
      </c>
      <c r="J464">
        <f>+Tabla356[[#This Row],[BALANCE INICIAL]]+Tabla356[[#This Row],[ENTRADAS]]-Tabla356[[#This Row],[SALIDAS]]</f>
        <v>50</v>
      </c>
      <c r="K464" s="2">
        <v>108</v>
      </c>
      <c r="L464" s="2">
        <f>+Tabla356[[#This Row],[BALANCE INICIAL]]*Tabla356[[#This Row],[PRECIO]]</f>
        <v>0</v>
      </c>
      <c r="M464" s="2">
        <f>+Tabla356[[#This Row],[ENTRADAS]]*Tabla356[[#This Row],[PRECIO]]</f>
        <v>5400</v>
      </c>
      <c r="N464" s="2">
        <f>+Tabla356[[#This Row],[SALIDAS]]*Tabla356[[#This Row],[PRECIO]]</f>
        <v>0</v>
      </c>
      <c r="O464" s="2">
        <f>+Tabla356[[#This Row],[BALANCE INICIAL2]]+Tabla356[[#This Row],[ENTRADAS3]]-Tabla356[[#This Row],[SALIDAS4]]</f>
        <v>5400</v>
      </c>
    </row>
    <row r="465" spans="1:15">
      <c r="A465" s="9" t="s">
        <v>23</v>
      </c>
      <c r="B465" s="17" t="s">
        <v>881</v>
      </c>
      <c r="C465" t="s">
        <v>882</v>
      </c>
      <c r="D465" t="s">
        <v>425</v>
      </c>
      <c r="F465" s="9" t="s">
        <v>820</v>
      </c>
      <c r="H465">
        <v>10</v>
      </c>
      <c r="J465">
        <f>+Tabla356[[#This Row],[BALANCE INICIAL]]+Tabla356[[#This Row],[ENTRADAS]]-Tabla356[[#This Row],[SALIDAS]]</f>
        <v>10</v>
      </c>
      <c r="K465" s="2">
        <v>55</v>
      </c>
      <c r="L465" s="2">
        <f>+Tabla356[[#This Row],[BALANCE INICIAL]]*Tabla356[[#This Row],[PRECIO]]</f>
        <v>0</v>
      </c>
      <c r="M465" s="2">
        <f>+Tabla356[[#This Row],[ENTRADAS]]*Tabla356[[#This Row],[PRECIO]]</f>
        <v>550</v>
      </c>
      <c r="N465" s="2">
        <f>+Tabla356[[#This Row],[SALIDAS]]*Tabla356[[#This Row],[PRECIO]]</f>
        <v>0</v>
      </c>
      <c r="O465" s="2">
        <f>+Tabla356[[#This Row],[BALANCE INICIAL2]]+Tabla356[[#This Row],[ENTRADAS3]]-Tabla356[[#This Row],[SALIDAS4]]</f>
        <v>550</v>
      </c>
    </row>
    <row r="466" spans="1:15">
      <c r="A466" s="9" t="s">
        <v>23</v>
      </c>
      <c r="B466" s="17" t="s">
        <v>881</v>
      </c>
      <c r="C466" t="s">
        <v>882</v>
      </c>
      <c r="D466" t="s">
        <v>426</v>
      </c>
      <c r="F466" s="9" t="s">
        <v>820</v>
      </c>
      <c r="H466">
        <v>10</v>
      </c>
      <c r="J466">
        <f>+Tabla356[[#This Row],[BALANCE INICIAL]]+Tabla356[[#This Row],[ENTRADAS]]-Tabla356[[#This Row],[SALIDAS]]</f>
        <v>10</v>
      </c>
      <c r="K466" s="2">
        <v>84</v>
      </c>
      <c r="L466" s="2">
        <f>+Tabla356[[#This Row],[BALANCE INICIAL]]*Tabla356[[#This Row],[PRECIO]]</f>
        <v>0</v>
      </c>
      <c r="M466" s="2">
        <f>+Tabla356[[#This Row],[ENTRADAS]]*Tabla356[[#This Row],[PRECIO]]</f>
        <v>840</v>
      </c>
      <c r="N466" s="2">
        <f>+Tabla356[[#This Row],[SALIDAS]]*Tabla356[[#This Row],[PRECIO]]</f>
        <v>0</v>
      </c>
      <c r="O466" s="2">
        <f>+Tabla356[[#This Row],[BALANCE INICIAL2]]+Tabla356[[#This Row],[ENTRADAS3]]-Tabla356[[#This Row],[SALIDAS4]]</f>
        <v>840</v>
      </c>
    </row>
    <row r="467" spans="1:15">
      <c r="A467" s="9" t="s">
        <v>23</v>
      </c>
      <c r="B467" s="17" t="s">
        <v>881</v>
      </c>
      <c r="C467" t="s">
        <v>882</v>
      </c>
      <c r="D467" t="s">
        <v>427</v>
      </c>
      <c r="F467" s="9" t="s">
        <v>826</v>
      </c>
      <c r="G467">
        <v>10</v>
      </c>
      <c r="J467">
        <f>+Tabla356[[#This Row],[BALANCE INICIAL]]+Tabla356[[#This Row],[ENTRADAS]]-Tabla356[[#This Row],[SALIDAS]]</f>
        <v>10</v>
      </c>
      <c r="K467" s="2">
        <v>87.86</v>
      </c>
      <c r="L467" s="2">
        <f>+Tabla356[[#This Row],[BALANCE INICIAL]]*Tabla356[[#This Row],[PRECIO]]</f>
        <v>878.6</v>
      </c>
      <c r="M467" s="2">
        <f>+Tabla356[[#This Row],[ENTRADAS]]*Tabla356[[#This Row],[PRECIO]]</f>
        <v>0</v>
      </c>
      <c r="N467" s="2">
        <f>+Tabla356[[#This Row],[SALIDAS]]*Tabla356[[#This Row],[PRECIO]]</f>
        <v>0</v>
      </c>
      <c r="O467" s="2">
        <f>+Tabla356[[#This Row],[BALANCE INICIAL2]]+Tabla356[[#This Row],[ENTRADAS3]]-Tabla356[[#This Row],[SALIDAS4]]</f>
        <v>878.6</v>
      </c>
    </row>
    <row r="468" spans="1:15">
      <c r="A468" s="9" t="s">
        <v>23</v>
      </c>
      <c r="B468" s="17" t="s">
        <v>881</v>
      </c>
      <c r="C468" t="s">
        <v>882</v>
      </c>
      <c r="D468" t="s">
        <v>428</v>
      </c>
      <c r="F468" s="9" t="s">
        <v>820</v>
      </c>
      <c r="G468">
        <v>20</v>
      </c>
      <c r="J468">
        <f>+Tabla356[[#This Row],[BALANCE INICIAL]]+Tabla356[[#This Row],[ENTRADAS]]-Tabla356[[#This Row],[SALIDAS]]</f>
        <v>20</v>
      </c>
      <c r="K468" s="2">
        <v>86.78</v>
      </c>
      <c r="L468" s="2">
        <f>+Tabla356[[#This Row],[BALANCE INICIAL]]*Tabla356[[#This Row],[PRECIO]]</f>
        <v>1735.6</v>
      </c>
      <c r="M468" s="2">
        <f>+Tabla356[[#This Row],[ENTRADAS]]*Tabla356[[#This Row],[PRECIO]]</f>
        <v>0</v>
      </c>
      <c r="N468" s="2">
        <f>+Tabla356[[#This Row],[SALIDAS]]*Tabla356[[#This Row],[PRECIO]]</f>
        <v>0</v>
      </c>
      <c r="O468" s="2">
        <f>+Tabla356[[#This Row],[BALANCE INICIAL2]]+Tabla356[[#This Row],[ENTRADAS3]]-Tabla356[[#This Row],[SALIDAS4]]</f>
        <v>1735.6</v>
      </c>
    </row>
    <row r="469" spans="1:15">
      <c r="A469" s="9" t="s">
        <v>23</v>
      </c>
      <c r="B469" s="17" t="s">
        <v>881</v>
      </c>
      <c r="C469" t="s">
        <v>882</v>
      </c>
      <c r="D469" t="s">
        <v>429</v>
      </c>
      <c r="F469" s="9" t="s">
        <v>826</v>
      </c>
      <c r="G469">
        <v>33</v>
      </c>
      <c r="I469">
        <v>2</v>
      </c>
      <c r="J469">
        <f>+Tabla356[[#This Row],[BALANCE INICIAL]]+Tabla356[[#This Row],[ENTRADAS]]-Tabla356[[#This Row],[SALIDAS]]</f>
        <v>31</v>
      </c>
      <c r="K469" s="2">
        <v>336.04</v>
      </c>
      <c r="L469" s="2">
        <f>+Tabla356[[#This Row],[BALANCE INICIAL]]*Tabla356[[#This Row],[PRECIO]]</f>
        <v>11089.320000000002</v>
      </c>
      <c r="M469" s="2">
        <f>+Tabla356[[#This Row],[ENTRADAS]]*Tabla356[[#This Row],[PRECIO]]</f>
        <v>0</v>
      </c>
      <c r="N469" s="2">
        <f>+Tabla356[[#This Row],[SALIDAS]]*Tabla356[[#This Row],[PRECIO]]</f>
        <v>672.08</v>
      </c>
      <c r="O469" s="2">
        <f>+Tabla356[[#This Row],[BALANCE INICIAL2]]+Tabla356[[#This Row],[ENTRADAS3]]-Tabla356[[#This Row],[SALIDAS4]]</f>
        <v>10417.240000000002</v>
      </c>
    </row>
    <row r="470" spans="1:15">
      <c r="A470" s="9" t="s">
        <v>23</v>
      </c>
      <c r="B470" s="17" t="s">
        <v>881</v>
      </c>
      <c r="C470" t="s">
        <v>882</v>
      </c>
      <c r="D470" t="s">
        <v>430</v>
      </c>
      <c r="F470" s="9" t="s">
        <v>820</v>
      </c>
      <c r="G470">
        <v>19</v>
      </c>
      <c r="J470">
        <f>+Tabla356[[#This Row],[BALANCE INICIAL]]+Tabla356[[#This Row],[ENTRADAS]]-Tabla356[[#This Row],[SALIDAS]]</f>
        <v>19</v>
      </c>
      <c r="K470" s="2">
        <v>91.12</v>
      </c>
      <c r="L470" s="2">
        <f>+Tabla356[[#This Row],[BALANCE INICIAL]]*Tabla356[[#This Row],[PRECIO]]</f>
        <v>1731.2800000000002</v>
      </c>
      <c r="M470" s="2">
        <f>+Tabla356[[#This Row],[ENTRADAS]]*Tabla356[[#This Row],[PRECIO]]</f>
        <v>0</v>
      </c>
      <c r="N470" s="2">
        <f>+Tabla356[[#This Row],[SALIDAS]]*Tabla356[[#This Row],[PRECIO]]</f>
        <v>0</v>
      </c>
      <c r="O470" s="2">
        <f>+Tabla356[[#This Row],[BALANCE INICIAL2]]+Tabla356[[#This Row],[ENTRADAS3]]-Tabla356[[#This Row],[SALIDAS4]]</f>
        <v>1731.2800000000002</v>
      </c>
    </row>
    <row r="471" spans="1:15">
      <c r="A471" s="9" t="s">
        <v>23</v>
      </c>
      <c r="B471" s="17" t="s">
        <v>881</v>
      </c>
      <c r="C471" t="s">
        <v>882</v>
      </c>
      <c r="D471" t="s">
        <v>431</v>
      </c>
      <c r="F471" s="9" t="s">
        <v>820</v>
      </c>
      <c r="G471">
        <v>7</v>
      </c>
      <c r="I471">
        <v>2</v>
      </c>
      <c r="J471">
        <f>+Tabla356[[#This Row],[BALANCE INICIAL]]+Tabla356[[#This Row],[ENTRADAS]]-Tabla356[[#This Row],[SALIDAS]]</f>
        <v>5</v>
      </c>
      <c r="K471" s="2">
        <v>86.78</v>
      </c>
      <c r="L471" s="2">
        <f>+Tabla356[[#This Row],[BALANCE INICIAL]]*Tabla356[[#This Row],[PRECIO]]</f>
        <v>607.46</v>
      </c>
      <c r="M471" s="2">
        <f>+Tabla356[[#This Row],[ENTRADAS]]*Tabla356[[#This Row],[PRECIO]]</f>
        <v>0</v>
      </c>
      <c r="N471" s="2">
        <f>+Tabla356[[#This Row],[SALIDAS]]*Tabla356[[#This Row],[PRECIO]]</f>
        <v>173.56</v>
      </c>
      <c r="O471" s="2">
        <f>+Tabla356[[#This Row],[BALANCE INICIAL2]]+Tabla356[[#This Row],[ENTRADAS3]]-Tabla356[[#This Row],[SALIDAS4]]</f>
        <v>433.90000000000003</v>
      </c>
    </row>
    <row r="472" spans="1:15">
      <c r="A472" s="9" t="s">
        <v>23</v>
      </c>
      <c r="B472" s="17" t="s">
        <v>881</v>
      </c>
      <c r="C472" t="s">
        <v>882</v>
      </c>
      <c r="D472" t="s">
        <v>432</v>
      </c>
      <c r="F472" s="9" t="s">
        <v>826</v>
      </c>
      <c r="G472">
        <v>20</v>
      </c>
      <c r="I472">
        <v>2</v>
      </c>
      <c r="J472">
        <f>+Tabla356[[#This Row],[BALANCE INICIAL]]+Tabla356[[#This Row],[ENTRADAS]]-Tabla356[[#This Row],[SALIDAS]]</f>
        <v>18</v>
      </c>
      <c r="K472" s="2">
        <v>5.42</v>
      </c>
      <c r="L472" s="2">
        <f>+Tabla356[[#This Row],[BALANCE INICIAL]]*Tabla356[[#This Row],[PRECIO]]</f>
        <v>108.4</v>
      </c>
      <c r="M472" s="2">
        <f>+Tabla356[[#This Row],[ENTRADAS]]*Tabla356[[#This Row],[PRECIO]]</f>
        <v>0</v>
      </c>
      <c r="N472" s="2">
        <f>+Tabla356[[#This Row],[SALIDAS]]*Tabla356[[#This Row],[PRECIO]]</f>
        <v>10.84</v>
      </c>
      <c r="O472" s="2">
        <f>+Tabla356[[#This Row],[BALANCE INICIAL2]]+Tabla356[[#This Row],[ENTRADAS3]]-Tabla356[[#This Row],[SALIDAS4]]</f>
        <v>97.56</v>
      </c>
    </row>
    <row r="473" spans="1:15">
      <c r="A473" s="9" t="s">
        <v>23</v>
      </c>
      <c r="B473" s="17" t="s">
        <v>881</v>
      </c>
      <c r="C473" t="s">
        <v>882</v>
      </c>
      <c r="D473" t="s">
        <v>940</v>
      </c>
      <c r="F473" s="9" t="s">
        <v>826</v>
      </c>
      <c r="H473">
        <v>1</v>
      </c>
      <c r="J473">
        <f>+Tabla356[[#This Row],[BALANCE INICIAL]]+Tabla356[[#This Row],[ENTRADAS]]-Tabla356[[#This Row],[SALIDAS]]</f>
        <v>1</v>
      </c>
      <c r="K473" s="2">
        <v>2605</v>
      </c>
      <c r="L473" s="2">
        <f>+Tabla356[[#This Row],[BALANCE INICIAL]]*Tabla356[[#This Row],[PRECIO]]</f>
        <v>0</v>
      </c>
      <c r="M473" s="2">
        <f>+Tabla356[[#This Row],[ENTRADAS]]*Tabla356[[#This Row],[PRECIO]]</f>
        <v>2605</v>
      </c>
      <c r="N473" s="2">
        <f>+Tabla356[[#This Row],[SALIDAS]]*Tabla356[[#This Row],[PRECIO]]</f>
        <v>0</v>
      </c>
      <c r="O473" s="2">
        <f>+Tabla356[[#This Row],[BALANCE INICIAL2]]+Tabla356[[#This Row],[ENTRADAS3]]-Tabla356[[#This Row],[SALIDAS4]]</f>
        <v>2605</v>
      </c>
    </row>
    <row r="474" spans="1:15">
      <c r="A474" s="9" t="s">
        <v>23</v>
      </c>
      <c r="B474" s="17" t="s">
        <v>881</v>
      </c>
      <c r="C474" t="s">
        <v>882</v>
      </c>
      <c r="D474" t="s">
        <v>941</v>
      </c>
      <c r="F474" s="9" t="s">
        <v>826</v>
      </c>
      <c r="H474">
        <v>3</v>
      </c>
      <c r="J474">
        <f>+Tabla356[[#This Row],[BALANCE INICIAL]]+Tabla356[[#This Row],[ENTRADAS]]-Tabla356[[#This Row],[SALIDAS]]</f>
        <v>3</v>
      </c>
      <c r="K474" s="2">
        <v>755</v>
      </c>
      <c r="L474" s="2">
        <f>+Tabla356[[#This Row],[BALANCE INICIAL]]*Tabla356[[#This Row],[PRECIO]]</f>
        <v>0</v>
      </c>
      <c r="M474" s="2">
        <f>+Tabla356[[#This Row],[ENTRADAS]]*Tabla356[[#This Row],[PRECIO]]</f>
        <v>2265</v>
      </c>
      <c r="N474" s="2">
        <f>+Tabla356[[#This Row],[SALIDAS]]*Tabla356[[#This Row],[PRECIO]]</f>
        <v>0</v>
      </c>
      <c r="O474" s="2">
        <f>+Tabla356[[#This Row],[BALANCE INICIAL2]]+Tabla356[[#This Row],[ENTRADAS3]]-Tabla356[[#This Row],[SALIDAS4]]</f>
        <v>2265</v>
      </c>
    </row>
    <row r="475" spans="1:15">
      <c r="A475" s="9" t="s">
        <v>23</v>
      </c>
      <c r="B475" s="17" t="s">
        <v>881</v>
      </c>
      <c r="C475" t="s">
        <v>882</v>
      </c>
      <c r="D475" t="s">
        <v>942</v>
      </c>
      <c r="F475" s="9" t="s">
        <v>826</v>
      </c>
      <c r="H475">
        <v>60</v>
      </c>
      <c r="J475">
        <f>+Tabla356[[#This Row],[BALANCE INICIAL]]+Tabla356[[#This Row],[ENTRADAS]]-Tabla356[[#This Row],[SALIDAS]]</f>
        <v>60</v>
      </c>
      <c r="K475" s="2">
        <v>64</v>
      </c>
      <c r="L475" s="2">
        <f>+Tabla356[[#This Row],[BALANCE INICIAL]]*Tabla356[[#This Row],[PRECIO]]</f>
        <v>0</v>
      </c>
      <c r="M475" s="2">
        <f>+Tabla356[[#This Row],[ENTRADAS]]*Tabla356[[#This Row],[PRECIO]]</f>
        <v>3840</v>
      </c>
      <c r="N475" s="2">
        <f>+Tabla356[[#This Row],[SALIDAS]]*Tabla356[[#This Row],[PRECIO]]</f>
        <v>0</v>
      </c>
      <c r="O475" s="2">
        <f>+Tabla356[[#This Row],[BALANCE INICIAL2]]+Tabla356[[#This Row],[ENTRADAS3]]-Tabla356[[#This Row],[SALIDAS4]]</f>
        <v>3840</v>
      </c>
    </row>
    <row r="476" spans="1:15">
      <c r="A476" s="9" t="s">
        <v>23</v>
      </c>
      <c r="B476" s="17" t="s">
        <v>881</v>
      </c>
      <c r="C476" t="s">
        <v>882</v>
      </c>
      <c r="D476" t="s">
        <v>943</v>
      </c>
      <c r="F476" s="9" t="s">
        <v>826</v>
      </c>
      <c r="H476">
        <v>3</v>
      </c>
      <c r="J476">
        <f>+Tabla356[[#This Row],[BALANCE INICIAL]]+Tabla356[[#This Row],[ENTRADAS]]-Tabla356[[#This Row],[SALIDAS]]</f>
        <v>3</v>
      </c>
      <c r="K476" s="2">
        <v>236</v>
      </c>
      <c r="L476" s="2">
        <f>+Tabla356[[#This Row],[BALANCE INICIAL]]*Tabla356[[#This Row],[PRECIO]]</f>
        <v>0</v>
      </c>
      <c r="M476" s="2">
        <f>+Tabla356[[#This Row],[ENTRADAS]]*Tabla356[[#This Row],[PRECIO]]</f>
        <v>708</v>
      </c>
      <c r="N476" s="2">
        <f>+Tabla356[[#This Row],[SALIDAS]]*Tabla356[[#This Row],[PRECIO]]</f>
        <v>0</v>
      </c>
      <c r="O476" s="2">
        <f>+Tabla356[[#This Row],[BALANCE INICIAL2]]+Tabla356[[#This Row],[ENTRADAS3]]-Tabla356[[#This Row],[SALIDAS4]]</f>
        <v>708</v>
      </c>
    </row>
    <row r="477" spans="1:15">
      <c r="A477" s="9" t="s">
        <v>23</v>
      </c>
      <c r="B477" s="17" t="s">
        <v>881</v>
      </c>
      <c r="C477" t="s">
        <v>882</v>
      </c>
      <c r="D477" t="s">
        <v>944</v>
      </c>
      <c r="F477" s="9" t="s">
        <v>826</v>
      </c>
      <c r="H477">
        <v>1</v>
      </c>
      <c r="J477">
        <f>+Tabla356[[#This Row],[BALANCE INICIAL]]+Tabla356[[#This Row],[ENTRADAS]]-Tabla356[[#This Row],[SALIDAS]]</f>
        <v>1</v>
      </c>
      <c r="K477" s="2">
        <v>140</v>
      </c>
      <c r="L477" s="2">
        <f>+Tabla356[[#This Row],[BALANCE INICIAL]]*Tabla356[[#This Row],[PRECIO]]</f>
        <v>0</v>
      </c>
      <c r="M477" s="2">
        <f>+Tabla356[[#This Row],[ENTRADAS]]*Tabla356[[#This Row],[PRECIO]]</f>
        <v>140</v>
      </c>
      <c r="N477" s="2">
        <f>+Tabla356[[#This Row],[SALIDAS]]*Tabla356[[#This Row],[PRECIO]]</f>
        <v>0</v>
      </c>
      <c r="O477" s="2">
        <f>+Tabla356[[#This Row],[BALANCE INICIAL2]]+Tabla356[[#This Row],[ENTRADAS3]]-Tabla356[[#This Row],[SALIDAS4]]</f>
        <v>140</v>
      </c>
    </row>
    <row r="478" spans="1:15">
      <c r="A478" s="9" t="s">
        <v>23</v>
      </c>
      <c r="B478" s="17" t="s">
        <v>881</v>
      </c>
      <c r="C478" t="s">
        <v>882</v>
      </c>
      <c r="D478" t="s">
        <v>945</v>
      </c>
      <c r="F478" s="9" t="s">
        <v>826</v>
      </c>
      <c r="H478">
        <v>70</v>
      </c>
      <c r="J478">
        <f>+Tabla356[[#This Row],[BALANCE INICIAL]]+Tabla356[[#This Row],[ENTRADAS]]-Tabla356[[#This Row],[SALIDAS]]</f>
        <v>70</v>
      </c>
      <c r="K478" s="2">
        <v>298</v>
      </c>
      <c r="L478" s="2">
        <f>+Tabla356[[#This Row],[BALANCE INICIAL]]*Tabla356[[#This Row],[PRECIO]]</f>
        <v>0</v>
      </c>
      <c r="M478" s="2">
        <f>+Tabla356[[#This Row],[ENTRADAS]]*Tabla356[[#This Row],[PRECIO]]</f>
        <v>20860</v>
      </c>
      <c r="N478" s="2">
        <f>+Tabla356[[#This Row],[SALIDAS]]*Tabla356[[#This Row],[PRECIO]]</f>
        <v>0</v>
      </c>
      <c r="O478" s="2">
        <f>+Tabla356[[#This Row],[BALANCE INICIAL2]]+Tabla356[[#This Row],[ENTRADAS3]]-Tabla356[[#This Row],[SALIDAS4]]</f>
        <v>20860</v>
      </c>
    </row>
    <row r="479" spans="1:15">
      <c r="A479" s="9" t="s">
        <v>23</v>
      </c>
      <c r="B479" s="17" t="s">
        <v>881</v>
      </c>
      <c r="C479" t="s">
        <v>882</v>
      </c>
      <c r="D479" t="s">
        <v>946</v>
      </c>
      <c r="F479" s="9" t="s">
        <v>826</v>
      </c>
      <c r="H479">
        <v>200</v>
      </c>
      <c r="J479">
        <f>+Tabla356[[#This Row],[BALANCE INICIAL]]+Tabla356[[#This Row],[ENTRADAS]]-Tabla356[[#This Row],[SALIDAS]]</f>
        <v>200</v>
      </c>
      <c r="K479" s="2">
        <v>5.28</v>
      </c>
      <c r="L479" s="2">
        <f>+Tabla356[[#This Row],[BALANCE INICIAL]]*Tabla356[[#This Row],[PRECIO]]</f>
        <v>0</v>
      </c>
      <c r="M479" s="2">
        <f>+Tabla356[[#This Row],[ENTRADAS]]*Tabla356[[#This Row],[PRECIO]]</f>
        <v>1056</v>
      </c>
      <c r="N479" s="2">
        <f>+Tabla356[[#This Row],[SALIDAS]]*Tabla356[[#This Row],[PRECIO]]</f>
        <v>0</v>
      </c>
      <c r="O479" s="2">
        <f>+Tabla356[[#This Row],[BALANCE INICIAL2]]+Tabla356[[#This Row],[ENTRADAS3]]-Tabla356[[#This Row],[SALIDAS4]]</f>
        <v>1056</v>
      </c>
    </row>
    <row r="480" spans="1:15">
      <c r="A480" s="9" t="s">
        <v>23</v>
      </c>
      <c r="B480" s="17" t="s">
        <v>881</v>
      </c>
      <c r="C480" t="s">
        <v>882</v>
      </c>
      <c r="D480" t="s">
        <v>947</v>
      </c>
      <c r="F480" s="9" t="s">
        <v>826</v>
      </c>
      <c r="H480">
        <v>20</v>
      </c>
      <c r="J480">
        <f>+Tabla356[[#This Row],[BALANCE INICIAL]]+Tabla356[[#This Row],[ENTRADAS]]-Tabla356[[#This Row],[SALIDAS]]</f>
        <v>20</v>
      </c>
      <c r="K480" s="2">
        <v>48</v>
      </c>
      <c r="L480" s="2">
        <f>+Tabla356[[#This Row],[BALANCE INICIAL]]*Tabla356[[#This Row],[PRECIO]]</f>
        <v>0</v>
      </c>
      <c r="M480" s="2">
        <f>+Tabla356[[#This Row],[ENTRADAS]]*Tabla356[[#This Row],[PRECIO]]</f>
        <v>960</v>
      </c>
      <c r="N480" s="2">
        <f>+Tabla356[[#This Row],[SALIDAS]]*Tabla356[[#This Row],[PRECIO]]</f>
        <v>0</v>
      </c>
      <c r="O480" s="2">
        <f>+Tabla356[[#This Row],[BALANCE INICIAL2]]+Tabla356[[#This Row],[ENTRADAS3]]-Tabla356[[#This Row],[SALIDAS4]]</f>
        <v>960</v>
      </c>
    </row>
    <row r="481" spans="1:15">
      <c r="A481" s="9" t="s">
        <v>23</v>
      </c>
      <c r="B481" s="17" t="s">
        <v>881</v>
      </c>
      <c r="C481" t="s">
        <v>882</v>
      </c>
      <c r="D481" t="s">
        <v>948</v>
      </c>
      <c r="F481" s="9" t="s">
        <v>826</v>
      </c>
      <c r="H481">
        <v>10</v>
      </c>
      <c r="J481">
        <f>+Tabla356[[#This Row],[BALANCE INICIAL]]+Tabla356[[#This Row],[ENTRADAS]]-Tabla356[[#This Row],[SALIDAS]]</f>
        <v>10</v>
      </c>
      <c r="K481" s="2">
        <v>35</v>
      </c>
      <c r="L481" s="2">
        <f>+Tabla356[[#This Row],[BALANCE INICIAL]]*Tabla356[[#This Row],[PRECIO]]</f>
        <v>0</v>
      </c>
      <c r="M481" s="2">
        <f>+Tabla356[[#This Row],[ENTRADAS]]*Tabla356[[#This Row],[PRECIO]]</f>
        <v>350</v>
      </c>
      <c r="N481" s="2">
        <f>+Tabla356[[#This Row],[SALIDAS]]*Tabla356[[#This Row],[PRECIO]]</f>
        <v>0</v>
      </c>
      <c r="O481" s="2">
        <f>+Tabla356[[#This Row],[BALANCE INICIAL2]]+Tabla356[[#This Row],[ENTRADAS3]]-Tabla356[[#This Row],[SALIDAS4]]</f>
        <v>350</v>
      </c>
    </row>
    <row r="482" spans="1:15">
      <c r="A482" s="9" t="s">
        <v>23</v>
      </c>
      <c r="B482" s="17" t="s">
        <v>881</v>
      </c>
      <c r="C482" t="s">
        <v>882</v>
      </c>
      <c r="D482" t="s">
        <v>949</v>
      </c>
      <c r="F482" s="9" t="s">
        <v>826</v>
      </c>
      <c r="H482">
        <v>1</v>
      </c>
      <c r="J482">
        <f>+Tabla356[[#This Row],[BALANCE INICIAL]]+Tabla356[[#This Row],[ENTRADAS]]-Tabla356[[#This Row],[SALIDAS]]</f>
        <v>1</v>
      </c>
      <c r="K482" s="2">
        <v>3390</v>
      </c>
      <c r="L482" s="2">
        <f>+Tabla356[[#This Row],[BALANCE INICIAL]]*Tabla356[[#This Row],[PRECIO]]</f>
        <v>0</v>
      </c>
      <c r="M482" s="2">
        <f>+Tabla356[[#This Row],[ENTRADAS]]*Tabla356[[#This Row],[PRECIO]]</f>
        <v>3390</v>
      </c>
      <c r="N482" s="2">
        <f>+Tabla356[[#This Row],[SALIDAS]]*Tabla356[[#This Row],[PRECIO]]</f>
        <v>0</v>
      </c>
      <c r="O482" s="2">
        <f>+Tabla356[[#This Row],[BALANCE INICIAL2]]+Tabla356[[#This Row],[ENTRADAS3]]-Tabla356[[#This Row],[SALIDAS4]]</f>
        <v>3390</v>
      </c>
    </row>
    <row r="483" spans="1:15">
      <c r="A483" s="9" t="s">
        <v>23</v>
      </c>
      <c r="B483" s="17" t="s">
        <v>881</v>
      </c>
      <c r="C483" t="s">
        <v>882</v>
      </c>
      <c r="D483" t="s">
        <v>950</v>
      </c>
      <c r="F483" s="9" t="s">
        <v>826</v>
      </c>
      <c r="H483">
        <v>4</v>
      </c>
      <c r="J483">
        <f>+Tabla356[[#This Row],[BALANCE INICIAL]]+Tabla356[[#This Row],[ENTRADAS]]-Tabla356[[#This Row],[SALIDAS]]</f>
        <v>4</v>
      </c>
      <c r="K483" s="2">
        <v>2605</v>
      </c>
      <c r="L483" s="2">
        <f>+Tabla356[[#This Row],[BALANCE INICIAL]]*Tabla356[[#This Row],[PRECIO]]</f>
        <v>0</v>
      </c>
      <c r="M483" s="2">
        <f>+Tabla356[[#This Row],[ENTRADAS]]*Tabla356[[#This Row],[PRECIO]]</f>
        <v>10420</v>
      </c>
      <c r="N483" s="2">
        <f>+Tabla356[[#This Row],[SALIDAS]]*Tabla356[[#This Row],[PRECIO]]</f>
        <v>0</v>
      </c>
      <c r="O483" s="2">
        <f>+Tabla356[[#This Row],[BALANCE INICIAL2]]+Tabla356[[#This Row],[ENTRADAS3]]-Tabla356[[#This Row],[SALIDAS4]]</f>
        <v>10420</v>
      </c>
    </row>
    <row r="484" spans="1:15">
      <c r="A484" s="9" t="s">
        <v>23</v>
      </c>
      <c r="B484" s="17" t="s">
        <v>881</v>
      </c>
      <c r="C484" t="s">
        <v>882</v>
      </c>
      <c r="D484" t="s">
        <v>951</v>
      </c>
      <c r="F484" s="9" t="s">
        <v>826</v>
      </c>
      <c r="H484">
        <v>4</v>
      </c>
      <c r="J484">
        <f>+Tabla356[[#This Row],[BALANCE INICIAL]]+Tabla356[[#This Row],[ENTRADAS]]-Tabla356[[#This Row],[SALIDAS]]</f>
        <v>4</v>
      </c>
      <c r="K484" s="2">
        <v>18.7</v>
      </c>
      <c r="L484" s="2">
        <f>+Tabla356[[#This Row],[BALANCE INICIAL]]*Tabla356[[#This Row],[PRECIO]]</f>
        <v>0</v>
      </c>
      <c r="M484" s="2">
        <f>+Tabla356[[#This Row],[ENTRADAS]]*Tabla356[[#This Row],[PRECIO]]</f>
        <v>74.8</v>
      </c>
      <c r="N484" s="2">
        <f>+Tabla356[[#This Row],[SALIDAS]]*Tabla356[[#This Row],[PRECIO]]</f>
        <v>0</v>
      </c>
      <c r="O484" s="2">
        <f>+Tabla356[[#This Row],[BALANCE INICIAL2]]+Tabla356[[#This Row],[ENTRADAS3]]-Tabla356[[#This Row],[SALIDAS4]]</f>
        <v>74.8</v>
      </c>
    </row>
    <row r="485" spans="1:15">
      <c r="A485" s="9" t="s">
        <v>23</v>
      </c>
      <c r="B485" s="17" t="s">
        <v>881</v>
      </c>
      <c r="C485" t="s">
        <v>882</v>
      </c>
      <c r="D485" t="s">
        <v>952</v>
      </c>
      <c r="F485" s="9" t="s">
        <v>826</v>
      </c>
      <c r="H485">
        <v>30</v>
      </c>
      <c r="J485">
        <f>+Tabla356[[#This Row],[BALANCE INICIAL]]+Tabla356[[#This Row],[ENTRADAS]]-Tabla356[[#This Row],[SALIDAS]]</f>
        <v>30</v>
      </c>
      <c r="K485" s="2">
        <v>275</v>
      </c>
      <c r="L485" s="2">
        <f>+Tabla356[[#This Row],[BALANCE INICIAL]]*Tabla356[[#This Row],[PRECIO]]</f>
        <v>0</v>
      </c>
      <c r="M485" s="2">
        <f>+Tabla356[[#This Row],[ENTRADAS]]*Tabla356[[#This Row],[PRECIO]]</f>
        <v>8250</v>
      </c>
      <c r="N485" s="2">
        <f>+Tabla356[[#This Row],[SALIDAS]]*Tabla356[[#This Row],[PRECIO]]</f>
        <v>0</v>
      </c>
      <c r="O485" s="2">
        <f>+Tabla356[[#This Row],[BALANCE INICIAL2]]+Tabla356[[#This Row],[ENTRADAS3]]-Tabla356[[#This Row],[SALIDAS4]]</f>
        <v>8250</v>
      </c>
    </row>
    <row r="486" spans="1:15">
      <c r="A486" s="9" t="s">
        <v>23</v>
      </c>
      <c r="B486" s="17" t="s">
        <v>881</v>
      </c>
      <c r="C486" t="s">
        <v>882</v>
      </c>
      <c r="D486" t="s">
        <v>953</v>
      </c>
      <c r="F486" s="9" t="s">
        <v>826</v>
      </c>
      <c r="H486">
        <v>50</v>
      </c>
      <c r="J486">
        <f>+Tabla356[[#This Row],[BALANCE INICIAL]]+Tabla356[[#This Row],[ENTRADAS]]-Tabla356[[#This Row],[SALIDAS]]</f>
        <v>50</v>
      </c>
      <c r="K486" s="2">
        <v>65</v>
      </c>
      <c r="L486" s="2">
        <f>+Tabla356[[#This Row],[BALANCE INICIAL]]*Tabla356[[#This Row],[PRECIO]]</f>
        <v>0</v>
      </c>
      <c r="M486" s="2">
        <f>+Tabla356[[#This Row],[ENTRADAS]]*Tabla356[[#This Row],[PRECIO]]</f>
        <v>3250</v>
      </c>
      <c r="N486" s="2">
        <f>+Tabla356[[#This Row],[SALIDAS]]*Tabla356[[#This Row],[PRECIO]]</f>
        <v>0</v>
      </c>
      <c r="O486" s="2">
        <f>+Tabla356[[#This Row],[BALANCE INICIAL2]]+Tabla356[[#This Row],[ENTRADAS3]]-Tabla356[[#This Row],[SALIDAS4]]</f>
        <v>3250</v>
      </c>
    </row>
    <row r="487" spans="1:15">
      <c r="A487" s="9" t="s">
        <v>27</v>
      </c>
      <c r="B487" s="16" t="s">
        <v>889</v>
      </c>
      <c r="C487" t="s">
        <v>68</v>
      </c>
      <c r="D487" t="s">
        <v>122</v>
      </c>
      <c r="F487" s="9" t="s">
        <v>824</v>
      </c>
      <c r="G487">
        <v>84</v>
      </c>
      <c r="I487">
        <v>21</v>
      </c>
      <c r="J487">
        <f>+Tabla356[[#This Row],[BALANCE INICIAL]]+Tabla356[[#This Row],[ENTRADAS]]-Tabla356[[#This Row],[SALIDAS]]</f>
        <v>63</v>
      </c>
      <c r="K487" s="2">
        <v>335</v>
      </c>
      <c r="L487" s="2">
        <f>+Tabla356[[#This Row],[BALANCE INICIAL]]*Tabla356[[#This Row],[PRECIO]]</f>
        <v>28140</v>
      </c>
      <c r="M487" s="2">
        <f>+Tabla356[[#This Row],[ENTRADAS]]*Tabla356[[#This Row],[PRECIO]]</f>
        <v>0</v>
      </c>
      <c r="N487" s="2">
        <f>+Tabla356[[#This Row],[SALIDAS]]*Tabla356[[#This Row],[PRECIO]]</f>
        <v>7035</v>
      </c>
      <c r="O487" s="2">
        <f>+Tabla356[[#This Row],[BALANCE INICIAL2]]+Tabla356[[#This Row],[ENTRADAS3]]-Tabla356[[#This Row],[SALIDAS4]]</f>
        <v>21105</v>
      </c>
    </row>
    <row r="488" spans="1:15">
      <c r="A488" s="9" t="s">
        <v>23</v>
      </c>
      <c r="B488" s="10" t="s">
        <v>881</v>
      </c>
      <c r="C488" t="s">
        <v>97</v>
      </c>
      <c r="D488" t="s">
        <v>382</v>
      </c>
      <c r="F488" s="9" t="s">
        <v>860</v>
      </c>
      <c r="G488">
        <v>2</v>
      </c>
      <c r="J488">
        <f>+Tabla356[[#This Row],[BALANCE INICIAL]]+Tabla356[[#This Row],[ENTRADAS]]-Tabla356[[#This Row],[SALIDAS]]</f>
        <v>2</v>
      </c>
      <c r="K488" s="2">
        <v>1250</v>
      </c>
      <c r="L488" s="2">
        <f>+Tabla356[[#This Row],[BALANCE INICIAL]]*Tabla356[[#This Row],[PRECIO]]</f>
        <v>2500</v>
      </c>
      <c r="M488" s="2">
        <f>+Tabla356[[#This Row],[ENTRADAS]]*Tabla356[[#This Row],[PRECIO]]</f>
        <v>0</v>
      </c>
      <c r="N488" s="2">
        <f>+Tabla356[[#This Row],[SALIDAS]]*Tabla356[[#This Row],[PRECIO]]</f>
        <v>0</v>
      </c>
      <c r="O488" s="2">
        <f>+Tabla356[[#This Row],[BALANCE INICIAL2]]+Tabla356[[#This Row],[ENTRADAS3]]-Tabla356[[#This Row],[SALIDAS4]]</f>
        <v>2500</v>
      </c>
    </row>
    <row r="489" spans="1:15">
      <c r="A489" s="9" t="s">
        <v>23</v>
      </c>
      <c r="B489" s="10" t="s">
        <v>881</v>
      </c>
      <c r="C489" t="s">
        <v>97</v>
      </c>
      <c r="D489" t="s">
        <v>383</v>
      </c>
      <c r="F489" s="9" t="s">
        <v>826</v>
      </c>
      <c r="G489">
        <v>5</v>
      </c>
      <c r="J489">
        <f>+Tabla356[[#This Row],[BALANCE INICIAL]]+Tabla356[[#This Row],[ENTRADAS]]-Tabla356[[#This Row],[SALIDAS]]</f>
        <v>5</v>
      </c>
      <c r="K489" s="2">
        <v>780</v>
      </c>
      <c r="L489" s="2">
        <f>+Tabla356[[#This Row],[BALANCE INICIAL]]*Tabla356[[#This Row],[PRECIO]]</f>
        <v>3900</v>
      </c>
      <c r="M489" s="2">
        <f>+Tabla356[[#This Row],[ENTRADAS]]*Tabla356[[#This Row],[PRECIO]]</f>
        <v>0</v>
      </c>
      <c r="N489" s="2">
        <f>+Tabla356[[#This Row],[SALIDAS]]*Tabla356[[#This Row],[PRECIO]]</f>
        <v>0</v>
      </c>
      <c r="O489" s="2">
        <f>+Tabla356[[#This Row],[BALANCE INICIAL2]]+Tabla356[[#This Row],[ENTRADAS3]]-Tabla356[[#This Row],[SALIDAS4]]</f>
        <v>3900</v>
      </c>
    </row>
    <row r="490" spans="1:15">
      <c r="A490" s="9" t="s">
        <v>43</v>
      </c>
      <c r="B490" s="10" t="s">
        <v>879</v>
      </c>
      <c r="C490" t="s">
        <v>89</v>
      </c>
      <c r="D490" t="s">
        <v>281</v>
      </c>
      <c r="F490" s="9" t="s">
        <v>826</v>
      </c>
      <c r="G490">
        <v>560</v>
      </c>
      <c r="H490">
        <v>500</v>
      </c>
      <c r="I490">
        <v>670</v>
      </c>
      <c r="J490">
        <f>+Tabla356[[#This Row],[BALANCE INICIAL]]+Tabla356[[#This Row],[ENTRADAS]]-Tabla356[[#This Row],[SALIDAS]]</f>
        <v>390</v>
      </c>
      <c r="K490" s="2">
        <v>44.92</v>
      </c>
      <c r="L490" s="2">
        <f>+Tabla356[[#This Row],[BALANCE INICIAL]]*Tabla356[[#This Row],[PRECIO]]</f>
        <v>25155.200000000001</v>
      </c>
      <c r="M490" s="2">
        <f>+Tabla356[[#This Row],[ENTRADAS]]*Tabla356[[#This Row],[PRECIO]]</f>
        <v>22460</v>
      </c>
      <c r="N490" s="2">
        <f>+Tabla356[[#This Row],[SALIDAS]]*Tabla356[[#This Row],[PRECIO]]</f>
        <v>30096.400000000001</v>
      </c>
      <c r="O490" s="2">
        <f>+Tabla356[[#This Row],[BALANCE INICIAL2]]+Tabla356[[#This Row],[ENTRADAS3]]-Tabla356[[#This Row],[SALIDAS4]]</f>
        <v>17518.799999999996</v>
      </c>
    </row>
    <row r="491" spans="1:15">
      <c r="A491" s="9" t="s">
        <v>43</v>
      </c>
      <c r="B491" s="10" t="s">
        <v>879</v>
      </c>
      <c r="C491" t="s">
        <v>89</v>
      </c>
      <c r="D491" t="s">
        <v>282</v>
      </c>
      <c r="F491" s="9" t="s">
        <v>826</v>
      </c>
      <c r="G491">
        <v>272</v>
      </c>
      <c r="H491">
        <v>500</v>
      </c>
      <c r="I491">
        <v>272</v>
      </c>
      <c r="J491">
        <f>+Tabla356[[#This Row],[BALANCE INICIAL]]+Tabla356[[#This Row],[ENTRADAS]]-Tabla356[[#This Row],[SALIDAS]]</f>
        <v>500</v>
      </c>
      <c r="K491" s="2">
        <v>20</v>
      </c>
      <c r="L491" s="2">
        <f>+Tabla356[[#This Row],[BALANCE INICIAL]]*Tabla356[[#This Row],[PRECIO]]</f>
        <v>5440</v>
      </c>
      <c r="M491" s="2">
        <f>+Tabla356[[#This Row],[ENTRADAS]]*Tabla356[[#This Row],[PRECIO]]</f>
        <v>10000</v>
      </c>
      <c r="N491" s="2">
        <f>+Tabla356[[#This Row],[SALIDAS]]*Tabla356[[#This Row],[PRECIO]]</f>
        <v>5440</v>
      </c>
      <c r="O491" s="2">
        <f>+Tabla356[[#This Row],[BALANCE INICIAL2]]+Tabla356[[#This Row],[ENTRADAS3]]-Tabla356[[#This Row],[SALIDAS4]]</f>
        <v>10000</v>
      </c>
    </row>
    <row r="492" spans="1:15">
      <c r="A492" s="9" t="s">
        <v>43</v>
      </c>
      <c r="B492" s="10" t="s">
        <v>879</v>
      </c>
      <c r="C492" t="s">
        <v>96</v>
      </c>
      <c r="D492" t="s">
        <v>379</v>
      </c>
      <c r="F492" s="9" t="s">
        <v>825</v>
      </c>
      <c r="G492">
        <v>168</v>
      </c>
      <c r="J492">
        <f>+Tabla356[[#This Row],[BALANCE INICIAL]]+Tabla356[[#This Row],[ENTRADAS]]-Tabla356[[#This Row],[SALIDAS]]</f>
        <v>168</v>
      </c>
      <c r="K492" s="2">
        <v>370</v>
      </c>
      <c r="L492" s="2">
        <f>+Tabla356[[#This Row],[BALANCE INICIAL]]*Tabla356[[#This Row],[PRECIO]]</f>
        <v>62160</v>
      </c>
      <c r="M492" s="2">
        <f>+Tabla356[[#This Row],[ENTRADAS]]*Tabla356[[#This Row],[PRECIO]]</f>
        <v>0</v>
      </c>
      <c r="N492" s="2">
        <f>+Tabla356[[#This Row],[SALIDAS]]*Tabla356[[#This Row],[PRECIO]]</f>
        <v>0</v>
      </c>
      <c r="O492" s="2">
        <f>+Tabla356[[#This Row],[BALANCE INICIAL2]]+Tabla356[[#This Row],[ENTRADAS3]]-Tabla356[[#This Row],[SALIDAS4]]</f>
        <v>62160</v>
      </c>
    </row>
    <row r="493" spans="1:15">
      <c r="A493" s="13" t="s">
        <v>33</v>
      </c>
      <c r="B493" s="10" t="s">
        <v>879</v>
      </c>
      <c r="C493" t="s">
        <v>106</v>
      </c>
      <c r="D493" t="s">
        <v>643</v>
      </c>
      <c r="F493" s="9" t="s">
        <v>870</v>
      </c>
      <c r="G493">
        <v>4</v>
      </c>
      <c r="J493">
        <f>+Tabla356[[#This Row],[BALANCE INICIAL]]+Tabla356[[#This Row],[ENTRADAS]]-Tabla356[[#This Row],[SALIDAS]]</f>
        <v>4</v>
      </c>
      <c r="K493" s="2">
        <v>450</v>
      </c>
      <c r="L493" s="2">
        <f>+Tabla356[[#This Row],[BALANCE INICIAL]]*Tabla356[[#This Row],[PRECIO]]</f>
        <v>1800</v>
      </c>
      <c r="M493" s="2">
        <f>+Tabla356[[#This Row],[ENTRADAS]]*Tabla356[[#This Row],[PRECIO]]</f>
        <v>0</v>
      </c>
      <c r="N493" s="2">
        <f>+Tabla356[[#This Row],[SALIDAS]]*Tabla356[[#This Row],[PRECIO]]</f>
        <v>0</v>
      </c>
      <c r="O493" s="2">
        <f>+Tabla356[[#This Row],[BALANCE INICIAL2]]+Tabla356[[#This Row],[ENTRADAS3]]-Tabla356[[#This Row],[SALIDAS4]]</f>
        <v>1800</v>
      </c>
    </row>
    <row r="494" spans="1:15">
      <c r="A494" s="9" t="s">
        <v>33</v>
      </c>
      <c r="B494" s="10" t="s">
        <v>879</v>
      </c>
      <c r="C494" t="s">
        <v>106</v>
      </c>
      <c r="D494" t="s">
        <v>691</v>
      </c>
      <c r="F494" s="9" t="s">
        <v>820</v>
      </c>
      <c r="G494">
        <v>202</v>
      </c>
      <c r="J494">
        <f>+Tabla356[[#This Row],[BALANCE INICIAL]]+Tabla356[[#This Row],[ENTRADAS]]-Tabla356[[#This Row],[SALIDAS]]</f>
        <v>202</v>
      </c>
      <c r="K494" s="2">
        <v>275</v>
      </c>
      <c r="L494" s="2">
        <f>+Tabla356[[#This Row],[BALANCE INICIAL]]*Tabla356[[#This Row],[PRECIO]]</f>
        <v>55550</v>
      </c>
      <c r="M494" s="2">
        <f>+Tabla356[[#This Row],[ENTRADAS]]*Tabla356[[#This Row],[PRECIO]]</f>
        <v>0</v>
      </c>
      <c r="N494" s="2">
        <f>+Tabla356[[#This Row],[SALIDAS]]*Tabla356[[#This Row],[PRECIO]]</f>
        <v>0</v>
      </c>
      <c r="O494" s="2">
        <f>+Tabla356[[#This Row],[BALANCE INICIAL2]]+Tabla356[[#This Row],[ENTRADAS3]]-Tabla356[[#This Row],[SALIDAS4]]</f>
        <v>55550</v>
      </c>
    </row>
    <row r="495" spans="1:15">
      <c r="A495" s="9" t="s">
        <v>33</v>
      </c>
      <c r="B495" s="10" t="s">
        <v>879</v>
      </c>
      <c r="C495" t="s">
        <v>106</v>
      </c>
      <c r="D495" t="s">
        <v>692</v>
      </c>
      <c r="F495" s="9" t="s">
        <v>820</v>
      </c>
      <c r="G495">
        <v>1</v>
      </c>
      <c r="J495">
        <f>+Tabla356[[#This Row],[BALANCE INICIAL]]+Tabla356[[#This Row],[ENTRADAS]]-Tabla356[[#This Row],[SALIDAS]]</f>
        <v>1</v>
      </c>
      <c r="K495" s="2">
        <v>1850</v>
      </c>
      <c r="L495" s="2">
        <f>+Tabla356[[#This Row],[BALANCE INICIAL]]*Tabla356[[#This Row],[PRECIO]]</f>
        <v>1850</v>
      </c>
      <c r="M495" s="2">
        <f>+Tabla356[[#This Row],[ENTRADAS]]*Tabla356[[#This Row],[PRECIO]]</f>
        <v>0</v>
      </c>
      <c r="N495" s="2">
        <f>+Tabla356[[#This Row],[SALIDAS]]*Tabla356[[#This Row],[PRECIO]]</f>
        <v>0</v>
      </c>
      <c r="O495" s="2">
        <f>+Tabla356[[#This Row],[BALANCE INICIAL2]]+Tabla356[[#This Row],[ENTRADAS3]]-Tabla356[[#This Row],[SALIDAS4]]</f>
        <v>1850</v>
      </c>
    </row>
    <row r="496" spans="1:15">
      <c r="A496" s="9" t="s">
        <v>33</v>
      </c>
      <c r="B496" s="10" t="s">
        <v>879</v>
      </c>
      <c r="C496" t="s">
        <v>106</v>
      </c>
      <c r="D496" t="s">
        <v>693</v>
      </c>
      <c r="F496" s="9" t="s">
        <v>820</v>
      </c>
      <c r="G496">
        <v>8</v>
      </c>
      <c r="J496">
        <f>+Tabla356[[#This Row],[BALANCE INICIAL]]+Tabla356[[#This Row],[ENTRADAS]]-Tabla356[[#This Row],[SALIDAS]]</f>
        <v>8</v>
      </c>
      <c r="K496" s="2">
        <v>900</v>
      </c>
      <c r="L496" s="2">
        <f>+Tabla356[[#This Row],[BALANCE INICIAL]]*Tabla356[[#This Row],[PRECIO]]</f>
        <v>7200</v>
      </c>
      <c r="M496" s="2">
        <f>+Tabla356[[#This Row],[ENTRADAS]]*Tabla356[[#This Row],[PRECIO]]</f>
        <v>0</v>
      </c>
      <c r="N496" s="2">
        <f>+Tabla356[[#This Row],[SALIDAS]]*Tabla356[[#This Row],[PRECIO]]</f>
        <v>0</v>
      </c>
      <c r="O496" s="2">
        <f>+Tabla356[[#This Row],[BALANCE INICIAL2]]+Tabla356[[#This Row],[ENTRADAS3]]-Tabla356[[#This Row],[SALIDAS4]]</f>
        <v>7200</v>
      </c>
    </row>
    <row r="497" spans="1:15">
      <c r="A497" s="9" t="s">
        <v>33</v>
      </c>
      <c r="B497" s="10" t="s">
        <v>879</v>
      </c>
      <c r="C497" t="s">
        <v>106</v>
      </c>
      <c r="D497" t="s">
        <v>694</v>
      </c>
      <c r="F497" s="9" t="s">
        <v>820</v>
      </c>
      <c r="G497">
        <v>2</v>
      </c>
      <c r="J497">
        <f>+Tabla356[[#This Row],[BALANCE INICIAL]]+Tabla356[[#This Row],[ENTRADAS]]-Tabla356[[#This Row],[SALIDAS]]</f>
        <v>2</v>
      </c>
      <c r="K497" s="2">
        <v>290</v>
      </c>
      <c r="L497" s="2">
        <f>+Tabla356[[#This Row],[BALANCE INICIAL]]*Tabla356[[#This Row],[PRECIO]]</f>
        <v>580</v>
      </c>
      <c r="M497" s="2">
        <f>+Tabla356[[#This Row],[ENTRADAS]]*Tabla356[[#This Row],[PRECIO]]</f>
        <v>0</v>
      </c>
      <c r="N497" s="2">
        <f>+Tabla356[[#This Row],[SALIDAS]]*Tabla356[[#This Row],[PRECIO]]</f>
        <v>0</v>
      </c>
      <c r="O497" s="2">
        <f>+Tabla356[[#This Row],[BALANCE INICIAL2]]+Tabla356[[#This Row],[ENTRADAS3]]-Tabla356[[#This Row],[SALIDAS4]]</f>
        <v>580</v>
      </c>
    </row>
    <row r="498" spans="1:15">
      <c r="A498" s="14" t="s">
        <v>33</v>
      </c>
      <c r="B498" s="10" t="s">
        <v>879</v>
      </c>
      <c r="C498" s="16" t="s">
        <v>106</v>
      </c>
      <c r="D498" t="s">
        <v>705</v>
      </c>
      <c r="F498" s="9" t="s">
        <v>825</v>
      </c>
      <c r="G498">
        <v>2</v>
      </c>
      <c r="J498">
        <f>+Tabla356[[#This Row],[BALANCE INICIAL]]+Tabla356[[#This Row],[ENTRADAS]]-Tabla356[[#This Row],[SALIDAS]]</f>
        <v>2</v>
      </c>
      <c r="K498" s="2">
        <v>290</v>
      </c>
      <c r="L498" s="2">
        <f>+Tabla356[[#This Row],[BALANCE INICIAL]]*Tabla356[[#This Row],[PRECIO]]</f>
        <v>580</v>
      </c>
      <c r="M498" s="2">
        <f>+Tabla356[[#This Row],[ENTRADAS]]*Tabla356[[#This Row],[PRECIO]]</f>
        <v>0</v>
      </c>
      <c r="N498" s="2">
        <f>+Tabla356[[#This Row],[SALIDAS]]*Tabla356[[#This Row],[PRECIO]]</f>
        <v>0</v>
      </c>
      <c r="O498" s="2">
        <f>+Tabla356[[#This Row],[BALANCE INICIAL2]]+Tabla356[[#This Row],[ENTRADAS3]]-Tabla356[[#This Row],[SALIDAS4]]</f>
        <v>580</v>
      </c>
    </row>
    <row r="499" spans="1:15">
      <c r="A499" s="9" t="s">
        <v>33</v>
      </c>
      <c r="B499" s="10" t="s">
        <v>879</v>
      </c>
      <c r="C499" t="s">
        <v>106</v>
      </c>
      <c r="D499" t="s">
        <v>708</v>
      </c>
      <c r="F499" s="9" t="s">
        <v>825</v>
      </c>
      <c r="G499">
        <v>9</v>
      </c>
      <c r="J499">
        <f>+Tabla356[[#This Row],[BALANCE INICIAL]]+Tabla356[[#This Row],[ENTRADAS]]-Tabla356[[#This Row],[SALIDAS]]</f>
        <v>9</v>
      </c>
      <c r="K499" s="2">
        <v>633.62</v>
      </c>
      <c r="L499" s="2">
        <f>+Tabla356[[#This Row],[BALANCE INICIAL]]*Tabla356[[#This Row],[PRECIO]]</f>
        <v>5702.58</v>
      </c>
      <c r="M499" s="2">
        <f>+Tabla356[[#This Row],[ENTRADAS]]*Tabla356[[#This Row],[PRECIO]]</f>
        <v>0</v>
      </c>
      <c r="N499" s="2">
        <f>+Tabla356[[#This Row],[SALIDAS]]*Tabla356[[#This Row],[PRECIO]]</f>
        <v>0</v>
      </c>
      <c r="O499" s="2">
        <f>+Tabla356[[#This Row],[BALANCE INICIAL2]]+Tabla356[[#This Row],[ENTRADAS3]]-Tabla356[[#This Row],[SALIDAS4]]</f>
        <v>5702.58</v>
      </c>
    </row>
    <row r="500" spans="1:15">
      <c r="A500" s="9" t="s">
        <v>33</v>
      </c>
      <c r="B500" s="10" t="s">
        <v>879</v>
      </c>
      <c r="C500" t="s">
        <v>106</v>
      </c>
      <c r="D500" t="s">
        <v>709</v>
      </c>
      <c r="F500" s="9" t="s">
        <v>825</v>
      </c>
      <c r="G500">
        <v>13</v>
      </c>
      <c r="J500">
        <f>+Tabla356[[#This Row],[BALANCE INICIAL]]+Tabla356[[#This Row],[ENTRADAS]]-Tabla356[[#This Row],[SALIDAS]]</f>
        <v>13</v>
      </c>
      <c r="K500" s="2">
        <v>615</v>
      </c>
      <c r="L500" s="2">
        <f>+Tabla356[[#This Row],[BALANCE INICIAL]]*Tabla356[[#This Row],[PRECIO]]</f>
        <v>7995</v>
      </c>
      <c r="M500" s="2">
        <f>+Tabla356[[#This Row],[ENTRADAS]]*Tabla356[[#This Row],[PRECIO]]</f>
        <v>0</v>
      </c>
      <c r="N500" s="2">
        <f>+Tabla356[[#This Row],[SALIDAS]]*Tabla356[[#This Row],[PRECIO]]</f>
        <v>0</v>
      </c>
      <c r="O500" s="2">
        <f>+Tabla356[[#This Row],[BALANCE INICIAL2]]+Tabla356[[#This Row],[ENTRADAS3]]-Tabla356[[#This Row],[SALIDAS4]]</f>
        <v>7995</v>
      </c>
    </row>
    <row r="501" spans="1:15">
      <c r="A501" s="9" t="s">
        <v>33</v>
      </c>
      <c r="B501" s="10" t="s">
        <v>879</v>
      </c>
      <c r="C501" t="s">
        <v>106</v>
      </c>
      <c r="D501" t="s">
        <v>716</v>
      </c>
      <c r="F501" s="9" t="s">
        <v>825</v>
      </c>
      <c r="G501">
        <v>7</v>
      </c>
      <c r="J501">
        <f>+Tabla356[[#This Row],[BALANCE INICIAL]]+Tabla356[[#This Row],[ENTRADAS]]-Tabla356[[#This Row],[SALIDAS]]</f>
        <v>7</v>
      </c>
      <c r="K501" s="2">
        <v>1650</v>
      </c>
      <c r="L501" s="2">
        <f>+Tabla356[[#This Row],[BALANCE INICIAL]]*Tabla356[[#This Row],[PRECIO]]</f>
        <v>11550</v>
      </c>
      <c r="M501" s="2">
        <f>+Tabla356[[#This Row],[ENTRADAS]]*Tabla356[[#This Row],[PRECIO]]</f>
        <v>0</v>
      </c>
      <c r="N501" s="2">
        <f>+Tabla356[[#This Row],[SALIDAS]]*Tabla356[[#This Row],[PRECIO]]</f>
        <v>0</v>
      </c>
      <c r="O501" s="2">
        <f>+Tabla356[[#This Row],[BALANCE INICIAL2]]+Tabla356[[#This Row],[ENTRADAS3]]-Tabla356[[#This Row],[SALIDAS4]]</f>
        <v>11550</v>
      </c>
    </row>
    <row r="502" spans="1:15">
      <c r="A502" s="9" t="s">
        <v>33</v>
      </c>
      <c r="B502" s="10" t="s">
        <v>879</v>
      </c>
      <c r="C502" t="s">
        <v>106</v>
      </c>
      <c r="D502" t="s">
        <v>717</v>
      </c>
      <c r="F502" s="9" t="s">
        <v>825</v>
      </c>
      <c r="G502">
        <v>12</v>
      </c>
      <c r="J502">
        <f>+Tabla356[[#This Row],[BALANCE INICIAL]]+Tabla356[[#This Row],[ENTRADAS]]-Tabla356[[#This Row],[SALIDAS]]</f>
        <v>12</v>
      </c>
      <c r="K502" s="2">
        <v>600</v>
      </c>
      <c r="L502" s="2">
        <f>+Tabla356[[#This Row],[BALANCE INICIAL]]*Tabla356[[#This Row],[PRECIO]]</f>
        <v>7200</v>
      </c>
      <c r="M502" s="2">
        <f>+Tabla356[[#This Row],[ENTRADAS]]*Tabla356[[#This Row],[PRECIO]]</f>
        <v>0</v>
      </c>
      <c r="N502" s="2">
        <f>+Tabla356[[#This Row],[SALIDAS]]*Tabla356[[#This Row],[PRECIO]]</f>
        <v>0</v>
      </c>
      <c r="O502" s="2">
        <f>+Tabla356[[#This Row],[BALANCE INICIAL2]]+Tabla356[[#This Row],[ENTRADAS3]]-Tabla356[[#This Row],[SALIDAS4]]</f>
        <v>7200</v>
      </c>
    </row>
    <row r="503" spans="1:15">
      <c r="A503" s="9" t="s">
        <v>33</v>
      </c>
      <c r="B503" s="10" t="s">
        <v>879</v>
      </c>
      <c r="C503" t="s">
        <v>106</v>
      </c>
      <c r="D503" t="s">
        <v>754</v>
      </c>
      <c r="F503" s="9" t="s">
        <v>865</v>
      </c>
      <c r="G503">
        <v>5</v>
      </c>
      <c r="J503">
        <f>+Tabla356[[#This Row],[BALANCE INICIAL]]+Tabla356[[#This Row],[ENTRADAS]]-Tabla356[[#This Row],[SALIDAS]]</f>
        <v>5</v>
      </c>
      <c r="K503" s="2">
        <v>950</v>
      </c>
      <c r="L503" s="2">
        <f>+Tabla356[[#This Row],[BALANCE INICIAL]]*Tabla356[[#This Row],[PRECIO]]</f>
        <v>4750</v>
      </c>
      <c r="M503" s="2">
        <f>+Tabla356[[#This Row],[ENTRADAS]]*Tabla356[[#This Row],[PRECIO]]</f>
        <v>0</v>
      </c>
      <c r="N503" s="2">
        <f>+Tabla356[[#This Row],[SALIDAS]]*Tabla356[[#This Row],[PRECIO]]</f>
        <v>0</v>
      </c>
      <c r="O503" s="2">
        <f>+Tabla356[[#This Row],[BALANCE INICIAL2]]+Tabla356[[#This Row],[ENTRADAS3]]-Tabla356[[#This Row],[SALIDAS4]]</f>
        <v>4750</v>
      </c>
    </row>
    <row r="504" spans="1:15">
      <c r="A504" s="9" t="s">
        <v>33</v>
      </c>
      <c r="B504" s="10" t="s">
        <v>879</v>
      </c>
      <c r="C504" t="s">
        <v>106</v>
      </c>
      <c r="D504" t="s">
        <v>800</v>
      </c>
      <c r="F504" s="9" t="s">
        <v>825</v>
      </c>
      <c r="G504">
        <v>4</v>
      </c>
      <c r="J504">
        <f>+Tabla356[[#This Row],[BALANCE INICIAL]]+Tabla356[[#This Row],[ENTRADAS]]-Tabla356[[#This Row],[SALIDAS]]</f>
        <v>4</v>
      </c>
      <c r="K504" s="2">
        <v>990</v>
      </c>
      <c r="L504" s="2">
        <f>+Tabla356[[#This Row],[BALANCE INICIAL]]*Tabla356[[#This Row],[PRECIO]]</f>
        <v>3960</v>
      </c>
      <c r="M504" s="2">
        <f>+Tabla356[[#This Row],[ENTRADAS]]*Tabla356[[#This Row],[PRECIO]]</f>
        <v>0</v>
      </c>
      <c r="N504" s="2">
        <f>+Tabla356[[#This Row],[SALIDAS]]*Tabla356[[#This Row],[PRECIO]]</f>
        <v>0</v>
      </c>
      <c r="O504" s="2">
        <f>+Tabla356[[#This Row],[BALANCE INICIAL2]]+Tabla356[[#This Row],[ENTRADAS3]]-Tabla356[[#This Row],[SALIDAS4]]</f>
        <v>3960</v>
      </c>
    </row>
    <row r="505" spans="1:15">
      <c r="A505" s="9" t="s">
        <v>33</v>
      </c>
      <c r="B505" s="10" t="s">
        <v>879</v>
      </c>
      <c r="C505" t="s">
        <v>106</v>
      </c>
      <c r="D505" t="s">
        <v>801</v>
      </c>
      <c r="F505" s="9" t="s">
        <v>825</v>
      </c>
      <c r="G505">
        <v>3</v>
      </c>
      <c r="I505">
        <v>2</v>
      </c>
      <c r="J505">
        <f>+Tabla356[[#This Row],[BALANCE INICIAL]]+Tabla356[[#This Row],[ENTRADAS]]-Tabla356[[#This Row],[SALIDAS]]</f>
        <v>1</v>
      </c>
      <c r="K505" s="2">
        <v>750</v>
      </c>
      <c r="L505" s="2">
        <f>+Tabla356[[#This Row],[BALANCE INICIAL]]*Tabla356[[#This Row],[PRECIO]]</f>
        <v>2250</v>
      </c>
      <c r="M505" s="2">
        <f>+Tabla356[[#This Row],[ENTRADAS]]*Tabla356[[#This Row],[PRECIO]]</f>
        <v>0</v>
      </c>
      <c r="N505" s="2">
        <f>+Tabla356[[#This Row],[SALIDAS]]*Tabla356[[#This Row],[PRECIO]]</f>
        <v>1500</v>
      </c>
      <c r="O505" s="2">
        <f>+Tabla356[[#This Row],[BALANCE INICIAL2]]+Tabla356[[#This Row],[ENTRADAS3]]-Tabla356[[#This Row],[SALIDAS4]]</f>
        <v>750</v>
      </c>
    </row>
    <row r="506" spans="1:15">
      <c r="A506" s="9" t="s">
        <v>33</v>
      </c>
      <c r="B506" s="10" t="s">
        <v>879</v>
      </c>
      <c r="C506" t="s">
        <v>106</v>
      </c>
      <c r="D506" t="s">
        <v>819</v>
      </c>
      <c r="F506" s="9" t="s">
        <v>825</v>
      </c>
      <c r="G506">
        <v>1</v>
      </c>
      <c r="J506">
        <f>+Tabla356[[#This Row],[BALANCE INICIAL]]+Tabla356[[#This Row],[ENTRADAS]]-Tabla356[[#This Row],[SALIDAS]]</f>
        <v>1</v>
      </c>
      <c r="K506" s="2">
        <v>1490</v>
      </c>
      <c r="L506" s="2">
        <f>+Tabla356[[#This Row],[BALANCE INICIAL]]*Tabla356[[#This Row],[PRECIO]]</f>
        <v>1490</v>
      </c>
      <c r="M506" s="2">
        <f>+Tabla356[[#This Row],[ENTRADAS]]*Tabla356[[#This Row],[PRECIO]]</f>
        <v>0</v>
      </c>
      <c r="N506" s="2">
        <f>+Tabla356[[#This Row],[SALIDAS]]*Tabla356[[#This Row],[PRECIO]]</f>
        <v>0</v>
      </c>
      <c r="O506" s="2">
        <f>+Tabla356[[#This Row],[BALANCE INICIAL2]]+Tabla356[[#This Row],[ENTRADAS3]]-Tabla356[[#This Row],[SALIDAS4]]</f>
        <v>1490</v>
      </c>
    </row>
    <row r="507" spans="1:15">
      <c r="A507" s="9" t="s">
        <v>32</v>
      </c>
      <c r="B507" s="16" t="s">
        <v>888</v>
      </c>
      <c r="C507" t="s">
        <v>76</v>
      </c>
      <c r="D507" t="s">
        <v>163</v>
      </c>
      <c r="F507" s="9" t="s">
        <v>826</v>
      </c>
      <c r="G507">
        <v>2</v>
      </c>
      <c r="J507">
        <f>+Tabla356[[#This Row],[BALANCE INICIAL]]+Tabla356[[#This Row],[ENTRADAS]]-Tabla356[[#This Row],[SALIDAS]]</f>
        <v>2</v>
      </c>
      <c r="K507" s="2">
        <v>185</v>
      </c>
      <c r="L507" s="2">
        <f>+Tabla356[[#This Row],[BALANCE INICIAL]]*Tabla356[[#This Row],[PRECIO]]</f>
        <v>370</v>
      </c>
      <c r="M507" s="2">
        <f>+Tabla356[[#This Row],[ENTRADAS]]*Tabla356[[#This Row],[PRECIO]]</f>
        <v>0</v>
      </c>
      <c r="N507" s="2">
        <f>+Tabla356[[#This Row],[SALIDAS]]*Tabla356[[#This Row],[PRECIO]]</f>
        <v>0</v>
      </c>
      <c r="O507" s="2">
        <f>+Tabla356[[#This Row],[BALANCE INICIAL2]]+Tabla356[[#This Row],[ENTRADAS3]]-Tabla356[[#This Row],[SALIDAS4]]</f>
        <v>370</v>
      </c>
    </row>
    <row r="508" spans="1:15">
      <c r="A508" s="20" t="s">
        <v>30</v>
      </c>
      <c r="B508" s="16" t="s">
        <v>876</v>
      </c>
      <c r="C508" t="s">
        <v>112</v>
      </c>
      <c r="D508" t="s">
        <v>722</v>
      </c>
      <c r="F508" s="9" t="s">
        <v>820</v>
      </c>
      <c r="G508">
        <v>4</v>
      </c>
      <c r="J508">
        <f>+Tabla356[[#This Row],[BALANCE INICIAL]]+Tabla356[[#This Row],[ENTRADAS]]-Tabla356[[#This Row],[SALIDAS]]</f>
        <v>4</v>
      </c>
      <c r="K508" s="2">
        <v>699</v>
      </c>
      <c r="L508" s="2">
        <f>+Tabla356[[#This Row],[BALANCE INICIAL]]*Tabla356[[#This Row],[PRECIO]]</f>
        <v>2796</v>
      </c>
      <c r="M508" s="2">
        <f>+Tabla356[[#This Row],[ENTRADAS]]*Tabla356[[#This Row],[PRECIO]]</f>
        <v>0</v>
      </c>
      <c r="N508" s="2">
        <f>+Tabla356[[#This Row],[SALIDAS]]*Tabla356[[#This Row],[PRECIO]]</f>
        <v>0</v>
      </c>
      <c r="O508" s="2">
        <f>+Tabla356[[#This Row],[BALANCE INICIAL2]]+Tabla356[[#This Row],[ENTRADAS3]]-Tabla356[[#This Row],[SALIDAS4]]</f>
        <v>2796</v>
      </c>
    </row>
    <row r="509" spans="1:15">
      <c r="A509" s="21" t="s">
        <v>30</v>
      </c>
      <c r="B509" s="16" t="s">
        <v>876</v>
      </c>
      <c r="C509" t="s">
        <v>112</v>
      </c>
      <c r="D509" t="s">
        <v>723</v>
      </c>
      <c r="F509" s="9" t="s">
        <v>820</v>
      </c>
      <c r="G509">
        <v>1</v>
      </c>
      <c r="J509">
        <f>+Tabla356[[#This Row],[BALANCE INICIAL]]+Tabla356[[#This Row],[ENTRADAS]]-Tabla356[[#This Row],[SALIDAS]]</f>
        <v>1</v>
      </c>
      <c r="K509" s="2">
        <v>450</v>
      </c>
      <c r="L509" s="2">
        <f>+Tabla356[[#This Row],[BALANCE INICIAL]]*Tabla356[[#This Row],[PRECIO]]</f>
        <v>450</v>
      </c>
      <c r="M509" s="2">
        <f>+Tabla356[[#This Row],[ENTRADAS]]*Tabla356[[#This Row],[PRECIO]]</f>
        <v>0</v>
      </c>
      <c r="N509" s="2">
        <f>+Tabla356[[#This Row],[SALIDAS]]*Tabla356[[#This Row],[PRECIO]]</f>
        <v>0</v>
      </c>
      <c r="O509" s="2">
        <f>+Tabla356[[#This Row],[BALANCE INICIAL2]]+Tabla356[[#This Row],[ENTRADAS3]]-Tabla356[[#This Row],[SALIDAS4]]</f>
        <v>450</v>
      </c>
    </row>
    <row r="510" spans="1:15">
      <c r="A510" s="9" t="s">
        <v>26</v>
      </c>
      <c r="B510" s="16" t="s">
        <v>887</v>
      </c>
      <c r="C510" t="s">
        <v>70</v>
      </c>
      <c r="D510" t="s">
        <v>125</v>
      </c>
      <c r="F510" s="9" t="s">
        <v>820</v>
      </c>
      <c r="G510">
        <v>15</v>
      </c>
      <c r="J510">
        <f>+Tabla356[[#This Row],[BALANCE INICIAL]]+Tabla356[[#This Row],[ENTRADAS]]-Tabla356[[#This Row],[SALIDAS]]</f>
        <v>15</v>
      </c>
      <c r="K510" s="2">
        <v>250</v>
      </c>
      <c r="L510" s="2">
        <f>+Tabla356[[#This Row],[BALANCE INICIAL]]*Tabla356[[#This Row],[PRECIO]]</f>
        <v>3750</v>
      </c>
      <c r="M510" s="2">
        <f>+Tabla356[[#This Row],[ENTRADAS]]*Tabla356[[#This Row],[PRECIO]]</f>
        <v>0</v>
      </c>
      <c r="N510" s="2">
        <f>+Tabla356[[#This Row],[SALIDAS]]*Tabla356[[#This Row],[PRECIO]]</f>
        <v>0</v>
      </c>
      <c r="O510" s="2">
        <f>+Tabla356[[#This Row],[BALANCE INICIAL2]]+Tabla356[[#This Row],[ENTRADAS3]]-Tabla356[[#This Row],[SALIDAS4]]</f>
        <v>3750</v>
      </c>
    </row>
    <row r="511" spans="1:15">
      <c r="A511" s="9" t="s">
        <v>26</v>
      </c>
      <c r="B511" s="16" t="s">
        <v>887</v>
      </c>
      <c r="C511" t="s">
        <v>70</v>
      </c>
      <c r="D511" t="s">
        <v>132</v>
      </c>
      <c r="F511" s="9" t="s">
        <v>820</v>
      </c>
      <c r="G511">
        <v>1</v>
      </c>
      <c r="J511">
        <f>+Tabla356[[#This Row],[BALANCE INICIAL]]+Tabla356[[#This Row],[ENTRADAS]]-Tabla356[[#This Row],[SALIDAS]]</f>
        <v>1</v>
      </c>
      <c r="K511" s="2">
        <v>2200</v>
      </c>
      <c r="L511" s="2">
        <f>+Tabla356[[#This Row],[BALANCE INICIAL]]*Tabla356[[#This Row],[PRECIO]]</f>
        <v>2200</v>
      </c>
      <c r="M511" s="2">
        <f>+Tabla356[[#This Row],[ENTRADAS]]*Tabla356[[#This Row],[PRECIO]]</f>
        <v>0</v>
      </c>
      <c r="N511" s="2">
        <f>+Tabla356[[#This Row],[SALIDAS]]*Tabla356[[#This Row],[PRECIO]]</f>
        <v>0</v>
      </c>
      <c r="O511" s="2">
        <f>+Tabla356[[#This Row],[BALANCE INICIAL2]]+Tabla356[[#This Row],[ENTRADAS3]]-Tabla356[[#This Row],[SALIDAS4]]</f>
        <v>2200</v>
      </c>
    </row>
    <row r="512" spans="1:15">
      <c r="A512" s="9" t="s">
        <v>26</v>
      </c>
      <c r="B512" s="16" t="s">
        <v>887</v>
      </c>
      <c r="C512" t="s">
        <v>70</v>
      </c>
      <c r="D512" t="s">
        <v>156</v>
      </c>
      <c r="F512" s="9" t="s">
        <v>826</v>
      </c>
      <c r="G512">
        <v>37</v>
      </c>
      <c r="J512">
        <f>+Tabla356[[#This Row],[BALANCE INICIAL]]+Tabla356[[#This Row],[ENTRADAS]]-Tabla356[[#This Row],[SALIDAS]]</f>
        <v>37</v>
      </c>
      <c r="K512" s="2">
        <v>130</v>
      </c>
      <c r="L512" s="2">
        <f>+Tabla356[[#This Row],[BALANCE INICIAL]]*Tabla356[[#This Row],[PRECIO]]</f>
        <v>4810</v>
      </c>
      <c r="M512" s="2">
        <f>+Tabla356[[#This Row],[ENTRADAS]]*Tabla356[[#This Row],[PRECIO]]</f>
        <v>0</v>
      </c>
      <c r="N512" s="2">
        <f>+Tabla356[[#This Row],[SALIDAS]]*Tabla356[[#This Row],[PRECIO]]</f>
        <v>0</v>
      </c>
      <c r="O512" s="2">
        <f>+Tabla356[[#This Row],[BALANCE INICIAL2]]+Tabla356[[#This Row],[ENTRADAS3]]-Tabla356[[#This Row],[SALIDAS4]]</f>
        <v>4810</v>
      </c>
    </row>
    <row r="513" spans="1:15">
      <c r="A513" s="9" t="s">
        <v>26</v>
      </c>
      <c r="B513" s="16" t="s">
        <v>887</v>
      </c>
      <c r="C513" t="s">
        <v>70</v>
      </c>
      <c r="D513" t="s">
        <v>157</v>
      </c>
      <c r="F513" s="9" t="s">
        <v>820</v>
      </c>
      <c r="G513">
        <v>15</v>
      </c>
      <c r="J513">
        <f>+Tabla356[[#This Row],[BALANCE INICIAL]]+Tabla356[[#This Row],[ENTRADAS]]-Tabla356[[#This Row],[SALIDAS]]</f>
        <v>15</v>
      </c>
      <c r="K513" s="2">
        <v>53</v>
      </c>
      <c r="L513" s="2">
        <f>+Tabla356[[#This Row],[BALANCE INICIAL]]*Tabla356[[#This Row],[PRECIO]]</f>
        <v>795</v>
      </c>
      <c r="M513" s="2">
        <f>+Tabla356[[#This Row],[ENTRADAS]]*Tabla356[[#This Row],[PRECIO]]</f>
        <v>0</v>
      </c>
      <c r="N513" s="2">
        <f>+Tabla356[[#This Row],[SALIDAS]]*Tabla356[[#This Row],[PRECIO]]</f>
        <v>0</v>
      </c>
      <c r="O513" s="2">
        <f>+Tabla356[[#This Row],[BALANCE INICIAL2]]+Tabla356[[#This Row],[ENTRADAS3]]-Tabla356[[#This Row],[SALIDAS4]]</f>
        <v>795</v>
      </c>
    </row>
    <row r="514" spans="1:15">
      <c r="A514" s="9" t="s">
        <v>26</v>
      </c>
      <c r="B514" s="16" t="s">
        <v>887</v>
      </c>
      <c r="C514" t="s">
        <v>70</v>
      </c>
      <c r="D514" t="s">
        <v>227</v>
      </c>
      <c r="F514" s="9" t="s">
        <v>821</v>
      </c>
      <c r="G514">
        <v>1</v>
      </c>
      <c r="J514">
        <f>+Tabla356[[#This Row],[BALANCE INICIAL]]+Tabla356[[#This Row],[ENTRADAS]]-Tabla356[[#This Row],[SALIDAS]]</f>
        <v>1</v>
      </c>
      <c r="K514" s="2">
        <v>4300</v>
      </c>
      <c r="L514" s="2">
        <f>+Tabla356[[#This Row],[BALANCE INICIAL]]*Tabla356[[#This Row],[PRECIO]]</f>
        <v>4300</v>
      </c>
      <c r="M514" s="2">
        <f>+Tabla356[[#This Row],[ENTRADAS]]*Tabla356[[#This Row],[PRECIO]]</f>
        <v>0</v>
      </c>
      <c r="N514" s="2">
        <f>+Tabla356[[#This Row],[SALIDAS]]*Tabla356[[#This Row],[PRECIO]]</f>
        <v>0</v>
      </c>
      <c r="O514" s="2">
        <f>+Tabla356[[#This Row],[BALANCE INICIAL2]]+Tabla356[[#This Row],[ENTRADAS3]]-Tabla356[[#This Row],[SALIDAS4]]</f>
        <v>4300</v>
      </c>
    </row>
    <row r="515" spans="1:15">
      <c r="A515" s="9" t="s">
        <v>26</v>
      </c>
      <c r="B515" s="16" t="s">
        <v>887</v>
      </c>
      <c r="C515" t="s">
        <v>70</v>
      </c>
      <c r="D515" t="s">
        <v>258</v>
      </c>
      <c r="F515" s="9" t="s">
        <v>820</v>
      </c>
      <c r="G515">
        <v>3</v>
      </c>
      <c r="I515">
        <v>1</v>
      </c>
      <c r="J515">
        <f>+Tabla356[[#This Row],[BALANCE INICIAL]]+Tabla356[[#This Row],[ENTRADAS]]-Tabla356[[#This Row],[SALIDAS]]</f>
        <v>2</v>
      </c>
      <c r="K515" s="2">
        <v>953.39</v>
      </c>
      <c r="L515" s="2">
        <f>+Tabla356[[#This Row],[BALANCE INICIAL]]*Tabla356[[#This Row],[PRECIO]]</f>
        <v>2860.17</v>
      </c>
      <c r="M515" s="2">
        <f>+Tabla356[[#This Row],[ENTRADAS]]*Tabla356[[#This Row],[PRECIO]]</f>
        <v>0</v>
      </c>
      <c r="N515" s="2">
        <f>+Tabla356[[#This Row],[SALIDAS]]*Tabla356[[#This Row],[PRECIO]]</f>
        <v>953.39</v>
      </c>
      <c r="O515" s="2">
        <f>+Tabla356[[#This Row],[BALANCE INICIAL2]]+Tabla356[[#This Row],[ENTRADAS3]]-Tabla356[[#This Row],[SALIDAS4]]</f>
        <v>1906.7800000000002</v>
      </c>
    </row>
    <row r="516" spans="1:15">
      <c r="A516" s="9" t="s">
        <v>26</v>
      </c>
      <c r="B516" s="16" t="s">
        <v>887</v>
      </c>
      <c r="C516" t="s">
        <v>70</v>
      </c>
      <c r="D516" t="s">
        <v>259</v>
      </c>
      <c r="F516" s="9" t="s">
        <v>820</v>
      </c>
      <c r="G516">
        <v>7</v>
      </c>
      <c r="J516">
        <f>+Tabla356[[#This Row],[BALANCE INICIAL]]+Tabla356[[#This Row],[ENTRADAS]]-Tabla356[[#This Row],[SALIDAS]]</f>
        <v>7</v>
      </c>
      <c r="K516" s="2">
        <v>569.91999999999996</v>
      </c>
      <c r="L516" s="2">
        <f>+Tabla356[[#This Row],[BALANCE INICIAL]]*Tabla356[[#This Row],[PRECIO]]</f>
        <v>3989.4399999999996</v>
      </c>
      <c r="M516" s="2">
        <f>+Tabla356[[#This Row],[ENTRADAS]]*Tabla356[[#This Row],[PRECIO]]</f>
        <v>0</v>
      </c>
      <c r="N516" s="2">
        <f>+Tabla356[[#This Row],[SALIDAS]]*Tabla356[[#This Row],[PRECIO]]</f>
        <v>0</v>
      </c>
      <c r="O516" s="2">
        <f>+Tabla356[[#This Row],[BALANCE INICIAL2]]+Tabla356[[#This Row],[ENTRADAS3]]-Tabla356[[#This Row],[SALIDAS4]]</f>
        <v>3989.4399999999996</v>
      </c>
    </row>
    <row r="517" spans="1:15">
      <c r="A517" s="9" t="s">
        <v>26</v>
      </c>
      <c r="B517" s="16" t="s">
        <v>887</v>
      </c>
      <c r="C517" t="s">
        <v>70</v>
      </c>
      <c r="D517" t="s">
        <v>312</v>
      </c>
      <c r="F517" s="9" t="s">
        <v>820</v>
      </c>
      <c r="G517">
        <v>3</v>
      </c>
      <c r="I517">
        <v>1</v>
      </c>
      <c r="J517">
        <f>+Tabla356[[#This Row],[BALANCE INICIAL]]+Tabla356[[#This Row],[ENTRADAS]]-Tabla356[[#This Row],[SALIDAS]]</f>
        <v>2</v>
      </c>
      <c r="K517" s="2">
        <v>238.35</v>
      </c>
      <c r="L517" s="2">
        <f>+Tabla356[[#This Row],[BALANCE INICIAL]]*Tabla356[[#This Row],[PRECIO]]</f>
        <v>715.05</v>
      </c>
      <c r="M517" s="2">
        <f>+Tabla356[[#This Row],[ENTRADAS]]*Tabla356[[#This Row],[PRECIO]]</f>
        <v>0</v>
      </c>
      <c r="N517" s="2">
        <f>+Tabla356[[#This Row],[SALIDAS]]*Tabla356[[#This Row],[PRECIO]]</f>
        <v>238.35</v>
      </c>
      <c r="O517" s="2">
        <f>+Tabla356[[#This Row],[BALANCE INICIAL2]]+Tabla356[[#This Row],[ENTRADAS3]]-Tabla356[[#This Row],[SALIDAS4]]</f>
        <v>476.69999999999993</v>
      </c>
    </row>
    <row r="518" spans="1:15">
      <c r="A518" s="9" t="s">
        <v>26</v>
      </c>
      <c r="B518" s="16" t="s">
        <v>887</v>
      </c>
      <c r="C518" t="s">
        <v>70</v>
      </c>
      <c r="D518" t="s">
        <v>313</v>
      </c>
      <c r="F518" s="9" t="s">
        <v>820</v>
      </c>
      <c r="G518">
        <v>4</v>
      </c>
      <c r="J518">
        <f>+Tabla356[[#This Row],[BALANCE INICIAL]]+Tabla356[[#This Row],[ENTRADAS]]-Tabla356[[#This Row],[SALIDAS]]</f>
        <v>4</v>
      </c>
      <c r="K518" s="2">
        <v>503.18</v>
      </c>
      <c r="L518" s="2">
        <f>+Tabla356[[#This Row],[BALANCE INICIAL]]*Tabla356[[#This Row],[PRECIO]]</f>
        <v>2012.72</v>
      </c>
      <c r="M518" s="2">
        <f>+Tabla356[[#This Row],[ENTRADAS]]*Tabla356[[#This Row],[PRECIO]]</f>
        <v>0</v>
      </c>
      <c r="N518" s="2">
        <f>+Tabla356[[#This Row],[SALIDAS]]*Tabla356[[#This Row],[PRECIO]]</f>
        <v>0</v>
      </c>
      <c r="O518" s="2">
        <f>+Tabla356[[#This Row],[BALANCE INICIAL2]]+Tabla356[[#This Row],[ENTRADAS3]]-Tabla356[[#This Row],[SALIDAS4]]</f>
        <v>2012.72</v>
      </c>
    </row>
    <row r="519" spans="1:15">
      <c r="A519" s="9" t="s">
        <v>26</v>
      </c>
      <c r="B519" s="16" t="s">
        <v>887</v>
      </c>
      <c r="C519" t="s">
        <v>70</v>
      </c>
      <c r="D519" t="s">
        <v>363</v>
      </c>
      <c r="F519" s="9" t="s">
        <v>820</v>
      </c>
      <c r="G519">
        <v>3</v>
      </c>
      <c r="J519">
        <f>+Tabla356[[#This Row],[BALANCE INICIAL]]+Tabla356[[#This Row],[ENTRADAS]]-Tabla356[[#This Row],[SALIDAS]]</f>
        <v>3</v>
      </c>
      <c r="K519" s="2">
        <v>36</v>
      </c>
      <c r="L519" s="2">
        <f>+Tabla356[[#This Row],[BALANCE INICIAL]]*Tabla356[[#This Row],[PRECIO]]</f>
        <v>108</v>
      </c>
      <c r="M519" s="2">
        <f>+Tabla356[[#This Row],[ENTRADAS]]*Tabla356[[#This Row],[PRECIO]]</f>
        <v>0</v>
      </c>
      <c r="N519" s="2">
        <f>+Tabla356[[#This Row],[SALIDAS]]*Tabla356[[#This Row],[PRECIO]]</f>
        <v>0</v>
      </c>
      <c r="O519" s="2">
        <f>+Tabla356[[#This Row],[BALANCE INICIAL2]]+Tabla356[[#This Row],[ENTRADAS3]]-Tabla356[[#This Row],[SALIDAS4]]</f>
        <v>108</v>
      </c>
    </row>
    <row r="520" spans="1:15">
      <c r="A520" s="9" t="s">
        <v>42</v>
      </c>
      <c r="B520" s="19">
        <v>1206010001</v>
      </c>
      <c r="C520" t="s">
        <v>88</v>
      </c>
      <c r="D520" t="s">
        <v>268</v>
      </c>
      <c r="F520" s="9" t="s">
        <v>820</v>
      </c>
      <c r="G520">
        <v>3</v>
      </c>
      <c r="J520">
        <f>+Tabla356[[#This Row],[BALANCE INICIAL]]+Tabla356[[#This Row],[ENTRADAS]]-Tabla356[[#This Row],[SALIDAS]]</f>
        <v>3</v>
      </c>
      <c r="K520" s="2">
        <v>45</v>
      </c>
      <c r="L520" s="2">
        <f>+Tabla356[[#This Row],[BALANCE INICIAL]]*Tabla356[[#This Row],[PRECIO]]</f>
        <v>135</v>
      </c>
      <c r="M520" s="2">
        <f>+Tabla356[[#This Row],[ENTRADAS]]*Tabla356[[#This Row],[PRECIO]]</f>
        <v>0</v>
      </c>
      <c r="N520" s="2">
        <f>+Tabla356[[#This Row],[SALIDAS]]*Tabla356[[#This Row],[PRECIO]]</f>
        <v>0</v>
      </c>
      <c r="O520" s="2">
        <f>+Tabla356[[#This Row],[BALANCE INICIAL2]]+Tabla356[[#This Row],[ENTRADAS3]]-Tabla356[[#This Row],[SALIDAS4]]</f>
        <v>135</v>
      </c>
    </row>
    <row r="521" spans="1:15">
      <c r="A521" s="9" t="s">
        <v>42</v>
      </c>
      <c r="B521" s="19">
        <v>1206010001</v>
      </c>
      <c r="C521" t="s">
        <v>88</v>
      </c>
      <c r="D521" t="s">
        <v>269</v>
      </c>
      <c r="F521" s="9" t="s">
        <v>820</v>
      </c>
      <c r="G521">
        <v>3</v>
      </c>
      <c r="J521">
        <f>+Tabla356[[#This Row],[BALANCE INICIAL]]+Tabla356[[#This Row],[ENTRADAS]]-Tabla356[[#This Row],[SALIDAS]]</f>
        <v>3</v>
      </c>
      <c r="K521" s="2">
        <v>45</v>
      </c>
      <c r="L521" s="2">
        <f>+Tabla356[[#This Row],[BALANCE INICIAL]]*Tabla356[[#This Row],[PRECIO]]</f>
        <v>135</v>
      </c>
      <c r="M521" s="2">
        <f>+Tabla356[[#This Row],[ENTRADAS]]*Tabla356[[#This Row],[PRECIO]]</f>
        <v>0</v>
      </c>
      <c r="N521" s="2">
        <f>+Tabla356[[#This Row],[SALIDAS]]*Tabla356[[#This Row],[PRECIO]]</f>
        <v>0</v>
      </c>
      <c r="O521" s="2">
        <f>+Tabla356[[#This Row],[BALANCE INICIAL2]]+Tabla356[[#This Row],[ENTRADAS3]]-Tabla356[[#This Row],[SALIDAS4]]</f>
        <v>135</v>
      </c>
    </row>
    <row r="522" spans="1:15">
      <c r="A522" s="9" t="s">
        <v>42</v>
      </c>
      <c r="B522" s="19">
        <v>1206010001</v>
      </c>
      <c r="C522" t="s">
        <v>88</v>
      </c>
      <c r="D522" t="s">
        <v>270</v>
      </c>
      <c r="F522" s="9" t="s">
        <v>820</v>
      </c>
      <c r="G522">
        <v>4</v>
      </c>
      <c r="J522">
        <f>+Tabla356[[#This Row],[BALANCE INICIAL]]+Tabla356[[#This Row],[ENTRADAS]]-Tabla356[[#This Row],[SALIDAS]]</f>
        <v>4</v>
      </c>
      <c r="K522" s="2">
        <v>45</v>
      </c>
      <c r="L522" s="2">
        <f>+Tabla356[[#This Row],[BALANCE INICIAL]]*Tabla356[[#This Row],[PRECIO]]</f>
        <v>180</v>
      </c>
      <c r="M522" s="2">
        <f>+Tabla356[[#This Row],[ENTRADAS]]*Tabla356[[#This Row],[PRECIO]]</f>
        <v>0</v>
      </c>
      <c r="N522" s="2">
        <f>+Tabla356[[#This Row],[SALIDAS]]*Tabla356[[#This Row],[PRECIO]]</f>
        <v>0</v>
      </c>
      <c r="O522" s="2">
        <f>+Tabla356[[#This Row],[BALANCE INICIAL2]]+Tabla356[[#This Row],[ENTRADAS3]]-Tabla356[[#This Row],[SALIDAS4]]</f>
        <v>180</v>
      </c>
    </row>
    <row r="523" spans="1:15">
      <c r="A523" s="9" t="s">
        <v>42</v>
      </c>
      <c r="B523" s="19">
        <v>1206010001</v>
      </c>
      <c r="C523" t="s">
        <v>88</v>
      </c>
      <c r="D523" t="s">
        <v>317</v>
      </c>
      <c r="F523" s="9" t="s">
        <v>821</v>
      </c>
      <c r="G523">
        <v>5</v>
      </c>
      <c r="J523">
        <f>+Tabla356[[#This Row],[BALANCE INICIAL]]+Tabla356[[#This Row],[ENTRADAS]]-Tabla356[[#This Row],[SALIDAS]]</f>
        <v>5</v>
      </c>
      <c r="K523" s="2">
        <v>900</v>
      </c>
      <c r="L523" s="2">
        <f>+Tabla356[[#This Row],[BALANCE INICIAL]]*Tabla356[[#This Row],[PRECIO]]</f>
        <v>4500</v>
      </c>
      <c r="M523" s="2">
        <f>+Tabla356[[#This Row],[ENTRADAS]]*Tabla356[[#This Row],[PRECIO]]</f>
        <v>0</v>
      </c>
      <c r="N523" s="2">
        <f>+Tabla356[[#This Row],[SALIDAS]]*Tabla356[[#This Row],[PRECIO]]</f>
        <v>0</v>
      </c>
      <c r="O523" s="2">
        <f>+Tabla356[[#This Row],[BALANCE INICIAL2]]+Tabla356[[#This Row],[ENTRADAS3]]-Tabla356[[#This Row],[SALIDAS4]]</f>
        <v>4500</v>
      </c>
    </row>
    <row r="524" spans="1:15">
      <c r="A524" s="9" t="s">
        <v>42</v>
      </c>
      <c r="B524" s="19">
        <v>1206010001</v>
      </c>
      <c r="C524" t="s">
        <v>88</v>
      </c>
      <c r="D524" t="s">
        <v>319</v>
      </c>
      <c r="F524" s="9" t="s">
        <v>820</v>
      </c>
      <c r="G524">
        <v>4</v>
      </c>
      <c r="J524">
        <f>+Tabla356[[#This Row],[BALANCE INICIAL]]+Tabla356[[#This Row],[ENTRADAS]]-Tabla356[[#This Row],[SALIDAS]]</f>
        <v>4</v>
      </c>
      <c r="K524" s="2">
        <v>162.5</v>
      </c>
      <c r="L524" s="2">
        <f>+Tabla356[[#This Row],[BALANCE INICIAL]]*Tabla356[[#This Row],[PRECIO]]</f>
        <v>650</v>
      </c>
      <c r="M524" s="2">
        <f>+Tabla356[[#This Row],[ENTRADAS]]*Tabla356[[#This Row],[PRECIO]]</f>
        <v>0</v>
      </c>
      <c r="N524" s="2">
        <f>+Tabla356[[#This Row],[SALIDAS]]*Tabla356[[#This Row],[PRECIO]]</f>
        <v>0</v>
      </c>
      <c r="O524" s="2">
        <f>+Tabla356[[#This Row],[BALANCE INICIAL2]]+Tabla356[[#This Row],[ENTRADAS3]]-Tabla356[[#This Row],[SALIDAS4]]</f>
        <v>650</v>
      </c>
    </row>
    <row r="525" spans="1:15">
      <c r="A525" s="9" t="s">
        <v>42</v>
      </c>
      <c r="B525" s="19">
        <v>1206010001</v>
      </c>
      <c r="C525" t="s">
        <v>88</v>
      </c>
      <c r="D525" t="s">
        <v>375</v>
      </c>
      <c r="F525" s="9" t="s">
        <v>820</v>
      </c>
      <c r="G525">
        <v>4</v>
      </c>
      <c r="J525">
        <f>+Tabla356[[#This Row],[BALANCE INICIAL]]+Tabla356[[#This Row],[ENTRADAS]]-Tabla356[[#This Row],[SALIDAS]]</f>
        <v>4</v>
      </c>
      <c r="K525" s="2">
        <v>9533.56</v>
      </c>
      <c r="L525" s="2">
        <f>+Tabla356[[#This Row],[BALANCE INICIAL]]*Tabla356[[#This Row],[PRECIO]]</f>
        <v>38134.239999999998</v>
      </c>
      <c r="M525" s="2">
        <f>+Tabla356[[#This Row],[ENTRADAS]]*Tabla356[[#This Row],[PRECIO]]</f>
        <v>0</v>
      </c>
      <c r="N525" s="2">
        <f>+Tabla356[[#This Row],[SALIDAS]]*Tabla356[[#This Row],[PRECIO]]</f>
        <v>0</v>
      </c>
      <c r="O525" s="2">
        <f>+Tabla356[[#This Row],[BALANCE INICIAL2]]+Tabla356[[#This Row],[ENTRADAS3]]-Tabla356[[#This Row],[SALIDAS4]]</f>
        <v>38134.239999999998</v>
      </c>
    </row>
    <row r="526" spans="1:15">
      <c r="A526" s="9" t="s">
        <v>42</v>
      </c>
      <c r="B526" s="19">
        <v>1206010001</v>
      </c>
      <c r="C526" t="s">
        <v>88</v>
      </c>
      <c r="D526" t="s">
        <v>376</v>
      </c>
      <c r="F526" s="9" t="s">
        <v>820</v>
      </c>
      <c r="G526">
        <v>2</v>
      </c>
      <c r="J526">
        <f>+Tabla356[[#This Row],[BALANCE INICIAL]]+Tabla356[[#This Row],[ENTRADAS]]-Tabla356[[#This Row],[SALIDAS]]</f>
        <v>2</v>
      </c>
      <c r="K526" s="2">
        <v>7873</v>
      </c>
      <c r="L526" s="2">
        <f>+Tabla356[[#This Row],[BALANCE INICIAL]]*Tabla356[[#This Row],[PRECIO]]</f>
        <v>15746</v>
      </c>
      <c r="M526" s="2">
        <f>+Tabla356[[#This Row],[ENTRADAS]]*Tabla356[[#This Row],[PRECIO]]</f>
        <v>0</v>
      </c>
      <c r="N526" s="2">
        <f>+Tabla356[[#This Row],[SALIDAS]]*Tabla356[[#This Row],[PRECIO]]</f>
        <v>0</v>
      </c>
      <c r="O526" s="2">
        <f>+Tabla356[[#This Row],[BALANCE INICIAL2]]+Tabla356[[#This Row],[ENTRADAS3]]-Tabla356[[#This Row],[SALIDAS4]]</f>
        <v>15746</v>
      </c>
    </row>
    <row r="527" spans="1:15">
      <c r="A527" s="9" t="s">
        <v>42</v>
      </c>
      <c r="B527" s="19">
        <v>1206010001</v>
      </c>
      <c r="C527" t="s">
        <v>88</v>
      </c>
      <c r="D527" t="s">
        <v>377</v>
      </c>
      <c r="F527" s="9" t="s">
        <v>820</v>
      </c>
      <c r="G527">
        <v>3</v>
      </c>
      <c r="J527">
        <f>+Tabla356[[#This Row],[BALANCE INICIAL]]+Tabla356[[#This Row],[ENTRADAS]]-Tabla356[[#This Row],[SALIDAS]]</f>
        <v>3</v>
      </c>
      <c r="K527" s="2">
        <v>8500</v>
      </c>
      <c r="L527" s="2">
        <f>+Tabla356[[#This Row],[BALANCE INICIAL]]*Tabla356[[#This Row],[PRECIO]]</f>
        <v>25500</v>
      </c>
      <c r="M527" s="2">
        <f>+Tabla356[[#This Row],[ENTRADAS]]*Tabla356[[#This Row],[PRECIO]]</f>
        <v>0</v>
      </c>
      <c r="N527" s="2">
        <f>+Tabla356[[#This Row],[SALIDAS]]*Tabla356[[#This Row],[PRECIO]]</f>
        <v>0</v>
      </c>
      <c r="O527" s="2">
        <f>+Tabla356[[#This Row],[BALANCE INICIAL2]]+Tabla356[[#This Row],[ENTRADAS3]]-Tabla356[[#This Row],[SALIDAS4]]</f>
        <v>25500</v>
      </c>
    </row>
    <row r="528" spans="1:15">
      <c r="A528" s="9" t="s">
        <v>42</v>
      </c>
      <c r="B528" s="19">
        <v>1206010001</v>
      </c>
      <c r="C528" t="s">
        <v>88</v>
      </c>
      <c r="D528" t="s">
        <v>378</v>
      </c>
      <c r="F528" s="9" t="s">
        <v>820</v>
      </c>
      <c r="G528">
        <v>1</v>
      </c>
      <c r="J528">
        <f>+Tabla356[[#This Row],[BALANCE INICIAL]]+Tabla356[[#This Row],[ENTRADAS]]-Tabla356[[#This Row],[SALIDAS]]</f>
        <v>1</v>
      </c>
      <c r="K528" s="2">
        <v>26500</v>
      </c>
      <c r="L528" s="2">
        <f>+Tabla356[[#This Row],[BALANCE INICIAL]]*Tabla356[[#This Row],[PRECIO]]</f>
        <v>26500</v>
      </c>
      <c r="M528" s="2">
        <f>+Tabla356[[#This Row],[ENTRADAS]]*Tabla356[[#This Row],[PRECIO]]</f>
        <v>0</v>
      </c>
      <c r="N528" s="2">
        <f>+Tabla356[[#This Row],[SALIDAS]]*Tabla356[[#This Row],[PRECIO]]</f>
        <v>0</v>
      </c>
      <c r="O528" s="2">
        <f>+Tabla356[[#This Row],[BALANCE INICIAL2]]+Tabla356[[#This Row],[ENTRADAS3]]-Tabla356[[#This Row],[SALIDAS4]]</f>
        <v>26500</v>
      </c>
    </row>
    <row r="529" spans="1:15">
      <c r="A529" s="9" t="s">
        <v>42</v>
      </c>
      <c r="B529" s="19">
        <v>1206010001</v>
      </c>
      <c r="C529" t="s">
        <v>92</v>
      </c>
      <c r="D529" t="s">
        <v>301</v>
      </c>
      <c r="F529" s="9" t="s">
        <v>826</v>
      </c>
      <c r="G529">
        <v>2</v>
      </c>
      <c r="J529">
        <f>+Tabla356[[#This Row],[BALANCE INICIAL]]+Tabla356[[#This Row],[ENTRADAS]]-Tabla356[[#This Row],[SALIDAS]]</f>
        <v>2</v>
      </c>
      <c r="K529" s="2">
        <v>1850</v>
      </c>
      <c r="L529" s="2">
        <f>+Tabla356[[#This Row],[BALANCE INICIAL]]*Tabla356[[#This Row],[PRECIO]]</f>
        <v>3700</v>
      </c>
      <c r="M529" s="2">
        <f>+Tabla356[[#This Row],[ENTRADAS]]*Tabla356[[#This Row],[PRECIO]]</f>
        <v>0</v>
      </c>
      <c r="N529" s="2">
        <f>+Tabla356[[#This Row],[SALIDAS]]*Tabla356[[#This Row],[PRECIO]]</f>
        <v>0</v>
      </c>
      <c r="O529" s="2">
        <f>+Tabla356[[#This Row],[BALANCE INICIAL2]]+Tabla356[[#This Row],[ENTRADAS3]]-Tabla356[[#This Row],[SALIDAS4]]</f>
        <v>3700</v>
      </c>
    </row>
    <row r="530" spans="1:15">
      <c r="A530" s="9" t="s">
        <v>59</v>
      </c>
      <c r="B530" s="10" t="s">
        <v>880</v>
      </c>
      <c r="C530" t="s">
        <v>107</v>
      </c>
      <c r="D530" t="s">
        <v>644</v>
      </c>
      <c r="F530" s="9" t="s">
        <v>820</v>
      </c>
      <c r="G530">
        <v>4</v>
      </c>
      <c r="J530">
        <f>+Tabla356[[#This Row],[BALANCE INICIAL]]+Tabla356[[#This Row],[ENTRADAS]]-Tabla356[[#This Row],[SALIDAS]]</f>
        <v>4</v>
      </c>
      <c r="K530" s="2">
        <v>325</v>
      </c>
      <c r="L530" s="2">
        <f>+Tabla356[[#This Row],[BALANCE INICIAL]]*Tabla356[[#This Row],[PRECIO]]</f>
        <v>1300</v>
      </c>
      <c r="M530" s="2">
        <f>+Tabla356[[#This Row],[ENTRADAS]]*Tabla356[[#This Row],[PRECIO]]</f>
        <v>0</v>
      </c>
      <c r="N530" s="2">
        <f>+Tabla356[[#This Row],[SALIDAS]]*Tabla356[[#This Row],[PRECIO]]</f>
        <v>0</v>
      </c>
      <c r="O530" s="2">
        <f>+Tabla356[[#This Row],[BALANCE INICIAL2]]+Tabla356[[#This Row],[ENTRADAS3]]-Tabla356[[#This Row],[SALIDAS4]]</f>
        <v>1300</v>
      </c>
    </row>
    <row r="531" spans="1:15">
      <c r="A531" s="9" t="s">
        <v>59</v>
      </c>
      <c r="B531" s="10" t="s">
        <v>880</v>
      </c>
      <c r="C531" t="s">
        <v>107</v>
      </c>
      <c r="D531" t="s">
        <v>645</v>
      </c>
      <c r="F531" s="9" t="s">
        <v>820</v>
      </c>
      <c r="G531">
        <v>3</v>
      </c>
      <c r="J531">
        <f>+Tabla356[[#This Row],[BALANCE INICIAL]]+Tabla356[[#This Row],[ENTRADAS]]-Tabla356[[#This Row],[SALIDAS]]</f>
        <v>3</v>
      </c>
      <c r="K531" s="2">
        <v>850</v>
      </c>
      <c r="L531" s="2">
        <f>+Tabla356[[#This Row],[BALANCE INICIAL]]*Tabla356[[#This Row],[PRECIO]]</f>
        <v>2550</v>
      </c>
      <c r="M531" s="2">
        <f>+Tabla356[[#This Row],[ENTRADAS]]*Tabla356[[#This Row],[PRECIO]]</f>
        <v>0</v>
      </c>
      <c r="N531" s="2">
        <f>+Tabla356[[#This Row],[SALIDAS]]*Tabla356[[#This Row],[PRECIO]]</f>
        <v>0</v>
      </c>
      <c r="O531" s="2">
        <f>+Tabla356[[#This Row],[BALANCE INICIAL2]]+Tabla356[[#This Row],[ENTRADAS3]]-Tabla356[[#This Row],[SALIDAS4]]</f>
        <v>2550</v>
      </c>
    </row>
    <row r="532" spans="1:15">
      <c r="A532" s="9" t="s">
        <v>59</v>
      </c>
      <c r="B532" s="10" t="s">
        <v>880</v>
      </c>
      <c r="C532" t="s">
        <v>107</v>
      </c>
      <c r="D532" t="s">
        <v>646</v>
      </c>
      <c r="F532" s="9" t="s">
        <v>820</v>
      </c>
      <c r="G532">
        <v>4</v>
      </c>
      <c r="J532">
        <f>+Tabla356[[#This Row],[BALANCE INICIAL]]+Tabla356[[#This Row],[ENTRADAS]]-Tabla356[[#This Row],[SALIDAS]]</f>
        <v>4</v>
      </c>
      <c r="K532" s="2">
        <v>1495</v>
      </c>
      <c r="L532" s="2">
        <f>+Tabla356[[#This Row],[BALANCE INICIAL]]*Tabla356[[#This Row],[PRECIO]]</f>
        <v>5980</v>
      </c>
      <c r="M532" s="2">
        <f>+Tabla356[[#This Row],[ENTRADAS]]*Tabla356[[#This Row],[PRECIO]]</f>
        <v>0</v>
      </c>
      <c r="N532" s="2">
        <f>+Tabla356[[#This Row],[SALIDAS]]*Tabla356[[#This Row],[PRECIO]]</f>
        <v>0</v>
      </c>
      <c r="O532" s="2">
        <f>+Tabla356[[#This Row],[BALANCE INICIAL2]]+Tabla356[[#This Row],[ENTRADAS3]]-Tabla356[[#This Row],[SALIDAS4]]</f>
        <v>5980</v>
      </c>
    </row>
    <row r="533" spans="1:15">
      <c r="A533" s="9" t="s">
        <v>59</v>
      </c>
      <c r="B533" s="10" t="s">
        <v>880</v>
      </c>
      <c r="C533" t="s">
        <v>107</v>
      </c>
      <c r="D533" t="s">
        <v>647</v>
      </c>
      <c r="F533" s="9" t="s">
        <v>820</v>
      </c>
      <c r="G533">
        <v>7</v>
      </c>
      <c r="J533">
        <f>+Tabla356[[#This Row],[BALANCE INICIAL]]+Tabla356[[#This Row],[ENTRADAS]]-Tabla356[[#This Row],[SALIDAS]]</f>
        <v>7</v>
      </c>
      <c r="K533" s="2">
        <v>130</v>
      </c>
      <c r="L533" s="2">
        <f>+Tabla356[[#This Row],[BALANCE INICIAL]]*Tabla356[[#This Row],[PRECIO]]</f>
        <v>910</v>
      </c>
      <c r="M533" s="2">
        <f>+Tabla356[[#This Row],[ENTRADAS]]*Tabla356[[#This Row],[PRECIO]]</f>
        <v>0</v>
      </c>
      <c r="N533" s="2">
        <f>+Tabla356[[#This Row],[SALIDAS]]*Tabla356[[#This Row],[PRECIO]]</f>
        <v>0</v>
      </c>
      <c r="O533" s="2">
        <f>+Tabla356[[#This Row],[BALANCE INICIAL2]]+Tabla356[[#This Row],[ENTRADAS3]]-Tabla356[[#This Row],[SALIDAS4]]</f>
        <v>910</v>
      </c>
    </row>
    <row r="534" spans="1:15">
      <c r="A534" s="9" t="s">
        <v>59</v>
      </c>
      <c r="B534" s="10" t="s">
        <v>880</v>
      </c>
      <c r="C534" t="s">
        <v>107</v>
      </c>
      <c r="D534" t="s">
        <v>648</v>
      </c>
      <c r="F534" s="9" t="s">
        <v>820</v>
      </c>
      <c r="G534">
        <v>19</v>
      </c>
      <c r="J534">
        <f>+Tabla356[[#This Row],[BALANCE INICIAL]]+Tabla356[[#This Row],[ENTRADAS]]-Tabla356[[#This Row],[SALIDAS]]</f>
        <v>19</v>
      </c>
      <c r="K534" s="2">
        <v>100</v>
      </c>
      <c r="L534" s="2">
        <f>+Tabla356[[#This Row],[BALANCE INICIAL]]*Tabla356[[#This Row],[PRECIO]]</f>
        <v>1900</v>
      </c>
      <c r="M534" s="2">
        <f>+Tabla356[[#This Row],[ENTRADAS]]*Tabla356[[#This Row],[PRECIO]]</f>
        <v>0</v>
      </c>
      <c r="N534" s="2">
        <f>+Tabla356[[#This Row],[SALIDAS]]*Tabla356[[#This Row],[PRECIO]]</f>
        <v>0</v>
      </c>
      <c r="O534" s="2">
        <f>+Tabla356[[#This Row],[BALANCE INICIAL2]]+Tabla356[[#This Row],[ENTRADAS3]]-Tabla356[[#This Row],[SALIDAS4]]</f>
        <v>1900</v>
      </c>
    </row>
    <row r="535" spans="1:15">
      <c r="A535" s="9" t="s">
        <v>59</v>
      </c>
      <c r="B535" s="10" t="s">
        <v>880</v>
      </c>
      <c r="C535" t="s">
        <v>107</v>
      </c>
      <c r="D535" t="s">
        <v>649</v>
      </c>
      <c r="F535" s="9" t="s">
        <v>820</v>
      </c>
      <c r="G535">
        <v>19</v>
      </c>
      <c r="J535">
        <f>+Tabla356[[#This Row],[BALANCE INICIAL]]+Tabla356[[#This Row],[ENTRADAS]]-Tabla356[[#This Row],[SALIDAS]]</f>
        <v>19</v>
      </c>
      <c r="K535" s="2">
        <v>98</v>
      </c>
      <c r="L535" s="2">
        <f>+Tabla356[[#This Row],[BALANCE INICIAL]]*Tabla356[[#This Row],[PRECIO]]</f>
        <v>1862</v>
      </c>
      <c r="M535" s="2">
        <f>+Tabla356[[#This Row],[ENTRADAS]]*Tabla356[[#This Row],[PRECIO]]</f>
        <v>0</v>
      </c>
      <c r="N535" s="2">
        <f>+Tabla356[[#This Row],[SALIDAS]]*Tabla356[[#This Row],[PRECIO]]</f>
        <v>0</v>
      </c>
      <c r="O535" s="2">
        <f>+Tabla356[[#This Row],[BALANCE INICIAL2]]+Tabla356[[#This Row],[ENTRADAS3]]-Tabla356[[#This Row],[SALIDAS4]]</f>
        <v>1862</v>
      </c>
    </row>
    <row r="536" spans="1:15">
      <c r="A536" s="9" t="s">
        <v>59</v>
      </c>
      <c r="B536" s="10" t="s">
        <v>880</v>
      </c>
      <c r="C536" t="s">
        <v>107</v>
      </c>
      <c r="D536" t="s">
        <v>650</v>
      </c>
      <c r="F536" s="9" t="s">
        <v>820</v>
      </c>
      <c r="G536">
        <v>3</v>
      </c>
      <c r="I536">
        <v>3</v>
      </c>
      <c r="J536">
        <f>+Tabla356[[#This Row],[BALANCE INICIAL]]+Tabla356[[#This Row],[ENTRADAS]]-Tabla356[[#This Row],[SALIDAS]]</f>
        <v>0</v>
      </c>
      <c r="K536" s="2">
        <v>102</v>
      </c>
      <c r="L536" s="2">
        <f>+Tabla356[[#This Row],[BALANCE INICIAL]]*Tabla356[[#This Row],[PRECIO]]</f>
        <v>306</v>
      </c>
      <c r="M536" s="2">
        <f>+Tabla356[[#This Row],[ENTRADAS]]*Tabla356[[#This Row],[PRECIO]]</f>
        <v>0</v>
      </c>
      <c r="N536" s="2">
        <f>+Tabla356[[#This Row],[SALIDAS]]*Tabla356[[#This Row],[PRECIO]]</f>
        <v>306</v>
      </c>
      <c r="O536" s="2">
        <f>+Tabla356[[#This Row],[BALANCE INICIAL2]]+Tabla356[[#This Row],[ENTRADAS3]]-Tabla356[[#This Row],[SALIDAS4]]</f>
        <v>0</v>
      </c>
    </row>
    <row r="537" spans="1:15">
      <c r="A537" s="9" t="s">
        <v>59</v>
      </c>
      <c r="B537" s="10" t="s">
        <v>880</v>
      </c>
      <c r="C537" t="s">
        <v>107</v>
      </c>
      <c r="D537" t="s">
        <v>651</v>
      </c>
      <c r="F537" s="9" t="s">
        <v>834</v>
      </c>
      <c r="G537">
        <v>5</v>
      </c>
      <c r="J537">
        <f>+Tabla356[[#This Row],[BALANCE INICIAL]]+Tabla356[[#This Row],[ENTRADAS]]-Tabla356[[#This Row],[SALIDAS]]</f>
        <v>5</v>
      </c>
      <c r="K537" s="2">
        <v>130</v>
      </c>
      <c r="L537" s="2">
        <f>+Tabla356[[#This Row],[BALANCE INICIAL]]*Tabla356[[#This Row],[PRECIO]]</f>
        <v>650</v>
      </c>
      <c r="M537" s="2">
        <f>+Tabla356[[#This Row],[ENTRADAS]]*Tabla356[[#This Row],[PRECIO]]</f>
        <v>0</v>
      </c>
      <c r="N537" s="2">
        <f>+Tabla356[[#This Row],[SALIDAS]]*Tabla356[[#This Row],[PRECIO]]</f>
        <v>0</v>
      </c>
      <c r="O537" s="2">
        <f>+Tabla356[[#This Row],[BALANCE INICIAL2]]+Tabla356[[#This Row],[ENTRADAS3]]-Tabla356[[#This Row],[SALIDAS4]]</f>
        <v>650</v>
      </c>
    </row>
    <row r="538" spans="1:15">
      <c r="A538" s="9" t="s">
        <v>59</v>
      </c>
      <c r="B538" s="10" t="s">
        <v>880</v>
      </c>
      <c r="C538" t="s">
        <v>107</v>
      </c>
      <c r="D538" t="s">
        <v>653</v>
      </c>
      <c r="F538" s="9" t="s">
        <v>820</v>
      </c>
      <c r="G538">
        <v>71</v>
      </c>
      <c r="J538">
        <f>+Tabla356[[#This Row],[BALANCE INICIAL]]+Tabla356[[#This Row],[ENTRADAS]]-Tabla356[[#This Row],[SALIDAS]]</f>
        <v>71</v>
      </c>
      <c r="K538" s="2">
        <v>160</v>
      </c>
      <c r="L538" s="2">
        <f>+Tabla356[[#This Row],[BALANCE INICIAL]]*Tabla356[[#This Row],[PRECIO]]</f>
        <v>11360</v>
      </c>
      <c r="M538" s="2">
        <f>+Tabla356[[#This Row],[ENTRADAS]]*Tabla356[[#This Row],[PRECIO]]</f>
        <v>0</v>
      </c>
      <c r="N538" s="2">
        <f>+Tabla356[[#This Row],[SALIDAS]]*Tabla356[[#This Row],[PRECIO]]</f>
        <v>0</v>
      </c>
      <c r="O538" s="2">
        <f>+Tabla356[[#This Row],[BALANCE INICIAL2]]+Tabla356[[#This Row],[ENTRADAS3]]-Tabla356[[#This Row],[SALIDAS4]]</f>
        <v>11360</v>
      </c>
    </row>
    <row r="539" spans="1:15">
      <c r="A539" s="9" t="s">
        <v>59</v>
      </c>
      <c r="B539" s="10" t="s">
        <v>880</v>
      </c>
      <c r="C539" t="s">
        <v>107</v>
      </c>
      <c r="D539" t="s">
        <v>654</v>
      </c>
      <c r="F539" s="9" t="s">
        <v>820</v>
      </c>
      <c r="G539">
        <v>66</v>
      </c>
      <c r="J539">
        <f>+Tabla356[[#This Row],[BALANCE INICIAL]]+Tabla356[[#This Row],[ENTRADAS]]-Tabla356[[#This Row],[SALIDAS]]</f>
        <v>66</v>
      </c>
      <c r="K539" s="2">
        <v>180</v>
      </c>
      <c r="L539" s="2">
        <f>+Tabla356[[#This Row],[BALANCE INICIAL]]*Tabla356[[#This Row],[PRECIO]]</f>
        <v>11880</v>
      </c>
      <c r="M539" s="2">
        <f>+Tabla356[[#This Row],[ENTRADAS]]*Tabla356[[#This Row],[PRECIO]]</f>
        <v>0</v>
      </c>
      <c r="N539" s="2">
        <f>+Tabla356[[#This Row],[SALIDAS]]*Tabla356[[#This Row],[PRECIO]]</f>
        <v>0</v>
      </c>
      <c r="O539" s="2">
        <f>+Tabla356[[#This Row],[BALANCE INICIAL2]]+Tabla356[[#This Row],[ENTRADAS3]]-Tabla356[[#This Row],[SALIDAS4]]</f>
        <v>11880</v>
      </c>
    </row>
    <row r="540" spans="1:15">
      <c r="A540" s="9" t="s">
        <v>59</v>
      </c>
      <c r="B540" s="10" t="s">
        <v>880</v>
      </c>
      <c r="C540" t="s">
        <v>107</v>
      </c>
      <c r="D540" t="s">
        <v>655</v>
      </c>
      <c r="F540" s="9" t="s">
        <v>820</v>
      </c>
      <c r="G540">
        <v>165</v>
      </c>
      <c r="J540">
        <f>+Tabla356[[#This Row],[BALANCE INICIAL]]+Tabla356[[#This Row],[ENTRADAS]]-Tabla356[[#This Row],[SALIDAS]]</f>
        <v>165</v>
      </c>
      <c r="K540" s="2">
        <v>110</v>
      </c>
      <c r="L540" s="2">
        <f>+Tabla356[[#This Row],[BALANCE INICIAL]]*Tabla356[[#This Row],[PRECIO]]</f>
        <v>18150</v>
      </c>
      <c r="M540" s="2">
        <f>+Tabla356[[#This Row],[ENTRADAS]]*Tabla356[[#This Row],[PRECIO]]</f>
        <v>0</v>
      </c>
      <c r="N540" s="2">
        <f>+Tabla356[[#This Row],[SALIDAS]]*Tabla356[[#This Row],[PRECIO]]</f>
        <v>0</v>
      </c>
      <c r="O540" s="2">
        <f>+Tabla356[[#This Row],[BALANCE INICIAL2]]+Tabla356[[#This Row],[ENTRADAS3]]-Tabla356[[#This Row],[SALIDAS4]]</f>
        <v>18150</v>
      </c>
    </row>
    <row r="541" spans="1:15">
      <c r="A541" s="9" t="s">
        <v>59</v>
      </c>
      <c r="B541" s="10" t="s">
        <v>880</v>
      </c>
      <c r="C541" t="s">
        <v>107</v>
      </c>
      <c r="D541" t="s">
        <v>656</v>
      </c>
      <c r="F541" s="9" t="s">
        <v>820</v>
      </c>
      <c r="G541">
        <v>1</v>
      </c>
      <c r="J541">
        <f>+Tabla356[[#This Row],[BALANCE INICIAL]]+Tabla356[[#This Row],[ENTRADAS]]-Tabla356[[#This Row],[SALIDAS]]</f>
        <v>1</v>
      </c>
      <c r="K541" s="2">
        <v>122.63</v>
      </c>
      <c r="L541" s="2">
        <f>+Tabla356[[#This Row],[BALANCE INICIAL]]*Tabla356[[#This Row],[PRECIO]]</f>
        <v>122.63</v>
      </c>
      <c r="M541" s="2">
        <f>+Tabla356[[#This Row],[ENTRADAS]]*Tabla356[[#This Row],[PRECIO]]</f>
        <v>0</v>
      </c>
      <c r="N541" s="2">
        <f>+Tabla356[[#This Row],[SALIDAS]]*Tabla356[[#This Row],[PRECIO]]</f>
        <v>0</v>
      </c>
      <c r="O541" s="2">
        <f>+Tabla356[[#This Row],[BALANCE INICIAL2]]+Tabla356[[#This Row],[ENTRADAS3]]-Tabla356[[#This Row],[SALIDAS4]]</f>
        <v>122.63</v>
      </c>
    </row>
    <row r="542" spans="1:15">
      <c r="A542" s="9" t="s">
        <v>59</v>
      </c>
      <c r="B542" s="10" t="s">
        <v>880</v>
      </c>
      <c r="C542" t="s">
        <v>107</v>
      </c>
      <c r="D542" t="s">
        <v>657</v>
      </c>
      <c r="F542" s="9" t="s">
        <v>820</v>
      </c>
      <c r="G542">
        <v>13</v>
      </c>
      <c r="J542">
        <f>+Tabla356[[#This Row],[BALANCE INICIAL]]+Tabla356[[#This Row],[ENTRADAS]]-Tabla356[[#This Row],[SALIDAS]]</f>
        <v>13</v>
      </c>
      <c r="K542" s="2">
        <v>600</v>
      </c>
      <c r="L542" s="2">
        <f>+Tabla356[[#This Row],[BALANCE INICIAL]]*Tabla356[[#This Row],[PRECIO]]</f>
        <v>7800</v>
      </c>
      <c r="M542" s="2">
        <f>+Tabla356[[#This Row],[ENTRADAS]]*Tabla356[[#This Row],[PRECIO]]</f>
        <v>0</v>
      </c>
      <c r="N542" s="2">
        <f>+Tabla356[[#This Row],[SALIDAS]]*Tabla356[[#This Row],[PRECIO]]</f>
        <v>0</v>
      </c>
      <c r="O542" s="2">
        <f>+Tabla356[[#This Row],[BALANCE INICIAL2]]+Tabla356[[#This Row],[ENTRADAS3]]-Tabla356[[#This Row],[SALIDAS4]]</f>
        <v>7800</v>
      </c>
    </row>
    <row r="543" spans="1:15">
      <c r="A543" s="9" t="s">
        <v>59</v>
      </c>
      <c r="B543" s="10" t="s">
        <v>880</v>
      </c>
      <c r="C543" t="s">
        <v>107</v>
      </c>
      <c r="D543" t="s">
        <v>658</v>
      </c>
      <c r="F543" s="9" t="s">
        <v>820</v>
      </c>
      <c r="G543">
        <v>8</v>
      </c>
      <c r="I543">
        <v>2</v>
      </c>
      <c r="J543">
        <f>+Tabla356[[#This Row],[BALANCE INICIAL]]+Tabla356[[#This Row],[ENTRADAS]]-Tabla356[[#This Row],[SALIDAS]]</f>
        <v>6</v>
      </c>
      <c r="K543" s="2">
        <v>750</v>
      </c>
      <c r="L543" s="2">
        <f>+Tabla356[[#This Row],[BALANCE INICIAL]]*Tabla356[[#This Row],[PRECIO]]</f>
        <v>6000</v>
      </c>
      <c r="M543" s="2">
        <f>+Tabla356[[#This Row],[ENTRADAS]]*Tabla356[[#This Row],[PRECIO]]</f>
        <v>0</v>
      </c>
      <c r="N543" s="2">
        <f>+Tabla356[[#This Row],[SALIDAS]]*Tabla356[[#This Row],[PRECIO]]</f>
        <v>1500</v>
      </c>
      <c r="O543" s="2">
        <f>+Tabla356[[#This Row],[BALANCE INICIAL2]]+Tabla356[[#This Row],[ENTRADAS3]]-Tabla356[[#This Row],[SALIDAS4]]</f>
        <v>4500</v>
      </c>
    </row>
    <row r="544" spans="1:15">
      <c r="A544" s="9" t="s">
        <v>59</v>
      </c>
      <c r="B544" s="10" t="s">
        <v>880</v>
      </c>
      <c r="C544" t="s">
        <v>107</v>
      </c>
      <c r="D544" t="s">
        <v>659</v>
      </c>
      <c r="F544" s="9" t="s">
        <v>820</v>
      </c>
      <c r="G544">
        <v>1</v>
      </c>
      <c r="J544">
        <f>+Tabla356[[#This Row],[BALANCE INICIAL]]+Tabla356[[#This Row],[ENTRADAS]]-Tabla356[[#This Row],[SALIDAS]]</f>
        <v>1</v>
      </c>
      <c r="K544" s="2">
        <v>400</v>
      </c>
      <c r="L544" s="2">
        <f>+Tabla356[[#This Row],[BALANCE INICIAL]]*Tabla356[[#This Row],[PRECIO]]</f>
        <v>400</v>
      </c>
      <c r="M544" s="2">
        <f>+Tabla356[[#This Row],[ENTRADAS]]*Tabla356[[#This Row],[PRECIO]]</f>
        <v>0</v>
      </c>
      <c r="N544" s="2">
        <f>+Tabla356[[#This Row],[SALIDAS]]*Tabla356[[#This Row],[PRECIO]]</f>
        <v>0</v>
      </c>
      <c r="O544" s="2">
        <f>+Tabla356[[#This Row],[BALANCE INICIAL2]]+Tabla356[[#This Row],[ENTRADAS3]]-Tabla356[[#This Row],[SALIDAS4]]</f>
        <v>400</v>
      </c>
    </row>
    <row r="545" spans="1:15">
      <c r="A545" s="9" t="s">
        <v>59</v>
      </c>
      <c r="B545" s="10" t="s">
        <v>880</v>
      </c>
      <c r="C545" t="s">
        <v>107</v>
      </c>
      <c r="D545" t="s">
        <v>660</v>
      </c>
      <c r="F545" s="9" t="s">
        <v>834</v>
      </c>
      <c r="G545">
        <v>9</v>
      </c>
      <c r="I545">
        <v>2</v>
      </c>
      <c r="J545">
        <f>+Tabla356[[#This Row],[BALANCE INICIAL]]+Tabla356[[#This Row],[ENTRADAS]]-Tabla356[[#This Row],[SALIDAS]]</f>
        <v>7</v>
      </c>
      <c r="K545" s="2">
        <v>365</v>
      </c>
      <c r="L545" s="2">
        <f>+Tabla356[[#This Row],[BALANCE INICIAL]]*Tabla356[[#This Row],[PRECIO]]</f>
        <v>3285</v>
      </c>
      <c r="M545" s="2">
        <f>+Tabla356[[#This Row],[ENTRADAS]]*Tabla356[[#This Row],[PRECIO]]</f>
        <v>0</v>
      </c>
      <c r="N545" s="2">
        <f>+Tabla356[[#This Row],[SALIDAS]]*Tabla356[[#This Row],[PRECIO]]</f>
        <v>730</v>
      </c>
      <c r="O545" s="2">
        <f>+Tabla356[[#This Row],[BALANCE INICIAL2]]+Tabla356[[#This Row],[ENTRADAS3]]-Tabla356[[#This Row],[SALIDAS4]]</f>
        <v>2555</v>
      </c>
    </row>
    <row r="546" spans="1:15">
      <c r="A546" s="9" t="s">
        <v>59</v>
      </c>
      <c r="B546" s="10" t="s">
        <v>880</v>
      </c>
      <c r="C546" t="s">
        <v>107</v>
      </c>
      <c r="D546" t="s">
        <v>661</v>
      </c>
      <c r="F546" s="9" t="s">
        <v>834</v>
      </c>
      <c r="G546">
        <v>1</v>
      </c>
      <c r="I546">
        <v>1</v>
      </c>
      <c r="J546">
        <f>+Tabla356[[#This Row],[BALANCE INICIAL]]+Tabla356[[#This Row],[ENTRADAS]]-Tabla356[[#This Row],[SALIDAS]]</f>
        <v>0</v>
      </c>
      <c r="K546" s="2">
        <v>800</v>
      </c>
      <c r="L546" s="2">
        <f>+Tabla356[[#This Row],[BALANCE INICIAL]]*Tabla356[[#This Row],[PRECIO]]</f>
        <v>800</v>
      </c>
      <c r="M546" s="2">
        <f>+Tabla356[[#This Row],[ENTRADAS]]*Tabla356[[#This Row],[PRECIO]]</f>
        <v>0</v>
      </c>
      <c r="N546" s="2">
        <f>+Tabla356[[#This Row],[SALIDAS]]*Tabla356[[#This Row],[PRECIO]]</f>
        <v>800</v>
      </c>
      <c r="O546" s="2">
        <f>+Tabla356[[#This Row],[BALANCE INICIAL2]]+Tabla356[[#This Row],[ENTRADAS3]]-Tabla356[[#This Row],[SALIDAS4]]</f>
        <v>0</v>
      </c>
    </row>
    <row r="547" spans="1:15">
      <c r="A547" s="9" t="s">
        <v>59</v>
      </c>
      <c r="B547" s="10" t="s">
        <v>880</v>
      </c>
      <c r="C547" t="s">
        <v>107</v>
      </c>
      <c r="D547" t="s">
        <v>662</v>
      </c>
      <c r="F547" s="9" t="s">
        <v>834</v>
      </c>
      <c r="G547">
        <v>1</v>
      </c>
      <c r="J547">
        <f>+Tabla356[[#This Row],[BALANCE INICIAL]]+Tabla356[[#This Row],[ENTRADAS]]-Tabla356[[#This Row],[SALIDAS]]</f>
        <v>1</v>
      </c>
      <c r="K547" s="2">
        <v>400</v>
      </c>
      <c r="L547" s="2">
        <f>+Tabla356[[#This Row],[BALANCE INICIAL]]*Tabla356[[#This Row],[PRECIO]]</f>
        <v>400</v>
      </c>
      <c r="M547" s="2">
        <f>+Tabla356[[#This Row],[ENTRADAS]]*Tabla356[[#This Row],[PRECIO]]</f>
        <v>0</v>
      </c>
      <c r="N547" s="2">
        <f>+Tabla356[[#This Row],[SALIDAS]]*Tabla356[[#This Row],[PRECIO]]</f>
        <v>0</v>
      </c>
      <c r="O547" s="2">
        <f>+Tabla356[[#This Row],[BALANCE INICIAL2]]+Tabla356[[#This Row],[ENTRADAS3]]-Tabla356[[#This Row],[SALIDAS4]]</f>
        <v>400</v>
      </c>
    </row>
    <row r="548" spans="1:15">
      <c r="A548" s="9" t="s">
        <v>59</v>
      </c>
      <c r="B548" s="10" t="s">
        <v>880</v>
      </c>
      <c r="C548" t="s">
        <v>107</v>
      </c>
      <c r="D548" t="s">
        <v>663</v>
      </c>
      <c r="F548" s="9" t="s">
        <v>834</v>
      </c>
      <c r="G548">
        <v>15</v>
      </c>
      <c r="J548">
        <f>+Tabla356[[#This Row],[BALANCE INICIAL]]+Tabla356[[#This Row],[ENTRADAS]]-Tabla356[[#This Row],[SALIDAS]]</f>
        <v>15</v>
      </c>
      <c r="K548" s="2">
        <v>365</v>
      </c>
      <c r="L548" s="2">
        <f>+Tabla356[[#This Row],[BALANCE INICIAL]]*Tabla356[[#This Row],[PRECIO]]</f>
        <v>5475</v>
      </c>
      <c r="M548" s="2">
        <f>+Tabla356[[#This Row],[ENTRADAS]]*Tabla356[[#This Row],[PRECIO]]</f>
        <v>0</v>
      </c>
      <c r="N548" s="2">
        <f>+Tabla356[[#This Row],[SALIDAS]]*Tabla356[[#This Row],[PRECIO]]</f>
        <v>0</v>
      </c>
      <c r="O548" s="2">
        <f>+Tabla356[[#This Row],[BALANCE INICIAL2]]+Tabla356[[#This Row],[ENTRADAS3]]-Tabla356[[#This Row],[SALIDAS4]]</f>
        <v>5475</v>
      </c>
    </row>
    <row r="549" spans="1:15">
      <c r="A549" s="9" t="s">
        <v>59</v>
      </c>
      <c r="B549" s="10" t="s">
        <v>880</v>
      </c>
      <c r="C549" t="s">
        <v>107</v>
      </c>
      <c r="D549" t="s">
        <v>664</v>
      </c>
      <c r="F549" s="9" t="s">
        <v>834</v>
      </c>
      <c r="G549">
        <v>13</v>
      </c>
      <c r="J549">
        <f>+Tabla356[[#This Row],[BALANCE INICIAL]]+Tabla356[[#This Row],[ENTRADAS]]-Tabla356[[#This Row],[SALIDAS]]</f>
        <v>13</v>
      </c>
      <c r="K549" s="2">
        <v>450</v>
      </c>
      <c r="L549" s="2">
        <f>+Tabla356[[#This Row],[BALANCE INICIAL]]*Tabla356[[#This Row],[PRECIO]]</f>
        <v>5850</v>
      </c>
      <c r="M549" s="2">
        <f>+Tabla356[[#This Row],[ENTRADAS]]*Tabla356[[#This Row],[PRECIO]]</f>
        <v>0</v>
      </c>
      <c r="N549" s="2">
        <f>+Tabla356[[#This Row],[SALIDAS]]*Tabla356[[#This Row],[PRECIO]]</f>
        <v>0</v>
      </c>
      <c r="O549" s="2">
        <f>+Tabla356[[#This Row],[BALANCE INICIAL2]]+Tabla356[[#This Row],[ENTRADAS3]]-Tabla356[[#This Row],[SALIDAS4]]</f>
        <v>5850</v>
      </c>
    </row>
    <row r="550" spans="1:15">
      <c r="A550" s="9" t="s">
        <v>59</v>
      </c>
      <c r="B550" s="10" t="s">
        <v>880</v>
      </c>
      <c r="C550" t="s">
        <v>107</v>
      </c>
      <c r="D550" t="s">
        <v>665</v>
      </c>
      <c r="F550" s="9" t="s">
        <v>834</v>
      </c>
      <c r="G550">
        <v>14</v>
      </c>
      <c r="J550">
        <f>+Tabla356[[#This Row],[BALANCE INICIAL]]+Tabla356[[#This Row],[ENTRADAS]]-Tabla356[[#This Row],[SALIDAS]]</f>
        <v>14</v>
      </c>
      <c r="K550" s="2">
        <v>365</v>
      </c>
      <c r="L550" s="2">
        <f>+Tabla356[[#This Row],[BALANCE INICIAL]]*Tabla356[[#This Row],[PRECIO]]</f>
        <v>5110</v>
      </c>
      <c r="M550" s="2">
        <f>+Tabla356[[#This Row],[ENTRADAS]]*Tabla356[[#This Row],[PRECIO]]</f>
        <v>0</v>
      </c>
      <c r="N550" s="2">
        <f>+Tabla356[[#This Row],[SALIDAS]]*Tabla356[[#This Row],[PRECIO]]</f>
        <v>0</v>
      </c>
      <c r="O550" s="2">
        <f>+Tabla356[[#This Row],[BALANCE INICIAL2]]+Tabla356[[#This Row],[ENTRADAS3]]-Tabla356[[#This Row],[SALIDAS4]]</f>
        <v>5110</v>
      </c>
    </row>
    <row r="551" spans="1:15">
      <c r="A551" s="9" t="s">
        <v>59</v>
      </c>
      <c r="B551" s="10" t="s">
        <v>880</v>
      </c>
      <c r="C551" t="s">
        <v>107</v>
      </c>
      <c r="D551" t="s">
        <v>666</v>
      </c>
      <c r="F551" s="9" t="s">
        <v>834</v>
      </c>
      <c r="G551">
        <v>0</v>
      </c>
      <c r="J551">
        <f>+Tabla356[[#This Row],[BALANCE INICIAL]]+Tabla356[[#This Row],[ENTRADAS]]-Tabla356[[#This Row],[SALIDAS]]</f>
        <v>0</v>
      </c>
      <c r="K551" s="2">
        <v>800</v>
      </c>
      <c r="L551" s="2">
        <f>+Tabla356[[#This Row],[BALANCE INICIAL]]*Tabla356[[#This Row],[PRECIO]]</f>
        <v>0</v>
      </c>
      <c r="M551" s="2">
        <f>+Tabla356[[#This Row],[ENTRADAS]]*Tabla356[[#This Row],[PRECIO]]</f>
        <v>0</v>
      </c>
      <c r="N551" s="2">
        <f>+Tabla356[[#This Row],[SALIDAS]]*Tabla356[[#This Row],[PRECIO]]</f>
        <v>0</v>
      </c>
      <c r="O551" s="2">
        <f>+Tabla356[[#This Row],[BALANCE INICIAL2]]+Tabla356[[#This Row],[ENTRADAS3]]-Tabla356[[#This Row],[SALIDAS4]]</f>
        <v>0</v>
      </c>
    </row>
    <row r="552" spans="1:15">
      <c r="A552" s="9" t="s">
        <v>59</v>
      </c>
      <c r="B552" s="10" t="s">
        <v>880</v>
      </c>
      <c r="C552" t="s">
        <v>107</v>
      </c>
      <c r="D552" t="s">
        <v>667</v>
      </c>
      <c r="F552" s="9" t="s">
        <v>834</v>
      </c>
      <c r="G552">
        <v>13</v>
      </c>
      <c r="J552">
        <f>+Tabla356[[#This Row],[BALANCE INICIAL]]+Tabla356[[#This Row],[ENTRADAS]]-Tabla356[[#This Row],[SALIDAS]]</f>
        <v>13</v>
      </c>
      <c r="K552" s="2">
        <v>365</v>
      </c>
      <c r="L552" s="2">
        <f>+Tabla356[[#This Row],[BALANCE INICIAL]]*Tabla356[[#This Row],[PRECIO]]</f>
        <v>4745</v>
      </c>
      <c r="M552" s="2">
        <f>+Tabla356[[#This Row],[ENTRADAS]]*Tabla356[[#This Row],[PRECIO]]</f>
        <v>0</v>
      </c>
      <c r="N552" s="2">
        <f>+Tabla356[[#This Row],[SALIDAS]]*Tabla356[[#This Row],[PRECIO]]</f>
        <v>0</v>
      </c>
      <c r="O552" s="2">
        <f>+Tabla356[[#This Row],[BALANCE INICIAL2]]+Tabla356[[#This Row],[ENTRADAS3]]-Tabla356[[#This Row],[SALIDAS4]]</f>
        <v>4745</v>
      </c>
    </row>
    <row r="553" spans="1:15">
      <c r="A553" s="9" t="s">
        <v>59</v>
      </c>
      <c r="B553" s="10" t="s">
        <v>880</v>
      </c>
      <c r="C553" t="s">
        <v>107</v>
      </c>
      <c r="D553" t="s">
        <v>668</v>
      </c>
      <c r="F553" s="9" t="s">
        <v>820</v>
      </c>
      <c r="G553">
        <v>1</v>
      </c>
      <c r="J553">
        <f>+Tabla356[[#This Row],[BALANCE INICIAL]]+Tabla356[[#This Row],[ENTRADAS]]-Tabla356[[#This Row],[SALIDAS]]</f>
        <v>1</v>
      </c>
      <c r="K553" s="2">
        <v>545</v>
      </c>
      <c r="L553" s="2">
        <f>+Tabla356[[#This Row],[BALANCE INICIAL]]*Tabla356[[#This Row],[PRECIO]]</f>
        <v>545</v>
      </c>
      <c r="M553" s="2">
        <f>+Tabla356[[#This Row],[ENTRADAS]]*Tabla356[[#This Row],[PRECIO]]</f>
        <v>0</v>
      </c>
      <c r="N553" s="2">
        <f>+Tabla356[[#This Row],[SALIDAS]]*Tabla356[[#This Row],[PRECIO]]</f>
        <v>0</v>
      </c>
      <c r="O553" s="2">
        <f>+Tabla356[[#This Row],[BALANCE INICIAL2]]+Tabla356[[#This Row],[ENTRADAS3]]-Tabla356[[#This Row],[SALIDAS4]]</f>
        <v>545</v>
      </c>
    </row>
    <row r="554" spans="1:15">
      <c r="A554" s="9" t="s">
        <v>59</v>
      </c>
      <c r="B554" s="10" t="s">
        <v>880</v>
      </c>
      <c r="C554" t="s">
        <v>107</v>
      </c>
      <c r="D554" t="s">
        <v>669</v>
      </c>
      <c r="F554" s="9" t="s">
        <v>820</v>
      </c>
      <c r="G554">
        <v>1</v>
      </c>
      <c r="J554">
        <f>+Tabla356[[#This Row],[BALANCE INICIAL]]+Tabla356[[#This Row],[ENTRADAS]]-Tabla356[[#This Row],[SALIDAS]]</f>
        <v>1</v>
      </c>
      <c r="K554" s="2">
        <v>450</v>
      </c>
      <c r="L554" s="2">
        <f>+Tabla356[[#This Row],[BALANCE INICIAL]]*Tabla356[[#This Row],[PRECIO]]</f>
        <v>450</v>
      </c>
      <c r="M554" s="2">
        <f>+Tabla356[[#This Row],[ENTRADAS]]*Tabla356[[#This Row],[PRECIO]]</f>
        <v>0</v>
      </c>
      <c r="N554" s="2">
        <f>+Tabla356[[#This Row],[SALIDAS]]*Tabla356[[#This Row],[PRECIO]]</f>
        <v>0</v>
      </c>
      <c r="O554" s="2">
        <f>+Tabla356[[#This Row],[BALANCE INICIAL2]]+Tabla356[[#This Row],[ENTRADAS3]]-Tabla356[[#This Row],[SALIDAS4]]</f>
        <v>450</v>
      </c>
    </row>
    <row r="555" spans="1:15">
      <c r="A555" s="9" t="s">
        <v>59</v>
      </c>
      <c r="B555" s="10" t="s">
        <v>880</v>
      </c>
      <c r="C555" t="s">
        <v>107</v>
      </c>
      <c r="D555" t="s">
        <v>670</v>
      </c>
      <c r="F555" s="9" t="s">
        <v>820</v>
      </c>
      <c r="G555">
        <v>1</v>
      </c>
      <c r="J555">
        <f>+Tabla356[[#This Row],[BALANCE INICIAL]]+Tabla356[[#This Row],[ENTRADAS]]-Tabla356[[#This Row],[SALIDAS]]</f>
        <v>1</v>
      </c>
      <c r="K555" s="2">
        <v>550</v>
      </c>
      <c r="L555" s="2">
        <f>+Tabla356[[#This Row],[BALANCE INICIAL]]*Tabla356[[#This Row],[PRECIO]]</f>
        <v>550</v>
      </c>
      <c r="M555" s="2">
        <f>+Tabla356[[#This Row],[ENTRADAS]]*Tabla356[[#This Row],[PRECIO]]</f>
        <v>0</v>
      </c>
      <c r="N555" s="2">
        <f>+Tabla356[[#This Row],[SALIDAS]]*Tabla356[[#This Row],[PRECIO]]</f>
        <v>0</v>
      </c>
      <c r="O555" s="2">
        <f>+Tabla356[[#This Row],[BALANCE INICIAL2]]+Tabla356[[#This Row],[ENTRADAS3]]-Tabla356[[#This Row],[SALIDAS4]]</f>
        <v>550</v>
      </c>
    </row>
    <row r="556" spans="1:15">
      <c r="A556" s="9" t="s">
        <v>59</v>
      </c>
      <c r="B556" s="10" t="s">
        <v>880</v>
      </c>
      <c r="C556" t="s">
        <v>107</v>
      </c>
      <c r="D556" t="s">
        <v>671</v>
      </c>
      <c r="F556" s="9" t="s">
        <v>820</v>
      </c>
      <c r="G556">
        <v>7</v>
      </c>
      <c r="J556">
        <f>+Tabla356[[#This Row],[BALANCE INICIAL]]+Tabla356[[#This Row],[ENTRADAS]]-Tabla356[[#This Row],[SALIDAS]]</f>
        <v>7</v>
      </c>
      <c r="K556" s="2">
        <v>250</v>
      </c>
      <c r="L556" s="2">
        <f>+Tabla356[[#This Row],[BALANCE INICIAL]]*Tabla356[[#This Row],[PRECIO]]</f>
        <v>1750</v>
      </c>
      <c r="M556" s="2">
        <f>+Tabla356[[#This Row],[ENTRADAS]]*Tabla356[[#This Row],[PRECIO]]</f>
        <v>0</v>
      </c>
      <c r="N556" s="2">
        <f>+Tabla356[[#This Row],[SALIDAS]]*Tabla356[[#This Row],[PRECIO]]</f>
        <v>0</v>
      </c>
      <c r="O556" s="2">
        <f>+Tabla356[[#This Row],[BALANCE INICIAL2]]+Tabla356[[#This Row],[ENTRADAS3]]-Tabla356[[#This Row],[SALIDAS4]]</f>
        <v>1750</v>
      </c>
    </row>
    <row r="557" spans="1:15">
      <c r="A557" s="9" t="s">
        <v>59</v>
      </c>
      <c r="B557" s="10" t="s">
        <v>880</v>
      </c>
      <c r="C557" t="s">
        <v>107</v>
      </c>
      <c r="D557" t="s">
        <v>672</v>
      </c>
      <c r="F557" s="9" t="s">
        <v>820</v>
      </c>
      <c r="G557">
        <v>5</v>
      </c>
      <c r="J557">
        <f>+Tabla356[[#This Row],[BALANCE INICIAL]]+Tabla356[[#This Row],[ENTRADAS]]-Tabla356[[#This Row],[SALIDAS]]</f>
        <v>5</v>
      </c>
      <c r="K557" s="2">
        <v>499</v>
      </c>
      <c r="L557" s="2">
        <f>+Tabla356[[#This Row],[BALANCE INICIAL]]*Tabla356[[#This Row],[PRECIO]]</f>
        <v>2495</v>
      </c>
      <c r="M557" s="2">
        <f>+Tabla356[[#This Row],[ENTRADAS]]*Tabla356[[#This Row],[PRECIO]]</f>
        <v>0</v>
      </c>
      <c r="N557" s="2">
        <f>+Tabla356[[#This Row],[SALIDAS]]*Tabla356[[#This Row],[PRECIO]]</f>
        <v>0</v>
      </c>
      <c r="O557" s="2">
        <f>+Tabla356[[#This Row],[BALANCE INICIAL2]]+Tabla356[[#This Row],[ENTRADAS3]]-Tabla356[[#This Row],[SALIDAS4]]</f>
        <v>2495</v>
      </c>
    </row>
    <row r="558" spans="1:15">
      <c r="A558" s="9" t="s">
        <v>59</v>
      </c>
      <c r="B558" s="10" t="s">
        <v>880</v>
      </c>
      <c r="C558" t="s">
        <v>107</v>
      </c>
      <c r="D558" t="s">
        <v>673</v>
      </c>
      <c r="F558" s="9" t="s">
        <v>820</v>
      </c>
      <c r="G558">
        <v>0</v>
      </c>
      <c r="J558">
        <f>+Tabla356[[#This Row],[BALANCE INICIAL]]+Tabla356[[#This Row],[ENTRADAS]]-Tabla356[[#This Row],[SALIDAS]]</f>
        <v>0</v>
      </c>
      <c r="K558" s="2">
        <v>250</v>
      </c>
      <c r="L558" s="2">
        <f>+Tabla356[[#This Row],[BALANCE INICIAL]]*Tabla356[[#This Row],[PRECIO]]</f>
        <v>0</v>
      </c>
      <c r="M558" s="2">
        <f>+Tabla356[[#This Row],[ENTRADAS]]*Tabla356[[#This Row],[PRECIO]]</f>
        <v>0</v>
      </c>
      <c r="N558" s="2">
        <f>+Tabla356[[#This Row],[SALIDAS]]*Tabla356[[#This Row],[PRECIO]]</f>
        <v>0</v>
      </c>
      <c r="O558" s="2">
        <f>+Tabla356[[#This Row],[BALANCE INICIAL2]]+Tabla356[[#This Row],[ENTRADAS3]]-Tabla356[[#This Row],[SALIDAS4]]</f>
        <v>0</v>
      </c>
    </row>
    <row r="559" spans="1:15">
      <c r="A559" s="9" t="s">
        <v>59</v>
      </c>
      <c r="B559" s="10" t="s">
        <v>880</v>
      </c>
      <c r="C559" t="s">
        <v>107</v>
      </c>
      <c r="D559" t="s">
        <v>674</v>
      </c>
      <c r="F559" s="9" t="s">
        <v>820</v>
      </c>
      <c r="G559">
        <v>13</v>
      </c>
      <c r="J559">
        <f>+Tabla356[[#This Row],[BALANCE INICIAL]]+Tabla356[[#This Row],[ENTRADAS]]-Tabla356[[#This Row],[SALIDAS]]</f>
        <v>13</v>
      </c>
      <c r="K559" s="2">
        <v>350</v>
      </c>
      <c r="L559" s="2">
        <f>+Tabla356[[#This Row],[BALANCE INICIAL]]*Tabla356[[#This Row],[PRECIO]]</f>
        <v>4550</v>
      </c>
      <c r="M559" s="2">
        <f>+Tabla356[[#This Row],[ENTRADAS]]*Tabla356[[#This Row],[PRECIO]]</f>
        <v>0</v>
      </c>
      <c r="N559" s="2">
        <f>+Tabla356[[#This Row],[SALIDAS]]*Tabla356[[#This Row],[PRECIO]]</f>
        <v>0</v>
      </c>
      <c r="O559" s="2">
        <f>+Tabla356[[#This Row],[BALANCE INICIAL2]]+Tabla356[[#This Row],[ENTRADAS3]]-Tabla356[[#This Row],[SALIDAS4]]</f>
        <v>4550</v>
      </c>
    </row>
    <row r="560" spans="1:15">
      <c r="A560" s="9" t="s">
        <v>59</v>
      </c>
      <c r="B560" s="10" t="s">
        <v>880</v>
      </c>
      <c r="C560" t="s">
        <v>107</v>
      </c>
      <c r="D560" t="s">
        <v>675</v>
      </c>
      <c r="F560" s="9" t="s">
        <v>820</v>
      </c>
      <c r="G560">
        <v>3</v>
      </c>
      <c r="J560">
        <f>+Tabla356[[#This Row],[BALANCE INICIAL]]+Tabla356[[#This Row],[ENTRADAS]]-Tabla356[[#This Row],[SALIDAS]]</f>
        <v>3</v>
      </c>
      <c r="K560" s="2">
        <v>265</v>
      </c>
      <c r="L560" s="2">
        <f>+Tabla356[[#This Row],[BALANCE INICIAL]]*Tabla356[[#This Row],[PRECIO]]</f>
        <v>795</v>
      </c>
      <c r="M560" s="2">
        <f>+Tabla356[[#This Row],[ENTRADAS]]*Tabla356[[#This Row],[PRECIO]]</f>
        <v>0</v>
      </c>
      <c r="N560" s="2">
        <f>+Tabla356[[#This Row],[SALIDAS]]*Tabla356[[#This Row],[PRECIO]]</f>
        <v>0</v>
      </c>
      <c r="O560" s="2">
        <f>+Tabla356[[#This Row],[BALANCE INICIAL2]]+Tabla356[[#This Row],[ENTRADAS3]]-Tabla356[[#This Row],[SALIDAS4]]</f>
        <v>795</v>
      </c>
    </row>
    <row r="561" spans="1:15">
      <c r="A561" s="9" t="s">
        <v>59</v>
      </c>
      <c r="B561" s="10" t="s">
        <v>880</v>
      </c>
      <c r="C561" t="s">
        <v>107</v>
      </c>
      <c r="D561" t="s">
        <v>676</v>
      </c>
      <c r="F561" s="9" t="s">
        <v>820</v>
      </c>
      <c r="G561">
        <v>23</v>
      </c>
      <c r="J561">
        <f>+Tabla356[[#This Row],[BALANCE INICIAL]]+Tabla356[[#This Row],[ENTRADAS]]-Tabla356[[#This Row],[SALIDAS]]</f>
        <v>23</v>
      </c>
      <c r="K561" s="2">
        <v>165</v>
      </c>
      <c r="L561" s="2">
        <f>+Tabla356[[#This Row],[BALANCE INICIAL]]*Tabla356[[#This Row],[PRECIO]]</f>
        <v>3795</v>
      </c>
      <c r="M561" s="2">
        <f>+Tabla356[[#This Row],[ENTRADAS]]*Tabla356[[#This Row],[PRECIO]]</f>
        <v>0</v>
      </c>
      <c r="N561" s="2">
        <f>+Tabla356[[#This Row],[SALIDAS]]*Tabla356[[#This Row],[PRECIO]]</f>
        <v>0</v>
      </c>
      <c r="O561" s="2">
        <f>+Tabla356[[#This Row],[BALANCE INICIAL2]]+Tabla356[[#This Row],[ENTRADAS3]]-Tabla356[[#This Row],[SALIDAS4]]</f>
        <v>3795</v>
      </c>
    </row>
    <row r="562" spans="1:15">
      <c r="A562" s="9" t="s">
        <v>59</v>
      </c>
      <c r="B562" s="10" t="s">
        <v>880</v>
      </c>
      <c r="C562" t="s">
        <v>107</v>
      </c>
      <c r="D562" t="s">
        <v>677</v>
      </c>
      <c r="F562" s="9" t="s">
        <v>820</v>
      </c>
      <c r="G562">
        <v>0</v>
      </c>
      <c r="J562">
        <f>+Tabla356[[#This Row],[BALANCE INICIAL]]+Tabla356[[#This Row],[ENTRADAS]]-Tabla356[[#This Row],[SALIDAS]]</f>
        <v>0</v>
      </c>
      <c r="K562" s="2">
        <v>190</v>
      </c>
      <c r="L562" s="2">
        <f>+Tabla356[[#This Row],[BALANCE INICIAL]]*Tabla356[[#This Row],[PRECIO]]</f>
        <v>0</v>
      </c>
      <c r="M562" s="2">
        <f>+Tabla356[[#This Row],[ENTRADAS]]*Tabla356[[#This Row],[PRECIO]]</f>
        <v>0</v>
      </c>
      <c r="N562" s="2">
        <f>+Tabla356[[#This Row],[SALIDAS]]*Tabla356[[#This Row],[PRECIO]]</f>
        <v>0</v>
      </c>
      <c r="O562" s="2">
        <f>+Tabla356[[#This Row],[BALANCE INICIAL2]]+Tabla356[[#This Row],[ENTRADAS3]]-Tabla356[[#This Row],[SALIDAS4]]</f>
        <v>0</v>
      </c>
    </row>
    <row r="563" spans="1:15">
      <c r="A563" s="9" t="s">
        <v>59</v>
      </c>
      <c r="B563" s="10" t="s">
        <v>880</v>
      </c>
      <c r="C563" t="s">
        <v>107</v>
      </c>
      <c r="D563" t="s">
        <v>678</v>
      </c>
      <c r="F563" s="9" t="s">
        <v>820</v>
      </c>
      <c r="G563">
        <v>12</v>
      </c>
      <c r="J563">
        <f>+Tabla356[[#This Row],[BALANCE INICIAL]]+Tabla356[[#This Row],[ENTRADAS]]-Tabla356[[#This Row],[SALIDAS]]</f>
        <v>12</v>
      </c>
      <c r="K563" s="2">
        <v>200</v>
      </c>
      <c r="L563" s="2">
        <f>+Tabla356[[#This Row],[BALANCE INICIAL]]*Tabla356[[#This Row],[PRECIO]]</f>
        <v>2400</v>
      </c>
      <c r="M563" s="2">
        <f>+Tabla356[[#This Row],[ENTRADAS]]*Tabla356[[#This Row],[PRECIO]]</f>
        <v>0</v>
      </c>
      <c r="N563" s="2">
        <f>+Tabla356[[#This Row],[SALIDAS]]*Tabla356[[#This Row],[PRECIO]]</f>
        <v>0</v>
      </c>
      <c r="O563" s="2">
        <f>+Tabla356[[#This Row],[BALANCE INICIAL2]]+Tabla356[[#This Row],[ENTRADAS3]]-Tabla356[[#This Row],[SALIDAS4]]</f>
        <v>2400</v>
      </c>
    </row>
    <row r="564" spans="1:15">
      <c r="A564" s="9" t="s">
        <v>59</v>
      </c>
      <c r="B564" s="10" t="s">
        <v>880</v>
      </c>
      <c r="C564" t="s">
        <v>107</v>
      </c>
      <c r="D564" t="s">
        <v>679</v>
      </c>
      <c r="F564" s="9" t="s">
        <v>820</v>
      </c>
      <c r="G564">
        <v>6</v>
      </c>
      <c r="J564">
        <f>+Tabla356[[#This Row],[BALANCE INICIAL]]+Tabla356[[#This Row],[ENTRADAS]]-Tabla356[[#This Row],[SALIDAS]]</f>
        <v>6</v>
      </c>
      <c r="K564" s="2">
        <v>500</v>
      </c>
      <c r="L564" s="2">
        <f>+Tabla356[[#This Row],[BALANCE INICIAL]]*Tabla356[[#This Row],[PRECIO]]</f>
        <v>3000</v>
      </c>
      <c r="M564" s="2">
        <f>+Tabla356[[#This Row],[ENTRADAS]]*Tabla356[[#This Row],[PRECIO]]</f>
        <v>0</v>
      </c>
      <c r="N564" s="2">
        <f>+Tabla356[[#This Row],[SALIDAS]]*Tabla356[[#This Row],[PRECIO]]</f>
        <v>0</v>
      </c>
      <c r="O564" s="2">
        <f>+Tabla356[[#This Row],[BALANCE INICIAL2]]+Tabla356[[#This Row],[ENTRADAS3]]-Tabla356[[#This Row],[SALIDAS4]]</f>
        <v>3000</v>
      </c>
    </row>
    <row r="565" spans="1:15">
      <c r="A565" s="9" t="s">
        <v>59</v>
      </c>
      <c r="B565" s="10" t="s">
        <v>880</v>
      </c>
      <c r="C565" t="s">
        <v>107</v>
      </c>
      <c r="D565" t="s">
        <v>680</v>
      </c>
      <c r="F565" s="9" t="s">
        <v>820</v>
      </c>
      <c r="G565">
        <v>2</v>
      </c>
      <c r="J565">
        <f>+Tabla356[[#This Row],[BALANCE INICIAL]]+Tabla356[[#This Row],[ENTRADAS]]-Tabla356[[#This Row],[SALIDAS]]</f>
        <v>2</v>
      </c>
      <c r="K565" s="2">
        <v>265</v>
      </c>
      <c r="L565" s="2">
        <f>+Tabla356[[#This Row],[BALANCE INICIAL]]*Tabla356[[#This Row],[PRECIO]]</f>
        <v>530</v>
      </c>
      <c r="M565" s="2">
        <f>+Tabla356[[#This Row],[ENTRADAS]]*Tabla356[[#This Row],[PRECIO]]</f>
        <v>0</v>
      </c>
      <c r="N565" s="2">
        <f>+Tabla356[[#This Row],[SALIDAS]]*Tabla356[[#This Row],[PRECIO]]</f>
        <v>0</v>
      </c>
      <c r="O565" s="2">
        <f>+Tabla356[[#This Row],[BALANCE INICIAL2]]+Tabla356[[#This Row],[ENTRADAS3]]-Tabla356[[#This Row],[SALIDAS4]]</f>
        <v>530</v>
      </c>
    </row>
    <row r="566" spans="1:15">
      <c r="A566" s="9" t="s">
        <v>59</v>
      </c>
      <c r="B566" s="10" t="s">
        <v>880</v>
      </c>
      <c r="C566" t="s">
        <v>107</v>
      </c>
      <c r="D566" t="s">
        <v>681</v>
      </c>
      <c r="F566" s="9" t="s">
        <v>820</v>
      </c>
      <c r="G566">
        <v>5</v>
      </c>
      <c r="J566">
        <f>+Tabla356[[#This Row],[BALANCE INICIAL]]+Tabla356[[#This Row],[ENTRADAS]]-Tabla356[[#This Row],[SALIDAS]]</f>
        <v>5</v>
      </c>
      <c r="K566" s="2">
        <v>390</v>
      </c>
      <c r="L566" s="2">
        <f>+Tabla356[[#This Row],[BALANCE INICIAL]]*Tabla356[[#This Row],[PRECIO]]</f>
        <v>1950</v>
      </c>
      <c r="M566" s="2">
        <f>+Tabla356[[#This Row],[ENTRADAS]]*Tabla356[[#This Row],[PRECIO]]</f>
        <v>0</v>
      </c>
      <c r="N566" s="2">
        <f>+Tabla356[[#This Row],[SALIDAS]]*Tabla356[[#This Row],[PRECIO]]</f>
        <v>0</v>
      </c>
      <c r="O566" s="2">
        <f>+Tabla356[[#This Row],[BALANCE INICIAL2]]+Tabla356[[#This Row],[ENTRADAS3]]-Tabla356[[#This Row],[SALIDAS4]]</f>
        <v>1950</v>
      </c>
    </row>
    <row r="567" spans="1:15">
      <c r="A567" s="9" t="s">
        <v>59</v>
      </c>
      <c r="B567" s="10" t="s">
        <v>880</v>
      </c>
      <c r="C567" t="s">
        <v>107</v>
      </c>
      <c r="D567" t="s">
        <v>682</v>
      </c>
      <c r="F567" s="9" t="s">
        <v>820</v>
      </c>
      <c r="G567">
        <v>1</v>
      </c>
      <c r="J567">
        <f>+Tabla356[[#This Row],[BALANCE INICIAL]]+Tabla356[[#This Row],[ENTRADAS]]-Tabla356[[#This Row],[SALIDAS]]</f>
        <v>1</v>
      </c>
      <c r="K567" s="2">
        <v>333.98</v>
      </c>
      <c r="L567" s="2">
        <f>+Tabla356[[#This Row],[BALANCE INICIAL]]*Tabla356[[#This Row],[PRECIO]]</f>
        <v>333.98</v>
      </c>
      <c r="M567" s="2">
        <f>+Tabla356[[#This Row],[ENTRADAS]]*Tabla356[[#This Row],[PRECIO]]</f>
        <v>0</v>
      </c>
      <c r="N567" s="2">
        <f>+Tabla356[[#This Row],[SALIDAS]]*Tabla356[[#This Row],[PRECIO]]</f>
        <v>0</v>
      </c>
      <c r="O567" s="2">
        <f>+Tabla356[[#This Row],[BALANCE INICIAL2]]+Tabla356[[#This Row],[ENTRADAS3]]-Tabla356[[#This Row],[SALIDAS4]]</f>
        <v>333.98</v>
      </c>
    </row>
    <row r="568" spans="1:15">
      <c r="A568" s="9" t="s">
        <v>59</v>
      </c>
      <c r="B568" s="10" t="s">
        <v>880</v>
      </c>
      <c r="C568" t="s">
        <v>107</v>
      </c>
      <c r="D568" t="s">
        <v>683</v>
      </c>
      <c r="F568" s="9" t="s">
        <v>820</v>
      </c>
      <c r="G568">
        <v>9</v>
      </c>
      <c r="J568">
        <f>+Tabla356[[#This Row],[BALANCE INICIAL]]+Tabla356[[#This Row],[ENTRADAS]]-Tabla356[[#This Row],[SALIDAS]]</f>
        <v>9</v>
      </c>
      <c r="K568" s="2">
        <v>295</v>
      </c>
      <c r="L568" s="2">
        <f>+Tabla356[[#This Row],[BALANCE INICIAL]]*Tabla356[[#This Row],[PRECIO]]</f>
        <v>2655</v>
      </c>
      <c r="M568" s="2">
        <f>+Tabla356[[#This Row],[ENTRADAS]]*Tabla356[[#This Row],[PRECIO]]</f>
        <v>0</v>
      </c>
      <c r="N568" s="2">
        <f>+Tabla356[[#This Row],[SALIDAS]]*Tabla356[[#This Row],[PRECIO]]</f>
        <v>0</v>
      </c>
      <c r="O568" s="2">
        <f>+Tabla356[[#This Row],[BALANCE INICIAL2]]+Tabla356[[#This Row],[ENTRADAS3]]-Tabla356[[#This Row],[SALIDAS4]]</f>
        <v>2655</v>
      </c>
    </row>
    <row r="569" spans="1:15">
      <c r="A569" s="9" t="s">
        <v>59</v>
      </c>
      <c r="B569" s="10" t="s">
        <v>880</v>
      </c>
      <c r="C569" t="s">
        <v>107</v>
      </c>
      <c r="D569" t="s">
        <v>684</v>
      </c>
      <c r="F569" s="9" t="s">
        <v>820</v>
      </c>
      <c r="G569">
        <v>11</v>
      </c>
      <c r="J569">
        <f>+Tabla356[[#This Row],[BALANCE INICIAL]]+Tabla356[[#This Row],[ENTRADAS]]-Tabla356[[#This Row],[SALIDAS]]</f>
        <v>11</v>
      </c>
      <c r="K569" s="2">
        <v>750.5</v>
      </c>
      <c r="L569" s="2">
        <f>+Tabla356[[#This Row],[BALANCE INICIAL]]*Tabla356[[#This Row],[PRECIO]]</f>
        <v>8255.5</v>
      </c>
      <c r="M569" s="2">
        <f>+Tabla356[[#This Row],[ENTRADAS]]*Tabla356[[#This Row],[PRECIO]]</f>
        <v>0</v>
      </c>
      <c r="N569" s="2">
        <f>+Tabla356[[#This Row],[SALIDAS]]*Tabla356[[#This Row],[PRECIO]]</f>
        <v>0</v>
      </c>
      <c r="O569" s="2">
        <f>+Tabla356[[#This Row],[BALANCE INICIAL2]]+Tabla356[[#This Row],[ENTRADAS3]]-Tabla356[[#This Row],[SALIDAS4]]</f>
        <v>8255.5</v>
      </c>
    </row>
    <row r="570" spans="1:15">
      <c r="A570" s="9" t="s">
        <v>59</v>
      </c>
      <c r="B570" s="10" t="s">
        <v>880</v>
      </c>
      <c r="C570" t="s">
        <v>107</v>
      </c>
      <c r="D570" t="s">
        <v>685</v>
      </c>
      <c r="F570" s="9" t="s">
        <v>820</v>
      </c>
      <c r="G570">
        <v>907</v>
      </c>
      <c r="J570">
        <f>+Tabla356[[#This Row],[BALANCE INICIAL]]+Tabla356[[#This Row],[ENTRADAS]]-Tabla356[[#This Row],[SALIDAS]]</f>
        <v>907</v>
      </c>
      <c r="K570" s="2">
        <v>50</v>
      </c>
      <c r="L570" s="2">
        <f>+Tabla356[[#This Row],[BALANCE INICIAL]]*Tabla356[[#This Row],[PRECIO]]</f>
        <v>45350</v>
      </c>
      <c r="M570" s="2">
        <f>+Tabla356[[#This Row],[ENTRADAS]]*Tabla356[[#This Row],[PRECIO]]</f>
        <v>0</v>
      </c>
      <c r="N570" s="2">
        <f>+Tabla356[[#This Row],[SALIDAS]]*Tabla356[[#This Row],[PRECIO]]</f>
        <v>0</v>
      </c>
      <c r="O570" s="2">
        <f>+Tabla356[[#This Row],[BALANCE INICIAL2]]+Tabla356[[#This Row],[ENTRADAS3]]-Tabla356[[#This Row],[SALIDAS4]]</f>
        <v>45350</v>
      </c>
    </row>
    <row r="571" spans="1:15">
      <c r="A571" s="9" t="s">
        <v>59</v>
      </c>
      <c r="B571" s="10" t="s">
        <v>880</v>
      </c>
      <c r="C571" t="s">
        <v>107</v>
      </c>
      <c r="D571" t="s">
        <v>686</v>
      </c>
      <c r="F571" s="9" t="s">
        <v>820</v>
      </c>
      <c r="G571">
        <v>31</v>
      </c>
      <c r="J571">
        <f>+Tabla356[[#This Row],[BALANCE INICIAL]]+Tabla356[[#This Row],[ENTRADAS]]-Tabla356[[#This Row],[SALIDAS]]</f>
        <v>31</v>
      </c>
      <c r="K571" s="2">
        <v>600</v>
      </c>
      <c r="L571" s="2">
        <f>+Tabla356[[#This Row],[BALANCE INICIAL]]*Tabla356[[#This Row],[PRECIO]]</f>
        <v>18600</v>
      </c>
      <c r="M571" s="2">
        <f>+Tabla356[[#This Row],[ENTRADAS]]*Tabla356[[#This Row],[PRECIO]]</f>
        <v>0</v>
      </c>
      <c r="N571" s="2">
        <f>+Tabla356[[#This Row],[SALIDAS]]*Tabla356[[#This Row],[PRECIO]]</f>
        <v>0</v>
      </c>
      <c r="O571" s="2">
        <f>+Tabla356[[#This Row],[BALANCE INICIAL2]]+Tabla356[[#This Row],[ENTRADAS3]]-Tabla356[[#This Row],[SALIDAS4]]</f>
        <v>18600</v>
      </c>
    </row>
    <row r="572" spans="1:15">
      <c r="A572" s="9" t="s">
        <v>59</v>
      </c>
      <c r="B572" s="10" t="s">
        <v>880</v>
      </c>
      <c r="C572" t="s">
        <v>107</v>
      </c>
      <c r="D572" t="s">
        <v>687</v>
      </c>
      <c r="F572" s="9" t="s">
        <v>820</v>
      </c>
      <c r="G572">
        <v>9</v>
      </c>
      <c r="J572">
        <f>+Tabla356[[#This Row],[BALANCE INICIAL]]+Tabla356[[#This Row],[ENTRADAS]]-Tabla356[[#This Row],[SALIDAS]]</f>
        <v>9</v>
      </c>
      <c r="K572" s="2">
        <v>949.99</v>
      </c>
      <c r="L572" s="2">
        <f>+Tabla356[[#This Row],[BALANCE INICIAL]]*Tabla356[[#This Row],[PRECIO]]</f>
        <v>8549.91</v>
      </c>
      <c r="M572" s="2">
        <f>+Tabla356[[#This Row],[ENTRADAS]]*Tabla356[[#This Row],[PRECIO]]</f>
        <v>0</v>
      </c>
      <c r="N572" s="2">
        <f>+Tabla356[[#This Row],[SALIDAS]]*Tabla356[[#This Row],[PRECIO]]</f>
        <v>0</v>
      </c>
      <c r="O572" s="2">
        <f>+Tabla356[[#This Row],[BALANCE INICIAL2]]+Tabla356[[#This Row],[ENTRADAS3]]-Tabla356[[#This Row],[SALIDAS4]]</f>
        <v>8549.91</v>
      </c>
    </row>
    <row r="573" spans="1:15">
      <c r="A573" s="9" t="s">
        <v>59</v>
      </c>
      <c r="B573" s="10" t="s">
        <v>880</v>
      </c>
      <c r="C573" t="s">
        <v>107</v>
      </c>
      <c r="D573" t="s">
        <v>688</v>
      </c>
      <c r="F573" s="9" t="s">
        <v>820</v>
      </c>
      <c r="G573">
        <v>59</v>
      </c>
      <c r="J573">
        <f>+Tabla356[[#This Row],[BALANCE INICIAL]]+Tabla356[[#This Row],[ENTRADAS]]-Tabla356[[#This Row],[SALIDAS]]</f>
        <v>59</v>
      </c>
      <c r="K573" s="2">
        <v>850</v>
      </c>
      <c r="L573" s="2">
        <f>+Tabla356[[#This Row],[BALANCE INICIAL]]*Tabla356[[#This Row],[PRECIO]]</f>
        <v>50150</v>
      </c>
      <c r="M573" s="2">
        <f>+Tabla356[[#This Row],[ENTRADAS]]*Tabla356[[#This Row],[PRECIO]]</f>
        <v>0</v>
      </c>
      <c r="N573" s="2">
        <f>+Tabla356[[#This Row],[SALIDAS]]*Tabla356[[#This Row],[PRECIO]]</f>
        <v>0</v>
      </c>
      <c r="O573" s="2">
        <f>+Tabla356[[#This Row],[BALANCE INICIAL2]]+Tabla356[[#This Row],[ENTRADAS3]]-Tabla356[[#This Row],[SALIDAS4]]</f>
        <v>50150</v>
      </c>
    </row>
    <row r="574" spans="1:15">
      <c r="A574" s="9" t="s">
        <v>59</v>
      </c>
      <c r="B574" s="10" t="s">
        <v>880</v>
      </c>
      <c r="C574" t="s">
        <v>107</v>
      </c>
      <c r="D574" t="s">
        <v>689</v>
      </c>
      <c r="F574" s="9" t="s">
        <v>820</v>
      </c>
      <c r="G574">
        <v>26</v>
      </c>
      <c r="J574">
        <f>+Tabla356[[#This Row],[BALANCE INICIAL]]+Tabla356[[#This Row],[ENTRADAS]]-Tabla356[[#This Row],[SALIDAS]]</f>
        <v>26</v>
      </c>
      <c r="K574" s="2">
        <v>90</v>
      </c>
      <c r="L574" s="2">
        <f>+Tabla356[[#This Row],[BALANCE INICIAL]]*Tabla356[[#This Row],[PRECIO]]</f>
        <v>2340</v>
      </c>
      <c r="M574" s="2">
        <f>+Tabla356[[#This Row],[ENTRADAS]]*Tabla356[[#This Row],[PRECIO]]</f>
        <v>0</v>
      </c>
      <c r="N574" s="2">
        <f>+Tabla356[[#This Row],[SALIDAS]]*Tabla356[[#This Row],[PRECIO]]</f>
        <v>0</v>
      </c>
      <c r="O574" s="2">
        <f>+Tabla356[[#This Row],[BALANCE INICIAL2]]+Tabla356[[#This Row],[ENTRADAS3]]-Tabla356[[#This Row],[SALIDAS4]]</f>
        <v>2340</v>
      </c>
    </row>
    <row r="575" spans="1:15">
      <c r="A575" s="9" t="s">
        <v>59</v>
      </c>
      <c r="B575" s="10" t="s">
        <v>880</v>
      </c>
      <c r="C575" t="s">
        <v>107</v>
      </c>
      <c r="D575" t="s">
        <v>695</v>
      </c>
      <c r="F575" s="9" t="s">
        <v>820</v>
      </c>
      <c r="G575">
        <v>0</v>
      </c>
      <c r="J575">
        <f>+Tabla356[[#This Row],[BALANCE INICIAL]]+Tabla356[[#This Row],[ENTRADAS]]-Tabla356[[#This Row],[SALIDAS]]</f>
        <v>0</v>
      </c>
      <c r="K575" s="2">
        <v>70</v>
      </c>
      <c r="L575" s="2">
        <f>+Tabla356[[#This Row],[BALANCE INICIAL]]*Tabla356[[#This Row],[PRECIO]]</f>
        <v>0</v>
      </c>
      <c r="M575" s="2">
        <f>+Tabla356[[#This Row],[ENTRADAS]]*Tabla356[[#This Row],[PRECIO]]</f>
        <v>0</v>
      </c>
      <c r="N575" s="2">
        <f>+Tabla356[[#This Row],[SALIDAS]]*Tabla356[[#This Row],[PRECIO]]</f>
        <v>0</v>
      </c>
      <c r="O575" s="2">
        <f>+Tabla356[[#This Row],[BALANCE INICIAL2]]+Tabla356[[#This Row],[ENTRADAS3]]-Tabla356[[#This Row],[SALIDAS4]]</f>
        <v>0</v>
      </c>
    </row>
    <row r="576" spans="1:15">
      <c r="A576" s="9" t="s">
        <v>59</v>
      </c>
      <c r="B576" s="10" t="s">
        <v>880</v>
      </c>
      <c r="C576" t="s">
        <v>107</v>
      </c>
      <c r="D576" t="s">
        <v>696</v>
      </c>
      <c r="F576" s="9" t="s">
        <v>820</v>
      </c>
      <c r="G576">
        <v>1</v>
      </c>
      <c r="J576">
        <f>+Tabla356[[#This Row],[BALANCE INICIAL]]+Tabla356[[#This Row],[ENTRADAS]]-Tabla356[[#This Row],[SALIDAS]]</f>
        <v>1</v>
      </c>
      <c r="K576" s="2">
        <v>395</v>
      </c>
      <c r="L576" s="2">
        <f>+Tabla356[[#This Row],[BALANCE INICIAL]]*Tabla356[[#This Row],[PRECIO]]</f>
        <v>395</v>
      </c>
      <c r="M576" s="2">
        <f>+Tabla356[[#This Row],[ENTRADAS]]*Tabla356[[#This Row],[PRECIO]]</f>
        <v>0</v>
      </c>
      <c r="N576" s="2">
        <f>+Tabla356[[#This Row],[SALIDAS]]*Tabla356[[#This Row],[PRECIO]]</f>
        <v>0</v>
      </c>
      <c r="O576" s="2">
        <f>+Tabla356[[#This Row],[BALANCE INICIAL2]]+Tabla356[[#This Row],[ENTRADAS3]]-Tabla356[[#This Row],[SALIDAS4]]</f>
        <v>395</v>
      </c>
    </row>
    <row r="577" spans="1:15">
      <c r="A577" s="9" t="s">
        <v>59</v>
      </c>
      <c r="B577" s="10" t="s">
        <v>880</v>
      </c>
      <c r="C577" t="s">
        <v>107</v>
      </c>
      <c r="D577" t="s">
        <v>697</v>
      </c>
      <c r="F577" s="9" t="s">
        <v>820</v>
      </c>
      <c r="G577">
        <v>1</v>
      </c>
      <c r="J577">
        <f>+Tabla356[[#This Row],[BALANCE INICIAL]]+Tabla356[[#This Row],[ENTRADAS]]-Tabla356[[#This Row],[SALIDAS]]</f>
        <v>1</v>
      </c>
      <c r="K577" s="2">
        <v>100</v>
      </c>
      <c r="L577" s="2">
        <f>+Tabla356[[#This Row],[BALANCE INICIAL]]*Tabla356[[#This Row],[PRECIO]]</f>
        <v>100</v>
      </c>
      <c r="M577" s="2">
        <f>+Tabla356[[#This Row],[ENTRADAS]]*Tabla356[[#This Row],[PRECIO]]</f>
        <v>0</v>
      </c>
      <c r="N577" s="2">
        <f>+Tabla356[[#This Row],[SALIDAS]]*Tabla356[[#This Row],[PRECIO]]</f>
        <v>0</v>
      </c>
      <c r="O577" s="2">
        <f>+Tabla356[[#This Row],[BALANCE INICIAL2]]+Tabla356[[#This Row],[ENTRADAS3]]-Tabla356[[#This Row],[SALIDAS4]]</f>
        <v>100</v>
      </c>
    </row>
    <row r="578" spans="1:15">
      <c r="A578" s="9" t="s">
        <v>59</v>
      </c>
      <c r="B578" s="10" t="s">
        <v>880</v>
      </c>
      <c r="C578" t="s">
        <v>107</v>
      </c>
      <c r="D578" t="s">
        <v>698</v>
      </c>
      <c r="F578" s="9" t="s">
        <v>820</v>
      </c>
      <c r="G578">
        <v>0</v>
      </c>
      <c r="J578">
        <f>+Tabla356[[#This Row],[BALANCE INICIAL]]+Tabla356[[#This Row],[ENTRADAS]]-Tabla356[[#This Row],[SALIDAS]]</f>
        <v>0</v>
      </c>
      <c r="K578" s="2">
        <v>1250</v>
      </c>
      <c r="L578" s="2">
        <f>+Tabla356[[#This Row],[BALANCE INICIAL]]*Tabla356[[#This Row],[PRECIO]]</f>
        <v>0</v>
      </c>
      <c r="M578" s="2">
        <f>+Tabla356[[#This Row],[ENTRADAS]]*Tabla356[[#This Row],[PRECIO]]</f>
        <v>0</v>
      </c>
      <c r="N578" s="2">
        <f>+Tabla356[[#This Row],[SALIDAS]]*Tabla356[[#This Row],[PRECIO]]</f>
        <v>0</v>
      </c>
      <c r="O578" s="2">
        <f>+Tabla356[[#This Row],[BALANCE INICIAL2]]+Tabla356[[#This Row],[ENTRADAS3]]-Tabla356[[#This Row],[SALIDAS4]]</f>
        <v>0</v>
      </c>
    </row>
    <row r="579" spans="1:15">
      <c r="A579" s="9" t="s">
        <v>59</v>
      </c>
      <c r="B579" s="10" t="s">
        <v>880</v>
      </c>
      <c r="C579" t="s">
        <v>107</v>
      </c>
      <c r="D579" t="s">
        <v>699</v>
      </c>
      <c r="F579" s="9" t="s">
        <v>820</v>
      </c>
      <c r="G579">
        <v>26</v>
      </c>
      <c r="J579">
        <f>+Tabla356[[#This Row],[BALANCE INICIAL]]+Tabla356[[#This Row],[ENTRADAS]]-Tabla356[[#This Row],[SALIDAS]]</f>
        <v>26</v>
      </c>
      <c r="K579" s="2">
        <v>284</v>
      </c>
      <c r="L579" s="2">
        <f>+Tabla356[[#This Row],[BALANCE INICIAL]]*Tabla356[[#This Row],[PRECIO]]</f>
        <v>7384</v>
      </c>
      <c r="M579" s="2">
        <f>+Tabla356[[#This Row],[ENTRADAS]]*Tabla356[[#This Row],[PRECIO]]</f>
        <v>0</v>
      </c>
      <c r="N579" s="2">
        <f>+Tabla356[[#This Row],[SALIDAS]]*Tabla356[[#This Row],[PRECIO]]</f>
        <v>0</v>
      </c>
      <c r="O579" s="2">
        <f>+Tabla356[[#This Row],[BALANCE INICIAL2]]+Tabla356[[#This Row],[ENTRADAS3]]-Tabla356[[#This Row],[SALIDAS4]]</f>
        <v>7384</v>
      </c>
    </row>
    <row r="580" spans="1:15">
      <c r="A580" s="9" t="s">
        <v>59</v>
      </c>
      <c r="B580" s="10" t="s">
        <v>880</v>
      </c>
      <c r="C580" t="s">
        <v>107</v>
      </c>
      <c r="D580" t="s">
        <v>700</v>
      </c>
      <c r="F580" s="9" t="s">
        <v>820</v>
      </c>
      <c r="G580">
        <v>8</v>
      </c>
      <c r="J580">
        <f>+Tabla356[[#This Row],[BALANCE INICIAL]]+Tabla356[[#This Row],[ENTRADAS]]-Tabla356[[#This Row],[SALIDAS]]</f>
        <v>8</v>
      </c>
      <c r="K580" s="2">
        <v>650</v>
      </c>
      <c r="L580" s="2">
        <f>+Tabla356[[#This Row],[BALANCE INICIAL]]*Tabla356[[#This Row],[PRECIO]]</f>
        <v>5200</v>
      </c>
      <c r="M580" s="2">
        <f>+Tabla356[[#This Row],[ENTRADAS]]*Tabla356[[#This Row],[PRECIO]]</f>
        <v>0</v>
      </c>
      <c r="N580" s="2">
        <f>+Tabla356[[#This Row],[SALIDAS]]*Tabla356[[#This Row],[PRECIO]]</f>
        <v>0</v>
      </c>
      <c r="O580" s="2">
        <f>+Tabla356[[#This Row],[BALANCE INICIAL2]]+Tabla356[[#This Row],[ENTRADAS3]]-Tabla356[[#This Row],[SALIDAS4]]</f>
        <v>5200</v>
      </c>
    </row>
    <row r="581" spans="1:15">
      <c r="A581" s="9" t="s">
        <v>59</v>
      </c>
      <c r="B581" s="16" t="s">
        <v>880</v>
      </c>
      <c r="C581" t="s">
        <v>107</v>
      </c>
      <c r="D581" t="s">
        <v>704</v>
      </c>
      <c r="F581" s="9" t="s">
        <v>834</v>
      </c>
      <c r="G581">
        <v>0</v>
      </c>
      <c r="J581">
        <f>+Tabla356[[#This Row],[BALANCE INICIAL]]+Tabla356[[#This Row],[ENTRADAS]]-Tabla356[[#This Row],[SALIDAS]]</f>
        <v>0</v>
      </c>
      <c r="K581" s="2">
        <v>350</v>
      </c>
      <c r="L581" s="2">
        <f>+Tabla356[[#This Row],[BALANCE INICIAL]]*Tabla356[[#This Row],[PRECIO]]</f>
        <v>0</v>
      </c>
      <c r="M581" s="2">
        <f>+Tabla356[[#This Row],[ENTRADAS]]*Tabla356[[#This Row],[PRECIO]]</f>
        <v>0</v>
      </c>
      <c r="N581" s="2">
        <f>+Tabla356[[#This Row],[SALIDAS]]*Tabla356[[#This Row],[PRECIO]]</f>
        <v>0</v>
      </c>
      <c r="O581" s="2">
        <f>+Tabla356[[#This Row],[BALANCE INICIAL2]]+Tabla356[[#This Row],[ENTRADAS3]]-Tabla356[[#This Row],[SALIDAS4]]</f>
        <v>0</v>
      </c>
    </row>
    <row r="582" spans="1:15">
      <c r="A582" s="9" t="s">
        <v>59</v>
      </c>
      <c r="B582" s="16" t="s">
        <v>880</v>
      </c>
      <c r="C582" t="s">
        <v>107</v>
      </c>
      <c r="D582" t="s">
        <v>707</v>
      </c>
      <c r="F582" s="9" t="s">
        <v>820</v>
      </c>
      <c r="G582">
        <v>1</v>
      </c>
      <c r="J582">
        <f>+Tabla356[[#This Row],[BALANCE INICIAL]]+Tabla356[[#This Row],[ENTRADAS]]-Tabla356[[#This Row],[SALIDAS]]</f>
        <v>1</v>
      </c>
      <c r="K582" s="2">
        <v>1000</v>
      </c>
      <c r="L582" s="2">
        <f>+Tabla356[[#This Row],[BALANCE INICIAL]]*Tabla356[[#This Row],[PRECIO]]</f>
        <v>1000</v>
      </c>
      <c r="M582" s="2">
        <f>+Tabla356[[#This Row],[ENTRADAS]]*Tabla356[[#This Row],[PRECIO]]</f>
        <v>0</v>
      </c>
      <c r="N582" s="2">
        <f>+Tabla356[[#This Row],[SALIDAS]]*Tabla356[[#This Row],[PRECIO]]</f>
        <v>0</v>
      </c>
      <c r="O582" s="2">
        <f>+Tabla356[[#This Row],[BALANCE INICIAL2]]+Tabla356[[#This Row],[ENTRADAS3]]-Tabla356[[#This Row],[SALIDAS4]]</f>
        <v>1000</v>
      </c>
    </row>
    <row r="583" spans="1:15">
      <c r="A583" s="9" t="s">
        <v>59</v>
      </c>
      <c r="B583" s="16" t="s">
        <v>880</v>
      </c>
      <c r="C583" t="s">
        <v>107</v>
      </c>
      <c r="D583" t="s">
        <v>710</v>
      </c>
      <c r="F583" s="9" t="s">
        <v>820</v>
      </c>
      <c r="G583">
        <v>7</v>
      </c>
      <c r="J583">
        <f>+Tabla356[[#This Row],[BALANCE INICIAL]]+Tabla356[[#This Row],[ENTRADAS]]-Tabla356[[#This Row],[SALIDAS]]</f>
        <v>7</v>
      </c>
      <c r="K583" s="2">
        <v>545</v>
      </c>
      <c r="L583" s="2">
        <f>+Tabla356[[#This Row],[BALANCE INICIAL]]*Tabla356[[#This Row],[PRECIO]]</f>
        <v>3815</v>
      </c>
      <c r="M583" s="2">
        <f>+Tabla356[[#This Row],[ENTRADAS]]*Tabla356[[#This Row],[PRECIO]]</f>
        <v>0</v>
      </c>
      <c r="N583" s="2">
        <f>+Tabla356[[#This Row],[SALIDAS]]*Tabla356[[#This Row],[PRECIO]]</f>
        <v>0</v>
      </c>
      <c r="O583" s="2">
        <f>+Tabla356[[#This Row],[BALANCE INICIAL2]]+Tabla356[[#This Row],[ENTRADAS3]]-Tabla356[[#This Row],[SALIDAS4]]</f>
        <v>3815</v>
      </c>
    </row>
    <row r="584" spans="1:15">
      <c r="A584" s="9" t="s">
        <v>59</v>
      </c>
      <c r="B584" s="16" t="s">
        <v>880</v>
      </c>
      <c r="C584" t="s">
        <v>107</v>
      </c>
      <c r="D584" t="s">
        <v>711</v>
      </c>
      <c r="F584" s="9" t="s">
        <v>820</v>
      </c>
      <c r="G584">
        <v>1</v>
      </c>
      <c r="J584">
        <f>+Tabla356[[#This Row],[BALANCE INICIAL]]+Tabla356[[#This Row],[ENTRADAS]]-Tabla356[[#This Row],[SALIDAS]]</f>
        <v>1</v>
      </c>
      <c r="K584" s="2">
        <v>775</v>
      </c>
      <c r="L584" s="2">
        <f>+Tabla356[[#This Row],[BALANCE INICIAL]]*Tabla356[[#This Row],[PRECIO]]</f>
        <v>775</v>
      </c>
      <c r="M584" s="2">
        <f>+Tabla356[[#This Row],[ENTRADAS]]*Tabla356[[#This Row],[PRECIO]]</f>
        <v>0</v>
      </c>
      <c r="N584" s="2">
        <f>+Tabla356[[#This Row],[SALIDAS]]*Tabla356[[#This Row],[PRECIO]]</f>
        <v>0</v>
      </c>
      <c r="O584" s="2">
        <f>+Tabla356[[#This Row],[BALANCE INICIAL2]]+Tabla356[[#This Row],[ENTRADAS3]]-Tabla356[[#This Row],[SALIDAS4]]</f>
        <v>775</v>
      </c>
    </row>
    <row r="585" spans="1:15">
      <c r="A585" s="9" t="s">
        <v>59</v>
      </c>
      <c r="B585" s="16" t="s">
        <v>880</v>
      </c>
      <c r="C585" t="s">
        <v>107</v>
      </c>
      <c r="D585" t="s">
        <v>712</v>
      </c>
      <c r="F585" s="9" t="s">
        <v>873</v>
      </c>
      <c r="G585">
        <v>1</v>
      </c>
      <c r="J585">
        <f>+Tabla356[[#This Row],[BALANCE INICIAL]]+Tabla356[[#This Row],[ENTRADAS]]-Tabla356[[#This Row],[SALIDAS]]</f>
        <v>1</v>
      </c>
      <c r="K585" s="2">
        <v>2337.02</v>
      </c>
      <c r="L585" s="2">
        <f>+Tabla356[[#This Row],[BALANCE INICIAL]]*Tabla356[[#This Row],[PRECIO]]</f>
        <v>2337.02</v>
      </c>
      <c r="M585" s="2">
        <f>+Tabla356[[#This Row],[ENTRADAS]]*Tabla356[[#This Row],[PRECIO]]</f>
        <v>0</v>
      </c>
      <c r="N585" s="2">
        <f>+Tabla356[[#This Row],[SALIDAS]]*Tabla356[[#This Row],[PRECIO]]</f>
        <v>0</v>
      </c>
      <c r="O585" s="2">
        <f>+Tabla356[[#This Row],[BALANCE INICIAL2]]+Tabla356[[#This Row],[ENTRADAS3]]-Tabla356[[#This Row],[SALIDAS4]]</f>
        <v>2337.02</v>
      </c>
    </row>
    <row r="586" spans="1:15">
      <c r="A586" s="9" t="s">
        <v>59</v>
      </c>
      <c r="B586" s="16" t="s">
        <v>880</v>
      </c>
      <c r="C586" t="s">
        <v>107</v>
      </c>
      <c r="D586" t="s">
        <v>713</v>
      </c>
      <c r="F586" s="9" t="s">
        <v>873</v>
      </c>
      <c r="G586">
        <v>4</v>
      </c>
      <c r="J586">
        <f>+Tabla356[[#This Row],[BALANCE INICIAL]]+Tabla356[[#This Row],[ENTRADAS]]-Tabla356[[#This Row],[SALIDAS]]</f>
        <v>4</v>
      </c>
      <c r="K586" s="2">
        <v>539</v>
      </c>
      <c r="L586" s="2">
        <f>+Tabla356[[#This Row],[BALANCE INICIAL]]*Tabla356[[#This Row],[PRECIO]]</f>
        <v>2156</v>
      </c>
      <c r="M586" s="2">
        <f>+Tabla356[[#This Row],[ENTRADAS]]*Tabla356[[#This Row],[PRECIO]]</f>
        <v>0</v>
      </c>
      <c r="N586" s="2">
        <f>+Tabla356[[#This Row],[SALIDAS]]*Tabla356[[#This Row],[PRECIO]]</f>
        <v>0</v>
      </c>
      <c r="O586" s="2">
        <f>+Tabla356[[#This Row],[BALANCE INICIAL2]]+Tabla356[[#This Row],[ENTRADAS3]]-Tabla356[[#This Row],[SALIDAS4]]</f>
        <v>2156</v>
      </c>
    </row>
    <row r="587" spans="1:15">
      <c r="A587" s="9" t="s">
        <v>59</v>
      </c>
      <c r="B587" s="16" t="s">
        <v>880</v>
      </c>
      <c r="C587" t="s">
        <v>107</v>
      </c>
      <c r="D587" t="s">
        <v>714</v>
      </c>
      <c r="F587" s="9" t="s">
        <v>873</v>
      </c>
      <c r="G587">
        <v>5</v>
      </c>
      <c r="J587">
        <f>+Tabla356[[#This Row],[BALANCE INICIAL]]+Tabla356[[#This Row],[ENTRADAS]]-Tabla356[[#This Row],[SALIDAS]]</f>
        <v>5</v>
      </c>
      <c r="K587" s="2">
        <v>204.24</v>
      </c>
      <c r="L587" s="2">
        <f>+Tabla356[[#This Row],[BALANCE INICIAL]]*Tabla356[[#This Row],[PRECIO]]</f>
        <v>1021.2</v>
      </c>
      <c r="M587" s="2">
        <f>+Tabla356[[#This Row],[ENTRADAS]]*Tabla356[[#This Row],[PRECIO]]</f>
        <v>0</v>
      </c>
      <c r="N587" s="2">
        <f>+Tabla356[[#This Row],[SALIDAS]]*Tabla356[[#This Row],[PRECIO]]</f>
        <v>0</v>
      </c>
      <c r="O587" s="2">
        <f>+Tabla356[[#This Row],[BALANCE INICIAL2]]+Tabla356[[#This Row],[ENTRADAS3]]-Tabla356[[#This Row],[SALIDAS4]]</f>
        <v>1021.2</v>
      </c>
    </row>
    <row r="588" spans="1:15">
      <c r="A588" s="9" t="s">
        <v>59</v>
      </c>
      <c r="B588" s="16" t="s">
        <v>880</v>
      </c>
      <c r="C588" t="s">
        <v>107</v>
      </c>
      <c r="D588" t="s">
        <v>715</v>
      </c>
      <c r="F588" s="9" t="s">
        <v>873</v>
      </c>
      <c r="G588">
        <v>7</v>
      </c>
      <c r="J588">
        <f>+Tabla356[[#This Row],[BALANCE INICIAL]]+Tabla356[[#This Row],[ENTRADAS]]-Tabla356[[#This Row],[SALIDAS]]</f>
        <v>7</v>
      </c>
      <c r="K588" s="2">
        <v>179.92</v>
      </c>
      <c r="L588" s="2">
        <f>+Tabla356[[#This Row],[BALANCE INICIAL]]*Tabla356[[#This Row],[PRECIO]]</f>
        <v>1259.4399999999998</v>
      </c>
      <c r="M588" s="2">
        <f>+Tabla356[[#This Row],[ENTRADAS]]*Tabla356[[#This Row],[PRECIO]]</f>
        <v>0</v>
      </c>
      <c r="N588" s="2">
        <f>+Tabla356[[#This Row],[SALIDAS]]*Tabla356[[#This Row],[PRECIO]]</f>
        <v>0</v>
      </c>
      <c r="O588" s="2">
        <f>+Tabla356[[#This Row],[BALANCE INICIAL2]]+Tabla356[[#This Row],[ENTRADAS3]]-Tabla356[[#This Row],[SALIDAS4]]</f>
        <v>1259.4399999999998</v>
      </c>
    </row>
    <row r="589" spans="1:15">
      <c r="A589" s="9" t="s">
        <v>59</v>
      </c>
      <c r="B589" s="16" t="s">
        <v>880</v>
      </c>
      <c r="C589" t="s">
        <v>107</v>
      </c>
      <c r="D589" t="s">
        <v>721</v>
      </c>
      <c r="F589" s="9" t="s">
        <v>820</v>
      </c>
      <c r="G589">
        <v>2</v>
      </c>
      <c r="J589">
        <f>+Tabla356[[#This Row],[BALANCE INICIAL]]+Tabla356[[#This Row],[ENTRADAS]]-Tabla356[[#This Row],[SALIDAS]]</f>
        <v>2</v>
      </c>
      <c r="K589" s="2">
        <v>1398</v>
      </c>
      <c r="L589" s="2">
        <f>+Tabla356[[#This Row],[BALANCE INICIAL]]*Tabla356[[#This Row],[PRECIO]]</f>
        <v>2796</v>
      </c>
      <c r="M589" s="2">
        <f>+Tabla356[[#This Row],[ENTRADAS]]*Tabla356[[#This Row],[PRECIO]]</f>
        <v>0</v>
      </c>
      <c r="N589" s="2">
        <f>+Tabla356[[#This Row],[SALIDAS]]*Tabla356[[#This Row],[PRECIO]]</f>
        <v>0</v>
      </c>
      <c r="O589" s="2">
        <f>+Tabla356[[#This Row],[BALANCE INICIAL2]]+Tabla356[[#This Row],[ENTRADAS3]]-Tabla356[[#This Row],[SALIDAS4]]</f>
        <v>2796</v>
      </c>
    </row>
    <row r="590" spans="1:15">
      <c r="A590" s="9" t="s">
        <v>59</v>
      </c>
      <c r="B590" s="16" t="s">
        <v>880</v>
      </c>
      <c r="C590" t="s">
        <v>107</v>
      </c>
      <c r="D590" t="s">
        <v>724</v>
      </c>
      <c r="F590" s="9" t="s">
        <v>820</v>
      </c>
      <c r="G590">
        <v>7</v>
      </c>
      <c r="J590">
        <f>+Tabla356[[#This Row],[BALANCE INICIAL]]+Tabla356[[#This Row],[ENTRADAS]]-Tabla356[[#This Row],[SALIDAS]]</f>
        <v>7</v>
      </c>
      <c r="K590" s="2">
        <v>1906.78</v>
      </c>
      <c r="L590" s="2">
        <f>+Tabla356[[#This Row],[BALANCE INICIAL]]*Tabla356[[#This Row],[PRECIO]]</f>
        <v>13347.46</v>
      </c>
      <c r="M590" s="2">
        <f>+Tabla356[[#This Row],[ENTRADAS]]*Tabla356[[#This Row],[PRECIO]]</f>
        <v>0</v>
      </c>
      <c r="N590" s="2">
        <f>+Tabla356[[#This Row],[SALIDAS]]*Tabla356[[#This Row],[PRECIO]]</f>
        <v>0</v>
      </c>
      <c r="O590" s="2">
        <f>+Tabla356[[#This Row],[BALANCE INICIAL2]]+Tabla356[[#This Row],[ENTRADAS3]]-Tabla356[[#This Row],[SALIDAS4]]</f>
        <v>13347.46</v>
      </c>
    </row>
    <row r="591" spans="1:15">
      <c r="A591" s="9" t="s">
        <v>59</v>
      </c>
      <c r="B591" s="16" t="s">
        <v>880</v>
      </c>
      <c r="C591" t="s">
        <v>107</v>
      </c>
      <c r="D591" t="s">
        <v>725</v>
      </c>
      <c r="F591" s="9" t="s">
        <v>820</v>
      </c>
      <c r="G591">
        <v>1</v>
      </c>
      <c r="J591">
        <f>+Tabla356[[#This Row],[BALANCE INICIAL]]+Tabla356[[#This Row],[ENTRADAS]]-Tabla356[[#This Row],[SALIDAS]]</f>
        <v>1</v>
      </c>
      <c r="K591" s="2">
        <v>949</v>
      </c>
      <c r="L591" s="2">
        <f>+Tabla356[[#This Row],[BALANCE INICIAL]]*Tabla356[[#This Row],[PRECIO]]</f>
        <v>949</v>
      </c>
      <c r="M591" s="2">
        <f>+Tabla356[[#This Row],[ENTRADAS]]*Tabla356[[#This Row],[PRECIO]]</f>
        <v>0</v>
      </c>
      <c r="N591" s="2">
        <f>+Tabla356[[#This Row],[SALIDAS]]*Tabla356[[#This Row],[PRECIO]]</f>
        <v>0</v>
      </c>
      <c r="O591" s="2">
        <f>+Tabla356[[#This Row],[BALANCE INICIAL2]]+Tabla356[[#This Row],[ENTRADAS3]]-Tabla356[[#This Row],[SALIDAS4]]</f>
        <v>949</v>
      </c>
    </row>
    <row r="592" spans="1:15">
      <c r="A592" s="9" t="s">
        <v>59</v>
      </c>
      <c r="B592" s="16" t="s">
        <v>880</v>
      </c>
      <c r="C592" t="s">
        <v>107</v>
      </c>
      <c r="D592" t="s">
        <v>726</v>
      </c>
      <c r="F592" s="9" t="s">
        <v>820</v>
      </c>
      <c r="G592">
        <v>3</v>
      </c>
      <c r="J592">
        <f>+Tabla356[[#This Row],[BALANCE INICIAL]]+Tabla356[[#This Row],[ENTRADAS]]-Tabla356[[#This Row],[SALIDAS]]</f>
        <v>3</v>
      </c>
      <c r="K592" s="2">
        <v>2000</v>
      </c>
      <c r="L592" s="2">
        <f>+Tabla356[[#This Row],[BALANCE INICIAL]]*Tabla356[[#This Row],[PRECIO]]</f>
        <v>6000</v>
      </c>
      <c r="M592" s="2">
        <f>+Tabla356[[#This Row],[ENTRADAS]]*Tabla356[[#This Row],[PRECIO]]</f>
        <v>0</v>
      </c>
      <c r="N592" s="2">
        <f>+Tabla356[[#This Row],[SALIDAS]]*Tabla356[[#This Row],[PRECIO]]</f>
        <v>0</v>
      </c>
      <c r="O592" s="2">
        <f>+Tabla356[[#This Row],[BALANCE INICIAL2]]+Tabla356[[#This Row],[ENTRADAS3]]-Tabla356[[#This Row],[SALIDAS4]]</f>
        <v>6000</v>
      </c>
    </row>
    <row r="593" spans="1:15">
      <c r="A593" s="9" t="s">
        <v>59</v>
      </c>
      <c r="B593" s="16" t="s">
        <v>880</v>
      </c>
      <c r="C593" t="s">
        <v>107</v>
      </c>
      <c r="D593" t="s">
        <v>727</v>
      </c>
      <c r="F593" s="9" t="s">
        <v>820</v>
      </c>
      <c r="G593">
        <v>4</v>
      </c>
      <c r="J593">
        <f>+Tabla356[[#This Row],[BALANCE INICIAL]]+Tabla356[[#This Row],[ENTRADAS]]-Tabla356[[#This Row],[SALIDAS]]</f>
        <v>4</v>
      </c>
      <c r="K593" s="2">
        <v>275</v>
      </c>
      <c r="L593" s="2">
        <f>+Tabla356[[#This Row],[BALANCE INICIAL]]*Tabla356[[#This Row],[PRECIO]]</f>
        <v>1100</v>
      </c>
      <c r="M593" s="2">
        <f>+Tabla356[[#This Row],[ENTRADAS]]*Tabla356[[#This Row],[PRECIO]]</f>
        <v>0</v>
      </c>
      <c r="N593" s="2">
        <f>+Tabla356[[#This Row],[SALIDAS]]*Tabla356[[#This Row],[PRECIO]]</f>
        <v>0</v>
      </c>
      <c r="O593" s="2">
        <f>+Tabla356[[#This Row],[BALANCE INICIAL2]]+Tabla356[[#This Row],[ENTRADAS3]]-Tabla356[[#This Row],[SALIDAS4]]</f>
        <v>1100</v>
      </c>
    </row>
    <row r="594" spans="1:15">
      <c r="A594" s="9" t="s">
        <v>59</v>
      </c>
      <c r="B594" s="16" t="s">
        <v>880</v>
      </c>
      <c r="C594" t="s">
        <v>107</v>
      </c>
      <c r="D594" t="s">
        <v>728</v>
      </c>
      <c r="F594" s="9" t="s">
        <v>820</v>
      </c>
      <c r="G594">
        <v>3</v>
      </c>
      <c r="J594">
        <f>+Tabla356[[#This Row],[BALANCE INICIAL]]+Tabla356[[#This Row],[ENTRADAS]]-Tabla356[[#This Row],[SALIDAS]]</f>
        <v>3</v>
      </c>
      <c r="K594" s="2">
        <v>850</v>
      </c>
      <c r="L594" s="2">
        <f>+Tabla356[[#This Row],[BALANCE INICIAL]]*Tabla356[[#This Row],[PRECIO]]</f>
        <v>2550</v>
      </c>
      <c r="M594" s="2">
        <f>+Tabla356[[#This Row],[ENTRADAS]]*Tabla356[[#This Row],[PRECIO]]</f>
        <v>0</v>
      </c>
      <c r="N594" s="2">
        <f>+Tabla356[[#This Row],[SALIDAS]]*Tabla356[[#This Row],[PRECIO]]</f>
        <v>0</v>
      </c>
      <c r="O594" s="2">
        <f>+Tabla356[[#This Row],[BALANCE INICIAL2]]+Tabla356[[#This Row],[ENTRADAS3]]-Tabla356[[#This Row],[SALIDAS4]]</f>
        <v>2550</v>
      </c>
    </row>
    <row r="595" spans="1:15">
      <c r="A595" s="9" t="s">
        <v>59</v>
      </c>
      <c r="B595" s="16" t="s">
        <v>880</v>
      </c>
      <c r="C595" t="s">
        <v>107</v>
      </c>
      <c r="D595" t="s">
        <v>729</v>
      </c>
      <c r="F595" s="9" t="s">
        <v>820</v>
      </c>
      <c r="G595">
        <v>1</v>
      </c>
      <c r="J595">
        <f>+Tabla356[[#This Row],[BALANCE INICIAL]]+Tabla356[[#This Row],[ENTRADAS]]-Tabla356[[#This Row],[SALIDAS]]</f>
        <v>1</v>
      </c>
      <c r="K595" s="2">
        <v>700</v>
      </c>
      <c r="L595" s="2">
        <f>+Tabla356[[#This Row],[BALANCE INICIAL]]*Tabla356[[#This Row],[PRECIO]]</f>
        <v>700</v>
      </c>
      <c r="M595" s="2">
        <f>+Tabla356[[#This Row],[ENTRADAS]]*Tabla356[[#This Row],[PRECIO]]</f>
        <v>0</v>
      </c>
      <c r="N595" s="2">
        <f>+Tabla356[[#This Row],[SALIDAS]]*Tabla356[[#This Row],[PRECIO]]</f>
        <v>0</v>
      </c>
      <c r="O595" s="2">
        <f>+Tabla356[[#This Row],[BALANCE INICIAL2]]+Tabla356[[#This Row],[ENTRADAS3]]-Tabla356[[#This Row],[SALIDAS4]]</f>
        <v>700</v>
      </c>
    </row>
    <row r="596" spans="1:15">
      <c r="A596" s="9" t="s">
        <v>59</v>
      </c>
      <c r="B596" s="16" t="s">
        <v>880</v>
      </c>
      <c r="C596" t="s">
        <v>107</v>
      </c>
      <c r="D596" t="s">
        <v>730</v>
      </c>
      <c r="F596" s="9" t="s">
        <v>820</v>
      </c>
      <c r="G596">
        <v>6</v>
      </c>
      <c r="J596">
        <f>+Tabla356[[#This Row],[BALANCE INICIAL]]+Tabla356[[#This Row],[ENTRADAS]]-Tabla356[[#This Row],[SALIDAS]]</f>
        <v>6</v>
      </c>
      <c r="K596" s="2">
        <v>450</v>
      </c>
      <c r="L596" s="2">
        <f>+Tabla356[[#This Row],[BALANCE INICIAL]]*Tabla356[[#This Row],[PRECIO]]</f>
        <v>2700</v>
      </c>
      <c r="M596" s="2">
        <f>+Tabla356[[#This Row],[ENTRADAS]]*Tabla356[[#This Row],[PRECIO]]</f>
        <v>0</v>
      </c>
      <c r="N596" s="2">
        <f>+Tabla356[[#This Row],[SALIDAS]]*Tabla356[[#This Row],[PRECIO]]</f>
        <v>0</v>
      </c>
      <c r="O596" s="2">
        <f>+Tabla356[[#This Row],[BALANCE INICIAL2]]+Tabla356[[#This Row],[ENTRADAS3]]-Tabla356[[#This Row],[SALIDAS4]]</f>
        <v>2700</v>
      </c>
    </row>
    <row r="597" spans="1:15">
      <c r="A597" s="14" t="s">
        <v>59</v>
      </c>
      <c r="B597" s="16" t="s">
        <v>880</v>
      </c>
      <c r="C597" t="s">
        <v>107</v>
      </c>
      <c r="D597" t="s">
        <v>731</v>
      </c>
      <c r="F597" s="9" t="s">
        <v>820</v>
      </c>
      <c r="G597">
        <v>9</v>
      </c>
      <c r="J597">
        <f>+Tabla356[[#This Row],[BALANCE INICIAL]]+Tabla356[[#This Row],[ENTRADAS]]-Tabla356[[#This Row],[SALIDAS]]</f>
        <v>9</v>
      </c>
      <c r="K597" s="2">
        <v>800</v>
      </c>
      <c r="L597" s="2">
        <f>+Tabla356[[#This Row],[BALANCE INICIAL]]*Tabla356[[#This Row],[PRECIO]]</f>
        <v>7200</v>
      </c>
      <c r="M597" s="2">
        <f>+Tabla356[[#This Row],[ENTRADAS]]*Tabla356[[#This Row],[PRECIO]]</f>
        <v>0</v>
      </c>
      <c r="N597" s="2">
        <f>+Tabla356[[#This Row],[SALIDAS]]*Tabla356[[#This Row],[PRECIO]]</f>
        <v>0</v>
      </c>
      <c r="O597" s="2">
        <f>+Tabla356[[#This Row],[BALANCE INICIAL2]]+Tabla356[[#This Row],[ENTRADAS3]]-Tabla356[[#This Row],[SALIDAS4]]</f>
        <v>7200</v>
      </c>
    </row>
    <row r="598" spans="1:15">
      <c r="A598" s="9" t="s">
        <v>59</v>
      </c>
      <c r="B598" s="16" t="s">
        <v>880</v>
      </c>
      <c r="C598" t="s">
        <v>107</v>
      </c>
      <c r="D598" t="s">
        <v>732</v>
      </c>
      <c r="F598" s="9" t="s">
        <v>834</v>
      </c>
      <c r="G598">
        <v>2</v>
      </c>
      <c r="J598">
        <f>+Tabla356[[#This Row],[BALANCE INICIAL]]+Tabla356[[#This Row],[ENTRADAS]]-Tabla356[[#This Row],[SALIDAS]]</f>
        <v>2</v>
      </c>
      <c r="K598" s="2">
        <v>750</v>
      </c>
      <c r="L598" s="2">
        <f>+Tabla356[[#This Row],[BALANCE INICIAL]]*Tabla356[[#This Row],[PRECIO]]</f>
        <v>1500</v>
      </c>
      <c r="M598" s="2">
        <f>+Tabla356[[#This Row],[ENTRADAS]]*Tabla356[[#This Row],[PRECIO]]</f>
        <v>0</v>
      </c>
      <c r="N598" s="2">
        <f>+Tabla356[[#This Row],[SALIDAS]]*Tabla356[[#This Row],[PRECIO]]</f>
        <v>0</v>
      </c>
      <c r="O598" s="2">
        <f>+Tabla356[[#This Row],[BALANCE INICIAL2]]+Tabla356[[#This Row],[ENTRADAS3]]-Tabla356[[#This Row],[SALIDAS4]]</f>
        <v>1500</v>
      </c>
    </row>
    <row r="599" spans="1:15">
      <c r="A599" s="9" t="s">
        <v>59</v>
      </c>
      <c r="B599" s="16" t="s">
        <v>880</v>
      </c>
      <c r="C599" t="s">
        <v>107</v>
      </c>
      <c r="D599" t="s">
        <v>733</v>
      </c>
      <c r="F599" s="9" t="s">
        <v>820</v>
      </c>
      <c r="G599">
        <v>11</v>
      </c>
      <c r="J599">
        <f>+Tabla356[[#This Row],[BALANCE INICIAL]]+Tabla356[[#This Row],[ENTRADAS]]-Tabla356[[#This Row],[SALIDAS]]</f>
        <v>11</v>
      </c>
      <c r="K599" s="2">
        <v>850</v>
      </c>
      <c r="L599" s="2">
        <f>+Tabla356[[#This Row],[BALANCE INICIAL]]*Tabla356[[#This Row],[PRECIO]]</f>
        <v>9350</v>
      </c>
      <c r="M599" s="2">
        <f>+Tabla356[[#This Row],[ENTRADAS]]*Tabla356[[#This Row],[PRECIO]]</f>
        <v>0</v>
      </c>
      <c r="N599" s="2">
        <f>+Tabla356[[#This Row],[SALIDAS]]*Tabla356[[#This Row],[PRECIO]]</f>
        <v>0</v>
      </c>
      <c r="O599" s="2">
        <f>+Tabla356[[#This Row],[BALANCE INICIAL2]]+Tabla356[[#This Row],[ENTRADAS3]]-Tabla356[[#This Row],[SALIDAS4]]</f>
        <v>9350</v>
      </c>
    </row>
    <row r="600" spans="1:15">
      <c r="A600" s="9" t="s">
        <v>59</v>
      </c>
      <c r="B600" s="16" t="s">
        <v>880</v>
      </c>
      <c r="C600" t="s">
        <v>107</v>
      </c>
      <c r="D600" t="s">
        <v>734</v>
      </c>
      <c r="F600" s="9" t="s">
        <v>820</v>
      </c>
      <c r="G600">
        <v>2</v>
      </c>
      <c r="J600">
        <f>+Tabla356[[#This Row],[BALANCE INICIAL]]+Tabla356[[#This Row],[ENTRADAS]]-Tabla356[[#This Row],[SALIDAS]]</f>
        <v>2</v>
      </c>
      <c r="K600" s="2">
        <v>1050</v>
      </c>
      <c r="L600" s="2">
        <f>+Tabla356[[#This Row],[BALANCE INICIAL]]*Tabla356[[#This Row],[PRECIO]]</f>
        <v>2100</v>
      </c>
      <c r="M600" s="2">
        <f>+Tabla356[[#This Row],[ENTRADAS]]*Tabla356[[#This Row],[PRECIO]]</f>
        <v>0</v>
      </c>
      <c r="N600" s="2">
        <f>+Tabla356[[#This Row],[SALIDAS]]*Tabla356[[#This Row],[PRECIO]]</f>
        <v>0</v>
      </c>
      <c r="O600" s="2">
        <f>+Tabla356[[#This Row],[BALANCE INICIAL2]]+Tabla356[[#This Row],[ENTRADAS3]]-Tabla356[[#This Row],[SALIDAS4]]</f>
        <v>2100</v>
      </c>
    </row>
    <row r="601" spans="1:15">
      <c r="A601" s="9" t="s">
        <v>59</v>
      </c>
      <c r="B601" s="16" t="s">
        <v>880</v>
      </c>
      <c r="C601" t="s">
        <v>107</v>
      </c>
      <c r="D601" t="s">
        <v>735</v>
      </c>
      <c r="F601" s="9" t="s">
        <v>820</v>
      </c>
      <c r="G601">
        <v>1</v>
      </c>
      <c r="J601">
        <f>+Tabla356[[#This Row],[BALANCE INICIAL]]+Tabla356[[#This Row],[ENTRADAS]]-Tabla356[[#This Row],[SALIDAS]]</f>
        <v>1</v>
      </c>
      <c r="K601" s="2">
        <v>1250</v>
      </c>
      <c r="L601" s="2">
        <f>+Tabla356[[#This Row],[BALANCE INICIAL]]*Tabla356[[#This Row],[PRECIO]]</f>
        <v>1250</v>
      </c>
      <c r="M601" s="2">
        <f>+Tabla356[[#This Row],[ENTRADAS]]*Tabla356[[#This Row],[PRECIO]]</f>
        <v>0</v>
      </c>
      <c r="N601" s="2">
        <f>+Tabla356[[#This Row],[SALIDAS]]*Tabla356[[#This Row],[PRECIO]]</f>
        <v>0</v>
      </c>
      <c r="O601" s="2">
        <f>+Tabla356[[#This Row],[BALANCE INICIAL2]]+Tabla356[[#This Row],[ENTRADAS3]]-Tabla356[[#This Row],[SALIDAS4]]</f>
        <v>1250</v>
      </c>
    </row>
    <row r="602" spans="1:15">
      <c r="A602" s="9" t="s">
        <v>59</v>
      </c>
      <c r="B602" s="16" t="s">
        <v>880</v>
      </c>
      <c r="C602" t="s">
        <v>107</v>
      </c>
      <c r="D602" t="s">
        <v>736</v>
      </c>
      <c r="F602" s="9" t="s">
        <v>820</v>
      </c>
      <c r="G602">
        <v>23</v>
      </c>
      <c r="J602">
        <f>+Tabla356[[#This Row],[BALANCE INICIAL]]+Tabla356[[#This Row],[ENTRADAS]]-Tabla356[[#This Row],[SALIDAS]]</f>
        <v>23</v>
      </c>
      <c r="K602" s="2">
        <v>950.3</v>
      </c>
      <c r="L602" s="2">
        <f>+Tabla356[[#This Row],[BALANCE INICIAL]]*Tabla356[[#This Row],[PRECIO]]</f>
        <v>21856.899999999998</v>
      </c>
      <c r="M602" s="2">
        <f>+Tabla356[[#This Row],[ENTRADAS]]*Tabla356[[#This Row],[PRECIO]]</f>
        <v>0</v>
      </c>
      <c r="N602" s="2">
        <f>+Tabla356[[#This Row],[SALIDAS]]*Tabla356[[#This Row],[PRECIO]]</f>
        <v>0</v>
      </c>
      <c r="O602" s="2">
        <f>+Tabla356[[#This Row],[BALANCE INICIAL2]]+Tabla356[[#This Row],[ENTRADAS3]]-Tabla356[[#This Row],[SALIDAS4]]</f>
        <v>21856.899999999998</v>
      </c>
    </row>
    <row r="603" spans="1:15">
      <c r="A603" s="9" t="s">
        <v>59</v>
      </c>
      <c r="B603" s="16" t="s">
        <v>880</v>
      </c>
      <c r="C603" t="s">
        <v>107</v>
      </c>
      <c r="D603" t="s">
        <v>737</v>
      </c>
      <c r="F603" s="9" t="s">
        <v>820</v>
      </c>
      <c r="G603">
        <v>5</v>
      </c>
      <c r="J603">
        <f>+Tabla356[[#This Row],[BALANCE INICIAL]]+Tabla356[[#This Row],[ENTRADAS]]-Tabla356[[#This Row],[SALIDAS]]</f>
        <v>5</v>
      </c>
      <c r="K603" s="2">
        <v>650.5</v>
      </c>
      <c r="L603" s="2">
        <f>+Tabla356[[#This Row],[BALANCE INICIAL]]*Tabla356[[#This Row],[PRECIO]]</f>
        <v>3252.5</v>
      </c>
      <c r="M603" s="2">
        <f>+Tabla356[[#This Row],[ENTRADAS]]*Tabla356[[#This Row],[PRECIO]]</f>
        <v>0</v>
      </c>
      <c r="N603" s="2">
        <f>+Tabla356[[#This Row],[SALIDAS]]*Tabla356[[#This Row],[PRECIO]]</f>
        <v>0</v>
      </c>
      <c r="O603" s="2">
        <f>+Tabla356[[#This Row],[BALANCE INICIAL2]]+Tabla356[[#This Row],[ENTRADAS3]]-Tabla356[[#This Row],[SALIDAS4]]</f>
        <v>3252.5</v>
      </c>
    </row>
    <row r="604" spans="1:15">
      <c r="A604" s="9" t="s">
        <v>59</v>
      </c>
      <c r="B604" s="16" t="s">
        <v>880</v>
      </c>
      <c r="C604" t="s">
        <v>107</v>
      </c>
      <c r="D604" t="s">
        <v>738</v>
      </c>
      <c r="F604" s="9" t="s">
        <v>820</v>
      </c>
      <c r="G604">
        <v>8</v>
      </c>
      <c r="J604">
        <f>+Tabla356[[#This Row],[BALANCE INICIAL]]+Tabla356[[#This Row],[ENTRADAS]]-Tabla356[[#This Row],[SALIDAS]]</f>
        <v>8</v>
      </c>
      <c r="K604" s="2">
        <v>1350</v>
      </c>
      <c r="L604" s="2">
        <f>+Tabla356[[#This Row],[BALANCE INICIAL]]*Tabla356[[#This Row],[PRECIO]]</f>
        <v>10800</v>
      </c>
      <c r="M604" s="2">
        <f>+Tabla356[[#This Row],[ENTRADAS]]*Tabla356[[#This Row],[PRECIO]]</f>
        <v>0</v>
      </c>
      <c r="N604" s="2">
        <f>+Tabla356[[#This Row],[SALIDAS]]*Tabla356[[#This Row],[PRECIO]]</f>
        <v>0</v>
      </c>
      <c r="O604" s="2">
        <f>+Tabla356[[#This Row],[BALANCE INICIAL2]]+Tabla356[[#This Row],[ENTRADAS3]]-Tabla356[[#This Row],[SALIDAS4]]</f>
        <v>10800</v>
      </c>
    </row>
    <row r="605" spans="1:15">
      <c r="A605" s="9" t="s">
        <v>59</v>
      </c>
      <c r="B605" s="16" t="s">
        <v>880</v>
      </c>
      <c r="C605" t="s">
        <v>107</v>
      </c>
      <c r="D605" t="s">
        <v>739</v>
      </c>
      <c r="F605" s="9" t="s">
        <v>820</v>
      </c>
      <c r="G605">
        <v>1</v>
      </c>
      <c r="J605">
        <f>+Tabla356[[#This Row],[BALANCE INICIAL]]+Tabla356[[#This Row],[ENTRADAS]]-Tabla356[[#This Row],[SALIDAS]]</f>
        <v>1</v>
      </c>
      <c r="K605" s="2">
        <v>540</v>
      </c>
      <c r="L605" s="2">
        <f>+Tabla356[[#This Row],[BALANCE INICIAL]]*Tabla356[[#This Row],[PRECIO]]</f>
        <v>540</v>
      </c>
      <c r="M605" s="2">
        <f>+Tabla356[[#This Row],[ENTRADAS]]*Tabla356[[#This Row],[PRECIO]]</f>
        <v>0</v>
      </c>
      <c r="N605" s="2">
        <f>+Tabla356[[#This Row],[SALIDAS]]*Tabla356[[#This Row],[PRECIO]]</f>
        <v>0</v>
      </c>
      <c r="O605" s="2">
        <f>+Tabla356[[#This Row],[BALANCE INICIAL2]]+Tabla356[[#This Row],[ENTRADAS3]]-Tabla356[[#This Row],[SALIDAS4]]</f>
        <v>540</v>
      </c>
    </row>
    <row r="606" spans="1:15">
      <c r="A606" s="9" t="s">
        <v>59</v>
      </c>
      <c r="B606" s="16" t="s">
        <v>880</v>
      </c>
      <c r="C606" t="s">
        <v>107</v>
      </c>
      <c r="D606" t="s">
        <v>740</v>
      </c>
      <c r="F606" s="9" t="s">
        <v>820</v>
      </c>
      <c r="G606">
        <v>4</v>
      </c>
      <c r="J606">
        <f>+Tabla356[[#This Row],[BALANCE INICIAL]]+Tabla356[[#This Row],[ENTRADAS]]-Tabla356[[#This Row],[SALIDAS]]</f>
        <v>4</v>
      </c>
      <c r="K606" s="2">
        <v>650</v>
      </c>
      <c r="L606" s="2">
        <f>+Tabla356[[#This Row],[BALANCE INICIAL]]*Tabla356[[#This Row],[PRECIO]]</f>
        <v>2600</v>
      </c>
      <c r="M606" s="2">
        <f>+Tabla356[[#This Row],[ENTRADAS]]*Tabla356[[#This Row],[PRECIO]]</f>
        <v>0</v>
      </c>
      <c r="N606" s="2">
        <f>+Tabla356[[#This Row],[SALIDAS]]*Tabla356[[#This Row],[PRECIO]]</f>
        <v>0</v>
      </c>
      <c r="O606" s="2">
        <f>+Tabla356[[#This Row],[BALANCE INICIAL2]]+Tabla356[[#This Row],[ENTRADAS3]]-Tabla356[[#This Row],[SALIDAS4]]</f>
        <v>2600</v>
      </c>
    </row>
    <row r="607" spans="1:15">
      <c r="A607" s="9" t="s">
        <v>59</v>
      </c>
      <c r="B607" s="16" t="s">
        <v>880</v>
      </c>
      <c r="C607" t="s">
        <v>107</v>
      </c>
      <c r="D607" t="s">
        <v>741</v>
      </c>
      <c r="F607" s="9" t="s">
        <v>820</v>
      </c>
      <c r="G607">
        <v>1</v>
      </c>
      <c r="J607">
        <f>+Tabla356[[#This Row],[BALANCE INICIAL]]+Tabla356[[#This Row],[ENTRADAS]]-Tabla356[[#This Row],[SALIDAS]]</f>
        <v>1</v>
      </c>
      <c r="K607" s="2">
        <v>750</v>
      </c>
      <c r="L607" s="2">
        <f>+Tabla356[[#This Row],[BALANCE INICIAL]]*Tabla356[[#This Row],[PRECIO]]</f>
        <v>750</v>
      </c>
      <c r="M607" s="2">
        <f>+Tabla356[[#This Row],[ENTRADAS]]*Tabla356[[#This Row],[PRECIO]]</f>
        <v>0</v>
      </c>
      <c r="N607" s="2">
        <f>+Tabla356[[#This Row],[SALIDAS]]*Tabla356[[#This Row],[PRECIO]]</f>
        <v>0</v>
      </c>
      <c r="O607" s="2">
        <f>+Tabla356[[#This Row],[BALANCE INICIAL2]]+Tabla356[[#This Row],[ENTRADAS3]]-Tabla356[[#This Row],[SALIDAS4]]</f>
        <v>750</v>
      </c>
    </row>
    <row r="608" spans="1:15">
      <c r="A608" s="9" t="s">
        <v>59</v>
      </c>
      <c r="B608" s="16" t="s">
        <v>880</v>
      </c>
      <c r="C608" t="s">
        <v>107</v>
      </c>
      <c r="D608" t="s">
        <v>742</v>
      </c>
      <c r="F608" s="9" t="s">
        <v>820</v>
      </c>
      <c r="G608">
        <v>7</v>
      </c>
      <c r="J608">
        <f>+Tabla356[[#This Row],[BALANCE INICIAL]]+Tabla356[[#This Row],[ENTRADAS]]-Tabla356[[#This Row],[SALIDAS]]</f>
        <v>7</v>
      </c>
      <c r="K608" s="2">
        <v>600</v>
      </c>
      <c r="L608" s="2">
        <f>+Tabla356[[#This Row],[BALANCE INICIAL]]*Tabla356[[#This Row],[PRECIO]]</f>
        <v>4200</v>
      </c>
      <c r="M608" s="2">
        <f>+Tabla356[[#This Row],[ENTRADAS]]*Tabla356[[#This Row],[PRECIO]]</f>
        <v>0</v>
      </c>
      <c r="N608" s="2">
        <f>+Tabla356[[#This Row],[SALIDAS]]*Tabla356[[#This Row],[PRECIO]]</f>
        <v>0</v>
      </c>
      <c r="O608" s="2">
        <f>+Tabla356[[#This Row],[BALANCE INICIAL2]]+Tabla356[[#This Row],[ENTRADAS3]]-Tabla356[[#This Row],[SALIDAS4]]</f>
        <v>4200</v>
      </c>
    </row>
    <row r="609" spans="1:15">
      <c r="A609" s="9" t="s">
        <v>59</v>
      </c>
      <c r="B609" s="16" t="s">
        <v>880</v>
      </c>
      <c r="C609" t="s">
        <v>107</v>
      </c>
      <c r="D609" t="s">
        <v>743</v>
      </c>
      <c r="F609" s="9" t="s">
        <v>820</v>
      </c>
      <c r="G609">
        <v>1</v>
      </c>
      <c r="J609">
        <f>+Tabla356[[#This Row],[BALANCE INICIAL]]+Tabla356[[#This Row],[ENTRADAS]]-Tabla356[[#This Row],[SALIDAS]]</f>
        <v>1</v>
      </c>
      <c r="K609" s="2">
        <v>450</v>
      </c>
      <c r="L609" s="2">
        <f>+Tabla356[[#This Row],[BALANCE INICIAL]]*Tabla356[[#This Row],[PRECIO]]</f>
        <v>450</v>
      </c>
      <c r="M609" s="2">
        <f>+Tabla356[[#This Row],[ENTRADAS]]*Tabla356[[#This Row],[PRECIO]]</f>
        <v>0</v>
      </c>
      <c r="N609" s="2">
        <f>+Tabla356[[#This Row],[SALIDAS]]*Tabla356[[#This Row],[PRECIO]]</f>
        <v>0</v>
      </c>
      <c r="O609" s="2">
        <f>+Tabla356[[#This Row],[BALANCE INICIAL2]]+Tabla356[[#This Row],[ENTRADAS3]]-Tabla356[[#This Row],[SALIDAS4]]</f>
        <v>450</v>
      </c>
    </row>
    <row r="610" spans="1:15">
      <c r="A610" s="9" t="s">
        <v>59</v>
      </c>
      <c r="B610" s="16" t="s">
        <v>880</v>
      </c>
      <c r="C610" t="s">
        <v>107</v>
      </c>
      <c r="D610" t="s">
        <v>744</v>
      </c>
      <c r="F610" s="9" t="s">
        <v>820</v>
      </c>
      <c r="G610">
        <v>5</v>
      </c>
      <c r="J610">
        <f>+Tabla356[[#This Row],[BALANCE INICIAL]]+Tabla356[[#This Row],[ENTRADAS]]-Tabla356[[#This Row],[SALIDAS]]</f>
        <v>5</v>
      </c>
      <c r="K610" s="2">
        <v>400</v>
      </c>
      <c r="L610" s="2">
        <f>+Tabla356[[#This Row],[BALANCE INICIAL]]*Tabla356[[#This Row],[PRECIO]]</f>
        <v>2000</v>
      </c>
      <c r="M610" s="2">
        <f>+Tabla356[[#This Row],[ENTRADAS]]*Tabla356[[#This Row],[PRECIO]]</f>
        <v>0</v>
      </c>
      <c r="N610" s="2">
        <f>+Tabla356[[#This Row],[SALIDAS]]*Tabla356[[#This Row],[PRECIO]]</f>
        <v>0</v>
      </c>
      <c r="O610" s="2">
        <f>+Tabla356[[#This Row],[BALANCE INICIAL2]]+Tabla356[[#This Row],[ENTRADAS3]]-Tabla356[[#This Row],[SALIDAS4]]</f>
        <v>2000</v>
      </c>
    </row>
    <row r="611" spans="1:15">
      <c r="A611" s="9" t="s">
        <v>59</v>
      </c>
      <c r="B611" s="16" t="s">
        <v>880</v>
      </c>
      <c r="C611" t="s">
        <v>107</v>
      </c>
      <c r="D611" t="s">
        <v>745</v>
      </c>
      <c r="F611" s="9" t="s">
        <v>820</v>
      </c>
      <c r="G611">
        <v>6</v>
      </c>
      <c r="J611">
        <f>+Tabla356[[#This Row],[BALANCE INICIAL]]+Tabla356[[#This Row],[ENTRADAS]]-Tabla356[[#This Row],[SALIDAS]]</f>
        <v>6</v>
      </c>
      <c r="K611" s="2">
        <v>575</v>
      </c>
      <c r="L611" s="2">
        <f>+Tabla356[[#This Row],[BALANCE INICIAL]]*Tabla356[[#This Row],[PRECIO]]</f>
        <v>3450</v>
      </c>
      <c r="M611" s="2">
        <f>+Tabla356[[#This Row],[ENTRADAS]]*Tabla356[[#This Row],[PRECIO]]</f>
        <v>0</v>
      </c>
      <c r="N611" s="2">
        <f>+Tabla356[[#This Row],[SALIDAS]]*Tabla356[[#This Row],[PRECIO]]</f>
        <v>0</v>
      </c>
      <c r="O611" s="2">
        <f>+Tabla356[[#This Row],[BALANCE INICIAL2]]+Tabla356[[#This Row],[ENTRADAS3]]-Tabla356[[#This Row],[SALIDAS4]]</f>
        <v>3450</v>
      </c>
    </row>
    <row r="612" spans="1:15">
      <c r="A612" s="9" t="s">
        <v>59</v>
      </c>
      <c r="B612" s="16" t="s">
        <v>880</v>
      </c>
      <c r="C612" t="s">
        <v>107</v>
      </c>
      <c r="D612" t="s">
        <v>746</v>
      </c>
      <c r="F612" s="9" t="s">
        <v>820</v>
      </c>
      <c r="G612">
        <v>5</v>
      </c>
      <c r="J612">
        <f>+Tabla356[[#This Row],[BALANCE INICIAL]]+Tabla356[[#This Row],[ENTRADAS]]-Tabla356[[#This Row],[SALIDAS]]</f>
        <v>5</v>
      </c>
      <c r="K612" s="2">
        <v>495</v>
      </c>
      <c r="L612" s="2">
        <f>+Tabla356[[#This Row],[BALANCE INICIAL]]*Tabla356[[#This Row],[PRECIO]]</f>
        <v>2475</v>
      </c>
      <c r="M612" s="2">
        <f>+Tabla356[[#This Row],[ENTRADAS]]*Tabla356[[#This Row],[PRECIO]]</f>
        <v>0</v>
      </c>
      <c r="N612" s="2">
        <f>+Tabla356[[#This Row],[SALIDAS]]*Tabla356[[#This Row],[PRECIO]]</f>
        <v>0</v>
      </c>
      <c r="O612" s="2">
        <f>+Tabla356[[#This Row],[BALANCE INICIAL2]]+Tabla356[[#This Row],[ENTRADAS3]]-Tabla356[[#This Row],[SALIDAS4]]</f>
        <v>2475</v>
      </c>
    </row>
    <row r="613" spans="1:15">
      <c r="A613" s="9" t="s">
        <v>59</v>
      </c>
      <c r="B613" s="16" t="s">
        <v>880</v>
      </c>
      <c r="C613" t="s">
        <v>107</v>
      </c>
      <c r="D613" t="s">
        <v>747</v>
      </c>
      <c r="F613" s="9" t="s">
        <v>820</v>
      </c>
      <c r="G613">
        <v>6</v>
      </c>
      <c r="J613">
        <f>+Tabla356[[#This Row],[BALANCE INICIAL]]+Tabla356[[#This Row],[ENTRADAS]]-Tabla356[[#This Row],[SALIDAS]]</f>
        <v>6</v>
      </c>
      <c r="K613" s="2">
        <v>450</v>
      </c>
      <c r="L613" s="2">
        <f>+Tabla356[[#This Row],[BALANCE INICIAL]]*Tabla356[[#This Row],[PRECIO]]</f>
        <v>2700</v>
      </c>
      <c r="M613" s="2">
        <f>+Tabla356[[#This Row],[ENTRADAS]]*Tabla356[[#This Row],[PRECIO]]</f>
        <v>0</v>
      </c>
      <c r="N613" s="2">
        <f>+Tabla356[[#This Row],[SALIDAS]]*Tabla356[[#This Row],[PRECIO]]</f>
        <v>0</v>
      </c>
      <c r="O613" s="2">
        <f>+Tabla356[[#This Row],[BALANCE INICIAL2]]+Tabla356[[#This Row],[ENTRADAS3]]-Tabla356[[#This Row],[SALIDAS4]]</f>
        <v>2700</v>
      </c>
    </row>
    <row r="614" spans="1:15">
      <c r="A614" s="9" t="s">
        <v>59</v>
      </c>
      <c r="B614" s="16" t="s">
        <v>880</v>
      </c>
      <c r="C614" t="s">
        <v>107</v>
      </c>
      <c r="D614" t="s">
        <v>748</v>
      </c>
      <c r="F614" s="9" t="s">
        <v>820</v>
      </c>
      <c r="G614">
        <v>2</v>
      </c>
      <c r="J614">
        <f>+Tabla356[[#This Row],[BALANCE INICIAL]]+Tabla356[[#This Row],[ENTRADAS]]-Tabla356[[#This Row],[SALIDAS]]</f>
        <v>2</v>
      </c>
      <c r="K614" s="2">
        <v>2144</v>
      </c>
      <c r="L614" s="2">
        <f>+Tabla356[[#This Row],[BALANCE INICIAL]]*Tabla356[[#This Row],[PRECIO]]</f>
        <v>4288</v>
      </c>
      <c r="M614" s="2">
        <f>+Tabla356[[#This Row],[ENTRADAS]]*Tabla356[[#This Row],[PRECIO]]</f>
        <v>0</v>
      </c>
      <c r="N614" s="2">
        <f>+Tabla356[[#This Row],[SALIDAS]]*Tabla356[[#This Row],[PRECIO]]</f>
        <v>0</v>
      </c>
      <c r="O614" s="2">
        <f>+Tabla356[[#This Row],[BALANCE INICIAL2]]+Tabla356[[#This Row],[ENTRADAS3]]-Tabla356[[#This Row],[SALIDAS4]]</f>
        <v>4288</v>
      </c>
    </row>
    <row r="615" spans="1:15">
      <c r="A615" s="9" t="s">
        <v>59</v>
      </c>
      <c r="B615" s="16" t="s">
        <v>880</v>
      </c>
      <c r="C615" t="s">
        <v>107</v>
      </c>
      <c r="D615" t="s">
        <v>749</v>
      </c>
      <c r="F615" s="9" t="s">
        <v>820</v>
      </c>
      <c r="G615">
        <v>21</v>
      </c>
      <c r="J615">
        <f>+Tabla356[[#This Row],[BALANCE INICIAL]]+Tabla356[[#This Row],[ENTRADAS]]-Tabla356[[#This Row],[SALIDAS]]</f>
        <v>21</v>
      </c>
      <c r="K615" s="2">
        <v>190</v>
      </c>
      <c r="L615" s="2">
        <f>+Tabla356[[#This Row],[BALANCE INICIAL]]*Tabla356[[#This Row],[PRECIO]]</f>
        <v>3990</v>
      </c>
      <c r="M615" s="2">
        <f>+Tabla356[[#This Row],[ENTRADAS]]*Tabla356[[#This Row],[PRECIO]]</f>
        <v>0</v>
      </c>
      <c r="N615" s="2">
        <f>+Tabla356[[#This Row],[SALIDAS]]*Tabla356[[#This Row],[PRECIO]]</f>
        <v>0</v>
      </c>
      <c r="O615" s="2">
        <f>+Tabla356[[#This Row],[BALANCE INICIAL2]]+Tabla356[[#This Row],[ENTRADAS3]]-Tabla356[[#This Row],[SALIDAS4]]</f>
        <v>3990</v>
      </c>
    </row>
    <row r="616" spans="1:15">
      <c r="A616" s="9" t="s">
        <v>59</v>
      </c>
      <c r="B616" s="16" t="s">
        <v>880</v>
      </c>
      <c r="C616" t="s">
        <v>107</v>
      </c>
      <c r="D616" t="s">
        <v>750</v>
      </c>
      <c r="F616" s="9" t="s">
        <v>820</v>
      </c>
      <c r="G616">
        <v>3</v>
      </c>
      <c r="J616">
        <f>+Tabla356[[#This Row],[BALANCE INICIAL]]+Tabla356[[#This Row],[ENTRADAS]]-Tabla356[[#This Row],[SALIDAS]]</f>
        <v>3</v>
      </c>
      <c r="K616" s="2">
        <v>350</v>
      </c>
      <c r="L616" s="2">
        <f>+Tabla356[[#This Row],[BALANCE INICIAL]]*Tabla356[[#This Row],[PRECIO]]</f>
        <v>1050</v>
      </c>
      <c r="M616" s="2">
        <f>+Tabla356[[#This Row],[ENTRADAS]]*Tabla356[[#This Row],[PRECIO]]</f>
        <v>0</v>
      </c>
      <c r="N616" s="2">
        <f>+Tabla356[[#This Row],[SALIDAS]]*Tabla356[[#This Row],[PRECIO]]</f>
        <v>0</v>
      </c>
      <c r="O616" s="2">
        <f>+Tabla356[[#This Row],[BALANCE INICIAL2]]+Tabla356[[#This Row],[ENTRADAS3]]-Tabla356[[#This Row],[SALIDAS4]]</f>
        <v>1050</v>
      </c>
    </row>
    <row r="617" spans="1:15">
      <c r="A617" s="9" t="s">
        <v>59</v>
      </c>
      <c r="B617" s="16" t="s">
        <v>880</v>
      </c>
      <c r="C617" t="s">
        <v>107</v>
      </c>
      <c r="D617" t="s">
        <v>751</v>
      </c>
      <c r="F617" s="9" t="s">
        <v>820</v>
      </c>
      <c r="G617">
        <v>23</v>
      </c>
      <c r="J617">
        <f>+Tabla356[[#This Row],[BALANCE INICIAL]]+Tabla356[[#This Row],[ENTRADAS]]-Tabla356[[#This Row],[SALIDAS]]</f>
        <v>23</v>
      </c>
      <c r="K617" s="2">
        <v>75</v>
      </c>
      <c r="L617" s="2">
        <f>+Tabla356[[#This Row],[BALANCE INICIAL]]*Tabla356[[#This Row],[PRECIO]]</f>
        <v>1725</v>
      </c>
      <c r="M617" s="2">
        <f>+Tabla356[[#This Row],[ENTRADAS]]*Tabla356[[#This Row],[PRECIO]]</f>
        <v>0</v>
      </c>
      <c r="N617" s="2">
        <f>+Tabla356[[#This Row],[SALIDAS]]*Tabla356[[#This Row],[PRECIO]]</f>
        <v>0</v>
      </c>
      <c r="O617" s="2">
        <f>+Tabla356[[#This Row],[BALANCE INICIAL2]]+Tabla356[[#This Row],[ENTRADAS3]]-Tabla356[[#This Row],[SALIDAS4]]</f>
        <v>1725</v>
      </c>
    </row>
    <row r="618" spans="1:15">
      <c r="A618" s="9" t="s">
        <v>59</v>
      </c>
      <c r="B618" s="16" t="s">
        <v>880</v>
      </c>
      <c r="C618" t="s">
        <v>107</v>
      </c>
      <c r="D618" t="s">
        <v>752</v>
      </c>
      <c r="F618" s="9" t="s">
        <v>820</v>
      </c>
      <c r="G618">
        <v>7</v>
      </c>
      <c r="J618">
        <f>+Tabla356[[#This Row],[BALANCE INICIAL]]+Tabla356[[#This Row],[ENTRADAS]]-Tabla356[[#This Row],[SALIDAS]]</f>
        <v>7</v>
      </c>
      <c r="K618" s="2">
        <v>1350</v>
      </c>
      <c r="L618" s="2">
        <f>+Tabla356[[#This Row],[BALANCE INICIAL]]*Tabla356[[#This Row],[PRECIO]]</f>
        <v>9450</v>
      </c>
      <c r="M618" s="2">
        <f>+Tabla356[[#This Row],[ENTRADAS]]*Tabla356[[#This Row],[PRECIO]]</f>
        <v>0</v>
      </c>
      <c r="N618" s="2">
        <f>+Tabla356[[#This Row],[SALIDAS]]*Tabla356[[#This Row],[PRECIO]]</f>
        <v>0</v>
      </c>
      <c r="O618" s="2">
        <f>+Tabla356[[#This Row],[BALANCE INICIAL2]]+Tabla356[[#This Row],[ENTRADAS3]]-Tabla356[[#This Row],[SALIDAS4]]</f>
        <v>9450</v>
      </c>
    </row>
    <row r="619" spans="1:15">
      <c r="A619" s="9" t="s">
        <v>59</v>
      </c>
      <c r="B619" s="16" t="s">
        <v>880</v>
      </c>
      <c r="C619" t="s">
        <v>107</v>
      </c>
      <c r="D619" t="s">
        <v>753</v>
      </c>
      <c r="F619" s="9" t="s">
        <v>820</v>
      </c>
      <c r="G619">
        <v>10</v>
      </c>
      <c r="J619">
        <f>+Tabla356[[#This Row],[BALANCE INICIAL]]+Tabla356[[#This Row],[ENTRADAS]]-Tabla356[[#This Row],[SALIDAS]]</f>
        <v>10</v>
      </c>
      <c r="K619" s="2">
        <v>1450</v>
      </c>
      <c r="L619" s="2">
        <f>+Tabla356[[#This Row],[BALANCE INICIAL]]*Tabla356[[#This Row],[PRECIO]]</f>
        <v>14500</v>
      </c>
      <c r="M619" s="2">
        <f>+Tabla356[[#This Row],[ENTRADAS]]*Tabla356[[#This Row],[PRECIO]]</f>
        <v>0</v>
      </c>
      <c r="N619" s="2">
        <f>+Tabla356[[#This Row],[SALIDAS]]*Tabla356[[#This Row],[PRECIO]]</f>
        <v>0</v>
      </c>
      <c r="O619" s="2">
        <f>+Tabla356[[#This Row],[BALANCE INICIAL2]]+Tabla356[[#This Row],[ENTRADAS3]]-Tabla356[[#This Row],[SALIDAS4]]</f>
        <v>14500</v>
      </c>
    </row>
    <row r="620" spans="1:15">
      <c r="A620" s="9" t="s">
        <v>59</v>
      </c>
      <c r="B620" s="16" t="s">
        <v>880</v>
      </c>
      <c r="C620" t="s">
        <v>107</v>
      </c>
      <c r="D620" t="s">
        <v>756</v>
      </c>
      <c r="F620" s="9" t="s">
        <v>820</v>
      </c>
      <c r="G620">
        <v>4</v>
      </c>
      <c r="J620">
        <f>+Tabla356[[#This Row],[BALANCE INICIAL]]+Tabla356[[#This Row],[ENTRADAS]]-Tabla356[[#This Row],[SALIDAS]]</f>
        <v>4</v>
      </c>
      <c r="K620" s="2">
        <v>260</v>
      </c>
      <c r="L620" s="2">
        <f>+Tabla356[[#This Row],[BALANCE INICIAL]]*Tabla356[[#This Row],[PRECIO]]</f>
        <v>1040</v>
      </c>
      <c r="M620" s="2">
        <f>+Tabla356[[#This Row],[ENTRADAS]]*Tabla356[[#This Row],[PRECIO]]</f>
        <v>0</v>
      </c>
      <c r="N620" s="2">
        <f>+Tabla356[[#This Row],[SALIDAS]]*Tabla356[[#This Row],[PRECIO]]</f>
        <v>0</v>
      </c>
      <c r="O620" s="2">
        <f>+Tabla356[[#This Row],[BALANCE INICIAL2]]+Tabla356[[#This Row],[ENTRADAS3]]-Tabla356[[#This Row],[SALIDAS4]]</f>
        <v>1040</v>
      </c>
    </row>
    <row r="621" spans="1:15">
      <c r="A621" s="9" t="s">
        <v>59</v>
      </c>
      <c r="B621" s="16" t="s">
        <v>880</v>
      </c>
      <c r="C621" t="s">
        <v>107</v>
      </c>
      <c r="D621" t="s">
        <v>757</v>
      </c>
      <c r="F621" s="9" t="s">
        <v>820</v>
      </c>
      <c r="G621">
        <v>2</v>
      </c>
      <c r="I621">
        <v>1</v>
      </c>
      <c r="J621">
        <f>+Tabla356[[#This Row],[BALANCE INICIAL]]+Tabla356[[#This Row],[ENTRADAS]]-Tabla356[[#This Row],[SALIDAS]]</f>
        <v>1</v>
      </c>
      <c r="K621" s="2">
        <v>1980</v>
      </c>
      <c r="L621" s="2">
        <f>+Tabla356[[#This Row],[BALANCE INICIAL]]*Tabla356[[#This Row],[PRECIO]]</f>
        <v>3960</v>
      </c>
      <c r="M621" s="2">
        <f>+Tabla356[[#This Row],[ENTRADAS]]*Tabla356[[#This Row],[PRECIO]]</f>
        <v>0</v>
      </c>
      <c r="N621" s="2">
        <f>+Tabla356[[#This Row],[SALIDAS]]*Tabla356[[#This Row],[PRECIO]]</f>
        <v>1980</v>
      </c>
      <c r="O621" s="2">
        <f>+Tabla356[[#This Row],[BALANCE INICIAL2]]+Tabla356[[#This Row],[ENTRADAS3]]-Tabla356[[#This Row],[SALIDAS4]]</f>
        <v>1980</v>
      </c>
    </row>
    <row r="622" spans="1:15">
      <c r="A622" s="9" t="s">
        <v>59</v>
      </c>
      <c r="B622" s="16" t="s">
        <v>880</v>
      </c>
      <c r="C622" t="s">
        <v>107</v>
      </c>
      <c r="D622" t="s">
        <v>758</v>
      </c>
      <c r="F622" s="9" t="s">
        <v>820</v>
      </c>
      <c r="G622">
        <v>38</v>
      </c>
      <c r="J622">
        <f>+Tabla356[[#This Row],[BALANCE INICIAL]]+Tabla356[[#This Row],[ENTRADAS]]-Tabla356[[#This Row],[SALIDAS]]</f>
        <v>38</v>
      </c>
      <c r="K622" s="2">
        <v>250</v>
      </c>
      <c r="L622" s="2">
        <f>+Tabla356[[#This Row],[BALANCE INICIAL]]*Tabla356[[#This Row],[PRECIO]]</f>
        <v>9500</v>
      </c>
      <c r="M622" s="2">
        <f>+Tabla356[[#This Row],[ENTRADAS]]*Tabla356[[#This Row],[PRECIO]]</f>
        <v>0</v>
      </c>
      <c r="N622" s="2">
        <f>+Tabla356[[#This Row],[SALIDAS]]*Tabla356[[#This Row],[PRECIO]]</f>
        <v>0</v>
      </c>
      <c r="O622" s="2">
        <f>+Tabla356[[#This Row],[BALANCE INICIAL2]]+Tabla356[[#This Row],[ENTRADAS3]]-Tabla356[[#This Row],[SALIDAS4]]</f>
        <v>9500</v>
      </c>
    </row>
    <row r="623" spans="1:15">
      <c r="A623" s="9" t="s">
        <v>59</v>
      </c>
      <c r="B623" s="16" t="s">
        <v>880</v>
      </c>
      <c r="C623" t="s">
        <v>107</v>
      </c>
      <c r="D623" t="s">
        <v>759</v>
      </c>
      <c r="F623" s="9" t="s">
        <v>820</v>
      </c>
      <c r="G623">
        <v>3</v>
      </c>
      <c r="J623">
        <f>+Tabla356[[#This Row],[BALANCE INICIAL]]+Tabla356[[#This Row],[ENTRADAS]]-Tabla356[[#This Row],[SALIDAS]]</f>
        <v>3</v>
      </c>
      <c r="K623" s="2">
        <v>750</v>
      </c>
      <c r="L623" s="2">
        <f>+Tabla356[[#This Row],[BALANCE INICIAL]]*Tabla356[[#This Row],[PRECIO]]</f>
        <v>2250</v>
      </c>
      <c r="M623" s="2">
        <f>+Tabla356[[#This Row],[ENTRADAS]]*Tabla356[[#This Row],[PRECIO]]</f>
        <v>0</v>
      </c>
      <c r="N623" s="2">
        <f>+Tabla356[[#This Row],[SALIDAS]]*Tabla356[[#This Row],[PRECIO]]</f>
        <v>0</v>
      </c>
      <c r="O623" s="2">
        <f>+Tabla356[[#This Row],[BALANCE INICIAL2]]+Tabla356[[#This Row],[ENTRADAS3]]-Tabla356[[#This Row],[SALIDAS4]]</f>
        <v>2250</v>
      </c>
    </row>
    <row r="624" spans="1:15">
      <c r="A624" s="9" t="s">
        <v>59</v>
      </c>
      <c r="B624" s="16" t="s">
        <v>880</v>
      </c>
      <c r="C624" t="s">
        <v>107</v>
      </c>
      <c r="D624" t="s">
        <v>760</v>
      </c>
      <c r="F624" s="9" t="s">
        <v>820</v>
      </c>
      <c r="G624">
        <v>16</v>
      </c>
      <c r="J624">
        <f>+Tabla356[[#This Row],[BALANCE INICIAL]]+Tabla356[[#This Row],[ENTRADAS]]-Tabla356[[#This Row],[SALIDAS]]</f>
        <v>16</v>
      </c>
      <c r="K624" s="2">
        <v>190</v>
      </c>
      <c r="L624" s="2">
        <f>+Tabla356[[#This Row],[BALANCE INICIAL]]*Tabla356[[#This Row],[PRECIO]]</f>
        <v>3040</v>
      </c>
      <c r="M624" s="2">
        <f>+Tabla356[[#This Row],[ENTRADAS]]*Tabla356[[#This Row],[PRECIO]]</f>
        <v>0</v>
      </c>
      <c r="N624" s="2">
        <f>+Tabla356[[#This Row],[SALIDAS]]*Tabla356[[#This Row],[PRECIO]]</f>
        <v>0</v>
      </c>
      <c r="O624" s="2">
        <f>+Tabla356[[#This Row],[BALANCE INICIAL2]]+Tabla356[[#This Row],[ENTRADAS3]]-Tabla356[[#This Row],[SALIDAS4]]</f>
        <v>3040</v>
      </c>
    </row>
    <row r="625" spans="1:15">
      <c r="A625" s="9" t="s">
        <v>59</v>
      </c>
      <c r="B625" s="16" t="s">
        <v>880</v>
      </c>
      <c r="C625" t="s">
        <v>107</v>
      </c>
      <c r="D625" t="s">
        <v>761</v>
      </c>
      <c r="F625" s="9" t="s">
        <v>820</v>
      </c>
      <c r="G625">
        <v>2</v>
      </c>
      <c r="J625">
        <f>+Tabla356[[#This Row],[BALANCE INICIAL]]+Tabla356[[#This Row],[ENTRADAS]]-Tabla356[[#This Row],[SALIDAS]]</f>
        <v>2</v>
      </c>
      <c r="K625" s="2">
        <v>200</v>
      </c>
      <c r="L625" s="2">
        <f>+Tabla356[[#This Row],[BALANCE INICIAL]]*Tabla356[[#This Row],[PRECIO]]</f>
        <v>400</v>
      </c>
      <c r="M625" s="2">
        <f>+Tabla356[[#This Row],[ENTRADAS]]*Tabla356[[#This Row],[PRECIO]]</f>
        <v>0</v>
      </c>
      <c r="N625" s="2">
        <f>+Tabla356[[#This Row],[SALIDAS]]*Tabla356[[#This Row],[PRECIO]]</f>
        <v>0</v>
      </c>
      <c r="O625" s="2">
        <f>+Tabla356[[#This Row],[BALANCE INICIAL2]]+Tabla356[[#This Row],[ENTRADAS3]]-Tabla356[[#This Row],[SALIDAS4]]</f>
        <v>400</v>
      </c>
    </row>
    <row r="626" spans="1:15">
      <c r="A626" s="9" t="s">
        <v>59</v>
      </c>
      <c r="B626" s="16" t="s">
        <v>880</v>
      </c>
      <c r="C626" t="s">
        <v>107</v>
      </c>
      <c r="D626" t="s">
        <v>762</v>
      </c>
      <c r="F626" s="9" t="s">
        <v>820</v>
      </c>
      <c r="G626">
        <v>4</v>
      </c>
      <c r="J626">
        <f>+Tabla356[[#This Row],[BALANCE INICIAL]]+Tabla356[[#This Row],[ENTRADAS]]-Tabla356[[#This Row],[SALIDAS]]</f>
        <v>4</v>
      </c>
      <c r="K626" s="2">
        <v>187</v>
      </c>
      <c r="L626" s="2">
        <f>+Tabla356[[#This Row],[BALANCE INICIAL]]*Tabla356[[#This Row],[PRECIO]]</f>
        <v>748</v>
      </c>
      <c r="M626" s="2">
        <f>+Tabla356[[#This Row],[ENTRADAS]]*Tabla356[[#This Row],[PRECIO]]</f>
        <v>0</v>
      </c>
      <c r="N626" s="2">
        <f>+Tabla356[[#This Row],[SALIDAS]]*Tabla356[[#This Row],[PRECIO]]</f>
        <v>0</v>
      </c>
      <c r="O626" s="2">
        <f>+Tabla356[[#This Row],[BALANCE INICIAL2]]+Tabla356[[#This Row],[ENTRADAS3]]-Tabla356[[#This Row],[SALIDAS4]]</f>
        <v>748</v>
      </c>
    </row>
    <row r="627" spans="1:15">
      <c r="A627" s="9" t="s">
        <v>59</v>
      </c>
      <c r="B627" s="16" t="s">
        <v>880</v>
      </c>
      <c r="C627" t="s">
        <v>107</v>
      </c>
      <c r="D627" t="s">
        <v>763</v>
      </c>
      <c r="F627" s="9" t="s">
        <v>820</v>
      </c>
      <c r="G627">
        <v>2</v>
      </c>
      <c r="J627">
        <f>+Tabla356[[#This Row],[BALANCE INICIAL]]+Tabla356[[#This Row],[ENTRADAS]]-Tabla356[[#This Row],[SALIDAS]]</f>
        <v>2</v>
      </c>
      <c r="K627" s="2">
        <v>170</v>
      </c>
      <c r="L627" s="2">
        <f>+Tabla356[[#This Row],[BALANCE INICIAL]]*Tabla356[[#This Row],[PRECIO]]</f>
        <v>340</v>
      </c>
      <c r="M627" s="2">
        <f>+Tabla356[[#This Row],[ENTRADAS]]*Tabla356[[#This Row],[PRECIO]]</f>
        <v>0</v>
      </c>
      <c r="N627" s="2">
        <f>+Tabla356[[#This Row],[SALIDAS]]*Tabla356[[#This Row],[PRECIO]]</f>
        <v>0</v>
      </c>
      <c r="O627" s="2">
        <f>+Tabla356[[#This Row],[BALANCE INICIAL2]]+Tabla356[[#This Row],[ENTRADAS3]]-Tabla356[[#This Row],[SALIDAS4]]</f>
        <v>340</v>
      </c>
    </row>
    <row r="628" spans="1:15">
      <c r="A628" s="9" t="s">
        <v>59</v>
      </c>
      <c r="B628" s="16" t="s">
        <v>880</v>
      </c>
      <c r="C628" t="s">
        <v>107</v>
      </c>
      <c r="D628" t="s">
        <v>764</v>
      </c>
      <c r="F628" s="9" t="s">
        <v>820</v>
      </c>
      <c r="G628">
        <v>3</v>
      </c>
      <c r="J628">
        <f>+Tabla356[[#This Row],[BALANCE INICIAL]]+Tabla356[[#This Row],[ENTRADAS]]-Tabla356[[#This Row],[SALIDAS]]</f>
        <v>3</v>
      </c>
      <c r="K628" s="2">
        <v>180</v>
      </c>
      <c r="L628" s="2">
        <f>+Tabla356[[#This Row],[BALANCE INICIAL]]*Tabla356[[#This Row],[PRECIO]]</f>
        <v>540</v>
      </c>
      <c r="M628" s="2">
        <f>+Tabla356[[#This Row],[ENTRADAS]]*Tabla356[[#This Row],[PRECIO]]</f>
        <v>0</v>
      </c>
      <c r="N628" s="2">
        <f>+Tabla356[[#This Row],[SALIDAS]]*Tabla356[[#This Row],[PRECIO]]</f>
        <v>0</v>
      </c>
      <c r="O628" s="2">
        <f>+Tabla356[[#This Row],[BALANCE INICIAL2]]+Tabla356[[#This Row],[ENTRADAS3]]-Tabla356[[#This Row],[SALIDAS4]]</f>
        <v>540</v>
      </c>
    </row>
    <row r="629" spans="1:15">
      <c r="A629" s="9" t="s">
        <v>59</v>
      </c>
      <c r="B629" s="16" t="s">
        <v>880</v>
      </c>
      <c r="C629" t="s">
        <v>107</v>
      </c>
      <c r="D629" t="s">
        <v>765</v>
      </c>
      <c r="F629" s="9" t="s">
        <v>820</v>
      </c>
      <c r="G629">
        <v>1</v>
      </c>
      <c r="J629">
        <f>+Tabla356[[#This Row],[BALANCE INICIAL]]+Tabla356[[#This Row],[ENTRADAS]]-Tabla356[[#This Row],[SALIDAS]]</f>
        <v>1</v>
      </c>
      <c r="K629" s="2">
        <v>180</v>
      </c>
      <c r="L629" s="2">
        <f>+Tabla356[[#This Row],[BALANCE INICIAL]]*Tabla356[[#This Row],[PRECIO]]</f>
        <v>180</v>
      </c>
      <c r="M629" s="2">
        <f>+Tabla356[[#This Row],[ENTRADAS]]*Tabla356[[#This Row],[PRECIO]]</f>
        <v>0</v>
      </c>
      <c r="N629" s="2">
        <f>+Tabla356[[#This Row],[SALIDAS]]*Tabla356[[#This Row],[PRECIO]]</f>
        <v>0</v>
      </c>
      <c r="O629" s="2">
        <f>+Tabla356[[#This Row],[BALANCE INICIAL2]]+Tabla356[[#This Row],[ENTRADAS3]]-Tabla356[[#This Row],[SALIDAS4]]</f>
        <v>180</v>
      </c>
    </row>
    <row r="630" spans="1:15">
      <c r="A630" s="9" t="s">
        <v>59</v>
      </c>
      <c r="B630" s="16" t="s">
        <v>880</v>
      </c>
      <c r="C630" t="s">
        <v>107</v>
      </c>
      <c r="D630" t="s">
        <v>766</v>
      </c>
      <c r="F630" s="9" t="s">
        <v>820</v>
      </c>
      <c r="G630">
        <v>1</v>
      </c>
      <c r="J630">
        <f>+Tabla356[[#This Row],[BALANCE INICIAL]]+Tabla356[[#This Row],[ENTRADAS]]-Tabla356[[#This Row],[SALIDAS]]</f>
        <v>1</v>
      </c>
      <c r="K630" s="2">
        <v>195</v>
      </c>
      <c r="L630" s="2">
        <f>+Tabla356[[#This Row],[BALANCE INICIAL]]*Tabla356[[#This Row],[PRECIO]]</f>
        <v>195</v>
      </c>
      <c r="M630" s="2">
        <f>+Tabla356[[#This Row],[ENTRADAS]]*Tabla356[[#This Row],[PRECIO]]</f>
        <v>0</v>
      </c>
      <c r="N630" s="2">
        <f>+Tabla356[[#This Row],[SALIDAS]]*Tabla356[[#This Row],[PRECIO]]</f>
        <v>0</v>
      </c>
      <c r="O630" s="2">
        <f>+Tabla356[[#This Row],[BALANCE INICIAL2]]+Tabla356[[#This Row],[ENTRADAS3]]-Tabla356[[#This Row],[SALIDAS4]]</f>
        <v>195</v>
      </c>
    </row>
    <row r="631" spans="1:15">
      <c r="A631" s="9" t="s">
        <v>59</v>
      </c>
      <c r="B631" s="16" t="s">
        <v>880</v>
      </c>
      <c r="C631" t="s">
        <v>107</v>
      </c>
      <c r="D631" t="s">
        <v>767</v>
      </c>
      <c r="F631" s="9" t="s">
        <v>820</v>
      </c>
      <c r="G631">
        <v>1</v>
      </c>
      <c r="J631">
        <f>+Tabla356[[#This Row],[BALANCE INICIAL]]+Tabla356[[#This Row],[ENTRADAS]]-Tabla356[[#This Row],[SALIDAS]]</f>
        <v>1</v>
      </c>
      <c r="K631" s="2">
        <v>1182.17</v>
      </c>
      <c r="L631" s="2">
        <f>+Tabla356[[#This Row],[BALANCE INICIAL]]*Tabla356[[#This Row],[PRECIO]]</f>
        <v>1182.17</v>
      </c>
      <c r="M631" s="2">
        <f>+Tabla356[[#This Row],[ENTRADAS]]*Tabla356[[#This Row],[PRECIO]]</f>
        <v>0</v>
      </c>
      <c r="N631" s="2">
        <f>+Tabla356[[#This Row],[SALIDAS]]*Tabla356[[#This Row],[PRECIO]]</f>
        <v>0</v>
      </c>
      <c r="O631" s="2">
        <f>+Tabla356[[#This Row],[BALANCE INICIAL2]]+Tabla356[[#This Row],[ENTRADAS3]]-Tabla356[[#This Row],[SALIDAS4]]</f>
        <v>1182.17</v>
      </c>
    </row>
    <row r="632" spans="1:15">
      <c r="A632" s="9" t="s">
        <v>59</v>
      </c>
      <c r="B632" s="16" t="s">
        <v>880</v>
      </c>
      <c r="C632" t="s">
        <v>107</v>
      </c>
      <c r="D632" t="s">
        <v>768</v>
      </c>
      <c r="F632" s="9" t="s">
        <v>820</v>
      </c>
      <c r="G632">
        <v>192</v>
      </c>
      <c r="J632">
        <f>+Tabla356[[#This Row],[BALANCE INICIAL]]+Tabla356[[#This Row],[ENTRADAS]]-Tabla356[[#This Row],[SALIDAS]]</f>
        <v>192</v>
      </c>
      <c r="K632" s="2">
        <v>75</v>
      </c>
      <c r="L632" s="2">
        <f>+Tabla356[[#This Row],[BALANCE INICIAL]]*Tabla356[[#This Row],[PRECIO]]</f>
        <v>14400</v>
      </c>
      <c r="M632" s="2">
        <f>+Tabla356[[#This Row],[ENTRADAS]]*Tabla356[[#This Row],[PRECIO]]</f>
        <v>0</v>
      </c>
      <c r="N632" s="2">
        <f>+Tabla356[[#This Row],[SALIDAS]]*Tabla356[[#This Row],[PRECIO]]</f>
        <v>0</v>
      </c>
      <c r="O632" s="2">
        <f>+Tabla356[[#This Row],[BALANCE INICIAL2]]+Tabla356[[#This Row],[ENTRADAS3]]-Tabla356[[#This Row],[SALIDAS4]]</f>
        <v>14400</v>
      </c>
    </row>
    <row r="633" spans="1:15">
      <c r="A633" s="9" t="s">
        <v>59</v>
      </c>
      <c r="B633" s="16" t="s">
        <v>880</v>
      </c>
      <c r="C633" t="s">
        <v>107</v>
      </c>
      <c r="D633" t="s">
        <v>769</v>
      </c>
      <c r="F633" s="9" t="s">
        <v>820</v>
      </c>
      <c r="G633">
        <v>6</v>
      </c>
      <c r="J633">
        <f>+Tabla356[[#This Row],[BALANCE INICIAL]]+Tabla356[[#This Row],[ENTRADAS]]-Tabla356[[#This Row],[SALIDAS]]</f>
        <v>6</v>
      </c>
      <c r="K633" s="2">
        <v>40</v>
      </c>
      <c r="L633" s="2">
        <f>+Tabla356[[#This Row],[BALANCE INICIAL]]*Tabla356[[#This Row],[PRECIO]]</f>
        <v>240</v>
      </c>
      <c r="M633" s="2">
        <f>+Tabla356[[#This Row],[ENTRADAS]]*Tabla356[[#This Row],[PRECIO]]</f>
        <v>0</v>
      </c>
      <c r="N633" s="2">
        <f>+Tabla356[[#This Row],[SALIDAS]]*Tabla356[[#This Row],[PRECIO]]</f>
        <v>0</v>
      </c>
      <c r="O633" s="2">
        <f>+Tabla356[[#This Row],[BALANCE INICIAL2]]+Tabla356[[#This Row],[ENTRADAS3]]-Tabla356[[#This Row],[SALIDAS4]]</f>
        <v>240</v>
      </c>
    </row>
    <row r="634" spans="1:15">
      <c r="A634" s="9" t="s">
        <v>59</v>
      </c>
      <c r="B634" s="16" t="s">
        <v>880</v>
      </c>
      <c r="C634" t="s">
        <v>107</v>
      </c>
      <c r="D634" t="s">
        <v>770</v>
      </c>
      <c r="F634" s="9" t="s">
        <v>820</v>
      </c>
      <c r="G634">
        <v>4</v>
      </c>
      <c r="J634">
        <f>+Tabla356[[#This Row],[BALANCE INICIAL]]+Tabla356[[#This Row],[ENTRADAS]]-Tabla356[[#This Row],[SALIDAS]]</f>
        <v>4</v>
      </c>
      <c r="K634" s="2">
        <v>350</v>
      </c>
      <c r="L634" s="2">
        <f>+Tabla356[[#This Row],[BALANCE INICIAL]]*Tabla356[[#This Row],[PRECIO]]</f>
        <v>1400</v>
      </c>
      <c r="M634" s="2">
        <f>+Tabla356[[#This Row],[ENTRADAS]]*Tabla356[[#This Row],[PRECIO]]</f>
        <v>0</v>
      </c>
      <c r="N634" s="2">
        <f>+Tabla356[[#This Row],[SALIDAS]]*Tabla356[[#This Row],[PRECIO]]</f>
        <v>0</v>
      </c>
      <c r="O634" s="2">
        <f>+Tabla356[[#This Row],[BALANCE INICIAL2]]+Tabla356[[#This Row],[ENTRADAS3]]-Tabla356[[#This Row],[SALIDAS4]]</f>
        <v>1400</v>
      </c>
    </row>
    <row r="635" spans="1:15">
      <c r="A635" s="9" t="s">
        <v>59</v>
      </c>
      <c r="B635" s="16" t="s">
        <v>880</v>
      </c>
      <c r="C635" t="s">
        <v>107</v>
      </c>
      <c r="D635" t="s">
        <v>771</v>
      </c>
      <c r="F635" s="9" t="s">
        <v>820</v>
      </c>
      <c r="G635">
        <v>8</v>
      </c>
      <c r="J635">
        <f>+Tabla356[[#This Row],[BALANCE INICIAL]]+Tabla356[[#This Row],[ENTRADAS]]-Tabla356[[#This Row],[SALIDAS]]</f>
        <v>8</v>
      </c>
      <c r="K635" s="2">
        <v>450</v>
      </c>
      <c r="L635" s="2">
        <f>+Tabla356[[#This Row],[BALANCE INICIAL]]*Tabla356[[#This Row],[PRECIO]]</f>
        <v>3600</v>
      </c>
      <c r="M635" s="2">
        <f>+Tabla356[[#This Row],[ENTRADAS]]*Tabla356[[#This Row],[PRECIO]]</f>
        <v>0</v>
      </c>
      <c r="N635" s="2">
        <f>+Tabla356[[#This Row],[SALIDAS]]*Tabla356[[#This Row],[PRECIO]]</f>
        <v>0</v>
      </c>
      <c r="O635" s="2">
        <f>+Tabla356[[#This Row],[BALANCE INICIAL2]]+Tabla356[[#This Row],[ENTRADAS3]]-Tabla356[[#This Row],[SALIDAS4]]</f>
        <v>3600</v>
      </c>
    </row>
    <row r="636" spans="1:15">
      <c r="A636" s="9" t="s">
        <v>59</v>
      </c>
      <c r="B636" s="16" t="s">
        <v>880</v>
      </c>
      <c r="C636" t="s">
        <v>107</v>
      </c>
      <c r="D636" t="s">
        <v>772</v>
      </c>
      <c r="F636" s="9" t="s">
        <v>820</v>
      </c>
      <c r="G636">
        <v>6</v>
      </c>
      <c r="J636">
        <f>+Tabla356[[#This Row],[BALANCE INICIAL]]+Tabla356[[#This Row],[ENTRADAS]]-Tabla356[[#This Row],[SALIDAS]]</f>
        <v>6</v>
      </c>
      <c r="K636" s="2">
        <v>450</v>
      </c>
      <c r="L636" s="2">
        <f>+Tabla356[[#This Row],[BALANCE INICIAL]]*Tabla356[[#This Row],[PRECIO]]</f>
        <v>2700</v>
      </c>
      <c r="M636" s="2">
        <f>+Tabla356[[#This Row],[ENTRADAS]]*Tabla356[[#This Row],[PRECIO]]</f>
        <v>0</v>
      </c>
      <c r="N636" s="2">
        <f>+Tabla356[[#This Row],[SALIDAS]]*Tabla356[[#This Row],[PRECIO]]</f>
        <v>0</v>
      </c>
      <c r="O636" s="2">
        <f>+Tabla356[[#This Row],[BALANCE INICIAL2]]+Tabla356[[#This Row],[ENTRADAS3]]-Tabla356[[#This Row],[SALIDAS4]]</f>
        <v>2700</v>
      </c>
    </row>
    <row r="637" spans="1:15">
      <c r="A637" s="9" t="s">
        <v>59</v>
      </c>
      <c r="B637" s="16" t="s">
        <v>880</v>
      </c>
      <c r="C637" t="s">
        <v>107</v>
      </c>
      <c r="D637" t="s">
        <v>773</v>
      </c>
      <c r="F637" s="9" t="s">
        <v>820</v>
      </c>
      <c r="G637">
        <v>32</v>
      </c>
      <c r="J637">
        <f>+Tabla356[[#This Row],[BALANCE INICIAL]]+Tabla356[[#This Row],[ENTRADAS]]-Tabla356[[#This Row],[SALIDAS]]</f>
        <v>32</v>
      </c>
      <c r="K637" s="2">
        <v>350</v>
      </c>
      <c r="L637" s="2">
        <f>+Tabla356[[#This Row],[BALANCE INICIAL]]*Tabla356[[#This Row],[PRECIO]]</f>
        <v>11200</v>
      </c>
      <c r="M637" s="2">
        <f>+Tabla356[[#This Row],[ENTRADAS]]*Tabla356[[#This Row],[PRECIO]]</f>
        <v>0</v>
      </c>
      <c r="N637" s="2">
        <f>+Tabla356[[#This Row],[SALIDAS]]*Tabla356[[#This Row],[PRECIO]]</f>
        <v>0</v>
      </c>
      <c r="O637" s="2">
        <f>+Tabla356[[#This Row],[BALANCE INICIAL2]]+Tabla356[[#This Row],[ENTRADAS3]]-Tabla356[[#This Row],[SALIDAS4]]</f>
        <v>11200</v>
      </c>
    </row>
    <row r="638" spans="1:15">
      <c r="A638" s="9" t="s">
        <v>59</v>
      </c>
      <c r="B638" s="16" t="s">
        <v>880</v>
      </c>
      <c r="C638" t="s">
        <v>107</v>
      </c>
      <c r="D638" t="s">
        <v>774</v>
      </c>
      <c r="F638" s="9" t="s">
        <v>820</v>
      </c>
      <c r="G638">
        <v>258</v>
      </c>
      <c r="J638">
        <f>+Tabla356[[#This Row],[BALANCE INICIAL]]+Tabla356[[#This Row],[ENTRADAS]]-Tabla356[[#This Row],[SALIDAS]]</f>
        <v>258</v>
      </c>
      <c r="K638" s="2">
        <v>290</v>
      </c>
      <c r="L638" s="2">
        <f>+Tabla356[[#This Row],[BALANCE INICIAL]]*Tabla356[[#This Row],[PRECIO]]</f>
        <v>74820</v>
      </c>
      <c r="M638" s="2">
        <f>+Tabla356[[#This Row],[ENTRADAS]]*Tabla356[[#This Row],[PRECIO]]</f>
        <v>0</v>
      </c>
      <c r="N638" s="2">
        <f>+Tabla356[[#This Row],[SALIDAS]]*Tabla356[[#This Row],[PRECIO]]</f>
        <v>0</v>
      </c>
      <c r="O638" s="2">
        <f>+Tabla356[[#This Row],[BALANCE INICIAL2]]+Tabla356[[#This Row],[ENTRADAS3]]-Tabla356[[#This Row],[SALIDAS4]]</f>
        <v>74820</v>
      </c>
    </row>
    <row r="639" spans="1:15">
      <c r="A639" s="9" t="s">
        <v>59</v>
      </c>
      <c r="B639" s="16" t="s">
        <v>880</v>
      </c>
      <c r="C639" t="s">
        <v>107</v>
      </c>
      <c r="D639" t="s">
        <v>775</v>
      </c>
      <c r="F639" s="9" t="s">
        <v>820</v>
      </c>
      <c r="G639">
        <v>24</v>
      </c>
      <c r="J639">
        <f>+Tabla356[[#This Row],[BALANCE INICIAL]]+Tabla356[[#This Row],[ENTRADAS]]-Tabla356[[#This Row],[SALIDAS]]</f>
        <v>24</v>
      </c>
      <c r="K639" s="2">
        <v>99</v>
      </c>
      <c r="L639" s="2">
        <f>+Tabla356[[#This Row],[BALANCE INICIAL]]*Tabla356[[#This Row],[PRECIO]]</f>
        <v>2376</v>
      </c>
      <c r="M639" s="2">
        <f>+Tabla356[[#This Row],[ENTRADAS]]*Tabla356[[#This Row],[PRECIO]]</f>
        <v>0</v>
      </c>
      <c r="N639" s="2">
        <f>+Tabla356[[#This Row],[SALIDAS]]*Tabla356[[#This Row],[PRECIO]]</f>
        <v>0</v>
      </c>
      <c r="O639" s="2">
        <f>+Tabla356[[#This Row],[BALANCE INICIAL2]]+Tabla356[[#This Row],[ENTRADAS3]]-Tabla356[[#This Row],[SALIDAS4]]</f>
        <v>2376</v>
      </c>
    </row>
    <row r="640" spans="1:15">
      <c r="A640" s="9" t="s">
        <v>59</v>
      </c>
      <c r="B640" s="16" t="s">
        <v>880</v>
      </c>
      <c r="C640" t="s">
        <v>107</v>
      </c>
      <c r="D640" t="s">
        <v>776</v>
      </c>
      <c r="F640" s="9" t="s">
        <v>820</v>
      </c>
      <c r="G640">
        <v>1</v>
      </c>
      <c r="J640">
        <f>+Tabla356[[#This Row],[BALANCE INICIAL]]+Tabla356[[#This Row],[ENTRADAS]]-Tabla356[[#This Row],[SALIDAS]]</f>
        <v>1</v>
      </c>
      <c r="K640" s="2">
        <v>600</v>
      </c>
      <c r="L640" s="2">
        <f>+Tabla356[[#This Row],[BALANCE INICIAL]]*Tabla356[[#This Row],[PRECIO]]</f>
        <v>600</v>
      </c>
      <c r="M640" s="2">
        <f>+Tabla356[[#This Row],[ENTRADAS]]*Tabla356[[#This Row],[PRECIO]]</f>
        <v>0</v>
      </c>
      <c r="N640" s="2">
        <f>+Tabla356[[#This Row],[SALIDAS]]*Tabla356[[#This Row],[PRECIO]]</f>
        <v>0</v>
      </c>
      <c r="O640" s="2">
        <f>+Tabla356[[#This Row],[BALANCE INICIAL2]]+Tabla356[[#This Row],[ENTRADAS3]]-Tabla356[[#This Row],[SALIDAS4]]</f>
        <v>600</v>
      </c>
    </row>
    <row r="641" spans="1:15">
      <c r="A641" s="9" t="s">
        <v>59</v>
      </c>
      <c r="B641" s="16" t="s">
        <v>880</v>
      </c>
      <c r="C641" t="s">
        <v>107</v>
      </c>
      <c r="D641" t="s">
        <v>777</v>
      </c>
      <c r="F641" s="9" t="s">
        <v>820</v>
      </c>
      <c r="G641">
        <v>2</v>
      </c>
      <c r="J641">
        <f>+Tabla356[[#This Row],[BALANCE INICIAL]]+Tabla356[[#This Row],[ENTRADAS]]-Tabla356[[#This Row],[SALIDAS]]</f>
        <v>2</v>
      </c>
      <c r="K641" s="2">
        <v>600</v>
      </c>
      <c r="L641" s="2">
        <f>+Tabla356[[#This Row],[BALANCE INICIAL]]*Tabla356[[#This Row],[PRECIO]]</f>
        <v>1200</v>
      </c>
      <c r="M641" s="2">
        <f>+Tabla356[[#This Row],[ENTRADAS]]*Tabla356[[#This Row],[PRECIO]]</f>
        <v>0</v>
      </c>
      <c r="N641" s="2">
        <f>+Tabla356[[#This Row],[SALIDAS]]*Tabla356[[#This Row],[PRECIO]]</f>
        <v>0</v>
      </c>
      <c r="O641" s="2">
        <f>+Tabla356[[#This Row],[BALANCE INICIAL2]]+Tabla356[[#This Row],[ENTRADAS3]]-Tabla356[[#This Row],[SALIDAS4]]</f>
        <v>1200</v>
      </c>
    </row>
    <row r="642" spans="1:15">
      <c r="A642" s="9" t="s">
        <v>59</v>
      </c>
      <c r="B642" s="16" t="s">
        <v>880</v>
      </c>
      <c r="C642" t="s">
        <v>107</v>
      </c>
      <c r="D642" t="s">
        <v>778</v>
      </c>
      <c r="F642" s="9" t="s">
        <v>820</v>
      </c>
      <c r="G642">
        <v>9</v>
      </c>
      <c r="J642">
        <f>+Tabla356[[#This Row],[BALANCE INICIAL]]+Tabla356[[#This Row],[ENTRADAS]]-Tabla356[[#This Row],[SALIDAS]]</f>
        <v>9</v>
      </c>
      <c r="K642" s="2">
        <v>260</v>
      </c>
      <c r="L642" s="2">
        <f>+Tabla356[[#This Row],[BALANCE INICIAL]]*Tabla356[[#This Row],[PRECIO]]</f>
        <v>2340</v>
      </c>
      <c r="M642" s="2">
        <f>+Tabla356[[#This Row],[ENTRADAS]]*Tabla356[[#This Row],[PRECIO]]</f>
        <v>0</v>
      </c>
      <c r="N642" s="2">
        <f>+Tabla356[[#This Row],[SALIDAS]]*Tabla356[[#This Row],[PRECIO]]</f>
        <v>0</v>
      </c>
      <c r="O642" s="2">
        <f>+Tabla356[[#This Row],[BALANCE INICIAL2]]+Tabla356[[#This Row],[ENTRADAS3]]-Tabla356[[#This Row],[SALIDAS4]]</f>
        <v>2340</v>
      </c>
    </row>
    <row r="643" spans="1:15">
      <c r="A643" s="9" t="s">
        <v>59</v>
      </c>
      <c r="B643" s="16" t="s">
        <v>880</v>
      </c>
      <c r="C643" t="s">
        <v>107</v>
      </c>
      <c r="D643" t="s">
        <v>779</v>
      </c>
      <c r="F643" s="9" t="s">
        <v>820</v>
      </c>
      <c r="G643">
        <v>4</v>
      </c>
      <c r="J643">
        <f>+Tabla356[[#This Row],[BALANCE INICIAL]]+Tabla356[[#This Row],[ENTRADAS]]-Tabla356[[#This Row],[SALIDAS]]</f>
        <v>4</v>
      </c>
      <c r="K643" s="2">
        <v>172</v>
      </c>
      <c r="L643" s="2">
        <f>+Tabla356[[#This Row],[BALANCE INICIAL]]*Tabla356[[#This Row],[PRECIO]]</f>
        <v>688</v>
      </c>
      <c r="M643" s="2">
        <f>+Tabla356[[#This Row],[ENTRADAS]]*Tabla356[[#This Row],[PRECIO]]</f>
        <v>0</v>
      </c>
      <c r="N643" s="2">
        <f>+Tabla356[[#This Row],[SALIDAS]]*Tabla356[[#This Row],[PRECIO]]</f>
        <v>0</v>
      </c>
      <c r="O643" s="2">
        <f>+Tabla356[[#This Row],[BALANCE INICIAL2]]+Tabla356[[#This Row],[ENTRADAS3]]-Tabla356[[#This Row],[SALIDAS4]]</f>
        <v>688</v>
      </c>
    </row>
    <row r="644" spans="1:15">
      <c r="A644" s="9" t="s">
        <v>59</v>
      </c>
      <c r="B644" t="s">
        <v>880</v>
      </c>
      <c r="C644" t="s">
        <v>107</v>
      </c>
      <c r="D644" t="s">
        <v>780</v>
      </c>
      <c r="F644" s="9" t="s">
        <v>820</v>
      </c>
      <c r="G644">
        <v>22</v>
      </c>
      <c r="J644">
        <f>+Tabla356[[#This Row],[BALANCE INICIAL]]+Tabla356[[#This Row],[ENTRADAS]]-Tabla356[[#This Row],[SALIDAS]]</f>
        <v>22</v>
      </c>
      <c r="K644" s="2">
        <v>525</v>
      </c>
      <c r="L644" s="2">
        <f>+Tabla356[[#This Row],[BALANCE INICIAL]]*Tabla356[[#This Row],[PRECIO]]</f>
        <v>11550</v>
      </c>
      <c r="M644" s="2">
        <f>+Tabla356[[#This Row],[ENTRADAS]]*Tabla356[[#This Row],[PRECIO]]</f>
        <v>0</v>
      </c>
      <c r="N644" s="2">
        <f>+Tabla356[[#This Row],[SALIDAS]]*Tabla356[[#This Row],[PRECIO]]</f>
        <v>0</v>
      </c>
      <c r="O644" s="2">
        <f>+Tabla356[[#This Row],[BALANCE INICIAL2]]+Tabla356[[#This Row],[ENTRADAS3]]-Tabla356[[#This Row],[SALIDAS4]]</f>
        <v>11550</v>
      </c>
    </row>
    <row r="645" spans="1:15">
      <c r="A645" s="9" t="s">
        <v>59</v>
      </c>
      <c r="B645" t="s">
        <v>880</v>
      </c>
      <c r="C645" t="s">
        <v>107</v>
      </c>
      <c r="D645" t="s">
        <v>781</v>
      </c>
      <c r="F645" s="9" t="s">
        <v>820</v>
      </c>
      <c r="G645">
        <v>22</v>
      </c>
      <c r="J645">
        <f>+Tabla356[[#This Row],[BALANCE INICIAL]]+Tabla356[[#This Row],[ENTRADAS]]-Tabla356[[#This Row],[SALIDAS]]</f>
        <v>22</v>
      </c>
      <c r="K645" s="2">
        <v>400</v>
      </c>
      <c r="L645" s="2">
        <f>+Tabla356[[#This Row],[BALANCE INICIAL]]*Tabla356[[#This Row],[PRECIO]]</f>
        <v>8800</v>
      </c>
      <c r="M645" s="2">
        <f>+Tabla356[[#This Row],[ENTRADAS]]*Tabla356[[#This Row],[PRECIO]]</f>
        <v>0</v>
      </c>
      <c r="N645" s="2">
        <f>+Tabla356[[#This Row],[SALIDAS]]*Tabla356[[#This Row],[PRECIO]]</f>
        <v>0</v>
      </c>
      <c r="O645" s="2">
        <f>+Tabla356[[#This Row],[BALANCE INICIAL2]]+Tabla356[[#This Row],[ENTRADAS3]]-Tabla356[[#This Row],[SALIDAS4]]</f>
        <v>8800</v>
      </c>
    </row>
    <row r="646" spans="1:15">
      <c r="A646" s="9" t="s">
        <v>59</v>
      </c>
      <c r="B646" t="s">
        <v>880</v>
      </c>
      <c r="C646" t="s">
        <v>107</v>
      </c>
      <c r="D646" t="s">
        <v>782</v>
      </c>
      <c r="F646" s="9" t="s">
        <v>820</v>
      </c>
      <c r="G646">
        <v>3</v>
      </c>
      <c r="J646">
        <f>+Tabla356[[#This Row],[BALANCE INICIAL]]+Tabla356[[#This Row],[ENTRADAS]]-Tabla356[[#This Row],[SALIDAS]]</f>
        <v>3</v>
      </c>
      <c r="K646" s="2">
        <v>1010.5</v>
      </c>
      <c r="L646" s="2">
        <f>+Tabla356[[#This Row],[BALANCE INICIAL]]*Tabla356[[#This Row],[PRECIO]]</f>
        <v>3031.5</v>
      </c>
      <c r="M646" s="2">
        <f>+Tabla356[[#This Row],[ENTRADAS]]*Tabla356[[#This Row],[PRECIO]]</f>
        <v>0</v>
      </c>
      <c r="N646" s="2">
        <f>+Tabla356[[#This Row],[SALIDAS]]*Tabla356[[#This Row],[PRECIO]]</f>
        <v>0</v>
      </c>
      <c r="O646" s="2">
        <f>+Tabla356[[#This Row],[BALANCE INICIAL2]]+Tabla356[[#This Row],[ENTRADAS3]]-Tabla356[[#This Row],[SALIDAS4]]</f>
        <v>3031.5</v>
      </c>
    </row>
    <row r="647" spans="1:15">
      <c r="A647" s="9" t="s">
        <v>59</v>
      </c>
      <c r="B647" t="s">
        <v>880</v>
      </c>
      <c r="C647" t="s">
        <v>107</v>
      </c>
      <c r="D647" t="s">
        <v>783</v>
      </c>
      <c r="F647" s="9" t="s">
        <v>820</v>
      </c>
      <c r="G647">
        <v>2</v>
      </c>
      <c r="J647">
        <f>+Tabla356[[#This Row],[BALANCE INICIAL]]+Tabla356[[#This Row],[ENTRADAS]]-Tabla356[[#This Row],[SALIDAS]]</f>
        <v>2</v>
      </c>
      <c r="K647" s="2">
        <v>900</v>
      </c>
      <c r="L647" s="2">
        <f>+Tabla356[[#This Row],[BALANCE INICIAL]]*Tabla356[[#This Row],[PRECIO]]</f>
        <v>1800</v>
      </c>
      <c r="M647" s="2">
        <f>+Tabla356[[#This Row],[ENTRADAS]]*Tabla356[[#This Row],[PRECIO]]</f>
        <v>0</v>
      </c>
      <c r="N647" s="2">
        <f>+Tabla356[[#This Row],[SALIDAS]]*Tabla356[[#This Row],[PRECIO]]</f>
        <v>0</v>
      </c>
      <c r="O647" s="2">
        <f>+Tabla356[[#This Row],[BALANCE INICIAL2]]+Tabla356[[#This Row],[ENTRADAS3]]-Tabla356[[#This Row],[SALIDAS4]]</f>
        <v>1800</v>
      </c>
    </row>
    <row r="648" spans="1:15">
      <c r="A648" s="9" t="s">
        <v>59</v>
      </c>
      <c r="B648" t="s">
        <v>880</v>
      </c>
      <c r="C648" t="s">
        <v>107</v>
      </c>
      <c r="D648" t="s">
        <v>784</v>
      </c>
      <c r="F648" s="9" t="s">
        <v>820</v>
      </c>
      <c r="G648">
        <v>3</v>
      </c>
      <c r="J648">
        <f>+Tabla356[[#This Row],[BALANCE INICIAL]]+Tabla356[[#This Row],[ENTRADAS]]-Tabla356[[#This Row],[SALIDAS]]</f>
        <v>3</v>
      </c>
      <c r="K648" s="2">
        <v>950</v>
      </c>
      <c r="L648" s="2">
        <f>+Tabla356[[#This Row],[BALANCE INICIAL]]*Tabla356[[#This Row],[PRECIO]]</f>
        <v>2850</v>
      </c>
      <c r="M648" s="2">
        <f>+Tabla356[[#This Row],[ENTRADAS]]*Tabla356[[#This Row],[PRECIO]]</f>
        <v>0</v>
      </c>
      <c r="N648" s="2">
        <f>+Tabla356[[#This Row],[SALIDAS]]*Tabla356[[#This Row],[PRECIO]]</f>
        <v>0</v>
      </c>
      <c r="O648" s="2">
        <f>+Tabla356[[#This Row],[BALANCE INICIAL2]]+Tabla356[[#This Row],[ENTRADAS3]]-Tabla356[[#This Row],[SALIDAS4]]</f>
        <v>2850</v>
      </c>
    </row>
    <row r="649" spans="1:15">
      <c r="A649" s="9" t="s">
        <v>59</v>
      </c>
      <c r="B649" s="16" t="s">
        <v>880</v>
      </c>
      <c r="C649" t="s">
        <v>107</v>
      </c>
      <c r="D649" t="s">
        <v>785</v>
      </c>
      <c r="F649" s="9" t="s">
        <v>820</v>
      </c>
      <c r="G649">
        <v>8</v>
      </c>
      <c r="J649">
        <f>+Tabla356[[#This Row],[BALANCE INICIAL]]+Tabla356[[#This Row],[ENTRADAS]]-Tabla356[[#This Row],[SALIDAS]]</f>
        <v>8</v>
      </c>
      <c r="K649" s="2">
        <v>90</v>
      </c>
      <c r="L649" s="2">
        <f>+Tabla356[[#This Row],[BALANCE INICIAL]]*Tabla356[[#This Row],[PRECIO]]</f>
        <v>720</v>
      </c>
      <c r="M649" s="2">
        <f>+Tabla356[[#This Row],[ENTRADAS]]*Tabla356[[#This Row],[PRECIO]]</f>
        <v>0</v>
      </c>
      <c r="N649" s="2">
        <f>+Tabla356[[#This Row],[SALIDAS]]*Tabla356[[#This Row],[PRECIO]]</f>
        <v>0</v>
      </c>
      <c r="O649" s="2">
        <f>+Tabla356[[#This Row],[BALANCE INICIAL2]]+Tabla356[[#This Row],[ENTRADAS3]]-Tabla356[[#This Row],[SALIDAS4]]</f>
        <v>720</v>
      </c>
    </row>
    <row r="650" spans="1:15">
      <c r="A650" s="9" t="s">
        <v>59</v>
      </c>
      <c r="B650" s="16" t="s">
        <v>880</v>
      </c>
      <c r="C650" t="s">
        <v>107</v>
      </c>
      <c r="D650" t="s">
        <v>787</v>
      </c>
      <c r="F650" s="9" t="s">
        <v>820</v>
      </c>
      <c r="G650">
        <v>5</v>
      </c>
      <c r="J650">
        <f>+Tabla356[[#This Row],[BALANCE INICIAL]]+Tabla356[[#This Row],[ENTRADAS]]-Tabla356[[#This Row],[SALIDAS]]</f>
        <v>5</v>
      </c>
      <c r="K650" s="2">
        <v>1300</v>
      </c>
      <c r="L650" s="2">
        <f>+Tabla356[[#This Row],[BALANCE INICIAL]]*Tabla356[[#This Row],[PRECIO]]</f>
        <v>6500</v>
      </c>
      <c r="M650" s="2">
        <f>+Tabla356[[#This Row],[ENTRADAS]]*Tabla356[[#This Row],[PRECIO]]</f>
        <v>0</v>
      </c>
      <c r="N650" s="2">
        <f>+Tabla356[[#This Row],[SALIDAS]]*Tabla356[[#This Row],[PRECIO]]</f>
        <v>0</v>
      </c>
      <c r="O650" s="2">
        <f>+Tabla356[[#This Row],[BALANCE INICIAL2]]+Tabla356[[#This Row],[ENTRADAS3]]-Tabla356[[#This Row],[SALIDAS4]]</f>
        <v>6500</v>
      </c>
    </row>
    <row r="651" spans="1:15">
      <c r="A651" s="9" t="s">
        <v>59</v>
      </c>
      <c r="B651" s="16" t="s">
        <v>880</v>
      </c>
      <c r="C651" t="s">
        <v>107</v>
      </c>
      <c r="D651" t="s">
        <v>788</v>
      </c>
      <c r="F651" s="9" t="s">
        <v>820</v>
      </c>
      <c r="G651">
        <v>9</v>
      </c>
      <c r="J651">
        <f>+Tabla356[[#This Row],[BALANCE INICIAL]]+Tabla356[[#This Row],[ENTRADAS]]-Tabla356[[#This Row],[SALIDAS]]</f>
        <v>9</v>
      </c>
      <c r="K651" s="2">
        <v>1050</v>
      </c>
      <c r="L651" s="2">
        <f>+Tabla356[[#This Row],[BALANCE INICIAL]]*Tabla356[[#This Row],[PRECIO]]</f>
        <v>9450</v>
      </c>
      <c r="M651" s="2">
        <f>+Tabla356[[#This Row],[ENTRADAS]]*Tabla356[[#This Row],[PRECIO]]</f>
        <v>0</v>
      </c>
      <c r="N651" s="2">
        <f>+Tabla356[[#This Row],[SALIDAS]]*Tabla356[[#This Row],[PRECIO]]</f>
        <v>0</v>
      </c>
      <c r="O651" s="2">
        <f>+Tabla356[[#This Row],[BALANCE INICIAL2]]+Tabla356[[#This Row],[ENTRADAS3]]-Tabla356[[#This Row],[SALIDAS4]]</f>
        <v>9450</v>
      </c>
    </row>
    <row r="652" spans="1:15">
      <c r="A652" s="9" t="s">
        <v>59</v>
      </c>
      <c r="B652" s="16" t="s">
        <v>880</v>
      </c>
      <c r="C652" t="s">
        <v>107</v>
      </c>
      <c r="D652" t="s">
        <v>789</v>
      </c>
      <c r="F652" s="9" t="s">
        <v>873</v>
      </c>
      <c r="G652">
        <v>168</v>
      </c>
      <c r="J652">
        <f>+Tabla356[[#This Row],[BALANCE INICIAL]]+Tabla356[[#This Row],[ENTRADAS]]-Tabla356[[#This Row],[SALIDAS]]</f>
        <v>168</v>
      </c>
      <c r="K652" s="2">
        <v>565</v>
      </c>
      <c r="L652" s="2">
        <f>+Tabla356[[#This Row],[BALANCE INICIAL]]*Tabla356[[#This Row],[PRECIO]]</f>
        <v>94920</v>
      </c>
      <c r="M652" s="2">
        <f>+Tabla356[[#This Row],[ENTRADAS]]*Tabla356[[#This Row],[PRECIO]]</f>
        <v>0</v>
      </c>
      <c r="N652" s="2">
        <f>+Tabla356[[#This Row],[SALIDAS]]*Tabla356[[#This Row],[PRECIO]]</f>
        <v>0</v>
      </c>
      <c r="O652" s="2">
        <f>+Tabla356[[#This Row],[BALANCE INICIAL2]]+Tabla356[[#This Row],[ENTRADAS3]]-Tabla356[[#This Row],[SALIDAS4]]</f>
        <v>94920</v>
      </c>
    </row>
    <row r="653" spans="1:15">
      <c r="A653" s="9" t="s">
        <v>59</v>
      </c>
      <c r="B653" s="16" t="s">
        <v>880</v>
      </c>
      <c r="C653" t="s">
        <v>107</v>
      </c>
      <c r="D653" t="s">
        <v>790</v>
      </c>
      <c r="F653" s="9" t="s">
        <v>873</v>
      </c>
      <c r="G653">
        <v>2</v>
      </c>
      <c r="J653">
        <f>+Tabla356[[#This Row],[BALANCE INICIAL]]+Tabla356[[#This Row],[ENTRADAS]]-Tabla356[[#This Row],[SALIDAS]]</f>
        <v>2</v>
      </c>
      <c r="K653" s="2">
        <v>900</v>
      </c>
      <c r="L653" s="2">
        <f>+Tabla356[[#This Row],[BALANCE INICIAL]]*Tabla356[[#This Row],[PRECIO]]</f>
        <v>1800</v>
      </c>
      <c r="M653" s="2">
        <f>+Tabla356[[#This Row],[ENTRADAS]]*Tabla356[[#This Row],[PRECIO]]</f>
        <v>0</v>
      </c>
      <c r="N653" s="2">
        <f>+Tabla356[[#This Row],[SALIDAS]]*Tabla356[[#This Row],[PRECIO]]</f>
        <v>0</v>
      </c>
      <c r="O653" s="2">
        <f>+Tabla356[[#This Row],[BALANCE INICIAL2]]+Tabla356[[#This Row],[ENTRADAS3]]-Tabla356[[#This Row],[SALIDAS4]]</f>
        <v>1800</v>
      </c>
    </row>
    <row r="654" spans="1:15">
      <c r="A654" s="9" t="s">
        <v>59</v>
      </c>
      <c r="B654" s="16" t="s">
        <v>880</v>
      </c>
      <c r="C654" t="s">
        <v>107</v>
      </c>
      <c r="D654" t="s">
        <v>791</v>
      </c>
      <c r="F654" s="9" t="s">
        <v>873</v>
      </c>
      <c r="G654">
        <v>2</v>
      </c>
      <c r="J654">
        <f>+Tabla356[[#This Row],[BALANCE INICIAL]]+Tabla356[[#This Row],[ENTRADAS]]-Tabla356[[#This Row],[SALIDAS]]</f>
        <v>2</v>
      </c>
      <c r="K654" s="2">
        <v>1190</v>
      </c>
      <c r="L654" s="2">
        <f>+Tabla356[[#This Row],[BALANCE INICIAL]]*Tabla356[[#This Row],[PRECIO]]</f>
        <v>2380</v>
      </c>
      <c r="M654" s="2">
        <f>+Tabla356[[#This Row],[ENTRADAS]]*Tabla356[[#This Row],[PRECIO]]</f>
        <v>0</v>
      </c>
      <c r="N654" s="2">
        <f>+Tabla356[[#This Row],[SALIDAS]]*Tabla356[[#This Row],[PRECIO]]</f>
        <v>0</v>
      </c>
      <c r="O654" s="2">
        <f>+Tabla356[[#This Row],[BALANCE INICIAL2]]+Tabla356[[#This Row],[ENTRADAS3]]-Tabla356[[#This Row],[SALIDAS4]]</f>
        <v>2380</v>
      </c>
    </row>
    <row r="655" spans="1:15">
      <c r="A655" s="9" t="s">
        <v>59</v>
      </c>
      <c r="B655" t="s">
        <v>880</v>
      </c>
      <c r="C655" t="s">
        <v>107</v>
      </c>
      <c r="D655" t="s">
        <v>792</v>
      </c>
      <c r="F655" s="9" t="s">
        <v>873</v>
      </c>
      <c r="G655">
        <v>3</v>
      </c>
      <c r="J655">
        <f>+Tabla356[[#This Row],[BALANCE INICIAL]]+Tabla356[[#This Row],[ENTRADAS]]-Tabla356[[#This Row],[SALIDAS]]</f>
        <v>3</v>
      </c>
      <c r="K655" s="2">
        <v>800</v>
      </c>
      <c r="L655" s="2">
        <f>+Tabla356[[#This Row],[BALANCE INICIAL]]*Tabla356[[#This Row],[PRECIO]]</f>
        <v>2400</v>
      </c>
      <c r="M655" s="2">
        <f>+Tabla356[[#This Row],[ENTRADAS]]*Tabla356[[#This Row],[PRECIO]]</f>
        <v>0</v>
      </c>
      <c r="N655" s="2">
        <f>+Tabla356[[#This Row],[SALIDAS]]*Tabla356[[#This Row],[PRECIO]]</f>
        <v>0</v>
      </c>
      <c r="O655" s="2">
        <f>+Tabla356[[#This Row],[BALANCE INICIAL2]]+Tabla356[[#This Row],[ENTRADAS3]]-Tabla356[[#This Row],[SALIDAS4]]</f>
        <v>2400</v>
      </c>
    </row>
    <row r="656" spans="1:15">
      <c r="A656" s="9" t="s">
        <v>59</v>
      </c>
      <c r="B656" t="s">
        <v>880</v>
      </c>
      <c r="C656" t="s">
        <v>107</v>
      </c>
      <c r="D656" t="s">
        <v>793</v>
      </c>
      <c r="F656" s="9" t="s">
        <v>873</v>
      </c>
      <c r="G656">
        <v>1</v>
      </c>
      <c r="J656">
        <f>+Tabla356[[#This Row],[BALANCE INICIAL]]+Tabla356[[#This Row],[ENTRADAS]]-Tabla356[[#This Row],[SALIDAS]]</f>
        <v>1</v>
      </c>
      <c r="K656" s="2">
        <v>737</v>
      </c>
      <c r="L656" s="2">
        <f>+Tabla356[[#This Row],[BALANCE INICIAL]]*Tabla356[[#This Row],[PRECIO]]</f>
        <v>737</v>
      </c>
      <c r="M656" s="2">
        <f>+Tabla356[[#This Row],[ENTRADAS]]*Tabla356[[#This Row],[PRECIO]]</f>
        <v>0</v>
      </c>
      <c r="N656" s="2">
        <f>+Tabla356[[#This Row],[SALIDAS]]*Tabla356[[#This Row],[PRECIO]]</f>
        <v>0</v>
      </c>
      <c r="O656" s="2">
        <f>+Tabla356[[#This Row],[BALANCE INICIAL2]]+Tabla356[[#This Row],[ENTRADAS3]]-Tabla356[[#This Row],[SALIDAS4]]</f>
        <v>737</v>
      </c>
    </row>
    <row r="657" spans="1:15">
      <c r="A657" s="9" t="s">
        <v>59</v>
      </c>
      <c r="B657" t="s">
        <v>880</v>
      </c>
      <c r="C657" t="s">
        <v>107</v>
      </c>
      <c r="D657" t="s">
        <v>794</v>
      </c>
      <c r="F657" s="9" t="s">
        <v>873</v>
      </c>
      <c r="G657">
        <v>1</v>
      </c>
      <c r="J657">
        <f>+Tabla356[[#This Row],[BALANCE INICIAL]]+Tabla356[[#This Row],[ENTRADAS]]-Tabla356[[#This Row],[SALIDAS]]</f>
        <v>1</v>
      </c>
      <c r="K657" s="2">
        <v>715</v>
      </c>
      <c r="L657" s="2">
        <f>+Tabla356[[#This Row],[BALANCE INICIAL]]*Tabla356[[#This Row],[PRECIO]]</f>
        <v>715</v>
      </c>
      <c r="M657" s="2">
        <f>+Tabla356[[#This Row],[ENTRADAS]]*Tabla356[[#This Row],[PRECIO]]</f>
        <v>0</v>
      </c>
      <c r="N657" s="2">
        <f>+Tabla356[[#This Row],[SALIDAS]]*Tabla356[[#This Row],[PRECIO]]</f>
        <v>0</v>
      </c>
      <c r="O657" s="2">
        <f>+Tabla356[[#This Row],[BALANCE INICIAL2]]+Tabla356[[#This Row],[ENTRADAS3]]-Tabla356[[#This Row],[SALIDAS4]]</f>
        <v>715</v>
      </c>
    </row>
    <row r="658" spans="1:15">
      <c r="A658" s="9" t="s">
        <v>59</v>
      </c>
      <c r="B658" t="s">
        <v>880</v>
      </c>
      <c r="C658" t="s">
        <v>107</v>
      </c>
      <c r="D658" t="s">
        <v>795</v>
      </c>
      <c r="F658" s="9" t="s">
        <v>873</v>
      </c>
      <c r="G658">
        <v>3</v>
      </c>
      <c r="J658">
        <f>+Tabla356[[#This Row],[BALANCE INICIAL]]+Tabla356[[#This Row],[ENTRADAS]]-Tabla356[[#This Row],[SALIDAS]]</f>
        <v>3</v>
      </c>
      <c r="K658" s="2">
        <v>740</v>
      </c>
      <c r="L658" s="2">
        <f>+Tabla356[[#This Row],[BALANCE INICIAL]]*Tabla356[[#This Row],[PRECIO]]</f>
        <v>2220</v>
      </c>
      <c r="M658" s="2">
        <f>+Tabla356[[#This Row],[ENTRADAS]]*Tabla356[[#This Row],[PRECIO]]</f>
        <v>0</v>
      </c>
      <c r="N658" s="2">
        <f>+Tabla356[[#This Row],[SALIDAS]]*Tabla356[[#This Row],[PRECIO]]</f>
        <v>0</v>
      </c>
      <c r="O658" s="2">
        <f>+Tabla356[[#This Row],[BALANCE INICIAL2]]+Tabla356[[#This Row],[ENTRADAS3]]-Tabla356[[#This Row],[SALIDAS4]]</f>
        <v>2220</v>
      </c>
    </row>
    <row r="659" spans="1:15">
      <c r="A659" s="9" t="s">
        <v>59</v>
      </c>
      <c r="B659" t="s">
        <v>880</v>
      </c>
      <c r="C659" t="s">
        <v>107</v>
      </c>
      <c r="D659" t="s">
        <v>796</v>
      </c>
      <c r="F659" s="9" t="s">
        <v>873</v>
      </c>
      <c r="G659">
        <v>1</v>
      </c>
      <c r="J659">
        <f>+Tabla356[[#This Row],[BALANCE INICIAL]]+Tabla356[[#This Row],[ENTRADAS]]-Tabla356[[#This Row],[SALIDAS]]</f>
        <v>1</v>
      </c>
      <c r="K659" s="2">
        <v>725</v>
      </c>
      <c r="L659" s="2">
        <f>+Tabla356[[#This Row],[BALANCE INICIAL]]*Tabla356[[#This Row],[PRECIO]]</f>
        <v>725</v>
      </c>
      <c r="M659" s="2">
        <f>+Tabla356[[#This Row],[ENTRADAS]]*Tabla356[[#This Row],[PRECIO]]</f>
        <v>0</v>
      </c>
      <c r="N659" s="2">
        <f>+Tabla356[[#This Row],[SALIDAS]]*Tabla356[[#This Row],[PRECIO]]</f>
        <v>0</v>
      </c>
      <c r="O659" s="2">
        <f>+Tabla356[[#This Row],[BALANCE INICIAL2]]+Tabla356[[#This Row],[ENTRADAS3]]-Tabla356[[#This Row],[SALIDAS4]]</f>
        <v>725</v>
      </c>
    </row>
    <row r="660" spans="1:15">
      <c r="A660" s="9" t="s">
        <v>59</v>
      </c>
      <c r="B660" t="s">
        <v>880</v>
      </c>
      <c r="C660" t="s">
        <v>107</v>
      </c>
      <c r="D660" t="s">
        <v>797</v>
      </c>
      <c r="F660" s="9" t="s">
        <v>873</v>
      </c>
      <c r="G660">
        <v>1</v>
      </c>
      <c r="J660">
        <f>+Tabla356[[#This Row],[BALANCE INICIAL]]+Tabla356[[#This Row],[ENTRADAS]]-Tabla356[[#This Row],[SALIDAS]]</f>
        <v>1</v>
      </c>
      <c r="K660" s="2">
        <v>700</v>
      </c>
      <c r="L660" s="2">
        <f>+Tabla356[[#This Row],[BALANCE INICIAL]]*Tabla356[[#This Row],[PRECIO]]</f>
        <v>700</v>
      </c>
      <c r="M660" s="2">
        <f>+Tabla356[[#This Row],[ENTRADAS]]*Tabla356[[#This Row],[PRECIO]]</f>
        <v>0</v>
      </c>
      <c r="N660" s="2">
        <f>+Tabla356[[#This Row],[SALIDAS]]*Tabla356[[#This Row],[PRECIO]]</f>
        <v>0</v>
      </c>
      <c r="O660" s="2">
        <f>+Tabla356[[#This Row],[BALANCE INICIAL2]]+Tabla356[[#This Row],[ENTRADAS3]]-Tabla356[[#This Row],[SALIDAS4]]</f>
        <v>700</v>
      </c>
    </row>
    <row r="661" spans="1:15">
      <c r="A661" s="9" t="s">
        <v>59</v>
      </c>
      <c r="B661" t="s">
        <v>880</v>
      </c>
      <c r="C661" t="s">
        <v>107</v>
      </c>
      <c r="D661" t="s">
        <v>798</v>
      </c>
      <c r="F661" s="9" t="s">
        <v>873</v>
      </c>
      <c r="G661">
        <v>2</v>
      </c>
      <c r="J661">
        <f>+Tabla356[[#This Row],[BALANCE INICIAL]]+Tabla356[[#This Row],[ENTRADAS]]-Tabla356[[#This Row],[SALIDAS]]</f>
        <v>2</v>
      </c>
      <c r="K661" s="2">
        <v>700</v>
      </c>
      <c r="L661" s="2">
        <f>+Tabla356[[#This Row],[BALANCE INICIAL]]*Tabla356[[#This Row],[PRECIO]]</f>
        <v>1400</v>
      </c>
      <c r="M661" s="2">
        <f>+Tabla356[[#This Row],[ENTRADAS]]*Tabla356[[#This Row],[PRECIO]]</f>
        <v>0</v>
      </c>
      <c r="N661" s="2">
        <f>+Tabla356[[#This Row],[SALIDAS]]*Tabla356[[#This Row],[PRECIO]]</f>
        <v>0</v>
      </c>
      <c r="O661" s="2">
        <f>+Tabla356[[#This Row],[BALANCE INICIAL2]]+Tabla356[[#This Row],[ENTRADAS3]]-Tabla356[[#This Row],[SALIDAS4]]</f>
        <v>1400</v>
      </c>
    </row>
    <row r="662" spans="1:15">
      <c r="A662" s="9" t="s">
        <v>59</v>
      </c>
      <c r="B662" t="s">
        <v>880</v>
      </c>
      <c r="C662" t="s">
        <v>107</v>
      </c>
      <c r="D662" t="s">
        <v>799</v>
      </c>
      <c r="F662" s="9" t="s">
        <v>873</v>
      </c>
      <c r="G662">
        <v>2</v>
      </c>
      <c r="J662">
        <f>+Tabla356[[#This Row],[BALANCE INICIAL]]+Tabla356[[#This Row],[ENTRADAS]]-Tabla356[[#This Row],[SALIDAS]]</f>
        <v>2</v>
      </c>
      <c r="K662" s="2">
        <v>395</v>
      </c>
      <c r="L662" s="2">
        <f>+Tabla356[[#This Row],[BALANCE INICIAL]]*Tabla356[[#This Row],[PRECIO]]</f>
        <v>790</v>
      </c>
      <c r="M662" s="2">
        <f>+Tabla356[[#This Row],[ENTRADAS]]*Tabla356[[#This Row],[PRECIO]]</f>
        <v>0</v>
      </c>
      <c r="N662" s="2">
        <f>+Tabla356[[#This Row],[SALIDAS]]*Tabla356[[#This Row],[PRECIO]]</f>
        <v>0</v>
      </c>
      <c r="O662" s="2">
        <f>+Tabla356[[#This Row],[BALANCE INICIAL2]]+Tabla356[[#This Row],[ENTRADAS3]]-Tabla356[[#This Row],[SALIDAS4]]</f>
        <v>790</v>
      </c>
    </row>
    <row r="663" spans="1:15">
      <c r="A663" s="9" t="s">
        <v>59</v>
      </c>
      <c r="B663" t="s">
        <v>880</v>
      </c>
      <c r="C663" t="s">
        <v>107</v>
      </c>
      <c r="D663" t="s">
        <v>802</v>
      </c>
      <c r="F663" s="9" t="s">
        <v>820</v>
      </c>
      <c r="G663">
        <v>2</v>
      </c>
      <c r="J663">
        <f>+Tabla356[[#This Row],[BALANCE INICIAL]]+Tabla356[[#This Row],[ENTRADAS]]-Tabla356[[#This Row],[SALIDAS]]</f>
        <v>2</v>
      </c>
      <c r="K663" s="2">
        <v>2400</v>
      </c>
      <c r="L663" s="2">
        <f>+Tabla356[[#This Row],[BALANCE INICIAL]]*Tabla356[[#This Row],[PRECIO]]</f>
        <v>4800</v>
      </c>
      <c r="M663" s="2">
        <f>+Tabla356[[#This Row],[ENTRADAS]]*Tabla356[[#This Row],[PRECIO]]</f>
        <v>0</v>
      </c>
      <c r="N663" s="2">
        <f>+Tabla356[[#This Row],[SALIDAS]]*Tabla356[[#This Row],[PRECIO]]</f>
        <v>0</v>
      </c>
      <c r="O663" s="2">
        <f>+Tabla356[[#This Row],[BALANCE INICIAL2]]+Tabla356[[#This Row],[ENTRADAS3]]-Tabla356[[#This Row],[SALIDAS4]]</f>
        <v>4800</v>
      </c>
    </row>
    <row r="664" spans="1:15">
      <c r="A664" s="9" t="s">
        <v>59</v>
      </c>
      <c r="B664" t="s">
        <v>880</v>
      </c>
      <c r="C664" t="s">
        <v>107</v>
      </c>
      <c r="D664" t="s">
        <v>803</v>
      </c>
      <c r="F664" s="9" t="s">
        <v>820</v>
      </c>
      <c r="G664">
        <v>1</v>
      </c>
      <c r="J664">
        <f>+Tabla356[[#This Row],[BALANCE INICIAL]]+Tabla356[[#This Row],[ENTRADAS]]-Tabla356[[#This Row],[SALIDAS]]</f>
        <v>1</v>
      </c>
      <c r="K664" s="2">
        <v>256.60000000000002</v>
      </c>
      <c r="L664" s="2">
        <f>+Tabla356[[#This Row],[BALANCE INICIAL]]*Tabla356[[#This Row],[PRECIO]]</f>
        <v>256.60000000000002</v>
      </c>
      <c r="M664" s="2">
        <f>+Tabla356[[#This Row],[ENTRADAS]]*Tabla356[[#This Row],[PRECIO]]</f>
        <v>0</v>
      </c>
      <c r="N664" s="2">
        <f>+Tabla356[[#This Row],[SALIDAS]]*Tabla356[[#This Row],[PRECIO]]</f>
        <v>0</v>
      </c>
      <c r="O664" s="2">
        <f>+Tabla356[[#This Row],[BALANCE INICIAL2]]+Tabla356[[#This Row],[ENTRADAS3]]-Tabla356[[#This Row],[SALIDAS4]]</f>
        <v>256.60000000000002</v>
      </c>
    </row>
    <row r="665" spans="1:15">
      <c r="A665" s="9" t="s">
        <v>59</v>
      </c>
      <c r="B665" t="s">
        <v>880</v>
      </c>
      <c r="C665" t="s">
        <v>107</v>
      </c>
      <c r="D665" t="s">
        <v>804</v>
      </c>
      <c r="F665" s="9" t="s">
        <v>820</v>
      </c>
      <c r="G665">
        <v>1</v>
      </c>
      <c r="J665">
        <f>+Tabla356[[#This Row],[BALANCE INICIAL]]+Tabla356[[#This Row],[ENTRADAS]]-Tabla356[[#This Row],[SALIDAS]]</f>
        <v>1</v>
      </c>
      <c r="K665" s="2">
        <v>280</v>
      </c>
      <c r="L665" s="2">
        <f>+Tabla356[[#This Row],[BALANCE INICIAL]]*Tabla356[[#This Row],[PRECIO]]</f>
        <v>280</v>
      </c>
      <c r="M665" s="2">
        <f>+Tabla356[[#This Row],[ENTRADAS]]*Tabla356[[#This Row],[PRECIO]]</f>
        <v>0</v>
      </c>
      <c r="N665" s="2">
        <f>+Tabla356[[#This Row],[SALIDAS]]*Tabla356[[#This Row],[PRECIO]]</f>
        <v>0</v>
      </c>
      <c r="O665" s="2">
        <f>+Tabla356[[#This Row],[BALANCE INICIAL2]]+Tabla356[[#This Row],[ENTRADAS3]]-Tabla356[[#This Row],[SALIDAS4]]</f>
        <v>280</v>
      </c>
    </row>
    <row r="666" spans="1:15">
      <c r="A666" s="9" t="s">
        <v>59</v>
      </c>
      <c r="B666" t="s">
        <v>880</v>
      </c>
      <c r="C666" t="s">
        <v>107</v>
      </c>
      <c r="D666" t="s">
        <v>805</v>
      </c>
      <c r="F666" s="9" t="s">
        <v>820</v>
      </c>
      <c r="G666">
        <v>1</v>
      </c>
      <c r="J666">
        <f>+Tabla356[[#This Row],[BALANCE INICIAL]]+Tabla356[[#This Row],[ENTRADAS]]-Tabla356[[#This Row],[SALIDAS]]</f>
        <v>1</v>
      </c>
      <c r="K666" s="2">
        <v>350</v>
      </c>
      <c r="L666" s="2">
        <f>+Tabla356[[#This Row],[BALANCE INICIAL]]*Tabla356[[#This Row],[PRECIO]]</f>
        <v>350</v>
      </c>
      <c r="M666" s="2">
        <f>+Tabla356[[#This Row],[ENTRADAS]]*Tabla356[[#This Row],[PRECIO]]</f>
        <v>0</v>
      </c>
      <c r="N666" s="2">
        <f>+Tabla356[[#This Row],[SALIDAS]]*Tabla356[[#This Row],[PRECIO]]</f>
        <v>0</v>
      </c>
      <c r="O666" s="2">
        <f>+Tabla356[[#This Row],[BALANCE INICIAL2]]+Tabla356[[#This Row],[ENTRADAS3]]-Tabla356[[#This Row],[SALIDAS4]]</f>
        <v>350</v>
      </c>
    </row>
    <row r="667" spans="1:15">
      <c r="A667" s="9" t="s">
        <v>59</v>
      </c>
      <c r="B667" t="s">
        <v>880</v>
      </c>
      <c r="C667" t="s">
        <v>107</v>
      </c>
      <c r="D667" t="s">
        <v>806</v>
      </c>
      <c r="F667" s="9" t="s">
        <v>820</v>
      </c>
      <c r="G667">
        <v>107</v>
      </c>
      <c r="J667">
        <f>+Tabla356[[#This Row],[BALANCE INICIAL]]+Tabla356[[#This Row],[ENTRADAS]]-Tabla356[[#This Row],[SALIDAS]]</f>
        <v>107</v>
      </c>
      <c r="K667" s="2">
        <v>25</v>
      </c>
      <c r="L667" s="2">
        <f>+Tabla356[[#This Row],[BALANCE INICIAL]]*Tabla356[[#This Row],[PRECIO]]</f>
        <v>2675</v>
      </c>
      <c r="M667" s="2">
        <f>+Tabla356[[#This Row],[ENTRADAS]]*Tabla356[[#This Row],[PRECIO]]</f>
        <v>0</v>
      </c>
      <c r="N667" s="2">
        <f>+Tabla356[[#This Row],[SALIDAS]]*Tabla356[[#This Row],[PRECIO]]</f>
        <v>0</v>
      </c>
      <c r="O667" s="2">
        <f>+Tabla356[[#This Row],[BALANCE INICIAL2]]+Tabla356[[#This Row],[ENTRADAS3]]-Tabla356[[#This Row],[SALIDAS4]]</f>
        <v>2675</v>
      </c>
    </row>
    <row r="668" spans="1:15">
      <c r="A668" s="9" t="s">
        <v>59</v>
      </c>
      <c r="B668" t="s">
        <v>880</v>
      </c>
      <c r="C668" t="s">
        <v>107</v>
      </c>
      <c r="D668" t="s">
        <v>807</v>
      </c>
      <c r="F668" s="9" t="s">
        <v>820</v>
      </c>
      <c r="G668">
        <v>5</v>
      </c>
      <c r="J668">
        <f>+Tabla356[[#This Row],[BALANCE INICIAL]]+Tabla356[[#This Row],[ENTRADAS]]-Tabla356[[#This Row],[SALIDAS]]</f>
        <v>5</v>
      </c>
      <c r="K668" s="2">
        <v>550.41</v>
      </c>
      <c r="L668" s="2">
        <f>+Tabla356[[#This Row],[BALANCE INICIAL]]*Tabla356[[#This Row],[PRECIO]]</f>
        <v>2752.0499999999997</v>
      </c>
      <c r="M668" s="2">
        <f>+Tabla356[[#This Row],[ENTRADAS]]*Tabla356[[#This Row],[PRECIO]]</f>
        <v>0</v>
      </c>
      <c r="N668" s="2">
        <f>+Tabla356[[#This Row],[SALIDAS]]*Tabla356[[#This Row],[PRECIO]]</f>
        <v>0</v>
      </c>
      <c r="O668" s="2">
        <f>+Tabla356[[#This Row],[BALANCE INICIAL2]]+Tabla356[[#This Row],[ENTRADAS3]]-Tabla356[[#This Row],[SALIDAS4]]</f>
        <v>2752.0499999999997</v>
      </c>
    </row>
    <row r="669" spans="1:15">
      <c r="A669" s="9" t="s">
        <v>59</v>
      </c>
      <c r="B669" t="s">
        <v>880</v>
      </c>
      <c r="C669" t="s">
        <v>107</v>
      </c>
      <c r="D669" t="s">
        <v>809</v>
      </c>
      <c r="F669" s="9" t="s">
        <v>820</v>
      </c>
      <c r="G669">
        <v>3</v>
      </c>
      <c r="J669">
        <f>+Tabla356[[#This Row],[BALANCE INICIAL]]+Tabla356[[#This Row],[ENTRADAS]]-Tabla356[[#This Row],[SALIDAS]]</f>
        <v>3</v>
      </c>
      <c r="K669" s="2">
        <v>400</v>
      </c>
      <c r="L669" s="2">
        <f>+Tabla356[[#This Row],[BALANCE INICIAL]]*Tabla356[[#This Row],[PRECIO]]</f>
        <v>1200</v>
      </c>
      <c r="M669" s="2">
        <f>+Tabla356[[#This Row],[ENTRADAS]]*Tabla356[[#This Row],[PRECIO]]</f>
        <v>0</v>
      </c>
      <c r="N669" s="2">
        <f>+Tabla356[[#This Row],[SALIDAS]]*Tabla356[[#This Row],[PRECIO]]</f>
        <v>0</v>
      </c>
      <c r="O669" s="2">
        <f>+Tabla356[[#This Row],[BALANCE INICIAL2]]+Tabla356[[#This Row],[ENTRADAS3]]-Tabla356[[#This Row],[SALIDAS4]]</f>
        <v>1200</v>
      </c>
    </row>
    <row r="670" spans="1:15">
      <c r="A670" s="9" t="s">
        <v>59</v>
      </c>
      <c r="B670" t="s">
        <v>880</v>
      </c>
      <c r="C670" t="s">
        <v>107</v>
      </c>
      <c r="D670" t="s">
        <v>810</v>
      </c>
      <c r="F670" s="9" t="s">
        <v>820</v>
      </c>
      <c r="G670">
        <v>1</v>
      </c>
      <c r="J670">
        <f>+Tabla356[[#This Row],[BALANCE INICIAL]]+Tabla356[[#This Row],[ENTRADAS]]-Tabla356[[#This Row],[SALIDAS]]</f>
        <v>1</v>
      </c>
      <c r="K670" s="2">
        <v>275</v>
      </c>
      <c r="L670" s="2">
        <f>+Tabla356[[#This Row],[BALANCE INICIAL]]*Tabla356[[#This Row],[PRECIO]]</f>
        <v>275</v>
      </c>
      <c r="M670" s="2">
        <f>+Tabla356[[#This Row],[ENTRADAS]]*Tabla356[[#This Row],[PRECIO]]</f>
        <v>0</v>
      </c>
      <c r="N670" s="2">
        <f>+Tabla356[[#This Row],[SALIDAS]]*Tabla356[[#This Row],[PRECIO]]</f>
        <v>0</v>
      </c>
      <c r="O670" s="2">
        <f>+Tabla356[[#This Row],[BALANCE INICIAL2]]+Tabla356[[#This Row],[ENTRADAS3]]-Tabla356[[#This Row],[SALIDAS4]]</f>
        <v>275</v>
      </c>
    </row>
    <row r="671" spans="1:15">
      <c r="A671" s="9" t="s">
        <v>59</v>
      </c>
      <c r="B671" t="s">
        <v>880</v>
      </c>
      <c r="C671" t="s">
        <v>107</v>
      </c>
      <c r="D671" t="s">
        <v>811</v>
      </c>
      <c r="F671" s="9" t="s">
        <v>820</v>
      </c>
      <c r="G671">
        <v>2</v>
      </c>
      <c r="J671">
        <f>+Tabla356[[#This Row],[BALANCE INICIAL]]+Tabla356[[#This Row],[ENTRADAS]]-Tabla356[[#This Row],[SALIDAS]]</f>
        <v>2</v>
      </c>
      <c r="K671" s="2">
        <v>525</v>
      </c>
      <c r="L671" s="2">
        <f>+Tabla356[[#This Row],[BALANCE INICIAL]]*Tabla356[[#This Row],[PRECIO]]</f>
        <v>1050</v>
      </c>
      <c r="M671" s="2">
        <f>+Tabla356[[#This Row],[ENTRADAS]]*Tabla356[[#This Row],[PRECIO]]</f>
        <v>0</v>
      </c>
      <c r="N671" s="2">
        <f>+Tabla356[[#This Row],[SALIDAS]]*Tabla356[[#This Row],[PRECIO]]</f>
        <v>0</v>
      </c>
      <c r="O671" s="2">
        <f>+Tabla356[[#This Row],[BALANCE INICIAL2]]+Tabla356[[#This Row],[ENTRADAS3]]-Tabla356[[#This Row],[SALIDAS4]]</f>
        <v>1050</v>
      </c>
    </row>
    <row r="672" spans="1:15">
      <c r="A672" s="9" t="s">
        <v>59</v>
      </c>
      <c r="B672" t="s">
        <v>880</v>
      </c>
      <c r="C672" t="s">
        <v>107</v>
      </c>
      <c r="D672" t="s">
        <v>813</v>
      </c>
      <c r="F672" s="9" t="s">
        <v>820</v>
      </c>
      <c r="G672">
        <v>4</v>
      </c>
      <c r="J672">
        <f>+Tabla356[[#This Row],[BALANCE INICIAL]]+Tabla356[[#This Row],[ENTRADAS]]-Tabla356[[#This Row],[SALIDAS]]</f>
        <v>4</v>
      </c>
      <c r="K672" s="2">
        <v>1750</v>
      </c>
      <c r="L672" s="2">
        <f>+Tabla356[[#This Row],[BALANCE INICIAL]]*Tabla356[[#This Row],[PRECIO]]</f>
        <v>7000</v>
      </c>
      <c r="M672" s="2">
        <f>+Tabla356[[#This Row],[ENTRADAS]]*Tabla356[[#This Row],[PRECIO]]</f>
        <v>0</v>
      </c>
      <c r="N672" s="2">
        <f>+Tabla356[[#This Row],[SALIDAS]]*Tabla356[[#This Row],[PRECIO]]</f>
        <v>0</v>
      </c>
      <c r="O672" s="2">
        <f>+Tabla356[[#This Row],[BALANCE INICIAL2]]+Tabla356[[#This Row],[ENTRADAS3]]-Tabla356[[#This Row],[SALIDAS4]]</f>
        <v>7000</v>
      </c>
    </row>
    <row r="673" spans="1:15">
      <c r="A673" s="9" t="s">
        <v>59</v>
      </c>
      <c r="B673" t="s">
        <v>880</v>
      </c>
      <c r="C673" t="s">
        <v>107</v>
      </c>
      <c r="D673" t="s">
        <v>814</v>
      </c>
      <c r="F673" s="9" t="s">
        <v>820</v>
      </c>
      <c r="G673">
        <v>303</v>
      </c>
      <c r="J673">
        <f>+Tabla356[[#This Row],[BALANCE INICIAL]]+Tabla356[[#This Row],[ENTRADAS]]-Tabla356[[#This Row],[SALIDAS]]</f>
        <v>303</v>
      </c>
      <c r="K673" s="2">
        <v>25</v>
      </c>
      <c r="L673" s="2">
        <f>+Tabla356[[#This Row],[BALANCE INICIAL]]*Tabla356[[#This Row],[PRECIO]]</f>
        <v>7575</v>
      </c>
      <c r="M673" s="2">
        <f>+Tabla356[[#This Row],[ENTRADAS]]*Tabla356[[#This Row],[PRECIO]]</f>
        <v>0</v>
      </c>
      <c r="N673" s="2">
        <f>+Tabla356[[#This Row],[SALIDAS]]*Tabla356[[#This Row],[PRECIO]]</f>
        <v>0</v>
      </c>
      <c r="O673" s="2">
        <f>+Tabla356[[#This Row],[BALANCE INICIAL2]]+Tabla356[[#This Row],[ENTRADAS3]]-Tabla356[[#This Row],[SALIDAS4]]</f>
        <v>7575</v>
      </c>
    </row>
    <row r="674" spans="1:15">
      <c r="A674" s="9" t="s">
        <v>59</v>
      </c>
      <c r="B674" t="s">
        <v>880</v>
      </c>
      <c r="C674" t="s">
        <v>107</v>
      </c>
      <c r="D674" t="s">
        <v>815</v>
      </c>
      <c r="F674" s="9" t="s">
        <v>820</v>
      </c>
      <c r="G674">
        <v>3</v>
      </c>
      <c r="J674">
        <f>+Tabla356[[#This Row],[BALANCE INICIAL]]+Tabla356[[#This Row],[ENTRADAS]]-Tabla356[[#This Row],[SALIDAS]]</f>
        <v>3</v>
      </c>
      <c r="K674" s="2">
        <v>125</v>
      </c>
      <c r="L674" s="2">
        <f>+Tabla356[[#This Row],[BALANCE INICIAL]]*Tabla356[[#This Row],[PRECIO]]</f>
        <v>375</v>
      </c>
      <c r="M674" s="2">
        <f>+Tabla356[[#This Row],[ENTRADAS]]*Tabla356[[#This Row],[PRECIO]]</f>
        <v>0</v>
      </c>
      <c r="N674" s="2">
        <f>+Tabla356[[#This Row],[SALIDAS]]*Tabla356[[#This Row],[PRECIO]]</f>
        <v>0</v>
      </c>
      <c r="O674" s="2">
        <f>+Tabla356[[#This Row],[BALANCE INICIAL2]]+Tabla356[[#This Row],[ENTRADAS3]]-Tabla356[[#This Row],[SALIDAS4]]</f>
        <v>375</v>
      </c>
    </row>
    <row r="675" spans="1:15">
      <c r="A675" s="9" t="s">
        <v>59</v>
      </c>
      <c r="B675" t="s">
        <v>880</v>
      </c>
      <c r="C675" t="s">
        <v>107</v>
      </c>
      <c r="D675" t="s">
        <v>816</v>
      </c>
      <c r="F675" s="9" t="s">
        <v>820</v>
      </c>
      <c r="G675">
        <v>9</v>
      </c>
      <c r="J675">
        <f>+Tabla356[[#This Row],[BALANCE INICIAL]]+Tabla356[[#This Row],[ENTRADAS]]-Tabla356[[#This Row],[SALIDAS]]</f>
        <v>9</v>
      </c>
      <c r="K675" s="2">
        <v>206</v>
      </c>
      <c r="L675" s="2">
        <f>+Tabla356[[#This Row],[BALANCE INICIAL]]*Tabla356[[#This Row],[PRECIO]]</f>
        <v>1854</v>
      </c>
      <c r="M675" s="2">
        <f>+Tabla356[[#This Row],[ENTRADAS]]*Tabla356[[#This Row],[PRECIO]]</f>
        <v>0</v>
      </c>
      <c r="N675" s="2">
        <f>+Tabla356[[#This Row],[SALIDAS]]*Tabla356[[#This Row],[PRECIO]]</f>
        <v>0</v>
      </c>
      <c r="O675" s="2">
        <f>+Tabla356[[#This Row],[BALANCE INICIAL2]]+Tabla356[[#This Row],[ENTRADAS3]]-Tabla356[[#This Row],[SALIDAS4]]</f>
        <v>1854</v>
      </c>
    </row>
    <row r="676" spans="1:15">
      <c r="A676" s="9" t="s">
        <v>59</v>
      </c>
      <c r="B676" t="s">
        <v>880</v>
      </c>
      <c r="C676" t="s">
        <v>107</v>
      </c>
      <c r="D676" t="s">
        <v>817</v>
      </c>
      <c r="F676" s="9" t="s">
        <v>820</v>
      </c>
      <c r="G676">
        <v>1</v>
      </c>
      <c r="J676">
        <f>+Tabla356[[#This Row],[BALANCE INICIAL]]+Tabla356[[#This Row],[ENTRADAS]]-Tabla356[[#This Row],[SALIDAS]]</f>
        <v>1</v>
      </c>
      <c r="K676" s="2">
        <v>102</v>
      </c>
      <c r="L676" s="2">
        <f>+Tabla356[[#This Row],[BALANCE INICIAL]]*Tabla356[[#This Row],[PRECIO]]</f>
        <v>102</v>
      </c>
      <c r="M676" s="2">
        <f>+Tabla356[[#This Row],[ENTRADAS]]*Tabla356[[#This Row],[PRECIO]]</f>
        <v>0</v>
      </c>
      <c r="N676" s="2">
        <f>+Tabla356[[#This Row],[SALIDAS]]*Tabla356[[#This Row],[PRECIO]]</f>
        <v>0</v>
      </c>
      <c r="O676" s="2">
        <f>+Tabla356[[#This Row],[BALANCE INICIAL2]]+Tabla356[[#This Row],[ENTRADAS3]]-Tabla356[[#This Row],[SALIDAS4]]</f>
        <v>102</v>
      </c>
    </row>
    <row r="677" spans="1:15">
      <c r="A677" s="9" t="s">
        <v>59</v>
      </c>
      <c r="B677" t="s">
        <v>880</v>
      </c>
      <c r="C677" t="s">
        <v>107</v>
      </c>
      <c r="D677" t="s">
        <v>818</v>
      </c>
      <c r="F677" s="9" t="s">
        <v>820</v>
      </c>
      <c r="G677">
        <v>120</v>
      </c>
      <c r="J677">
        <f>+Tabla356[[#This Row],[BALANCE INICIAL]]+Tabla356[[#This Row],[ENTRADAS]]-Tabla356[[#This Row],[SALIDAS]]</f>
        <v>120</v>
      </c>
      <c r="K677" s="2">
        <v>115</v>
      </c>
      <c r="L677" s="2">
        <f>+Tabla356[[#This Row],[BALANCE INICIAL]]*Tabla356[[#This Row],[PRECIO]]</f>
        <v>13800</v>
      </c>
      <c r="M677" s="2">
        <f>+Tabla356[[#This Row],[ENTRADAS]]*Tabla356[[#This Row],[PRECIO]]</f>
        <v>0</v>
      </c>
      <c r="N677" s="2">
        <f>+Tabla356[[#This Row],[SALIDAS]]*Tabla356[[#This Row],[PRECIO]]</f>
        <v>0</v>
      </c>
      <c r="O677" s="2">
        <f>+Tabla356[[#This Row],[BALANCE INICIAL2]]+Tabla356[[#This Row],[ENTRADAS3]]-Tabla356[[#This Row],[SALIDAS4]]</f>
        <v>13800</v>
      </c>
    </row>
    <row r="678" spans="1:15">
      <c r="A678" s="9" t="s">
        <v>28</v>
      </c>
      <c r="B678" t="s">
        <v>884</v>
      </c>
      <c r="C678" t="s">
        <v>74</v>
      </c>
      <c r="D678" t="s">
        <v>158</v>
      </c>
      <c r="F678" s="9" t="s">
        <v>830</v>
      </c>
      <c r="G678">
        <v>1</v>
      </c>
      <c r="J678">
        <f>+Tabla356[[#This Row],[BALANCE INICIAL]]+Tabla356[[#This Row],[ENTRADAS]]-Tabla356[[#This Row],[SALIDAS]]</f>
        <v>1</v>
      </c>
      <c r="K678" s="2">
        <v>53</v>
      </c>
      <c r="L678" s="2">
        <f>+Tabla356[[#This Row],[BALANCE INICIAL]]*Tabla356[[#This Row],[PRECIO]]</f>
        <v>53</v>
      </c>
      <c r="M678" s="2">
        <f>+Tabla356[[#This Row],[ENTRADAS]]*Tabla356[[#This Row],[PRECIO]]</f>
        <v>0</v>
      </c>
      <c r="N678" s="2">
        <f>+Tabla356[[#This Row],[SALIDAS]]*Tabla356[[#This Row],[PRECIO]]</f>
        <v>0</v>
      </c>
      <c r="O678" s="2">
        <f>+Tabla356[[#This Row],[BALANCE INICIAL2]]+Tabla356[[#This Row],[ENTRADAS3]]-Tabla356[[#This Row],[SALIDAS4]]</f>
        <v>53</v>
      </c>
    </row>
    <row r="679" spans="1:15">
      <c r="A679" s="9" t="s">
        <v>28</v>
      </c>
      <c r="B679" t="s">
        <v>884</v>
      </c>
      <c r="C679" t="s">
        <v>74</v>
      </c>
      <c r="D679" t="s">
        <v>989</v>
      </c>
      <c r="F679" s="9" t="s">
        <v>831</v>
      </c>
      <c r="G679">
        <v>3</v>
      </c>
      <c r="H679">
        <v>150</v>
      </c>
      <c r="I679">
        <v>141</v>
      </c>
      <c r="J679">
        <f>+Tabla356[[#This Row],[BALANCE INICIAL]]+Tabla356[[#This Row],[ENTRADAS]]-Tabla356[[#This Row],[SALIDAS]]</f>
        <v>12</v>
      </c>
      <c r="K679" s="2">
        <v>40</v>
      </c>
      <c r="L679" s="2">
        <f>+Tabla356[[#This Row],[BALANCE INICIAL]]*Tabla356[[#This Row],[PRECIO]]</f>
        <v>120</v>
      </c>
      <c r="M679" s="2">
        <f>+Tabla356[[#This Row],[ENTRADAS]]*Tabla356[[#This Row],[PRECIO]]</f>
        <v>6000</v>
      </c>
      <c r="N679" s="2">
        <f>+Tabla356[[#This Row],[SALIDAS]]*Tabla356[[#This Row],[PRECIO]]</f>
        <v>5640</v>
      </c>
      <c r="O679" s="2">
        <f>+Tabla356[[#This Row],[BALANCE INICIAL2]]+Tabla356[[#This Row],[ENTRADAS3]]-Tabla356[[#This Row],[SALIDAS4]]</f>
        <v>480</v>
      </c>
    </row>
    <row r="680" spans="1:15">
      <c r="A680" s="9" t="s">
        <v>28</v>
      </c>
      <c r="B680" t="s">
        <v>884</v>
      </c>
      <c r="C680" t="s">
        <v>74</v>
      </c>
      <c r="D680" t="s">
        <v>928</v>
      </c>
      <c r="F680" s="9" t="s">
        <v>826</v>
      </c>
      <c r="H680">
        <v>10</v>
      </c>
      <c r="J680">
        <f>+Tabla356[[#This Row],[BALANCE INICIAL]]+Tabla356[[#This Row],[ENTRADAS]]-Tabla356[[#This Row],[SALIDAS]]</f>
        <v>10</v>
      </c>
      <c r="K680" s="2">
        <v>355.93</v>
      </c>
      <c r="L680" s="2">
        <f>+Tabla356[[#This Row],[BALANCE INICIAL]]*Tabla356[[#This Row],[PRECIO]]</f>
        <v>0</v>
      </c>
      <c r="M680" s="2">
        <f>+Tabla356[[#This Row],[ENTRADAS]]*Tabla356[[#This Row],[PRECIO]]</f>
        <v>3559.3</v>
      </c>
      <c r="N680" s="2">
        <f>+Tabla356[[#This Row],[SALIDAS]]*Tabla356[[#This Row],[PRECIO]]</f>
        <v>0</v>
      </c>
      <c r="O680" s="2">
        <f>+Tabla356[[#This Row],[BALANCE INICIAL2]]+Tabla356[[#This Row],[ENTRADAS3]]-Tabla356[[#This Row],[SALIDAS4]]</f>
        <v>3559.3</v>
      </c>
    </row>
    <row r="681" spans="1:15">
      <c r="A681" s="9" t="s">
        <v>28</v>
      </c>
      <c r="B681" t="s">
        <v>884</v>
      </c>
      <c r="C681" t="s">
        <v>74</v>
      </c>
      <c r="D681" t="s">
        <v>922</v>
      </c>
      <c r="F681" s="9" t="s">
        <v>837</v>
      </c>
      <c r="H681">
        <v>150</v>
      </c>
      <c r="I681">
        <v>91</v>
      </c>
      <c r="J681">
        <f>+Tabla356[[#This Row],[BALANCE INICIAL]]+Tabla356[[#This Row],[ENTRADAS]]-Tabla356[[#This Row],[SALIDAS]]</f>
        <v>59</v>
      </c>
      <c r="K681" s="2"/>
      <c r="L681" s="2">
        <f>+Tabla356[[#This Row],[BALANCE INICIAL]]*Tabla356[[#This Row],[PRECIO]]</f>
        <v>0</v>
      </c>
      <c r="M681" s="2">
        <f>+Tabla356[[#This Row],[ENTRADAS]]*Tabla356[[#This Row],[PRECIO]]</f>
        <v>0</v>
      </c>
      <c r="N681" s="2">
        <f>+Tabla356[[#This Row],[SALIDAS]]*Tabla356[[#This Row],[PRECIO]]</f>
        <v>0</v>
      </c>
      <c r="O681" s="2">
        <f>+Tabla356[[#This Row],[BALANCE INICIAL2]]+Tabla356[[#This Row],[ENTRADAS3]]-Tabla356[[#This Row],[SALIDAS4]]</f>
        <v>0</v>
      </c>
    </row>
    <row r="682" spans="1:15">
      <c r="A682" s="9" t="s">
        <v>28</v>
      </c>
      <c r="B682" t="s">
        <v>884</v>
      </c>
      <c r="C682" t="s">
        <v>74</v>
      </c>
      <c r="D682" t="s">
        <v>162</v>
      </c>
      <c r="F682" s="9" t="s">
        <v>820</v>
      </c>
      <c r="G682">
        <v>1</v>
      </c>
      <c r="H682">
        <v>10</v>
      </c>
      <c r="J682">
        <f>+Tabla356[[#This Row],[BALANCE INICIAL]]+Tabla356[[#This Row],[ENTRADAS]]-Tabla356[[#This Row],[SALIDAS]]</f>
        <v>11</v>
      </c>
      <c r="K682" s="2">
        <v>466.1</v>
      </c>
      <c r="L682" s="2">
        <f>+Tabla356[[#This Row],[BALANCE INICIAL]]*Tabla356[[#This Row],[PRECIO]]</f>
        <v>466.1</v>
      </c>
      <c r="M682" s="2">
        <f>+Tabla356[[#This Row],[ENTRADAS]]*Tabla356[[#This Row],[PRECIO]]</f>
        <v>4661</v>
      </c>
      <c r="N682" s="2">
        <f>+Tabla356[[#This Row],[SALIDAS]]*Tabla356[[#This Row],[PRECIO]]</f>
        <v>0</v>
      </c>
      <c r="O682" s="2">
        <f>+Tabla356[[#This Row],[BALANCE INICIAL2]]+Tabla356[[#This Row],[ENTRADAS3]]-Tabla356[[#This Row],[SALIDAS4]]</f>
        <v>5127.1000000000004</v>
      </c>
    </row>
    <row r="683" spans="1:15">
      <c r="A683" s="9" t="s">
        <v>28</v>
      </c>
      <c r="B683" t="s">
        <v>884</v>
      </c>
      <c r="C683" t="s">
        <v>74</v>
      </c>
      <c r="D683" t="s">
        <v>167</v>
      </c>
      <c r="F683" s="9" t="s">
        <v>833</v>
      </c>
      <c r="G683">
        <v>51</v>
      </c>
      <c r="J683">
        <f>+Tabla356[[#This Row],[BALANCE INICIAL]]+Tabla356[[#This Row],[ENTRADAS]]-Tabla356[[#This Row],[SALIDAS]]</f>
        <v>51</v>
      </c>
      <c r="K683" s="2">
        <v>48.73</v>
      </c>
      <c r="L683" s="2">
        <f>+Tabla356[[#This Row],[BALANCE INICIAL]]*Tabla356[[#This Row],[PRECIO]]</f>
        <v>2485.23</v>
      </c>
      <c r="M683" s="2">
        <f>+Tabla356[[#This Row],[ENTRADAS]]*Tabla356[[#This Row],[PRECIO]]</f>
        <v>0</v>
      </c>
      <c r="N683" s="2">
        <f>+Tabla356[[#This Row],[SALIDAS]]*Tabla356[[#This Row],[PRECIO]]</f>
        <v>0</v>
      </c>
      <c r="O683" s="2">
        <f>+Tabla356[[#This Row],[BALANCE INICIAL2]]+Tabla356[[#This Row],[ENTRADAS3]]-Tabla356[[#This Row],[SALIDAS4]]</f>
        <v>2485.23</v>
      </c>
    </row>
    <row r="684" spans="1:15">
      <c r="A684" s="9" t="s">
        <v>28</v>
      </c>
      <c r="B684" t="s">
        <v>884</v>
      </c>
      <c r="C684" t="s">
        <v>74</v>
      </c>
      <c r="D684" t="s">
        <v>923</v>
      </c>
      <c r="E684" t="s">
        <v>924</v>
      </c>
      <c r="F684" s="9" t="s">
        <v>826</v>
      </c>
      <c r="H684">
        <v>75</v>
      </c>
      <c r="I684">
        <v>3</v>
      </c>
      <c r="J684">
        <f>+Tabla356[[#This Row],[BALANCE INICIAL]]+Tabla356[[#This Row],[ENTRADAS]]-Tabla356[[#This Row],[SALIDAS]]</f>
        <v>72</v>
      </c>
      <c r="K684" s="2">
        <v>12</v>
      </c>
      <c r="L684" s="2">
        <f>+Tabla356[[#This Row],[BALANCE INICIAL]]*Tabla356[[#This Row],[PRECIO]]</f>
        <v>0</v>
      </c>
      <c r="M684" s="2">
        <f>+Tabla356[[#This Row],[ENTRADAS]]*Tabla356[[#This Row],[PRECIO]]</f>
        <v>900</v>
      </c>
      <c r="N684" s="2">
        <f>+Tabla356[[#This Row],[SALIDAS]]*Tabla356[[#This Row],[PRECIO]]</f>
        <v>36</v>
      </c>
      <c r="O684" s="2">
        <f>+Tabla356[[#This Row],[BALANCE INICIAL2]]+Tabla356[[#This Row],[ENTRADAS3]]-Tabla356[[#This Row],[SALIDAS4]]</f>
        <v>864</v>
      </c>
    </row>
    <row r="685" spans="1:15">
      <c r="A685" s="9" t="s">
        <v>28</v>
      </c>
      <c r="B685" t="s">
        <v>884</v>
      </c>
      <c r="C685" t="s">
        <v>74</v>
      </c>
      <c r="F685" s="9"/>
      <c r="J685">
        <f>+Tabla356[[#This Row],[BALANCE INICIAL]]+Tabla356[[#This Row],[ENTRADAS]]-Tabla356[[#This Row],[SALIDAS]]</f>
        <v>0</v>
      </c>
      <c r="K685" s="2"/>
      <c r="L685" s="2">
        <f>+Tabla356[[#This Row],[BALANCE INICIAL]]*Tabla356[[#This Row],[PRECIO]]</f>
        <v>0</v>
      </c>
      <c r="M685" s="2">
        <f>+Tabla356[[#This Row],[ENTRADAS]]*Tabla356[[#This Row],[PRECIO]]</f>
        <v>0</v>
      </c>
      <c r="N685" s="2">
        <f>+Tabla356[[#This Row],[SALIDAS]]*Tabla356[[#This Row],[PRECIO]]</f>
        <v>0</v>
      </c>
      <c r="O685" s="2">
        <f>+Tabla356[[#This Row],[BALANCE INICIAL2]]+Tabla356[[#This Row],[ENTRADAS3]]-Tabla356[[#This Row],[SALIDAS4]]</f>
        <v>0</v>
      </c>
    </row>
    <row r="686" spans="1:15">
      <c r="A686" s="9" t="s">
        <v>28</v>
      </c>
      <c r="B686" t="s">
        <v>884</v>
      </c>
      <c r="C686" t="s">
        <v>74</v>
      </c>
      <c r="D686" t="s">
        <v>171</v>
      </c>
      <c r="F686" s="9" t="s">
        <v>826</v>
      </c>
      <c r="G686">
        <v>1</v>
      </c>
      <c r="J686">
        <f>+Tabla356[[#This Row],[BALANCE INICIAL]]+Tabla356[[#This Row],[ENTRADAS]]-Tabla356[[#This Row],[SALIDAS]]</f>
        <v>1</v>
      </c>
      <c r="K686" s="2">
        <v>438.4</v>
      </c>
      <c r="L686" s="2">
        <f>+Tabla356[[#This Row],[BALANCE INICIAL]]*Tabla356[[#This Row],[PRECIO]]</f>
        <v>438.4</v>
      </c>
      <c r="M686" s="2">
        <f>+Tabla356[[#This Row],[ENTRADAS]]*Tabla356[[#This Row],[PRECIO]]</f>
        <v>0</v>
      </c>
      <c r="N686" s="2">
        <f>+Tabla356[[#This Row],[SALIDAS]]*Tabla356[[#This Row],[PRECIO]]</f>
        <v>0</v>
      </c>
      <c r="O686" s="2">
        <f>+Tabla356[[#This Row],[BALANCE INICIAL2]]+Tabla356[[#This Row],[ENTRADAS3]]-Tabla356[[#This Row],[SALIDAS4]]</f>
        <v>438.4</v>
      </c>
    </row>
    <row r="687" spans="1:15">
      <c r="A687" s="9" t="s">
        <v>28</v>
      </c>
      <c r="B687" t="s">
        <v>884</v>
      </c>
      <c r="C687" t="s">
        <v>74</v>
      </c>
      <c r="D687" t="s">
        <v>174</v>
      </c>
      <c r="F687" s="9" t="s">
        <v>820</v>
      </c>
      <c r="G687">
        <v>16</v>
      </c>
      <c r="H687">
        <v>10</v>
      </c>
      <c r="I687">
        <v>1</v>
      </c>
      <c r="J687">
        <f>+Tabla356[[#This Row],[BALANCE INICIAL]]+Tabla356[[#This Row],[ENTRADAS]]-Tabla356[[#This Row],[SALIDAS]]</f>
        <v>25</v>
      </c>
      <c r="K687" s="2">
        <v>391.36</v>
      </c>
      <c r="L687" s="2">
        <f>+Tabla356[[#This Row],[BALANCE INICIAL]]*Tabla356[[#This Row],[PRECIO]]</f>
        <v>6261.76</v>
      </c>
      <c r="M687" s="2">
        <f>+Tabla356[[#This Row],[ENTRADAS]]*Tabla356[[#This Row],[PRECIO]]</f>
        <v>3913.6000000000004</v>
      </c>
      <c r="N687" s="2">
        <f>+Tabla356[[#This Row],[SALIDAS]]*Tabla356[[#This Row],[PRECIO]]</f>
        <v>391.36</v>
      </c>
      <c r="O687" s="2">
        <f>+Tabla356[[#This Row],[BALANCE INICIAL2]]+Tabla356[[#This Row],[ENTRADAS3]]-Tabla356[[#This Row],[SALIDAS4]]</f>
        <v>9784</v>
      </c>
    </row>
    <row r="688" spans="1:15">
      <c r="A688" s="9" t="s">
        <v>28</v>
      </c>
      <c r="B688" t="s">
        <v>884</v>
      </c>
      <c r="C688" t="s">
        <v>74</v>
      </c>
      <c r="D688" t="s">
        <v>175</v>
      </c>
      <c r="F688" s="9" t="s">
        <v>820</v>
      </c>
      <c r="G688">
        <v>16</v>
      </c>
      <c r="H688">
        <v>10</v>
      </c>
      <c r="I688">
        <v>7</v>
      </c>
      <c r="J688">
        <f>+Tabla356[[#This Row],[BALANCE INICIAL]]+Tabla356[[#This Row],[ENTRADAS]]-Tabla356[[#This Row],[SALIDAS]]</f>
        <v>19</v>
      </c>
      <c r="K688" s="2">
        <v>97.46</v>
      </c>
      <c r="L688" s="2">
        <f>+Tabla356[[#This Row],[BALANCE INICIAL]]*Tabla356[[#This Row],[PRECIO]]</f>
        <v>1559.36</v>
      </c>
      <c r="M688" s="2">
        <f>+Tabla356[[#This Row],[ENTRADAS]]*Tabla356[[#This Row],[PRECIO]]</f>
        <v>974.59999999999991</v>
      </c>
      <c r="N688" s="2">
        <f>+Tabla356[[#This Row],[SALIDAS]]*Tabla356[[#This Row],[PRECIO]]</f>
        <v>682.21999999999991</v>
      </c>
      <c r="O688" s="2">
        <f>+Tabla356[[#This Row],[BALANCE INICIAL2]]+Tabla356[[#This Row],[ENTRADAS3]]-Tabla356[[#This Row],[SALIDAS4]]</f>
        <v>1851.7400000000002</v>
      </c>
    </row>
    <row r="689" spans="1:15">
      <c r="A689" s="9" t="s">
        <v>28</v>
      </c>
      <c r="B689" t="s">
        <v>884</v>
      </c>
      <c r="C689" t="s">
        <v>74</v>
      </c>
      <c r="D689" t="s">
        <v>176</v>
      </c>
      <c r="F689" s="9" t="s">
        <v>831</v>
      </c>
      <c r="G689">
        <v>1</v>
      </c>
      <c r="J689">
        <f>+Tabla356[[#This Row],[BALANCE INICIAL]]+Tabla356[[#This Row],[ENTRADAS]]-Tabla356[[#This Row],[SALIDAS]]</f>
        <v>1</v>
      </c>
      <c r="K689" s="2">
        <v>130</v>
      </c>
      <c r="L689" s="2">
        <f>+Tabla356[[#This Row],[BALANCE INICIAL]]*Tabla356[[#This Row],[PRECIO]]</f>
        <v>130</v>
      </c>
      <c r="M689" s="2">
        <f>+Tabla356[[#This Row],[ENTRADAS]]*Tabla356[[#This Row],[PRECIO]]</f>
        <v>0</v>
      </c>
      <c r="N689" s="2">
        <f>+Tabla356[[#This Row],[SALIDAS]]*Tabla356[[#This Row],[PRECIO]]</f>
        <v>0</v>
      </c>
      <c r="O689" s="2">
        <f>+Tabla356[[#This Row],[BALANCE INICIAL2]]+Tabla356[[#This Row],[ENTRADAS3]]-Tabla356[[#This Row],[SALIDAS4]]</f>
        <v>130</v>
      </c>
    </row>
    <row r="690" spans="1:15">
      <c r="A690" s="9" t="s">
        <v>28</v>
      </c>
      <c r="B690" t="s">
        <v>884</v>
      </c>
      <c r="C690" t="s">
        <v>74</v>
      </c>
      <c r="D690" t="s">
        <v>177</v>
      </c>
      <c r="F690" s="9" t="s">
        <v>826</v>
      </c>
      <c r="G690">
        <v>12</v>
      </c>
      <c r="H690">
        <v>10</v>
      </c>
      <c r="I690">
        <v>2</v>
      </c>
      <c r="J690">
        <f>+Tabla356[[#This Row],[BALANCE INICIAL]]+Tabla356[[#This Row],[ENTRADAS]]-Tabla356[[#This Row],[SALIDAS]]</f>
        <v>20</v>
      </c>
      <c r="K690" s="2">
        <v>184</v>
      </c>
      <c r="L690" s="2">
        <f>+Tabla356[[#This Row],[BALANCE INICIAL]]*Tabla356[[#This Row],[PRECIO]]</f>
        <v>2208</v>
      </c>
      <c r="M690" s="2">
        <f>+Tabla356[[#This Row],[ENTRADAS]]*Tabla356[[#This Row],[PRECIO]]</f>
        <v>1840</v>
      </c>
      <c r="N690" s="2">
        <f>+Tabla356[[#This Row],[SALIDAS]]*Tabla356[[#This Row],[PRECIO]]</f>
        <v>368</v>
      </c>
      <c r="O690" s="2">
        <f>+Tabla356[[#This Row],[BALANCE INICIAL2]]+Tabla356[[#This Row],[ENTRADAS3]]-Tabla356[[#This Row],[SALIDAS4]]</f>
        <v>3680</v>
      </c>
    </row>
    <row r="691" spans="1:15">
      <c r="A691" s="9" t="s">
        <v>28</v>
      </c>
      <c r="B691" t="s">
        <v>884</v>
      </c>
      <c r="C691" t="s">
        <v>74</v>
      </c>
      <c r="D691" t="s">
        <v>178</v>
      </c>
      <c r="F691" s="9" t="s">
        <v>826</v>
      </c>
      <c r="G691">
        <v>14</v>
      </c>
      <c r="H691">
        <v>10</v>
      </c>
      <c r="J691">
        <f>+Tabla356[[#This Row],[BALANCE INICIAL]]+Tabla356[[#This Row],[ENTRADAS]]-Tabla356[[#This Row],[SALIDAS]]</f>
        <v>24</v>
      </c>
      <c r="K691" s="2">
        <v>199.16</v>
      </c>
      <c r="L691" s="2">
        <f>+Tabla356[[#This Row],[BALANCE INICIAL]]*Tabla356[[#This Row],[PRECIO]]</f>
        <v>2788.24</v>
      </c>
      <c r="M691" s="2">
        <f>+Tabla356[[#This Row],[ENTRADAS]]*Tabla356[[#This Row],[PRECIO]]</f>
        <v>1991.6</v>
      </c>
      <c r="N691" s="2">
        <f>+Tabla356[[#This Row],[SALIDAS]]*Tabla356[[#This Row],[PRECIO]]</f>
        <v>0</v>
      </c>
      <c r="O691" s="2">
        <f>+Tabla356[[#This Row],[BALANCE INICIAL2]]+Tabla356[[#This Row],[ENTRADAS3]]-Tabla356[[#This Row],[SALIDAS4]]</f>
        <v>4779.84</v>
      </c>
    </row>
    <row r="692" spans="1:15">
      <c r="A692" s="9" t="s">
        <v>28</v>
      </c>
      <c r="B692" t="s">
        <v>884</v>
      </c>
      <c r="C692" t="s">
        <v>74</v>
      </c>
      <c r="D692" t="s">
        <v>180</v>
      </c>
      <c r="F692" s="9" t="s">
        <v>820</v>
      </c>
      <c r="G692">
        <v>70</v>
      </c>
      <c r="J692">
        <f>+Tabla356[[#This Row],[BALANCE INICIAL]]+Tabla356[[#This Row],[ENTRADAS]]-Tabla356[[#This Row],[SALIDAS]]</f>
        <v>70</v>
      </c>
      <c r="K692" s="2">
        <v>4.5</v>
      </c>
      <c r="L692" s="2">
        <f>+Tabla356[[#This Row],[BALANCE INICIAL]]*Tabla356[[#This Row],[PRECIO]]</f>
        <v>315</v>
      </c>
      <c r="M692" s="2">
        <f>+Tabla356[[#This Row],[ENTRADAS]]*Tabla356[[#This Row],[PRECIO]]</f>
        <v>0</v>
      </c>
      <c r="N692" s="2">
        <f>+Tabla356[[#This Row],[SALIDAS]]*Tabla356[[#This Row],[PRECIO]]</f>
        <v>0</v>
      </c>
      <c r="O692" s="2">
        <f>+Tabla356[[#This Row],[BALANCE INICIAL2]]+Tabla356[[#This Row],[ENTRADAS3]]-Tabla356[[#This Row],[SALIDAS4]]</f>
        <v>315</v>
      </c>
    </row>
    <row r="693" spans="1:15">
      <c r="A693" s="9" t="s">
        <v>28</v>
      </c>
      <c r="B693" t="s">
        <v>884</v>
      </c>
      <c r="C693" t="s">
        <v>74</v>
      </c>
      <c r="D693" t="s">
        <v>183</v>
      </c>
      <c r="F693" s="9" t="s">
        <v>826</v>
      </c>
      <c r="G693">
        <v>8</v>
      </c>
      <c r="J693">
        <f>+Tabla356[[#This Row],[BALANCE INICIAL]]+Tabla356[[#This Row],[ENTRADAS]]-Tabla356[[#This Row],[SALIDAS]]</f>
        <v>8</v>
      </c>
      <c r="K693" s="2">
        <v>100</v>
      </c>
      <c r="L693" s="2">
        <f>+Tabla356[[#This Row],[BALANCE INICIAL]]*Tabla356[[#This Row],[PRECIO]]</f>
        <v>800</v>
      </c>
      <c r="M693" s="2">
        <f>+Tabla356[[#This Row],[ENTRADAS]]*Tabla356[[#This Row],[PRECIO]]</f>
        <v>0</v>
      </c>
      <c r="N693" s="2">
        <f>+Tabla356[[#This Row],[SALIDAS]]*Tabla356[[#This Row],[PRECIO]]</f>
        <v>0</v>
      </c>
      <c r="O693" s="2">
        <f>+Tabla356[[#This Row],[BALANCE INICIAL2]]+Tabla356[[#This Row],[ENTRADAS3]]-Tabla356[[#This Row],[SALIDAS4]]</f>
        <v>800</v>
      </c>
    </row>
    <row r="694" spans="1:15">
      <c r="A694" s="9" t="s">
        <v>28</v>
      </c>
      <c r="B694" t="s">
        <v>884</v>
      </c>
      <c r="C694" t="s">
        <v>74</v>
      </c>
      <c r="D694" t="s">
        <v>184</v>
      </c>
      <c r="F694" s="9" t="s">
        <v>836</v>
      </c>
      <c r="G694">
        <v>3</v>
      </c>
      <c r="I694">
        <v>2</v>
      </c>
      <c r="J694">
        <f>+Tabla356[[#This Row],[BALANCE INICIAL]]+Tabla356[[#This Row],[ENTRADAS]]-Tabla356[[#This Row],[SALIDAS]]</f>
        <v>1</v>
      </c>
      <c r="K694" s="2">
        <v>21</v>
      </c>
      <c r="L694" s="2">
        <f>+Tabla356[[#This Row],[BALANCE INICIAL]]*Tabla356[[#This Row],[PRECIO]]</f>
        <v>63</v>
      </c>
      <c r="M694" s="2">
        <f>+Tabla356[[#This Row],[ENTRADAS]]*Tabla356[[#This Row],[PRECIO]]</f>
        <v>0</v>
      </c>
      <c r="N694" s="2">
        <f>+Tabla356[[#This Row],[SALIDAS]]*Tabla356[[#This Row],[PRECIO]]</f>
        <v>42</v>
      </c>
      <c r="O694" s="2">
        <f>+Tabla356[[#This Row],[BALANCE INICIAL2]]+Tabla356[[#This Row],[ENTRADAS3]]-Tabla356[[#This Row],[SALIDAS4]]</f>
        <v>21</v>
      </c>
    </row>
    <row r="695" spans="1:15">
      <c r="A695" s="9" t="s">
        <v>28</v>
      </c>
      <c r="B695" t="s">
        <v>884</v>
      </c>
      <c r="C695" t="s">
        <v>74</v>
      </c>
      <c r="D695" t="s">
        <v>185</v>
      </c>
      <c r="F695" s="9" t="s">
        <v>837</v>
      </c>
      <c r="G695">
        <v>9</v>
      </c>
      <c r="H695">
        <v>15</v>
      </c>
      <c r="I695">
        <v>5</v>
      </c>
      <c r="J695">
        <f>+Tabla356[[#This Row],[BALANCE INICIAL]]+Tabla356[[#This Row],[ENTRADAS]]-Tabla356[[#This Row],[SALIDAS]]</f>
        <v>19</v>
      </c>
      <c r="K695" s="2">
        <v>36.5</v>
      </c>
      <c r="L695" s="2">
        <f>+Tabla356[[#This Row],[BALANCE INICIAL]]*Tabla356[[#This Row],[PRECIO]]</f>
        <v>328.5</v>
      </c>
      <c r="M695" s="2">
        <f>+Tabla356[[#This Row],[ENTRADAS]]*Tabla356[[#This Row],[PRECIO]]</f>
        <v>547.5</v>
      </c>
      <c r="N695" s="2">
        <f>+Tabla356[[#This Row],[SALIDAS]]*Tabla356[[#This Row],[PRECIO]]</f>
        <v>182.5</v>
      </c>
      <c r="O695" s="2">
        <f>+Tabla356[[#This Row],[BALANCE INICIAL2]]+Tabla356[[#This Row],[ENTRADAS3]]-Tabla356[[#This Row],[SALIDAS4]]</f>
        <v>693.5</v>
      </c>
    </row>
    <row r="696" spans="1:15">
      <c r="A696" s="9" t="s">
        <v>28</v>
      </c>
      <c r="B696" t="s">
        <v>884</v>
      </c>
      <c r="C696" t="s">
        <v>74</v>
      </c>
      <c r="D696" t="s">
        <v>186</v>
      </c>
      <c r="F696" s="9" t="s">
        <v>838</v>
      </c>
      <c r="G696">
        <v>1</v>
      </c>
      <c r="H696">
        <v>15</v>
      </c>
      <c r="J696">
        <f>+Tabla356[[#This Row],[BALANCE INICIAL]]+Tabla356[[#This Row],[ENTRADAS]]-Tabla356[[#This Row],[SALIDAS]]</f>
        <v>16</v>
      </c>
      <c r="K696" s="2">
        <v>123.73</v>
      </c>
      <c r="L696" s="2">
        <f>+Tabla356[[#This Row],[BALANCE INICIAL]]*Tabla356[[#This Row],[PRECIO]]</f>
        <v>123.73</v>
      </c>
      <c r="M696" s="2">
        <f>+Tabla356[[#This Row],[ENTRADAS]]*Tabla356[[#This Row],[PRECIO]]</f>
        <v>1855.95</v>
      </c>
      <c r="N696" s="2">
        <f>+Tabla356[[#This Row],[SALIDAS]]*Tabla356[[#This Row],[PRECIO]]</f>
        <v>0</v>
      </c>
      <c r="O696" s="2">
        <f>+Tabla356[[#This Row],[BALANCE INICIAL2]]+Tabla356[[#This Row],[ENTRADAS3]]-Tabla356[[#This Row],[SALIDAS4]]</f>
        <v>1979.68</v>
      </c>
    </row>
    <row r="697" spans="1:15">
      <c r="A697" s="9" t="s">
        <v>28</v>
      </c>
      <c r="B697" t="s">
        <v>884</v>
      </c>
      <c r="C697" t="s">
        <v>74</v>
      </c>
      <c r="D697" t="s">
        <v>187</v>
      </c>
      <c r="F697" s="9" t="s">
        <v>839</v>
      </c>
      <c r="G697">
        <v>55</v>
      </c>
      <c r="I697">
        <v>7</v>
      </c>
      <c r="J697">
        <f>+Tabla356[[#This Row],[BALANCE INICIAL]]+Tabla356[[#This Row],[ENTRADAS]]-Tabla356[[#This Row],[SALIDAS]]</f>
        <v>48</v>
      </c>
      <c r="K697" s="2">
        <v>11</v>
      </c>
      <c r="L697" s="2">
        <f>+Tabla356[[#This Row],[BALANCE INICIAL]]*Tabla356[[#This Row],[PRECIO]]</f>
        <v>605</v>
      </c>
      <c r="M697" s="2">
        <f>+Tabla356[[#This Row],[ENTRADAS]]*Tabla356[[#This Row],[PRECIO]]</f>
        <v>0</v>
      </c>
      <c r="N697" s="2">
        <f>+Tabla356[[#This Row],[SALIDAS]]*Tabla356[[#This Row],[PRECIO]]</f>
        <v>77</v>
      </c>
      <c r="O697" s="2">
        <f>+Tabla356[[#This Row],[BALANCE INICIAL2]]+Tabla356[[#This Row],[ENTRADAS3]]-Tabla356[[#This Row],[SALIDAS4]]</f>
        <v>528</v>
      </c>
    </row>
    <row r="698" spans="1:15">
      <c r="A698" s="9" t="s">
        <v>920</v>
      </c>
      <c r="B698" t="s">
        <v>884</v>
      </c>
      <c r="C698" t="s">
        <v>74</v>
      </c>
      <c r="D698" t="s">
        <v>925</v>
      </c>
      <c r="F698" s="9" t="s">
        <v>838</v>
      </c>
      <c r="H698">
        <v>15</v>
      </c>
      <c r="I698">
        <v>4</v>
      </c>
      <c r="J698">
        <f>+Tabla356[[#This Row],[BALANCE INICIAL]]+Tabla356[[#This Row],[ENTRADAS]]-Tabla356[[#This Row],[SALIDAS]]</f>
        <v>11</v>
      </c>
      <c r="K698" s="2">
        <v>8.4700000000000006</v>
      </c>
      <c r="L698" s="2">
        <f>+Tabla356[[#This Row],[BALANCE INICIAL]]*Tabla356[[#This Row],[PRECIO]]</f>
        <v>0</v>
      </c>
      <c r="M698" s="2">
        <f>+Tabla356[[#This Row],[ENTRADAS]]*Tabla356[[#This Row],[PRECIO]]</f>
        <v>127.05000000000001</v>
      </c>
      <c r="N698" s="2">
        <f>+Tabla356[[#This Row],[SALIDAS]]*Tabla356[[#This Row],[PRECIO]]</f>
        <v>33.880000000000003</v>
      </c>
      <c r="O698" s="2">
        <f>+Tabla356[[#This Row],[BALANCE INICIAL2]]+Tabla356[[#This Row],[ENTRADAS3]]-Tabla356[[#This Row],[SALIDAS4]]</f>
        <v>93.170000000000016</v>
      </c>
    </row>
    <row r="699" spans="1:15">
      <c r="A699" s="9" t="s">
        <v>920</v>
      </c>
      <c r="B699" t="s">
        <v>884</v>
      </c>
      <c r="C699" t="s">
        <v>74</v>
      </c>
      <c r="D699" t="s">
        <v>926</v>
      </c>
      <c r="F699" s="9" t="s">
        <v>837</v>
      </c>
      <c r="H699">
        <v>15</v>
      </c>
      <c r="J699">
        <f>+Tabla356[[#This Row],[BALANCE INICIAL]]+Tabla356[[#This Row],[ENTRADAS]]-Tabla356[[#This Row],[SALIDAS]]</f>
        <v>15</v>
      </c>
      <c r="K699" s="2">
        <v>19</v>
      </c>
      <c r="L699" s="2">
        <f>+Tabla356[[#This Row],[BALANCE INICIAL]]*Tabla356[[#This Row],[PRECIO]]</f>
        <v>0</v>
      </c>
      <c r="M699" s="2">
        <f>+Tabla356[[#This Row],[ENTRADAS]]*Tabla356[[#This Row],[PRECIO]]</f>
        <v>285</v>
      </c>
      <c r="N699" s="2">
        <f>+Tabla356[[#This Row],[SALIDAS]]*Tabla356[[#This Row],[PRECIO]]</f>
        <v>0</v>
      </c>
      <c r="O699" s="2">
        <f>+Tabla356[[#This Row],[BALANCE INICIAL2]]+Tabla356[[#This Row],[ENTRADAS3]]-Tabla356[[#This Row],[SALIDAS4]]</f>
        <v>285</v>
      </c>
    </row>
    <row r="700" spans="1:15">
      <c r="A700" s="9" t="s">
        <v>920</v>
      </c>
      <c r="B700" t="s">
        <v>884</v>
      </c>
      <c r="C700" t="s">
        <v>74</v>
      </c>
      <c r="D700" t="s">
        <v>927</v>
      </c>
      <c r="F700" s="9" t="s">
        <v>838</v>
      </c>
      <c r="H700">
        <v>15</v>
      </c>
      <c r="I700">
        <v>2</v>
      </c>
      <c r="J700">
        <f>+Tabla356[[#This Row],[BALANCE INICIAL]]+Tabla356[[#This Row],[ENTRADAS]]-Tabla356[[#This Row],[SALIDAS]]</f>
        <v>13</v>
      </c>
      <c r="K700" s="2">
        <v>49</v>
      </c>
      <c r="L700" s="2">
        <f>+Tabla356[[#This Row],[BALANCE INICIAL]]*Tabla356[[#This Row],[PRECIO]]</f>
        <v>0</v>
      </c>
      <c r="M700" s="2">
        <f>+Tabla356[[#This Row],[ENTRADAS]]*Tabla356[[#This Row],[PRECIO]]</f>
        <v>735</v>
      </c>
      <c r="N700" s="2">
        <f>+Tabla356[[#This Row],[SALIDAS]]*Tabla356[[#This Row],[PRECIO]]</f>
        <v>98</v>
      </c>
      <c r="O700" s="2">
        <f>+Tabla356[[#This Row],[BALANCE INICIAL2]]+Tabla356[[#This Row],[ENTRADAS3]]-Tabla356[[#This Row],[SALIDAS4]]</f>
        <v>637</v>
      </c>
    </row>
    <row r="701" spans="1:15">
      <c r="A701" s="9" t="s">
        <v>28</v>
      </c>
      <c r="B701" t="s">
        <v>884</v>
      </c>
      <c r="C701" t="s">
        <v>74</v>
      </c>
      <c r="D701" t="s">
        <v>188</v>
      </c>
      <c r="F701" s="9" t="s">
        <v>833</v>
      </c>
      <c r="G701">
        <v>4</v>
      </c>
      <c r="H701">
        <v>30</v>
      </c>
      <c r="J701">
        <f>+Tabla356[[#This Row],[BALANCE INICIAL]]+Tabla356[[#This Row],[ENTRADAS]]-Tabla356[[#This Row],[SALIDAS]]</f>
        <v>34</v>
      </c>
      <c r="K701" s="2">
        <v>65.260000000000005</v>
      </c>
      <c r="L701" s="2">
        <f>+Tabla356[[#This Row],[BALANCE INICIAL]]*Tabla356[[#This Row],[PRECIO]]</f>
        <v>261.04000000000002</v>
      </c>
      <c r="M701" s="2">
        <f>+Tabla356[[#This Row],[ENTRADAS]]*Tabla356[[#This Row],[PRECIO]]</f>
        <v>1957.8000000000002</v>
      </c>
      <c r="N701" s="2">
        <f>+Tabla356[[#This Row],[SALIDAS]]*Tabla356[[#This Row],[PRECIO]]</f>
        <v>0</v>
      </c>
      <c r="O701" s="2">
        <f>+Tabla356[[#This Row],[BALANCE INICIAL2]]+Tabla356[[#This Row],[ENTRADAS3]]-Tabla356[[#This Row],[SALIDAS4]]</f>
        <v>2218.84</v>
      </c>
    </row>
    <row r="702" spans="1:15">
      <c r="A702" s="9" t="s">
        <v>28</v>
      </c>
      <c r="B702" t="s">
        <v>884</v>
      </c>
      <c r="C702" t="s">
        <v>74</v>
      </c>
      <c r="D702" t="s">
        <v>200</v>
      </c>
      <c r="F702" s="9" t="s">
        <v>826</v>
      </c>
      <c r="G702">
        <v>22</v>
      </c>
      <c r="J702">
        <f>+Tabla356[[#This Row],[BALANCE INICIAL]]+Tabla356[[#This Row],[ENTRADAS]]-Tabla356[[#This Row],[SALIDAS]]</f>
        <v>22</v>
      </c>
      <c r="K702" s="2">
        <v>76.599999999999994</v>
      </c>
      <c r="L702" s="2">
        <f>+Tabla356[[#This Row],[BALANCE INICIAL]]*Tabla356[[#This Row],[PRECIO]]</f>
        <v>1685.1999999999998</v>
      </c>
      <c r="M702" s="2">
        <f>+Tabla356[[#This Row],[ENTRADAS]]*Tabla356[[#This Row],[PRECIO]]</f>
        <v>0</v>
      </c>
      <c r="N702" s="2">
        <f>+Tabla356[[#This Row],[SALIDAS]]*Tabla356[[#This Row],[PRECIO]]</f>
        <v>0</v>
      </c>
      <c r="O702" s="2">
        <f>+Tabla356[[#This Row],[BALANCE INICIAL2]]+Tabla356[[#This Row],[ENTRADAS3]]-Tabla356[[#This Row],[SALIDAS4]]</f>
        <v>1685.1999999999998</v>
      </c>
    </row>
    <row r="703" spans="1:15">
      <c r="A703" s="9" t="s">
        <v>28</v>
      </c>
      <c r="B703" t="s">
        <v>884</v>
      </c>
      <c r="C703" t="s">
        <v>74</v>
      </c>
      <c r="D703" t="s">
        <v>201</v>
      </c>
      <c r="F703" s="9" t="s">
        <v>826</v>
      </c>
      <c r="G703">
        <v>13</v>
      </c>
      <c r="J703">
        <f>+Tabla356[[#This Row],[BALANCE INICIAL]]+Tabla356[[#This Row],[ENTRADAS]]-Tabla356[[#This Row],[SALIDAS]]</f>
        <v>13</v>
      </c>
      <c r="K703" s="2">
        <v>22.89</v>
      </c>
      <c r="L703" s="2">
        <f>+Tabla356[[#This Row],[BALANCE INICIAL]]*Tabla356[[#This Row],[PRECIO]]</f>
        <v>297.57</v>
      </c>
      <c r="M703" s="2">
        <f>+Tabla356[[#This Row],[ENTRADAS]]*Tabla356[[#This Row],[PRECIO]]</f>
        <v>0</v>
      </c>
      <c r="N703" s="2">
        <f>+Tabla356[[#This Row],[SALIDAS]]*Tabla356[[#This Row],[PRECIO]]</f>
        <v>0</v>
      </c>
      <c r="O703" s="2">
        <f>+Tabla356[[#This Row],[BALANCE INICIAL2]]+Tabla356[[#This Row],[ENTRADAS3]]-Tabla356[[#This Row],[SALIDAS4]]</f>
        <v>297.57</v>
      </c>
    </row>
    <row r="704" spans="1:15">
      <c r="A704" s="9" t="s">
        <v>28</v>
      </c>
      <c r="B704" t="s">
        <v>884</v>
      </c>
      <c r="C704" t="s">
        <v>74</v>
      </c>
      <c r="D704" t="s">
        <v>205</v>
      </c>
      <c r="F704" s="9" t="s">
        <v>843</v>
      </c>
      <c r="G704">
        <v>43</v>
      </c>
      <c r="J704">
        <f>+Tabla356[[#This Row],[BALANCE INICIAL]]+Tabla356[[#This Row],[ENTRADAS]]-Tabla356[[#This Row],[SALIDAS]]</f>
        <v>43</v>
      </c>
      <c r="K704" s="2">
        <v>240</v>
      </c>
      <c r="L704" s="2">
        <f>+Tabla356[[#This Row],[BALANCE INICIAL]]*Tabla356[[#This Row],[PRECIO]]</f>
        <v>10320</v>
      </c>
      <c r="M704" s="2">
        <f>+Tabla356[[#This Row],[ENTRADAS]]*Tabla356[[#This Row],[PRECIO]]</f>
        <v>0</v>
      </c>
      <c r="N704" s="2">
        <f>+Tabla356[[#This Row],[SALIDAS]]*Tabla356[[#This Row],[PRECIO]]</f>
        <v>0</v>
      </c>
      <c r="O704" s="2">
        <f>+Tabla356[[#This Row],[BALANCE INICIAL2]]+Tabla356[[#This Row],[ENTRADAS3]]-Tabla356[[#This Row],[SALIDAS4]]</f>
        <v>10320</v>
      </c>
    </row>
    <row r="705" spans="1:15">
      <c r="A705" s="9" t="s">
        <v>28</v>
      </c>
      <c r="B705" t="s">
        <v>884</v>
      </c>
      <c r="C705" t="s">
        <v>74</v>
      </c>
      <c r="D705" t="s">
        <v>206</v>
      </c>
      <c r="F705" s="9" t="s">
        <v>843</v>
      </c>
      <c r="G705">
        <v>44</v>
      </c>
      <c r="J705">
        <f>+Tabla356[[#This Row],[BALANCE INICIAL]]+Tabla356[[#This Row],[ENTRADAS]]-Tabla356[[#This Row],[SALIDAS]]</f>
        <v>44</v>
      </c>
      <c r="K705" s="2">
        <v>292.5</v>
      </c>
      <c r="L705" s="2">
        <f>+Tabla356[[#This Row],[BALANCE INICIAL]]*Tabla356[[#This Row],[PRECIO]]</f>
        <v>12870</v>
      </c>
      <c r="M705" s="2">
        <f>+Tabla356[[#This Row],[ENTRADAS]]*Tabla356[[#This Row],[PRECIO]]</f>
        <v>0</v>
      </c>
      <c r="N705" s="2">
        <f>+Tabla356[[#This Row],[SALIDAS]]*Tabla356[[#This Row],[PRECIO]]</f>
        <v>0</v>
      </c>
      <c r="O705" s="2">
        <f>+Tabla356[[#This Row],[BALANCE INICIAL2]]+Tabla356[[#This Row],[ENTRADAS3]]-Tabla356[[#This Row],[SALIDAS4]]</f>
        <v>12870</v>
      </c>
    </row>
    <row r="706" spans="1:15">
      <c r="A706" s="9" t="s">
        <v>28</v>
      </c>
      <c r="B706" t="s">
        <v>884</v>
      </c>
      <c r="C706" t="s">
        <v>74</v>
      </c>
      <c r="D706" t="s">
        <v>207</v>
      </c>
      <c r="F706" s="9" t="s">
        <v>843</v>
      </c>
      <c r="G706">
        <v>39</v>
      </c>
      <c r="J706">
        <f>+Tabla356[[#This Row],[BALANCE INICIAL]]+Tabla356[[#This Row],[ENTRADAS]]-Tabla356[[#This Row],[SALIDAS]]</f>
        <v>39</v>
      </c>
      <c r="K706" s="2">
        <v>295</v>
      </c>
      <c r="L706" s="2">
        <f>+Tabla356[[#This Row],[BALANCE INICIAL]]*Tabla356[[#This Row],[PRECIO]]</f>
        <v>11505</v>
      </c>
      <c r="M706" s="2">
        <f>+Tabla356[[#This Row],[ENTRADAS]]*Tabla356[[#This Row],[PRECIO]]</f>
        <v>0</v>
      </c>
      <c r="N706" s="2">
        <f>+Tabla356[[#This Row],[SALIDAS]]*Tabla356[[#This Row],[PRECIO]]</f>
        <v>0</v>
      </c>
      <c r="O706" s="2">
        <f>+Tabla356[[#This Row],[BALANCE INICIAL2]]+Tabla356[[#This Row],[ENTRADAS3]]-Tabla356[[#This Row],[SALIDAS4]]</f>
        <v>11505</v>
      </c>
    </row>
    <row r="707" spans="1:15">
      <c r="A707" s="9" t="s">
        <v>28</v>
      </c>
      <c r="B707" t="s">
        <v>884</v>
      </c>
      <c r="C707" t="s">
        <v>74</v>
      </c>
      <c r="D707" t="s">
        <v>208</v>
      </c>
      <c r="F707" s="9" t="s">
        <v>843</v>
      </c>
      <c r="G707">
        <v>49</v>
      </c>
      <c r="J707">
        <f>+Tabla356[[#This Row],[BALANCE INICIAL]]+Tabla356[[#This Row],[ENTRADAS]]-Tabla356[[#This Row],[SALIDAS]]</f>
        <v>49</v>
      </c>
      <c r="K707" s="2">
        <v>301</v>
      </c>
      <c r="L707" s="2">
        <f>+Tabla356[[#This Row],[BALANCE INICIAL]]*Tabla356[[#This Row],[PRECIO]]</f>
        <v>14749</v>
      </c>
      <c r="M707" s="2">
        <f>+Tabla356[[#This Row],[ENTRADAS]]*Tabla356[[#This Row],[PRECIO]]</f>
        <v>0</v>
      </c>
      <c r="N707" s="2">
        <f>+Tabla356[[#This Row],[SALIDAS]]*Tabla356[[#This Row],[PRECIO]]</f>
        <v>0</v>
      </c>
      <c r="O707" s="2">
        <f>+Tabla356[[#This Row],[BALANCE INICIAL2]]+Tabla356[[#This Row],[ENTRADAS3]]-Tabla356[[#This Row],[SALIDAS4]]</f>
        <v>14749</v>
      </c>
    </row>
    <row r="708" spans="1:15">
      <c r="A708" s="9" t="s">
        <v>28</v>
      </c>
      <c r="B708" t="s">
        <v>884</v>
      </c>
      <c r="C708" t="s">
        <v>74</v>
      </c>
      <c r="D708" t="s">
        <v>209</v>
      </c>
      <c r="F708" s="9" t="s">
        <v>843</v>
      </c>
      <c r="G708">
        <v>48</v>
      </c>
      <c r="J708">
        <f>+Tabla356[[#This Row],[BALANCE INICIAL]]+Tabla356[[#This Row],[ENTRADAS]]-Tabla356[[#This Row],[SALIDAS]]</f>
        <v>48</v>
      </c>
      <c r="K708" s="2">
        <v>426.4</v>
      </c>
      <c r="L708" s="2">
        <f>+Tabla356[[#This Row],[BALANCE INICIAL]]*Tabla356[[#This Row],[PRECIO]]</f>
        <v>20467.199999999997</v>
      </c>
      <c r="M708" s="2">
        <f>+Tabla356[[#This Row],[ENTRADAS]]*Tabla356[[#This Row],[PRECIO]]</f>
        <v>0</v>
      </c>
      <c r="N708" s="2">
        <f>+Tabla356[[#This Row],[SALIDAS]]*Tabla356[[#This Row],[PRECIO]]</f>
        <v>0</v>
      </c>
      <c r="O708" s="2">
        <f>+Tabla356[[#This Row],[BALANCE INICIAL2]]+Tabla356[[#This Row],[ENTRADAS3]]-Tabla356[[#This Row],[SALIDAS4]]</f>
        <v>20467.199999999997</v>
      </c>
    </row>
    <row r="709" spans="1:15">
      <c r="A709" s="9" t="s">
        <v>28</v>
      </c>
      <c r="B709" t="s">
        <v>884</v>
      </c>
      <c r="C709" t="s">
        <v>74</v>
      </c>
      <c r="D709" t="s">
        <v>210</v>
      </c>
      <c r="F709" s="9" t="s">
        <v>843</v>
      </c>
      <c r="G709">
        <v>49</v>
      </c>
      <c r="J709">
        <f>+Tabla356[[#This Row],[BALANCE INICIAL]]+Tabla356[[#This Row],[ENTRADAS]]-Tabla356[[#This Row],[SALIDAS]]</f>
        <v>49</v>
      </c>
      <c r="K709" s="2">
        <v>435</v>
      </c>
      <c r="L709" s="2">
        <f>+Tabla356[[#This Row],[BALANCE INICIAL]]*Tabla356[[#This Row],[PRECIO]]</f>
        <v>21315</v>
      </c>
      <c r="M709" s="2">
        <f>+Tabla356[[#This Row],[ENTRADAS]]*Tabla356[[#This Row],[PRECIO]]</f>
        <v>0</v>
      </c>
      <c r="N709" s="2">
        <f>+Tabla356[[#This Row],[SALIDAS]]*Tabla356[[#This Row],[PRECIO]]</f>
        <v>0</v>
      </c>
      <c r="O709" s="2">
        <f>+Tabla356[[#This Row],[BALANCE INICIAL2]]+Tabla356[[#This Row],[ENTRADAS3]]-Tabla356[[#This Row],[SALIDAS4]]</f>
        <v>21315</v>
      </c>
    </row>
    <row r="710" spans="1:15">
      <c r="A710" s="9" t="s">
        <v>28</v>
      </c>
      <c r="B710" t="s">
        <v>884</v>
      </c>
      <c r="C710" t="s">
        <v>74</v>
      </c>
      <c r="D710" t="s">
        <v>211</v>
      </c>
      <c r="F710" s="9" t="s">
        <v>843</v>
      </c>
      <c r="G710">
        <v>40</v>
      </c>
      <c r="J710">
        <f>+Tabla356[[#This Row],[BALANCE INICIAL]]+Tabla356[[#This Row],[ENTRADAS]]-Tabla356[[#This Row],[SALIDAS]]</f>
        <v>40</v>
      </c>
      <c r="K710" s="2">
        <v>520</v>
      </c>
      <c r="L710" s="2">
        <f>+Tabla356[[#This Row],[BALANCE INICIAL]]*Tabla356[[#This Row],[PRECIO]]</f>
        <v>20800</v>
      </c>
      <c r="M710" s="2">
        <f>+Tabla356[[#This Row],[ENTRADAS]]*Tabla356[[#This Row],[PRECIO]]</f>
        <v>0</v>
      </c>
      <c r="N710" s="2">
        <f>+Tabla356[[#This Row],[SALIDAS]]*Tabla356[[#This Row],[PRECIO]]</f>
        <v>0</v>
      </c>
      <c r="O710" s="2">
        <f>+Tabla356[[#This Row],[BALANCE INICIAL2]]+Tabla356[[#This Row],[ENTRADAS3]]-Tabla356[[#This Row],[SALIDAS4]]</f>
        <v>20800</v>
      </c>
    </row>
    <row r="711" spans="1:15">
      <c r="A711" s="9" t="s">
        <v>28</v>
      </c>
      <c r="B711" t="s">
        <v>884</v>
      </c>
      <c r="C711" t="s">
        <v>74</v>
      </c>
      <c r="D711" t="s">
        <v>212</v>
      </c>
      <c r="F711" s="9" t="s">
        <v>821</v>
      </c>
      <c r="G711">
        <v>10</v>
      </c>
      <c r="J711">
        <f>+Tabla356[[#This Row],[BALANCE INICIAL]]+Tabla356[[#This Row],[ENTRADAS]]-Tabla356[[#This Row],[SALIDAS]]</f>
        <v>10</v>
      </c>
      <c r="K711" s="2">
        <v>862.36</v>
      </c>
      <c r="L711" s="2">
        <f>+Tabla356[[#This Row],[BALANCE INICIAL]]*Tabla356[[#This Row],[PRECIO]]</f>
        <v>8623.6</v>
      </c>
      <c r="M711" s="2">
        <f>+Tabla356[[#This Row],[ENTRADAS]]*Tabla356[[#This Row],[PRECIO]]</f>
        <v>0</v>
      </c>
      <c r="N711" s="2">
        <f>+Tabla356[[#This Row],[SALIDAS]]*Tabla356[[#This Row],[PRECIO]]</f>
        <v>0</v>
      </c>
      <c r="O711" s="2">
        <f>+Tabla356[[#This Row],[BALANCE INICIAL2]]+Tabla356[[#This Row],[ENTRADAS3]]-Tabla356[[#This Row],[SALIDAS4]]</f>
        <v>8623.6</v>
      </c>
    </row>
    <row r="712" spans="1:15">
      <c r="A712" s="9" t="s">
        <v>28</v>
      </c>
      <c r="B712" t="s">
        <v>884</v>
      </c>
      <c r="C712" t="s">
        <v>74</v>
      </c>
      <c r="D712" t="s">
        <v>213</v>
      </c>
      <c r="F712" s="9" t="s">
        <v>843</v>
      </c>
      <c r="G712">
        <v>3</v>
      </c>
      <c r="J712">
        <f>+Tabla356[[#This Row],[BALANCE INICIAL]]+Tabla356[[#This Row],[ENTRADAS]]-Tabla356[[#This Row],[SALIDAS]]</f>
        <v>3</v>
      </c>
      <c r="K712" s="2">
        <v>240</v>
      </c>
      <c r="L712" s="2">
        <f>+Tabla356[[#This Row],[BALANCE INICIAL]]*Tabla356[[#This Row],[PRECIO]]</f>
        <v>720</v>
      </c>
      <c r="M712" s="2">
        <f>+Tabla356[[#This Row],[ENTRADAS]]*Tabla356[[#This Row],[PRECIO]]</f>
        <v>0</v>
      </c>
      <c r="N712" s="2">
        <f>+Tabla356[[#This Row],[SALIDAS]]*Tabla356[[#This Row],[PRECIO]]</f>
        <v>0</v>
      </c>
      <c r="O712" s="2">
        <f>+Tabla356[[#This Row],[BALANCE INICIAL2]]+Tabla356[[#This Row],[ENTRADAS3]]-Tabla356[[#This Row],[SALIDAS4]]</f>
        <v>720</v>
      </c>
    </row>
    <row r="713" spans="1:15">
      <c r="A713" s="9" t="s">
        <v>28</v>
      </c>
      <c r="B713" t="s">
        <v>884</v>
      </c>
      <c r="C713" t="s">
        <v>74</v>
      </c>
      <c r="D713" t="s">
        <v>214</v>
      </c>
      <c r="F713" s="9" t="s">
        <v>843</v>
      </c>
      <c r="G713">
        <v>45</v>
      </c>
      <c r="J713">
        <f>+Tabla356[[#This Row],[BALANCE INICIAL]]+Tabla356[[#This Row],[ENTRADAS]]-Tabla356[[#This Row],[SALIDAS]]</f>
        <v>45</v>
      </c>
      <c r="K713" s="2">
        <v>245</v>
      </c>
      <c r="L713" s="2">
        <f>+Tabla356[[#This Row],[BALANCE INICIAL]]*Tabla356[[#This Row],[PRECIO]]</f>
        <v>11025</v>
      </c>
      <c r="M713" s="2">
        <f>+Tabla356[[#This Row],[ENTRADAS]]*Tabla356[[#This Row],[PRECIO]]</f>
        <v>0</v>
      </c>
      <c r="N713" s="2">
        <f>+Tabla356[[#This Row],[SALIDAS]]*Tabla356[[#This Row],[PRECIO]]</f>
        <v>0</v>
      </c>
      <c r="O713" s="2">
        <f>+Tabla356[[#This Row],[BALANCE INICIAL2]]+Tabla356[[#This Row],[ENTRADAS3]]-Tabla356[[#This Row],[SALIDAS4]]</f>
        <v>11025</v>
      </c>
    </row>
    <row r="714" spans="1:15">
      <c r="A714" s="9" t="s">
        <v>28</v>
      </c>
      <c r="B714" t="s">
        <v>884</v>
      </c>
      <c r="C714" t="s">
        <v>74</v>
      </c>
      <c r="D714" t="s">
        <v>216</v>
      </c>
      <c r="F714" s="9" t="s">
        <v>845</v>
      </c>
      <c r="G714">
        <v>3</v>
      </c>
      <c r="J714">
        <f>+Tabla356[[#This Row],[BALANCE INICIAL]]+Tabla356[[#This Row],[ENTRADAS]]-Tabla356[[#This Row],[SALIDAS]]</f>
        <v>3</v>
      </c>
      <c r="K714" s="2">
        <v>95.9</v>
      </c>
      <c r="L714" s="2">
        <f>+Tabla356[[#This Row],[BALANCE INICIAL]]*Tabla356[[#This Row],[PRECIO]]</f>
        <v>287.70000000000005</v>
      </c>
      <c r="M714" s="2">
        <f>+Tabla356[[#This Row],[ENTRADAS]]*Tabla356[[#This Row],[PRECIO]]</f>
        <v>0</v>
      </c>
      <c r="N714" s="2">
        <f>+Tabla356[[#This Row],[SALIDAS]]*Tabla356[[#This Row],[PRECIO]]</f>
        <v>0</v>
      </c>
      <c r="O714" s="2">
        <f>+Tabla356[[#This Row],[BALANCE INICIAL2]]+Tabla356[[#This Row],[ENTRADAS3]]-Tabla356[[#This Row],[SALIDAS4]]</f>
        <v>287.70000000000005</v>
      </c>
    </row>
    <row r="715" spans="1:15">
      <c r="A715" s="9" t="s">
        <v>28</v>
      </c>
      <c r="B715" t="s">
        <v>884</v>
      </c>
      <c r="C715" t="s">
        <v>74</v>
      </c>
      <c r="D715" t="s">
        <v>218</v>
      </c>
      <c r="F715" s="9" t="s">
        <v>838</v>
      </c>
      <c r="G715">
        <v>28</v>
      </c>
      <c r="J715">
        <f>+Tabla356[[#This Row],[BALANCE INICIAL]]+Tabla356[[#This Row],[ENTRADAS]]-Tabla356[[#This Row],[SALIDAS]]</f>
        <v>28</v>
      </c>
      <c r="K715" s="2">
        <v>45</v>
      </c>
      <c r="L715" s="2">
        <f>+Tabla356[[#This Row],[BALANCE INICIAL]]*Tabla356[[#This Row],[PRECIO]]</f>
        <v>1260</v>
      </c>
      <c r="M715" s="2">
        <f>+Tabla356[[#This Row],[ENTRADAS]]*Tabla356[[#This Row],[PRECIO]]</f>
        <v>0</v>
      </c>
      <c r="N715" s="2">
        <f>+Tabla356[[#This Row],[SALIDAS]]*Tabla356[[#This Row],[PRECIO]]</f>
        <v>0</v>
      </c>
      <c r="O715" s="2">
        <f>+Tabla356[[#This Row],[BALANCE INICIAL2]]+Tabla356[[#This Row],[ENTRADAS3]]-Tabla356[[#This Row],[SALIDAS4]]</f>
        <v>1260</v>
      </c>
    </row>
    <row r="716" spans="1:15" ht="17.25" customHeight="1">
      <c r="A716" s="24" t="s">
        <v>975</v>
      </c>
      <c r="B716" s="23">
        <v>1206030004</v>
      </c>
      <c r="C716" s="12" t="s">
        <v>976</v>
      </c>
      <c r="D716" s="22" t="s">
        <v>973</v>
      </c>
      <c r="E716" t="s">
        <v>974</v>
      </c>
      <c r="F716" s="9" t="s">
        <v>821</v>
      </c>
      <c r="G716">
        <v>0</v>
      </c>
      <c r="H716">
        <v>4</v>
      </c>
      <c r="J716">
        <f>+Tabla356[[#This Row],[BALANCE INICIAL]]+Tabla356[[#This Row],[ENTRADAS]]-Tabla356[[#This Row],[SALIDAS]]</f>
        <v>4</v>
      </c>
      <c r="K716" s="2">
        <v>52517.88</v>
      </c>
      <c r="L716" s="2">
        <f>+Tabla356[[#This Row],[BALANCE INICIAL]]*Tabla356[[#This Row],[PRECIO]]</f>
        <v>0</v>
      </c>
      <c r="M716" s="2">
        <f>+Tabla356[[#This Row],[ENTRADAS]]*Tabla356[[#This Row],[PRECIO]]</f>
        <v>210071.52</v>
      </c>
      <c r="N716" s="2">
        <f>+Tabla356[[#This Row],[SALIDAS]]*Tabla356[[#This Row],[PRECIO]]</f>
        <v>0</v>
      </c>
      <c r="O716" s="2">
        <f>+Tabla356[[#This Row],[BALANCE INICIAL2]]+Tabla356[[#This Row],[ENTRADAS3]]-Tabla356[[#This Row],[SALIDAS4]]</f>
        <v>210071.52</v>
      </c>
    </row>
    <row r="717" spans="1:15">
      <c r="A717" s="9" t="s">
        <v>28</v>
      </c>
      <c r="B717" t="s">
        <v>884</v>
      </c>
      <c r="C717" t="s">
        <v>74</v>
      </c>
      <c r="D717" t="s">
        <v>219</v>
      </c>
      <c r="F717" s="9" t="s">
        <v>834</v>
      </c>
      <c r="G717">
        <v>114</v>
      </c>
      <c r="I717">
        <v>1</v>
      </c>
      <c r="J717">
        <f>+Tabla356[[#This Row],[BALANCE INICIAL]]+Tabla356[[#This Row],[ENTRADAS]]-Tabla356[[#This Row],[SALIDAS]]</f>
        <v>113</v>
      </c>
      <c r="K717" s="2">
        <v>38</v>
      </c>
      <c r="L717" s="2">
        <f>+Tabla356[[#This Row],[BALANCE INICIAL]]*Tabla356[[#This Row],[PRECIO]]</f>
        <v>4332</v>
      </c>
      <c r="M717" s="2">
        <f>+Tabla356[[#This Row],[ENTRADAS]]*Tabla356[[#This Row],[PRECIO]]</f>
        <v>0</v>
      </c>
      <c r="N717" s="2">
        <f>+Tabla356[[#This Row],[SALIDAS]]*Tabla356[[#This Row],[PRECIO]]</f>
        <v>38</v>
      </c>
      <c r="O717" s="2">
        <f>+Tabla356[[#This Row],[BALANCE INICIAL2]]+Tabla356[[#This Row],[ENTRADAS3]]-Tabla356[[#This Row],[SALIDAS4]]</f>
        <v>4294</v>
      </c>
    </row>
    <row r="718" spans="1:15">
      <c r="A718" s="9" t="s">
        <v>28</v>
      </c>
      <c r="B718" t="s">
        <v>884</v>
      </c>
      <c r="C718" t="s">
        <v>74</v>
      </c>
      <c r="D718" t="s">
        <v>222</v>
      </c>
      <c r="F718" s="9" t="s">
        <v>846</v>
      </c>
      <c r="G718">
        <v>5</v>
      </c>
      <c r="J718">
        <f>+Tabla356[[#This Row],[BALANCE INICIAL]]+Tabla356[[#This Row],[ENTRADAS]]-Tabla356[[#This Row],[SALIDAS]]</f>
        <v>5</v>
      </c>
      <c r="K718" s="2">
        <v>233.8</v>
      </c>
      <c r="L718" s="2">
        <f>+Tabla356[[#This Row],[BALANCE INICIAL]]*Tabla356[[#This Row],[PRECIO]]</f>
        <v>1169</v>
      </c>
      <c r="M718" s="2">
        <f>+Tabla356[[#This Row],[ENTRADAS]]*Tabla356[[#This Row],[PRECIO]]</f>
        <v>0</v>
      </c>
      <c r="N718" s="2">
        <f>+Tabla356[[#This Row],[SALIDAS]]*Tabla356[[#This Row],[PRECIO]]</f>
        <v>0</v>
      </c>
      <c r="O718" s="2">
        <f>+Tabla356[[#This Row],[BALANCE INICIAL2]]+Tabla356[[#This Row],[ENTRADAS3]]-Tabla356[[#This Row],[SALIDAS4]]</f>
        <v>1169</v>
      </c>
    </row>
    <row r="719" spans="1:15">
      <c r="A719" s="9" t="s">
        <v>28</v>
      </c>
      <c r="B719" t="s">
        <v>884</v>
      </c>
      <c r="C719" t="s">
        <v>74</v>
      </c>
      <c r="D719" t="s">
        <v>938</v>
      </c>
      <c r="F719" s="9" t="s">
        <v>907</v>
      </c>
      <c r="H719">
        <v>10</v>
      </c>
      <c r="J719">
        <f>+Tabla356[[#This Row],[BALANCE INICIAL]]+Tabla356[[#This Row],[ENTRADAS]]-Tabla356[[#This Row],[SALIDAS]]</f>
        <v>10</v>
      </c>
      <c r="K719" s="2">
        <v>490</v>
      </c>
      <c r="L719" s="2">
        <f>+Tabla356[[#This Row],[BALANCE INICIAL]]*Tabla356[[#This Row],[PRECIO]]</f>
        <v>0</v>
      </c>
      <c r="M719" s="2">
        <f>+Tabla356[[#This Row],[ENTRADAS]]*Tabla356[[#This Row],[PRECIO]]</f>
        <v>4900</v>
      </c>
      <c r="N719" s="2">
        <f>+Tabla356[[#This Row],[SALIDAS]]*Tabla356[[#This Row],[PRECIO]]</f>
        <v>0</v>
      </c>
      <c r="O719" s="2">
        <f>+Tabla356[[#This Row],[BALANCE INICIAL2]]+Tabla356[[#This Row],[ENTRADAS3]]-Tabla356[[#This Row],[SALIDAS4]]</f>
        <v>4900</v>
      </c>
    </row>
    <row r="720" spans="1:15">
      <c r="A720" s="9" t="s">
        <v>28</v>
      </c>
      <c r="B720" t="s">
        <v>884</v>
      </c>
      <c r="C720" t="s">
        <v>74</v>
      </c>
      <c r="D720" t="s">
        <v>929</v>
      </c>
      <c r="F720" s="9" t="s">
        <v>826</v>
      </c>
      <c r="H720">
        <v>1300</v>
      </c>
      <c r="I720">
        <v>1300</v>
      </c>
      <c r="J720">
        <f>+Tabla356[[#This Row],[BALANCE INICIAL]]+Tabla356[[#This Row],[ENTRADAS]]-Tabla356[[#This Row],[SALIDAS]]</f>
        <v>0</v>
      </c>
      <c r="K720" s="2" t="s">
        <v>939</v>
      </c>
      <c r="L720" s="2" t="e">
        <f>+Tabla356[[#This Row],[BALANCE INICIAL]]*Tabla356[[#This Row],[PRECIO]]</f>
        <v>#VALUE!</v>
      </c>
      <c r="M720" s="2" t="e">
        <f>+Tabla356[[#This Row],[ENTRADAS]]*Tabla356[[#This Row],[PRECIO]]</f>
        <v>#VALUE!</v>
      </c>
      <c r="N720" s="2" t="e">
        <f>+Tabla356[[#This Row],[SALIDAS]]*Tabla356[[#This Row],[PRECIO]]</f>
        <v>#VALUE!</v>
      </c>
      <c r="O720" s="2" t="e">
        <f>+Tabla356[[#This Row],[BALANCE INICIAL2]]+Tabla356[[#This Row],[ENTRADAS3]]-Tabla356[[#This Row],[SALIDAS4]]</f>
        <v>#VALUE!</v>
      </c>
    </row>
    <row r="721" spans="1:15">
      <c r="A721" s="9" t="s">
        <v>28</v>
      </c>
      <c r="B721" t="s">
        <v>884</v>
      </c>
      <c r="C721" t="s">
        <v>74</v>
      </c>
      <c r="D721" t="s">
        <v>930</v>
      </c>
      <c r="F721" s="9" t="s">
        <v>838</v>
      </c>
      <c r="H721">
        <v>3</v>
      </c>
      <c r="J721">
        <f>+Tabla356[[#This Row],[BALANCE INICIAL]]+Tabla356[[#This Row],[ENTRADAS]]-Tabla356[[#This Row],[SALIDAS]]</f>
        <v>3</v>
      </c>
      <c r="K721" s="2">
        <v>640.15</v>
      </c>
      <c r="L721" s="2">
        <f>+Tabla356[[#This Row],[BALANCE INICIAL]]*Tabla356[[#This Row],[PRECIO]]</f>
        <v>0</v>
      </c>
      <c r="M721" s="2">
        <f>+Tabla356[[#This Row],[ENTRADAS]]*Tabla356[[#This Row],[PRECIO]]</f>
        <v>1920.4499999999998</v>
      </c>
      <c r="N721" s="2">
        <f>+Tabla356[[#This Row],[SALIDAS]]*Tabla356[[#This Row],[PRECIO]]</f>
        <v>0</v>
      </c>
      <c r="O721" s="2">
        <f>+Tabla356[[#This Row],[BALANCE INICIAL2]]+Tabla356[[#This Row],[ENTRADAS3]]-Tabla356[[#This Row],[SALIDAS4]]</f>
        <v>1920.4499999999998</v>
      </c>
    </row>
    <row r="722" spans="1:15">
      <c r="A722" s="9" t="s">
        <v>28</v>
      </c>
      <c r="B722" t="s">
        <v>884</v>
      </c>
      <c r="C722" t="s">
        <v>74</v>
      </c>
      <c r="D722" t="s">
        <v>931</v>
      </c>
      <c r="F722" s="9" t="s">
        <v>826</v>
      </c>
      <c r="H722">
        <v>100</v>
      </c>
      <c r="J722">
        <f>+Tabla356[[#This Row],[BALANCE INICIAL]]+Tabla356[[#This Row],[ENTRADAS]]-Tabla356[[#This Row],[SALIDAS]]</f>
        <v>100</v>
      </c>
      <c r="K722" s="2">
        <v>34.22</v>
      </c>
      <c r="L722" s="2">
        <f>+Tabla356[[#This Row],[BALANCE INICIAL]]*Tabla356[[#This Row],[PRECIO]]</f>
        <v>0</v>
      </c>
      <c r="M722" s="2">
        <f>+Tabla356[[#This Row],[ENTRADAS]]*Tabla356[[#This Row],[PRECIO]]</f>
        <v>3422</v>
      </c>
      <c r="N722" s="2">
        <f>+Tabla356[[#This Row],[SALIDAS]]*Tabla356[[#This Row],[PRECIO]]</f>
        <v>0</v>
      </c>
      <c r="O722" s="2">
        <f>+Tabla356[[#This Row],[BALANCE INICIAL2]]+Tabla356[[#This Row],[ENTRADAS3]]-Tabla356[[#This Row],[SALIDAS4]]</f>
        <v>3422</v>
      </c>
    </row>
    <row r="723" spans="1:15">
      <c r="A723" s="9" t="s">
        <v>28</v>
      </c>
      <c r="B723" t="s">
        <v>884</v>
      </c>
      <c r="C723" t="s">
        <v>74</v>
      </c>
      <c r="D723" t="s">
        <v>223</v>
      </c>
      <c r="F723" s="9" t="s">
        <v>847</v>
      </c>
      <c r="G723">
        <v>2</v>
      </c>
      <c r="H723">
        <v>75</v>
      </c>
      <c r="I723">
        <v>7</v>
      </c>
      <c r="J723">
        <f>+Tabla356[[#This Row],[BALANCE INICIAL]]+Tabla356[[#This Row],[ENTRADAS]]-Tabla356[[#This Row],[SALIDAS]]</f>
        <v>70</v>
      </c>
      <c r="K723" s="2">
        <v>488.14</v>
      </c>
      <c r="L723" s="2">
        <f>+Tabla356[[#This Row],[BALANCE INICIAL]]*Tabla356[[#This Row],[PRECIO]]</f>
        <v>976.28</v>
      </c>
      <c r="M723" s="2">
        <f>+Tabla356[[#This Row],[ENTRADAS]]*Tabla356[[#This Row],[PRECIO]]</f>
        <v>36610.5</v>
      </c>
      <c r="N723" s="2">
        <f>+Tabla356[[#This Row],[SALIDAS]]*Tabla356[[#This Row],[PRECIO]]</f>
        <v>3416.98</v>
      </c>
      <c r="O723" s="2">
        <f>+Tabla356[[#This Row],[BALANCE INICIAL2]]+Tabla356[[#This Row],[ENTRADAS3]]-Tabla356[[#This Row],[SALIDAS4]]</f>
        <v>34169.799999999996</v>
      </c>
    </row>
    <row r="724" spans="1:15">
      <c r="A724" s="9" t="s">
        <v>28</v>
      </c>
      <c r="B724" t="s">
        <v>884</v>
      </c>
      <c r="C724" t="s">
        <v>74</v>
      </c>
      <c r="D724" t="s">
        <v>921</v>
      </c>
      <c r="F724" s="9" t="s">
        <v>837</v>
      </c>
      <c r="H724">
        <v>10</v>
      </c>
      <c r="I724">
        <v>4</v>
      </c>
      <c r="J724">
        <f>+Tabla356[[#This Row],[BALANCE INICIAL]]+Tabla356[[#This Row],[ENTRADAS]]-Tabla356[[#This Row],[SALIDAS]]</f>
        <v>6</v>
      </c>
      <c r="K724" s="2">
        <v>400</v>
      </c>
      <c r="L724" s="2">
        <f>+Tabla356[[#This Row],[BALANCE INICIAL]]*Tabla356[[#This Row],[PRECIO]]</f>
        <v>0</v>
      </c>
      <c r="M724" s="2">
        <f>+Tabla356[[#This Row],[ENTRADAS]]*Tabla356[[#This Row],[PRECIO]]</f>
        <v>4000</v>
      </c>
      <c r="N724" s="2">
        <f>+Tabla356[[#This Row],[SALIDAS]]*Tabla356[[#This Row],[PRECIO]]</f>
        <v>1600</v>
      </c>
      <c r="O724" s="2">
        <f>+Tabla356[[#This Row],[BALANCE INICIAL2]]+Tabla356[[#This Row],[ENTRADAS3]]-Tabla356[[#This Row],[SALIDAS4]]</f>
        <v>2400</v>
      </c>
    </row>
    <row r="725" spans="1:15">
      <c r="A725" s="9" t="s">
        <v>28</v>
      </c>
      <c r="B725" t="s">
        <v>884</v>
      </c>
      <c r="C725" t="s">
        <v>74</v>
      </c>
      <c r="D725" t="s">
        <v>224</v>
      </c>
      <c r="F725" s="9" t="s">
        <v>831</v>
      </c>
      <c r="G725">
        <v>1750</v>
      </c>
      <c r="I725">
        <v>350</v>
      </c>
      <c r="J725">
        <f>+Tabla356[[#This Row],[BALANCE INICIAL]]+Tabla356[[#This Row],[ENTRADAS]]-Tabla356[[#This Row],[SALIDAS]]</f>
        <v>1400</v>
      </c>
      <c r="K725" s="2">
        <v>274.39999999999998</v>
      </c>
      <c r="L725" s="2">
        <f>+Tabla356[[#This Row],[BALANCE INICIAL]]*Tabla356[[#This Row],[PRECIO]]</f>
        <v>480199.99999999994</v>
      </c>
      <c r="M725" s="2">
        <f>+Tabla356[[#This Row],[ENTRADAS]]*Tabla356[[#This Row],[PRECIO]]</f>
        <v>0</v>
      </c>
      <c r="N725" s="2">
        <f>+Tabla356[[#This Row],[SALIDAS]]*Tabla356[[#This Row],[PRECIO]]</f>
        <v>96039.999999999985</v>
      </c>
      <c r="O725" s="2">
        <f>+Tabla356[[#This Row],[BALANCE INICIAL2]]+Tabla356[[#This Row],[ENTRADAS3]]-Tabla356[[#This Row],[SALIDAS4]]</f>
        <v>384159.99999999994</v>
      </c>
    </row>
    <row r="726" spans="1:15">
      <c r="A726" s="9" t="s">
        <v>28</v>
      </c>
      <c r="B726" t="s">
        <v>884</v>
      </c>
      <c r="C726" t="s">
        <v>74</v>
      </c>
      <c r="D726" t="s">
        <v>225</v>
      </c>
      <c r="F726" s="9" t="s">
        <v>839</v>
      </c>
      <c r="G726">
        <v>600</v>
      </c>
      <c r="J726">
        <f>+Tabla356[[#This Row],[BALANCE INICIAL]]+Tabla356[[#This Row],[ENTRADAS]]-Tabla356[[#This Row],[SALIDAS]]</f>
        <v>600</v>
      </c>
      <c r="K726" s="2">
        <v>232</v>
      </c>
      <c r="L726" s="2">
        <f>+Tabla356[[#This Row],[BALANCE INICIAL]]*Tabla356[[#This Row],[PRECIO]]</f>
        <v>139200</v>
      </c>
      <c r="M726" s="2">
        <f>+Tabla356[[#This Row],[ENTRADAS]]*Tabla356[[#This Row],[PRECIO]]</f>
        <v>0</v>
      </c>
      <c r="N726" s="2">
        <f>+Tabla356[[#This Row],[SALIDAS]]*Tabla356[[#This Row],[PRECIO]]</f>
        <v>0</v>
      </c>
      <c r="O726" s="2">
        <f>+Tabla356[[#This Row],[BALANCE INICIAL2]]+Tabla356[[#This Row],[ENTRADAS3]]-Tabla356[[#This Row],[SALIDAS4]]</f>
        <v>139200</v>
      </c>
    </row>
    <row r="727" spans="1:15">
      <c r="A727" s="9" t="s">
        <v>28</v>
      </c>
      <c r="B727" t="s">
        <v>884</v>
      </c>
      <c r="C727" t="s">
        <v>74</v>
      </c>
      <c r="D727" t="s">
        <v>932</v>
      </c>
      <c r="F727" s="9" t="s">
        <v>826</v>
      </c>
      <c r="H727">
        <v>3000</v>
      </c>
      <c r="J727">
        <f>+Tabla356[[#This Row],[BALANCE INICIAL]]+Tabla356[[#This Row],[ENTRADAS]]-Tabla356[[#This Row],[SALIDAS]]</f>
        <v>3000</v>
      </c>
      <c r="K727" s="2">
        <v>1.18</v>
      </c>
      <c r="L727" s="2">
        <f>+Tabla356[[#This Row],[BALANCE INICIAL]]*Tabla356[[#This Row],[PRECIO]]</f>
        <v>0</v>
      </c>
      <c r="M727" s="2">
        <f>+Tabla356[[#This Row],[ENTRADAS]]*Tabla356[[#This Row],[PRECIO]]</f>
        <v>3540</v>
      </c>
      <c r="N727" s="2">
        <f>+Tabla356[[#This Row],[SALIDAS]]*Tabla356[[#This Row],[PRECIO]]</f>
        <v>0</v>
      </c>
      <c r="O727" s="2">
        <f>+Tabla356[[#This Row],[BALANCE INICIAL2]]+Tabla356[[#This Row],[ENTRADAS3]]-Tabla356[[#This Row],[SALIDAS4]]</f>
        <v>3540</v>
      </c>
    </row>
    <row r="728" spans="1:15">
      <c r="A728" s="9" t="s">
        <v>28</v>
      </c>
      <c r="B728" t="s">
        <v>884</v>
      </c>
      <c r="C728" t="s">
        <v>74</v>
      </c>
      <c r="D728" t="s">
        <v>936</v>
      </c>
      <c r="F728" s="9" t="s">
        <v>826</v>
      </c>
      <c r="H728">
        <v>50</v>
      </c>
      <c r="I728">
        <v>4</v>
      </c>
      <c r="J728">
        <f>+Tabla356[[#This Row],[BALANCE INICIAL]]+Tabla356[[#This Row],[ENTRADAS]]-Tabla356[[#This Row],[SALIDAS]]</f>
        <v>46</v>
      </c>
      <c r="K728" s="2">
        <v>155.16999999999999</v>
      </c>
      <c r="L728" s="2">
        <f>+Tabla356[[#This Row],[BALANCE INICIAL]]*Tabla356[[#This Row],[PRECIO]]</f>
        <v>0</v>
      </c>
      <c r="M728" s="2">
        <f>+Tabla356[[#This Row],[ENTRADAS]]*Tabla356[[#This Row],[PRECIO]]</f>
        <v>7758.4999999999991</v>
      </c>
      <c r="N728" s="2">
        <f>+Tabla356[[#This Row],[SALIDAS]]*Tabla356[[#This Row],[PRECIO]]</f>
        <v>620.67999999999995</v>
      </c>
      <c r="O728" s="2">
        <f>+Tabla356[[#This Row],[BALANCE INICIAL2]]+Tabla356[[#This Row],[ENTRADAS3]]-Tabla356[[#This Row],[SALIDAS4]]</f>
        <v>7137.8199999999988</v>
      </c>
    </row>
    <row r="729" spans="1:15">
      <c r="A729" s="9" t="s">
        <v>28</v>
      </c>
      <c r="B729" t="s">
        <v>884</v>
      </c>
      <c r="C729" t="s">
        <v>74</v>
      </c>
      <c r="D729" t="s">
        <v>229</v>
      </c>
      <c r="F729" s="9" t="s">
        <v>838</v>
      </c>
      <c r="G729">
        <v>83</v>
      </c>
      <c r="I729">
        <v>2</v>
      </c>
      <c r="J729">
        <f>+Tabla356[[#This Row],[BALANCE INICIAL]]+Tabla356[[#This Row],[ENTRADAS]]-Tabla356[[#This Row],[SALIDAS]]</f>
        <v>81</v>
      </c>
      <c r="K729" s="2">
        <v>39</v>
      </c>
      <c r="L729" s="2">
        <f>+Tabla356[[#This Row],[BALANCE INICIAL]]*Tabla356[[#This Row],[PRECIO]]</f>
        <v>3237</v>
      </c>
      <c r="M729" s="2">
        <f>+Tabla356[[#This Row],[ENTRADAS]]*Tabla356[[#This Row],[PRECIO]]</f>
        <v>0</v>
      </c>
      <c r="N729" s="2">
        <f>+Tabla356[[#This Row],[SALIDAS]]*Tabla356[[#This Row],[PRECIO]]</f>
        <v>78</v>
      </c>
      <c r="O729" s="2">
        <f>+Tabla356[[#This Row],[BALANCE INICIAL2]]+Tabla356[[#This Row],[ENTRADAS3]]-Tabla356[[#This Row],[SALIDAS4]]</f>
        <v>3159</v>
      </c>
    </row>
    <row r="730" spans="1:15">
      <c r="A730" s="9" t="s">
        <v>28</v>
      </c>
      <c r="B730" t="s">
        <v>884</v>
      </c>
      <c r="C730" t="s">
        <v>74</v>
      </c>
      <c r="D730" t="s">
        <v>231</v>
      </c>
      <c r="F730" s="9" t="s">
        <v>820</v>
      </c>
      <c r="G730">
        <v>158</v>
      </c>
      <c r="J730">
        <f>+Tabla356[[#This Row],[BALANCE INICIAL]]+Tabla356[[#This Row],[ENTRADAS]]-Tabla356[[#This Row],[SALIDAS]]</f>
        <v>158</v>
      </c>
      <c r="K730" s="2">
        <v>11.5</v>
      </c>
      <c r="L730" s="2">
        <f>+Tabla356[[#This Row],[BALANCE INICIAL]]*Tabla356[[#This Row],[PRECIO]]</f>
        <v>1817</v>
      </c>
      <c r="M730" s="2">
        <f>+Tabla356[[#This Row],[ENTRADAS]]*Tabla356[[#This Row],[PRECIO]]</f>
        <v>0</v>
      </c>
      <c r="N730" s="2">
        <f>+Tabla356[[#This Row],[SALIDAS]]*Tabla356[[#This Row],[PRECIO]]</f>
        <v>0</v>
      </c>
      <c r="O730" s="2">
        <f>+Tabla356[[#This Row],[BALANCE INICIAL2]]+Tabla356[[#This Row],[ENTRADAS3]]-Tabla356[[#This Row],[SALIDAS4]]</f>
        <v>1817</v>
      </c>
    </row>
    <row r="731" spans="1:15">
      <c r="A731" s="9" t="s">
        <v>28</v>
      </c>
      <c r="B731" t="s">
        <v>884</v>
      </c>
      <c r="C731" t="s">
        <v>74</v>
      </c>
      <c r="D731" t="s">
        <v>232</v>
      </c>
      <c r="F731" s="9" t="s">
        <v>820</v>
      </c>
      <c r="G731">
        <v>286</v>
      </c>
      <c r="J731">
        <f>+Tabla356[[#This Row],[BALANCE INICIAL]]+Tabla356[[#This Row],[ENTRADAS]]-Tabla356[[#This Row],[SALIDAS]]</f>
        <v>286</v>
      </c>
      <c r="K731" s="2">
        <v>125.5</v>
      </c>
      <c r="L731" s="2">
        <f>+Tabla356[[#This Row],[BALANCE INICIAL]]*Tabla356[[#This Row],[PRECIO]]</f>
        <v>35893</v>
      </c>
      <c r="M731" s="2">
        <f>+Tabla356[[#This Row],[ENTRADAS]]*Tabla356[[#This Row],[PRECIO]]</f>
        <v>0</v>
      </c>
      <c r="N731" s="2">
        <f>+Tabla356[[#This Row],[SALIDAS]]*Tabla356[[#This Row],[PRECIO]]</f>
        <v>0</v>
      </c>
      <c r="O731" s="2">
        <f>+Tabla356[[#This Row],[BALANCE INICIAL2]]+Tabla356[[#This Row],[ENTRADAS3]]-Tabla356[[#This Row],[SALIDAS4]]</f>
        <v>35893</v>
      </c>
    </row>
    <row r="732" spans="1:15">
      <c r="A732" s="9" t="s">
        <v>28</v>
      </c>
      <c r="B732" t="s">
        <v>884</v>
      </c>
      <c r="C732" t="s">
        <v>74</v>
      </c>
      <c r="D732" t="s">
        <v>233</v>
      </c>
      <c r="F732" s="9" t="s">
        <v>839</v>
      </c>
      <c r="G732">
        <v>690</v>
      </c>
      <c r="I732">
        <v>10</v>
      </c>
      <c r="J732">
        <f>+Tabla356[[#This Row],[BALANCE INICIAL]]+Tabla356[[#This Row],[ENTRADAS]]-Tabla356[[#This Row],[SALIDAS]]</f>
        <v>680</v>
      </c>
      <c r="K732" s="2">
        <v>21</v>
      </c>
      <c r="L732" s="2">
        <f>+Tabla356[[#This Row],[BALANCE INICIAL]]*Tabla356[[#This Row],[PRECIO]]</f>
        <v>14490</v>
      </c>
      <c r="M732" s="2">
        <f>+Tabla356[[#This Row],[ENTRADAS]]*Tabla356[[#This Row],[PRECIO]]</f>
        <v>0</v>
      </c>
      <c r="N732" s="2">
        <f>+Tabla356[[#This Row],[SALIDAS]]*Tabla356[[#This Row],[PRECIO]]</f>
        <v>210</v>
      </c>
      <c r="O732" s="2">
        <f>+Tabla356[[#This Row],[BALANCE INICIAL2]]+Tabla356[[#This Row],[ENTRADAS3]]-Tabla356[[#This Row],[SALIDAS4]]</f>
        <v>14280</v>
      </c>
    </row>
    <row r="733" spans="1:15">
      <c r="A733" s="9" t="s">
        <v>28</v>
      </c>
      <c r="B733" t="s">
        <v>884</v>
      </c>
      <c r="C733" t="s">
        <v>74</v>
      </c>
      <c r="D733" t="s">
        <v>937</v>
      </c>
      <c r="F733" s="9" t="s">
        <v>826</v>
      </c>
      <c r="H733">
        <v>5</v>
      </c>
      <c r="I733">
        <v>3</v>
      </c>
      <c r="J733">
        <f>+Tabla356[[#This Row],[BALANCE INICIAL]]+Tabla356[[#This Row],[ENTRADAS]]-Tabla356[[#This Row],[SALIDAS]]</f>
        <v>2</v>
      </c>
      <c r="K733" s="2">
        <v>90</v>
      </c>
      <c r="L733" s="2">
        <f>+Tabla356[[#This Row],[BALANCE INICIAL]]*Tabla356[[#This Row],[PRECIO]]</f>
        <v>0</v>
      </c>
      <c r="M733" s="2">
        <f>+Tabla356[[#This Row],[ENTRADAS]]*Tabla356[[#This Row],[PRECIO]]</f>
        <v>450</v>
      </c>
      <c r="N733" s="2">
        <f>+Tabla356[[#This Row],[SALIDAS]]*Tabla356[[#This Row],[PRECIO]]</f>
        <v>270</v>
      </c>
      <c r="O733" s="2">
        <f>+Tabla356[[#This Row],[BALANCE INICIAL2]]+Tabla356[[#This Row],[ENTRADAS3]]-Tabla356[[#This Row],[SALIDAS4]]</f>
        <v>180</v>
      </c>
    </row>
    <row r="734" spans="1:15">
      <c r="A734" s="9" t="s">
        <v>28</v>
      </c>
      <c r="B734" t="s">
        <v>884</v>
      </c>
      <c r="C734" t="s">
        <v>74</v>
      </c>
      <c r="D734" t="s">
        <v>238</v>
      </c>
      <c r="F734" s="9" t="s">
        <v>820</v>
      </c>
      <c r="G734">
        <v>1</v>
      </c>
      <c r="J734">
        <f>+Tabla356[[#This Row],[BALANCE INICIAL]]+Tabla356[[#This Row],[ENTRADAS]]-Tabla356[[#This Row],[SALIDAS]]</f>
        <v>1</v>
      </c>
      <c r="K734" s="2">
        <v>1200</v>
      </c>
      <c r="L734" s="2">
        <f>+Tabla356[[#This Row],[BALANCE INICIAL]]*Tabla356[[#This Row],[PRECIO]]</f>
        <v>1200</v>
      </c>
      <c r="M734" s="2">
        <f>+Tabla356[[#This Row],[ENTRADAS]]*Tabla356[[#This Row],[PRECIO]]</f>
        <v>0</v>
      </c>
      <c r="N734" s="2">
        <f>+Tabla356[[#This Row],[SALIDAS]]*Tabla356[[#This Row],[PRECIO]]</f>
        <v>0</v>
      </c>
      <c r="O734" s="2">
        <f>+Tabla356[[#This Row],[BALANCE INICIAL2]]+Tabla356[[#This Row],[ENTRADAS3]]-Tabla356[[#This Row],[SALIDAS4]]</f>
        <v>1200</v>
      </c>
    </row>
    <row r="735" spans="1:15">
      <c r="A735" s="9" t="s">
        <v>28</v>
      </c>
      <c r="B735" t="s">
        <v>884</v>
      </c>
      <c r="C735" t="s">
        <v>74</v>
      </c>
      <c r="D735" t="s">
        <v>239</v>
      </c>
      <c r="F735" s="9" t="s">
        <v>826</v>
      </c>
      <c r="G735">
        <v>100</v>
      </c>
      <c r="J735">
        <f>+Tabla356[[#This Row],[BALANCE INICIAL]]+Tabla356[[#This Row],[ENTRADAS]]-Tabla356[[#This Row],[SALIDAS]]</f>
        <v>100</v>
      </c>
      <c r="K735" s="2">
        <v>10.25</v>
      </c>
      <c r="L735" s="2">
        <f>+Tabla356[[#This Row],[BALANCE INICIAL]]*Tabla356[[#This Row],[PRECIO]]</f>
        <v>1025</v>
      </c>
      <c r="M735" s="2">
        <f>+Tabla356[[#This Row],[ENTRADAS]]*Tabla356[[#This Row],[PRECIO]]</f>
        <v>0</v>
      </c>
      <c r="N735" s="2">
        <f>+Tabla356[[#This Row],[SALIDAS]]*Tabla356[[#This Row],[PRECIO]]</f>
        <v>0</v>
      </c>
      <c r="O735" s="2">
        <f>+Tabla356[[#This Row],[BALANCE INICIAL2]]+Tabla356[[#This Row],[ENTRADAS3]]-Tabla356[[#This Row],[SALIDAS4]]</f>
        <v>1025</v>
      </c>
    </row>
    <row r="736" spans="1:15">
      <c r="A736" s="9" t="s">
        <v>28</v>
      </c>
      <c r="B736" t="s">
        <v>884</v>
      </c>
      <c r="C736" t="s">
        <v>74</v>
      </c>
      <c r="D736" t="s">
        <v>240</v>
      </c>
      <c r="F736" s="9" t="s">
        <v>850</v>
      </c>
      <c r="G736">
        <v>9</v>
      </c>
      <c r="J736">
        <f>+Tabla356[[#This Row],[BALANCE INICIAL]]+Tabla356[[#This Row],[ENTRADAS]]-Tabla356[[#This Row],[SALIDAS]]</f>
        <v>9</v>
      </c>
      <c r="K736" s="2">
        <v>170.9</v>
      </c>
      <c r="L736" s="2">
        <f>+Tabla356[[#This Row],[BALANCE INICIAL]]*Tabla356[[#This Row],[PRECIO]]</f>
        <v>1538.1000000000001</v>
      </c>
      <c r="M736" s="2">
        <f>+Tabla356[[#This Row],[ENTRADAS]]*Tabla356[[#This Row],[PRECIO]]</f>
        <v>0</v>
      </c>
      <c r="N736" s="2">
        <f>+Tabla356[[#This Row],[SALIDAS]]*Tabla356[[#This Row],[PRECIO]]</f>
        <v>0</v>
      </c>
      <c r="O736" s="2">
        <f>+Tabla356[[#This Row],[BALANCE INICIAL2]]+Tabla356[[#This Row],[ENTRADAS3]]-Tabla356[[#This Row],[SALIDAS4]]</f>
        <v>1538.1000000000001</v>
      </c>
    </row>
    <row r="737" spans="1:15">
      <c r="A737" s="9" t="s">
        <v>28</v>
      </c>
      <c r="B737" t="s">
        <v>884</v>
      </c>
      <c r="C737" t="s">
        <v>74</v>
      </c>
      <c r="D737" t="s">
        <v>244</v>
      </c>
      <c r="F737" s="9" t="s">
        <v>834</v>
      </c>
      <c r="G737">
        <v>24</v>
      </c>
      <c r="J737">
        <f>+Tabla356[[#This Row],[BALANCE INICIAL]]+Tabla356[[#This Row],[ENTRADAS]]-Tabla356[[#This Row],[SALIDAS]]</f>
        <v>24</v>
      </c>
      <c r="K737" s="2">
        <v>38</v>
      </c>
      <c r="L737" s="2">
        <f>+Tabla356[[#This Row],[BALANCE INICIAL]]*Tabla356[[#This Row],[PRECIO]]</f>
        <v>912</v>
      </c>
      <c r="M737" s="2">
        <f>+Tabla356[[#This Row],[ENTRADAS]]*Tabla356[[#This Row],[PRECIO]]</f>
        <v>0</v>
      </c>
      <c r="N737" s="2">
        <f>+Tabla356[[#This Row],[SALIDAS]]*Tabla356[[#This Row],[PRECIO]]</f>
        <v>0</v>
      </c>
      <c r="O737" s="2">
        <f>+Tabla356[[#This Row],[BALANCE INICIAL2]]+Tabla356[[#This Row],[ENTRADAS3]]-Tabla356[[#This Row],[SALIDAS4]]</f>
        <v>912</v>
      </c>
    </row>
    <row r="738" spans="1:15">
      <c r="A738" s="9" t="s">
        <v>28</v>
      </c>
      <c r="B738" t="s">
        <v>884</v>
      </c>
      <c r="C738" t="s">
        <v>74</v>
      </c>
      <c r="D738" t="s">
        <v>252</v>
      </c>
      <c r="F738" s="9" t="s">
        <v>820</v>
      </c>
      <c r="G738">
        <v>27</v>
      </c>
      <c r="J738">
        <f>+Tabla356[[#This Row],[BALANCE INICIAL]]+Tabla356[[#This Row],[ENTRADAS]]-Tabla356[[#This Row],[SALIDAS]]</f>
        <v>27</v>
      </c>
      <c r="K738" s="2">
        <v>220</v>
      </c>
      <c r="L738" s="2">
        <f>+Tabla356[[#This Row],[BALANCE INICIAL]]*Tabla356[[#This Row],[PRECIO]]</f>
        <v>5940</v>
      </c>
      <c r="M738" s="2">
        <f>+Tabla356[[#This Row],[ENTRADAS]]*Tabla356[[#This Row],[PRECIO]]</f>
        <v>0</v>
      </c>
      <c r="N738" s="2">
        <f>+Tabla356[[#This Row],[SALIDAS]]*Tabla356[[#This Row],[PRECIO]]</f>
        <v>0</v>
      </c>
      <c r="O738" s="2">
        <f>+Tabla356[[#This Row],[BALANCE INICIAL2]]+Tabla356[[#This Row],[ENTRADAS3]]-Tabla356[[#This Row],[SALIDAS4]]</f>
        <v>5940</v>
      </c>
    </row>
    <row r="739" spans="1:15">
      <c r="A739" s="9" t="s">
        <v>28</v>
      </c>
      <c r="B739" t="s">
        <v>884</v>
      </c>
      <c r="C739" t="s">
        <v>74</v>
      </c>
      <c r="D739" t="s">
        <v>253</v>
      </c>
      <c r="F739" s="9" t="s">
        <v>826</v>
      </c>
      <c r="G739">
        <v>177</v>
      </c>
      <c r="I739">
        <v>45</v>
      </c>
      <c r="J739">
        <f>+Tabla356[[#This Row],[BALANCE INICIAL]]+Tabla356[[#This Row],[ENTRADAS]]-Tabla356[[#This Row],[SALIDAS]]</f>
        <v>132</v>
      </c>
      <c r="K739" s="2">
        <v>32.119999999999997</v>
      </c>
      <c r="L739" s="2">
        <f>+Tabla356[[#This Row],[BALANCE INICIAL]]*Tabla356[[#This Row],[PRECIO]]</f>
        <v>5685.24</v>
      </c>
      <c r="M739" s="2">
        <f>+Tabla356[[#This Row],[ENTRADAS]]*Tabla356[[#This Row],[PRECIO]]</f>
        <v>0</v>
      </c>
      <c r="N739" s="2">
        <f>+Tabla356[[#This Row],[SALIDAS]]*Tabla356[[#This Row],[PRECIO]]</f>
        <v>1445.3999999999999</v>
      </c>
      <c r="O739" s="2">
        <f>+Tabla356[[#This Row],[BALANCE INICIAL2]]+Tabla356[[#This Row],[ENTRADAS3]]-Tabla356[[#This Row],[SALIDAS4]]</f>
        <v>4239.84</v>
      </c>
    </row>
    <row r="740" spans="1:15">
      <c r="A740" s="9" t="s">
        <v>28</v>
      </c>
      <c r="B740" t="s">
        <v>884</v>
      </c>
      <c r="C740" t="s">
        <v>74</v>
      </c>
      <c r="D740" t="s">
        <v>254</v>
      </c>
      <c r="F740" s="9" t="s">
        <v>826</v>
      </c>
      <c r="G740">
        <v>95</v>
      </c>
      <c r="H740">
        <v>25</v>
      </c>
      <c r="I740">
        <v>19</v>
      </c>
      <c r="J740">
        <f>+Tabla356[[#This Row],[BALANCE INICIAL]]+Tabla356[[#This Row],[ENTRADAS]]-Tabla356[[#This Row],[SALIDAS]]</f>
        <v>101</v>
      </c>
      <c r="K740" s="2">
        <v>19</v>
      </c>
      <c r="L740" s="2">
        <f>+Tabla356[[#This Row],[BALANCE INICIAL]]*Tabla356[[#This Row],[PRECIO]]</f>
        <v>1805</v>
      </c>
      <c r="M740" s="2">
        <f>+Tabla356[[#This Row],[ENTRADAS]]*Tabla356[[#This Row],[PRECIO]]</f>
        <v>475</v>
      </c>
      <c r="N740" s="2">
        <f>+Tabla356[[#This Row],[SALIDAS]]*Tabla356[[#This Row],[PRECIO]]</f>
        <v>361</v>
      </c>
      <c r="O740" s="2">
        <f>+Tabla356[[#This Row],[BALANCE INICIAL2]]+Tabla356[[#This Row],[ENTRADAS3]]-Tabla356[[#This Row],[SALIDAS4]]</f>
        <v>1919</v>
      </c>
    </row>
    <row r="741" spans="1:15">
      <c r="A741" s="9" t="s">
        <v>28</v>
      </c>
      <c r="B741" t="s">
        <v>884</v>
      </c>
      <c r="C741" t="s">
        <v>74</v>
      </c>
      <c r="D741" t="s">
        <v>261</v>
      </c>
      <c r="F741" s="9" t="s">
        <v>826</v>
      </c>
      <c r="G741">
        <v>6</v>
      </c>
      <c r="I741">
        <v>3</v>
      </c>
      <c r="J741">
        <f>+Tabla356[[#This Row],[BALANCE INICIAL]]+Tabla356[[#This Row],[ENTRADAS]]-Tabla356[[#This Row],[SALIDAS]]</f>
        <v>3</v>
      </c>
      <c r="K741" s="2">
        <v>20.92</v>
      </c>
      <c r="L741" s="2">
        <f>+Tabla356[[#This Row],[BALANCE INICIAL]]*Tabla356[[#This Row],[PRECIO]]</f>
        <v>125.52000000000001</v>
      </c>
      <c r="M741" s="2">
        <f>+Tabla356[[#This Row],[ENTRADAS]]*Tabla356[[#This Row],[PRECIO]]</f>
        <v>0</v>
      </c>
      <c r="N741" s="2">
        <f>+Tabla356[[#This Row],[SALIDAS]]*Tabla356[[#This Row],[PRECIO]]</f>
        <v>62.760000000000005</v>
      </c>
      <c r="O741" s="2">
        <f>+Tabla356[[#This Row],[BALANCE INICIAL2]]+Tabla356[[#This Row],[ENTRADAS3]]-Tabla356[[#This Row],[SALIDAS4]]</f>
        <v>62.760000000000005</v>
      </c>
    </row>
    <row r="742" spans="1:15">
      <c r="A742" s="9" t="s">
        <v>28</v>
      </c>
      <c r="B742" t="s">
        <v>884</v>
      </c>
      <c r="C742" t="s">
        <v>74</v>
      </c>
      <c r="D742" t="s">
        <v>262</v>
      </c>
      <c r="F742" s="9" t="s">
        <v>826</v>
      </c>
      <c r="G742">
        <v>11</v>
      </c>
      <c r="J742">
        <f>+Tabla356[[#This Row],[BALANCE INICIAL]]+Tabla356[[#This Row],[ENTRADAS]]-Tabla356[[#This Row],[SALIDAS]]</f>
        <v>11</v>
      </c>
      <c r="K742" s="2">
        <v>20.92</v>
      </c>
      <c r="L742" s="2">
        <f>+Tabla356[[#This Row],[BALANCE INICIAL]]*Tabla356[[#This Row],[PRECIO]]</f>
        <v>230.12</v>
      </c>
      <c r="M742" s="2">
        <f>+Tabla356[[#This Row],[ENTRADAS]]*Tabla356[[#This Row],[PRECIO]]</f>
        <v>0</v>
      </c>
      <c r="N742" s="2">
        <f>+Tabla356[[#This Row],[SALIDAS]]*Tabla356[[#This Row],[PRECIO]]</f>
        <v>0</v>
      </c>
      <c r="O742" s="2">
        <f>+Tabla356[[#This Row],[BALANCE INICIAL2]]+Tabla356[[#This Row],[ENTRADAS3]]-Tabla356[[#This Row],[SALIDAS4]]</f>
        <v>230.12</v>
      </c>
    </row>
    <row r="743" spans="1:15">
      <c r="A743" s="9" t="s">
        <v>28</v>
      </c>
      <c r="B743" t="s">
        <v>884</v>
      </c>
      <c r="C743" t="s">
        <v>74</v>
      </c>
      <c r="D743" t="s">
        <v>263</v>
      </c>
      <c r="F743" s="9" t="s">
        <v>842</v>
      </c>
      <c r="G743">
        <v>44</v>
      </c>
      <c r="J743">
        <f>+Tabla356[[#This Row],[BALANCE INICIAL]]+Tabla356[[#This Row],[ENTRADAS]]-Tabla356[[#This Row],[SALIDAS]]</f>
        <v>44</v>
      </c>
      <c r="K743" s="2">
        <v>134.4</v>
      </c>
      <c r="L743" s="2">
        <f>+Tabla356[[#This Row],[BALANCE INICIAL]]*Tabla356[[#This Row],[PRECIO]]</f>
        <v>5913.6</v>
      </c>
      <c r="M743" s="2">
        <f>+Tabla356[[#This Row],[ENTRADAS]]*Tabla356[[#This Row],[PRECIO]]</f>
        <v>0</v>
      </c>
      <c r="N743" s="2">
        <f>+Tabla356[[#This Row],[SALIDAS]]*Tabla356[[#This Row],[PRECIO]]</f>
        <v>0</v>
      </c>
      <c r="O743" s="2">
        <f>+Tabla356[[#This Row],[BALANCE INICIAL2]]+Tabla356[[#This Row],[ENTRADAS3]]-Tabla356[[#This Row],[SALIDAS4]]</f>
        <v>5913.6</v>
      </c>
    </row>
    <row r="744" spans="1:15">
      <c r="A744" s="9" t="s">
        <v>28</v>
      </c>
      <c r="B744" t="s">
        <v>884</v>
      </c>
      <c r="C744" t="s">
        <v>74</v>
      </c>
      <c r="D744" t="s">
        <v>264</v>
      </c>
      <c r="F744" s="9" t="s">
        <v>842</v>
      </c>
      <c r="G744">
        <v>203</v>
      </c>
      <c r="J744">
        <f>+Tabla356[[#This Row],[BALANCE INICIAL]]+Tabla356[[#This Row],[ENTRADAS]]-Tabla356[[#This Row],[SALIDAS]]</f>
        <v>203</v>
      </c>
      <c r="K744" s="2">
        <v>134.4</v>
      </c>
      <c r="L744" s="2">
        <f>+Tabla356[[#This Row],[BALANCE INICIAL]]*Tabla356[[#This Row],[PRECIO]]</f>
        <v>27283.200000000001</v>
      </c>
      <c r="M744" s="2">
        <f>+Tabla356[[#This Row],[ENTRADAS]]*Tabla356[[#This Row],[PRECIO]]</f>
        <v>0</v>
      </c>
      <c r="N744" s="2">
        <f>+Tabla356[[#This Row],[SALIDAS]]*Tabla356[[#This Row],[PRECIO]]</f>
        <v>0</v>
      </c>
      <c r="O744" s="2">
        <f>+Tabla356[[#This Row],[BALANCE INICIAL2]]+Tabla356[[#This Row],[ENTRADAS3]]-Tabla356[[#This Row],[SALIDAS4]]</f>
        <v>27283.200000000001</v>
      </c>
    </row>
    <row r="745" spans="1:15">
      <c r="A745" s="9" t="s">
        <v>28</v>
      </c>
      <c r="B745" t="s">
        <v>884</v>
      </c>
      <c r="C745" t="s">
        <v>74</v>
      </c>
      <c r="D745" t="s">
        <v>265</v>
      </c>
      <c r="F745" s="9" t="s">
        <v>842</v>
      </c>
      <c r="G745">
        <v>118</v>
      </c>
      <c r="J745">
        <f>+Tabla356[[#This Row],[BALANCE INICIAL]]+Tabla356[[#This Row],[ENTRADAS]]-Tabla356[[#This Row],[SALIDAS]]</f>
        <v>118</v>
      </c>
      <c r="K745" s="2">
        <v>134.4</v>
      </c>
      <c r="L745" s="2">
        <f>+Tabla356[[#This Row],[BALANCE INICIAL]]*Tabla356[[#This Row],[PRECIO]]</f>
        <v>15859.2</v>
      </c>
      <c r="M745" s="2">
        <f>+Tabla356[[#This Row],[ENTRADAS]]*Tabla356[[#This Row],[PRECIO]]</f>
        <v>0</v>
      </c>
      <c r="N745" s="2">
        <f>+Tabla356[[#This Row],[SALIDAS]]*Tabla356[[#This Row],[PRECIO]]</f>
        <v>0</v>
      </c>
      <c r="O745" s="2">
        <f>+Tabla356[[#This Row],[BALANCE INICIAL2]]+Tabla356[[#This Row],[ENTRADAS3]]-Tabla356[[#This Row],[SALIDAS4]]</f>
        <v>15859.2</v>
      </c>
    </row>
    <row r="746" spans="1:15">
      <c r="A746" s="9" t="s">
        <v>28</v>
      </c>
      <c r="B746" t="s">
        <v>884</v>
      </c>
      <c r="C746" t="s">
        <v>74</v>
      </c>
      <c r="D746" t="s">
        <v>266</v>
      </c>
      <c r="F746" s="9" t="s">
        <v>826</v>
      </c>
      <c r="G746">
        <v>360</v>
      </c>
      <c r="J746">
        <f>+Tabla356[[#This Row],[BALANCE INICIAL]]+Tabla356[[#This Row],[ENTRADAS]]-Tabla356[[#This Row],[SALIDAS]]</f>
        <v>360</v>
      </c>
      <c r="K746" s="2">
        <v>26</v>
      </c>
      <c r="L746" s="2">
        <f>+Tabla356[[#This Row],[BALANCE INICIAL]]*Tabla356[[#This Row],[PRECIO]]</f>
        <v>9360</v>
      </c>
      <c r="M746" s="2">
        <f>+Tabla356[[#This Row],[ENTRADAS]]*Tabla356[[#This Row],[PRECIO]]</f>
        <v>0</v>
      </c>
      <c r="N746" s="2">
        <f>+Tabla356[[#This Row],[SALIDAS]]*Tabla356[[#This Row],[PRECIO]]</f>
        <v>0</v>
      </c>
      <c r="O746" s="2">
        <f>+Tabla356[[#This Row],[BALANCE INICIAL2]]+Tabla356[[#This Row],[ENTRADAS3]]-Tabla356[[#This Row],[SALIDAS4]]</f>
        <v>9360</v>
      </c>
    </row>
    <row r="747" spans="1:15">
      <c r="A747" s="9" t="s">
        <v>28</v>
      </c>
      <c r="B747" t="s">
        <v>884</v>
      </c>
      <c r="C747" t="s">
        <v>74</v>
      </c>
      <c r="D747" t="s">
        <v>272</v>
      </c>
      <c r="F747" s="9" t="s">
        <v>820</v>
      </c>
      <c r="G747">
        <v>12</v>
      </c>
      <c r="J747">
        <f>+Tabla356[[#This Row],[BALANCE INICIAL]]+Tabla356[[#This Row],[ENTRADAS]]-Tabla356[[#This Row],[SALIDAS]]</f>
        <v>12</v>
      </c>
      <c r="K747" s="2">
        <v>6250</v>
      </c>
      <c r="L747" s="2">
        <f>+Tabla356[[#This Row],[BALANCE INICIAL]]*Tabla356[[#This Row],[PRECIO]]</f>
        <v>75000</v>
      </c>
      <c r="M747" s="2">
        <f>+Tabla356[[#This Row],[ENTRADAS]]*Tabla356[[#This Row],[PRECIO]]</f>
        <v>0</v>
      </c>
      <c r="N747" s="2">
        <f>+Tabla356[[#This Row],[SALIDAS]]*Tabla356[[#This Row],[PRECIO]]</f>
        <v>0</v>
      </c>
      <c r="O747" s="2">
        <f>+Tabla356[[#This Row],[BALANCE INICIAL2]]+Tabla356[[#This Row],[ENTRADAS3]]-Tabla356[[#This Row],[SALIDAS4]]</f>
        <v>75000</v>
      </c>
    </row>
    <row r="748" spans="1:15">
      <c r="A748" s="9" t="s">
        <v>28</v>
      </c>
      <c r="B748" t="s">
        <v>884</v>
      </c>
      <c r="C748" t="s">
        <v>74</v>
      </c>
      <c r="D748" t="s">
        <v>276</v>
      </c>
      <c r="F748" s="9" t="s">
        <v>853</v>
      </c>
      <c r="G748">
        <v>1404</v>
      </c>
      <c r="H748">
        <v>50</v>
      </c>
      <c r="I748">
        <v>1404</v>
      </c>
      <c r="J748">
        <f>+Tabla356[[#This Row],[BALANCE INICIAL]]+Tabla356[[#This Row],[ENTRADAS]]-Tabla356[[#This Row],[SALIDAS]]</f>
        <v>50</v>
      </c>
      <c r="K748" s="2">
        <v>2.11</v>
      </c>
      <c r="L748" s="2">
        <f>+Tabla356[[#This Row],[BALANCE INICIAL]]*Tabla356[[#This Row],[PRECIO]]</f>
        <v>2962.4399999999996</v>
      </c>
      <c r="M748" s="2">
        <f>+Tabla356[[#This Row],[ENTRADAS]]*Tabla356[[#This Row],[PRECIO]]</f>
        <v>105.5</v>
      </c>
      <c r="N748" s="2">
        <f>+Tabla356[[#This Row],[SALIDAS]]*Tabla356[[#This Row],[PRECIO]]</f>
        <v>2962.4399999999996</v>
      </c>
      <c r="O748" s="2">
        <f>+Tabla356[[#This Row],[BALANCE INICIAL2]]+Tabla356[[#This Row],[ENTRADAS3]]-Tabla356[[#This Row],[SALIDAS4]]</f>
        <v>105.5</v>
      </c>
    </row>
    <row r="749" spans="1:15">
      <c r="A749" s="9" t="s">
        <v>28</v>
      </c>
      <c r="B749" t="s">
        <v>884</v>
      </c>
      <c r="C749" t="s">
        <v>74</v>
      </c>
      <c r="D749" t="s">
        <v>284</v>
      </c>
      <c r="F749" s="9" t="s">
        <v>838</v>
      </c>
      <c r="G749">
        <v>5</v>
      </c>
      <c r="J749">
        <f>+Tabla356[[#This Row],[BALANCE INICIAL]]+Tabla356[[#This Row],[ENTRADAS]]-Tabla356[[#This Row],[SALIDAS]]</f>
        <v>5</v>
      </c>
      <c r="K749" s="2">
        <v>327.12</v>
      </c>
      <c r="L749" s="2">
        <f>+Tabla356[[#This Row],[BALANCE INICIAL]]*Tabla356[[#This Row],[PRECIO]]</f>
        <v>1635.6</v>
      </c>
      <c r="M749" s="2">
        <f>+Tabla356[[#This Row],[ENTRADAS]]*Tabla356[[#This Row],[PRECIO]]</f>
        <v>0</v>
      </c>
      <c r="N749" s="2">
        <f>+Tabla356[[#This Row],[SALIDAS]]*Tabla356[[#This Row],[PRECIO]]</f>
        <v>0</v>
      </c>
      <c r="O749" s="2">
        <f>+Tabla356[[#This Row],[BALANCE INICIAL2]]+Tabla356[[#This Row],[ENTRADAS3]]-Tabla356[[#This Row],[SALIDAS4]]</f>
        <v>1635.6</v>
      </c>
    </row>
    <row r="750" spans="1:15">
      <c r="A750" s="9" t="s">
        <v>28</v>
      </c>
      <c r="B750" t="s">
        <v>884</v>
      </c>
      <c r="C750" t="s">
        <v>74</v>
      </c>
      <c r="D750" t="s">
        <v>285</v>
      </c>
      <c r="F750" s="9" t="s">
        <v>820</v>
      </c>
      <c r="G750">
        <v>6</v>
      </c>
      <c r="I750">
        <v>1</v>
      </c>
      <c r="J750">
        <f>+Tabla356[[#This Row],[BALANCE INICIAL]]+Tabla356[[#This Row],[ENTRADAS]]-Tabla356[[#This Row],[SALIDAS]]</f>
        <v>5</v>
      </c>
      <c r="K750" s="2">
        <v>255.93</v>
      </c>
      <c r="L750" s="2">
        <f>+Tabla356[[#This Row],[BALANCE INICIAL]]*Tabla356[[#This Row],[PRECIO]]</f>
        <v>1535.58</v>
      </c>
      <c r="M750" s="2">
        <f>+Tabla356[[#This Row],[ENTRADAS]]*Tabla356[[#This Row],[PRECIO]]</f>
        <v>0</v>
      </c>
      <c r="N750" s="2">
        <f>+Tabla356[[#This Row],[SALIDAS]]*Tabla356[[#This Row],[PRECIO]]</f>
        <v>255.93</v>
      </c>
      <c r="O750" s="2">
        <f>+Tabla356[[#This Row],[BALANCE INICIAL2]]+Tabla356[[#This Row],[ENTRADAS3]]-Tabla356[[#This Row],[SALIDAS4]]</f>
        <v>1279.6499999999999</v>
      </c>
    </row>
    <row r="751" spans="1:15">
      <c r="A751" s="9" t="s">
        <v>28</v>
      </c>
      <c r="B751" t="s">
        <v>884</v>
      </c>
      <c r="C751" t="s">
        <v>74</v>
      </c>
      <c r="D751" t="s">
        <v>287</v>
      </c>
      <c r="F751" s="9" t="s">
        <v>820</v>
      </c>
      <c r="G751">
        <v>19</v>
      </c>
      <c r="I751">
        <v>1</v>
      </c>
      <c r="J751">
        <f>+Tabla356[[#This Row],[BALANCE INICIAL]]+Tabla356[[#This Row],[ENTRADAS]]-Tabla356[[#This Row],[SALIDAS]]</f>
        <v>18</v>
      </c>
      <c r="K751" s="2">
        <v>108</v>
      </c>
      <c r="L751" s="2">
        <f>+Tabla356[[#This Row],[BALANCE INICIAL]]*Tabla356[[#This Row],[PRECIO]]</f>
        <v>2052</v>
      </c>
      <c r="M751" s="2">
        <f>+Tabla356[[#This Row],[ENTRADAS]]*Tabla356[[#This Row],[PRECIO]]</f>
        <v>0</v>
      </c>
      <c r="N751" s="2">
        <f>+Tabla356[[#This Row],[SALIDAS]]*Tabla356[[#This Row],[PRECIO]]</f>
        <v>108</v>
      </c>
      <c r="O751" s="2">
        <f>+Tabla356[[#This Row],[BALANCE INICIAL2]]+Tabla356[[#This Row],[ENTRADAS3]]-Tabla356[[#This Row],[SALIDAS4]]</f>
        <v>1944</v>
      </c>
    </row>
    <row r="752" spans="1:15">
      <c r="A752" s="9" t="s">
        <v>28</v>
      </c>
      <c r="B752" t="s">
        <v>884</v>
      </c>
      <c r="C752" t="s">
        <v>74</v>
      </c>
      <c r="D752" t="s">
        <v>290</v>
      </c>
      <c r="F752" s="9" t="s">
        <v>820</v>
      </c>
      <c r="G752">
        <v>3</v>
      </c>
      <c r="J752">
        <f>+Tabla356[[#This Row],[BALANCE INICIAL]]+Tabla356[[#This Row],[ENTRADAS]]-Tabla356[[#This Row],[SALIDAS]]</f>
        <v>3</v>
      </c>
      <c r="K752" s="2">
        <v>24.58</v>
      </c>
      <c r="L752" s="2">
        <f>+Tabla356[[#This Row],[BALANCE INICIAL]]*Tabla356[[#This Row],[PRECIO]]</f>
        <v>73.739999999999995</v>
      </c>
      <c r="M752" s="2">
        <f>+Tabla356[[#This Row],[ENTRADAS]]*Tabla356[[#This Row],[PRECIO]]</f>
        <v>0</v>
      </c>
      <c r="N752" s="2">
        <f>+Tabla356[[#This Row],[SALIDAS]]*Tabla356[[#This Row],[PRECIO]]</f>
        <v>0</v>
      </c>
      <c r="O752" s="2">
        <f>+Tabla356[[#This Row],[BALANCE INICIAL2]]+Tabla356[[#This Row],[ENTRADAS3]]-Tabla356[[#This Row],[SALIDAS4]]</f>
        <v>73.739999999999995</v>
      </c>
    </row>
    <row r="753" spans="1:15">
      <c r="A753" s="9" t="s">
        <v>28</v>
      </c>
      <c r="B753" t="s">
        <v>884</v>
      </c>
      <c r="C753" t="s">
        <v>74</v>
      </c>
      <c r="D753" t="s">
        <v>291</v>
      </c>
      <c r="F753" s="9" t="s">
        <v>826</v>
      </c>
      <c r="G753">
        <v>760</v>
      </c>
      <c r="J753">
        <f>+Tabla356[[#This Row],[BALANCE INICIAL]]+Tabla356[[#This Row],[ENTRADAS]]-Tabla356[[#This Row],[SALIDAS]]</f>
        <v>760</v>
      </c>
      <c r="K753" s="2">
        <v>11.3</v>
      </c>
      <c r="L753" s="2">
        <f>+Tabla356[[#This Row],[BALANCE INICIAL]]*Tabla356[[#This Row],[PRECIO]]</f>
        <v>8588</v>
      </c>
      <c r="M753" s="2">
        <f>+Tabla356[[#This Row],[ENTRADAS]]*Tabla356[[#This Row],[PRECIO]]</f>
        <v>0</v>
      </c>
      <c r="N753" s="2">
        <f>+Tabla356[[#This Row],[SALIDAS]]*Tabla356[[#This Row],[PRECIO]]</f>
        <v>0</v>
      </c>
      <c r="O753" s="2">
        <f>+Tabla356[[#This Row],[BALANCE INICIAL2]]+Tabla356[[#This Row],[ENTRADAS3]]-Tabla356[[#This Row],[SALIDAS4]]</f>
        <v>8588</v>
      </c>
    </row>
    <row r="754" spans="1:15">
      <c r="A754" s="9" t="s">
        <v>28</v>
      </c>
      <c r="B754" t="s">
        <v>884</v>
      </c>
      <c r="C754" t="s">
        <v>74</v>
      </c>
      <c r="D754" t="s">
        <v>299</v>
      </c>
      <c r="F754" s="9" t="s">
        <v>820</v>
      </c>
      <c r="G754">
        <v>9</v>
      </c>
      <c r="I754">
        <v>3</v>
      </c>
      <c r="J754">
        <f>+Tabla356[[#This Row],[BALANCE INICIAL]]+Tabla356[[#This Row],[ENTRADAS]]-Tabla356[[#This Row],[SALIDAS]]</f>
        <v>6</v>
      </c>
      <c r="K754" s="2">
        <v>5</v>
      </c>
      <c r="L754" s="2">
        <f>+Tabla356[[#This Row],[BALANCE INICIAL]]*Tabla356[[#This Row],[PRECIO]]</f>
        <v>45</v>
      </c>
      <c r="M754" s="2">
        <f>+Tabla356[[#This Row],[ENTRADAS]]*Tabla356[[#This Row],[PRECIO]]</f>
        <v>0</v>
      </c>
      <c r="N754" s="2">
        <f>+Tabla356[[#This Row],[SALIDAS]]*Tabla356[[#This Row],[PRECIO]]</f>
        <v>15</v>
      </c>
      <c r="O754" s="2">
        <f>+Tabla356[[#This Row],[BALANCE INICIAL2]]+Tabla356[[#This Row],[ENTRADAS3]]-Tabla356[[#This Row],[SALIDAS4]]</f>
        <v>30</v>
      </c>
    </row>
    <row r="755" spans="1:15">
      <c r="A755" s="9" t="s">
        <v>28</v>
      </c>
      <c r="B755" t="s">
        <v>884</v>
      </c>
      <c r="C755" t="s">
        <v>74</v>
      </c>
      <c r="D755" t="s">
        <v>302</v>
      </c>
      <c r="F755" s="9" t="s">
        <v>826</v>
      </c>
      <c r="G755">
        <v>110</v>
      </c>
      <c r="H755">
        <v>20</v>
      </c>
      <c r="I755">
        <v>37</v>
      </c>
      <c r="J755">
        <f>+Tabla356[[#This Row],[BALANCE INICIAL]]+Tabla356[[#This Row],[ENTRADAS]]-Tabla356[[#This Row],[SALIDAS]]</f>
        <v>93</v>
      </c>
      <c r="K755" s="2">
        <v>148.47999999999999</v>
      </c>
      <c r="L755" s="2">
        <f>+Tabla356[[#This Row],[BALANCE INICIAL]]*Tabla356[[#This Row],[PRECIO]]</f>
        <v>16332.8</v>
      </c>
      <c r="M755" s="2">
        <f>+Tabla356[[#This Row],[ENTRADAS]]*Tabla356[[#This Row],[PRECIO]]</f>
        <v>2969.6</v>
      </c>
      <c r="N755" s="2">
        <f>+Tabla356[[#This Row],[SALIDAS]]*Tabla356[[#This Row],[PRECIO]]</f>
        <v>5493.7599999999993</v>
      </c>
      <c r="O755" s="2">
        <f>+Tabla356[[#This Row],[BALANCE INICIAL2]]+Tabla356[[#This Row],[ENTRADAS3]]-Tabla356[[#This Row],[SALIDAS4]]</f>
        <v>13808.64</v>
      </c>
    </row>
    <row r="756" spans="1:15">
      <c r="A756" s="9" t="s">
        <v>28</v>
      </c>
      <c r="B756" t="s">
        <v>884</v>
      </c>
      <c r="C756" t="s">
        <v>74</v>
      </c>
      <c r="D756" t="s">
        <v>309</v>
      </c>
      <c r="F756" s="9" t="s">
        <v>826</v>
      </c>
      <c r="G756">
        <v>340</v>
      </c>
      <c r="I756">
        <v>13</v>
      </c>
      <c r="J756">
        <f>+Tabla356[[#This Row],[BALANCE INICIAL]]+Tabla356[[#This Row],[ENTRADAS]]-Tabla356[[#This Row],[SALIDAS]]</f>
        <v>327</v>
      </c>
      <c r="K756" s="2">
        <v>25</v>
      </c>
      <c r="L756" s="2">
        <f>+Tabla356[[#This Row],[BALANCE INICIAL]]*Tabla356[[#This Row],[PRECIO]]</f>
        <v>8500</v>
      </c>
      <c r="M756" s="2">
        <f>+Tabla356[[#This Row],[ENTRADAS]]*Tabla356[[#This Row],[PRECIO]]</f>
        <v>0</v>
      </c>
      <c r="N756" s="2">
        <f>+Tabla356[[#This Row],[SALIDAS]]*Tabla356[[#This Row],[PRECIO]]</f>
        <v>325</v>
      </c>
      <c r="O756" s="2">
        <f>+Tabla356[[#This Row],[BALANCE INICIAL2]]+Tabla356[[#This Row],[ENTRADAS3]]-Tabla356[[#This Row],[SALIDAS4]]</f>
        <v>8175</v>
      </c>
    </row>
    <row r="757" spans="1:15">
      <c r="A757" s="9" t="s">
        <v>28</v>
      </c>
      <c r="B757" t="s">
        <v>884</v>
      </c>
      <c r="C757" t="s">
        <v>74</v>
      </c>
      <c r="D757" t="s">
        <v>310</v>
      </c>
      <c r="F757" s="9" t="s">
        <v>826</v>
      </c>
      <c r="G757">
        <v>445</v>
      </c>
      <c r="H757">
        <v>10</v>
      </c>
      <c r="I757">
        <v>2</v>
      </c>
      <c r="J757">
        <f>+Tabla356[[#This Row],[BALANCE INICIAL]]+Tabla356[[#This Row],[ENTRADAS]]-Tabla356[[#This Row],[SALIDAS]]</f>
        <v>453</v>
      </c>
      <c r="K757" s="2">
        <v>3.95</v>
      </c>
      <c r="L757" s="2">
        <f>+Tabla356[[#This Row],[BALANCE INICIAL]]*Tabla356[[#This Row],[PRECIO]]</f>
        <v>1757.75</v>
      </c>
      <c r="M757" s="2">
        <f>+Tabla356[[#This Row],[ENTRADAS]]*Tabla356[[#This Row],[PRECIO]]</f>
        <v>39.5</v>
      </c>
      <c r="N757" s="2">
        <f>+Tabla356[[#This Row],[SALIDAS]]*Tabla356[[#This Row],[PRECIO]]</f>
        <v>7.9</v>
      </c>
      <c r="O757" s="2">
        <f>+Tabla356[[#This Row],[BALANCE INICIAL2]]+Tabla356[[#This Row],[ENTRADAS3]]-Tabla356[[#This Row],[SALIDAS4]]</f>
        <v>1789.35</v>
      </c>
    </row>
    <row r="758" spans="1:15">
      <c r="A758" s="9" t="s">
        <v>28</v>
      </c>
      <c r="B758" t="s">
        <v>884</v>
      </c>
      <c r="C758" t="s">
        <v>74</v>
      </c>
      <c r="D758" t="s">
        <v>933</v>
      </c>
      <c r="F758" s="9" t="s">
        <v>826</v>
      </c>
      <c r="H758">
        <v>60</v>
      </c>
      <c r="I758">
        <v>6</v>
      </c>
      <c r="J758">
        <f>+Tabla356[[#This Row],[BALANCE INICIAL]]+Tabla356[[#This Row],[ENTRADAS]]-Tabla356[[#This Row],[SALIDAS]]</f>
        <v>54</v>
      </c>
      <c r="K758" s="2">
        <v>17.11</v>
      </c>
      <c r="L758" s="2">
        <f>+Tabla356[[#This Row],[BALANCE INICIAL]]*Tabla356[[#This Row],[PRECIO]]</f>
        <v>0</v>
      </c>
      <c r="M758" s="2">
        <f>+Tabla356[[#This Row],[ENTRADAS]]*Tabla356[[#This Row],[PRECIO]]</f>
        <v>1026.5999999999999</v>
      </c>
      <c r="N758" s="2">
        <f>+Tabla356[[#This Row],[SALIDAS]]*Tabla356[[#This Row],[PRECIO]]</f>
        <v>102.66</v>
      </c>
      <c r="O758" s="2">
        <f>+Tabla356[[#This Row],[BALANCE INICIAL2]]+Tabla356[[#This Row],[ENTRADAS3]]-Tabla356[[#This Row],[SALIDAS4]]</f>
        <v>923.93999999999994</v>
      </c>
    </row>
    <row r="759" spans="1:15">
      <c r="A759" s="9" t="s">
        <v>28</v>
      </c>
      <c r="B759" t="s">
        <v>884</v>
      </c>
      <c r="C759" t="s">
        <v>74</v>
      </c>
      <c r="D759" t="s">
        <v>934</v>
      </c>
      <c r="F759" s="9" t="s">
        <v>826</v>
      </c>
      <c r="H759">
        <v>5</v>
      </c>
      <c r="J759">
        <f>+Tabla356[[#This Row],[BALANCE INICIAL]]+Tabla356[[#This Row],[ENTRADAS]]-Tabla356[[#This Row],[SALIDAS]]</f>
        <v>5</v>
      </c>
      <c r="K759" s="2">
        <v>83.19</v>
      </c>
      <c r="L759" s="2">
        <f>+Tabla356[[#This Row],[BALANCE INICIAL]]*Tabla356[[#This Row],[PRECIO]]</f>
        <v>0</v>
      </c>
      <c r="M759" s="2">
        <f>+Tabla356[[#This Row],[ENTRADAS]]*Tabla356[[#This Row],[PRECIO]]</f>
        <v>415.95</v>
      </c>
      <c r="N759" s="2">
        <f>+Tabla356[[#This Row],[SALIDAS]]*Tabla356[[#This Row],[PRECIO]]</f>
        <v>0</v>
      </c>
      <c r="O759" s="2">
        <f>+Tabla356[[#This Row],[BALANCE INICIAL2]]+Tabla356[[#This Row],[ENTRADAS3]]-Tabla356[[#This Row],[SALIDAS4]]</f>
        <v>415.95</v>
      </c>
    </row>
    <row r="760" spans="1:15">
      <c r="A760" s="9" t="s">
        <v>28</v>
      </c>
      <c r="B760" t="s">
        <v>884</v>
      </c>
      <c r="C760" t="s">
        <v>74</v>
      </c>
      <c r="D760" t="s">
        <v>935</v>
      </c>
      <c r="F760" s="9" t="s">
        <v>826</v>
      </c>
      <c r="H760">
        <v>5</v>
      </c>
      <c r="J760">
        <f>+Tabla356[[#This Row],[BALANCE INICIAL]]+Tabla356[[#This Row],[ENTRADAS]]-Tabla356[[#This Row],[SALIDAS]]</f>
        <v>5</v>
      </c>
      <c r="K760" s="2">
        <v>38.35</v>
      </c>
      <c r="L760" s="2">
        <f>+Tabla356[[#This Row],[BALANCE INICIAL]]*Tabla356[[#This Row],[PRECIO]]</f>
        <v>0</v>
      </c>
      <c r="M760" s="2">
        <f>+Tabla356[[#This Row],[ENTRADAS]]*Tabla356[[#This Row],[PRECIO]]</f>
        <v>191.75</v>
      </c>
      <c r="N760" s="2">
        <f>+Tabla356[[#This Row],[SALIDAS]]*Tabla356[[#This Row],[PRECIO]]</f>
        <v>0</v>
      </c>
      <c r="O760" s="2">
        <f>+Tabla356[[#This Row],[BALANCE INICIAL2]]+Tabla356[[#This Row],[ENTRADAS3]]-Tabla356[[#This Row],[SALIDAS4]]</f>
        <v>191.75</v>
      </c>
    </row>
    <row r="761" spans="1:15">
      <c r="A761" s="9" t="s">
        <v>28</v>
      </c>
      <c r="B761" t="s">
        <v>884</v>
      </c>
      <c r="C761" t="s">
        <v>74</v>
      </c>
      <c r="D761" t="s">
        <v>311</v>
      </c>
      <c r="F761" s="9" t="s">
        <v>820</v>
      </c>
      <c r="G761">
        <v>63</v>
      </c>
      <c r="I761">
        <v>7</v>
      </c>
      <c r="J761">
        <f>+Tabla356[[#This Row],[BALANCE INICIAL]]+Tabla356[[#This Row],[ENTRADAS]]-Tabla356[[#This Row],[SALIDAS]]</f>
        <v>56</v>
      </c>
      <c r="K761" s="2">
        <v>19.5</v>
      </c>
      <c r="L761" s="2">
        <f>+Tabla356[[#This Row],[BALANCE INICIAL]]*Tabla356[[#This Row],[PRECIO]]</f>
        <v>1228.5</v>
      </c>
      <c r="M761" s="2">
        <f>+Tabla356[[#This Row],[ENTRADAS]]*Tabla356[[#This Row],[PRECIO]]</f>
        <v>0</v>
      </c>
      <c r="N761" s="2">
        <f>+Tabla356[[#This Row],[SALIDAS]]*Tabla356[[#This Row],[PRECIO]]</f>
        <v>136.5</v>
      </c>
      <c r="O761" s="2">
        <f>+Tabla356[[#This Row],[BALANCE INICIAL2]]+Tabla356[[#This Row],[ENTRADAS3]]-Tabla356[[#This Row],[SALIDAS4]]</f>
        <v>1092</v>
      </c>
    </row>
    <row r="762" spans="1:15">
      <c r="A762" s="9" t="s">
        <v>28</v>
      </c>
      <c r="B762" t="s">
        <v>884</v>
      </c>
      <c r="C762" t="s">
        <v>74</v>
      </c>
      <c r="D762" t="s">
        <v>480</v>
      </c>
      <c r="F762" s="9" t="s">
        <v>826</v>
      </c>
      <c r="G762">
        <v>20</v>
      </c>
      <c r="J762">
        <f>+Tabla356[[#This Row],[BALANCE INICIAL]]+Tabla356[[#This Row],[ENTRADAS]]-Tabla356[[#This Row],[SALIDAS]]</f>
        <v>20</v>
      </c>
      <c r="K762" s="2">
        <v>23729.33</v>
      </c>
      <c r="L762" s="2">
        <f>+Tabla356[[#This Row],[BALANCE INICIAL]]*Tabla356[[#This Row],[PRECIO]]</f>
        <v>474586.60000000003</v>
      </c>
      <c r="M762" s="2">
        <f>+Tabla356[[#This Row],[ENTRADAS]]*Tabla356[[#This Row],[PRECIO]]</f>
        <v>0</v>
      </c>
      <c r="N762" s="2">
        <f>+Tabla356[[#This Row],[SALIDAS]]*Tabla356[[#This Row],[PRECIO]]</f>
        <v>0</v>
      </c>
      <c r="O762" s="2">
        <f>+Tabla356[[#This Row],[BALANCE INICIAL2]]+Tabla356[[#This Row],[ENTRADAS3]]-Tabla356[[#This Row],[SALIDAS4]]</f>
        <v>474586.60000000003</v>
      </c>
    </row>
    <row r="763" spans="1:15">
      <c r="A763" s="9" t="s">
        <v>28</v>
      </c>
      <c r="B763" t="s">
        <v>884</v>
      </c>
      <c r="C763" t="s">
        <v>74</v>
      </c>
      <c r="D763" t="s">
        <v>481</v>
      </c>
      <c r="F763" s="9" t="s">
        <v>864</v>
      </c>
      <c r="G763">
        <v>0</v>
      </c>
      <c r="J763">
        <f>+Tabla356[[#This Row],[BALANCE INICIAL]]+Tabla356[[#This Row],[ENTRADAS]]-Tabla356[[#This Row],[SALIDAS]]</f>
        <v>0</v>
      </c>
      <c r="K763" s="2">
        <v>18271.189999999999</v>
      </c>
      <c r="L763" s="2">
        <f>+Tabla356[[#This Row],[BALANCE INICIAL]]*Tabla356[[#This Row],[PRECIO]]</f>
        <v>0</v>
      </c>
      <c r="M763" s="2">
        <f>+Tabla356[[#This Row],[ENTRADAS]]*Tabla356[[#This Row],[PRECIO]]</f>
        <v>0</v>
      </c>
      <c r="N763" s="2">
        <f>+Tabla356[[#This Row],[SALIDAS]]*Tabla356[[#This Row],[PRECIO]]</f>
        <v>0</v>
      </c>
      <c r="O763" s="2">
        <f>+Tabla356[[#This Row],[BALANCE INICIAL2]]+Tabla356[[#This Row],[ENTRADAS3]]-Tabla356[[#This Row],[SALIDAS4]]</f>
        <v>0</v>
      </c>
    </row>
    <row r="764" spans="1:15">
      <c r="A764" s="9" t="s">
        <v>28</v>
      </c>
      <c r="B764" t="s">
        <v>884</v>
      </c>
      <c r="C764" t="s">
        <v>74</v>
      </c>
      <c r="D764" t="s">
        <v>482</v>
      </c>
      <c r="F764" s="9" t="s">
        <v>826</v>
      </c>
      <c r="G764">
        <v>4</v>
      </c>
      <c r="J764">
        <f>+Tabla356[[#This Row],[BALANCE INICIAL]]+Tabla356[[#This Row],[ENTRADAS]]-Tabla356[[#This Row],[SALIDAS]]</f>
        <v>4</v>
      </c>
      <c r="K764" s="2">
        <v>3331.38</v>
      </c>
      <c r="L764" s="2">
        <f>+Tabla356[[#This Row],[BALANCE INICIAL]]*Tabla356[[#This Row],[PRECIO]]</f>
        <v>13325.52</v>
      </c>
      <c r="M764" s="2">
        <f>+Tabla356[[#This Row],[ENTRADAS]]*Tabla356[[#This Row],[PRECIO]]</f>
        <v>0</v>
      </c>
      <c r="N764" s="2">
        <f>+Tabla356[[#This Row],[SALIDAS]]*Tabla356[[#This Row],[PRECIO]]</f>
        <v>0</v>
      </c>
      <c r="O764" s="2">
        <f>+Tabla356[[#This Row],[BALANCE INICIAL2]]+Tabla356[[#This Row],[ENTRADAS3]]-Tabla356[[#This Row],[SALIDAS4]]</f>
        <v>13325.52</v>
      </c>
    </row>
    <row r="765" spans="1:15">
      <c r="A765" s="9" t="s">
        <v>28</v>
      </c>
      <c r="B765" t="s">
        <v>884</v>
      </c>
      <c r="C765" t="s">
        <v>74</v>
      </c>
      <c r="D765" t="s">
        <v>483</v>
      </c>
      <c r="F765" s="9" t="s">
        <v>864</v>
      </c>
      <c r="G765">
        <v>2</v>
      </c>
      <c r="J765">
        <f>+Tabla356[[#This Row],[BALANCE INICIAL]]+Tabla356[[#This Row],[ENTRADAS]]-Tabla356[[#This Row],[SALIDAS]]</f>
        <v>2</v>
      </c>
      <c r="K765" s="2">
        <v>25000</v>
      </c>
      <c r="L765" s="2">
        <f>+Tabla356[[#This Row],[BALANCE INICIAL]]*Tabla356[[#This Row],[PRECIO]]</f>
        <v>50000</v>
      </c>
      <c r="M765" s="2">
        <f>+Tabla356[[#This Row],[ENTRADAS]]*Tabla356[[#This Row],[PRECIO]]</f>
        <v>0</v>
      </c>
      <c r="N765" s="2">
        <f>+Tabla356[[#This Row],[SALIDAS]]*Tabla356[[#This Row],[PRECIO]]</f>
        <v>0</v>
      </c>
      <c r="O765" s="2">
        <f>+Tabla356[[#This Row],[BALANCE INICIAL2]]+Tabla356[[#This Row],[ENTRADAS3]]-Tabla356[[#This Row],[SALIDAS4]]</f>
        <v>50000</v>
      </c>
    </row>
    <row r="766" spans="1:15">
      <c r="A766" s="9" t="s">
        <v>28</v>
      </c>
      <c r="B766" t="s">
        <v>884</v>
      </c>
      <c r="C766" t="s">
        <v>74</v>
      </c>
      <c r="D766" t="s">
        <v>484</v>
      </c>
      <c r="F766" s="9" t="s">
        <v>864</v>
      </c>
      <c r="G766">
        <v>30</v>
      </c>
      <c r="J766">
        <f>+Tabla356[[#This Row],[BALANCE INICIAL]]+Tabla356[[#This Row],[ENTRADAS]]-Tabla356[[#This Row],[SALIDAS]]</f>
        <v>30</v>
      </c>
      <c r="K766" s="2">
        <v>5000</v>
      </c>
      <c r="L766" s="2">
        <f>+Tabla356[[#This Row],[BALANCE INICIAL]]*Tabla356[[#This Row],[PRECIO]]</f>
        <v>150000</v>
      </c>
      <c r="M766" s="2">
        <f>+Tabla356[[#This Row],[ENTRADAS]]*Tabla356[[#This Row],[PRECIO]]</f>
        <v>0</v>
      </c>
      <c r="N766" s="2">
        <f>+Tabla356[[#This Row],[SALIDAS]]*Tabla356[[#This Row],[PRECIO]]</f>
        <v>0</v>
      </c>
      <c r="O766" s="2">
        <f>+Tabla356[[#This Row],[BALANCE INICIAL2]]+Tabla356[[#This Row],[ENTRADAS3]]-Tabla356[[#This Row],[SALIDAS4]]</f>
        <v>150000</v>
      </c>
    </row>
    <row r="767" spans="1:15">
      <c r="A767" s="9" t="s">
        <v>28</v>
      </c>
      <c r="B767" t="s">
        <v>884</v>
      </c>
      <c r="C767" t="s">
        <v>74</v>
      </c>
      <c r="F767" s="9"/>
      <c r="G767">
        <v>0</v>
      </c>
      <c r="J767">
        <f>+Tabla356[[#This Row],[BALANCE INICIAL]]+Tabla356[[#This Row],[ENTRADAS]]-Tabla356[[#This Row],[SALIDAS]]</f>
        <v>0</v>
      </c>
      <c r="K767" s="2"/>
      <c r="L767" s="2">
        <f>+Tabla356[[#This Row],[BALANCE INICIAL]]*Tabla356[[#This Row],[PRECIO]]</f>
        <v>0</v>
      </c>
      <c r="M767" s="2">
        <f>+Tabla356[[#This Row],[ENTRADAS]]*Tabla356[[#This Row],[PRECIO]]</f>
        <v>0</v>
      </c>
      <c r="N767" s="2">
        <f>+Tabla356[[#This Row],[SALIDAS]]*Tabla356[[#This Row],[PRECIO]]</f>
        <v>0</v>
      </c>
      <c r="O767" s="2">
        <f>+Tabla356[[#This Row],[BALANCE INICIAL2]]+Tabla356[[#This Row],[ENTRADAS3]]-Tabla356[[#This Row],[SALIDAS4]]</f>
        <v>0</v>
      </c>
    </row>
    <row r="768" spans="1:15">
      <c r="A768" s="9" t="s">
        <v>28</v>
      </c>
      <c r="B768" t="s">
        <v>884</v>
      </c>
      <c r="C768" t="s">
        <v>71</v>
      </c>
      <c r="D768" t="s">
        <v>126</v>
      </c>
      <c r="F768" s="9" t="s">
        <v>826</v>
      </c>
      <c r="G768">
        <v>7</v>
      </c>
      <c r="J768">
        <f>+Tabla356[[#This Row],[BALANCE INICIAL]]+Tabla356[[#This Row],[ENTRADAS]]-Tabla356[[#This Row],[SALIDAS]]</f>
        <v>7</v>
      </c>
      <c r="K768" s="2">
        <v>524.13</v>
      </c>
      <c r="L768" s="2">
        <f>+Tabla356[[#This Row],[BALANCE INICIAL]]*Tabla356[[#This Row],[PRECIO]]</f>
        <v>3668.91</v>
      </c>
      <c r="M768" s="2">
        <f>+Tabla356[[#This Row],[ENTRADAS]]*Tabla356[[#This Row],[PRECIO]]</f>
        <v>0</v>
      </c>
      <c r="N768" s="2">
        <f>+Tabla356[[#This Row],[SALIDAS]]*Tabla356[[#This Row],[PRECIO]]</f>
        <v>0</v>
      </c>
      <c r="O768" s="2">
        <f>+Tabla356[[#This Row],[BALANCE INICIAL2]]+Tabla356[[#This Row],[ENTRADAS3]]-Tabla356[[#This Row],[SALIDAS4]]</f>
        <v>3668.91</v>
      </c>
    </row>
    <row r="769" spans="1:15">
      <c r="A769" s="9" t="s">
        <v>28</v>
      </c>
      <c r="B769" t="s">
        <v>884</v>
      </c>
      <c r="C769" t="s">
        <v>71</v>
      </c>
      <c r="D769" t="s">
        <v>127</v>
      </c>
      <c r="F769" s="9" t="s">
        <v>826</v>
      </c>
      <c r="G769">
        <v>12</v>
      </c>
      <c r="I769">
        <v>8</v>
      </c>
      <c r="J769">
        <f>+Tabla356[[#This Row],[BALANCE INICIAL]]+Tabla356[[#This Row],[ENTRADAS]]-Tabla356[[#This Row],[SALIDAS]]</f>
        <v>4</v>
      </c>
      <c r="K769" s="2">
        <v>244</v>
      </c>
      <c r="L769" s="2">
        <f>+Tabla356[[#This Row],[BALANCE INICIAL]]*Tabla356[[#This Row],[PRECIO]]</f>
        <v>2928</v>
      </c>
      <c r="M769" s="2">
        <f>+Tabla356[[#This Row],[ENTRADAS]]*Tabla356[[#This Row],[PRECIO]]</f>
        <v>0</v>
      </c>
      <c r="N769" s="2">
        <f>+Tabla356[[#This Row],[SALIDAS]]*Tabla356[[#This Row],[PRECIO]]</f>
        <v>1952</v>
      </c>
      <c r="O769" s="2">
        <f>+Tabla356[[#This Row],[BALANCE INICIAL2]]+Tabla356[[#This Row],[ENTRADAS3]]-Tabla356[[#This Row],[SALIDAS4]]</f>
        <v>976</v>
      </c>
    </row>
    <row r="770" spans="1:15">
      <c r="A770" s="9" t="s">
        <v>30</v>
      </c>
      <c r="B770" s="17" t="s">
        <v>876</v>
      </c>
      <c r="C770" t="s">
        <v>73</v>
      </c>
      <c r="D770" t="s">
        <v>133</v>
      </c>
      <c r="F770" s="9" t="s">
        <v>826</v>
      </c>
      <c r="G770">
        <v>2500</v>
      </c>
      <c r="J770">
        <f>+Tabla356[[#This Row],[BALANCE INICIAL]]+Tabla356[[#This Row],[ENTRADAS]]-Tabla356[[#This Row],[SALIDAS]]</f>
        <v>2500</v>
      </c>
      <c r="K770" s="2">
        <v>186</v>
      </c>
      <c r="L770" s="2">
        <f>+Tabla356[[#This Row],[BALANCE INICIAL]]*Tabla356[[#This Row],[PRECIO]]</f>
        <v>465000</v>
      </c>
      <c r="M770" s="2">
        <f>+Tabla356[[#This Row],[ENTRADAS]]*Tabla356[[#This Row],[PRECIO]]</f>
        <v>0</v>
      </c>
      <c r="N770" s="2">
        <f>+Tabla356[[#This Row],[SALIDAS]]*Tabla356[[#This Row],[PRECIO]]</f>
        <v>0</v>
      </c>
      <c r="O770" s="2">
        <f>+Tabla356[[#This Row],[BALANCE INICIAL2]]+Tabla356[[#This Row],[ENTRADAS3]]-Tabla356[[#This Row],[SALIDAS4]]</f>
        <v>465000</v>
      </c>
    </row>
    <row r="771" spans="1:15">
      <c r="A771" s="9" t="s">
        <v>30</v>
      </c>
      <c r="B771" s="17" t="s">
        <v>876</v>
      </c>
      <c r="C771" t="s">
        <v>73</v>
      </c>
      <c r="D771" t="s">
        <v>134</v>
      </c>
      <c r="F771" s="9" t="s">
        <v>826</v>
      </c>
      <c r="H771">
        <v>12</v>
      </c>
      <c r="I771">
        <v>12</v>
      </c>
      <c r="J771">
        <f>+Tabla356[[#This Row],[BALANCE INICIAL]]+Tabla356[[#This Row],[ENTRADAS]]-Tabla356[[#This Row],[SALIDAS]]</f>
        <v>0</v>
      </c>
      <c r="K771" s="2">
        <v>600</v>
      </c>
      <c r="L771" s="2">
        <f>+Tabla356[[#This Row],[BALANCE INICIAL]]*Tabla356[[#This Row],[PRECIO]]</f>
        <v>0</v>
      </c>
      <c r="M771" s="2">
        <f>+Tabla356[[#This Row],[ENTRADAS]]*Tabla356[[#This Row],[PRECIO]]</f>
        <v>7200</v>
      </c>
      <c r="N771" s="2">
        <f>+Tabla356[[#This Row],[SALIDAS]]*Tabla356[[#This Row],[PRECIO]]</f>
        <v>7200</v>
      </c>
      <c r="O771" s="2">
        <f>+Tabla356[[#This Row],[BALANCE INICIAL2]]+Tabla356[[#This Row],[ENTRADAS3]]-Tabla356[[#This Row],[SALIDAS4]]</f>
        <v>0</v>
      </c>
    </row>
    <row r="772" spans="1:15">
      <c r="A772" s="9" t="s">
        <v>30</v>
      </c>
      <c r="B772" s="17" t="s">
        <v>876</v>
      </c>
      <c r="C772" t="s">
        <v>73</v>
      </c>
      <c r="D772" t="s">
        <v>135</v>
      </c>
      <c r="F772" s="9" t="s">
        <v>826</v>
      </c>
      <c r="H772">
        <v>200</v>
      </c>
      <c r="I772">
        <v>200</v>
      </c>
      <c r="J772">
        <f>+Tabla356[[#This Row],[BALANCE INICIAL]]+Tabla356[[#This Row],[ENTRADAS]]-Tabla356[[#This Row],[SALIDAS]]</f>
        <v>0</v>
      </c>
      <c r="K772" s="2">
        <v>350</v>
      </c>
      <c r="L772" s="2">
        <f>+Tabla356[[#This Row],[BALANCE INICIAL]]*Tabla356[[#This Row],[PRECIO]]</f>
        <v>0</v>
      </c>
      <c r="M772" s="2">
        <f>+Tabla356[[#This Row],[ENTRADAS]]*Tabla356[[#This Row],[PRECIO]]</f>
        <v>70000</v>
      </c>
      <c r="N772" s="2">
        <f>+Tabla356[[#This Row],[SALIDAS]]*Tabla356[[#This Row],[PRECIO]]</f>
        <v>70000</v>
      </c>
      <c r="O772" s="2">
        <f>+Tabla356[[#This Row],[BALANCE INICIAL2]]+Tabla356[[#This Row],[ENTRADAS3]]-Tabla356[[#This Row],[SALIDAS4]]</f>
        <v>0</v>
      </c>
    </row>
    <row r="773" spans="1:15">
      <c r="A773" s="9" t="s">
        <v>30</v>
      </c>
      <c r="B773" s="17" t="s">
        <v>876</v>
      </c>
      <c r="C773" t="s">
        <v>73</v>
      </c>
      <c r="D773" t="s">
        <v>136</v>
      </c>
      <c r="F773" s="9" t="s">
        <v>829</v>
      </c>
      <c r="H773">
        <v>130</v>
      </c>
      <c r="I773">
        <v>130</v>
      </c>
      <c r="J773">
        <f>+Tabla356[[#This Row],[BALANCE INICIAL]]+Tabla356[[#This Row],[ENTRADAS]]-Tabla356[[#This Row],[SALIDAS]]</f>
        <v>0</v>
      </c>
      <c r="K773" s="2">
        <v>400</v>
      </c>
      <c r="L773" s="2">
        <f>+Tabla356[[#This Row],[BALANCE INICIAL]]*Tabla356[[#This Row],[PRECIO]]</f>
        <v>0</v>
      </c>
      <c r="M773" s="2">
        <f>+Tabla356[[#This Row],[ENTRADAS]]*Tabla356[[#This Row],[PRECIO]]</f>
        <v>52000</v>
      </c>
      <c r="N773" s="2">
        <f>+Tabla356[[#This Row],[SALIDAS]]*Tabla356[[#This Row],[PRECIO]]</f>
        <v>52000</v>
      </c>
      <c r="O773" s="2">
        <f>+Tabla356[[#This Row],[BALANCE INICIAL2]]+Tabla356[[#This Row],[ENTRADAS3]]-Tabla356[[#This Row],[SALIDAS4]]</f>
        <v>0</v>
      </c>
    </row>
    <row r="774" spans="1:15">
      <c r="A774" s="9" t="s">
        <v>30</v>
      </c>
      <c r="B774" s="17" t="s">
        <v>876</v>
      </c>
      <c r="C774" t="s">
        <v>73</v>
      </c>
      <c r="D774" t="s">
        <v>137</v>
      </c>
      <c r="F774" s="9" t="s">
        <v>829</v>
      </c>
      <c r="H774">
        <v>60</v>
      </c>
      <c r="I774">
        <v>60</v>
      </c>
      <c r="J774">
        <f>+Tabla356[[#This Row],[BALANCE INICIAL]]+Tabla356[[#This Row],[ENTRADAS]]-Tabla356[[#This Row],[SALIDAS]]</f>
        <v>0</v>
      </c>
      <c r="K774" s="2">
        <v>380</v>
      </c>
      <c r="L774" s="2">
        <f>+Tabla356[[#This Row],[BALANCE INICIAL]]*Tabla356[[#This Row],[PRECIO]]</f>
        <v>0</v>
      </c>
      <c r="M774" s="2">
        <f>+Tabla356[[#This Row],[ENTRADAS]]*Tabla356[[#This Row],[PRECIO]]</f>
        <v>22800</v>
      </c>
      <c r="N774" s="2">
        <f>+Tabla356[[#This Row],[SALIDAS]]*Tabla356[[#This Row],[PRECIO]]</f>
        <v>22800</v>
      </c>
      <c r="O774" s="2">
        <f>+Tabla356[[#This Row],[BALANCE INICIAL2]]+Tabla356[[#This Row],[ENTRADAS3]]-Tabla356[[#This Row],[SALIDAS4]]</f>
        <v>0</v>
      </c>
    </row>
    <row r="775" spans="1:15">
      <c r="A775" s="9" t="s">
        <v>30</v>
      </c>
      <c r="B775" s="17" t="s">
        <v>876</v>
      </c>
      <c r="C775" t="s">
        <v>73</v>
      </c>
      <c r="D775" t="s">
        <v>138</v>
      </c>
      <c r="F775" s="9" t="s">
        <v>820</v>
      </c>
      <c r="H775">
        <v>3</v>
      </c>
      <c r="I775">
        <v>3</v>
      </c>
      <c r="J775">
        <f>+Tabla356[[#This Row],[BALANCE INICIAL]]+Tabla356[[#This Row],[ENTRADAS]]-Tabla356[[#This Row],[SALIDAS]]</f>
        <v>0</v>
      </c>
      <c r="K775" s="2">
        <v>350</v>
      </c>
      <c r="L775" s="2">
        <f>+Tabla356[[#This Row],[BALANCE INICIAL]]*Tabla356[[#This Row],[PRECIO]]</f>
        <v>0</v>
      </c>
      <c r="M775" s="2">
        <f>+Tabla356[[#This Row],[ENTRADAS]]*Tabla356[[#This Row],[PRECIO]]</f>
        <v>1050</v>
      </c>
      <c r="N775" s="2">
        <f>+Tabla356[[#This Row],[SALIDAS]]*Tabla356[[#This Row],[PRECIO]]</f>
        <v>1050</v>
      </c>
      <c r="O775" s="2">
        <f>+Tabla356[[#This Row],[BALANCE INICIAL2]]+Tabla356[[#This Row],[ENTRADAS3]]-Tabla356[[#This Row],[SALIDAS4]]</f>
        <v>0</v>
      </c>
    </row>
    <row r="776" spans="1:15">
      <c r="A776" s="9" t="s">
        <v>30</v>
      </c>
      <c r="B776" s="17" t="s">
        <v>876</v>
      </c>
      <c r="C776" t="s">
        <v>73</v>
      </c>
      <c r="D776" t="s">
        <v>139</v>
      </c>
      <c r="F776" s="9" t="s">
        <v>820</v>
      </c>
      <c r="H776">
        <v>1</v>
      </c>
      <c r="I776">
        <v>1</v>
      </c>
      <c r="J776">
        <f>+Tabla356[[#This Row],[BALANCE INICIAL]]+Tabla356[[#This Row],[ENTRADAS]]-Tabla356[[#This Row],[SALIDAS]]</f>
        <v>0</v>
      </c>
      <c r="K776" s="2">
        <v>350</v>
      </c>
      <c r="L776" s="2">
        <f>+Tabla356[[#This Row],[BALANCE INICIAL]]*Tabla356[[#This Row],[PRECIO]]</f>
        <v>0</v>
      </c>
      <c r="M776" s="2">
        <f>+Tabla356[[#This Row],[ENTRADAS]]*Tabla356[[#This Row],[PRECIO]]</f>
        <v>350</v>
      </c>
      <c r="N776" s="2">
        <f>+Tabla356[[#This Row],[SALIDAS]]*Tabla356[[#This Row],[PRECIO]]</f>
        <v>350</v>
      </c>
      <c r="O776" s="2">
        <f>+Tabla356[[#This Row],[BALANCE INICIAL2]]+Tabla356[[#This Row],[ENTRADAS3]]-Tabla356[[#This Row],[SALIDAS4]]</f>
        <v>0</v>
      </c>
    </row>
    <row r="777" spans="1:15">
      <c r="A777" s="9" t="s">
        <v>30</v>
      </c>
      <c r="B777" s="17" t="s">
        <v>876</v>
      </c>
      <c r="C777" t="s">
        <v>73</v>
      </c>
      <c r="D777" t="s">
        <v>140</v>
      </c>
      <c r="F777" s="9" t="s">
        <v>820</v>
      </c>
      <c r="H777">
        <v>1</v>
      </c>
      <c r="I777">
        <v>1</v>
      </c>
      <c r="J777">
        <f>+Tabla356[[#This Row],[BALANCE INICIAL]]+Tabla356[[#This Row],[ENTRADAS]]-Tabla356[[#This Row],[SALIDAS]]</f>
        <v>0</v>
      </c>
      <c r="K777" s="2">
        <v>400</v>
      </c>
      <c r="L777" s="2">
        <f>+Tabla356[[#This Row],[BALANCE INICIAL]]*Tabla356[[#This Row],[PRECIO]]</f>
        <v>0</v>
      </c>
      <c r="M777" s="2">
        <f>+Tabla356[[#This Row],[ENTRADAS]]*Tabla356[[#This Row],[PRECIO]]</f>
        <v>400</v>
      </c>
      <c r="N777" s="2">
        <f>+Tabla356[[#This Row],[SALIDAS]]*Tabla356[[#This Row],[PRECIO]]</f>
        <v>400</v>
      </c>
      <c r="O777" s="2">
        <f>+Tabla356[[#This Row],[BALANCE INICIAL2]]+Tabla356[[#This Row],[ENTRADAS3]]-Tabla356[[#This Row],[SALIDAS4]]</f>
        <v>0</v>
      </c>
    </row>
    <row r="778" spans="1:15">
      <c r="A778" s="9" t="s">
        <v>30</v>
      </c>
      <c r="B778" s="17" t="s">
        <v>876</v>
      </c>
      <c r="C778" t="s">
        <v>73</v>
      </c>
      <c r="D778" t="s">
        <v>141</v>
      </c>
      <c r="F778" s="9" t="s">
        <v>820</v>
      </c>
      <c r="H778">
        <v>24</v>
      </c>
      <c r="I778">
        <v>24</v>
      </c>
      <c r="J778">
        <f>+Tabla356[[#This Row],[BALANCE INICIAL]]+Tabla356[[#This Row],[ENTRADAS]]-Tabla356[[#This Row],[SALIDAS]]</f>
        <v>0</v>
      </c>
      <c r="K778" s="2">
        <v>140</v>
      </c>
      <c r="L778" s="2">
        <f>+Tabla356[[#This Row],[BALANCE INICIAL]]*Tabla356[[#This Row],[PRECIO]]</f>
        <v>0</v>
      </c>
      <c r="M778" s="2">
        <f>+Tabla356[[#This Row],[ENTRADAS]]*Tabla356[[#This Row],[PRECIO]]</f>
        <v>3360</v>
      </c>
      <c r="N778" s="2">
        <f>+Tabla356[[#This Row],[SALIDAS]]*Tabla356[[#This Row],[PRECIO]]</f>
        <v>3360</v>
      </c>
      <c r="O778" s="2">
        <f>+Tabla356[[#This Row],[BALANCE INICIAL2]]+Tabla356[[#This Row],[ENTRADAS3]]-Tabla356[[#This Row],[SALIDAS4]]</f>
        <v>0</v>
      </c>
    </row>
    <row r="779" spans="1:15">
      <c r="A779" s="9" t="s">
        <v>30</v>
      </c>
      <c r="B779" s="17" t="s">
        <v>876</v>
      </c>
      <c r="C779" t="s">
        <v>73</v>
      </c>
      <c r="D779" t="s">
        <v>142</v>
      </c>
      <c r="F779" s="9" t="s">
        <v>820</v>
      </c>
      <c r="H779">
        <v>12</v>
      </c>
      <c r="I779">
        <v>12</v>
      </c>
      <c r="J779">
        <f>+Tabla356[[#This Row],[BALANCE INICIAL]]+Tabla356[[#This Row],[ENTRADAS]]-Tabla356[[#This Row],[SALIDAS]]</f>
        <v>0</v>
      </c>
      <c r="K779" s="2">
        <v>140</v>
      </c>
      <c r="L779" s="2">
        <f>+Tabla356[[#This Row],[BALANCE INICIAL]]*Tabla356[[#This Row],[PRECIO]]</f>
        <v>0</v>
      </c>
      <c r="M779" s="2">
        <f>+Tabla356[[#This Row],[ENTRADAS]]*Tabla356[[#This Row],[PRECIO]]</f>
        <v>1680</v>
      </c>
      <c r="N779" s="2">
        <f>+Tabla356[[#This Row],[SALIDAS]]*Tabla356[[#This Row],[PRECIO]]</f>
        <v>1680</v>
      </c>
      <c r="O779" s="2">
        <f>+Tabla356[[#This Row],[BALANCE INICIAL2]]+Tabla356[[#This Row],[ENTRADAS3]]-Tabla356[[#This Row],[SALIDAS4]]</f>
        <v>0</v>
      </c>
    </row>
    <row r="780" spans="1:15">
      <c r="A780" s="9" t="s">
        <v>30</v>
      </c>
      <c r="B780" s="17" t="s">
        <v>876</v>
      </c>
      <c r="C780" t="s">
        <v>73</v>
      </c>
      <c r="D780" t="s">
        <v>143</v>
      </c>
      <c r="F780" s="9" t="s">
        <v>820</v>
      </c>
      <c r="H780">
        <v>10</v>
      </c>
      <c r="I780">
        <v>10</v>
      </c>
      <c r="J780">
        <f>+Tabla356[[#This Row],[BALANCE INICIAL]]+Tabla356[[#This Row],[ENTRADAS]]-Tabla356[[#This Row],[SALIDAS]]</f>
        <v>0</v>
      </c>
      <c r="K780" s="2">
        <v>500</v>
      </c>
      <c r="L780" s="2">
        <f>+Tabla356[[#This Row],[BALANCE INICIAL]]*Tabla356[[#This Row],[PRECIO]]</f>
        <v>0</v>
      </c>
      <c r="M780" s="2">
        <f>+Tabla356[[#This Row],[ENTRADAS]]*Tabla356[[#This Row],[PRECIO]]</f>
        <v>5000</v>
      </c>
      <c r="N780" s="2">
        <f>+Tabla356[[#This Row],[SALIDAS]]*Tabla356[[#This Row],[PRECIO]]</f>
        <v>5000</v>
      </c>
      <c r="O780" s="2">
        <f>+Tabla356[[#This Row],[BALANCE INICIAL2]]+Tabla356[[#This Row],[ENTRADAS3]]-Tabla356[[#This Row],[SALIDAS4]]</f>
        <v>0</v>
      </c>
    </row>
    <row r="781" spans="1:15">
      <c r="A781" s="9" t="s">
        <v>30</v>
      </c>
      <c r="B781" s="17" t="s">
        <v>876</v>
      </c>
      <c r="C781" t="s">
        <v>73</v>
      </c>
      <c r="D781" t="s">
        <v>144</v>
      </c>
      <c r="F781" s="9" t="s">
        <v>820</v>
      </c>
      <c r="H781">
        <v>1</v>
      </c>
      <c r="I781">
        <v>1</v>
      </c>
      <c r="J781">
        <f>+Tabla356[[#This Row],[BALANCE INICIAL]]+Tabla356[[#This Row],[ENTRADAS]]-Tabla356[[#This Row],[SALIDAS]]</f>
        <v>0</v>
      </c>
      <c r="K781" s="2">
        <v>2400</v>
      </c>
      <c r="L781" s="2">
        <f>+Tabla356[[#This Row],[BALANCE INICIAL]]*Tabla356[[#This Row],[PRECIO]]</f>
        <v>0</v>
      </c>
      <c r="M781" s="2">
        <f>+Tabla356[[#This Row],[ENTRADAS]]*Tabla356[[#This Row],[PRECIO]]</f>
        <v>2400</v>
      </c>
      <c r="N781" s="2">
        <f>+Tabla356[[#This Row],[SALIDAS]]*Tabla356[[#This Row],[PRECIO]]</f>
        <v>2400</v>
      </c>
      <c r="O781" s="2">
        <f>+Tabla356[[#This Row],[BALANCE INICIAL2]]+Tabla356[[#This Row],[ENTRADAS3]]-Tabla356[[#This Row],[SALIDAS4]]</f>
        <v>0</v>
      </c>
    </row>
    <row r="782" spans="1:15">
      <c r="A782" s="9" t="s">
        <v>30</v>
      </c>
      <c r="B782" s="17" t="s">
        <v>876</v>
      </c>
      <c r="C782" t="s">
        <v>73</v>
      </c>
      <c r="D782" t="s">
        <v>145</v>
      </c>
      <c r="F782" s="9" t="s">
        <v>820</v>
      </c>
      <c r="H782">
        <v>12</v>
      </c>
      <c r="I782">
        <v>12</v>
      </c>
      <c r="J782">
        <f>+Tabla356[[#This Row],[BALANCE INICIAL]]+Tabla356[[#This Row],[ENTRADAS]]-Tabla356[[#This Row],[SALIDAS]]</f>
        <v>0</v>
      </c>
      <c r="K782" s="2">
        <v>900</v>
      </c>
      <c r="L782" s="2">
        <f>+Tabla356[[#This Row],[BALANCE INICIAL]]*Tabla356[[#This Row],[PRECIO]]</f>
        <v>0</v>
      </c>
      <c r="M782" s="2">
        <f>+Tabla356[[#This Row],[ENTRADAS]]*Tabla356[[#This Row],[PRECIO]]</f>
        <v>10800</v>
      </c>
      <c r="N782" s="2">
        <f>+Tabla356[[#This Row],[SALIDAS]]*Tabla356[[#This Row],[PRECIO]]</f>
        <v>10800</v>
      </c>
      <c r="O782" s="2">
        <f>+Tabla356[[#This Row],[BALANCE INICIAL2]]+Tabla356[[#This Row],[ENTRADAS3]]-Tabla356[[#This Row],[SALIDAS4]]</f>
        <v>0</v>
      </c>
    </row>
    <row r="783" spans="1:15">
      <c r="A783" s="9" t="s">
        <v>30</v>
      </c>
      <c r="B783" s="17" t="s">
        <v>876</v>
      </c>
      <c r="C783" t="s">
        <v>73</v>
      </c>
      <c r="D783" t="s">
        <v>146</v>
      </c>
      <c r="F783" s="9" t="s">
        <v>820</v>
      </c>
      <c r="H783">
        <v>12</v>
      </c>
      <c r="I783">
        <v>12</v>
      </c>
      <c r="J783">
        <f>+Tabla356[[#This Row],[BALANCE INICIAL]]+Tabla356[[#This Row],[ENTRADAS]]-Tabla356[[#This Row],[SALIDAS]]</f>
        <v>0</v>
      </c>
      <c r="K783" s="2">
        <v>1300</v>
      </c>
      <c r="L783" s="2">
        <f>+Tabla356[[#This Row],[BALANCE INICIAL]]*Tabla356[[#This Row],[PRECIO]]</f>
        <v>0</v>
      </c>
      <c r="M783" s="2">
        <f>+Tabla356[[#This Row],[ENTRADAS]]*Tabla356[[#This Row],[PRECIO]]</f>
        <v>15600</v>
      </c>
      <c r="N783" s="2">
        <f>+Tabla356[[#This Row],[SALIDAS]]*Tabla356[[#This Row],[PRECIO]]</f>
        <v>15600</v>
      </c>
      <c r="O783" s="2">
        <f>+Tabla356[[#This Row],[BALANCE INICIAL2]]+Tabla356[[#This Row],[ENTRADAS3]]-Tabla356[[#This Row],[SALIDAS4]]</f>
        <v>0</v>
      </c>
    </row>
    <row r="784" spans="1:15">
      <c r="A784" s="9" t="s">
        <v>30</v>
      </c>
      <c r="B784" s="17" t="s">
        <v>876</v>
      </c>
      <c r="C784" t="s">
        <v>73</v>
      </c>
      <c r="D784" t="s">
        <v>147</v>
      </c>
      <c r="F784" s="9" t="s">
        <v>820</v>
      </c>
      <c r="H784">
        <v>12</v>
      </c>
      <c r="I784">
        <v>12</v>
      </c>
      <c r="J784">
        <f>+Tabla356[[#This Row],[BALANCE INICIAL]]+Tabla356[[#This Row],[ENTRADAS]]-Tabla356[[#This Row],[SALIDAS]]</f>
        <v>0</v>
      </c>
      <c r="K784" s="2">
        <v>12000</v>
      </c>
      <c r="L784" s="2">
        <f>+Tabla356[[#This Row],[BALANCE INICIAL]]*Tabla356[[#This Row],[PRECIO]]</f>
        <v>0</v>
      </c>
      <c r="M784" s="2">
        <f>+Tabla356[[#This Row],[ENTRADAS]]*Tabla356[[#This Row],[PRECIO]]</f>
        <v>144000</v>
      </c>
      <c r="N784" s="2">
        <f>+Tabla356[[#This Row],[SALIDAS]]*Tabla356[[#This Row],[PRECIO]]</f>
        <v>144000</v>
      </c>
      <c r="O784" s="2">
        <f>+Tabla356[[#This Row],[BALANCE INICIAL2]]+Tabla356[[#This Row],[ENTRADAS3]]-Tabla356[[#This Row],[SALIDAS4]]</f>
        <v>0</v>
      </c>
    </row>
    <row r="785" spans="1:15">
      <c r="A785" s="9" t="s">
        <v>30</v>
      </c>
      <c r="B785" s="17" t="s">
        <v>876</v>
      </c>
      <c r="C785" t="s">
        <v>73</v>
      </c>
      <c r="D785" t="s">
        <v>148</v>
      </c>
      <c r="F785" s="9" t="s">
        <v>820</v>
      </c>
      <c r="H785">
        <v>12</v>
      </c>
      <c r="I785">
        <v>12</v>
      </c>
      <c r="J785">
        <f>+Tabla356[[#This Row],[BALANCE INICIAL]]+Tabla356[[#This Row],[ENTRADAS]]-Tabla356[[#This Row],[SALIDAS]]</f>
        <v>0</v>
      </c>
      <c r="K785" s="2">
        <v>1500</v>
      </c>
      <c r="L785" s="2">
        <f>+Tabla356[[#This Row],[BALANCE INICIAL]]*Tabla356[[#This Row],[PRECIO]]</f>
        <v>0</v>
      </c>
      <c r="M785" s="2">
        <f>+Tabla356[[#This Row],[ENTRADAS]]*Tabla356[[#This Row],[PRECIO]]</f>
        <v>18000</v>
      </c>
      <c r="N785" s="2">
        <f>+Tabla356[[#This Row],[SALIDAS]]*Tabla356[[#This Row],[PRECIO]]</f>
        <v>18000</v>
      </c>
      <c r="O785" s="2">
        <f>+Tabla356[[#This Row],[BALANCE INICIAL2]]+Tabla356[[#This Row],[ENTRADAS3]]-Tabla356[[#This Row],[SALIDAS4]]</f>
        <v>0</v>
      </c>
    </row>
    <row r="786" spans="1:15">
      <c r="A786" s="9" t="s">
        <v>30</v>
      </c>
      <c r="B786" s="17" t="s">
        <v>876</v>
      </c>
      <c r="C786" t="s">
        <v>73</v>
      </c>
      <c r="D786" t="s">
        <v>149</v>
      </c>
      <c r="F786" s="9" t="s">
        <v>820</v>
      </c>
      <c r="H786">
        <v>100</v>
      </c>
      <c r="I786">
        <v>100</v>
      </c>
      <c r="J786">
        <f>+Tabla356[[#This Row],[BALANCE INICIAL]]+Tabla356[[#This Row],[ENTRADAS]]-Tabla356[[#This Row],[SALIDAS]]</f>
        <v>0</v>
      </c>
      <c r="K786" s="2">
        <v>400</v>
      </c>
      <c r="L786" s="2">
        <f>+Tabla356[[#This Row],[BALANCE INICIAL]]*Tabla356[[#This Row],[PRECIO]]</f>
        <v>0</v>
      </c>
      <c r="M786" s="2">
        <f>+Tabla356[[#This Row],[ENTRADAS]]*Tabla356[[#This Row],[PRECIO]]</f>
        <v>40000</v>
      </c>
      <c r="N786" s="2">
        <f>+Tabla356[[#This Row],[SALIDAS]]*Tabla356[[#This Row],[PRECIO]]</f>
        <v>40000</v>
      </c>
      <c r="O786" s="2">
        <f>+Tabla356[[#This Row],[BALANCE INICIAL2]]+Tabla356[[#This Row],[ENTRADAS3]]-Tabla356[[#This Row],[SALIDAS4]]</f>
        <v>0</v>
      </c>
    </row>
    <row r="787" spans="1:15">
      <c r="A787" s="9" t="s">
        <v>30</v>
      </c>
      <c r="B787" s="17" t="s">
        <v>876</v>
      </c>
      <c r="C787" t="s">
        <v>73</v>
      </c>
      <c r="D787" t="s">
        <v>150</v>
      </c>
      <c r="F787" s="9" t="s">
        <v>820</v>
      </c>
      <c r="H787">
        <v>12</v>
      </c>
      <c r="I787">
        <v>12</v>
      </c>
      <c r="J787">
        <f>+Tabla356[[#This Row],[BALANCE INICIAL]]+Tabla356[[#This Row],[ENTRADAS]]-Tabla356[[#This Row],[SALIDAS]]</f>
        <v>0</v>
      </c>
      <c r="K787" s="2">
        <v>1200</v>
      </c>
      <c r="L787" s="2">
        <f>+Tabla356[[#This Row],[BALANCE INICIAL]]*Tabla356[[#This Row],[PRECIO]]</f>
        <v>0</v>
      </c>
      <c r="M787" s="2">
        <f>+Tabla356[[#This Row],[ENTRADAS]]*Tabla356[[#This Row],[PRECIO]]</f>
        <v>14400</v>
      </c>
      <c r="N787" s="2">
        <f>+Tabla356[[#This Row],[SALIDAS]]*Tabla356[[#This Row],[PRECIO]]</f>
        <v>14400</v>
      </c>
      <c r="O787" s="2">
        <f>+Tabla356[[#This Row],[BALANCE INICIAL2]]+Tabla356[[#This Row],[ENTRADAS3]]-Tabla356[[#This Row],[SALIDAS4]]</f>
        <v>0</v>
      </c>
    </row>
    <row r="788" spans="1:15">
      <c r="A788" s="9" t="s">
        <v>30</v>
      </c>
      <c r="B788" s="17" t="s">
        <v>876</v>
      </c>
      <c r="C788" t="s">
        <v>73</v>
      </c>
      <c r="D788" t="s">
        <v>151</v>
      </c>
      <c r="F788" s="9" t="s">
        <v>820</v>
      </c>
      <c r="H788">
        <v>12</v>
      </c>
      <c r="I788">
        <v>12</v>
      </c>
      <c r="J788">
        <f>+Tabla356[[#This Row],[BALANCE INICIAL]]+Tabla356[[#This Row],[ENTRADAS]]-Tabla356[[#This Row],[SALIDAS]]</f>
        <v>0</v>
      </c>
      <c r="K788" s="2">
        <v>1500</v>
      </c>
      <c r="L788" s="2">
        <f>+Tabla356[[#This Row],[BALANCE INICIAL]]*Tabla356[[#This Row],[PRECIO]]</f>
        <v>0</v>
      </c>
      <c r="M788" s="2">
        <f>+Tabla356[[#This Row],[ENTRADAS]]*Tabla356[[#This Row],[PRECIO]]</f>
        <v>18000</v>
      </c>
      <c r="N788" s="2">
        <f>+Tabla356[[#This Row],[SALIDAS]]*Tabla356[[#This Row],[PRECIO]]</f>
        <v>18000</v>
      </c>
      <c r="O788" s="2">
        <f>+Tabla356[[#This Row],[BALANCE INICIAL2]]+Tabla356[[#This Row],[ENTRADAS3]]-Tabla356[[#This Row],[SALIDAS4]]</f>
        <v>0</v>
      </c>
    </row>
    <row r="789" spans="1:15">
      <c r="A789" s="9" t="s">
        <v>30</v>
      </c>
      <c r="B789" s="17" t="s">
        <v>876</v>
      </c>
      <c r="C789" t="s">
        <v>73</v>
      </c>
      <c r="D789" t="s">
        <v>152</v>
      </c>
      <c r="F789" s="9" t="s">
        <v>820</v>
      </c>
      <c r="H789">
        <v>70</v>
      </c>
      <c r="I789">
        <v>70</v>
      </c>
      <c r="J789">
        <f>+Tabla356[[#This Row],[BALANCE INICIAL]]+Tabla356[[#This Row],[ENTRADAS]]-Tabla356[[#This Row],[SALIDAS]]</f>
        <v>0</v>
      </c>
      <c r="K789" s="2">
        <v>275</v>
      </c>
      <c r="L789" s="2">
        <f>+Tabla356[[#This Row],[BALANCE INICIAL]]*Tabla356[[#This Row],[PRECIO]]</f>
        <v>0</v>
      </c>
      <c r="M789" s="2">
        <f>+Tabla356[[#This Row],[ENTRADAS]]*Tabla356[[#This Row],[PRECIO]]</f>
        <v>19250</v>
      </c>
      <c r="N789" s="2">
        <f>+Tabla356[[#This Row],[SALIDAS]]*Tabla356[[#This Row],[PRECIO]]</f>
        <v>19250</v>
      </c>
      <c r="O789" s="2">
        <f>+Tabla356[[#This Row],[BALANCE INICIAL2]]+Tabla356[[#This Row],[ENTRADAS3]]-Tabla356[[#This Row],[SALIDAS4]]</f>
        <v>0</v>
      </c>
    </row>
    <row r="790" spans="1:15">
      <c r="A790" s="9" t="s">
        <v>30</v>
      </c>
      <c r="B790" s="17" t="s">
        <v>876</v>
      </c>
      <c r="C790" t="s">
        <v>73</v>
      </c>
      <c r="D790" t="s">
        <v>153</v>
      </c>
      <c r="F790" s="9" t="s">
        <v>820</v>
      </c>
      <c r="H790">
        <v>200</v>
      </c>
      <c r="I790">
        <v>200</v>
      </c>
      <c r="J790">
        <f>+Tabla356[[#This Row],[BALANCE INICIAL]]+Tabla356[[#This Row],[ENTRADAS]]-Tabla356[[#This Row],[SALIDAS]]</f>
        <v>0</v>
      </c>
      <c r="K790" s="2">
        <v>400</v>
      </c>
      <c r="L790" s="2">
        <f>+Tabla356[[#This Row],[BALANCE INICIAL]]*Tabla356[[#This Row],[PRECIO]]</f>
        <v>0</v>
      </c>
      <c r="M790" s="2">
        <f>+Tabla356[[#This Row],[ENTRADAS]]*Tabla356[[#This Row],[PRECIO]]</f>
        <v>80000</v>
      </c>
      <c r="N790" s="2">
        <f>+Tabla356[[#This Row],[SALIDAS]]*Tabla356[[#This Row],[PRECIO]]</f>
        <v>80000</v>
      </c>
      <c r="O790" s="2">
        <f>+Tabla356[[#This Row],[BALANCE INICIAL2]]+Tabla356[[#This Row],[ENTRADAS3]]-Tabla356[[#This Row],[SALIDAS4]]</f>
        <v>0</v>
      </c>
    </row>
    <row r="791" spans="1:15">
      <c r="A791" s="9" t="s">
        <v>30</v>
      </c>
      <c r="B791" s="17" t="s">
        <v>876</v>
      </c>
      <c r="C791" t="s">
        <v>73</v>
      </c>
      <c r="D791" t="s">
        <v>154</v>
      </c>
      <c r="F791" s="9" t="s">
        <v>820</v>
      </c>
      <c r="H791">
        <v>200</v>
      </c>
      <c r="I791">
        <v>200</v>
      </c>
      <c r="J791">
        <f>+Tabla356[[#This Row],[BALANCE INICIAL]]+Tabla356[[#This Row],[ENTRADAS]]-Tabla356[[#This Row],[SALIDAS]]</f>
        <v>0</v>
      </c>
      <c r="K791" s="2">
        <v>125</v>
      </c>
      <c r="L791" s="2">
        <f>+Tabla356[[#This Row],[BALANCE INICIAL]]*Tabla356[[#This Row],[PRECIO]]</f>
        <v>0</v>
      </c>
      <c r="M791" s="2">
        <f>+Tabla356[[#This Row],[ENTRADAS]]*Tabla356[[#This Row],[PRECIO]]</f>
        <v>25000</v>
      </c>
      <c r="N791" s="2">
        <f>+Tabla356[[#This Row],[SALIDAS]]*Tabla356[[#This Row],[PRECIO]]</f>
        <v>25000</v>
      </c>
      <c r="O791" s="2">
        <f>+Tabla356[[#This Row],[BALANCE INICIAL2]]+Tabla356[[#This Row],[ENTRADAS3]]-Tabla356[[#This Row],[SALIDAS4]]</f>
        <v>0</v>
      </c>
    </row>
    <row r="792" spans="1:15">
      <c r="A792" s="9" t="s">
        <v>30</v>
      </c>
      <c r="B792" s="17" t="s">
        <v>876</v>
      </c>
      <c r="C792" t="s">
        <v>73</v>
      </c>
      <c r="D792" t="s">
        <v>235</v>
      </c>
      <c r="F792" s="9" t="s">
        <v>849</v>
      </c>
      <c r="G792">
        <v>110</v>
      </c>
      <c r="I792">
        <v>2</v>
      </c>
      <c r="J792">
        <f>+Tabla356[[#This Row],[BALANCE INICIAL]]+Tabla356[[#This Row],[ENTRADAS]]-Tabla356[[#This Row],[SALIDAS]]</f>
        <v>108</v>
      </c>
      <c r="K792" s="2">
        <v>1095</v>
      </c>
      <c r="L792" s="2">
        <f>+Tabla356[[#This Row],[BALANCE INICIAL]]*Tabla356[[#This Row],[PRECIO]]</f>
        <v>120450</v>
      </c>
      <c r="M792" s="2">
        <f>+Tabla356[[#This Row],[ENTRADAS]]*Tabla356[[#This Row],[PRECIO]]</f>
        <v>0</v>
      </c>
      <c r="N792" s="2">
        <f>+Tabla356[[#This Row],[SALIDAS]]*Tabla356[[#This Row],[PRECIO]]</f>
        <v>2190</v>
      </c>
      <c r="O792" s="2">
        <f>+Tabla356[[#This Row],[BALANCE INICIAL2]]+Tabla356[[#This Row],[ENTRADAS3]]-Tabla356[[#This Row],[SALIDAS4]]</f>
        <v>118260</v>
      </c>
    </row>
  </sheetData>
  <mergeCells count="5">
    <mergeCell ref="A6:C6"/>
    <mergeCell ref="A7:C7"/>
    <mergeCell ref="A15:C15"/>
    <mergeCell ref="G15:J15"/>
    <mergeCell ref="L15:O15"/>
  </mergeCells>
  <conditionalFormatting sqref="A188">
    <cfRule type="duplicateValues" dxfId="422" priority="5" stopIfTrue="1"/>
    <cfRule type="duplicateValues" dxfId="421" priority="6" stopIfTrue="1"/>
    <cfRule type="duplicateValues" dxfId="420" priority="7" stopIfTrue="1"/>
    <cfRule type="duplicateValues" dxfId="419" priority="8"/>
  </conditionalFormatting>
  <conditionalFormatting sqref="A189">
    <cfRule type="duplicateValues" dxfId="418" priority="1" stopIfTrue="1"/>
    <cfRule type="duplicateValues" dxfId="417" priority="2" stopIfTrue="1"/>
    <cfRule type="duplicateValues" dxfId="416" priority="3" stopIfTrue="1"/>
    <cfRule type="duplicateValues" dxfId="415" priority="4"/>
  </conditionalFormatting>
  <conditionalFormatting sqref="A508:A509">
    <cfRule type="duplicateValues" dxfId="414" priority="9" stopIfTrue="1"/>
    <cfRule type="duplicateValues" dxfId="413" priority="10" stopIfTrue="1"/>
    <cfRule type="duplicateValues" dxfId="412" priority="11" stopIfTrue="1"/>
    <cfRule type="duplicateValues" dxfId="411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6:O792"/>
  <sheetViews>
    <sheetView showGridLines="0" topLeftCell="A301" zoomScale="115" zoomScaleNormal="115" workbookViewId="0">
      <selection activeCell="A311" sqref="A311:C311"/>
    </sheetView>
  </sheetViews>
  <sheetFormatPr baseColWidth="10" defaultRowHeight="14.4"/>
  <cols>
    <col min="1" max="1" width="13.5546875" customWidth="1"/>
    <col min="2" max="2" width="20.33203125" customWidth="1"/>
    <col min="3" max="3" width="26.109375" customWidth="1"/>
    <col min="4" max="4" width="38.44140625" customWidth="1"/>
    <col min="5" max="5" width="24.44140625" customWidth="1"/>
    <col min="6" max="6" width="22" customWidth="1"/>
    <col min="7" max="7" width="16" customWidth="1"/>
    <col min="8" max="8" width="12.5546875" customWidth="1"/>
    <col min="10" max="10" width="15.44140625" customWidth="1"/>
    <col min="12" max="12" width="19.109375" customWidth="1"/>
    <col min="13" max="13" width="13.5546875" customWidth="1"/>
    <col min="14" max="14" width="12.33203125" customWidth="1"/>
    <col min="15" max="15" width="14" customWidth="1"/>
  </cols>
  <sheetData>
    <row r="6" spans="1:15" ht="18">
      <c r="A6" s="217" t="s">
        <v>21</v>
      </c>
      <c r="B6" s="217"/>
      <c r="C6" s="217"/>
    </row>
    <row r="7" spans="1:15" ht="18">
      <c r="A7" s="218" t="s">
        <v>22</v>
      </c>
      <c r="B7" s="218"/>
      <c r="C7" s="218"/>
    </row>
    <row r="9" spans="1:15">
      <c r="A9" s="7" t="s">
        <v>18</v>
      </c>
      <c r="B9" s="4" t="s">
        <v>916</v>
      </c>
    </row>
    <row r="10" spans="1:15">
      <c r="A10" s="7" t="s">
        <v>19</v>
      </c>
      <c r="B10" s="5"/>
    </row>
    <row r="11" spans="1:15" ht="43.2">
      <c r="A11" s="8" t="s">
        <v>20</v>
      </c>
      <c r="B11" s="6">
        <f ca="1">+TODAY()</f>
        <v>45593</v>
      </c>
    </row>
    <row r="14" spans="1:15" ht="15" thickBot="1"/>
    <row r="15" spans="1:15" ht="18.600000000000001" thickBot="1">
      <c r="A15" s="219" t="s">
        <v>14</v>
      </c>
      <c r="B15" s="220"/>
      <c r="C15" s="221"/>
      <c r="G15" s="222" t="s">
        <v>15</v>
      </c>
      <c r="H15" s="223"/>
      <c r="I15" s="223"/>
      <c r="J15" s="224"/>
      <c r="L15" s="225" t="s">
        <v>17</v>
      </c>
      <c r="M15" s="223"/>
      <c r="N15" s="223"/>
      <c r="O15" s="224"/>
    </row>
    <row r="16" spans="1:15">
      <c r="A16" s="1" t="s">
        <v>0</v>
      </c>
      <c r="B16" s="1" t="s">
        <v>12</v>
      </c>
      <c r="C16" s="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1" t="s">
        <v>3</v>
      </c>
      <c r="I16" s="1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>
      <c r="A17" s="9" t="s">
        <v>46</v>
      </c>
      <c r="B17" s="16" t="s">
        <v>903</v>
      </c>
      <c r="C17" t="s">
        <v>93</v>
      </c>
      <c r="D17" t="s">
        <v>314</v>
      </c>
      <c r="F17" s="9" t="s">
        <v>826</v>
      </c>
      <c r="G17">
        <v>3</v>
      </c>
      <c r="J17">
        <f>+Tabla35[[#This Row],[BALANCE INICIAL]]+Tabla35[[#This Row],[ENTRADAS]]-Tabla35[[#This Row],[SALIDAS]]</f>
        <v>3</v>
      </c>
      <c r="K17" s="2">
        <v>250.04</v>
      </c>
      <c r="L17" s="2">
        <f>+Tabla35[[#This Row],[BALANCE INICIAL]]*Tabla35[[#This Row],[PRECIO]]</f>
        <v>750.12</v>
      </c>
      <c r="M17" s="2">
        <f>+Tabla35[[#This Row],[ENTRADAS]]*Tabla35[[#This Row],[PRECIO]]</f>
        <v>0</v>
      </c>
      <c r="N17" s="2">
        <f>+Tabla35[[#This Row],[SALIDAS]]*Tabla35[[#This Row],[PRECIO]]</f>
        <v>0</v>
      </c>
      <c r="O17" s="2">
        <f>+Tabla35[[#This Row],[BALANCE INICIAL2]]+Tabla35[[#This Row],[ENTRADAS3]]-Tabla35[[#This Row],[SALIDAS4]]</f>
        <v>750.12</v>
      </c>
    </row>
    <row r="18" spans="1:15">
      <c r="A18" s="9" t="s">
        <v>25</v>
      </c>
      <c r="B18" s="16" t="s">
        <v>901</v>
      </c>
      <c r="C18" t="s">
        <v>65</v>
      </c>
      <c r="D18" t="s">
        <v>119</v>
      </c>
      <c r="F18" s="9" t="s">
        <v>822</v>
      </c>
      <c r="G18">
        <v>4000</v>
      </c>
      <c r="J18">
        <f>+Tabla35[[#This Row],[BALANCE INICIAL]]+Tabla35[[#This Row],[ENTRADAS]]-Tabla35[[#This Row],[SALIDAS]]</f>
        <v>4000</v>
      </c>
      <c r="K18" s="2">
        <v>8.2799999999999994</v>
      </c>
      <c r="L18" s="2">
        <f>+Tabla35[[#This Row],[BALANCE INICIAL]]*Tabla35[[#This Row],[PRECIO]]</f>
        <v>33120</v>
      </c>
      <c r="M18" s="2">
        <f>+Tabla35[[#This Row],[ENTRADAS]]*Tabla35[[#This Row],[PRECIO]]</f>
        <v>0</v>
      </c>
      <c r="N18" s="2">
        <f>+Tabla35[[#This Row],[SALIDAS]]*Tabla35[[#This Row],[PRECIO]]</f>
        <v>0</v>
      </c>
      <c r="O18" s="2">
        <f>+Tabla35[[#This Row],[BALANCE INICIAL2]]+Tabla35[[#This Row],[ENTRADAS3]]-Tabla35[[#This Row],[SALIDAS4]]</f>
        <v>33120</v>
      </c>
    </row>
    <row r="19" spans="1:15">
      <c r="A19" s="9" t="s">
        <v>25</v>
      </c>
      <c r="B19" s="16" t="s">
        <v>901</v>
      </c>
      <c r="C19" t="s">
        <v>67</v>
      </c>
      <c r="D19" t="s">
        <v>121</v>
      </c>
      <c r="F19" s="9" t="s">
        <v>823</v>
      </c>
      <c r="G19">
        <v>19</v>
      </c>
      <c r="J19">
        <f>+Tabla35[[#This Row],[BALANCE INICIAL]]+Tabla35[[#This Row],[ENTRADAS]]-Tabla35[[#This Row],[SALIDAS]]</f>
        <v>19</v>
      </c>
      <c r="K19" s="2">
        <v>150</v>
      </c>
      <c r="L19" s="2">
        <f>+Tabla35[[#This Row],[BALANCE INICIAL]]*Tabla35[[#This Row],[PRECIO]]</f>
        <v>2850</v>
      </c>
      <c r="M19" s="2">
        <f>+Tabla35[[#This Row],[ENTRADAS]]*Tabla35[[#This Row],[PRECIO]]</f>
        <v>0</v>
      </c>
      <c r="N19" s="2">
        <f>+Tabla35[[#This Row],[SALIDAS]]*Tabla35[[#This Row],[PRECIO]]</f>
        <v>0</v>
      </c>
      <c r="O19" s="2">
        <f>+Tabla35[[#This Row],[BALANCE INICIAL2]]+Tabla35[[#This Row],[ENTRADAS3]]-Tabla35[[#This Row],[SALIDAS4]]</f>
        <v>2850</v>
      </c>
    </row>
    <row r="20" spans="1:15">
      <c r="A20" s="9" t="s">
        <v>25</v>
      </c>
      <c r="B20" s="16" t="s">
        <v>901</v>
      </c>
      <c r="C20" t="s">
        <v>67</v>
      </c>
      <c r="D20" t="s">
        <v>279</v>
      </c>
      <c r="F20" s="9" t="s">
        <v>820</v>
      </c>
      <c r="G20">
        <v>6</v>
      </c>
      <c r="J20">
        <f>+Tabla35[[#This Row],[BALANCE INICIAL]]+Tabla35[[#This Row],[ENTRADAS]]-Tabla35[[#This Row],[SALIDAS]]</f>
        <v>6</v>
      </c>
      <c r="K20" s="2">
        <v>789.19</v>
      </c>
      <c r="L20" s="2">
        <f>+Tabla35[[#This Row],[BALANCE INICIAL]]*Tabla35[[#This Row],[PRECIO]]</f>
        <v>4735.1400000000003</v>
      </c>
      <c r="M20" s="2">
        <f>+Tabla35[[#This Row],[ENTRADAS]]*Tabla35[[#This Row],[PRECIO]]</f>
        <v>0</v>
      </c>
      <c r="N20" s="2">
        <f>+Tabla35[[#This Row],[SALIDAS]]*Tabla35[[#This Row],[PRECIO]]</f>
        <v>0</v>
      </c>
      <c r="O20" s="2">
        <f>+Tabla35[[#This Row],[BALANCE INICIAL2]]+Tabla35[[#This Row],[ENTRADAS3]]-Tabla35[[#This Row],[SALIDAS4]]</f>
        <v>4735.1400000000003</v>
      </c>
    </row>
    <row r="21" spans="1:15">
      <c r="A21" s="9" t="s">
        <v>25</v>
      </c>
      <c r="B21" s="16" t="s">
        <v>901</v>
      </c>
      <c r="C21" t="s">
        <v>67</v>
      </c>
      <c r="D21" t="s">
        <v>280</v>
      </c>
      <c r="F21" s="9" t="s">
        <v>820</v>
      </c>
      <c r="G21">
        <v>2</v>
      </c>
      <c r="J21">
        <f>+Tabla35[[#This Row],[BALANCE INICIAL]]+Tabla35[[#This Row],[ENTRADAS]]-Tabla35[[#This Row],[SALIDAS]]</f>
        <v>2</v>
      </c>
      <c r="K21" s="2">
        <v>847.46</v>
      </c>
      <c r="L21" s="2">
        <f>+Tabla35[[#This Row],[BALANCE INICIAL]]*Tabla35[[#This Row],[PRECIO]]</f>
        <v>1694.92</v>
      </c>
      <c r="M21" s="2">
        <f>+Tabla35[[#This Row],[ENTRADAS]]*Tabla35[[#This Row],[PRECIO]]</f>
        <v>0</v>
      </c>
      <c r="N21" s="2">
        <f>+Tabla35[[#This Row],[SALIDAS]]*Tabla35[[#This Row],[PRECIO]]</f>
        <v>0</v>
      </c>
      <c r="O21" s="2">
        <f>+Tabla35[[#This Row],[BALANCE INICIAL2]]+Tabla35[[#This Row],[ENTRADAS3]]-Tabla35[[#This Row],[SALIDAS4]]</f>
        <v>1694.92</v>
      </c>
    </row>
    <row r="22" spans="1:15">
      <c r="A22" s="9" t="s">
        <v>25</v>
      </c>
      <c r="B22" s="16" t="s">
        <v>901</v>
      </c>
      <c r="C22" t="s">
        <v>67</v>
      </c>
      <c r="D22" t="s">
        <v>288</v>
      </c>
      <c r="F22" s="9" t="s">
        <v>826</v>
      </c>
      <c r="G22">
        <v>41</v>
      </c>
      <c r="J22">
        <f>+Tabla35[[#This Row],[BALANCE INICIAL]]+Tabla35[[#This Row],[ENTRADAS]]-Tabla35[[#This Row],[SALIDAS]]</f>
        <v>41</v>
      </c>
      <c r="K22" s="2">
        <v>392</v>
      </c>
      <c r="L22" s="2">
        <f>+Tabla35[[#This Row],[BALANCE INICIAL]]*Tabla35[[#This Row],[PRECIO]]</f>
        <v>16072</v>
      </c>
      <c r="M22" s="2">
        <f>+Tabla35[[#This Row],[ENTRADAS]]*Tabla35[[#This Row],[PRECIO]]</f>
        <v>0</v>
      </c>
      <c r="N22" s="2">
        <f>+Tabla35[[#This Row],[SALIDAS]]*Tabla35[[#This Row],[PRECIO]]</f>
        <v>0</v>
      </c>
      <c r="O22" s="2">
        <f>+Tabla35[[#This Row],[BALANCE INICIAL2]]+Tabla35[[#This Row],[ENTRADAS3]]-Tabla35[[#This Row],[SALIDAS4]]</f>
        <v>16072</v>
      </c>
    </row>
    <row r="23" spans="1:15">
      <c r="A23" s="9" t="s">
        <v>25</v>
      </c>
      <c r="B23" s="16" t="s">
        <v>901</v>
      </c>
      <c r="C23" t="s">
        <v>67</v>
      </c>
      <c r="D23" t="s">
        <v>300</v>
      </c>
      <c r="F23" s="9" t="s">
        <v>820</v>
      </c>
      <c r="G23">
        <v>18</v>
      </c>
      <c r="J23">
        <f>+Tabla35[[#This Row],[BALANCE INICIAL]]+Tabla35[[#This Row],[ENTRADAS]]-Tabla35[[#This Row],[SALIDAS]]</f>
        <v>18</v>
      </c>
      <c r="K23" s="2">
        <v>831.57</v>
      </c>
      <c r="L23" s="2">
        <f>+Tabla35[[#This Row],[BALANCE INICIAL]]*Tabla35[[#This Row],[PRECIO]]</f>
        <v>14968.26</v>
      </c>
      <c r="M23" s="2">
        <f>+Tabla35[[#This Row],[ENTRADAS]]*Tabla35[[#This Row],[PRECIO]]</f>
        <v>0</v>
      </c>
      <c r="N23" s="2">
        <f>+Tabla35[[#This Row],[SALIDAS]]*Tabla35[[#This Row],[PRECIO]]</f>
        <v>0</v>
      </c>
      <c r="O23" s="2">
        <f>+Tabla35[[#This Row],[BALANCE INICIAL2]]+Tabla35[[#This Row],[ENTRADAS3]]-Tabla35[[#This Row],[SALIDAS4]]</f>
        <v>14968.26</v>
      </c>
    </row>
    <row r="24" spans="1:15">
      <c r="A24" s="9" t="s">
        <v>51</v>
      </c>
      <c r="B24" s="16" t="s">
        <v>901</v>
      </c>
      <c r="C24" t="s">
        <v>67</v>
      </c>
      <c r="D24" t="s">
        <v>390</v>
      </c>
      <c r="F24" s="9" t="s">
        <v>826</v>
      </c>
      <c r="G24">
        <v>1</v>
      </c>
      <c r="J24">
        <f>+Tabla35[[#This Row],[BALANCE INICIAL]]+Tabla35[[#This Row],[ENTRADAS]]-Tabla35[[#This Row],[SALIDAS]]</f>
        <v>1</v>
      </c>
      <c r="K24" s="2">
        <v>1400</v>
      </c>
      <c r="L24" s="2">
        <f>+Tabla35[[#This Row],[BALANCE INICIAL]]*Tabla35[[#This Row],[PRECIO]]</f>
        <v>1400</v>
      </c>
      <c r="M24" s="2">
        <f>+Tabla35[[#This Row],[ENTRADAS]]*Tabla35[[#This Row],[PRECIO]]</f>
        <v>0</v>
      </c>
      <c r="N24" s="2">
        <f>+Tabla35[[#This Row],[SALIDAS]]*Tabla35[[#This Row],[PRECIO]]</f>
        <v>0</v>
      </c>
      <c r="O24" s="2">
        <f>+Tabla35[[#This Row],[BALANCE INICIAL2]]+Tabla35[[#This Row],[ENTRADAS3]]-Tabla35[[#This Row],[SALIDAS4]]</f>
        <v>1400</v>
      </c>
    </row>
    <row r="25" spans="1:15">
      <c r="A25" s="9" t="s">
        <v>50</v>
      </c>
      <c r="B25" s="10" t="s">
        <v>902</v>
      </c>
      <c r="C25" t="s">
        <v>99</v>
      </c>
      <c r="D25" t="s">
        <v>915</v>
      </c>
      <c r="F25" s="9" t="s">
        <v>820</v>
      </c>
      <c r="G25">
        <v>2</v>
      </c>
      <c r="J25">
        <f>+Tabla35[[#This Row],[BALANCE INICIAL]]+Tabla35[[#This Row],[ENTRADAS]]-Tabla35[[#This Row],[SALIDAS]]</f>
        <v>2</v>
      </c>
      <c r="K25" s="2">
        <v>650</v>
      </c>
      <c r="L25" s="2">
        <f>+Tabla35[[#This Row],[BALANCE INICIAL]]*Tabla35[[#This Row],[PRECIO]]</f>
        <v>1300</v>
      </c>
      <c r="M25" s="2">
        <f>+Tabla35[[#This Row],[ENTRADAS]]*Tabla35[[#This Row],[PRECIO]]</f>
        <v>0</v>
      </c>
      <c r="N25" s="2">
        <f>+Tabla35[[#This Row],[SALIDAS]]*Tabla35[[#This Row],[PRECIO]]</f>
        <v>0</v>
      </c>
      <c r="O25" s="2">
        <f>+Tabla35[[#This Row],[BALANCE INICIAL2]]+Tabla35[[#This Row],[ENTRADAS3]]-Tabla35[[#This Row],[SALIDAS4]]</f>
        <v>1300</v>
      </c>
    </row>
    <row r="26" spans="1:15">
      <c r="A26" s="9" t="s">
        <v>54</v>
      </c>
      <c r="B26" t="s">
        <v>878</v>
      </c>
      <c r="C26" t="s">
        <v>102</v>
      </c>
      <c r="D26" t="s">
        <v>393</v>
      </c>
      <c r="F26" s="9" t="s">
        <v>820</v>
      </c>
      <c r="G26">
        <v>1500</v>
      </c>
      <c r="I26">
        <v>1500</v>
      </c>
      <c r="J26">
        <f>+Tabla35[[#This Row],[BALANCE INICIAL]]+Tabla35[[#This Row],[ENTRADAS]]-Tabla35[[#This Row],[SALIDAS]]</f>
        <v>0</v>
      </c>
      <c r="K26" s="2">
        <v>130.25</v>
      </c>
      <c r="L26" s="2">
        <f>+Tabla35[[#This Row],[BALANCE INICIAL]]*Tabla35[[#This Row],[PRECIO]]</f>
        <v>195375</v>
      </c>
      <c r="M26" s="2">
        <f>+Tabla35[[#This Row],[ENTRADAS]]*Tabla35[[#This Row],[PRECIO]]</f>
        <v>0</v>
      </c>
      <c r="N26" s="2">
        <f>+Tabla35[[#This Row],[SALIDAS]]*Tabla35[[#This Row],[PRECIO]]</f>
        <v>195375</v>
      </c>
      <c r="O26" s="2">
        <f>+Tabla35[[#This Row],[BALANCE INICIAL2]]+Tabla35[[#This Row],[ENTRADAS3]]-Tabla35[[#This Row],[SALIDAS4]]</f>
        <v>0</v>
      </c>
    </row>
    <row r="27" spans="1:15">
      <c r="A27" s="9" t="s">
        <v>29</v>
      </c>
      <c r="B27" t="s">
        <v>878</v>
      </c>
      <c r="C27" t="s">
        <v>102</v>
      </c>
      <c r="D27" t="s">
        <v>485</v>
      </c>
      <c r="F27" s="9" t="s">
        <v>865</v>
      </c>
      <c r="G27">
        <v>2</v>
      </c>
      <c r="J27">
        <f>+Tabla35[[#This Row],[BALANCE INICIAL]]+Tabla35[[#This Row],[ENTRADAS]]-Tabla35[[#This Row],[SALIDAS]]</f>
        <v>2</v>
      </c>
      <c r="K27" s="2">
        <v>174</v>
      </c>
      <c r="L27" s="2">
        <f>+Tabla35[[#This Row],[BALANCE INICIAL]]*Tabla35[[#This Row],[PRECIO]]</f>
        <v>348</v>
      </c>
      <c r="M27" s="2">
        <f>+Tabla35[[#This Row],[ENTRADAS]]*Tabla35[[#This Row],[PRECIO]]</f>
        <v>0</v>
      </c>
      <c r="N27" s="2">
        <f>+Tabla35[[#This Row],[SALIDAS]]*Tabla35[[#This Row],[PRECIO]]</f>
        <v>0</v>
      </c>
      <c r="O27" s="2">
        <f>+Tabla35[[#This Row],[BALANCE INICIAL2]]+Tabla35[[#This Row],[ENTRADAS3]]-Tabla35[[#This Row],[SALIDAS4]]</f>
        <v>348</v>
      </c>
    </row>
    <row r="28" spans="1:15">
      <c r="A28" s="9" t="s">
        <v>29</v>
      </c>
      <c r="B28" t="s">
        <v>878</v>
      </c>
      <c r="C28" t="s">
        <v>102</v>
      </c>
      <c r="D28" t="s">
        <v>486</v>
      </c>
      <c r="F28" s="9" t="s">
        <v>865</v>
      </c>
      <c r="G28">
        <v>22</v>
      </c>
      <c r="J28">
        <f>+Tabla35[[#This Row],[BALANCE INICIAL]]+Tabla35[[#This Row],[ENTRADAS]]-Tabla35[[#This Row],[SALIDAS]]</f>
        <v>22</v>
      </c>
      <c r="K28" s="2">
        <v>355.93</v>
      </c>
      <c r="L28" s="2">
        <f>+Tabla35[[#This Row],[BALANCE INICIAL]]*Tabla35[[#This Row],[PRECIO]]</f>
        <v>7830.46</v>
      </c>
      <c r="M28" s="2">
        <f>+Tabla35[[#This Row],[ENTRADAS]]*Tabla35[[#This Row],[PRECIO]]</f>
        <v>0</v>
      </c>
      <c r="N28" s="2">
        <f>+Tabla35[[#This Row],[SALIDAS]]*Tabla35[[#This Row],[PRECIO]]</f>
        <v>0</v>
      </c>
      <c r="O28" s="2">
        <f>+Tabla35[[#This Row],[BALANCE INICIAL2]]+Tabla35[[#This Row],[ENTRADAS3]]-Tabla35[[#This Row],[SALIDAS4]]</f>
        <v>7830.46</v>
      </c>
    </row>
    <row r="29" spans="1:15">
      <c r="A29" s="9" t="s">
        <v>29</v>
      </c>
      <c r="B29" t="s">
        <v>878</v>
      </c>
      <c r="C29" t="s">
        <v>102</v>
      </c>
      <c r="D29" t="s">
        <v>487</v>
      </c>
      <c r="F29" s="9" t="s">
        <v>865</v>
      </c>
      <c r="G29">
        <v>1</v>
      </c>
      <c r="J29">
        <f>+Tabla35[[#This Row],[BALANCE INICIAL]]+Tabla35[[#This Row],[ENTRADAS]]-Tabla35[[#This Row],[SALIDAS]]</f>
        <v>1</v>
      </c>
      <c r="K29" s="2">
        <v>103.95</v>
      </c>
      <c r="L29" s="2">
        <f>+Tabla35[[#This Row],[BALANCE INICIAL]]*Tabla35[[#This Row],[PRECIO]]</f>
        <v>103.95</v>
      </c>
      <c r="M29" s="2">
        <f>+Tabla35[[#This Row],[ENTRADAS]]*Tabla35[[#This Row],[PRECIO]]</f>
        <v>0</v>
      </c>
      <c r="N29" s="2">
        <f>+Tabla35[[#This Row],[SALIDAS]]*Tabla35[[#This Row],[PRECIO]]</f>
        <v>0</v>
      </c>
      <c r="O29" s="2">
        <f>+Tabla35[[#This Row],[BALANCE INICIAL2]]+Tabla35[[#This Row],[ENTRADAS3]]-Tabla35[[#This Row],[SALIDAS4]]</f>
        <v>103.95</v>
      </c>
    </row>
    <row r="30" spans="1:15">
      <c r="A30" s="9" t="s">
        <v>29</v>
      </c>
      <c r="B30" t="s">
        <v>878</v>
      </c>
      <c r="C30" t="s">
        <v>102</v>
      </c>
      <c r="D30" t="s">
        <v>488</v>
      </c>
      <c r="F30" s="9" t="s">
        <v>865</v>
      </c>
      <c r="G30">
        <v>2</v>
      </c>
      <c r="J30">
        <f>+Tabla35[[#This Row],[BALANCE INICIAL]]+Tabla35[[#This Row],[ENTRADAS]]-Tabla35[[#This Row],[SALIDAS]]</f>
        <v>2</v>
      </c>
      <c r="K30" s="2">
        <v>395</v>
      </c>
      <c r="L30" s="2">
        <f>+Tabla35[[#This Row],[BALANCE INICIAL]]*Tabla35[[#This Row],[PRECIO]]</f>
        <v>790</v>
      </c>
      <c r="M30" s="2">
        <f>+Tabla35[[#This Row],[ENTRADAS]]*Tabla35[[#This Row],[PRECIO]]</f>
        <v>0</v>
      </c>
      <c r="N30" s="2">
        <f>+Tabla35[[#This Row],[SALIDAS]]*Tabla35[[#This Row],[PRECIO]]</f>
        <v>0</v>
      </c>
      <c r="O30" s="2">
        <f>+Tabla35[[#This Row],[BALANCE INICIAL2]]+Tabla35[[#This Row],[ENTRADAS3]]-Tabla35[[#This Row],[SALIDAS4]]</f>
        <v>790</v>
      </c>
    </row>
    <row r="31" spans="1:15">
      <c r="A31" s="9" t="s">
        <v>29</v>
      </c>
      <c r="B31" t="s">
        <v>878</v>
      </c>
      <c r="C31" t="s">
        <v>102</v>
      </c>
      <c r="D31" t="s">
        <v>489</v>
      </c>
      <c r="F31" s="9" t="s">
        <v>865</v>
      </c>
      <c r="G31">
        <v>1</v>
      </c>
      <c r="J31">
        <f>+Tabla35[[#This Row],[BALANCE INICIAL]]+Tabla35[[#This Row],[ENTRADAS]]-Tabla35[[#This Row],[SALIDAS]]</f>
        <v>1</v>
      </c>
      <c r="K31" s="2">
        <v>395</v>
      </c>
      <c r="L31" s="2">
        <f>+Tabla35[[#This Row],[BALANCE INICIAL]]*Tabla35[[#This Row],[PRECIO]]</f>
        <v>395</v>
      </c>
      <c r="M31" s="2">
        <f>+Tabla35[[#This Row],[ENTRADAS]]*Tabla35[[#This Row],[PRECIO]]</f>
        <v>0</v>
      </c>
      <c r="N31" s="2">
        <f>+Tabla35[[#This Row],[SALIDAS]]*Tabla35[[#This Row],[PRECIO]]</f>
        <v>0</v>
      </c>
      <c r="O31" s="2">
        <f>+Tabla35[[#This Row],[BALANCE INICIAL2]]+Tabla35[[#This Row],[ENTRADAS3]]-Tabla35[[#This Row],[SALIDAS4]]</f>
        <v>395</v>
      </c>
    </row>
    <row r="32" spans="1:15">
      <c r="A32" s="9" t="s">
        <v>29</v>
      </c>
      <c r="B32" t="s">
        <v>878</v>
      </c>
      <c r="C32" t="s">
        <v>102</v>
      </c>
      <c r="D32" t="s">
        <v>490</v>
      </c>
      <c r="F32" s="9" t="s">
        <v>908</v>
      </c>
      <c r="G32">
        <v>0</v>
      </c>
      <c r="J32">
        <f>+Tabla35[[#This Row],[BALANCE INICIAL]]+Tabla35[[#This Row],[ENTRADAS]]-Tabla35[[#This Row],[SALIDAS]]</f>
        <v>0</v>
      </c>
      <c r="K32" s="2">
        <v>36</v>
      </c>
      <c r="L32" s="2">
        <f>+Tabla35[[#This Row],[BALANCE INICIAL]]*Tabla35[[#This Row],[PRECIO]]</f>
        <v>0</v>
      </c>
      <c r="M32" s="2">
        <f>+Tabla35[[#This Row],[ENTRADAS]]*Tabla35[[#This Row],[PRECIO]]</f>
        <v>0</v>
      </c>
      <c r="N32" s="2">
        <f>+Tabla35[[#This Row],[SALIDAS]]*Tabla35[[#This Row],[PRECIO]]</f>
        <v>0</v>
      </c>
      <c r="O32" s="2">
        <f>+Tabla35[[#This Row],[BALANCE INICIAL2]]+Tabla35[[#This Row],[ENTRADAS3]]-Tabla35[[#This Row],[SALIDAS4]]</f>
        <v>0</v>
      </c>
    </row>
    <row r="33" spans="1:15">
      <c r="A33" s="9" t="s">
        <v>29</v>
      </c>
      <c r="B33" t="s">
        <v>878</v>
      </c>
      <c r="C33" t="s">
        <v>102</v>
      </c>
      <c r="D33" t="s">
        <v>491</v>
      </c>
      <c r="F33" s="9" t="s">
        <v>911</v>
      </c>
      <c r="G33">
        <v>0</v>
      </c>
      <c r="J33">
        <f>+Tabla35[[#This Row],[BALANCE INICIAL]]+Tabla35[[#This Row],[ENTRADAS]]-Tabla35[[#This Row],[SALIDAS]]</f>
        <v>0</v>
      </c>
      <c r="K33" s="2">
        <v>625</v>
      </c>
      <c r="L33" s="2">
        <f>+Tabla35[[#This Row],[BALANCE INICIAL]]*Tabla35[[#This Row],[PRECIO]]</f>
        <v>0</v>
      </c>
      <c r="M33" s="2">
        <f>+Tabla35[[#This Row],[ENTRADAS]]*Tabla35[[#This Row],[PRECIO]]</f>
        <v>0</v>
      </c>
      <c r="N33" s="2">
        <f>+Tabla35[[#This Row],[SALIDAS]]*Tabla35[[#This Row],[PRECIO]]</f>
        <v>0</v>
      </c>
      <c r="O33" s="2">
        <f>+Tabla35[[#This Row],[BALANCE INICIAL2]]+Tabla35[[#This Row],[ENTRADAS3]]-Tabla35[[#This Row],[SALIDAS4]]</f>
        <v>0</v>
      </c>
    </row>
    <row r="34" spans="1:15">
      <c r="A34" s="9" t="s">
        <v>29</v>
      </c>
      <c r="B34" t="s">
        <v>878</v>
      </c>
      <c r="C34" t="s">
        <v>102</v>
      </c>
      <c r="D34" t="s">
        <v>492</v>
      </c>
      <c r="F34" s="9" t="s">
        <v>908</v>
      </c>
      <c r="G34">
        <v>0</v>
      </c>
      <c r="J34">
        <f>+Tabla35[[#This Row],[BALANCE INICIAL]]+Tabla35[[#This Row],[ENTRADAS]]-Tabla35[[#This Row],[SALIDAS]]</f>
        <v>0</v>
      </c>
      <c r="K34" s="2">
        <v>36</v>
      </c>
      <c r="L34" s="2">
        <f>+Tabla35[[#This Row],[BALANCE INICIAL]]*Tabla35[[#This Row],[PRECIO]]</f>
        <v>0</v>
      </c>
      <c r="M34" s="2">
        <f>+Tabla35[[#This Row],[ENTRADAS]]*Tabla35[[#This Row],[PRECIO]]</f>
        <v>0</v>
      </c>
      <c r="N34" s="2">
        <f>+Tabla35[[#This Row],[SALIDAS]]*Tabla35[[#This Row],[PRECIO]]</f>
        <v>0</v>
      </c>
      <c r="O34" s="2">
        <f>+Tabla35[[#This Row],[BALANCE INICIAL2]]+Tabla35[[#This Row],[ENTRADAS3]]-Tabla35[[#This Row],[SALIDAS4]]</f>
        <v>0</v>
      </c>
    </row>
    <row r="35" spans="1:15">
      <c r="A35" s="9" t="s">
        <v>29</v>
      </c>
      <c r="B35" t="s">
        <v>878</v>
      </c>
      <c r="C35" t="s">
        <v>102</v>
      </c>
      <c r="D35" t="s">
        <v>493</v>
      </c>
      <c r="F35" s="9" t="s">
        <v>908</v>
      </c>
      <c r="G35">
        <v>0</v>
      </c>
      <c r="J35">
        <f>+Tabla35[[#This Row],[BALANCE INICIAL]]+Tabla35[[#This Row],[ENTRADAS]]-Tabla35[[#This Row],[SALIDAS]]</f>
        <v>0</v>
      </c>
      <c r="K35" s="2">
        <v>64</v>
      </c>
      <c r="L35" s="2">
        <f>+Tabla35[[#This Row],[BALANCE INICIAL]]*Tabla35[[#This Row],[PRECIO]]</f>
        <v>0</v>
      </c>
      <c r="M35" s="2">
        <f>+Tabla35[[#This Row],[ENTRADAS]]*Tabla35[[#This Row],[PRECIO]]</f>
        <v>0</v>
      </c>
      <c r="N35" s="2">
        <f>+Tabla35[[#This Row],[SALIDAS]]*Tabla35[[#This Row],[PRECIO]]</f>
        <v>0</v>
      </c>
      <c r="O35" s="2">
        <f>+Tabla35[[#This Row],[BALANCE INICIAL2]]+Tabla35[[#This Row],[ENTRADAS3]]-Tabla35[[#This Row],[SALIDAS4]]</f>
        <v>0</v>
      </c>
    </row>
    <row r="36" spans="1:15">
      <c r="A36" s="9" t="s">
        <v>29</v>
      </c>
      <c r="B36" t="s">
        <v>878</v>
      </c>
      <c r="C36" t="s">
        <v>102</v>
      </c>
      <c r="D36" t="s">
        <v>494</v>
      </c>
      <c r="F36" s="9" t="s">
        <v>908</v>
      </c>
      <c r="G36">
        <v>0</v>
      </c>
      <c r="J36">
        <f>+Tabla35[[#This Row],[BALANCE INICIAL]]+Tabla35[[#This Row],[ENTRADAS]]-Tabla35[[#This Row],[SALIDAS]]</f>
        <v>0</v>
      </c>
      <c r="K36" s="2">
        <v>109</v>
      </c>
      <c r="L36" s="2">
        <f>+Tabla35[[#This Row],[BALANCE INICIAL]]*Tabla35[[#This Row],[PRECIO]]</f>
        <v>0</v>
      </c>
      <c r="M36" s="2">
        <f>+Tabla35[[#This Row],[ENTRADAS]]*Tabla35[[#This Row],[PRECIO]]</f>
        <v>0</v>
      </c>
      <c r="N36" s="2">
        <f>+Tabla35[[#This Row],[SALIDAS]]*Tabla35[[#This Row],[PRECIO]]</f>
        <v>0</v>
      </c>
      <c r="O36" s="2">
        <f>+Tabla35[[#This Row],[BALANCE INICIAL2]]+Tabla35[[#This Row],[ENTRADAS3]]-Tabla35[[#This Row],[SALIDAS4]]</f>
        <v>0</v>
      </c>
    </row>
    <row r="37" spans="1:15">
      <c r="A37" s="9" t="s">
        <v>29</v>
      </c>
      <c r="B37" s="16" t="s">
        <v>878</v>
      </c>
      <c r="C37" t="s">
        <v>102</v>
      </c>
      <c r="D37" t="s">
        <v>495</v>
      </c>
      <c r="F37" s="9" t="s">
        <v>908</v>
      </c>
      <c r="G37">
        <v>0</v>
      </c>
      <c r="J37">
        <f>+Tabla35[[#This Row],[BALANCE INICIAL]]+Tabla35[[#This Row],[ENTRADAS]]-Tabla35[[#This Row],[SALIDAS]]</f>
        <v>0</v>
      </c>
      <c r="K37" s="2">
        <v>257</v>
      </c>
      <c r="L37" s="2">
        <f>+Tabla35[[#This Row],[BALANCE INICIAL]]*Tabla35[[#This Row],[PRECIO]]</f>
        <v>0</v>
      </c>
      <c r="M37" s="2">
        <f>+Tabla35[[#This Row],[ENTRADAS]]*Tabla35[[#This Row],[PRECIO]]</f>
        <v>0</v>
      </c>
      <c r="N37" s="2">
        <f>+Tabla35[[#This Row],[SALIDAS]]*Tabla35[[#This Row],[PRECIO]]</f>
        <v>0</v>
      </c>
      <c r="O37" s="2">
        <f>+Tabla35[[#This Row],[BALANCE INICIAL2]]+Tabla35[[#This Row],[ENTRADAS3]]-Tabla35[[#This Row],[SALIDAS4]]</f>
        <v>0</v>
      </c>
    </row>
    <row r="38" spans="1:15">
      <c r="A38" s="9" t="s">
        <v>29</v>
      </c>
      <c r="B38" s="16" t="s">
        <v>878</v>
      </c>
      <c r="C38" t="s">
        <v>102</v>
      </c>
      <c r="D38" t="s">
        <v>496</v>
      </c>
      <c r="F38" s="9" t="s">
        <v>910</v>
      </c>
      <c r="G38">
        <v>0</v>
      </c>
      <c r="J38">
        <f>+Tabla35[[#This Row],[BALANCE INICIAL]]+Tabla35[[#This Row],[ENTRADAS]]-Tabla35[[#This Row],[SALIDAS]]</f>
        <v>0</v>
      </c>
      <c r="K38" s="2">
        <v>117</v>
      </c>
      <c r="L38" s="2">
        <f>+Tabla35[[#This Row],[BALANCE INICIAL]]*Tabla35[[#This Row],[PRECIO]]</f>
        <v>0</v>
      </c>
      <c r="M38" s="2">
        <f>+Tabla35[[#This Row],[ENTRADAS]]*Tabla35[[#This Row],[PRECIO]]</f>
        <v>0</v>
      </c>
      <c r="N38" s="2">
        <f>+Tabla35[[#This Row],[SALIDAS]]*Tabla35[[#This Row],[PRECIO]]</f>
        <v>0</v>
      </c>
      <c r="O38" s="2">
        <f>+Tabla35[[#This Row],[BALANCE INICIAL2]]+Tabla35[[#This Row],[ENTRADAS3]]-Tabla35[[#This Row],[SALIDAS4]]</f>
        <v>0</v>
      </c>
    </row>
    <row r="39" spans="1:15">
      <c r="A39" s="9" t="s">
        <v>29</v>
      </c>
      <c r="B39" s="16" t="s">
        <v>878</v>
      </c>
      <c r="C39" t="s">
        <v>102</v>
      </c>
      <c r="D39" t="s">
        <v>498</v>
      </c>
      <c r="F39" s="9" t="s">
        <v>908</v>
      </c>
      <c r="G39">
        <v>0</v>
      </c>
      <c r="J39">
        <f>+Tabla35[[#This Row],[BALANCE INICIAL]]+Tabla35[[#This Row],[ENTRADAS]]-Tabla35[[#This Row],[SALIDAS]]</f>
        <v>0</v>
      </c>
      <c r="K39" s="2">
        <v>235</v>
      </c>
      <c r="L39" s="2">
        <f>+Tabla35[[#This Row],[BALANCE INICIAL]]*Tabla35[[#This Row],[PRECIO]]</f>
        <v>0</v>
      </c>
      <c r="M39" s="2">
        <f>+Tabla35[[#This Row],[ENTRADAS]]*Tabla35[[#This Row],[PRECIO]]</f>
        <v>0</v>
      </c>
      <c r="N39" s="2">
        <f>+Tabla35[[#This Row],[SALIDAS]]*Tabla35[[#This Row],[PRECIO]]</f>
        <v>0</v>
      </c>
      <c r="O39" s="2">
        <f>+Tabla35[[#This Row],[BALANCE INICIAL2]]+Tabla35[[#This Row],[ENTRADAS3]]-Tabla35[[#This Row],[SALIDAS4]]</f>
        <v>0</v>
      </c>
    </row>
    <row r="40" spans="1:15">
      <c r="A40" s="9" t="s">
        <v>29</v>
      </c>
      <c r="B40" s="16" t="s">
        <v>878</v>
      </c>
      <c r="C40" t="s">
        <v>102</v>
      </c>
      <c r="D40" t="s">
        <v>499</v>
      </c>
      <c r="F40" s="9" t="s">
        <v>908</v>
      </c>
      <c r="G40">
        <v>0</v>
      </c>
      <c r="J40">
        <f>+Tabla35[[#This Row],[BALANCE INICIAL]]+Tabla35[[#This Row],[ENTRADAS]]-Tabla35[[#This Row],[SALIDAS]]</f>
        <v>0</v>
      </c>
      <c r="K40" s="2">
        <v>228</v>
      </c>
      <c r="L40" s="2">
        <f>+Tabla35[[#This Row],[BALANCE INICIAL]]*Tabla35[[#This Row],[PRECIO]]</f>
        <v>0</v>
      </c>
      <c r="M40" s="2">
        <f>+Tabla35[[#This Row],[ENTRADAS]]*Tabla35[[#This Row],[PRECIO]]</f>
        <v>0</v>
      </c>
      <c r="N40" s="2">
        <f>+Tabla35[[#This Row],[SALIDAS]]*Tabla35[[#This Row],[PRECIO]]</f>
        <v>0</v>
      </c>
      <c r="O40" s="2">
        <f>+Tabla35[[#This Row],[BALANCE INICIAL2]]+Tabla35[[#This Row],[ENTRADAS3]]-Tabla35[[#This Row],[SALIDAS4]]</f>
        <v>0</v>
      </c>
    </row>
    <row r="41" spans="1:15">
      <c r="A41" s="9" t="s">
        <v>29</v>
      </c>
      <c r="B41" s="16" t="s">
        <v>878</v>
      </c>
      <c r="C41" t="s">
        <v>102</v>
      </c>
      <c r="D41" t="s">
        <v>500</v>
      </c>
      <c r="F41" s="9" t="s">
        <v>908</v>
      </c>
      <c r="G41">
        <v>0</v>
      </c>
      <c r="J41">
        <f>+Tabla35[[#This Row],[BALANCE INICIAL]]+Tabla35[[#This Row],[ENTRADAS]]-Tabla35[[#This Row],[SALIDAS]]</f>
        <v>0</v>
      </c>
      <c r="K41" s="2">
        <v>77</v>
      </c>
      <c r="L41" s="2">
        <f>+Tabla35[[#This Row],[BALANCE INICIAL]]*Tabla35[[#This Row],[PRECIO]]</f>
        <v>0</v>
      </c>
      <c r="M41" s="2">
        <f>+Tabla35[[#This Row],[ENTRADAS]]*Tabla35[[#This Row],[PRECIO]]</f>
        <v>0</v>
      </c>
      <c r="N41" s="2">
        <f>+Tabla35[[#This Row],[SALIDAS]]*Tabla35[[#This Row],[PRECIO]]</f>
        <v>0</v>
      </c>
      <c r="O41" s="2">
        <f>+Tabla35[[#This Row],[BALANCE INICIAL2]]+Tabla35[[#This Row],[ENTRADAS3]]-Tabla35[[#This Row],[SALIDAS4]]</f>
        <v>0</v>
      </c>
    </row>
    <row r="42" spans="1:15">
      <c r="A42" s="9" t="s">
        <v>29</v>
      </c>
      <c r="B42" s="16" t="s">
        <v>878</v>
      </c>
      <c r="C42" t="s">
        <v>102</v>
      </c>
      <c r="D42" t="s">
        <v>501</v>
      </c>
      <c r="F42" s="9" t="s">
        <v>908</v>
      </c>
      <c r="G42">
        <v>0</v>
      </c>
      <c r="J42">
        <f>+Tabla35[[#This Row],[BALANCE INICIAL]]+Tabla35[[#This Row],[ENTRADAS]]-Tabla35[[#This Row],[SALIDAS]]</f>
        <v>0</v>
      </c>
      <c r="K42" s="2">
        <v>150</v>
      </c>
      <c r="L42" s="2">
        <f>+Tabla35[[#This Row],[BALANCE INICIAL]]*Tabla35[[#This Row],[PRECIO]]</f>
        <v>0</v>
      </c>
      <c r="M42" s="2">
        <f>+Tabla35[[#This Row],[ENTRADAS]]*Tabla35[[#This Row],[PRECIO]]</f>
        <v>0</v>
      </c>
      <c r="N42" s="2">
        <f>+Tabla35[[#This Row],[SALIDAS]]*Tabla35[[#This Row],[PRECIO]]</f>
        <v>0</v>
      </c>
      <c r="O42" s="2">
        <f>+Tabla35[[#This Row],[BALANCE INICIAL2]]+Tabla35[[#This Row],[ENTRADAS3]]-Tabla35[[#This Row],[SALIDAS4]]</f>
        <v>0</v>
      </c>
    </row>
    <row r="43" spans="1:15">
      <c r="A43" s="9" t="s">
        <v>29</v>
      </c>
      <c r="B43" s="16" t="s">
        <v>878</v>
      </c>
      <c r="C43" t="s">
        <v>102</v>
      </c>
      <c r="D43" t="s">
        <v>502</v>
      </c>
      <c r="F43" s="9" t="s">
        <v>908</v>
      </c>
      <c r="G43">
        <v>0</v>
      </c>
      <c r="J43">
        <f>+Tabla35[[#This Row],[BALANCE INICIAL]]+Tabla35[[#This Row],[ENTRADAS]]-Tabla35[[#This Row],[SALIDAS]]</f>
        <v>0</v>
      </c>
      <c r="K43" s="2">
        <v>58</v>
      </c>
      <c r="L43" s="2">
        <f>+Tabla35[[#This Row],[BALANCE INICIAL]]*Tabla35[[#This Row],[PRECIO]]</f>
        <v>0</v>
      </c>
      <c r="M43" s="2">
        <f>+Tabla35[[#This Row],[ENTRADAS]]*Tabla35[[#This Row],[PRECIO]]</f>
        <v>0</v>
      </c>
      <c r="N43" s="2">
        <f>+Tabla35[[#This Row],[SALIDAS]]*Tabla35[[#This Row],[PRECIO]]</f>
        <v>0</v>
      </c>
      <c r="O43" s="2">
        <f>+Tabla35[[#This Row],[BALANCE INICIAL2]]+Tabla35[[#This Row],[ENTRADAS3]]-Tabla35[[#This Row],[SALIDAS4]]</f>
        <v>0</v>
      </c>
    </row>
    <row r="44" spans="1:15">
      <c r="A44" s="9" t="s">
        <v>29</v>
      </c>
      <c r="B44" s="16" t="s">
        <v>878</v>
      </c>
      <c r="C44" t="s">
        <v>102</v>
      </c>
      <c r="D44" t="s">
        <v>503</v>
      </c>
      <c r="F44" s="9" t="s">
        <v>908</v>
      </c>
      <c r="G44">
        <v>0</v>
      </c>
      <c r="J44">
        <f>+Tabla35[[#This Row],[BALANCE INICIAL]]+Tabla35[[#This Row],[ENTRADAS]]-Tabla35[[#This Row],[SALIDAS]]</f>
        <v>0</v>
      </c>
      <c r="K44" s="2">
        <v>215</v>
      </c>
      <c r="L44" s="2">
        <f>+Tabla35[[#This Row],[BALANCE INICIAL]]*Tabla35[[#This Row],[PRECIO]]</f>
        <v>0</v>
      </c>
      <c r="M44" s="2">
        <f>+Tabla35[[#This Row],[ENTRADAS]]*Tabla35[[#This Row],[PRECIO]]</f>
        <v>0</v>
      </c>
      <c r="N44" s="2">
        <f>+Tabla35[[#This Row],[SALIDAS]]*Tabla35[[#This Row],[PRECIO]]</f>
        <v>0</v>
      </c>
      <c r="O44" s="2">
        <f>+Tabla35[[#This Row],[BALANCE INICIAL2]]+Tabla35[[#This Row],[ENTRADAS3]]-Tabla35[[#This Row],[SALIDAS4]]</f>
        <v>0</v>
      </c>
    </row>
    <row r="45" spans="1:15">
      <c r="A45" s="9" t="s">
        <v>29</v>
      </c>
      <c r="B45" s="16" t="s">
        <v>878</v>
      </c>
      <c r="C45" t="s">
        <v>102</v>
      </c>
      <c r="D45" t="s">
        <v>505</v>
      </c>
      <c r="F45" s="9" t="s">
        <v>910</v>
      </c>
      <c r="G45">
        <v>0</v>
      </c>
      <c r="J45">
        <f>+Tabla35[[#This Row],[BALANCE INICIAL]]+Tabla35[[#This Row],[ENTRADAS]]-Tabla35[[#This Row],[SALIDAS]]</f>
        <v>0</v>
      </c>
      <c r="K45" s="2">
        <v>50</v>
      </c>
      <c r="L45" s="2">
        <f>+Tabla35[[#This Row],[BALANCE INICIAL]]*Tabla35[[#This Row],[PRECIO]]</f>
        <v>0</v>
      </c>
      <c r="M45" s="2">
        <f>+Tabla35[[#This Row],[ENTRADAS]]*Tabla35[[#This Row],[PRECIO]]</f>
        <v>0</v>
      </c>
      <c r="N45" s="2">
        <f>+Tabla35[[#This Row],[SALIDAS]]*Tabla35[[#This Row],[PRECIO]]</f>
        <v>0</v>
      </c>
      <c r="O45" s="2">
        <f>+Tabla35[[#This Row],[BALANCE INICIAL2]]+Tabla35[[#This Row],[ENTRADAS3]]-Tabla35[[#This Row],[SALIDAS4]]</f>
        <v>0</v>
      </c>
    </row>
    <row r="46" spans="1:15">
      <c r="A46" s="9" t="s">
        <v>29</v>
      </c>
      <c r="B46" s="16" t="s">
        <v>878</v>
      </c>
      <c r="C46" t="s">
        <v>102</v>
      </c>
      <c r="D46" t="s">
        <v>506</v>
      </c>
      <c r="F46" s="9" t="s">
        <v>821</v>
      </c>
      <c r="G46">
        <v>0</v>
      </c>
      <c r="J46">
        <f>+Tabla35[[#This Row],[BALANCE INICIAL]]+Tabla35[[#This Row],[ENTRADAS]]-Tabla35[[#This Row],[SALIDAS]]</f>
        <v>0</v>
      </c>
      <c r="K46" s="2">
        <v>175</v>
      </c>
      <c r="L46" s="2">
        <f>+Tabla35[[#This Row],[BALANCE INICIAL]]*Tabla35[[#This Row],[PRECIO]]</f>
        <v>0</v>
      </c>
      <c r="M46" s="2">
        <f>+Tabla35[[#This Row],[ENTRADAS]]*Tabla35[[#This Row],[PRECIO]]</f>
        <v>0</v>
      </c>
      <c r="N46" s="2">
        <f>+Tabla35[[#This Row],[SALIDAS]]*Tabla35[[#This Row],[PRECIO]]</f>
        <v>0</v>
      </c>
      <c r="O46" s="2">
        <f>+Tabla35[[#This Row],[BALANCE INICIAL2]]+Tabla35[[#This Row],[ENTRADAS3]]-Tabla35[[#This Row],[SALIDAS4]]</f>
        <v>0</v>
      </c>
    </row>
    <row r="47" spans="1:15">
      <c r="A47" s="9" t="s">
        <v>29</v>
      </c>
      <c r="B47" t="s">
        <v>878</v>
      </c>
      <c r="C47" t="s">
        <v>102</v>
      </c>
      <c r="D47" t="s">
        <v>507</v>
      </c>
      <c r="F47" s="9" t="s">
        <v>826</v>
      </c>
      <c r="G47">
        <v>0</v>
      </c>
      <c r="J47">
        <f>+Tabla35[[#This Row],[BALANCE INICIAL]]+Tabla35[[#This Row],[ENTRADAS]]-Tabla35[[#This Row],[SALIDAS]]</f>
        <v>0</v>
      </c>
      <c r="K47" s="2">
        <v>9</v>
      </c>
      <c r="L47" s="2">
        <f>+Tabla35[[#This Row],[BALANCE INICIAL]]*Tabla35[[#This Row],[PRECIO]]</f>
        <v>0</v>
      </c>
      <c r="M47" s="2">
        <f>+Tabla35[[#This Row],[ENTRADAS]]*Tabla35[[#This Row],[PRECIO]]</f>
        <v>0</v>
      </c>
      <c r="N47" s="2">
        <f>+Tabla35[[#This Row],[SALIDAS]]*Tabla35[[#This Row],[PRECIO]]</f>
        <v>0</v>
      </c>
      <c r="O47" s="2">
        <f>+Tabla35[[#This Row],[BALANCE INICIAL2]]+Tabla35[[#This Row],[ENTRADAS3]]-Tabla35[[#This Row],[SALIDAS4]]</f>
        <v>0</v>
      </c>
    </row>
    <row r="48" spans="1:15">
      <c r="A48" s="9" t="s">
        <v>29</v>
      </c>
      <c r="B48" s="16" t="s">
        <v>878</v>
      </c>
      <c r="C48" t="s">
        <v>102</v>
      </c>
      <c r="D48" t="s">
        <v>508</v>
      </c>
      <c r="F48" s="9" t="s">
        <v>908</v>
      </c>
      <c r="G48">
        <v>0</v>
      </c>
      <c r="J48">
        <f>+Tabla35[[#This Row],[BALANCE INICIAL]]+Tabla35[[#This Row],[ENTRADAS]]-Tabla35[[#This Row],[SALIDAS]]</f>
        <v>0</v>
      </c>
      <c r="K48" s="2">
        <v>54</v>
      </c>
      <c r="L48" s="2">
        <f>+Tabla35[[#This Row],[BALANCE INICIAL]]*Tabla35[[#This Row],[PRECIO]]</f>
        <v>0</v>
      </c>
      <c r="M48" s="2">
        <f>+Tabla35[[#This Row],[ENTRADAS]]*Tabla35[[#This Row],[PRECIO]]</f>
        <v>0</v>
      </c>
      <c r="N48" s="2">
        <f>+Tabla35[[#This Row],[SALIDAS]]*Tabla35[[#This Row],[PRECIO]]</f>
        <v>0</v>
      </c>
      <c r="O48" s="2">
        <f>+Tabla35[[#This Row],[BALANCE INICIAL2]]+Tabla35[[#This Row],[ENTRADAS3]]-Tabla35[[#This Row],[SALIDAS4]]</f>
        <v>0</v>
      </c>
    </row>
    <row r="49" spans="1:15">
      <c r="A49" s="9" t="s">
        <v>29</v>
      </c>
      <c r="B49" s="16" t="s">
        <v>878</v>
      </c>
      <c r="C49" t="s">
        <v>102</v>
      </c>
      <c r="D49" t="s">
        <v>509</v>
      </c>
      <c r="F49" s="9" t="s">
        <v>821</v>
      </c>
      <c r="G49">
        <v>0</v>
      </c>
      <c r="J49">
        <f>+Tabla35[[#This Row],[BALANCE INICIAL]]+Tabla35[[#This Row],[ENTRADAS]]-Tabla35[[#This Row],[SALIDAS]]</f>
        <v>0</v>
      </c>
      <c r="K49" s="2">
        <v>85</v>
      </c>
      <c r="L49" s="2">
        <f>+Tabla35[[#This Row],[BALANCE INICIAL]]*Tabla35[[#This Row],[PRECIO]]</f>
        <v>0</v>
      </c>
      <c r="M49" s="2">
        <f>+Tabla35[[#This Row],[ENTRADAS]]*Tabla35[[#This Row],[PRECIO]]</f>
        <v>0</v>
      </c>
      <c r="N49" s="2">
        <f>+Tabla35[[#This Row],[SALIDAS]]*Tabla35[[#This Row],[PRECIO]]</f>
        <v>0</v>
      </c>
      <c r="O49" s="2">
        <f>+Tabla35[[#This Row],[BALANCE INICIAL2]]+Tabla35[[#This Row],[ENTRADAS3]]-Tabla35[[#This Row],[SALIDAS4]]</f>
        <v>0</v>
      </c>
    </row>
    <row r="50" spans="1:15">
      <c r="A50" s="9" t="s">
        <v>29</v>
      </c>
      <c r="B50" s="16" t="s">
        <v>878</v>
      </c>
      <c r="C50" t="s">
        <v>102</v>
      </c>
      <c r="D50" t="s">
        <v>510</v>
      </c>
      <c r="F50" s="9" t="s">
        <v>821</v>
      </c>
      <c r="G50">
        <v>0</v>
      </c>
      <c r="J50">
        <f>+Tabla35[[#This Row],[BALANCE INICIAL]]+Tabla35[[#This Row],[ENTRADAS]]-Tabla35[[#This Row],[SALIDAS]]</f>
        <v>0</v>
      </c>
      <c r="K50" s="2">
        <v>91</v>
      </c>
      <c r="L50" s="2">
        <f>+Tabla35[[#This Row],[BALANCE INICIAL]]*Tabla35[[#This Row],[PRECIO]]</f>
        <v>0</v>
      </c>
      <c r="M50" s="2">
        <f>+Tabla35[[#This Row],[ENTRADAS]]*Tabla35[[#This Row],[PRECIO]]</f>
        <v>0</v>
      </c>
      <c r="N50" s="2">
        <f>+Tabla35[[#This Row],[SALIDAS]]*Tabla35[[#This Row],[PRECIO]]</f>
        <v>0</v>
      </c>
      <c r="O50" s="2">
        <f>+Tabla35[[#This Row],[BALANCE INICIAL2]]+Tabla35[[#This Row],[ENTRADAS3]]-Tabla35[[#This Row],[SALIDAS4]]</f>
        <v>0</v>
      </c>
    </row>
    <row r="51" spans="1:15">
      <c r="A51" s="9" t="s">
        <v>29</v>
      </c>
      <c r="B51" s="16" t="s">
        <v>878</v>
      </c>
      <c r="C51" t="s">
        <v>102</v>
      </c>
      <c r="D51" t="s">
        <v>511</v>
      </c>
      <c r="F51" s="9" t="s">
        <v>908</v>
      </c>
      <c r="G51">
        <v>0</v>
      </c>
      <c r="J51">
        <f>+Tabla35[[#This Row],[BALANCE INICIAL]]+Tabla35[[#This Row],[ENTRADAS]]-Tabla35[[#This Row],[SALIDAS]]</f>
        <v>0</v>
      </c>
      <c r="K51" s="2">
        <v>108</v>
      </c>
      <c r="L51" s="2">
        <f>+Tabla35[[#This Row],[BALANCE INICIAL]]*Tabla35[[#This Row],[PRECIO]]</f>
        <v>0</v>
      </c>
      <c r="M51" s="2">
        <f>+Tabla35[[#This Row],[ENTRADAS]]*Tabla35[[#This Row],[PRECIO]]</f>
        <v>0</v>
      </c>
      <c r="N51" s="2">
        <f>+Tabla35[[#This Row],[SALIDAS]]*Tabla35[[#This Row],[PRECIO]]</f>
        <v>0</v>
      </c>
      <c r="O51" s="2">
        <f>+Tabla35[[#This Row],[BALANCE INICIAL2]]+Tabla35[[#This Row],[ENTRADAS3]]-Tabla35[[#This Row],[SALIDAS4]]</f>
        <v>0</v>
      </c>
    </row>
    <row r="52" spans="1:15">
      <c r="A52" s="9" t="s">
        <v>29</v>
      </c>
      <c r="B52" s="16" t="s">
        <v>878</v>
      </c>
      <c r="C52" t="s">
        <v>102</v>
      </c>
      <c r="D52" t="s">
        <v>512</v>
      </c>
      <c r="F52" s="9" t="s">
        <v>908</v>
      </c>
      <c r="G52">
        <v>0</v>
      </c>
      <c r="J52">
        <f>+Tabla35[[#This Row],[BALANCE INICIAL]]+Tabla35[[#This Row],[ENTRADAS]]-Tabla35[[#This Row],[SALIDAS]]</f>
        <v>0</v>
      </c>
      <c r="K52" s="2">
        <v>180</v>
      </c>
      <c r="L52" s="2">
        <f>+Tabla35[[#This Row],[BALANCE INICIAL]]*Tabla35[[#This Row],[PRECIO]]</f>
        <v>0</v>
      </c>
      <c r="M52" s="2">
        <f>+Tabla35[[#This Row],[ENTRADAS]]*Tabla35[[#This Row],[PRECIO]]</f>
        <v>0</v>
      </c>
      <c r="N52" s="2">
        <f>+Tabla35[[#This Row],[SALIDAS]]*Tabla35[[#This Row],[PRECIO]]</f>
        <v>0</v>
      </c>
      <c r="O52" s="2">
        <f>+Tabla35[[#This Row],[BALANCE INICIAL2]]+Tabla35[[#This Row],[ENTRADAS3]]-Tabla35[[#This Row],[SALIDAS4]]</f>
        <v>0</v>
      </c>
    </row>
    <row r="53" spans="1:15">
      <c r="A53" s="9" t="s">
        <v>29</v>
      </c>
      <c r="B53" s="16" t="s">
        <v>878</v>
      </c>
      <c r="C53" t="s">
        <v>102</v>
      </c>
      <c r="D53" t="s">
        <v>513</v>
      </c>
      <c r="F53" s="9" t="s">
        <v>908</v>
      </c>
      <c r="G53">
        <v>0</v>
      </c>
      <c r="J53">
        <f>+Tabla35[[#This Row],[BALANCE INICIAL]]+Tabla35[[#This Row],[ENTRADAS]]-Tabla35[[#This Row],[SALIDAS]]</f>
        <v>0</v>
      </c>
      <c r="K53" s="2">
        <v>12</v>
      </c>
      <c r="L53" s="2">
        <f>+Tabla35[[#This Row],[BALANCE INICIAL]]*Tabla35[[#This Row],[PRECIO]]</f>
        <v>0</v>
      </c>
      <c r="M53" s="2">
        <f>+Tabla35[[#This Row],[ENTRADAS]]*Tabla35[[#This Row],[PRECIO]]</f>
        <v>0</v>
      </c>
      <c r="N53" s="2">
        <f>+Tabla35[[#This Row],[SALIDAS]]*Tabla35[[#This Row],[PRECIO]]</f>
        <v>0</v>
      </c>
      <c r="O53" s="2">
        <f>+Tabla35[[#This Row],[BALANCE INICIAL2]]+Tabla35[[#This Row],[ENTRADAS3]]-Tabla35[[#This Row],[SALIDAS4]]</f>
        <v>0</v>
      </c>
    </row>
    <row r="54" spans="1:15">
      <c r="A54" s="9" t="s">
        <v>29</v>
      </c>
      <c r="B54" s="16" t="s">
        <v>878</v>
      </c>
      <c r="C54" t="s">
        <v>102</v>
      </c>
      <c r="D54" t="s">
        <v>514</v>
      </c>
      <c r="F54" s="9" t="s">
        <v>908</v>
      </c>
      <c r="G54">
        <v>0</v>
      </c>
      <c r="J54">
        <f>+Tabla35[[#This Row],[BALANCE INICIAL]]+Tabla35[[#This Row],[ENTRADAS]]-Tabla35[[#This Row],[SALIDAS]]</f>
        <v>0</v>
      </c>
      <c r="K54" s="2">
        <v>180</v>
      </c>
      <c r="L54" s="2">
        <f>+Tabla35[[#This Row],[BALANCE INICIAL]]*Tabla35[[#This Row],[PRECIO]]</f>
        <v>0</v>
      </c>
      <c r="M54" s="2">
        <f>+Tabla35[[#This Row],[ENTRADAS]]*Tabla35[[#This Row],[PRECIO]]</f>
        <v>0</v>
      </c>
      <c r="N54" s="2">
        <f>+Tabla35[[#This Row],[SALIDAS]]*Tabla35[[#This Row],[PRECIO]]</f>
        <v>0</v>
      </c>
      <c r="O54" s="2">
        <f>+Tabla35[[#This Row],[BALANCE INICIAL2]]+Tabla35[[#This Row],[ENTRADAS3]]-Tabla35[[#This Row],[SALIDAS4]]</f>
        <v>0</v>
      </c>
    </row>
    <row r="55" spans="1:15">
      <c r="A55" s="9" t="s">
        <v>29</v>
      </c>
      <c r="B55" s="16" t="s">
        <v>878</v>
      </c>
      <c r="C55" t="s">
        <v>102</v>
      </c>
      <c r="D55" t="s">
        <v>515</v>
      </c>
      <c r="F55" s="9" t="s">
        <v>908</v>
      </c>
      <c r="G55">
        <v>0</v>
      </c>
      <c r="J55">
        <f>+Tabla35[[#This Row],[BALANCE INICIAL]]+Tabla35[[#This Row],[ENTRADAS]]-Tabla35[[#This Row],[SALIDAS]]</f>
        <v>0</v>
      </c>
      <c r="K55" s="2">
        <v>103</v>
      </c>
      <c r="L55" s="2">
        <f>+Tabla35[[#This Row],[BALANCE INICIAL]]*Tabla35[[#This Row],[PRECIO]]</f>
        <v>0</v>
      </c>
      <c r="M55" s="2">
        <f>+Tabla35[[#This Row],[ENTRADAS]]*Tabla35[[#This Row],[PRECIO]]</f>
        <v>0</v>
      </c>
      <c r="N55" s="2">
        <f>+Tabla35[[#This Row],[SALIDAS]]*Tabla35[[#This Row],[PRECIO]]</f>
        <v>0</v>
      </c>
      <c r="O55" s="2">
        <f>+Tabla35[[#This Row],[BALANCE INICIAL2]]+Tabla35[[#This Row],[ENTRADAS3]]-Tabla35[[#This Row],[SALIDAS4]]</f>
        <v>0</v>
      </c>
    </row>
    <row r="56" spans="1:15">
      <c r="A56" s="9" t="s">
        <v>29</v>
      </c>
      <c r="B56" s="16" t="s">
        <v>878</v>
      </c>
      <c r="C56" t="s">
        <v>102</v>
      </c>
      <c r="D56" t="s">
        <v>516</v>
      </c>
      <c r="F56" s="9" t="s">
        <v>908</v>
      </c>
      <c r="G56">
        <v>0</v>
      </c>
      <c r="J56">
        <f>+Tabla35[[#This Row],[BALANCE INICIAL]]+Tabla35[[#This Row],[ENTRADAS]]-Tabla35[[#This Row],[SALIDAS]]</f>
        <v>0</v>
      </c>
      <c r="K56" s="2">
        <v>115</v>
      </c>
      <c r="L56" s="2">
        <f>+Tabla35[[#This Row],[BALANCE INICIAL]]*Tabla35[[#This Row],[PRECIO]]</f>
        <v>0</v>
      </c>
      <c r="M56" s="2">
        <f>+Tabla35[[#This Row],[ENTRADAS]]*Tabla35[[#This Row],[PRECIO]]</f>
        <v>0</v>
      </c>
      <c r="N56" s="2">
        <f>+Tabla35[[#This Row],[SALIDAS]]*Tabla35[[#This Row],[PRECIO]]</f>
        <v>0</v>
      </c>
      <c r="O56" s="2">
        <f>+Tabla35[[#This Row],[BALANCE INICIAL2]]+Tabla35[[#This Row],[ENTRADAS3]]-Tabla35[[#This Row],[SALIDAS4]]</f>
        <v>0</v>
      </c>
    </row>
    <row r="57" spans="1:15">
      <c r="A57" s="9" t="s">
        <v>29</v>
      </c>
      <c r="B57" s="16" t="s">
        <v>878</v>
      </c>
      <c r="C57" t="s">
        <v>102</v>
      </c>
      <c r="D57" t="s">
        <v>517</v>
      </c>
      <c r="F57" s="9" t="s">
        <v>908</v>
      </c>
      <c r="G57">
        <v>0</v>
      </c>
      <c r="J57">
        <f>+Tabla35[[#This Row],[BALANCE INICIAL]]+Tabla35[[#This Row],[ENTRADAS]]-Tabla35[[#This Row],[SALIDAS]]</f>
        <v>0</v>
      </c>
      <c r="K57" s="2">
        <v>227</v>
      </c>
      <c r="L57" s="2">
        <f>+Tabla35[[#This Row],[BALANCE INICIAL]]*Tabla35[[#This Row],[PRECIO]]</f>
        <v>0</v>
      </c>
      <c r="M57" s="2">
        <f>+Tabla35[[#This Row],[ENTRADAS]]*Tabla35[[#This Row],[PRECIO]]</f>
        <v>0</v>
      </c>
      <c r="N57" s="2">
        <f>+Tabla35[[#This Row],[SALIDAS]]*Tabla35[[#This Row],[PRECIO]]</f>
        <v>0</v>
      </c>
      <c r="O57" s="2">
        <f>+Tabla35[[#This Row],[BALANCE INICIAL2]]+Tabla35[[#This Row],[ENTRADAS3]]-Tabla35[[#This Row],[SALIDAS4]]</f>
        <v>0</v>
      </c>
    </row>
    <row r="58" spans="1:15">
      <c r="A58" s="9" t="s">
        <v>29</v>
      </c>
      <c r="B58" s="16" t="s">
        <v>878</v>
      </c>
      <c r="C58" t="s">
        <v>102</v>
      </c>
      <c r="D58" t="s">
        <v>518</v>
      </c>
      <c r="F58" s="9" t="s">
        <v>821</v>
      </c>
      <c r="G58">
        <v>0</v>
      </c>
      <c r="J58">
        <f>+Tabla35[[#This Row],[BALANCE INICIAL]]+Tabla35[[#This Row],[ENTRADAS]]-Tabla35[[#This Row],[SALIDAS]]</f>
        <v>0</v>
      </c>
      <c r="K58" s="2">
        <v>150</v>
      </c>
      <c r="L58" s="2">
        <f>+Tabla35[[#This Row],[BALANCE INICIAL]]*Tabla35[[#This Row],[PRECIO]]</f>
        <v>0</v>
      </c>
      <c r="M58" s="2">
        <f>+Tabla35[[#This Row],[ENTRADAS]]*Tabla35[[#This Row],[PRECIO]]</f>
        <v>0</v>
      </c>
      <c r="N58" s="2">
        <f>+Tabla35[[#This Row],[SALIDAS]]*Tabla35[[#This Row],[PRECIO]]</f>
        <v>0</v>
      </c>
      <c r="O58" s="2">
        <f>+Tabla35[[#This Row],[BALANCE INICIAL2]]+Tabla35[[#This Row],[ENTRADAS3]]-Tabla35[[#This Row],[SALIDAS4]]</f>
        <v>0</v>
      </c>
    </row>
    <row r="59" spans="1:15">
      <c r="A59" s="9" t="s">
        <v>29</v>
      </c>
      <c r="B59" t="s">
        <v>878</v>
      </c>
      <c r="C59" t="s">
        <v>102</v>
      </c>
      <c r="D59" t="s">
        <v>519</v>
      </c>
      <c r="F59" s="9" t="s">
        <v>908</v>
      </c>
      <c r="G59">
        <v>0</v>
      </c>
      <c r="J59">
        <f>+Tabla35[[#This Row],[BALANCE INICIAL]]+Tabla35[[#This Row],[ENTRADAS]]-Tabla35[[#This Row],[SALIDAS]]</f>
        <v>0</v>
      </c>
      <c r="K59" s="2">
        <v>206</v>
      </c>
      <c r="L59" s="2">
        <f>+Tabla35[[#This Row],[BALANCE INICIAL]]*Tabla35[[#This Row],[PRECIO]]</f>
        <v>0</v>
      </c>
      <c r="M59" s="2">
        <f>+Tabla35[[#This Row],[ENTRADAS]]*Tabla35[[#This Row],[PRECIO]]</f>
        <v>0</v>
      </c>
      <c r="N59" s="2">
        <f>+Tabla35[[#This Row],[SALIDAS]]*Tabla35[[#This Row],[PRECIO]]</f>
        <v>0</v>
      </c>
      <c r="O59" s="2">
        <f>+Tabla35[[#This Row],[BALANCE INICIAL2]]+Tabla35[[#This Row],[ENTRADAS3]]-Tabla35[[#This Row],[SALIDAS4]]</f>
        <v>0</v>
      </c>
    </row>
    <row r="60" spans="1:15">
      <c r="A60" s="9" t="s">
        <v>29</v>
      </c>
      <c r="B60" t="s">
        <v>878</v>
      </c>
      <c r="C60" t="s">
        <v>102</v>
      </c>
      <c r="D60" t="s">
        <v>520</v>
      </c>
      <c r="F60" s="9" t="s">
        <v>909</v>
      </c>
      <c r="G60">
        <v>0</v>
      </c>
      <c r="J60">
        <f>+Tabla35[[#This Row],[BALANCE INICIAL]]+Tabla35[[#This Row],[ENTRADAS]]-Tabla35[[#This Row],[SALIDAS]]</f>
        <v>0</v>
      </c>
      <c r="K60" s="2">
        <v>1350</v>
      </c>
      <c r="L60" s="2">
        <f>+Tabla35[[#This Row],[BALANCE INICIAL]]*Tabla35[[#This Row],[PRECIO]]</f>
        <v>0</v>
      </c>
      <c r="M60" s="2">
        <f>+Tabla35[[#This Row],[ENTRADAS]]*Tabla35[[#This Row],[PRECIO]]</f>
        <v>0</v>
      </c>
      <c r="N60" s="2">
        <f>+Tabla35[[#This Row],[SALIDAS]]*Tabla35[[#This Row],[PRECIO]]</f>
        <v>0</v>
      </c>
      <c r="O60" s="2">
        <f>+Tabla35[[#This Row],[BALANCE INICIAL2]]+Tabla35[[#This Row],[ENTRADAS3]]-Tabla35[[#This Row],[SALIDAS4]]</f>
        <v>0</v>
      </c>
    </row>
    <row r="61" spans="1:15">
      <c r="A61" s="9" t="s">
        <v>29</v>
      </c>
      <c r="B61" t="s">
        <v>878</v>
      </c>
      <c r="C61" t="s">
        <v>102</v>
      </c>
      <c r="D61" t="s">
        <v>521</v>
      </c>
      <c r="F61" s="9" t="s">
        <v>821</v>
      </c>
      <c r="G61">
        <v>0</v>
      </c>
      <c r="J61">
        <f>+Tabla35[[#This Row],[BALANCE INICIAL]]+Tabla35[[#This Row],[ENTRADAS]]-Tabla35[[#This Row],[SALIDAS]]</f>
        <v>0</v>
      </c>
      <c r="K61" s="2">
        <v>31</v>
      </c>
      <c r="L61" s="2">
        <f>+Tabla35[[#This Row],[BALANCE INICIAL]]*Tabla35[[#This Row],[PRECIO]]</f>
        <v>0</v>
      </c>
      <c r="M61" s="2">
        <f>+Tabla35[[#This Row],[ENTRADAS]]*Tabla35[[#This Row],[PRECIO]]</f>
        <v>0</v>
      </c>
      <c r="N61" s="2">
        <f>+Tabla35[[#This Row],[SALIDAS]]*Tabla35[[#This Row],[PRECIO]]</f>
        <v>0</v>
      </c>
      <c r="O61" s="2">
        <f>+Tabla35[[#This Row],[BALANCE INICIAL2]]+Tabla35[[#This Row],[ENTRADAS3]]-Tabla35[[#This Row],[SALIDAS4]]</f>
        <v>0</v>
      </c>
    </row>
    <row r="62" spans="1:15">
      <c r="A62" s="9" t="s">
        <v>29</v>
      </c>
      <c r="B62" t="s">
        <v>878</v>
      </c>
      <c r="C62" t="s">
        <v>102</v>
      </c>
      <c r="D62" t="s">
        <v>522</v>
      </c>
      <c r="F62" s="9" t="s">
        <v>821</v>
      </c>
      <c r="G62">
        <v>0</v>
      </c>
      <c r="J62">
        <f>+Tabla35[[#This Row],[BALANCE INICIAL]]+Tabla35[[#This Row],[ENTRADAS]]-Tabla35[[#This Row],[SALIDAS]]</f>
        <v>0</v>
      </c>
      <c r="K62" s="2">
        <v>31</v>
      </c>
      <c r="L62" s="2">
        <f>+Tabla35[[#This Row],[BALANCE INICIAL]]*Tabla35[[#This Row],[PRECIO]]</f>
        <v>0</v>
      </c>
      <c r="M62" s="2">
        <f>+Tabla35[[#This Row],[ENTRADAS]]*Tabla35[[#This Row],[PRECIO]]</f>
        <v>0</v>
      </c>
      <c r="N62" s="2">
        <f>+Tabla35[[#This Row],[SALIDAS]]*Tabla35[[#This Row],[PRECIO]]</f>
        <v>0</v>
      </c>
      <c r="O62" s="2">
        <f>+Tabla35[[#This Row],[BALANCE INICIAL2]]+Tabla35[[#This Row],[ENTRADAS3]]-Tabla35[[#This Row],[SALIDAS4]]</f>
        <v>0</v>
      </c>
    </row>
    <row r="63" spans="1:15">
      <c r="A63" s="9" t="s">
        <v>29</v>
      </c>
      <c r="B63" t="s">
        <v>878</v>
      </c>
      <c r="C63" t="s">
        <v>102</v>
      </c>
      <c r="D63" t="s">
        <v>523</v>
      </c>
      <c r="F63" s="9" t="s">
        <v>908</v>
      </c>
      <c r="G63">
        <v>0</v>
      </c>
      <c r="J63">
        <f>+Tabla35[[#This Row],[BALANCE INICIAL]]+Tabla35[[#This Row],[ENTRADAS]]-Tabla35[[#This Row],[SALIDAS]]</f>
        <v>0</v>
      </c>
      <c r="K63" s="2">
        <v>105</v>
      </c>
      <c r="L63" s="2">
        <f>+Tabla35[[#This Row],[BALANCE INICIAL]]*Tabla35[[#This Row],[PRECIO]]</f>
        <v>0</v>
      </c>
      <c r="M63" s="2">
        <f>+Tabla35[[#This Row],[ENTRADAS]]*Tabla35[[#This Row],[PRECIO]]</f>
        <v>0</v>
      </c>
      <c r="N63" s="2">
        <f>+Tabla35[[#This Row],[SALIDAS]]*Tabla35[[#This Row],[PRECIO]]</f>
        <v>0</v>
      </c>
      <c r="O63" s="2">
        <f>+Tabla35[[#This Row],[BALANCE INICIAL2]]+Tabla35[[#This Row],[ENTRADAS3]]-Tabla35[[#This Row],[SALIDAS4]]</f>
        <v>0</v>
      </c>
    </row>
    <row r="64" spans="1:15">
      <c r="A64" s="9" t="s">
        <v>29</v>
      </c>
      <c r="B64" t="s">
        <v>878</v>
      </c>
      <c r="C64" t="s">
        <v>102</v>
      </c>
      <c r="D64" t="s">
        <v>524</v>
      </c>
      <c r="F64" s="9" t="s">
        <v>908</v>
      </c>
      <c r="G64">
        <v>0</v>
      </c>
      <c r="J64">
        <f>+Tabla35[[#This Row],[BALANCE INICIAL]]+Tabla35[[#This Row],[ENTRADAS]]-Tabla35[[#This Row],[SALIDAS]]</f>
        <v>0</v>
      </c>
      <c r="K64" s="2">
        <v>387</v>
      </c>
      <c r="L64" s="2">
        <f>+Tabla35[[#This Row],[BALANCE INICIAL]]*Tabla35[[#This Row],[PRECIO]]</f>
        <v>0</v>
      </c>
      <c r="M64" s="2">
        <f>+Tabla35[[#This Row],[ENTRADAS]]*Tabla35[[#This Row],[PRECIO]]</f>
        <v>0</v>
      </c>
      <c r="N64" s="2">
        <f>+Tabla35[[#This Row],[SALIDAS]]*Tabla35[[#This Row],[PRECIO]]</f>
        <v>0</v>
      </c>
      <c r="O64" s="2">
        <f>+Tabla35[[#This Row],[BALANCE INICIAL2]]+Tabla35[[#This Row],[ENTRADAS3]]-Tabla35[[#This Row],[SALIDAS4]]</f>
        <v>0</v>
      </c>
    </row>
    <row r="65" spans="1:15">
      <c r="A65" s="9" t="s">
        <v>29</v>
      </c>
      <c r="B65" t="s">
        <v>878</v>
      </c>
      <c r="C65" t="s">
        <v>102</v>
      </c>
      <c r="D65" t="s">
        <v>525</v>
      </c>
      <c r="F65" s="9" t="s">
        <v>908</v>
      </c>
      <c r="G65">
        <v>0</v>
      </c>
      <c r="J65">
        <f>+Tabla35[[#This Row],[BALANCE INICIAL]]+Tabla35[[#This Row],[ENTRADAS]]-Tabla35[[#This Row],[SALIDAS]]</f>
        <v>0</v>
      </c>
      <c r="K65" s="2">
        <v>390</v>
      </c>
      <c r="L65" s="2">
        <f>+Tabla35[[#This Row],[BALANCE INICIAL]]*Tabla35[[#This Row],[PRECIO]]</f>
        <v>0</v>
      </c>
      <c r="M65" s="2">
        <f>+Tabla35[[#This Row],[ENTRADAS]]*Tabla35[[#This Row],[PRECIO]]</f>
        <v>0</v>
      </c>
      <c r="N65" s="2">
        <f>+Tabla35[[#This Row],[SALIDAS]]*Tabla35[[#This Row],[PRECIO]]</f>
        <v>0</v>
      </c>
      <c r="O65" s="2">
        <f>+Tabla35[[#This Row],[BALANCE INICIAL2]]+Tabla35[[#This Row],[ENTRADAS3]]-Tabla35[[#This Row],[SALIDAS4]]</f>
        <v>0</v>
      </c>
    </row>
    <row r="66" spans="1:15">
      <c r="A66" s="9" t="s">
        <v>29</v>
      </c>
      <c r="B66" t="s">
        <v>878</v>
      </c>
      <c r="C66" t="s">
        <v>102</v>
      </c>
      <c r="D66" t="s">
        <v>526</v>
      </c>
      <c r="F66" s="9" t="s">
        <v>908</v>
      </c>
      <c r="G66">
        <v>0</v>
      </c>
      <c r="J66">
        <f>+Tabla35[[#This Row],[BALANCE INICIAL]]+Tabla35[[#This Row],[ENTRADAS]]-Tabla35[[#This Row],[SALIDAS]]</f>
        <v>0</v>
      </c>
      <c r="K66" s="2">
        <v>351</v>
      </c>
      <c r="L66" s="2">
        <f>+Tabla35[[#This Row],[BALANCE INICIAL]]*Tabla35[[#This Row],[PRECIO]]</f>
        <v>0</v>
      </c>
      <c r="M66" s="2">
        <f>+Tabla35[[#This Row],[ENTRADAS]]*Tabla35[[#This Row],[PRECIO]]</f>
        <v>0</v>
      </c>
      <c r="N66" s="2">
        <f>+Tabla35[[#This Row],[SALIDAS]]*Tabla35[[#This Row],[PRECIO]]</f>
        <v>0</v>
      </c>
      <c r="O66" s="2">
        <f>+Tabla35[[#This Row],[BALANCE INICIAL2]]+Tabla35[[#This Row],[ENTRADAS3]]-Tabla35[[#This Row],[SALIDAS4]]</f>
        <v>0</v>
      </c>
    </row>
    <row r="67" spans="1:15">
      <c r="A67" s="9" t="s">
        <v>29</v>
      </c>
      <c r="B67" t="s">
        <v>878</v>
      </c>
      <c r="C67" t="s">
        <v>102</v>
      </c>
      <c r="D67" t="s">
        <v>527</v>
      </c>
      <c r="F67" s="9" t="s">
        <v>908</v>
      </c>
      <c r="G67">
        <v>0</v>
      </c>
      <c r="J67">
        <f>+Tabla35[[#This Row],[BALANCE INICIAL]]+Tabla35[[#This Row],[ENTRADAS]]-Tabla35[[#This Row],[SALIDAS]]</f>
        <v>0</v>
      </c>
      <c r="K67" s="2">
        <v>169</v>
      </c>
      <c r="L67" s="2">
        <f>+Tabla35[[#This Row],[BALANCE INICIAL]]*Tabla35[[#This Row],[PRECIO]]</f>
        <v>0</v>
      </c>
      <c r="M67" s="2">
        <f>+Tabla35[[#This Row],[ENTRADAS]]*Tabla35[[#This Row],[PRECIO]]</f>
        <v>0</v>
      </c>
      <c r="N67" s="2">
        <f>+Tabla35[[#This Row],[SALIDAS]]*Tabla35[[#This Row],[PRECIO]]</f>
        <v>0</v>
      </c>
      <c r="O67" s="2">
        <f>+Tabla35[[#This Row],[BALANCE INICIAL2]]+Tabla35[[#This Row],[ENTRADAS3]]-Tabla35[[#This Row],[SALIDAS4]]</f>
        <v>0</v>
      </c>
    </row>
    <row r="68" spans="1:15">
      <c r="A68" s="9" t="s">
        <v>57</v>
      </c>
      <c r="B68" t="s">
        <v>878</v>
      </c>
      <c r="C68" t="s">
        <v>102</v>
      </c>
      <c r="D68" t="s">
        <v>529</v>
      </c>
      <c r="F68" s="9" t="s">
        <v>908</v>
      </c>
      <c r="G68">
        <v>0</v>
      </c>
      <c r="J68">
        <f>+Tabla35[[#This Row],[BALANCE INICIAL]]+Tabla35[[#This Row],[ENTRADAS]]-Tabla35[[#This Row],[SALIDAS]]</f>
        <v>0</v>
      </c>
      <c r="K68" s="2">
        <v>110</v>
      </c>
      <c r="L68" s="2">
        <f>+Tabla35[[#This Row],[BALANCE INICIAL]]*Tabla35[[#This Row],[PRECIO]]</f>
        <v>0</v>
      </c>
      <c r="M68" s="2">
        <f>+Tabla35[[#This Row],[ENTRADAS]]*Tabla35[[#This Row],[PRECIO]]</f>
        <v>0</v>
      </c>
      <c r="N68" s="2">
        <f>+Tabla35[[#This Row],[SALIDAS]]*Tabla35[[#This Row],[PRECIO]]</f>
        <v>0</v>
      </c>
      <c r="O68" s="2">
        <f>+Tabla35[[#This Row],[BALANCE INICIAL2]]+Tabla35[[#This Row],[ENTRADAS3]]-Tabla35[[#This Row],[SALIDAS4]]</f>
        <v>0</v>
      </c>
    </row>
    <row r="69" spans="1:15">
      <c r="A69" s="9" t="s">
        <v>58</v>
      </c>
      <c r="B69" t="s">
        <v>878</v>
      </c>
      <c r="C69" t="s">
        <v>102</v>
      </c>
      <c r="D69" t="s">
        <v>530</v>
      </c>
      <c r="F69" s="9" t="s">
        <v>908</v>
      </c>
      <c r="G69">
        <v>0</v>
      </c>
      <c r="J69">
        <f>+Tabla35[[#This Row],[BALANCE INICIAL]]+Tabla35[[#This Row],[ENTRADAS]]-Tabla35[[#This Row],[SALIDAS]]</f>
        <v>0</v>
      </c>
      <c r="K69" s="2">
        <v>33</v>
      </c>
      <c r="L69" s="2">
        <f>+Tabla35[[#This Row],[BALANCE INICIAL]]*Tabla35[[#This Row],[PRECIO]]</f>
        <v>0</v>
      </c>
      <c r="M69" s="2">
        <f>+Tabla35[[#This Row],[ENTRADAS]]*Tabla35[[#This Row],[PRECIO]]</f>
        <v>0</v>
      </c>
      <c r="N69" s="2">
        <f>+Tabla35[[#This Row],[SALIDAS]]*Tabla35[[#This Row],[PRECIO]]</f>
        <v>0</v>
      </c>
      <c r="O69" s="2">
        <f>+Tabla35[[#This Row],[BALANCE INICIAL2]]+Tabla35[[#This Row],[ENTRADAS3]]-Tabla35[[#This Row],[SALIDAS4]]</f>
        <v>0</v>
      </c>
    </row>
    <row r="70" spans="1:15">
      <c r="A70" s="9" t="s">
        <v>29</v>
      </c>
      <c r="B70" s="17" t="s">
        <v>878</v>
      </c>
      <c r="C70" t="s">
        <v>102</v>
      </c>
      <c r="D70" t="s">
        <v>533</v>
      </c>
      <c r="F70" s="9" t="s">
        <v>908</v>
      </c>
      <c r="G70">
        <v>0</v>
      </c>
      <c r="J70">
        <f>+Tabla35[[#This Row],[BALANCE INICIAL]]+Tabla35[[#This Row],[ENTRADAS]]-Tabla35[[#This Row],[SALIDAS]]</f>
        <v>0</v>
      </c>
      <c r="K70" s="2">
        <v>100</v>
      </c>
      <c r="L70" s="2">
        <f>+Tabla35[[#This Row],[BALANCE INICIAL]]*Tabla35[[#This Row],[PRECIO]]</f>
        <v>0</v>
      </c>
      <c r="M70" s="2">
        <f>+Tabla35[[#This Row],[ENTRADAS]]*Tabla35[[#This Row],[PRECIO]]</f>
        <v>0</v>
      </c>
      <c r="N70" s="2">
        <f>+Tabla35[[#This Row],[SALIDAS]]*Tabla35[[#This Row],[PRECIO]]</f>
        <v>0</v>
      </c>
      <c r="O70" s="2">
        <f>+Tabla35[[#This Row],[BALANCE INICIAL2]]+Tabla35[[#This Row],[ENTRADAS3]]-Tabla35[[#This Row],[SALIDAS4]]</f>
        <v>0</v>
      </c>
    </row>
    <row r="71" spans="1:15">
      <c r="A71" s="9" t="s">
        <v>29</v>
      </c>
      <c r="B71" s="17" t="s">
        <v>878</v>
      </c>
      <c r="C71" t="s">
        <v>102</v>
      </c>
      <c r="D71" t="s">
        <v>534</v>
      </c>
      <c r="F71" s="9" t="s">
        <v>834</v>
      </c>
      <c r="G71">
        <v>3</v>
      </c>
      <c r="J71">
        <f>+Tabla35[[#This Row],[BALANCE INICIAL]]+Tabla35[[#This Row],[ENTRADAS]]-Tabla35[[#This Row],[SALIDAS]]</f>
        <v>3</v>
      </c>
      <c r="K71" s="2">
        <v>271</v>
      </c>
      <c r="L71" s="2">
        <f>+Tabla35[[#This Row],[BALANCE INICIAL]]*Tabla35[[#This Row],[PRECIO]]</f>
        <v>813</v>
      </c>
      <c r="M71" s="2">
        <f>+Tabla35[[#This Row],[ENTRADAS]]*Tabla35[[#This Row],[PRECIO]]</f>
        <v>0</v>
      </c>
      <c r="N71" s="2">
        <f>+Tabla35[[#This Row],[SALIDAS]]*Tabla35[[#This Row],[PRECIO]]</f>
        <v>0</v>
      </c>
      <c r="O71" s="2">
        <f>+Tabla35[[#This Row],[BALANCE INICIAL2]]+Tabla35[[#This Row],[ENTRADAS3]]-Tabla35[[#This Row],[SALIDAS4]]</f>
        <v>813</v>
      </c>
    </row>
    <row r="72" spans="1:15">
      <c r="A72" s="9" t="s">
        <v>29</v>
      </c>
      <c r="B72" s="17" t="s">
        <v>878</v>
      </c>
      <c r="C72" t="s">
        <v>102</v>
      </c>
      <c r="D72" t="s">
        <v>535</v>
      </c>
      <c r="F72" s="9" t="s">
        <v>834</v>
      </c>
      <c r="G72">
        <v>3</v>
      </c>
      <c r="J72">
        <f>+Tabla35[[#This Row],[BALANCE INICIAL]]+Tabla35[[#This Row],[ENTRADAS]]-Tabla35[[#This Row],[SALIDAS]]</f>
        <v>3</v>
      </c>
      <c r="K72" s="2">
        <v>90</v>
      </c>
      <c r="L72" s="2">
        <f>+Tabla35[[#This Row],[BALANCE INICIAL]]*Tabla35[[#This Row],[PRECIO]]</f>
        <v>270</v>
      </c>
      <c r="M72" s="2">
        <f>+Tabla35[[#This Row],[ENTRADAS]]*Tabla35[[#This Row],[PRECIO]]</f>
        <v>0</v>
      </c>
      <c r="N72" s="2">
        <f>+Tabla35[[#This Row],[SALIDAS]]*Tabla35[[#This Row],[PRECIO]]</f>
        <v>0</v>
      </c>
      <c r="O72" s="2">
        <f>+Tabla35[[#This Row],[BALANCE INICIAL2]]+Tabla35[[#This Row],[ENTRADAS3]]-Tabla35[[#This Row],[SALIDAS4]]</f>
        <v>270</v>
      </c>
    </row>
    <row r="73" spans="1:15">
      <c r="A73" s="9" t="s">
        <v>29</v>
      </c>
      <c r="B73" s="17" t="s">
        <v>878</v>
      </c>
      <c r="C73" t="s">
        <v>102</v>
      </c>
      <c r="D73" t="s">
        <v>536</v>
      </c>
      <c r="F73" s="9" t="s">
        <v>834</v>
      </c>
      <c r="G73">
        <v>2</v>
      </c>
      <c r="J73">
        <f>+Tabla35[[#This Row],[BALANCE INICIAL]]+Tabla35[[#This Row],[ENTRADAS]]-Tabla35[[#This Row],[SALIDAS]]</f>
        <v>2</v>
      </c>
      <c r="K73" s="2">
        <v>90</v>
      </c>
      <c r="L73" s="2">
        <f>+Tabla35[[#This Row],[BALANCE INICIAL]]*Tabla35[[#This Row],[PRECIO]]</f>
        <v>180</v>
      </c>
      <c r="M73" s="2">
        <f>+Tabla35[[#This Row],[ENTRADAS]]*Tabla35[[#This Row],[PRECIO]]</f>
        <v>0</v>
      </c>
      <c r="N73" s="2">
        <f>+Tabla35[[#This Row],[SALIDAS]]*Tabla35[[#This Row],[PRECIO]]</f>
        <v>0</v>
      </c>
      <c r="O73" s="2">
        <f>+Tabla35[[#This Row],[BALANCE INICIAL2]]+Tabla35[[#This Row],[ENTRADAS3]]-Tabla35[[#This Row],[SALIDAS4]]</f>
        <v>180</v>
      </c>
    </row>
    <row r="74" spans="1:15">
      <c r="A74" s="9" t="s">
        <v>29</v>
      </c>
      <c r="B74" s="17" t="s">
        <v>878</v>
      </c>
      <c r="C74" t="s">
        <v>102</v>
      </c>
      <c r="D74" t="s">
        <v>537</v>
      </c>
      <c r="F74" s="9" t="s">
        <v>866</v>
      </c>
      <c r="G74">
        <v>15</v>
      </c>
      <c r="J74">
        <f>+Tabla35[[#This Row],[BALANCE INICIAL]]+Tabla35[[#This Row],[ENTRADAS]]-Tabla35[[#This Row],[SALIDAS]]</f>
        <v>15</v>
      </c>
      <c r="K74" s="2">
        <v>50</v>
      </c>
      <c r="L74" s="2">
        <f>+Tabla35[[#This Row],[BALANCE INICIAL]]*Tabla35[[#This Row],[PRECIO]]</f>
        <v>750</v>
      </c>
      <c r="M74" s="2">
        <f>+Tabla35[[#This Row],[ENTRADAS]]*Tabla35[[#This Row],[PRECIO]]</f>
        <v>0</v>
      </c>
      <c r="N74" s="2">
        <f>+Tabla35[[#This Row],[SALIDAS]]*Tabla35[[#This Row],[PRECIO]]</f>
        <v>0</v>
      </c>
      <c r="O74" s="2">
        <f>+Tabla35[[#This Row],[BALANCE INICIAL2]]+Tabla35[[#This Row],[ENTRADAS3]]-Tabla35[[#This Row],[SALIDAS4]]</f>
        <v>750</v>
      </c>
    </row>
    <row r="75" spans="1:15">
      <c r="A75" s="9" t="s">
        <v>29</v>
      </c>
      <c r="B75" s="17" t="s">
        <v>878</v>
      </c>
      <c r="C75" t="s">
        <v>102</v>
      </c>
      <c r="D75" t="s">
        <v>538</v>
      </c>
      <c r="F75" s="9" t="s">
        <v>834</v>
      </c>
      <c r="G75">
        <v>0</v>
      </c>
      <c r="J75">
        <f>+Tabla35[[#This Row],[BALANCE INICIAL]]+Tabla35[[#This Row],[ENTRADAS]]-Tabla35[[#This Row],[SALIDAS]]</f>
        <v>0</v>
      </c>
      <c r="K75" s="2">
        <v>90.9</v>
      </c>
      <c r="L75" s="2">
        <f>+Tabla35[[#This Row],[BALANCE INICIAL]]*Tabla35[[#This Row],[PRECIO]]</f>
        <v>0</v>
      </c>
      <c r="M75" s="2">
        <f>+Tabla35[[#This Row],[ENTRADAS]]*Tabla35[[#This Row],[PRECIO]]</f>
        <v>0</v>
      </c>
      <c r="N75" s="2">
        <f>+Tabla35[[#This Row],[SALIDAS]]*Tabla35[[#This Row],[PRECIO]]</f>
        <v>0</v>
      </c>
      <c r="O75" s="2">
        <f>+Tabla35[[#This Row],[BALANCE INICIAL2]]+Tabla35[[#This Row],[ENTRADAS3]]-Tabla35[[#This Row],[SALIDAS4]]</f>
        <v>0</v>
      </c>
    </row>
    <row r="76" spans="1:15">
      <c r="A76" s="9" t="s">
        <v>29</v>
      </c>
      <c r="B76" s="17" t="s">
        <v>878</v>
      </c>
      <c r="C76" t="s">
        <v>102</v>
      </c>
      <c r="D76" t="s">
        <v>539</v>
      </c>
      <c r="F76" s="9" t="s">
        <v>865</v>
      </c>
      <c r="G76">
        <v>1</v>
      </c>
      <c r="J76">
        <f>+Tabla35[[#This Row],[BALANCE INICIAL]]+Tabla35[[#This Row],[ENTRADAS]]-Tabla35[[#This Row],[SALIDAS]]</f>
        <v>1</v>
      </c>
      <c r="K76" s="2">
        <v>1951</v>
      </c>
      <c r="L76" s="2">
        <f>+Tabla35[[#This Row],[BALANCE INICIAL]]*Tabla35[[#This Row],[PRECIO]]</f>
        <v>1951</v>
      </c>
      <c r="M76" s="2">
        <f>+Tabla35[[#This Row],[ENTRADAS]]*Tabla35[[#This Row],[PRECIO]]</f>
        <v>0</v>
      </c>
      <c r="N76" s="2">
        <f>+Tabla35[[#This Row],[SALIDAS]]*Tabla35[[#This Row],[PRECIO]]</f>
        <v>0</v>
      </c>
      <c r="O76" s="2">
        <f>+Tabla35[[#This Row],[BALANCE INICIAL2]]+Tabla35[[#This Row],[ENTRADAS3]]-Tabla35[[#This Row],[SALIDAS4]]</f>
        <v>1951</v>
      </c>
    </row>
    <row r="77" spans="1:15">
      <c r="A77" s="9" t="s">
        <v>29</v>
      </c>
      <c r="B77" s="17" t="s">
        <v>878</v>
      </c>
      <c r="C77" t="s">
        <v>102</v>
      </c>
      <c r="D77" t="s">
        <v>540</v>
      </c>
      <c r="F77" s="9" t="s">
        <v>865</v>
      </c>
      <c r="G77">
        <v>1</v>
      </c>
      <c r="J77">
        <f>+Tabla35[[#This Row],[BALANCE INICIAL]]+Tabla35[[#This Row],[ENTRADAS]]-Tabla35[[#This Row],[SALIDAS]]</f>
        <v>1</v>
      </c>
      <c r="K77" s="2">
        <v>256.5</v>
      </c>
      <c r="L77" s="2">
        <f>+Tabla35[[#This Row],[BALANCE INICIAL]]*Tabla35[[#This Row],[PRECIO]]</f>
        <v>256.5</v>
      </c>
      <c r="M77" s="2">
        <f>+Tabla35[[#This Row],[ENTRADAS]]*Tabla35[[#This Row],[PRECIO]]</f>
        <v>0</v>
      </c>
      <c r="N77" s="2">
        <f>+Tabla35[[#This Row],[SALIDAS]]*Tabla35[[#This Row],[PRECIO]]</f>
        <v>0</v>
      </c>
      <c r="O77" s="2">
        <f>+Tabla35[[#This Row],[BALANCE INICIAL2]]+Tabla35[[#This Row],[ENTRADAS3]]-Tabla35[[#This Row],[SALIDAS4]]</f>
        <v>256.5</v>
      </c>
    </row>
    <row r="78" spans="1:15">
      <c r="A78" s="9" t="s">
        <v>29</v>
      </c>
      <c r="B78" s="17" t="s">
        <v>878</v>
      </c>
      <c r="C78" t="s">
        <v>102</v>
      </c>
      <c r="D78" t="s">
        <v>541</v>
      </c>
      <c r="F78" s="9" t="s">
        <v>834</v>
      </c>
      <c r="G78">
        <v>2</v>
      </c>
      <c r="I78">
        <v>1</v>
      </c>
      <c r="J78">
        <f>+Tabla35[[#This Row],[BALANCE INICIAL]]+Tabla35[[#This Row],[ENTRADAS]]-Tabla35[[#This Row],[SALIDAS]]</f>
        <v>1</v>
      </c>
      <c r="K78" s="2">
        <v>154.5</v>
      </c>
      <c r="L78" s="2">
        <f>+Tabla35[[#This Row],[BALANCE INICIAL]]*Tabla35[[#This Row],[PRECIO]]</f>
        <v>309</v>
      </c>
      <c r="M78" s="2">
        <f>+Tabla35[[#This Row],[ENTRADAS]]*Tabla35[[#This Row],[PRECIO]]</f>
        <v>0</v>
      </c>
      <c r="N78" s="2">
        <f>+Tabla35[[#This Row],[SALIDAS]]*Tabla35[[#This Row],[PRECIO]]</f>
        <v>154.5</v>
      </c>
      <c r="O78" s="2">
        <f>+Tabla35[[#This Row],[BALANCE INICIAL2]]+Tabla35[[#This Row],[ENTRADAS3]]-Tabla35[[#This Row],[SALIDAS4]]</f>
        <v>154.5</v>
      </c>
    </row>
    <row r="79" spans="1:15">
      <c r="A79" s="9" t="s">
        <v>29</v>
      </c>
      <c r="B79" s="17" t="s">
        <v>878</v>
      </c>
      <c r="C79" t="s">
        <v>102</v>
      </c>
      <c r="D79" t="s">
        <v>542</v>
      </c>
      <c r="F79" s="9" t="s">
        <v>820</v>
      </c>
      <c r="G79">
        <v>1</v>
      </c>
      <c r="J79">
        <f>+Tabla35[[#This Row],[BALANCE INICIAL]]+Tabla35[[#This Row],[ENTRADAS]]-Tabla35[[#This Row],[SALIDAS]]</f>
        <v>1</v>
      </c>
      <c r="K79" s="2">
        <v>3200</v>
      </c>
      <c r="L79" s="2">
        <f>+Tabla35[[#This Row],[BALANCE INICIAL]]*Tabla35[[#This Row],[PRECIO]]</f>
        <v>3200</v>
      </c>
      <c r="M79" s="2">
        <f>+Tabla35[[#This Row],[ENTRADAS]]*Tabla35[[#This Row],[PRECIO]]</f>
        <v>0</v>
      </c>
      <c r="N79" s="2">
        <f>+Tabla35[[#This Row],[SALIDAS]]*Tabla35[[#This Row],[PRECIO]]</f>
        <v>0</v>
      </c>
      <c r="O79" s="2">
        <f>+Tabla35[[#This Row],[BALANCE INICIAL2]]+Tabla35[[#This Row],[ENTRADAS3]]-Tabla35[[#This Row],[SALIDAS4]]</f>
        <v>3200</v>
      </c>
    </row>
    <row r="80" spans="1:15">
      <c r="A80" s="9" t="s">
        <v>29</v>
      </c>
      <c r="B80" s="17" t="s">
        <v>878</v>
      </c>
      <c r="C80" t="s">
        <v>102</v>
      </c>
      <c r="D80" t="s">
        <v>543</v>
      </c>
      <c r="F80" s="9" t="s">
        <v>865</v>
      </c>
      <c r="G80">
        <v>2</v>
      </c>
      <c r="J80">
        <f>+Tabla35[[#This Row],[BALANCE INICIAL]]+Tabla35[[#This Row],[ENTRADAS]]-Tabla35[[#This Row],[SALIDAS]]</f>
        <v>2</v>
      </c>
      <c r="K80" s="2">
        <v>84.95</v>
      </c>
      <c r="L80" s="2">
        <f>+Tabla35[[#This Row],[BALANCE INICIAL]]*Tabla35[[#This Row],[PRECIO]]</f>
        <v>169.9</v>
      </c>
      <c r="M80" s="2">
        <f>+Tabla35[[#This Row],[ENTRADAS]]*Tabla35[[#This Row],[PRECIO]]</f>
        <v>0</v>
      </c>
      <c r="N80" s="2">
        <f>+Tabla35[[#This Row],[SALIDAS]]*Tabla35[[#This Row],[PRECIO]]</f>
        <v>0</v>
      </c>
      <c r="O80" s="2">
        <f>+Tabla35[[#This Row],[BALANCE INICIAL2]]+Tabla35[[#This Row],[ENTRADAS3]]-Tabla35[[#This Row],[SALIDAS4]]</f>
        <v>169.9</v>
      </c>
    </row>
    <row r="81" spans="1:15">
      <c r="A81" s="9" t="s">
        <v>29</v>
      </c>
      <c r="B81" s="17" t="s">
        <v>878</v>
      </c>
      <c r="C81" t="s">
        <v>102</v>
      </c>
      <c r="D81" t="s">
        <v>545</v>
      </c>
      <c r="F81" s="9" t="s">
        <v>865</v>
      </c>
      <c r="G81">
        <v>1</v>
      </c>
      <c r="J81">
        <f>+Tabla35[[#This Row],[BALANCE INICIAL]]+Tabla35[[#This Row],[ENTRADAS]]-Tabla35[[#This Row],[SALIDAS]]</f>
        <v>1</v>
      </c>
      <c r="K81" s="2">
        <v>295</v>
      </c>
      <c r="L81" s="2">
        <f>+Tabla35[[#This Row],[BALANCE INICIAL]]*Tabla35[[#This Row],[PRECIO]]</f>
        <v>295</v>
      </c>
      <c r="M81" s="2">
        <f>+Tabla35[[#This Row],[ENTRADAS]]*Tabla35[[#This Row],[PRECIO]]</f>
        <v>0</v>
      </c>
      <c r="N81" s="2">
        <f>+Tabla35[[#This Row],[SALIDAS]]*Tabla35[[#This Row],[PRECIO]]</f>
        <v>0</v>
      </c>
      <c r="O81" s="2">
        <f>+Tabla35[[#This Row],[BALANCE INICIAL2]]+Tabla35[[#This Row],[ENTRADAS3]]-Tabla35[[#This Row],[SALIDAS4]]</f>
        <v>295</v>
      </c>
    </row>
    <row r="82" spans="1:15">
      <c r="A82" s="9" t="s">
        <v>29</v>
      </c>
      <c r="B82" s="17" t="s">
        <v>878</v>
      </c>
      <c r="C82" t="s">
        <v>102</v>
      </c>
      <c r="D82" t="s">
        <v>546</v>
      </c>
      <c r="F82" s="9" t="s">
        <v>866</v>
      </c>
      <c r="G82">
        <v>17.529999999999998</v>
      </c>
      <c r="J82">
        <f>+Tabla35[[#This Row],[BALANCE INICIAL]]+Tabla35[[#This Row],[ENTRADAS]]-Tabla35[[#This Row],[SALIDAS]]</f>
        <v>17.529999999999998</v>
      </c>
      <c r="K82" s="2">
        <v>198</v>
      </c>
      <c r="L82" s="2">
        <f>+Tabla35[[#This Row],[BALANCE INICIAL]]*Tabla35[[#This Row],[PRECIO]]</f>
        <v>3470.9399999999996</v>
      </c>
      <c r="M82" s="2">
        <f>+Tabla35[[#This Row],[ENTRADAS]]*Tabla35[[#This Row],[PRECIO]]</f>
        <v>0</v>
      </c>
      <c r="N82" s="2">
        <f>+Tabla35[[#This Row],[SALIDAS]]*Tabla35[[#This Row],[PRECIO]]</f>
        <v>0</v>
      </c>
      <c r="O82" s="2">
        <f>+Tabla35[[#This Row],[BALANCE INICIAL2]]+Tabla35[[#This Row],[ENTRADAS3]]-Tabla35[[#This Row],[SALIDAS4]]</f>
        <v>3470.9399999999996</v>
      </c>
    </row>
    <row r="83" spans="1:15">
      <c r="A83" s="9" t="s">
        <v>29</v>
      </c>
      <c r="B83" s="17" t="s">
        <v>878</v>
      </c>
      <c r="C83" t="s">
        <v>102</v>
      </c>
      <c r="D83" t="s">
        <v>547</v>
      </c>
      <c r="F83" s="9" t="s">
        <v>866</v>
      </c>
      <c r="G83">
        <v>7</v>
      </c>
      <c r="J83">
        <f>+Tabla35[[#This Row],[BALANCE INICIAL]]+Tabla35[[#This Row],[ENTRADAS]]-Tabla35[[#This Row],[SALIDAS]]</f>
        <v>7</v>
      </c>
      <c r="K83" s="2">
        <v>450</v>
      </c>
      <c r="L83" s="2">
        <f>+Tabla35[[#This Row],[BALANCE INICIAL]]*Tabla35[[#This Row],[PRECIO]]</f>
        <v>3150</v>
      </c>
      <c r="M83" s="2">
        <f>+Tabla35[[#This Row],[ENTRADAS]]*Tabla35[[#This Row],[PRECIO]]</f>
        <v>0</v>
      </c>
      <c r="N83" s="2">
        <f>+Tabla35[[#This Row],[SALIDAS]]*Tabla35[[#This Row],[PRECIO]]</f>
        <v>0</v>
      </c>
      <c r="O83" s="2">
        <f>+Tabla35[[#This Row],[BALANCE INICIAL2]]+Tabla35[[#This Row],[ENTRADAS3]]-Tabla35[[#This Row],[SALIDAS4]]</f>
        <v>3150</v>
      </c>
    </row>
    <row r="84" spans="1:15">
      <c r="A84" s="9" t="s">
        <v>29</v>
      </c>
      <c r="B84" s="17" t="s">
        <v>878</v>
      </c>
      <c r="C84" t="s">
        <v>102</v>
      </c>
      <c r="D84" t="s">
        <v>548</v>
      </c>
      <c r="F84" s="9" t="s">
        <v>865</v>
      </c>
      <c r="G84">
        <v>10</v>
      </c>
      <c r="J84">
        <f>+Tabla35[[#This Row],[BALANCE INICIAL]]+Tabla35[[#This Row],[ENTRADAS]]-Tabla35[[#This Row],[SALIDAS]]</f>
        <v>10</v>
      </c>
      <c r="K84" s="2">
        <v>476</v>
      </c>
      <c r="L84" s="2">
        <f>+Tabla35[[#This Row],[BALANCE INICIAL]]*Tabla35[[#This Row],[PRECIO]]</f>
        <v>4760</v>
      </c>
      <c r="M84" s="2">
        <f>+Tabla35[[#This Row],[ENTRADAS]]*Tabla35[[#This Row],[PRECIO]]</f>
        <v>0</v>
      </c>
      <c r="N84" s="2">
        <f>+Tabla35[[#This Row],[SALIDAS]]*Tabla35[[#This Row],[PRECIO]]</f>
        <v>0</v>
      </c>
      <c r="O84" s="2">
        <f>+Tabla35[[#This Row],[BALANCE INICIAL2]]+Tabla35[[#This Row],[ENTRADAS3]]-Tabla35[[#This Row],[SALIDAS4]]</f>
        <v>4760</v>
      </c>
    </row>
    <row r="85" spans="1:15">
      <c r="A85" s="9" t="s">
        <v>29</v>
      </c>
      <c r="B85" s="17" t="s">
        <v>878</v>
      </c>
      <c r="C85" t="s">
        <v>102</v>
      </c>
      <c r="D85" t="s">
        <v>549</v>
      </c>
      <c r="F85" s="9" t="s">
        <v>865</v>
      </c>
      <c r="G85">
        <v>1</v>
      </c>
      <c r="J85">
        <f>+Tabla35[[#This Row],[BALANCE INICIAL]]+Tabla35[[#This Row],[ENTRADAS]]-Tabla35[[#This Row],[SALIDAS]]</f>
        <v>1</v>
      </c>
      <c r="K85" s="2">
        <v>109.99</v>
      </c>
      <c r="L85" s="2">
        <f>+Tabla35[[#This Row],[BALANCE INICIAL]]*Tabla35[[#This Row],[PRECIO]]</f>
        <v>109.99</v>
      </c>
      <c r="M85" s="2">
        <f>+Tabla35[[#This Row],[ENTRADAS]]*Tabla35[[#This Row],[PRECIO]]</f>
        <v>0</v>
      </c>
      <c r="N85" s="2">
        <f>+Tabla35[[#This Row],[SALIDAS]]*Tabla35[[#This Row],[PRECIO]]</f>
        <v>0</v>
      </c>
      <c r="O85" s="2">
        <f>+Tabla35[[#This Row],[BALANCE INICIAL2]]+Tabla35[[#This Row],[ENTRADAS3]]-Tabla35[[#This Row],[SALIDAS4]]</f>
        <v>109.99</v>
      </c>
    </row>
    <row r="86" spans="1:15">
      <c r="A86" s="9" t="s">
        <v>29</v>
      </c>
      <c r="B86" s="17" t="s">
        <v>878</v>
      </c>
      <c r="C86" t="s">
        <v>102</v>
      </c>
      <c r="D86" t="s">
        <v>550</v>
      </c>
      <c r="F86" s="9" t="s">
        <v>865</v>
      </c>
      <c r="G86">
        <v>1</v>
      </c>
      <c r="J86">
        <f>+Tabla35[[#This Row],[BALANCE INICIAL]]+Tabla35[[#This Row],[ENTRADAS]]-Tabla35[[#This Row],[SALIDAS]]</f>
        <v>1</v>
      </c>
      <c r="K86" s="2">
        <v>1487</v>
      </c>
      <c r="L86" s="2">
        <f>+Tabla35[[#This Row],[BALANCE INICIAL]]*Tabla35[[#This Row],[PRECIO]]</f>
        <v>1487</v>
      </c>
      <c r="M86" s="2">
        <f>+Tabla35[[#This Row],[ENTRADAS]]*Tabla35[[#This Row],[PRECIO]]</f>
        <v>0</v>
      </c>
      <c r="N86" s="2">
        <f>+Tabla35[[#This Row],[SALIDAS]]*Tabla35[[#This Row],[PRECIO]]</f>
        <v>0</v>
      </c>
      <c r="O86" s="2">
        <f>+Tabla35[[#This Row],[BALANCE INICIAL2]]+Tabla35[[#This Row],[ENTRADAS3]]-Tabla35[[#This Row],[SALIDAS4]]</f>
        <v>1487</v>
      </c>
    </row>
    <row r="87" spans="1:15">
      <c r="A87" s="9" t="s">
        <v>29</v>
      </c>
      <c r="B87" s="17" t="s">
        <v>878</v>
      </c>
      <c r="C87" t="s">
        <v>102</v>
      </c>
      <c r="D87" t="s">
        <v>551</v>
      </c>
      <c r="F87" s="9" t="s">
        <v>865</v>
      </c>
      <c r="G87">
        <v>3</v>
      </c>
      <c r="J87">
        <f>+Tabla35[[#This Row],[BALANCE INICIAL]]+Tabla35[[#This Row],[ENTRADAS]]-Tabla35[[#This Row],[SALIDAS]]</f>
        <v>3</v>
      </c>
      <c r="K87" s="2">
        <v>792.86</v>
      </c>
      <c r="L87" s="2">
        <f>+Tabla35[[#This Row],[BALANCE INICIAL]]*Tabla35[[#This Row],[PRECIO]]</f>
        <v>2378.58</v>
      </c>
      <c r="M87" s="2">
        <f>+Tabla35[[#This Row],[ENTRADAS]]*Tabla35[[#This Row],[PRECIO]]</f>
        <v>0</v>
      </c>
      <c r="N87" s="2">
        <f>+Tabla35[[#This Row],[SALIDAS]]*Tabla35[[#This Row],[PRECIO]]</f>
        <v>0</v>
      </c>
      <c r="O87" s="2">
        <f>+Tabla35[[#This Row],[BALANCE INICIAL2]]+Tabla35[[#This Row],[ENTRADAS3]]-Tabla35[[#This Row],[SALIDAS4]]</f>
        <v>2378.58</v>
      </c>
    </row>
    <row r="88" spans="1:15">
      <c r="A88" s="9" t="s">
        <v>29</v>
      </c>
      <c r="B88" s="17" t="s">
        <v>878</v>
      </c>
      <c r="C88" t="s">
        <v>102</v>
      </c>
      <c r="D88" t="s">
        <v>552</v>
      </c>
      <c r="F88" s="9" t="s">
        <v>865</v>
      </c>
      <c r="G88">
        <v>1</v>
      </c>
      <c r="J88">
        <f>+Tabla35[[#This Row],[BALANCE INICIAL]]+Tabla35[[#This Row],[ENTRADAS]]-Tabla35[[#This Row],[SALIDAS]]</f>
        <v>1</v>
      </c>
      <c r="K88" s="2">
        <v>792.86</v>
      </c>
      <c r="L88" s="2">
        <f>+Tabla35[[#This Row],[BALANCE INICIAL]]*Tabla35[[#This Row],[PRECIO]]</f>
        <v>792.86</v>
      </c>
      <c r="M88" s="2">
        <f>+Tabla35[[#This Row],[ENTRADAS]]*Tabla35[[#This Row],[PRECIO]]</f>
        <v>0</v>
      </c>
      <c r="N88" s="2">
        <f>+Tabla35[[#This Row],[SALIDAS]]*Tabla35[[#This Row],[PRECIO]]</f>
        <v>0</v>
      </c>
      <c r="O88" s="2">
        <f>+Tabla35[[#This Row],[BALANCE INICIAL2]]+Tabla35[[#This Row],[ENTRADAS3]]-Tabla35[[#This Row],[SALIDAS4]]</f>
        <v>792.86</v>
      </c>
    </row>
    <row r="89" spans="1:15">
      <c r="A89" s="9" t="s">
        <v>29</v>
      </c>
      <c r="B89" s="17" t="s">
        <v>878</v>
      </c>
      <c r="C89" t="s">
        <v>102</v>
      </c>
      <c r="D89" t="s">
        <v>553</v>
      </c>
      <c r="F89" s="9" t="s">
        <v>865</v>
      </c>
      <c r="G89">
        <v>3</v>
      </c>
      <c r="J89">
        <f>+Tabla35[[#This Row],[BALANCE INICIAL]]+Tabla35[[#This Row],[ENTRADAS]]-Tabla35[[#This Row],[SALIDAS]]</f>
        <v>3</v>
      </c>
      <c r="K89" s="2">
        <v>792.86</v>
      </c>
      <c r="L89" s="2">
        <f>+Tabla35[[#This Row],[BALANCE INICIAL]]*Tabla35[[#This Row],[PRECIO]]</f>
        <v>2378.58</v>
      </c>
      <c r="M89" s="2">
        <f>+Tabla35[[#This Row],[ENTRADAS]]*Tabla35[[#This Row],[PRECIO]]</f>
        <v>0</v>
      </c>
      <c r="N89" s="2">
        <f>+Tabla35[[#This Row],[SALIDAS]]*Tabla35[[#This Row],[PRECIO]]</f>
        <v>0</v>
      </c>
      <c r="O89" s="2">
        <f>+Tabla35[[#This Row],[BALANCE INICIAL2]]+Tabla35[[#This Row],[ENTRADAS3]]-Tabla35[[#This Row],[SALIDAS4]]</f>
        <v>2378.58</v>
      </c>
    </row>
    <row r="90" spans="1:15">
      <c r="A90" s="9" t="s">
        <v>29</v>
      </c>
      <c r="B90" s="17" t="s">
        <v>878</v>
      </c>
      <c r="C90" t="s">
        <v>102</v>
      </c>
      <c r="D90" t="s">
        <v>554</v>
      </c>
      <c r="F90" s="9" t="s">
        <v>865</v>
      </c>
      <c r="G90">
        <v>2</v>
      </c>
      <c r="J90">
        <f>+Tabla35[[#This Row],[BALANCE INICIAL]]+Tabla35[[#This Row],[ENTRADAS]]-Tabla35[[#This Row],[SALIDAS]]</f>
        <v>2</v>
      </c>
      <c r="K90" s="2">
        <v>361.86</v>
      </c>
      <c r="L90" s="2">
        <f>+Tabla35[[#This Row],[BALANCE INICIAL]]*Tabla35[[#This Row],[PRECIO]]</f>
        <v>723.72</v>
      </c>
      <c r="M90" s="2">
        <f>+Tabla35[[#This Row],[ENTRADAS]]*Tabla35[[#This Row],[PRECIO]]</f>
        <v>0</v>
      </c>
      <c r="N90" s="2">
        <f>+Tabla35[[#This Row],[SALIDAS]]*Tabla35[[#This Row],[PRECIO]]</f>
        <v>0</v>
      </c>
      <c r="O90" s="2">
        <f>+Tabla35[[#This Row],[BALANCE INICIAL2]]+Tabla35[[#This Row],[ENTRADAS3]]-Tabla35[[#This Row],[SALIDAS4]]</f>
        <v>723.72</v>
      </c>
    </row>
    <row r="91" spans="1:15">
      <c r="A91" s="9" t="s">
        <v>29</v>
      </c>
      <c r="B91" s="17" t="s">
        <v>878</v>
      </c>
      <c r="C91" t="s">
        <v>102</v>
      </c>
      <c r="D91" t="s">
        <v>555</v>
      </c>
      <c r="F91" s="9" t="s">
        <v>865</v>
      </c>
      <c r="G91">
        <v>1</v>
      </c>
      <c r="J91">
        <f>+Tabla35[[#This Row],[BALANCE INICIAL]]+Tabla35[[#This Row],[ENTRADAS]]-Tabla35[[#This Row],[SALIDAS]]</f>
        <v>1</v>
      </c>
      <c r="K91" s="2">
        <v>790.77</v>
      </c>
      <c r="L91" s="2">
        <f>+Tabla35[[#This Row],[BALANCE INICIAL]]*Tabla35[[#This Row],[PRECIO]]</f>
        <v>790.77</v>
      </c>
      <c r="M91" s="2">
        <f>+Tabla35[[#This Row],[ENTRADAS]]*Tabla35[[#This Row],[PRECIO]]</f>
        <v>0</v>
      </c>
      <c r="N91" s="2">
        <f>+Tabla35[[#This Row],[SALIDAS]]*Tabla35[[#This Row],[PRECIO]]</f>
        <v>0</v>
      </c>
      <c r="O91" s="2">
        <f>+Tabla35[[#This Row],[BALANCE INICIAL2]]+Tabla35[[#This Row],[ENTRADAS3]]-Tabla35[[#This Row],[SALIDAS4]]</f>
        <v>790.77</v>
      </c>
    </row>
    <row r="92" spans="1:15">
      <c r="A92" s="9" t="s">
        <v>29</v>
      </c>
      <c r="B92" s="17" t="s">
        <v>878</v>
      </c>
      <c r="C92" t="s">
        <v>102</v>
      </c>
      <c r="D92" t="s">
        <v>556</v>
      </c>
      <c r="F92" s="9" t="s">
        <v>834</v>
      </c>
      <c r="G92">
        <v>5</v>
      </c>
      <c r="J92">
        <f>+Tabla35[[#This Row],[BALANCE INICIAL]]+Tabla35[[#This Row],[ENTRADAS]]-Tabla35[[#This Row],[SALIDAS]]</f>
        <v>5</v>
      </c>
      <c r="K92" s="2">
        <v>60.5</v>
      </c>
      <c r="L92" s="2">
        <f>+Tabla35[[#This Row],[BALANCE INICIAL]]*Tabla35[[#This Row],[PRECIO]]</f>
        <v>302.5</v>
      </c>
      <c r="M92" s="2">
        <f>+Tabla35[[#This Row],[ENTRADAS]]*Tabla35[[#This Row],[PRECIO]]</f>
        <v>0</v>
      </c>
      <c r="N92" s="2">
        <f>+Tabla35[[#This Row],[SALIDAS]]*Tabla35[[#This Row],[PRECIO]]</f>
        <v>0</v>
      </c>
      <c r="O92" s="2">
        <f>+Tabla35[[#This Row],[BALANCE INICIAL2]]+Tabla35[[#This Row],[ENTRADAS3]]-Tabla35[[#This Row],[SALIDAS4]]</f>
        <v>302.5</v>
      </c>
    </row>
    <row r="93" spans="1:15">
      <c r="A93" s="9" t="s">
        <v>29</v>
      </c>
      <c r="B93" s="17" t="s">
        <v>878</v>
      </c>
      <c r="C93" t="s">
        <v>102</v>
      </c>
      <c r="D93" t="s">
        <v>557</v>
      </c>
      <c r="F93" s="9" t="s">
        <v>820</v>
      </c>
      <c r="G93">
        <v>1</v>
      </c>
      <c r="J93">
        <f>+Tabla35[[#This Row],[BALANCE INICIAL]]+Tabla35[[#This Row],[ENTRADAS]]-Tabla35[[#This Row],[SALIDAS]]</f>
        <v>1</v>
      </c>
      <c r="K93" s="2">
        <v>5000</v>
      </c>
      <c r="L93" s="2">
        <f>+Tabla35[[#This Row],[BALANCE INICIAL]]*Tabla35[[#This Row],[PRECIO]]</f>
        <v>5000</v>
      </c>
      <c r="M93" s="2">
        <f>+Tabla35[[#This Row],[ENTRADAS]]*Tabla35[[#This Row],[PRECIO]]</f>
        <v>0</v>
      </c>
      <c r="N93" s="2">
        <f>+Tabla35[[#This Row],[SALIDAS]]*Tabla35[[#This Row],[PRECIO]]</f>
        <v>0</v>
      </c>
      <c r="O93" s="2">
        <f>+Tabla35[[#This Row],[BALANCE INICIAL2]]+Tabla35[[#This Row],[ENTRADAS3]]-Tabla35[[#This Row],[SALIDAS4]]</f>
        <v>5000</v>
      </c>
    </row>
    <row r="94" spans="1:15">
      <c r="A94" s="9" t="s">
        <v>29</v>
      </c>
      <c r="B94" s="17" t="s">
        <v>878</v>
      </c>
      <c r="C94" t="s">
        <v>102</v>
      </c>
      <c r="D94" t="s">
        <v>558</v>
      </c>
      <c r="F94" s="9" t="s">
        <v>865</v>
      </c>
      <c r="G94">
        <v>7</v>
      </c>
      <c r="J94">
        <f>+Tabla35[[#This Row],[BALANCE INICIAL]]+Tabla35[[#This Row],[ENTRADAS]]-Tabla35[[#This Row],[SALIDAS]]</f>
        <v>7</v>
      </c>
      <c r="K94" s="2">
        <v>35.590000000000003</v>
      </c>
      <c r="L94" s="2">
        <f>+Tabla35[[#This Row],[BALANCE INICIAL]]*Tabla35[[#This Row],[PRECIO]]</f>
        <v>249.13000000000002</v>
      </c>
      <c r="M94" s="2">
        <f>+Tabla35[[#This Row],[ENTRADAS]]*Tabla35[[#This Row],[PRECIO]]</f>
        <v>0</v>
      </c>
      <c r="N94" s="2">
        <f>+Tabla35[[#This Row],[SALIDAS]]*Tabla35[[#This Row],[PRECIO]]</f>
        <v>0</v>
      </c>
      <c r="O94" s="2">
        <f>+Tabla35[[#This Row],[BALANCE INICIAL2]]+Tabla35[[#This Row],[ENTRADAS3]]-Tabla35[[#This Row],[SALIDAS4]]</f>
        <v>249.13000000000002</v>
      </c>
    </row>
    <row r="95" spans="1:15">
      <c r="A95" s="9" t="s">
        <v>29</v>
      </c>
      <c r="B95" s="17" t="s">
        <v>878</v>
      </c>
      <c r="C95" t="s">
        <v>102</v>
      </c>
      <c r="D95" t="s">
        <v>559</v>
      </c>
      <c r="F95" s="9" t="s">
        <v>865</v>
      </c>
      <c r="G95">
        <v>0</v>
      </c>
      <c r="J95">
        <f>+Tabla35[[#This Row],[BALANCE INICIAL]]+Tabla35[[#This Row],[ENTRADAS]]-Tabla35[[#This Row],[SALIDAS]]</f>
        <v>0</v>
      </c>
      <c r="K95" s="2">
        <v>300</v>
      </c>
      <c r="L95" s="2">
        <f>+Tabla35[[#This Row],[BALANCE INICIAL]]*Tabla35[[#This Row],[PRECIO]]</f>
        <v>0</v>
      </c>
      <c r="M95" s="2">
        <f>+Tabla35[[#This Row],[ENTRADAS]]*Tabla35[[#This Row],[PRECIO]]</f>
        <v>0</v>
      </c>
      <c r="N95" s="2">
        <f>+Tabla35[[#This Row],[SALIDAS]]*Tabla35[[#This Row],[PRECIO]]</f>
        <v>0</v>
      </c>
      <c r="O95" s="2">
        <f>+Tabla35[[#This Row],[BALANCE INICIAL2]]+Tabla35[[#This Row],[ENTRADAS3]]-Tabla35[[#This Row],[SALIDAS4]]</f>
        <v>0</v>
      </c>
    </row>
    <row r="96" spans="1:15">
      <c r="A96" s="9" t="s">
        <v>29</v>
      </c>
      <c r="B96" s="17" t="s">
        <v>878</v>
      </c>
      <c r="C96" t="s">
        <v>102</v>
      </c>
      <c r="D96" t="s">
        <v>560</v>
      </c>
      <c r="F96" s="9" t="s">
        <v>865</v>
      </c>
      <c r="G96">
        <v>8</v>
      </c>
      <c r="J96">
        <f>+Tabla35[[#This Row],[BALANCE INICIAL]]+Tabla35[[#This Row],[ENTRADAS]]-Tabla35[[#This Row],[SALIDAS]]</f>
        <v>8</v>
      </c>
      <c r="K96" s="2">
        <v>928</v>
      </c>
      <c r="L96" s="2">
        <f>+Tabla35[[#This Row],[BALANCE INICIAL]]*Tabla35[[#This Row],[PRECIO]]</f>
        <v>7424</v>
      </c>
      <c r="M96" s="2">
        <f>+Tabla35[[#This Row],[ENTRADAS]]*Tabla35[[#This Row],[PRECIO]]</f>
        <v>0</v>
      </c>
      <c r="N96" s="2">
        <f>+Tabla35[[#This Row],[SALIDAS]]*Tabla35[[#This Row],[PRECIO]]</f>
        <v>0</v>
      </c>
      <c r="O96" s="2">
        <f>+Tabla35[[#This Row],[BALANCE INICIAL2]]+Tabla35[[#This Row],[ENTRADAS3]]-Tabla35[[#This Row],[SALIDAS4]]</f>
        <v>7424</v>
      </c>
    </row>
    <row r="97" spans="1:15">
      <c r="A97" s="9" t="s">
        <v>29</v>
      </c>
      <c r="B97" s="17" t="s">
        <v>878</v>
      </c>
      <c r="C97" t="s">
        <v>102</v>
      </c>
      <c r="D97" t="s">
        <v>561</v>
      </c>
      <c r="F97" s="9" t="s">
        <v>834</v>
      </c>
      <c r="G97">
        <v>2</v>
      </c>
      <c r="J97">
        <f>+Tabla35[[#This Row],[BALANCE INICIAL]]+Tabla35[[#This Row],[ENTRADAS]]-Tabla35[[#This Row],[SALIDAS]]</f>
        <v>2</v>
      </c>
      <c r="K97" s="2">
        <v>153.05000000000001</v>
      </c>
      <c r="L97" s="2">
        <f>+Tabla35[[#This Row],[BALANCE INICIAL]]*Tabla35[[#This Row],[PRECIO]]</f>
        <v>306.10000000000002</v>
      </c>
      <c r="M97" s="2">
        <f>+Tabla35[[#This Row],[ENTRADAS]]*Tabla35[[#This Row],[PRECIO]]</f>
        <v>0</v>
      </c>
      <c r="N97" s="2">
        <f>+Tabla35[[#This Row],[SALIDAS]]*Tabla35[[#This Row],[PRECIO]]</f>
        <v>0</v>
      </c>
      <c r="O97" s="2">
        <f>+Tabla35[[#This Row],[BALANCE INICIAL2]]+Tabla35[[#This Row],[ENTRADAS3]]-Tabla35[[#This Row],[SALIDAS4]]</f>
        <v>306.10000000000002</v>
      </c>
    </row>
    <row r="98" spans="1:15">
      <c r="A98" s="9" t="s">
        <v>29</v>
      </c>
      <c r="B98" s="17" t="s">
        <v>878</v>
      </c>
      <c r="C98" t="s">
        <v>102</v>
      </c>
      <c r="D98" t="s">
        <v>562</v>
      </c>
      <c r="F98" s="9" t="s">
        <v>865</v>
      </c>
      <c r="G98">
        <v>0</v>
      </c>
      <c r="J98">
        <f>+Tabla35[[#This Row],[BALANCE INICIAL]]+Tabla35[[#This Row],[ENTRADAS]]-Tabla35[[#This Row],[SALIDAS]]</f>
        <v>0</v>
      </c>
      <c r="K98" s="2">
        <v>80</v>
      </c>
      <c r="L98" s="2">
        <f>+Tabla35[[#This Row],[BALANCE INICIAL]]*Tabla35[[#This Row],[PRECIO]]</f>
        <v>0</v>
      </c>
      <c r="M98" s="2">
        <f>+Tabla35[[#This Row],[ENTRADAS]]*Tabla35[[#This Row],[PRECIO]]</f>
        <v>0</v>
      </c>
      <c r="N98" s="2">
        <f>+Tabla35[[#This Row],[SALIDAS]]*Tabla35[[#This Row],[PRECIO]]</f>
        <v>0</v>
      </c>
      <c r="O98" s="2">
        <f>+Tabla35[[#This Row],[BALANCE INICIAL2]]+Tabla35[[#This Row],[ENTRADAS3]]-Tabla35[[#This Row],[SALIDAS4]]</f>
        <v>0</v>
      </c>
    </row>
    <row r="99" spans="1:15">
      <c r="A99" s="9" t="s">
        <v>29</v>
      </c>
      <c r="B99" s="17" t="s">
        <v>878</v>
      </c>
      <c r="C99" t="s">
        <v>102</v>
      </c>
      <c r="D99" t="s">
        <v>563</v>
      </c>
      <c r="F99" s="9" t="s">
        <v>834</v>
      </c>
      <c r="G99">
        <v>4</v>
      </c>
      <c r="J99">
        <f>+Tabla35[[#This Row],[BALANCE INICIAL]]+Tabla35[[#This Row],[ENTRADAS]]-Tabla35[[#This Row],[SALIDAS]]</f>
        <v>4</v>
      </c>
      <c r="K99" s="2">
        <v>205</v>
      </c>
      <c r="L99" s="2">
        <f>+Tabla35[[#This Row],[BALANCE INICIAL]]*Tabla35[[#This Row],[PRECIO]]</f>
        <v>820</v>
      </c>
      <c r="M99" s="2">
        <f>+Tabla35[[#This Row],[ENTRADAS]]*Tabla35[[#This Row],[PRECIO]]</f>
        <v>0</v>
      </c>
      <c r="N99" s="2">
        <f>+Tabla35[[#This Row],[SALIDAS]]*Tabla35[[#This Row],[PRECIO]]</f>
        <v>0</v>
      </c>
      <c r="O99" s="2">
        <f>+Tabla35[[#This Row],[BALANCE INICIAL2]]+Tabla35[[#This Row],[ENTRADAS3]]-Tabla35[[#This Row],[SALIDAS4]]</f>
        <v>820</v>
      </c>
    </row>
    <row r="100" spans="1:15">
      <c r="A100" s="9" t="s">
        <v>29</v>
      </c>
      <c r="B100" s="17" t="s">
        <v>878</v>
      </c>
      <c r="C100" t="s">
        <v>102</v>
      </c>
      <c r="D100" t="s">
        <v>564</v>
      </c>
      <c r="F100" s="9" t="s">
        <v>867</v>
      </c>
      <c r="G100">
        <v>15</v>
      </c>
      <c r="J100">
        <f>+Tabla35[[#This Row],[BALANCE INICIAL]]+Tabla35[[#This Row],[ENTRADAS]]-Tabla35[[#This Row],[SALIDAS]]</f>
        <v>15</v>
      </c>
      <c r="K100" s="2">
        <v>80</v>
      </c>
      <c r="L100" s="2">
        <f>+Tabla35[[#This Row],[BALANCE INICIAL]]*Tabla35[[#This Row],[PRECIO]]</f>
        <v>1200</v>
      </c>
      <c r="M100" s="2">
        <f>+Tabla35[[#This Row],[ENTRADAS]]*Tabla35[[#This Row],[PRECIO]]</f>
        <v>0</v>
      </c>
      <c r="N100" s="2">
        <f>+Tabla35[[#This Row],[SALIDAS]]*Tabla35[[#This Row],[PRECIO]]</f>
        <v>0</v>
      </c>
      <c r="O100" s="2">
        <f>+Tabla35[[#This Row],[BALANCE INICIAL2]]+Tabla35[[#This Row],[ENTRADAS3]]-Tabla35[[#This Row],[SALIDAS4]]</f>
        <v>1200</v>
      </c>
    </row>
    <row r="101" spans="1:15">
      <c r="A101" s="9" t="s">
        <v>29</v>
      </c>
      <c r="B101" s="17" t="s">
        <v>878</v>
      </c>
      <c r="C101" t="s">
        <v>102</v>
      </c>
      <c r="D101" t="s">
        <v>565</v>
      </c>
      <c r="F101" s="9" t="s">
        <v>867</v>
      </c>
      <c r="G101">
        <v>8</v>
      </c>
      <c r="J101">
        <f>+Tabla35[[#This Row],[BALANCE INICIAL]]+Tabla35[[#This Row],[ENTRADAS]]-Tabla35[[#This Row],[SALIDAS]]</f>
        <v>8</v>
      </c>
      <c r="K101" s="2">
        <v>160</v>
      </c>
      <c r="L101" s="2">
        <f>+Tabla35[[#This Row],[BALANCE INICIAL]]*Tabla35[[#This Row],[PRECIO]]</f>
        <v>1280</v>
      </c>
      <c r="M101" s="2">
        <f>+Tabla35[[#This Row],[ENTRADAS]]*Tabla35[[#This Row],[PRECIO]]</f>
        <v>0</v>
      </c>
      <c r="N101" s="2">
        <f>+Tabla35[[#This Row],[SALIDAS]]*Tabla35[[#This Row],[PRECIO]]</f>
        <v>0</v>
      </c>
      <c r="O101" s="2">
        <f>+Tabla35[[#This Row],[BALANCE INICIAL2]]+Tabla35[[#This Row],[ENTRADAS3]]-Tabla35[[#This Row],[SALIDAS4]]</f>
        <v>1280</v>
      </c>
    </row>
    <row r="102" spans="1:15">
      <c r="A102" s="9" t="s">
        <v>29</v>
      </c>
      <c r="B102" s="17" t="s">
        <v>878</v>
      </c>
      <c r="C102" t="s">
        <v>102</v>
      </c>
      <c r="D102" t="s">
        <v>566</v>
      </c>
      <c r="F102" s="9" t="s">
        <v>867</v>
      </c>
      <c r="G102">
        <v>2</v>
      </c>
      <c r="J102">
        <f>+Tabla35[[#This Row],[BALANCE INICIAL]]+Tabla35[[#This Row],[ENTRADAS]]-Tabla35[[#This Row],[SALIDAS]]</f>
        <v>2</v>
      </c>
      <c r="K102" s="2">
        <v>80</v>
      </c>
      <c r="L102" s="2">
        <f>+Tabla35[[#This Row],[BALANCE INICIAL]]*Tabla35[[#This Row],[PRECIO]]</f>
        <v>160</v>
      </c>
      <c r="M102" s="2">
        <f>+Tabla35[[#This Row],[ENTRADAS]]*Tabla35[[#This Row],[PRECIO]]</f>
        <v>0</v>
      </c>
      <c r="N102" s="2">
        <f>+Tabla35[[#This Row],[SALIDAS]]*Tabla35[[#This Row],[PRECIO]]</f>
        <v>0</v>
      </c>
      <c r="O102" s="2">
        <f>+Tabla35[[#This Row],[BALANCE INICIAL2]]+Tabla35[[#This Row],[ENTRADAS3]]-Tabla35[[#This Row],[SALIDAS4]]</f>
        <v>160</v>
      </c>
    </row>
    <row r="103" spans="1:15">
      <c r="A103" s="9" t="s">
        <v>29</v>
      </c>
      <c r="B103" s="17" t="s">
        <v>878</v>
      </c>
      <c r="C103" t="s">
        <v>102</v>
      </c>
      <c r="D103" t="s">
        <v>567</v>
      </c>
      <c r="F103" s="9" t="s">
        <v>867</v>
      </c>
      <c r="G103">
        <v>4</v>
      </c>
      <c r="J103">
        <f>+Tabla35[[#This Row],[BALANCE INICIAL]]+Tabla35[[#This Row],[ENTRADAS]]-Tabla35[[#This Row],[SALIDAS]]</f>
        <v>4</v>
      </c>
      <c r="K103" s="2">
        <v>80</v>
      </c>
      <c r="L103" s="2">
        <f>+Tabla35[[#This Row],[BALANCE INICIAL]]*Tabla35[[#This Row],[PRECIO]]</f>
        <v>320</v>
      </c>
      <c r="M103" s="2">
        <f>+Tabla35[[#This Row],[ENTRADAS]]*Tabla35[[#This Row],[PRECIO]]</f>
        <v>0</v>
      </c>
      <c r="N103" s="2">
        <f>+Tabla35[[#This Row],[SALIDAS]]*Tabla35[[#This Row],[PRECIO]]</f>
        <v>0</v>
      </c>
      <c r="O103" s="2">
        <f>+Tabla35[[#This Row],[BALANCE INICIAL2]]+Tabla35[[#This Row],[ENTRADAS3]]-Tabla35[[#This Row],[SALIDAS4]]</f>
        <v>320</v>
      </c>
    </row>
    <row r="104" spans="1:15">
      <c r="A104" s="9" t="s">
        <v>29</v>
      </c>
      <c r="B104" s="17" t="s">
        <v>878</v>
      </c>
      <c r="C104" t="s">
        <v>102</v>
      </c>
      <c r="D104" t="s">
        <v>568</v>
      </c>
      <c r="F104" s="9" t="s">
        <v>868</v>
      </c>
      <c r="G104">
        <v>2</v>
      </c>
      <c r="J104">
        <f>+Tabla35[[#This Row],[BALANCE INICIAL]]+Tabla35[[#This Row],[ENTRADAS]]-Tabla35[[#This Row],[SALIDAS]]</f>
        <v>2</v>
      </c>
      <c r="K104" s="2">
        <v>1249.99</v>
      </c>
      <c r="L104" s="2">
        <f>+Tabla35[[#This Row],[BALANCE INICIAL]]*Tabla35[[#This Row],[PRECIO]]</f>
        <v>2499.98</v>
      </c>
      <c r="M104" s="2">
        <f>+Tabla35[[#This Row],[ENTRADAS]]*Tabla35[[#This Row],[PRECIO]]</f>
        <v>0</v>
      </c>
      <c r="N104" s="2">
        <f>+Tabla35[[#This Row],[SALIDAS]]*Tabla35[[#This Row],[PRECIO]]</f>
        <v>0</v>
      </c>
      <c r="O104" s="2">
        <f>+Tabla35[[#This Row],[BALANCE INICIAL2]]+Tabla35[[#This Row],[ENTRADAS3]]-Tabla35[[#This Row],[SALIDAS4]]</f>
        <v>2499.98</v>
      </c>
    </row>
    <row r="105" spans="1:15">
      <c r="A105" s="9" t="s">
        <v>29</v>
      </c>
      <c r="B105" s="17" t="s">
        <v>878</v>
      </c>
      <c r="C105" t="s">
        <v>102</v>
      </c>
      <c r="D105" t="s">
        <v>569</v>
      </c>
      <c r="F105" s="9" t="s">
        <v>825</v>
      </c>
      <c r="G105">
        <v>3</v>
      </c>
      <c r="J105">
        <f>+Tabla35[[#This Row],[BALANCE INICIAL]]+Tabla35[[#This Row],[ENTRADAS]]-Tabla35[[#This Row],[SALIDAS]]</f>
        <v>3</v>
      </c>
      <c r="K105" s="2">
        <v>630.5</v>
      </c>
      <c r="L105" s="2">
        <f>+Tabla35[[#This Row],[BALANCE INICIAL]]*Tabla35[[#This Row],[PRECIO]]</f>
        <v>1891.5</v>
      </c>
      <c r="M105" s="2">
        <f>+Tabla35[[#This Row],[ENTRADAS]]*Tabla35[[#This Row],[PRECIO]]</f>
        <v>0</v>
      </c>
      <c r="N105" s="2">
        <f>+Tabla35[[#This Row],[SALIDAS]]*Tabla35[[#This Row],[PRECIO]]</f>
        <v>0</v>
      </c>
      <c r="O105" s="2">
        <f>+Tabla35[[#This Row],[BALANCE INICIAL2]]+Tabla35[[#This Row],[ENTRADAS3]]-Tabla35[[#This Row],[SALIDAS4]]</f>
        <v>1891.5</v>
      </c>
    </row>
    <row r="106" spans="1:15">
      <c r="A106" s="9" t="s">
        <v>29</v>
      </c>
      <c r="B106" s="17" t="s">
        <v>878</v>
      </c>
      <c r="C106" t="s">
        <v>102</v>
      </c>
      <c r="D106" t="s">
        <v>570</v>
      </c>
      <c r="F106" s="9" t="s">
        <v>834</v>
      </c>
      <c r="G106">
        <v>1</v>
      </c>
      <c r="J106">
        <f>+Tabla35[[#This Row],[BALANCE INICIAL]]+Tabla35[[#This Row],[ENTRADAS]]-Tabla35[[#This Row],[SALIDAS]]</f>
        <v>1</v>
      </c>
      <c r="K106" s="2">
        <v>170.5</v>
      </c>
      <c r="L106" s="2">
        <f>+Tabla35[[#This Row],[BALANCE INICIAL]]*Tabla35[[#This Row],[PRECIO]]</f>
        <v>170.5</v>
      </c>
      <c r="M106" s="2">
        <f>+Tabla35[[#This Row],[ENTRADAS]]*Tabla35[[#This Row],[PRECIO]]</f>
        <v>0</v>
      </c>
      <c r="N106" s="2">
        <f>+Tabla35[[#This Row],[SALIDAS]]*Tabla35[[#This Row],[PRECIO]]</f>
        <v>0</v>
      </c>
      <c r="O106" s="2">
        <f>+Tabla35[[#This Row],[BALANCE INICIAL2]]+Tabla35[[#This Row],[ENTRADAS3]]-Tabla35[[#This Row],[SALIDAS4]]</f>
        <v>170.5</v>
      </c>
    </row>
    <row r="107" spans="1:15">
      <c r="A107" s="9" t="s">
        <v>29</v>
      </c>
      <c r="B107" s="17" t="s">
        <v>878</v>
      </c>
      <c r="C107" t="s">
        <v>102</v>
      </c>
      <c r="D107" t="s">
        <v>571</v>
      </c>
      <c r="F107" s="9" t="s">
        <v>869</v>
      </c>
      <c r="G107">
        <v>1</v>
      </c>
      <c r="J107">
        <f>+Tabla35[[#This Row],[BALANCE INICIAL]]+Tabla35[[#This Row],[ENTRADAS]]-Tabla35[[#This Row],[SALIDAS]]</f>
        <v>1</v>
      </c>
      <c r="K107" s="2">
        <v>169</v>
      </c>
      <c r="L107" s="2">
        <f>+Tabla35[[#This Row],[BALANCE INICIAL]]*Tabla35[[#This Row],[PRECIO]]</f>
        <v>169</v>
      </c>
      <c r="M107" s="2">
        <f>+Tabla35[[#This Row],[ENTRADAS]]*Tabla35[[#This Row],[PRECIO]]</f>
        <v>0</v>
      </c>
      <c r="N107" s="2">
        <f>+Tabla35[[#This Row],[SALIDAS]]*Tabla35[[#This Row],[PRECIO]]</f>
        <v>0</v>
      </c>
      <c r="O107" s="2">
        <f>+Tabla35[[#This Row],[BALANCE INICIAL2]]+Tabla35[[#This Row],[ENTRADAS3]]-Tabla35[[#This Row],[SALIDAS4]]</f>
        <v>169</v>
      </c>
    </row>
    <row r="108" spans="1:15">
      <c r="A108" s="9" t="s">
        <v>29</v>
      </c>
      <c r="B108" s="17" t="s">
        <v>878</v>
      </c>
      <c r="C108" t="s">
        <v>102</v>
      </c>
      <c r="D108" t="s">
        <v>572</v>
      </c>
      <c r="F108" s="9" t="s">
        <v>834</v>
      </c>
      <c r="G108">
        <v>1</v>
      </c>
      <c r="J108">
        <f>+Tabla35[[#This Row],[BALANCE INICIAL]]+Tabla35[[#This Row],[ENTRADAS]]-Tabla35[[#This Row],[SALIDAS]]</f>
        <v>1</v>
      </c>
      <c r="K108" s="2">
        <v>159</v>
      </c>
      <c r="L108" s="2">
        <f>+Tabla35[[#This Row],[BALANCE INICIAL]]*Tabla35[[#This Row],[PRECIO]]</f>
        <v>159</v>
      </c>
      <c r="M108" s="2">
        <f>+Tabla35[[#This Row],[ENTRADAS]]*Tabla35[[#This Row],[PRECIO]]</f>
        <v>0</v>
      </c>
      <c r="N108" s="2">
        <f>+Tabla35[[#This Row],[SALIDAS]]*Tabla35[[#This Row],[PRECIO]]</f>
        <v>0</v>
      </c>
      <c r="O108" s="2">
        <f>+Tabla35[[#This Row],[BALANCE INICIAL2]]+Tabla35[[#This Row],[ENTRADAS3]]-Tabla35[[#This Row],[SALIDAS4]]</f>
        <v>159</v>
      </c>
    </row>
    <row r="109" spans="1:15">
      <c r="A109" s="9" t="s">
        <v>29</v>
      </c>
      <c r="B109" s="17" t="s">
        <v>878</v>
      </c>
      <c r="C109" t="s">
        <v>102</v>
      </c>
      <c r="D109" t="s">
        <v>573</v>
      </c>
      <c r="F109" s="9" t="s">
        <v>834</v>
      </c>
      <c r="G109">
        <v>5</v>
      </c>
      <c r="J109">
        <f>+Tabla35[[#This Row],[BALANCE INICIAL]]+Tabla35[[#This Row],[ENTRADAS]]-Tabla35[[#This Row],[SALIDAS]]</f>
        <v>5</v>
      </c>
      <c r="K109" s="2">
        <v>150</v>
      </c>
      <c r="L109" s="2">
        <f>+Tabla35[[#This Row],[BALANCE INICIAL]]*Tabla35[[#This Row],[PRECIO]]</f>
        <v>750</v>
      </c>
      <c r="M109" s="2">
        <f>+Tabla35[[#This Row],[ENTRADAS]]*Tabla35[[#This Row],[PRECIO]]</f>
        <v>0</v>
      </c>
      <c r="N109" s="2">
        <f>+Tabla35[[#This Row],[SALIDAS]]*Tabla35[[#This Row],[PRECIO]]</f>
        <v>0</v>
      </c>
      <c r="O109" s="2">
        <f>+Tabla35[[#This Row],[BALANCE INICIAL2]]+Tabla35[[#This Row],[ENTRADAS3]]-Tabla35[[#This Row],[SALIDAS4]]</f>
        <v>750</v>
      </c>
    </row>
    <row r="110" spans="1:15">
      <c r="A110" s="9" t="s">
        <v>29</v>
      </c>
      <c r="B110" s="17" t="s">
        <v>878</v>
      </c>
      <c r="C110" t="s">
        <v>102</v>
      </c>
      <c r="D110" t="s">
        <v>574</v>
      </c>
      <c r="F110" s="9" t="s">
        <v>866</v>
      </c>
      <c r="G110">
        <v>15</v>
      </c>
      <c r="J110">
        <f>+Tabla35[[#This Row],[BALANCE INICIAL]]+Tabla35[[#This Row],[ENTRADAS]]-Tabla35[[#This Row],[SALIDAS]]</f>
        <v>15</v>
      </c>
      <c r="K110" s="2">
        <v>85</v>
      </c>
      <c r="L110" s="2">
        <f>+Tabla35[[#This Row],[BALANCE INICIAL]]*Tabla35[[#This Row],[PRECIO]]</f>
        <v>1275</v>
      </c>
      <c r="M110" s="2">
        <f>+Tabla35[[#This Row],[ENTRADAS]]*Tabla35[[#This Row],[PRECIO]]</f>
        <v>0</v>
      </c>
      <c r="N110" s="2">
        <f>+Tabla35[[#This Row],[SALIDAS]]*Tabla35[[#This Row],[PRECIO]]</f>
        <v>0</v>
      </c>
      <c r="O110" s="2">
        <f>+Tabla35[[#This Row],[BALANCE INICIAL2]]+Tabla35[[#This Row],[ENTRADAS3]]-Tabla35[[#This Row],[SALIDAS4]]</f>
        <v>1275</v>
      </c>
    </row>
    <row r="111" spans="1:15">
      <c r="A111" s="9" t="s">
        <v>29</v>
      </c>
      <c r="B111" s="17" t="s">
        <v>878</v>
      </c>
      <c r="C111" t="s">
        <v>102</v>
      </c>
      <c r="D111" t="s">
        <v>575</v>
      </c>
      <c r="F111" s="9" t="s">
        <v>869</v>
      </c>
      <c r="G111">
        <v>3</v>
      </c>
      <c r="J111">
        <f>+Tabla35[[#This Row],[BALANCE INICIAL]]+Tabla35[[#This Row],[ENTRADAS]]-Tabla35[[#This Row],[SALIDAS]]</f>
        <v>3</v>
      </c>
      <c r="K111" s="2">
        <v>85</v>
      </c>
      <c r="L111" s="2">
        <f>+Tabla35[[#This Row],[BALANCE INICIAL]]*Tabla35[[#This Row],[PRECIO]]</f>
        <v>255</v>
      </c>
      <c r="M111" s="2">
        <f>+Tabla35[[#This Row],[ENTRADAS]]*Tabla35[[#This Row],[PRECIO]]</f>
        <v>0</v>
      </c>
      <c r="N111" s="2">
        <f>+Tabla35[[#This Row],[SALIDAS]]*Tabla35[[#This Row],[PRECIO]]</f>
        <v>0</v>
      </c>
      <c r="O111" s="2">
        <f>+Tabla35[[#This Row],[BALANCE INICIAL2]]+Tabla35[[#This Row],[ENTRADAS3]]-Tabla35[[#This Row],[SALIDAS4]]</f>
        <v>255</v>
      </c>
    </row>
    <row r="112" spans="1:15">
      <c r="A112" s="9" t="s">
        <v>29</v>
      </c>
      <c r="B112" s="17" t="s">
        <v>878</v>
      </c>
      <c r="C112" t="s">
        <v>102</v>
      </c>
      <c r="D112" t="s">
        <v>576</v>
      </c>
      <c r="F112" s="9" t="s">
        <v>834</v>
      </c>
      <c r="G112">
        <v>16</v>
      </c>
      <c r="J112">
        <f>+Tabla35[[#This Row],[BALANCE INICIAL]]+Tabla35[[#This Row],[ENTRADAS]]-Tabla35[[#This Row],[SALIDAS]]</f>
        <v>16</v>
      </c>
      <c r="K112" s="2">
        <v>140</v>
      </c>
      <c r="L112" s="2">
        <f>+Tabla35[[#This Row],[BALANCE INICIAL]]*Tabla35[[#This Row],[PRECIO]]</f>
        <v>2240</v>
      </c>
      <c r="M112" s="2">
        <f>+Tabla35[[#This Row],[ENTRADAS]]*Tabla35[[#This Row],[PRECIO]]</f>
        <v>0</v>
      </c>
      <c r="N112" s="2">
        <f>+Tabla35[[#This Row],[SALIDAS]]*Tabla35[[#This Row],[PRECIO]]</f>
        <v>0</v>
      </c>
      <c r="O112" s="2">
        <f>+Tabla35[[#This Row],[BALANCE INICIAL2]]+Tabla35[[#This Row],[ENTRADAS3]]-Tabla35[[#This Row],[SALIDAS4]]</f>
        <v>2240</v>
      </c>
    </row>
    <row r="113" spans="1:15">
      <c r="A113" s="9" t="s">
        <v>29</v>
      </c>
      <c r="B113" s="17" t="s">
        <v>878</v>
      </c>
      <c r="C113" t="s">
        <v>102</v>
      </c>
      <c r="D113" t="s">
        <v>577</v>
      </c>
      <c r="F113" s="9" t="s">
        <v>834</v>
      </c>
      <c r="G113">
        <v>6</v>
      </c>
      <c r="J113">
        <f>+Tabla35[[#This Row],[BALANCE INICIAL]]+Tabla35[[#This Row],[ENTRADAS]]-Tabla35[[#This Row],[SALIDAS]]</f>
        <v>6</v>
      </c>
      <c r="K113" s="2">
        <v>150</v>
      </c>
      <c r="L113" s="2">
        <f>+Tabla35[[#This Row],[BALANCE INICIAL]]*Tabla35[[#This Row],[PRECIO]]</f>
        <v>900</v>
      </c>
      <c r="M113" s="2">
        <f>+Tabla35[[#This Row],[ENTRADAS]]*Tabla35[[#This Row],[PRECIO]]</f>
        <v>0</v>
      </c>
      <c r="N113" s="2">
        <f>+Tabla35[[#This Row],[SALIDAS]]*Tabla35[[#This Row],[PRECIO]]</f>
        <v>0</v>
      </c>
      <c r="O113" s="2">
        <f>+Tabla35[[#This Row],[BALANCE INICIAL2]]+Tabla35[[#This Row],[ENTRADAS3]]-Tabla35[[#This Row],[SALIDAS4]]</f>
        <v>900</v>
      </c>
    </row>
    <row r="114" spans="1:15">
      <c r="A114" s="9" t="s">
        <v>29</v>
      </c>
      <c r="B114" s="17" t="s">
        <v>878</v>
      </c>
      <c r="C114" t="s">
        <v>102</v>
      </c>
      <c r="D114" t="s">
        <v>578</v>
      </c>
      <c r="F114" s="9" t="s">
        <v>834</v>
      </c>
      <c r="G114">
        <v>1</v>
      </c>
      <c r="J114">
        <f>+Tabla35[[#This Row],[BALANCE INICIAL]]+Tabla35[[#This Row],[ENTRADAS]]-Tabla35[[#This Row],[SALIDAS]]</f>
        <v>1</v>
      </c>
      <c r="K114" s="2">
        <v>23.73</v>
      </c>
      <c r="L114" s="2">
        <f>+Tabla35[[#This Row],[BALANCE INICIAL]]*Tabla35[[#This Row],[PRECIO]]</f>
        <v>23.73</v>
      </c>
      <c r="M114" s="2">
        <f>+Tabla35[[#This Row],[ENTRADAS]]*Tabla35[[#This Row],[PRECIO]]</f>
        <v>0</v>
      </c>
      <c r="N114" s="2">
        <f>+Tabla35[[#This Row],[SALIDAS]]*Tabla35[[#This Row],[PRECIO]]</f>
        <v>0</v>
      </c>
      <c r="O114" s="2">
        <f>+Tabla35[[#This Row],[BALANCE INICIAL2]]+Tabla35[[#This Row],[ENTRADAS3]]-Tabla35[[#This Row],[SALIDAS4]]</f>
        <v>23.73</v>
      </c>
    </row>
    <row r="115" spans="1:15">
      <c r="A115" s="9" t="s">
        <v>29</v>
      </c>
      <c r="B115" s="17" t="s">
        <v>878</v>
      </c>
      <c r="C115" t="s">
        <v>102</v>
      </c>
      <c r="D115" t="s">
        <v>579</v>
      </c>
      <c r="F115" s="9" t="s">
        <v>834</v>
      </c>
      <c r="G115">
        <v>1</v>
      </c>
      <c r="J115">
        <f>+Tabla35[[#This Row],[BALANCE INICIAL]]+Tabla35[[#This Row],[ENTRADAS]]-Tabla35[[#This Row],[SALIDAS]]</f>
        <v>1</v>
      </c>
      <c r="K115" s="2">
        <v>169</v>
      </c>
      <c r="L115" s="2">
        <f>+Tabla35[[#This Row],[BALANCE INICIAL]]*Tabla35[[#This Row],[PRECIO]]</f>
        <v>169</v>
      </c>
      <c r="M115" s="2">
        <f>+Tabla35[[#This Row],[ENTRADAS]]*Tabla35[[#This Row],[PRECIO]]</f>
        <v>0</v>
      </c>
      <c r="N115" s="2">
        <f>+Tabla35[[#This Row],[SALIDAS]]*Tabla35[[#This Row],[PRECIO]]</f>
        <v>0</v>
      </c>
      <c r="O115" s="2">
        <f>+Tabla35[[#This Row],[BALANCE INICIAL2]]+Tabla35[[#This Row],[ENTRADAS3]]-Tabla35[[#This Row],[SALIDAS4]]</f>
        <v>169</v>
      </c>
    </row>
    <row r="116" spans="1:15">
      <c r="A116" s="9" t="s">
        <v>29</v>
      </c>
      <c r="B116" s="17" t="s">
        <v>878</v>
      </c>
      <c r="C116" t="s">
        <v>102</v>
      </c>
      <c r="D116" t="s">
        <v>580</v>
      </c>
      <c r="F116" s="9" t="s">
        <v>834</v>
      </c>
      <c r="G116">
        <v>1</v>
      </c>
      <c r="J116">
        <f>+Tabla35[[#This Row],[BALANCE INICIAL]]+Tabla35[[#This Row],[ENTRADAS]]-Tabla35[[#This Row],[SALIDAS]]</f>
        <v>1</v>
      </c>
      <c r="K116" s="2">
        <v>239</v>
      </c>
      <c r="L116" s="2">
        <f>+Tabla35[[#This Row],[BALANCE INICIAL]]*Tabla35[[#This Row],[PRECIO]]</f>
        <v>239</v>
      </c>
      <c r="M116" s="2">
        <f>+Tabla35[[#This Row],[ENTRADAS]]*Tabla35[[#This Row],[PRECIO]]</f>
        <v>0</v>
      </c>
      <c r="N116" s="2">
        <f>+Tabla35[[#This Row],[SALIDAS]]*Tabla35[[#This Row],[PRECIO]]</f>
        <v>0</v>
      </c>
      <c r="O116" s="2">
        <f>+Tabla35[[#This Row],[BALANCE INICIAL2]]+Tabla35[[#This Row],[ENTRADAS3]]-Tabla35[[#This Row],[SALIDAS4]]</f>
        <v>239</v>
      </c>
    </row>
    <row r="117" spans="1:15">
      <c r="A117" s="9" t="s">
        <v>29</v>
      </c>
      <c r="B117" s="17" t="s">
        <v>878</v>
      </c>
      <c r="C117" t="s">
        <v>102</v>
      </c>
      <c r="D117" t="s">
        <v>581</v>
      </c>
      <c r="F117" s="9" t="s">
        <v>834</v>
      </c>
      <c r="G117">
        <v>5</v>
      </c>
      <c r="J117">
        <f>+Tabla35[[#This Row],[BALANCE INICIAL]]+Tabla35[[#This Row],[ENTRADAS]]-Tabla35[[#This Row],[SALIDAS]]</f>
        <v>5</v>
      </c>
      <c r="K117" s="2">
        <v>28</v>
      </c>
      <c r="L117" s="2">
        <f>+Tabla35[[#This Row],[BALANCE INICIAL]]*Tabla35[[#This Row],[PRECIO]]</f>
        <v>140</v>
      </c>
      <c r="M117" s="2">
        <f>+Tabla35[[#This Row],[ENTRADAS]]*Tabla35[[#This Row],[PRECIO]]</f>
        <v>0</v>
      </c>
      <c r="N117" s="2">
        <f>+Tabla35[[#This Row],[SALIDAS]]*Tabla35[[#This Row],[PRECIO]]</f>
        <v>0</v>
      </c>
      <c r="O117" s="2">
        <f>+Tabla35[[#This Row],[BALANCE INICIAL2]]+Tabla35[[#This Row],[ENTRADAS3]]-Tabla35[[#This Row],[SALIDAS4]]</f>
        <v>140</v>
      </c>
    </row>
    <row r="118" spans="1:15">
      <c r="A118" s="9" t="s">
        <v>29</v>
      </c>
      <c r="B118" s="17" t="s">
        <v>878</v>
      </c>
      <c r="C118" t="s">
        <v>102</v>
      </c>
      <c r="D118" t="s">
        <v>582</v>
      </c>
      <c r="F118" s="9" t="s">
        <v>834</v>
      </c>
      <c r="G118">
        <v>3</v>
      </c>
      <c r="J118">
        <f>+Tabla35[[#This Row],[BALANCE INICIAL]]+Tabla35[[#This Row],[ENTRADAS]]-Tabla35[[#This Row],[SALIDAS]]</f>
        <v>3</v>
      </c>
      <c r="K118" s="2">
        <v>88.98</v>
      </c>
      <c r="L118" s="2">
        <f>+Tabla35[[#This Row],[BALANCE INICIAL]]*Tabla35[[#This Row],[PRECIO]]</f>
        <v>266.94</v>
      </c>
      <c r="M118" s="2">
        <f>+Tabla35[[#This Row],[ENTRADAS]]*Tabla35[[#This Row],[PRECIO]]</f>
        <v>0</v>
      </c>
      <c r="N118" s="2">
        <f>+Tabla35[[#This Row],[SALIDAS]]*Tabla35[[#This Row],[PRECIO]]</f>
        <v>0</v>
      </c>
      <c r="O118" s="2">
        <f>+Tabla35[[#This Row],[BALANCE INICIAL2]]+Tabla35[[#This Row],[ENTRADAS3]]-Tabla35[[#This Row],[SALIDAS4]]</f>
        <v>266.94</v>
      </c>
    </row>
    <row r="119" spans="1:15">
      <c r="A119" s="9" t="s">
        <v>29</v>
      </c>
      <c r="B119" s="17" t="s">
        <v>878</v>
      </c>
      <c r="C119" t="s">
        <v>102</v>
      </c>
      <c r="D119" t="s">
        <v>583</v>
      </c>
      <c r="F119" s="9" t="s">
        <v>834</v>
      </c>
      <c r="G119">
        <v>4</v>
      </c>
      <c r="J119">
        <f>+Tabla35[[#This Row],[BALANCE INICIAL]]+Tabla35[[#This Row],[ENTRADAS]]-Tabla35[[#This Row],[SALIDAS]]</f>
        <v>4</v>
      </c>
      <c r="K119" s="2">
        <v>97</v>
      </c>
      <c r="L119" s="2">
        <f>+Tabla35[[#This Row],[BALANCE INICIAL]]*Tabla35[[#This Row],[PRECIO]]</f>
        <v>388</v>
      </c>
      <c r="M119" s="2">
        <f>+Tabla35[[#This Row],[ENTRADAS]]*Tabla35[[#This Row],[PRECIO]]</f>
        <v>0</v>
      </c>
      <c r="N119" s="2">
        <f>+Tabla35[[#This Row],[SALIDAS]]*Tabla35[[#This Row],[PRECIO]]</f>
        <v>0</v>
      </c>
      <c r="O119" s="2">
        <f>+Tabla35[[#This Row],[BALANCE INICIAL2]]+Tabla35[[#This Row],[ENTRADAS3]]-Tabla35[[#This Row],[SALIDAS4]]</f>
        <v>388</v>
      </c>
    </row>
    <row r="120" spans="1:15">
      <c r="A120" s="9" t="s">
        <v>29</v>
      </c>
      <c r="B120" s="17" t="s">
        <v>878</v>
      </c>
      <c r="C120" t="s">
        <v>102</v>
      </c>
      <c r="D120" t="s">
        <v>584</v>
      </c>
      <c r="F120" s="9" t="s">
        <v>865</v>
      </c>
      <c r="G120">
        <v>1</v>
      </c>
      <c r="J120">
        <f>+Tabla35[[#This Row],[BALANCE INICIAL]]+Tabla35[[#This Row],[ENTRADAS]]-Tabla35[[#This Row],[SALIDAS]]</f>
        <v>1</v>
      </c>
      <c r="K120" s="2">
        <v>650</v>
      </c>
      <c r="L120" s="2">
        <f>+Tabla35[[#This Row],[BALANCE INICIAL]]*Tabla35[[#This Row],[PRECIO]]</f>
        <v>650</v>
      </c>
      <c r="M120" s="2">
        <f>+Tabla35[[#This Row],[ENTRADAS]]*Tabla35[[#This Row],[PRECIO]]</f>
        <v>0</v>
      </c>
      <c r="N120" s="2">
        <f>+Tabla35[[#This Row],[SALIDAS]]*Tabla35[[#This Row],[PRECIO]]</f>
        <v>0</v>
      </c>
      <c r="O120" s="2">
        <f>+Tabla35[[#This Row],[BALANCE INICIAL2]]+Tabla35[[#This Row],[ENTRADAS3]]-Tabla35[[#This Row],[SALIDAS4]]</f>
        <v>650</v>
      </c>
    </row>
    <row r="121" spans="1:15">
      <c r="A121" s="9" t="s">
        <v>29</v>
      </c>
      <c r="B121" s="17" t="s">
        <v>878</v>
      </c>
      <c r="C121" t="s">
        <v>102</v>
      </c>
      <c r="D121" t="s">
        <v>585</v>
      </c>
      <c r="F121" s="9" t="s">
        <v>865</v>
      </c>
      <c r="G121">
        <v>1</v>
      </c>
      <c r="J121">
        <f>+Tabla35[[#This Row],[BALANCE INICIAL]]+Tabla35[[#This Row],[ENTRADAS]]-Tabla35[[#This Row],[SALIDAS]]</f>
        <v>1</v>
      </c>
      <c r="K121" s="2">
        <v>170.5</v>
      </c>
      <c r="L121" s="2">
        <f>+Tabla35[[#This Row],[BALANCE INICIAL]]*Tabla35[[#This Row],[PRECIO]]</f>
        <v>170.5</v>
      </c>
      <c r="M121" s="2">
        <f>+Tabla35[[#This Row],[ENTRADAS]]*Tabla35[[#This Row],[PRECIO]]</f>
        <v>0</v>
      </c>
      <c r="N121" s="2">
        <f>+Tabla35[[#This Row],[SALIDAS]]*Tabla35[[#This Row],[PRECIO]]</f>
        <v>0</v>
      </c>
      <c r="O121" s="2">
        <f>+Tabla35[[#This Row],[BALANCE INICIAL2]]+Tabla35[[#This Row],[ENTRADAS3]]-Tabla35[[#This Row],[SALIDAS4]]</f>
        <v>170.5</v>
      </c>
    </row>
    <row r="122" spans="1:15">
      <c r="A122" s="9" t="s">
        <v>29</v>
      </c>
      <c r="B122" s="17" t="s">
        <v>878</v>
      </c>
      <c r="C122" t="s">
        <v>102</v>
      </c>
      <c r="D122" t="s">
        <v>586</v>
      </c>
      <c r="F122" s="9" t="s">
        <v>865</v>
      </c>
      <c r="G122">
        <v>2</v>
      </c>
      <c r="J122">
        <f>+Tabla35[[#This Row],[BALANCE INICIAL]]+Tabla35[[#This Row],[ENTRADAS]]-Tabla35[[#This Row],[SALIDAS]]</f>
        <v>2</v>
      </c>
      <c r="K122" s="2">
        <v>45</v>
      </c>
      <c r="L122" s="2">
        <f>+Tabla35[[#This Row],[BALANCE INICIAL]]*Tabla35[[#This Row],[PRECIO]]</f>
        <v>90</v>
      </c>
      <c r="M122" s="2">
        <f>+Tabla35[[#This Row],[ENTRADAS]]*Tabla35[[#This Row],[PRECIO]]</f>
        <v>0</v>
      </c>
      <c r="N122" s="2">
        <f>+Tabla35[[#This Row],[SALIDAS]]*Tabla35[[#This Row],[PRECIO]]</f>
        <v>0</v>
      </c>
      <c r="O122" s="2">
        <f>+Tabla35[[#This Row],[BALANCE INICIAL2]]+Tabla35[[#This Row],[ENTRADAS3]]-Tabla35[[#This Row],[SALIDAS4]]</f>
        <v>90</v>
      </c>
    </row>
    <row r="123" spans="1:15">
      <c r="A123" s="9" t="s">
        <v>29</v>
      </c>
      <c r="B123" s="17" t="s">
        <v>878</v>
      </c>
      <c r="C123" t="s">
        <v>102</v>
      </c>
      <c r="D123" t="s">
        <v>587</v>
      </c>
      <c r="F123" s="9" t="s">
        <v>865</v>
      </c>
      <c r="G123">
        <v>1</v>
      </c>
      <c r="J123">
        <f>+Tabla35[[#This Row],[BALANCE INICIAL]]+Tabla35[[#This Row],[ENTRADAS]]-Tabla35[[#This Row],[SALIDAS]]</f>
        <v>1</v>
      </c>
      <c r="K123" s="2">
        <v>400</v>
      </c>
      <c r="L123" s="2">
        <f>+Tabla35[[#This Row],[BALANCE INICIAL]]*Tabla35[[#This Row],[PRECIO]]</f>
        <v>400</v>
      </c>
      <c r="M123" s="2">
        <f>+Tabla35[[#This Row],[ENTRADAS]]*Tabla35[[#This Row],[PRECIO]]</f>
        <v>0</v>
      </c>
      <c r="N123" s="2">
        <f>+Tabla35[[#This Row],[SALIDAS]]*Tabla35[[#This Row],[PRECIO]]</f>
        <v>0</v>
      </c>
      <c r="O123" s="2">
        <f>+Tabla35[[#This Row],[BALANCE INICIAL2]]+Tabla35[[#This Row],[ENTRADAS3]]-Tabla35[[#This Row],[SALIDAS4]]</f>
        <v>400</v>
      </c>
    </row>
    <row r="124" spans="1:15">
      <c r="A124" s="9" t="s">
        <v>29</v>
      </c>
      <c r="B124" s="17" t="s">
        <v>878</v>
      </c>
      <c r="C124" t="s">
        <v>102</v>
      </c>
      <c r="D124" t="s">
        <v>588</v>
      </c>
      <c r="F124" s="9" t="s">
        <v>834</v>
      </c>
      <c r="G124">
        <v>27</v>
      </c>
      <c r="J124">
        <f>+Tabla35[[#This Row],[BALANCE INICIAL]]+Tabla35[[#This Row],[ENTRADAS]]-Tabla35[[#This Row],[SALIDAS]]</f>
        <v>27</v>
      </c>
      <c r="K124" s="2">
        <v>290.5</v>
      </c>
      <c r="L124" s="2">
        <f>+Tabla35[[#This Row],[BALANCE INICIAL]]*Tabla35[[#This Row],[PRECIO]]</f>
        <v>7843.5</v>
      </c>
      <c r="M124" s="2">
        <f>+Tabla35[[#This Row],[ENTRADAS]]*Tabla35[[#This Row],[PRECIO]]</f>
        <v>0</v>
      </c>
      <c r="N124" s="2">
        <f>+Tabla35[[#This Row],[SALIDAS]]*Tabla35[[#This Row],[PRECIO]]</f>
        <v>0</v>
      </c>
      <c r="O124" s="2">
        <f>+Tabla35[[#This Row],[BALANCE INICIAL2]]+Tabla35[[#This Row],[ENTRADAS3]]-Tabla35[[#This Row],[SALIDAS4]]</f>
        <v>7843.5</v>
      </c>
    </row>
    <row r="125" spans="1:15">
      <c r="A125" s="9" t="s">
        <v>29</v>
      </c>
      <c r="B125" s="17" t="s">
        <v>878</v>
      </c>
      <c r="C125" t="s">
        <v>102</v>
      </c>
      <c r="D125" t="s">
        <v>589</v>
      </c>
      <c r="F125" s="9" t="s">
        <v>870</v>
      </c>
      <c r="G125">
        <v>1</v>
      </c>
      <c r="J125">
        <f>+Tabla35[[#This Row],[BALANCE INICIAL]]+Tabla35[[#This Row],[ENTRADAS]]-Tabla35[[#This Row],[SALIDAS]]</f>
        <v>1</v>
      </c>
      <c r="K125" s="2">
        <v>455</v>
      </c>
      <c r="L125" s="2">
        <f>+Tabla35[[#This Row],[BALANCE INICIAL]]*Tabla35[[#This Row],[PRECIO]]</f>
        <v>455</v>
      </c>
      <c r="M125" s="2">
        <f>+Tabla35[[#This Row],[ENTRADAS]]*Tabla35[[#This Row],[PRECIO]]</f>
        <v>0</v>
      </c>
      <c r="N125" s="2">
        <f>+Tabla35[[#This Row],[SALIDAS]]*Tabla35[[#This Row],[PRECIO]]</f>
        <v>0</v>
      </c>
      <c r="O125" s="2">
        <f>+Tabla35[[#This Row],[BALANCE INICIAL2]]+Tabla35[[#This Row],[ENTRADAS3]]-Tabla35[[#This Row],[SALIDAS4]]</f>
        <v>455</v>
      </c>
    </row>
    <row r="126" spans="1:15">
      <c r="A126" s="9" t="s">
        <v>29</v>
      </c>
      <c r="B126" s="17" t="s">
        <v>878</v>
      </c>
      <c r="C126" t="s">
        <v>102</v>
      </c>
      <c r="D126" t="s">
        <v>590</v>
      </c>
      <c r="F126" s="9" t="s">
        <v>870</v>
      </c>
      <c r="G126">
        <v>1</v>
      </c>
      <c r="J126">
        <f>+Tabla35[[#This Row],[BALANCE INICIAL]]+Tabla35[[#This Row],[ENTRADAS]]-Tabla35[[#This Row],[SALIDAS]]</f>
        <v>1</v>
      </c>
      <c r="K126" s="2">
        <v>1299</v>
      </c>
      <c r="L126" s="2">
        <f>+Tabla35[[#This Row],[BALANCE INICIAL]]*Tabla35[[#This Row],[PRECIO]]</f>
        <v>1299</v>
      </c>
      <c r="M126" s="2">
        <f>+Tabla35[[#This Row],[ENTRADAS]]*Tabla35[[#This Row],[PRECIO]]</f>
        <v>0</v>
      </c>
      <c r="N126" s="2">
        <f>+Tabla35[[#This Row],[SALIDAS]]*Tabla35[[#This Row],[PRECIO]]</f>
        <v>0</v>
      </c>
      <c r="O126" s="2">
        <f>+Tabla35[[#This Row],[BALANCE INICIAL2]]+Tabla35[[#This Row],[ENTRADAS3]]-Tabla35[[#This Row],[SALIDAS4]]</f>
        <v>1299</v>
      </c>
    </row>
    <row r="127" spans="1:15">
      <c r="A127" s="9" t="s">
        <v>29</v>
      </c>
      <c r="B127" s="17" t="s">
        <v>878</v>
      </c>
      <c r="C127" t="s">
        <v>102</v>
      </c>
      <c r="D127" t="s">
        <v>591</v>
      </c>
      <c r="F127" s="9" t="s">
        <v>869</v>
      </c>
      <c r="G127">
        <v>1</v>
      </c>
      <c r="J127">
        <f>+Tabla35[[#This Row],[BALANCE INICIAL]]+Tabla35[[#This Row],[ENTRADAS]]-Tabla35[[#This Row],[SALIDAS]]</f>
        <v>1</v>
      </c>
      <c r="K127" s="2">
        <v>950</v>
      </c>
      <c r="L127" s="2">
        <f>+Tabla35[[#This Row],[BALANCE INICIAL]]*Tabla35[[#This Row],[PRECIO]]</f>
        <v>950</v>
      </c>
      <c r="M127" s="2">
        <f>+Tabla35[[#This Row],[ENTRADAS]]*Tabla35[[#This Row],[PRECIO]]</f>
        <v>0</v>
      </c>
      <c r="N127" s="2">
        <f>+Tabla35[[#This Row],[SALIDAS]]*Tabla35[[#This Row],[PRECIO]]</f>
        <v>0</v>
      </c>
      <c r="O127" s="2">
        <f>+Tabla35[[#This Row],[BALANCE INICIAL2]]+Tabla35[[#This Row],[ENTRADAS3]]-Tabla35[[#This Row],[SALIDAS4]]</f>
        <v>950</v>
      </c>
    </row>
    <row r="128" spans="1:15">
      <c r="A128" s="9" t="s">
        <v>29</v>
      </c>
      <c r="B128" s="17" t="s">
        <v>878</v>
      </c>
      <c r="C128" t="s">
        <v>102</v>
      </c>
      <c r="D128" t="s">
        <v>592</v>
      </c>
      <c r="F128" s="9" t="s">
        <v>834</v>
      </c>
      <c r="G128">
        <v>2</v>
      </c>
      <c r="J128">
        <f>+Tabla35[[#This Row],[BALANCE INICIAL]]+Tabla35[[#This Row],[ENTRADAS]]-Tabla35[[#This Row],[SALIDAS]]</f>
        <v>2</v>
      </c>
      <c r="K128" s="2">
        <v>198</v>
      </c>
      <c r="L128" s="2">
        <f>+Tabla35[[#This Row],[BALANCE INICIAL]]*Tabla35[[#This Row],[PRECIO]]</f>
        <v>396</v>
      </c>
      <c r="M128" s="2">
        <f>+Tabla35[[#This Row],[ENTRADAS]]*Tabla35[[#This Row],[PRECIO]]</f>
        <v>0</v>
      </c>
      <c r="N128" s="2">
        <f>+Tabla35[[#This Row],[SALIDAS]]*Tabla35[[#This Row],[PRECIO]]</f>
        <v>0</v>
      </c>
      <c r="O128" s="2">
        <f>+Tabla35[[#This Row],[BALANCE INICIAL2]]+Tabla35[[#This Row],[ENTRADAS3]]-Tabla35[[#This Row],[SALIDAS4]]</f>
        <v>396</v>
      </c>
    </row>
    <row r="129" spans="1:15">
      <c r="A129" s="9" t="s">
        <v>29</v>
      </c>
      <c r="B129" s="17" t="s">
        <v>878</v>
      </c>
      <c r="C129" t="s">
        <v>102</v>
      </c>
      <c r="D129" t="s">
        <v>593</v>
      </c>
      <c r="F129" s="9" t="s">
        <v>834</v>
      </c>
      <c r="G129">
        <v>3</v>
      </c>
      <c r="J129">
        <f>+Tabla35[[#This Row],[BALANCE INICIAL]]+Tabla35[[#This Row],[ENTRADAS]]-Tabla35[[#This Row],[SALIDAS]]</f>
        <v>3</v>
      </c>
      <c r="K129" s="2">
        <v>258</v>
      </c>
      <c r="L129" s="2">
        <f>+Tabla35[[#This Row],[BALANCE INICIAL]]*Tabla35[[#This Row],[PRECIO]]</f>
        <v>774</v>
      </c>
      <c r="M129" s="2">
        <f>+Tabla35[[#This Row],[ENTRADAS]]*Tabla35[[#This Row],[PRECIO]]</f>
        <v>0</v>
      </c>
      <c r="N129" s="2">
        <f>+Tabla35[[#This Row],[SALIDAS]]*Tabla35[[#This Row],[PRECIO]]</f>
        <v>0</v>
      </c>
      <c r="O129" s="2">
        <f>+Tabla35[[#This Row],[BALANCE INICIAL2]]+Tabla35[[#This Row],[ENTRADAS3]]-Tabla35[[#This Row],[SALIDAS4]]</f>
        <v>774</v>
      </c>
    </row>
    <row r="130" spans="1:15">
      <c r="A130" s="9" t="s">
        <v>29</v>
      </c>
      <c r="B130" s="17" t="s">
        <v>878</v>
      </c>
      <c r="C130" t="s">
        <v>102</v>
      </c>
      <c r="D130" t="s">
        <v>594</v>
      </c>
      <c r="F130" s="9" t="s">
        <v>869</v>
      </c>
      <c r="G130">
        <v>0</v>
      </c>
      <c r="J130">
        <f>+Tabla35[[#This Row],[BALANCE INICIAL]]+Tabla35[[#This Row],[ENTRADAS]]-Tabla35[[#This Row],[SALIDAS]]</f>
        <v>0</v>
      </c>
      <c r="K130" s="2">
        <v>261.01</v>
      </c>
      <c r="L130" s="2">
        <f>+Tabla35[[#This Row],[BALANCE INICIAL]]*Tabla35[[#This Row],[PRECIO]]</f>
        <v>0</v>
      </c>
      <c r="M130" s="2">
        <f>+Tabla35[[#This Row],[ENTRADAS]]*Tabla35[[#This Row],[PRECIO]]</f>
        <v>0</v>
      </c>
      <c r="N130" s="2">
        <f>+Tabla35[[#This Row],[SALIDAS]]*Tabla35[[#This Row],[PRECIO]]</f>
        <v>0</v>
      </c>
      <c r="O130" s="2">
        <f>+Tabla35[[#This Row],[BALANCE INICIAL2]]+Tabla35[[#This Row],[ENTRADAS3]]-Tabla35[[#This Row],[SALIDAS4]]</f>
        <v>0</v>
      </c>
    </row>
    <row r="131" spans="1:15">
      <c r="A131" s="9" t="s">
        <v>29</v>
      </c>
      <c r="B131" s="17" t="s">
        <v>878</v>
      </c>
      <c r="C131" t="s">
        <v>102</v>
      </c>
      <c r="D131" t="s">
        <v>595</v>
      </c>
      <c r="F131" s="9" t="s">
        <v>869</v>
      </c>
      <c r="G131">
        <v>1</v>
      </c>
      <c r="J131">
        <f>+Tabla35[[#This Row],[BALANCE INICIAL]]+Tabla35[[#This Row],[ENTRADAS]]-Tabla35[[#This Row],[SALIDAS]]</f>
        <v>1</v>
      </c>
      <c r="K131" s="2">
        <v>250</v>
      </c>
      <c r="L131" s="2">
        <f>+Tabla35[[#This Row],[BALANCE INICIAL]]*Tabla35[[#This Row],[PRECIO]]</f>
        <v>250</v>
      </c>
      <c r="M131" s="2">
        <f>+Tabla35[[#This Row],[ENTRADAS]]*Tabla35[[#This Row],[PRECIO]]</f>
        <v>0</v>
      </c>
      <c r="N131" s="2">
        <f>+Tabla35[[#This Row],[SALIDAS]]*Tabla35[[#This Row],[PRECIO]]</f>
        <v>0</v>
      </c>
      <c r="O131" s="2">
        <f>+Tabla35[[#This Row],[BALANCE INICIAL2]]+Tabla35[[#This Row],[ENTRADAS3]]-Tabla35[[#This Row],[SALIDAS4]]</f>
        <v>250</v>
      </c>
    </row>
    <row r="132" spans="1:15">
      <c r="A132" s="9" t="s">
        <v>29</v>
      </c>
      <c r="B132" s="17" t="s">
        <v>878</v>
      </c>
      <c r="C132" t="s">
        <v>102</v>
      </c>
      <c r="D132" t="s">
        <v>596</v>
      </c>
      <c r="F132" s="9" t="s">
        <v>834</v>
      </c>
      <c r="G132">
        <v>10</v>
      </c>
      <c r="J132">
        <f>+Tabla35[[#This Row],[BALANCE INICIAL]]+Tabla35[[#This Row],[ENTRADAS]]-Tabla35[[#This Row],[SALIDAS]]</f>
        <v>10</v>
      </c>
      <c r="K132" s="2">
        <v>94.92</v>
      </c>
      <c r="L132" s="2">
        <f>+Tabla35[[#This Row],[BALANCE INICIAL]]*Tabla35[[#This Row],[PRECIO]]</f>
        <v>949.2</v>
      </c>
      <c r="M132" s="2">
        <f>+Tabla35[[#This Row],[ENTRADAS]]*Tabla35[[#This Row],[PRECIO]]</f>
        <v>0</v>
      </c>
      <c r="N132" s="2">
        <f>+Tabla35[[#This Row],[SALIDAS]]*Tabla35[[#This Row],[PRECIO]]</f>
        <v>0</v>
      </c>
      <c r="O132" s="2">
        <f>+Tabla35[[#This Row],[BALANCE INICIAL2]]+Tabla35[[#This Row],[ENTRADAS3]]-Tabla35[[#This Row],[SALIDAS4]]</f>
        <v>949.2</v>
      </c>
    </row>
    <row r="133" spans="1:15">
      <c r="A133" s="9" t="s">
        <v>29</v>
      </c>
      <c r="B133" s="17" t="s">
        <v>878</v>
      </c>
      <c r="C133" t="s">
        <v>102</v>
      </c>
      <c r="D133" t="s">
        <v>597</v>
      </c>
      <c r="F133" s="9" t="s">
        <v>825</v>
      </c>
      <c r="G133">
        <v>9</v>
      </c>
      <c r="J133">
        <f>+Tabla35[[#This Row],[BALANCE INICIAL]]+Tabla35[[#This Row],[ENTRADAS]]-Tabla35[[#This Row],[SALIDAS]]</f>
        <v>9</v>
      </c>
      <c r="K133" s="2">
        <v>364</v>
      </c>
      <c r="L133" s="2">
        <f>+Tabla35[[#This Row],[BALANCE INICIAL]]*Tabla35[[#This Row],[PRECIO]]</f>
        <v>3276</v>
      </c>
      <c r="M133" s="2">
        <f>+Tabla35[[#This Row],[ENTRADAS]]*Tabla35[[#This Row],[PRECIO]]</f>
        <v>0</v>
      </c>
      <c r="N133" s="2">
        <f>+Tabla35[[#This Row],[SALIDAS]]*Tabla35[[#This Row],[PRECIO]]</f>
        <v>0</v>
      </c>
      <c r="O133" s="2">
        <f>+Tabla35[[#This Row],[BALANCE INICIAL2]]+Tabla35[[#This Row],[ENTRADAS3]]-Tabla35[[#This Row],[SALIDAS4]]</f>
        <v>3276</v>
      </c>
    </row>
    <row r="134" spans="1:15">
      <c r="A134" s="9" t="s">
        <v>29</v>
      </c>
      <c r="B134" s="17" t="s">
        <v>878</v>
      </c>
      <c r="C134" t="s">
        <v>102</v>
      </c>
      <c r="D134" t="s">
        <v>598</v>
      </c>
      <c r="F134" s="9" t="s">
        <v>869</v>
      </c>
      <c r="G134">
        <v>2</v>
      </c>
      <c r="J134">
        <f>+Tabla35[[#This Row],[BALANCE INICIAL]]+Tabla35[[#This Row],[ENTRADAS]]-Tabla35[[#This Row],[SALIDAS]]</f>
        <v>2</v>
      </c>
      <c r="K134" s="2">
        <v>310</v>
      </c>
      <c r="L134" s="2">
        <f>+Tabla35[[#This Row],[BALANCE INICIAL]]*Tabla35[[#This Row],[PRECIO]]</f>
        <v>620</v>
      </c>
      <c r="M134" s="2">
        <f>+Tabla35[[#This Row],[ENTRADAS]]*Tabla35[[#This Row],[PRECIO]]</f>
        <v>0</v>
      </c>
      <c r="N134" s="2">
        <f>+Tabla35[[#This Row],[SALIDAS]]*Tabla35[[#This Row],[PRECIO]]</f>
        <v>0</v>
      </c>
      <c r="O134" s="2">
        <f>+Tabla35[[#This Row],[BALANCE INICIAL2]]+Tabla35[[#This Row],[ENTRADAS3]]-Tabla35[[#This Row],[SALIDAS4]]</f>
        <v>620</v>
      </c>
    </row>
    <row r="135" spans="1:15">
      <c r="A135" s="9" t="s">
        <v>29</v>
      </c>
      <c r="B135" s="17" t="s">
        <v>878</v>
      </c>
      <c r="C135" t="s">
        <v>102</v>
      </c>
      <c r="D135" t="s">
        <v>599</v>
      </c>
      <c r="F135" s="9" t="s">
        <v>869</v>
      </c>
      <c r="G135">
        <v>0</v>
      </c>
      <c r="J135">
        <f>+Tabla35[[#This Row],[BALANCE INICIAL]]+Tabla35[[#This Row],[ENTRADAS]]-Tabla35[[#This Row],[SALIDAS]]</f>
        <v>0</v>
      </c>
      <c r="K135" s="2">
        <v>311</v>
      </c>
      <c r="L135" s="2">
        <f>+Tabla35[[#This Row],[BALANCE INICIAL]]*Tabla35[[#This Row],[PRECIO]]</f>
        <v>0</v>
      </c>
      <c r="M135" s="2">
        <f>+Tabla35[[#This Row],[ENTRADAS]]*Tabla35[[#This Row],[PRECIO]]</f>
        <v>0</v>
      </c>
      <c r="N135" s="2">
        <f>+Tabla35[[#This Row],[SALIDAS]]*Tabla35[[#This Row],[PRECIO]]</f>
        <v>0</v>
      </c>
      <c r="O135" s="2">
        <f>+Tabla35[[#This Row],[BALANCE INICIAL2]]+Tabla35[[#This Row],[ENTRADAS3]]-Tabla35[[#This Row],[SALIDAS4]]</f>
        <v>0</v>
      </c>
    </row>
    <row r="136" spans="1:15">
      <c r="A136" s="9" t="s">
        <v>29</v>
      </c>
      <c r="B136" s="17" t="s">
        <v>878</v>
      </c>
      <c r="C136" t="s">
        <v>102</v>
      </c>
      <c r="D136" t="s">
        <v>600</v>
      </c>
      <c r="F136" s="9" t="s">
        <v>834</v>
      </c>
      <c r="G136">
        <v>2</v>
      </c>
      <c r="J136">
        <f>+Tabla35[[#This Row],[BALANCE INICIAL]]+Tabla35[[#This Row],[ENTRADAS]]-Tabla35[[#This Row],[SALIDAS]]</f>
        <v>2</v>
      </c>
      <c r="K136" s="2">
        <v>40.5</v>
      </c>
      <c r="L136" s="2">
        <f>+Tabla35[[#This Row],[BALANCE INICIAL]]*Tabla35[[#This Row],[PRECIO]]</f>
        <v>81</v>
      </c>
      <c r="M136" s="2">
        <f>+Tabla35[[#This Row],[ENTRADAS]]*Tabla35[[#This Row],[PRECIO]]</f>
        <v>0</v>
      </c>
      <c r="N136" s="2">
        <f>+Tabla35[[#This Row],[SALIDAS]]*Tabla35[[#This Row],[PRECIO]]</f>
        <v>0</v>
      </c>
      <c r="O136" s="2">
        <f>+Tabla35[[#This Row],[BALANCE INICIAL2]]+Tabla35[[#This Row],[ENTRADAS3]]-Tabla35[[#This Row],[SALIDAS4]]</f>
        <v>81</v>
      </c>
    </row>
    <row r="137" spans="1:15">
      <c r="A137" s="9" t="s">
        <v>29</v>
      </c>
      <c r="B137" s="17" t="s">
        <v>878</v>
      </c>
      <c r="C137" t="s">
        <v>102</v>
      </c>
      <c r="D137" t="s">
        <v>601</v>
      </c>
      <c r="F137" s="9" t="s">
        <v>870</v>
      </c>
      <c r="G137">
        <v>2</v>
      </c>
      <c r="J137">
        <f>+Tabla35[[#This Row],[BALANCE INICIAL]]+Tabla35[[#This Row],[ENTRADAS]]-Tabla35[[#This Row],[SALIDAS]]</f>
        <v>2</v>
      </c>
      <c r="K137" s="2">
        <v>780</v>
      </c>
      <c r="L137" s="2">
        <f>+Tabla35[[#This Row],[BALANCE INICIAL]]*Tabla35[[#This Row],[PRECIO]]</f>
        <v>1560</v>
      </c>
      <c r="M137" s="2">
        <f>+Tabla35[[#This Row],[ENTRADAS]]*Tabla35[[#This Row],[PRECIO]]</f>
        <v>0</v>
      </c>
      <c r="N137" s="2">
        <f>+Tabla35[[#This Row],[SALIDAS]]*Tabla35[[#This Row],[PRECIO]]</f>
        <v>0</v>
      </c>
      <c r="O137" s="2">
        <f>+Tabla35[[#This Row],[BALANCE INICIAL2]]+Tabla35[[#This Row],[ENTRADAS3]]-Tabla35[[#This Row],[SALIDAS4]]</f>
        <v>1560</v>
      </c>
    </row>
    <row r="138" spans="1:15">
      <c r="A138" s="9" t="s">
        <v>29</v>
      </c>
      <c r="B138" s="17" t="s">
        <v>878</v>
      </c>
      <c r="C138" t="s">
        <v>102</v>
      </c>
      <c r="D138" t="s">
        <v>602</v>
      </c>
      <c r="F138" s="9" t="s">
        <v>834</v>
      </c>
      <c r="G138">
        <v>2</v>
      </c>
      <c r="J138">
        <f>+Tabla35[[#This Row],[BALANCE INICIAL]]+Tabla35[[#This Row],[ENTRADAS]]-Tabla35[[#This Row],[SALIDAS]]</f>
        <v>2</v>
      </c>
      <c r="K138" s="2">
        <v>270</v>
      </c>
      <c r="L138" s="2">
        <f>+Tabla35[[#This Row],[BALANCE INICIAL]]*Tabla35[[#This Row],[PRECIO]]</f>
        <v>540</v>
      </c>
      <c r="M138" s="2">
        <f>+Tabla35[[#This Row],[ENTRADAS]]*Tabla35[[#This Row],[PRECIO]]</f>
        <v>0</v>
      </c>
      <c r="N138" s="2">
        <f>+Tabla35[[#This Row],[SALIDAS]]*Tabla35[[#This Row],[PRECIO]]</f>
        <v>0</v>
      </c>
      <c r="O138" s="2">
        <f>+Tabla35[[#This Row],[BALANCE INICIAL2]]+Tabla35[[#This Row],[ENTRADAS3]]-Tabla35[[#This Row],[SALIDAS4]]</f>
        <v>540</v>
      </c>
    </row>
    <row r="139" spans="1:15">
      <c r="A139" s="9" t="s">
        <v>29</v>
      </c>
      <c r="B139" s="17" t="s">
        <v>878</v>
      </c>
      <c r="C139" t="s">
        <v>102</v>
      </c>
      <c r="D139" t="s">
        <v>603</v>
      </c>
      <c r="F139" s="9" t="s">
        <v>869</v>
      </c>
      <c r="G139">
        <v>2</v>
      </c>
      <c r="J139">
        <f>+Tabla35[[#This Row],[BALANCE INICIAL]]+Tabla35[[#This Row],[ENTRADAS]]-Tabla35[[#This Row],[SALIDAS]]</f>
        <v>2</v>
      </c>
      <c r="K139" s="2">
        <v>314</v>
      </c>
      <c r="L139" s="2">
        <f>+Tabla35[[#This Row],[BALANCE INICIAL]]*Tabla35[[#This Row],[PRECIO]]</f>
        <v>628</v>
      </c>
      <c r="M139" s="2">
        <f>+Tabla35[[#This Row],[ENTRADAS]]*Tabla35[[#This Row],[PRECIO]]</f>
        <v>0</v>
      </c>
      <c r="N139" s="2">
        <f>+Tabla35[[#This Row],[SALIDAS]]*Tabla35[[#This Row],[PRECIO]]</f>
        <v>0</v>
      </c>
      <c r="O139" s="2">
        <f>+Tabla35[[#This Row],[BALANCE INICIAL2]]+Tabla35[[#This Row],[ENTRADAS3]]-Tabla35[[#This Row],[SALIDAS4]]</f>
        <v>628</v>
      </c>
    </row>
    <row r="140" spans="1:15">
      <c r="A140" s="9" t="s">
        <v>29</v>
      </c>
      <c r="B140" s="17" t="s">
        <v>878</v>
      </c>
      <c r="C140" t="s">
        <v>102</v>
      </c>
      <c r="D140" t="s">
        <v>604</v>
      </c>
      <c r="F140" s="9" t="s">
        <v>834</v>
      </c>
      <c r="G140">
        <v>10</v>
      </c>
      <c r="J140">
        <f>+Tabla35[[#This Row],[BALANCE INICIAL]]+Tabla35[[#This Row],[ENTRADAS]]-Tabla35[[#This Row],[SALIDAS]]</f>
        <v>10</v>
      </c>
      <c r="K140" s="2">
        <v>138.6</v>
      </c>
      <c r="L140" s="2">
        <f>+Tabla35[[#This Row],[BALANCE INICIAL]]*Tabla35[[#This Row],[PRECIO]]</f>
        <v>1386</v>
      </c>
      <c r="M140" s="2">
        <f>+Tabla35[[#This Row],[ENTRADAS]]*Tabla35[[#This Row],[PRECIO]]</f>
        <v>0</v>
      </c>
      <c r="N140" s="2">
        <f>+Tabla35[[#This Row],[SALIDAS]]*Tabla35[[#This Row],[PRECIO]]</f>
        <v>0</v>
      </c>
      <c r="O140" s="2">
        <f>+Tabla35[[#This Row],[BALANCE INICIAL2]]+Tabla35[[#This Row],[ENTRADAS3]]-Tabla35[[#This Row],[SALIDAS4]]</f>
        <v>1386</v>
      </c>
    </row>
    <row r="141" spans="1:15">
      <c r="A141" s="9" t="s">
        <v>29</v>
      </c>
      <c r="B141" s="17" t="s">
        <v>878</v>
      </c>
      <c r="C141" t="s">
        <v>102</v>
      </c>
      <c r="D141" t="s">
        <v>605</v>
      </c>
      <c r="F141" s="9" t="s">
        <v>834</v>
      </c>
      <c r="G141">
        <v>7</v>
      </c>
      <c r="J141">
        <f>+Tabla35[[#This Row],[BALANCE INICIAL]]+Tabla35[[#This Row],[ENTRADAS]]-Tabla35[[#This Row],[SALIDAS]]</f>
        <v>7</v>
      </c>
      <c r="K141" s="2">
        <v>47.46</v>
      </c>
      <c r="L141" s="2">
        <f>+Tabla35[[#This Row],[BALANCE INICIAL]]*Tabla35[[#This Row],[PRECIO]]</f>
        <v>332.22</v>
      </c>
      <c r="M141" s="2">
        <f>+Tabla35[[#This Row],[ENTRADAS]]*Tabla35[[#This Row],[PRECIO]]</f>
        <v>0</v>
      </c>
      <c r="N141" s="2">
        <f>+Tabla35[[#This Row],[SALIDAS]]*Tabla35[[#This Row],[PRECIO]]</f>
        <v>0</v>
      </c>
      <c r="O141" s="2">
        <f>+Tabla35[[#This Row],[BALANCE INICIAL2]]+Tabla35[[#This Row],[ENTRADAS3]]-Tabla35[[#This Row],[SALIDAS4]]</f>
        <v>332.22</v>
      </c>
    </row>
    <row r="142" spans="1:15">
      <c r="A142" s="9" t="s">
        <v>29</v>
      </c>
      <c r="B142" s="17" t="s">
        <v>878</v>
      </c>
      <c r="C142" t="s">
        <v>102</v>
      </c>
      <c r="D142" t="s">
        <v>606</v>
      </c>
      <c r="F142" s="9" t="s">
        <v>834</v>
      </c>
      <c r="G142">
        <v>4</v>
      </c>
      <c r="J142">
        <f>+Tabla35[[#This Row],[BALANCE INICIAL]]+Tabla35[[#This Row],[ENTRADAS]]-Tabla35[[#This Row],[SALIDAS]]</f>
        <v>4</v>
      </c>
      <c r="K142" s="2">
        <v>38</v>
      </c>
      <c r="L142" s="2">
        <f>+Tabla35[[#This Row],[BALANCE INICIAL]]*Tabla35[[#This Row],[PRECIO]]</f>
        <v>152</v>
      </c>
      <c r="M142" s="2">
        <f>+Tabla35[[#This Row],[ENTRADAS]]*Tabla35[[#This Row],[PRECIO]]</f>
        <v>0</v>
      </c>
      <c r="N142" s="2">
        <f>+Tabla35[[#This Row],[SALIDAS]]*Tabla35[[#This Row],[PRECIO]]</f>
        <v>0</v>
      </c>
      <c r="O142" s="2">
        <f>+Tabla35[[#This Row],[BALANCE INICIAL2]]+Tabla35[[#This Row],[ENTRADAS3]]-Tabla35[[#This Row],[SALIDAS4]]</f>
        <v>152</v>
      </c>
    </row>
    <row r="143" spans="1:15">
      <c r="A143" s="9" t="s">
        <v>29</v>
      </c>
      <c r="B143" s="17" t="s">
        <v>878</v>
      </c>
      <c r="C143" t="s">
        <v>102</v>
      </c>
      <c r="D143" t="s">
        <v>607</v>
      </c>
      <c r="F143" s="9" t="s">
        <v>834</v>
      </c>
      <c r="G143">
        <v>1</v>
      </c>
      <c r="J143">
        <f>+Tabla35[[#This Row],[BALANCE INICIAL]]+Tabla35[[#This Row],[ENTRADAS]]-Tabla35[[#This Row],[SALIDAS]]</f>
        <v>1</v>
      </c>
      <c r="K143" s="2">
        <v>56</v>
      </c>
      <c r="L143" s="2">
        <f>+Tabla35[[#This Row],[BALANCE INICIAL]]*Tabla35[[#This Row],[PRECIO]]</f>
        <v>56</v>
      </c>
      <c r="M143" s="2">
        <f>+Tabla35[[#This Row],[ENTRADAS]]*Tabla35[[#This Row],[PRECIO]]</f>
        <v>0</v>
      </c>
      <c r="N143" s="2">
        <f>+Tabla35[[#This Row],[SALIDAS]]*Tabla35[[#This Row],[PRECIO]]</f>
        <v>0</v>
      </c>
      <c r="O143" s="2">
        <f>+Tabla35[[#This Row],[BALANCE INICIAL2]]+Tabla35[[#This Row],[ENTRADAS3]]-Tabla35[[#This Row],[SALIDAS4]]</f>
        <v>56</v>
      </c>
    </row>
    <row r="144" spans="1:15">
      <c r="A144" s="9" t="s">
        <v>29</v>
      </c>
      <c r="B144" s="17" t="s">
        <v>878</v>
      </c>
      <c r="C144" t="s">
        <v>102</v>
      </c>
      <c r="D144" t="s">
        <v>608</v>
      </c>
      <c r="F144" s="9" t="s">
        <v>869</v>
      </c>
      <c r="G144">
        <v>1</v>
      </c>
      <c r="J144">
        <f>+Tabla35[[#This Row],[BALANCE INICIAL]]+Tabla35[[#This Row],[ENTRADAS]]-Tabla35[[#This Row],[SALIDAS]]</f>
        <v>1</v>
      </c>
      <c r="K144" s="2">
        <v>33</v>
      </c>
      <c r="L144" s="2">
        <f>+Tabla35[[#This Row],[BALANCE INICIAL]]*Tabla35[[#This Row],[PRECIO]]</f>
        <v>33</v>
      </c>
      <c r="M144" s="2">
        <f>+Tabla35[[#This Row],[ENTRADAS]]*Tabla35[[#This Row],[PRECIO]]</f>
        <v>0</v>
      </c>
      <c r="N144" s="2">
        <f>+Tabla35[[#This Row],[SALIDAS]]*Tabla35[[#This Row],[PRECIO]]</f>
        <v>0</v>
      </c>
      <c r="O144" s="2">
        <f>+Tabla35[[#This Row],[BALANCE INICIAL2]]+Tabla35[[#This Row],[ENTRADAS3]]-Tabla35[[#This Row],[SALIDAS4]]</f>
        <v>33</v>
      </c>
    </row>
    <row r="145" spans="1:15">
      <c r="A145" s="9" t="s">
        <v>29</v>
      </c>
      <c r="B145" s="17" t="s">
        <v>878</v>
      </c>
      <c r="C145" t="s">
        <v>102</v>
      </c>
      <c r="D145" t="s">
        <v>609</v>
      </c>
      <c r="F145" s="9" t="s">
        <v>834</v>
      </c>
      <c r="G145">
        <v>1</v>
      </c>
      <c r="J145">
        <f>+Tabla35[[#This Row],[BALANCE INICIAL]]+Tabla35[[#This Row],[ENTRADAS]]-Tabla35[[#This Row],[SALIDAS]]</f>
        <v>1</v>
      </c>
      <c r="K145" s="2">
        <v>138.94999999999999</v>
      </c>
      <c r="L145" s="2">
        <f>+Tabla35[[#This Row],[BALANCE INICIAL]]*Tabla35[[#This Row],[PRECIO]]</f>
        <v>138.94999999999999</v>
      </c>
      <c r="M145" s="2">
        <f>+Tabla35[[#This Row],[ENTRADAS]]*Tabla35[[#This Row],[PRECIO]]</f>
        <v>0</v>
      </c>
      <c r="N145" s="2">
        <f>+Tabla35[[#This Row],[SALIDAS]]*Tabla35[[#This Row],[PRECIO]]</f>
        <v>0</v>
      </c>
      <c r="O145" s="2">
        <f>+Tabla35[[#This Row],[BALANCE INICIAL2]]+Tabla35[[#This Row],[ENTRADAS3]]-Tabla35[[#This Row],[SALIDAS4]]</f>
        <v>138.94999999999999</v>
      </c>
    </row>
    <row r="146" spans="1:15">
      <c r="A146" s="9" t="s">
        <v>29</v>
      </c>
      <c r="B146" s="17" t="s">
        <v>878</v>
      </c>
      <c r="C146" t="s">
        <v>102</v>
      </c>
      <c r="D146" t="s">
        <v>610</v>
      </c>
      <c r="F146" s="9" t="s">
        <v>869</v>
      </c>
      <c r="G146">
        <v>4</v>
      </c>
      <c r="J146">
        <f>+Tabla35[[#This Row],[BALANCE INICIAL]]+Tabla35[[#This Row],[ENTRADAS]]-Tabla35[[#This Row],[SALIDAS]]</f>
        <v>4</v>
      </c>
      <c r="K146" s="2">
        <v>195.76</v>
      </c>
      <c r="L146" s="2">
        <f>+Tabla35[[#This Row],[BALANCE INICIAL]]*Tabla35[[#This Row],[PRECIO]]</f>
        <v>783.04</v>
      </c>
      <c r="M146" s="2">
        <f>+Tabla35[[#This Row],[ENTRADAS]]*Tabla35[[#This Row],[PRECIO]]</f>
        <v>0</v>
      </c>
      <c r="N146" s="2">
        <f>+Tabla35[[#This Row],[SALIDAS]]*Tabla35[[#This Row],[PRECIO]]</f>
        <v>0</v>
      </c>
      <c r="O146" s="2">
        <f>+Tabla35[[#This Row],[BALANCE INICIAL2]]+Tabla35[[#This Row],[ENTRADAS3]]-Tabla35[[#This Row],[SALIDAS4]]</f>
        <v>783.04</v>
      </c>
    </row>
    <row r="147" spans="1:15">
      <c r="A147" s="9" t="s">
        <v>29</v>
      </c>
      <c r="B147" s="17" t="s">
        <v>878</v>
      </c>
      <c r="C147" t="s">
        <v>102</v>
      </c>
      <c r="D147" t="s">
        <v>611</v>
      </c>
      <c r="F147" s="9" t="s">
        <v>865</v>
      </c>
      <c r="G147">
        <v>5</v>
      </c>
      <c r="J147">
        <f>+Tabla35[[#This Row],[BALANCE INICIAL]]+Tabla35[[#This Row],[ENTRADAS]]-Tabla35[[#This Row],[SALIDAS]]</f>
        <v>5</v>
      </c>
      <c r="K147" s="2">
        <v>900</v>
      </c>
      <c r="L147" s="2">
        <f>+Tabla35[[#This Row],[BALANCE INICIAL]]*Tabla35[[#This Row],[PRECIO]]</f>
        <v>4500</v>
      </c>
      <c r="M147" s="2">
        <f>+Tabla35[[#This Row],[ENTRADAS]]*Tabla35[[#This Row],[PRECIO]]</f>
        <v>0</v>
      </c>
      <c r="N147" s="2">
        <f>+Tabla35[[#This Row],[SALIDAS]]*Tabla35[[#This Row],[PRECIO]]</f>
        <v>0</v>
      </c>
      <c r="O147" s="2">
        <f>+Tabla35[[#This Row],[BALANCE INICIAL2]]+Tabla35[[#This Row],[ENTRADAS3]]-Tabla35[[#This Row],[SALIDAS4]]</f>
        <v>4500</v>
      </c>
    </row>
    <row r="148" spans="1:15">
      <c r="A148" s="9" t="s">
        <v>29</v>
      </c>
      <c r="B148" s="17" t="s">
        <v>878</v>
      </c>
      <c r="C148" t="s">
        <v>102</v>
      </c>
      <c r="D148" t="s">
        <v>612</v>
      </c>
      <c r="F148" s="9" t="s">
        <v>865</v>
      </c>
      <c r="G148">
        <v>3</v>
      </c>
      <c r="J148">
        <f>+Tabla35[[#This Row],[BALANCE INICIAL]]+Tabla35[[#This Row],[ENTRADAS]]-Tabla35[[#This Row],[SALIDAS]]</f>
        <v>3</v>
      </c>
      <c r="K148" s="2">
        <v>840</v>
      </c>
      <c r="L148" s="2">
        <f>+Tabla35[[#This Row],[BALANCE INICIAL]]*Tabla35[[#This Row],[PRECIO]]</f>
        <v>2520</v>
      </c>
      <c r="M148" s="2">
        <f>+Tabla35[[#This Row],[ENTRADAS]]*Tabla35[[#This Row],[PRECIO]]</f>
        <v>0</v>
      </c>
      <c r="N148" s="2">
        <f>+Tabla35[[#This Row],[SALIDAS]]*Tabla35[[#This Row],[PRECIO]]</f>
        <v>0</v>
      </c>
      <c r="O148" s="2">
        <f>+Tabla35[[#This Row],[BALANCE INICIAL2]]+Tabla35[[#This Row],[ENTRADAS3]]-Tabla35[[#This Row],[SALIDAS4]]</f>
        <v>2520</v>
      </c>
    </row>
    <row r="149" spans="1:15">
      <c r="A149" s="9" t="s">
        <v>29</v>
      </c>
      <c r="B149" s="17" t="s">
        <v>878</v>
      </c>
      <c r="C149" t="s">
        <v>102</v>
      </c>
      <c r="D149" t="s">
        <v>613</v>
      </c>
      <c r="F149" s="9" t="s">
        <v>865</v>
      </c>
      <c r="G149">
        <v>2</v>
      </c>
      <c r="J149">
        <f>+Tabla35[[#This Row],[BALANCE INICIAL]]+Tabla35[[#This Row],[ENTRADAS]]-Tabla35[[#This Row],[SALIDAS]]</f>
        <v>2</v>
      </c>
      <c r="K149" s="2">
        <v>840</v>
      </c>
      <c r="L149" s="2">
        <f>+Tabla35[[#This Row],[BALANCE INICIAL]]*Tabla35[[#This Row],[PRECIO]]</f>
        <v>1680</v>
      </c>
      <c r="M149" s="2">
        <f>+Tabla35[[#This Row],[ENTRADAS]]*Tabla35[[#This Row],[PRECIO]]</f>
        <v>0</v>
      </c>
      <c r="N149" s="2">
        <f>+Tabla35[[#This Row],[SALIDAS]]*Tabla35[[#This Row],[PRECIO]]</f>
        <v>0</v>
      </c>
      <c r="O149" s="2">
        <f>+Tabla35[[#This Row],[BALANCE INICIAL2]]+Tabla35[[#This Row],[ENTRADAS3]]-Tabla35[[#This Row],[SALIDAS4]]</f>
        <v>1680</v>
      </c>
    </row>
    <row r="150" spans="1:15">
      <c r="A150" s="9" t="s">
        <v>29</v>
      </c>
      <c r="B150" s="17" t="s">
        <v>878</v>
      </c>
      <c r="C150" t="s">
        <v>102</v>
      </c>
      <c r="D150" t="s">
        <v>614</v>
      </c>
      <c r="F150" s="9" t="s">
        <v>865</v>
      </c>
      <c r="G150">
        <v>5</v>
      </c>
      <c r="J150">
        <f>+Tabla35[[#This Row],[BALANCE INICIAL]]+Tabla35[[#This Row],[ENTRADAS]]-Tabla35[[#This Row],[SALIDAS]]</f>
        <v>5</v>
      </c>
      <c r="K150" s="2">
        <v>855</v>
      </c>
      <c r="L150" s="2">
        <f>+Tabla35[[#This Row],[BALANCE INICIAL]]*Tabla35[[#This Row],[PRECIO]]</f>
        <v>4275</v>
      </c>
      <c r="M150" s="2">
        <f>+Tabla35[[#This Row],[ENTRADAS]]*Tabla35[[#This Row],[PRECIO]]</f>
        <v>0</v>
      </c>
      <c r="N150" s="2">
        <f>+Tabla35[[#This Row],[SALIDAS]]*Tabla35[[#This Row],[PRECIO]]</f>
        <v>0</v>
      </c>
      <c r="O150" s="2">
        <f>+Tabla35[[#This Row],[BALANCE INICIAL2]]+Tabla35[[#This Row],[ENTRADAS3]]-Tabla35[[#This Row],[SALIDAS4]]</f>
        <v>4275</v>
      </c>
    </row>
    <row r="151" spans="1:15">
      <c r="A151" s="9" t="s">
        <v>29</v>
      </c>
      <c r="B151" s="17" t="s">
        <v>878</v>
      </c>
      <c r="C151" t="s">
        <v>102</v>
      </c>
      <c r="D151" t="s">
        <v>615</v>
      </c>
      <c r="F151" s="9" t="s">
        <v>865</v>
      </c>
      <c r="G151">
        <v>5</v>
      </c>
      <c r="J151">
        <f>+Tabla35[[#This Row],[BALANCE INICIAL]]+Tabla35[[#This Row],[ENTRADAS]]-Tabla35[[#This Row],[SALIDAS]]</f>
        <v>5</v>
      </c>
      <c r="K151" s="2">
        <v>840</v>
      </c>
      <c r="L151" s="2">
        <f>+Tabla35[[#This Row],[BALANCE INICIAL]]*Tabla35[[#This Row],[PRECIO]]</f>
        <v>4200</v>
      </c>
      <c r="M151" s="2">
        <f>+Tabla35[[#This Row],[ENTRADAS]]*Tabla35[[#This Row],[PRECIO]]</f>
        <v>0</v>
      </c>
      <c r="N151" s="2">
        <f>+Tabla35[[#This Row],[SALIDAS]]*Tabla35[[#This Row],[PRECIO]]</f>
        <v>0</v>
      </c>
      <c r="O151" s="2">
        <f>+Tabla35[[#This Row],[BALANCE INICIAL2]]+Tabla35[[#This Row],[ENTRADAS3]]-Tabla35[[#This Row],[SALIDAS4]]</f>
        <v>4200</v>
      </c>
    </row>
    <row r="152" spans="1:15">
      <c r="A152" s="9" t="s">
        <v>29</v>
      </c>
      <c r="B152" s="17" t="s">
        <v>878</v>
      </c>
      <c r="C152" t="s">
        <v>102</v>
      </c>
      <c r="D152" t="s">
        <v>616</v>
      </c>
      <c r="F152" s="9" t="s">
        <v>869</v>
      </c>
      <c r="G152">
        <v>242</v>
      </c>
      <c r="I152">
        <v>4</v>
      </c>
      <c r="J152">
        <f>+Tabla35[[#This Row],[BALANCE INICIAL]]+Tabla35[[#This Row],[ENTRADAS]]-Tabla35[[#This Row],[SALIDAS]]</f>
        <v>238</v>
      </c>
      <c r="K152" s="2">
        <v>53</v>
      </c>
      <c r="L152" s="2">
        <f>+Tabla35[[#This Row],[BALANCE INICIAL]]*Tabla35[[#This Row],[PRECIO]]</f>
        <v>12826</v>
      </c>
      <c r="M152" s="2">
        <f>+Tabla35[[#This Row],[ENTRADAS]]*Tabla35[[#This Row],[PRECIO]]</f>
        <v>0</v>
      </c>
      <c r="N152" s="2">
        <f>+Tabla35[[#This Row],[SALIDAS]]*Tabla35[[#This Row],[PRECIO]]</f>
        <v>212</v>
      </c>
      <c r="O152" s="2">
        <f>+Tabla35[[#This Row],[BALANCE INICIAL2]]+Tabla35[[#This Row],[ENTRADAS3]]-Tabla35[[#This Row],[SALIDAS4]]</f>
        <v>12614</v>
      </c>
    </row>
    <row r="153" spans="1:15">
      <c r="A153" s="9" t="s">
        <v>29</v>
      </c>
      <c r="B153" s="17" t="s">
        <v>878</v>
      </c>
      <c r="C153" t="s">
        <v>102</v>
      </c>
      <c r="D153" t="s">
        <v>617</v>
      </c>
      <c r="F153" s="9" t="s">
        <v>865</v>
      </c>
      <c r="G153">
        <v>1</v>
      </c>
      <c r="J153">
        <f>+Tabla35[[#This Row],[BALANCE INICIAL]]+Tabla35[[#This Row],[ENTRADAS]]-Tabla35[[#This Row],[SALIDAS]]</f>
        <v>1</v>
      </c>
      <c r="K153" s="2">
        <v>1100</v>
      </c>
      <c r="L153" s="2">
        <f>+Tabla35[[#This Row],[BALANCE INICIAL]]*Tabla35[[#This Row],[PRECIO]]</f>
        <v>1100</v>
      </c>
      <c r="M153" s="2">
        <f>+Tabla35[[#This Row],[ENTRADAS]]*Tabla35[[#This Row],[PRECIO]]</f>
        <v>0</v>
      </c>
      <c r="N153" s="2">
        <f>+Tabla35[[#This Row],[SALIDAS]]*Tabla35[[#This Row],[PRECIO]]</f>
        <v>0</v>
      </c>
      <c r="O153" s="2">
        <f>+Tabla35[[#This Row],[BALANCE INICIAL2]]+Tabla35[[#This Row],[ENTRADAS3]]-Tabla35[[#This Row],[SALIDAS4]]</f>
        <v>1100</v>
      </c>
    </row>
    <row r="154" spans="1:15">
      <c r="A154" s="9" t="s">
        <v>29</v>
      </c>
      <c r="B154" s="17" t="s">
        <v>878</v>
      </c>
      <c r="C154" t="s">
        <v>102</v>
      </c>
      <c r="D154" t="s">
        <v>618</v>
      </c>
      <c r="F154" s="9" t="s">
        <v>865</v>
      </c>
      <c r="G154">
        <v>0</v>
      </c>
      <c r="J154">
        <f>+Tabla35[[#This Row],[BALANCE INICIAL]]+Tabla35[[#This Row],[ENTRADAS]]-Tabla35[[#This Row],[SALIDAS]]</f>
        <v>0</v>
      </c>
      <c r="K154" s="2">
        <v>350</v>
      </c>
      <c r="L154" s="2">
        <f>+Tabla35[[#This Row],[BALANCE INICIAL]]*Tabla35[[#This Row],[PRECIO]]</f>
        <v>0</v>
      </c>
      <c r="M154" s="2">
        <f>+Tabla35[[#This Row],[ENTRADAS]]*Tabla35[[#This Row],[PRECIO]]</f>
        <v>0</v>
      </c>
      <c r="N154" s="2">
        <f>+Tabla35[[#This Row],[SALIDAS]]*Tabla35[[#This Row],[PRECIO]]</f>
        <v>0</v>
      </c>
      <c r="O154" s="2">
        <f>+Tabla35[[#This Row],[BALANCE INICIAL2]]+Tabla35[[#This Row],[ENTRADAS3]]-Tabla35[[#This Row],[SALIDAS4]]</f>
        <v>0</v>
      </c>
    </row>
    <row r="155" spans="1:15">
      <c r="A155" s="9" t="s">
        <v>29</v>
      </c>
      <c r="B155" s="17" t="s">
        <v>878</v>
      </c>
      <c r="C155" t="s">
        <v>102</v>
      </c>
      <c r="D155" t="s">
        <v>619</v>
      </c>
      <c r="F155" s="9" t="s">
        <v>865</v>
      </c>
      <c r="G155">
        <v>6</v>
      </c>
      <c r="J155">
        <f>+Tabla35[[#This Row],[BALANCE INICIAL]]+Tabla35[[#This Row],[ENTRADAS]]-Tabla35[[#This Row],[SALIDAS]]</f>
        <v>6</v>
      </c>
      <c r="K155" s="2">
        <v>154.24</v>
      </c>
      <c r="L155" s="2">
        <f>+Tabla35[[#This Row],[BALANCE INICIAL]]*Tabla35[[#This Row],[PRECIO]]</f>
        <v>925.44</v>
      </c>
      <c r="M155" s="2">
        <f>+Tabla35[[#This Row],[ENTRADAS]]*Tabla35[[#This Row],[PRECIO]]</f>
        <v>0</v>
      </c>
      <c r="N155" s="2">
        <f>+Tabla35[[#This Row],[SALIDAS]]*Tabla35[[#This Row],[PRECIO]]</f>
        <v>0</v>
      </c>
      <c r="O155" s="2">
        <f>+Tabla35[[#This Row],[BALANCE INICIAL2]]+Tabla35[[#This Row],[ENTRADAS3]]-Tabla35[[#This Row],[SALIDAS4]]</f>
        <v>925.44</v>
      </c>
    </row>
    <row r="156" spans="1:15">
      <c r="A156" s="9" t="s">
        <v>29</v>
      </c>
      <c r="B156" s="17" t="s">
        <v>878</v>
      </c>
      <c r="C156" t="s">
        <v>102</v>
      </c>
      <c r="D156" t="s">
        <v>620</v>
      </c>
      <c r="F156" s="9" t="s">
        <v>834</v>
      </c>
      <c r="G156">
        <v>2</v>
      </c>
      <c r="J156">
        <f>+Tabla35[[#This Row],[BALANCE INICIAL]]+Tabla35[[#This Row],[ENTRADAS]]-Tabla35[[#This Row],[SALIDAS]]</f>
        <v>2</v>
      </c>
      <c r="K156" s="2">
        <v>120</v>
      </c>
      <c r="L156" s="2">
        <f>+Tabla35[[#This Row],[BALANCE INICIAL]]*Tabla35[[#This Row],[PRECIO]]</f>
        <v>240</v>
      </c>
      <c r="M156" s="2">
        <f>+Tabla35[[#This Row],[ENTRADAS]]*Tabla35[[#This Row],[PRECIO]]</f>
        <v>0</v>
      </c>
      <c r="N156" s="2">
        <f>+Tabla35[[#This Row],[SALIDAS]]*Tabla35[[#This Row],[PRECIO]]</f>
        <v>0</v>
      </c>
      <c r="O156" s="2">
        <f>+Tabla35[[#This Row],[BALANCE INICIAL2]]+Tabla35[[#This Row],[ENTRADAS3]]-Tabla35[[#This Row],[SALIDAS4]]</f>
        <v>240</v>
      </c>
    </row>
    <row r="157" spans="1:15">
      <c r="A157" s="9" t="s">
        <v>29</v>
      </c>
      <c r="B157" s="17" t="s">
        <v>878</v>
      </c>
      <c r="C157" t="s">
        <v>102</v>
      </c>
      <c r="D157" t="s">
        <v>621</v>
      </c>
      <c r="F157" s="9" t="s">
        <v>871</v>
      </c>
      <c r="G157">
        <v>9</v>
      </c>
      <c r="J157">
        <f>+Tabla35[[#This Row],[BALANCE INICIAL]]+Tabla35[[#This Row],[ENTRADAS]]-Tabla35[[#This Row],[SALIDAS]]</f>
        <v>9</v>
      </c>
      <c r="K157" s="2">
        <v>195</v>
      </c>
      <c r="L157" s="2">
        <f>+Tabla35[[#This Row],[BALANCE INICIAL]]*Tabla35[[#This Row],[PRECIO]]</f>
        <v>1755</v>
      </c>
      <c r="M157" s="2">
        <f>+Tabla35[[#This Row],[ENTRADAS]]*Tabla35[[#This Row],[PRECIO]]</f>
        <v>0</v>
      </c>
      <c r="N157" s="2">
        <f>+Tabla35[[#This Row],[SALIDAS]]*Tabla35[[#This Row],[PRECIO]]</f>
        <v>0</v>
      </c>
      <c r="O157" s="2">
        <f>+Tabla35[[#This Row],[BALANCE INICIAL2]]+Tabla35[[#This Row],[ENTRADAS3]]-Tabla35[[#This Row],[SALIDAS4]]</f>
        <v>1755</v>
      </c>
    </row>
    <row r="158" spans="1:15">
      <c r="A158" s="9" t="s">
        <v>29</v>
      </c>
      <c r="B158" s="17" t="s">
        <v>878</v>
      </c>
      <c r="C158" t="s">
        <v>102</v>
      </c>
      <c r="D158" t="s">
        <v>622</v>
      </c>
      <c r="F158" s="9" t="s">
        <v>865</v>
      </c>
      <c r="G158">
        <v>1</v>
      </c>
      <c r="J158">
        <f>+Tabla35[[#This Row],[BALANCE INICIAL]]+Tabla35[[#This Row],[ENTRADAS]]-Tabla35[[#This Row],[SALIDAS]]</f>
        <v>1</v>
      </c>
      <c r="K158" s="2">
        <v>42</v>
      </c>
      <c r="L158" s="2">
        <f>+Tabla35[[#This Row],[BALANCE INICIAL]]*Tabla35[[#This Row],[PRECIO]]</f>
        <v>42</v>
      </c>
      <c r="M158" s="2">
        <f>+Tabla35[[#This Row],[ENTRADAS]]*Tabla35[[#This Row],[PRECIO]]</f>
        <v>0</v>
      </c>
      <c r="N158" s="2">
        <f>+Tabla35[[#This Row],[SALIDAS]]*Tabla35[[#This Row],[PRECIO]]</f>
        <v>0</v>
      </c>
      <c r="O158" s="2">
        <f>+Tabla35[[#This Row],[BALANCE INICIAL2]]+Tabla35[[#This Row],[ENTRADAS3]]-Tabla35[[#This Row],[SALIDAS4]]</f>
        <v>42</v>
      </c>
    </row>
    <row r="159" spans="1:15">
      <c r="A159" s="9" t="s">
        <v>29</v>
      </c>
      <c r="B159" s="17" t="s">
        <v>878</v>
      </c>
      <c r="C159" t="s">
        <v>102</v>
      </c>
      <c r="D159" t="s">
        <v>623</v>
      </c>
      <c r="F159" s="9" t="s">
        <v>865</v>
      </c>
      <c r="G159">
        <v>1</v>
      </c>
      <c r="J159">
        <f>+Tabla35[[#This Row],[BALANCE INICIAL]]+Tabla35[[#This Row],[ENTRADAS]]-Tabla35[[#This Row],[SALIDAS]]</f>
        <v>1</v>
      </c>
      <c r="K159" s="2">
        <v>340</v>
      </c>
      <c r="L159" s="2">
        <f>+Tabla35[[#This Row],[BALANCE INICIAL]]*Tabla35[[#This Row],[PRECIO]]</f>
        <v>340</v>
      </c>
      <c r="M159" s="2">
        <f>+Tabla35[[#This Row],[ENTRADAS]]*Tabla35[[#This Row],[PRECIO]]</f>
        <v>0</v>
      </c>
      <c r="N159" s="2">
        <f>+Tabla35[[#This Row],[SALIDAS]]*Tabla35[[#This Row],[PRECIO]]</f>
        <v>0</v>
      </c>
      <c r="O159" s="2">
        <f>+Tabla35[[#This Row],[BALANCE INICIAL2]]+Tabla35[[#This Row],[ENTRADAS3]]-Tabla35[[#This Row],[SALIDAS4]]</f>
        <v>340</v>
      </c>
    </row>
    <row r="160" spans="1:15">
      <c r="A160" s="9" t="s">
        <v>29</v>
      </c>
      <c r="B160" s="17" t="s">
        <v>878</v>
      </c>
      <c r="C160" t="s">
        <v>102</v>
      </c>
      <c r="D160" t="s">
        <v>624</v>
      </c>
      <c r="F160" s="9" t="s">
        <v>825</v>
      </c>
      <c r="G160">
        <v>1</v>
      </c>
      <c r="J160">
        <f>+Tabla35[[#This Row],[BALANCE INICIAL]]+Tabla35[[#This Row],[ENTRADAS]]-Tabla35[[#This Row],[SALIDAS]]</f>
        <v>1</v>
      </c>
      <c r="K160" s="2">
        <v>297.95</v>
      </c>
      <c r="L160" s="2">
        <f>+Tabla35[[#This Row],[BALANCE INICIAL]]*Tabla35[[#This Row],[PRECIO]]</f>
        <v>297.95</v>
      </c>
      <c r="M160" s="2">
        <f>+Tabla35[[#This Row],[ENTRADAS]]*Tabla35[[#This Row],[PRECIO]]</f>
        <v>0</v>
      </c>
      <c r="N160" s="2">
        <f>+Tabla35[[#This Row],[SALIDAS]]*Tabla35[[#This Row],[PRECIO]]</f>
        <v>0</v>
      </c>
      <c r="O160" s="2">
        <f>+Tabla35[[#This Row],[BALANCE INICIAL2]]+Tabla35[[#This Row],[ENTRADAS3]]-Tabla35[[#This Row],[SALIDAS4]]</f>
        <v>297.95</v>
      </c>
    </row>
    <row r="161" spans="1:15">
      <c r="A161" s="9" t="s">
        <v>29</v>
      </c>
      <c r="B161" s="17" t="s">
        <v>878</v>
      </c>
      <c r="C161" t="s">
        <v>102</v>
      </c>
      <c r="D161" t="s">
        <v>625</v>
      </c>
      <c r="F161" s="9" t="s">
        <v>865</v>
      </c>
      <c r="G161">
        <v>6</v>
      </c>
      <c r="J161">
        <f>+Tabla35[[#This Row],[BALANCE INICIAL]]+Tabla35[[#This Row],[ENTRADAS]]-Tabla35[[#This Row],[SALIDAS]]</f>
        <v>6</v>
      </c>
      <c r="K161" s="2">
        <v>312</v>
      </c>
      <c r="L161" s="2">
        <f>+Tabla35[[#This Row],[BALANCE INICIAL]]*Tabla35[[#This Row],[PRECIO]]</f>
        <v>1872</v>
      </c>
      <c r="M161" s="2">
        <f>+Tabla35[[#This Row],[ENTRADAS]]*Tabla35[[#This Row],[PRECIO]]</f>
        <v>0</v>
      </c>
      <c r="N161" s="2">
        <f>+Tabla35[[#This Row],[SALIDAS]]*Tabla35[[#This Row],[PRECIO]]</f>
        <v>0</v>
      </c>
      <c r="O161" s="2">
        <f>+Tabla35[[#This Row],[BALANCE INICIAL2]]+Tabla35[[#This Row],[ENTRADAS3]]-Tabla35[[#This Row],[SALIDAS4]]</f>
        <v>1872</v>
      </c>
    </row>
    <row r="162" spans="1:15">
      <c r="A162" s="9" t="s">
        <v>29</v>
      </c>
      <c r="B162" s="17" t="s">
        <v>878</v>
      </c>
      <c r="C162" t="s">
        <v>102</v>
      </c>
      <c r="D162" t="s">
        <v>626</v>
      </c>
      <c r="F162" s="9" t="s">
        <v>865</v>
      </c>
      <c r="G162">
        <v>1</v>
      </c>
      <c r="J162">
        <f>+Tabla35[[#This Row],[BALANCE INICIAL]]+Tabla35[[#This Row],[ENTRADAS]]-Tabla35[[#This Row],[SALIDAS]]</f>
        <v>1</v>
      </c>
      <c r="K162" s="2">
        <v>275</v>
      </c>
      <c r="L162" s="2">
        <f>+Tabla35[[#This Row],[BALANCE INICIAL]]*Tabla35[[#This Row],[PRECIO]]</f>
        <v>275</v>
      </c>
      <c r="M162" s="2">
        <f>+Tabla35[[#This Row],[ENTRADAS]]*Tabla35[[#This Row],[PRECIO]]</f>
        <v>0</v>
      </c>
      <c r="N162" s="2">
        <f>+Tabla35[[#This Row],[SALIDAS]]*Tabla35[[#This Row],[PRECIO]]</f>
        <v>0</v>
      </c>
      <c r="O162" s="2">
        <f>+Tabla35[[#This Row],[BALANCE INICIAL2]]+Tabla35[[#This Row],[ENTRADAS3]]-Tabla35[[#This Row],[SALIDAS4]]</f>
        <v>275</v>
      </c>
    </row>
    <row r="163" spans="1:15">
      <c r="A163" s="9" t="s">
        <v>29</v>
      </c>
      <c r="B163" s="17" t="s">
        <v>878</v>
      </c>
      <c r="C163" t="s">
        <v>102</v>
      </c>
      <c r="D163" t="s">
        <v>627</v>
      </c>
      <c r="F163" s="9" t="s">
        <v>865</v>
      </c>
      <c r="G163">
        <v>4</v>
      </c>
      <c r="J163">
        <f>+Tabla35[[#This Row],[BALANCE INICIAL]]+Tabla35[[#This Row],[ENTRADAS]]-Tabla35[[#This Row],[SALIDAS]]</f>
        <v>4</v>
      </c>
      <c r="K163" s="2">
        <v>277</v>
      </c>
      <c r="L163" s="2">
        <f>+Tabla35[[#This Row],[BALANCE INICIAL]]*Tabla35[[#This Row],[PRECIO]]</f>
        <v>1108</v>
      </c>
      <c r="M163" s="2">
        <f>+Tabla35[[#This Row],[ENTRADAS]]*Tabla35[[#This Row],[PRECIO]]</f>
        <v>0</v>
      </c>
      <c r="N163" s="2">
        <f>+Tabla35[[#This Row],[SALIDAS]]*Tabla35[[#This Row],[PRECIO]]</f>
        <v>0</v>
      </c>
      <c r="O163" s="2">
        <f>+Tabla35[[#This Row],[BALANCE INICIAL2]]+Tabla35[[#This Row],[ENTRADAS3]]-Tabla35[[#This Row],[SALIDAS4]]</f>
        <v>1108</v>
      </c>
    </row>
    <row r="164" spans="1:15">
      <c r="A164" s="9" t="s">
        <v>29</v>
      </c>
      <c r="B164" s="17" t="s">
        <v>878</v>
      </c>
      <c r="C164" t="s">
        <v>102</v>
      </c>
      <c r="D164" t="s">
        <v>628</v>
      </c>
      <c r="F164" s="9" t="s">
        <v>865</v>
      </c>
      <c r="G164">
        <v>3</v>
      </c>
      <c r="J164">
        <f>+Tabla35[[#This Row],[BALANCE INICIAL]]+Tabla35[[#This Row],[ENTRADAS]]-Tabla35[[#This Row],[SALIDAS]]</f>
        <v>3</v>
      </c>
      <c r="K164" s="2">
        <v>200</v>
      </c>
      <c r="L164" s="2">
        <f>+Tabla35[[#This Row],[BALANCE INICIAL]]*Tabla35[[#This Row],[PRECIO]]</f>
        <v>600</v>
      </c>
      <c r="M164" s="2">
        <f>+Tabla35[[#This Row],[ENTRADAS]]*Tabla35[[#This Row],[PRECIO]]</f>
        <v>0</v>
      </c>
      <c r="N164" s="2">
        <f>+Tabla35[[#This Row],[SALIDAS]]*Tabla35[[#This Row],[PRECIO]]</f>
        <v>0</v>
      </c>
      <c r="O164" s="2">
        <f>+Tabla35[[#This Row],[BALANCE INICIAL2]]+Tabla35[[#This Row],[ENTRADAS3]]-Tabla35[[#This Row],[SALIDAS4]]</f>
        <v>600</v>
      </c>
    </row>
    <row r="165" spans="1:15">
      <c r="A165" s="9" t="s">
        <v>29</v>
      </c>
      <c r="B165" s="17" t="s">
        <v>878</v>
      </c>
      <c r="C165" t="s">
        <v>102</v>
      </c>
      <c r="D165" t="s">
        <v>629</v>
      </c>
      <c r="F165" s="9" t="s">
        <v>865</v>
      </c>
      <c r="G165">
        <v>1</v>
      </c>
      <c r="J165">
        <f>+Tabla35[[#This Row],[BALANCE INICIAL]]+Tabla35[[#This Row],[ENTRADAS]]-Tabla35[[#This Row],[SALIDAS]]</f>
        <v>1</v>
      </c>
      <c r="K165" s="2">
        <v>220</v>
      </c>
      <c r="L165" s="2">
        <f>+Tabla35[[#This Row],[BALANCE INICIAL]]*Tabla35[[#This Row],[PRECIO]]</f>
        <v>220</v>
      </c>
      <c r="M165" s="2">
        <f>+Tabla35[[#This Row],[ENTRADAS]]*Tabla35[[#This Row],[PRECIO]]</f>
        <v>0</v>
      </c>
      <c r="N165" s="2">
        <f>+Tabla35[[#This Row],[SALIDAS]]*Tabla35[[#This Row],[PRECIO]]</f>
        <v>0</v>
      </c>
      <c r="O165" s="2">
        <f>+Tabla35[[#This Row],[BALANCE INICIAL2]]+Tabla35[[#This Row],[ENTRADAS3]]-Tabla35[[#This Row],[SALIDAS4]]</f>
        <v>220</v>
      </c>
    </row>
    <row r="166" spans="1:15">
      <c r="A166" s="9" t="s">
        <v>29</v>
      </c>
      <c r="B166" s="17" t="s">
        <v>878</v>
      </c>
      <c r="C166" t="s">
        <v>102</v>
      </c>
      <c r="D166" t="s">
        <v>630</v>
      </c>
      <c r="F166" s="9" t="s">
        <v>865</v>
      </c>
      <c r="G166">
        <v>1</v>
      </c>
      <c r="J166">
        <f>+Tabla35[[#This Row],[BALANCE INICIAL]]+Tabla35[[#This Row],[ENTRADAS]]-Tabla35[[#This Row],[SALIDAS]]</f>
        <v>1</v>
      </c>
      <c r="K166" s="2">
        <v>225</v>
      </c>
      <c r="L166" s="2">
        <f>+Tabla35[[#This Row],[BALANCE INICIAL]]*Tabla35[[#This Row],[PRECIO]]</f>
        <v>225</v>
      </c>
      <c r="M166" s="2">
        <f>+Tabla35[[#This Row],[ENTRADAS]]*Tabla35[[#This Row],[PRECIO]]</f>
        <v>0</v>
      </c>
      <c r="N166" s="2">
        <f>+Tabla35[[#This Row],[SALIDAS]]*Tabla35[[#This Row],[PRECIO]]</f>
        <v>0</v>
      </c>
      <c r="O166" s="2">
        <f>+Tabla35[[#This Row],[BALANCE INICIAL2]]+Tabla35[[#This Row],[ENTRADAS3]]-Tabla35[[#This Row],[SALIDAS4]]</f>
        <v>225</v>
      </c>
    </row>
    <row r="167" spans="1:15">
      <c r="A167" s="9" t="s">
        <v>29</v>
      </c>
      <c r="B167" s="17" t="s">
        <v>878</v>
      </c>
      <c r="C167" t="s">
        <v>102</v>
      </c>
      <c r="D167" t="s">
        <v>631</v>
      </c>
      <c r="F167" s="9" t="s">
        <v>865</v>
      </c>
      <c r="G167">
        <v>2</v>
      </c>
      <c r="J167">
        <f>+Tabla35[[#This Row],[BALANCE INICIAL]]+Tabla35[[#This Row],[ENTRADAS]]-Tabla35[[#This Row],[SALIDAS]]</f>
        <v>2</v>
      </c>
      <c r="K167" s="2">
        <v>195</v>
      </c>
      <c r="L167" s="2">
        <f>+Tabla35[[#This Row],[BALANCE INICIAL]]*Tabla35[[#This Row],[PRECIO]]</f>
        <v>390</v>
      </c>
      <c r="M167" s="2">
        <f>+Tabla35[[#This Row],[ENTRADAS]]*Tabla35[[#This Row],[PRECIO]]</f>
        <v>0</v>
      </c>
      <c r="N167" s="2">
        <f>+Tabla35[[#This Row],[SALIDAS]]*Tabla35[[#This Row],[PRECIO]]</f>
        <v>0</v>
      </c>
      <c r="O167" s="2">
        <f>+Tabla35[[#This Row],[BALANCE INICIAL2]]+Tabla35[[#This Row],[ENTRADAS3]]-Tabla35[[#This Row],[SALIDAS4]]</f>
        <v>390</v>
      </c>
    </row>
    <row r="168" spans="1:15">
      <c r="A168" s="9" t="s">
        <v>29</v>
      </c>
      <c r="B168" s="17" t="s">
        <v>878</v>
      </c>
      <c r="C168" t="s">
        <v>102</v>
      </c>
      <c r="D168" t="s">
        <v>632</v>
      </c>
      <c r="F168" s="9" t="s">
        <v>865</v>
      </c>
      <c r="G168">
        <v>14</v>
      </c>
      <c r="J168">
        <f>+Tabla35[[#This Row],[BALANCE INICIAL]]+Tabla35[[#This Row],[ENTRADAS]]-Tabla35[[#This Row],[SALIDAS]]</f>
        <v>14</v>
      </c>
      <c r="K168" s="2">
        <v>162</v>
      </c>
      <c r="L168" s="2">
        <f>+Tabla35[[#This Row],[BALANCE INICIAL]]*Tabla35[[#This Row],[PRECIO]]</f>
        <v>2268</v>
      </c>
      <c r="M168" s="2">
        <f>+Tabla35[[#This Row],[ENTRADAS]]*Tabla35[[#This Row],[PRECIO]]</f>
        <v>0</v>
      </c>
      <c r="N168" s="2">
        <f>+Tabla35[[#This Row],[SALIDAS]]*Tabla35[[#This Row],[PRECIO]]</f>
        <v>0</v>
      </c>
      <c r="O168" s="2">
        <f>+Tabla35[[#This Row],[BALANCE INICIAL2]]+Tabla35[[#This Row],[ENTRADAS3]]-Tabla35[[#This Row],[SALIDAS4]]</f>
        <v>2268</v>
      </c>
    </row>
    <row r="169" spans="1:15">
      <c r="A169" s="9" t="s">
        <v>29</v>
      </c>
      <c r="B169" s="17" t="s">
        <v>878</v>
      </c>
      <c r="C169" t="s">
        <v>102</v>
      </c>
      <c r="D169" t="s">
        <v>633</v>
      </c>
      <c r="F169" s="9" t="s">
        <v>865</v>
      </c>
      <c r="G169">
        <v>3</v>
      </c>
      <c r="J169">
        <f>+Tabla35[[#This Row],[BALANCE INICIAL]]+Tabla35[[#This Row],[ENTRADAS]]-Tabla35[[#This Row],[SALIDAS]]</f>
        <v>3</v>
      </c>
      <c r="K169" s="2">
        <v>160</v>
      </c>
      <c r="L169" s="2">
        <f>+Tabla35[[#This Row],[BALANCE INICIAL]]*Tabla35[[#This Row],[PRECIO]]</f>
        <v>480</v>
      </c>
      <c r="M169" s="2">
        <f>+Tabla35[[#This Row],[ENTRADAS]]*Tabla35[[#This Row],[PRECIO]]</f>
        <v>0</v>
      </c>
      <c r="N169" s="2">
        <f>+Tabla35[[#This Row],[SALIDAS]]*Tabla35[[#This Row],[PRECIO]]</f>
        <v>0</v>
      </c>
      <c r="O169" s="2">
        <f>+Tabla35[[#This Row],[BALANCE INICIAL2]]+Tabla35[[#This Row],[ENTRADAS3]]-Tabla35[[#This Row],[SALIDAS4]]</f>
        <v>480</v>
      </c>
    </row>
    <row r="170" spans="1:15">
      <c r="A170" s="9" t="s">
        <v>29</v>
      </c>
      <c r="B170" s="17" t="s">
        <v>878</v>
      </c>
      <c r="C170" t="s">
        <v>102</v>
      </c>
      <c r="D170" t="s">
        <v>634</v>
      </c>
      <c r="F170" s="9" t="s">
        <v>865</v>
      </c>
      <c r="G170">
        <v>3</v>
      </c>
      <c r="J170">
        <f>+Tabla35[[#This Row],[BALANCE INICIAL]]+Tabla35[[#This Row],[ENTRADAS]]-Tabla35[[#This Row],[SALIDAS]]</f>
        <v>3</v>
      </c>
      <c r="K170" s="2">
        <v>159</v>
      </c>
      <c r="L170" s="2">
        <f>+Tabla35[[#This Row],[BALANCE INICIAL]]*Tabla35[[#This Row],[PRECIO]]</f>
        <v>477</v>
      </c>
      <c r="M170" s="2">
        <f>+Tabla35[[#This Row],[ENTRADAS]]*Tabla35[[#This Row],[PRECIO]]</f>
        <v>0</v>
      </c>
      <c r="N170" s="2">
        <f>+Tabla35[[#This Row],[SALIDAS]]*Tabla35[[#This Row],[PRECIO]]</f>
        <v>0</v>
      </c>
      <c r="O170" s="2">
        <f>+Tabla35[[#This Row],[BALANCE INICIAL2]]+Tabla35[[#This Row],[ENTRADAS3]]-Tabla35[[#This Row],[SALIDAS4]]</f>
        <v>477</v>
      </c>
    </row>
    <row r="171" spans="1:15">
      <c r="A171" s="9" t="s">
        <v>29</v>
      </c>
      <c r="B171" s="17" t="s">
        <v>878</v>
      </c>
      <c r="C171" t="s">
        <v>102</v>
      </c>
      <c r="D171" t="s">
        <v>635</v>
      </c>
      <c r="F171" s="9" t="s">
        <v>865</v>
      </c>
      <c r="G171">
        <v>13</v>
      </c>
      <c r="J171">
        <f>+Tabla35[[#This Row],[BALANCE INICIAL]]+Tabla35[[#This Row],[ENTRADAS]]-Tabla35[[#This Row],[SALIDAS]]</f>
        <v>13</v>
      </c>
      <c r="K171" s="2">
        <v>880</v>
      </c>
      <c r="L171" s="2">
        <f>+Tabla35[[#This Row],[BALANCE INICIAL]]*Tabla35[[#This Row],[PRECIO]]</f>
        <v>11440</v>
      </c>
      <c r="M171" s="2">
        <f>+Tabla35[[#This Row],[ENTRADAS]]*Tabla35[[#This Row],[PRECIO]]</f>
        <v>0</v>
      </c>
      <c r="N171" s="2">
        <f>+Tabla35[[#This Row],[SALIDAS]]*Tabla35[[#This Row],[PRECIO]]</f>
        <v>0</v>
      </c>
      <c r="O171" s="2">
        <f>+Tabla35[[#This Row],[BALANCE INICIAL2]]+Tabla35[[#This Row],[ENTRADAS3]]-Tabla35[[#This Row],[SALIDAS4]]</f>
        <v>11440</v>
      </c>
    </row>
    <row r="172" spans="1:15">
      <c r="A172" s="9" t="s">
        <v>29</v>
      </c>
      <c r="B172" s="17" t="s">
        <v>878</v>
      </c>
      <c r="C172" t="s">
        <v>102</v>
      </c>
      <c r="D172" t="s">
        <v>636</v>
      </c>
      <c r="F172" s="9" t="s">
        <v>834</v>
      </c>
      <c r="G172">
        <v>10</v>
      </c>
      <c r="J172">
        <f>+Tabla35[[#This Row],[BALANCE INICIAL]]+Tabla35[[#This Row],[ENTRADAS]]-Tabla35[[#This Row],[SALIDAS]]</f>
        <v>10</v>
      </c>
      <c r="K172" s="2">
        <v>73</v>
      </c>
      <c r="L172" s="2">
        <f>+Tabla35[[#This Row],[BALANCE INICIAL]]*Tabla35[[#This Row],[PRECIO]]</f>
        <v>730</v>
      </c>
      <c r="M172" s="2">
        <f>+Tabla35[[#This Row],[ENTRADAS]]*Tabla35[[#This Row],[PRECIO]]</f>
        <v>0</v>
      </c>
      <c r="N172" s="2">
        <f>+Tabla35[[#This Row],[SALIDAS]]*Tabla35[[#This Row],[PRECIO]]</f>
        <v>0</v>
      </c>
      <c r="O172" s="2">
        <f>+Tabla35[[#This Row],[BALANCE INICIAL2]]+Tabla35[[#This Row],[ENTRADAS3]]-Tabla35[[#This Row],[SALIDAS4]]</f>
        <v>730</v>
      </c>
    </row>
    <row r="173" spans="1:15">
      <c r="A173" s="9" t="s">
        <v>29</v>
      </c>
      <c r="B173" s="17" t="s">
        <v>878</v>
      </c>
      <c r="C173" t="s">
        <v>102</v>
      </c>
      <c r="D173" t="s">
        <v>637</v>
      </c>
      <c r="F173" s="9" t="s">
        <v>872</v>
      </c>
      <c r="G173">
        <v>5</v>
      </c>
      <c r="J173">
        <f>+Tabla35[[#This Row],[BALANCE INICIAL]]+Tabla35[[#This Row],[ENTRADAS]]-Tabla35[[#This Row],[SALIDAS]]</f>
        <v>5</v>
      </c>
      <c r="K173" s="2">
        <v>290</v>
      </c>
      <c r="L173" s="2">
        <f>+Tabla35[[#This Row],[BALANCE INICIAL]]*Tabla35[[#This Row],[PRECIO]]</f>
        <v>1450</v>
      </c>
      <c r="M173" s="2">
        <f>+Tabla35[[#This Row],[ENTRADAS]]*Tabla35[[#This Row],[PRECIO]]</f>
        <v>0</v>
      </c>
      <c r="N173" s="2">
        <f>+Tabla35[[#This Row],[SALIDAS]]*Tabla35[[#This Row],[PRECIO]]</f>
        <v>0</v>
      </c>
      <c r="O173" s="2">
        <f>+Tabla35[[#This Row],[BALANCE INICIAL2]]+Tabla35[[#This Row],[ENTRADAS3]]-Tabla35[[#This Row],[SALIDAS4]]</f>
        <v>1450</v>
      </c>
    </row>
    <row r="174" spans="1:15">
      <c r="A174" s="9" t="s">
        <v>29</v>
      </c>
      <c r="B174" s="17" t="s">
        <v>878</v>
      </c>
      <c r="C174" t="s">
        <v>102</v>
      </c>
      <c r="D174" t="s">
        <v>638</v>
      </c>
      <c r="F174" s="9" t="s">
        <v>872</v>
      </c>
      <c r="G174">
        <v>2</v>
      </c>
      <c r="J174">
        <f>+Tabla35[[#This Row],[BALANCE INICIAL]]+Tabla35[[#This Row],[ENTRADAS]]-Tabla35[[#This Row],[SALIDAS]]</f>
        <v>2</v>
      </c>
      <c r="K174" s="2">
        <v>500</v>
      </c>
      <c r="L174" s="2">
        <f>+Tabla35[[#This Row],[BALANCE INICIAL]]*Tabla35[[#This Row],[PRECIO]]</f>
        <v>1000</v>
      </c>
      <c r="M174" s="2">
        <f>+Tabla35[[#This Row],[ENTRADAS]]*Tabla35[[#This Row],[PRECIO]]</f>
        <v>0</v>
      </c>
      <c r="N174" s="2">
        <f>+Tabla35[[#This Row],[SALIDAS]]*Tabla35[[#This Row],[PRECIO]]</f>
        <v>0</v>
      </c>
      <c r="O174" s="2">
        <f>+Tabla35[[#This Row],[BALANCE INICIAL2]]+Tabla35[[#This Row],[ENTRADAS3]]-Tabla35[[#This Row],[SALIDAS4]]</f>
        <v>1000</v>
      </c>
    </row>
    <row r="175" spans="1:15">
      <c r="A175" s="9" t="s">
        <v>29</v>
      </c>
      <c r="B175" s="17" t="s">
        <v>878</v>
      </c>
      <c r="C175" t="s">
        <v>102</v>
      </c>
      <c r="D175" t="s">
        <v>639</v>
      </c>
      <c r="F175" s="9" t="s">
        <v>870</v>
      </c>
      <c r="G175">
        <v>10</v>
      </c>
      <c r="J175">
        <f>+Tabla35[[#This Row],[BALANCE INICIAL]]+Tabla35[[#This Row],[ENTRADAS]]-Tabla35[[#This Row],[SALIDAS]]</f>
        <v>10</v>
      </c>
      <c r="K175" s="2">
        <v>750</v>
      </c>
      <c r="L175" s="2">
        <f>+Tabla35[[#This Row],[BALANCE INICIAL]]*Tabla35[[#This Row],[PRECIO]]</f>
        <v>7500</v>
      </c>
      <c r="M175" s="2">
        <f>+Tabla35[[#This Row],[ENTRADAS]]*Tabla35[[#This Row],[PRECIO]]</f>
        <v>0</v>
      </c>
      <c r="N175" s="2">
        <f>+Tabla35[[#This Row],[SALIDAS]]*Tabla35[[#This Row],[PRECIO]]</f>
        <v>0</v>
      </c>
      <c r="O175" s="2">
        <f>+Tabla35[[#This Row],[BALANCE INICIAL2]]+Tabla35[[#This Row],[ENTRADAS3]]-Tabla35[[#This Row],[SALIDAS4]]</f>
        <v>7500</v>
      </c>
    </row>
    <row r="176" spans="1:15">
      <c r="A176" s="9" t="s">
        <v>29</v>
      </c>
      <c r="B176" s="17" t="s">
        <v>878</v>
      </c>
      <c r="C176" t="s">
        <v>102</v>
      </c>
      <c r="D176" t="s">
        <v>640</v>
      </c>
      <c r="F176" s="9" t="s">
        <v>872</v>
      </c>
      <c r="G176">
        <v>1</v>
      </c>
      <c r="J176">
        <f>+Tabla35[[#This Row],[BALANCE INICIAL]]+Tabla35[[#This Row],[ENTRADAS]]-Tabla35[[#This Row],[SALIDAS]]</f>
        <v>1</v>
      </c>
      <c r="K176" s="2">
        <v>186</v>
      </c>
      <c r="L176" s="2">
        <f>+Tabla35[[#This Row],[BALANCE INICIAL]]*Tabla35[[#This Row],[PRECIO]]</f>
        <v>186</v>
      </c>
      <c r="M176" s="2">
        <f>+Tabla35[[#This Row],[ENTRADAS]]*Tabla35[[#This Row],[PRECIO]]</f>
        <v>0</v>
      </c>
      <c r="N176" s="2">
        <f>+Tabla35[[#This Row],[SALIDAS]]*Tabla35[[#This Row],[PRECIO]]</f>
        <v>0</v>
      </c>
      <c r="O176" s="2">
        <f>+Tabla35[[#This Row],[BALANCE INICIAL2]]+Tabla35[[#This Row],[ENTRADAS3]]-Tabla35[[#This Row],[SALIDAS4]]</f>
        <v>186</v>
      </c>
    </row>
    <row r="177" spans="1:15">
      <c r="A177" s="9" t="s">
        <v>29</v>
      </c>
      <c r="B177" s="17" t="s">
        <v>878</v>
      </c>
      <c r="C177" t="s">
        <v>102</v>
      </c>
      <c r="D177" t="s">
        <v>641</v>
      </c>
      <c r="F177" s="9" t="s">
        <v>870</v>
      </c>
      <c r="G177">
        <v>39</v>
      </c>
      <c r="J177">
        <f>+Tabla35[[#This Row],[BALANCE INICIAL]]+Tabla35[[#This Row],[ENTRADAS]]-Tabla35[[#This Row],[SALIDAS]]</f>
        <v>39</v>
      </c>
      <c r="K177" s="2">
        <v>200</v>
      </c>
      <c r="L177" s="2">
        <f>+Tabla35[[#This Row],[BALANCE INICIAL]]*Tabla35[[#This Row],[PRECIO]]</f>
        <v>7800</v>
      </c>
      <c r="M177" s="2">
        <f>+Tabla35[[#This Row],[ENTRADAS]]*Tabla35[[#This Row],[PRECIO]]</f>
        <v>0</v>
      </c>
      <c r="N177" s="2">
        <f>+Tabla35[[#This Row],[SALIDAS]]*Tabla35[[#This Row],[PRECIO]]</f>
        <v>0</v>
      </c>
      <c r="O177" s="2">
        <f>+Tabla35[[#This Row],[BALANCE INICIAL2]]+Tabla35[[#This Row],[ENTRADAS3]]-Tabla35[[#This Row],[SALIDAS4]]</f>
        <v>7800</v>
      </c>
    </row>
    <row r="178" spans="1:15">
      <c r="A178" s="9" t="s">
        <v>29</v>
      </c>
      <c r="B178" s="17" t="s">
        <v>878</v>
      </c>
      <c r="C178" t="s">
        <v>102</v>
      </c>
      <c r="D178" t="s">
        <v>642</v>
      </c>
      <c r="F178" s="9" t="s">
        <v>870</v>
      </c>
      <c r="G178">
        <v>10</v>
      </c>
      <c r="J178">
        <f>+Tabla35[[#This Row],[BALANCE INICIAL]]+Tabla35[[#This Row],[ENTRADAS]]-Tabla35[[#This Row],[SALIDAS]]</f>
        <v>10</v>
      </c>
      <c r="K178" s="2">
        <v>200</v>
      </c>
      <c r="L178" s="2">
        <f>+Tabla35[[#This Row],[BALANCE INICIAL]]*Tabla35[[#This Row],[PRECIO]]</f>
        <v>2000</v>
      </c>
      <c r="M178" s="2">
        <f>+Tabla35[[#This Row],[ENTRADAS]]*Tabla35[[#This Row],[PRECIO]]</f>
        <v>0</v>
      </c>
      <c r="N178" s="2">
        <f>+Tabla35[[#This Row],[SALIDAS]]*Tabla35[[#This Row],[PRECIO]]</f>
        <v>0</v>
      </c>
      <c r="O178" s="2">
        <f>+Tabla35[[#This Row],[BALANCE INICIAL2]]+Tabla35[[#This Row],[ENTRADAS3]]-Tabla35[[#This Row],[SALIDAS4]]</f>
        <v>2000</v>
      </c>
    </row>
    <row r="179" spans="1:15">
      <c r="A179" s="9" t="s">
        <v>54</v>
      </c>
      <c r="B179" s="17" t="s">
        <v>878</v>
      </c>
      <c r="C179" t="s">
        <v>102</v>
      </c>
      <c r="D179" t="s">
        <v>755</v>
      </c>
      <c r="F179" s="9" t="s">
        <v>834</v>
      </c>
      <c r="G179">
        <v>0</v>
      </c>
      <c r="J179">
        <f>+Tabla35[[#This Row],[BALANCE INICIAL]]+Tabla35[[#This Row],[ENTRADAS]]-Tabla35[[#This Row],[SALIDAS]]</f>
        <v>0</v>
      </c>
      <c r="K179" s="2">
        <v>74.989999999999995</v>
      </c>
      <c r="L179" s="2">
        <f>+Tabla35[[#This Row],[BALANCE INICIAL]]*Tabla35[[#This Row],[PRECIO]]</f>
        <v>0</v>
      </c>
      <c r="M179" s="2">
        <f>+Tabla35[[#This Row],[ENTRADAS]]*Tabla35[[#This Row],[PRECIO]]</f>
        <v>0</v>
      </c>
      <c r="N179" s="2">
        <f>+Tabla35[[#This Row],[SALIDAS]]*Tabla35[[#This Row],[PRECIO]]</f>
        <v>0</v>
      </c>
      <c r="O179" s="2">
        <f>+Tabla35[[#This Row],[BALANCE INICIAL2]]+Tabla35[[#This Row],[ENTRADAS3]]-Tabla35[[#This Row],[SALIDAS4]]</f>
        <v>0</v>
      </c>
    </row>
    <row r="180" spans="1:15">
      <c r="A180" s="9" t="s">
        <v>59</v>
      </c>
      <c r="B180" s="17" t="s">
        <v>878</v>
      </c>
      <c r="C180" t="s">
        <v>102</v>
      </c>
      <c r="D180" t="s">
        <v>786</v>
      </c>
      <c r="F180" s="9" t="s">
        <v>865</v>
      </c>
      <c r="G180">
        <v>0</v>
      </c>
      <c r="J180">
        <f>+Tabla35[[#This Row],[BALANCE INICIAL]]+Tabla35[[#This Row],[ENTRADAS]]-Tabla35[[#This Row],[SALIDAS]]</f>
        <v>0</v>
      </c>
      <c r="K180" s="2">
        <v>170</v>
      </c>
      <c r="L180" s="2">
        <f>+Tabla35[[#This Row],[BALANCE INICIAL]]*Tabla35[[#This Row],[PRECIO]]</f>
        <v>0</v>
      </c>
      <c r="M180" s="2">
        <f>+Tabla35[[#This Row],[ENTRADAS]]*Tabla35[[#This Row],[PRECIO]]</f>
        <v>0</v>
      </c>
      <c r="N180" s="2">
        <f>+Tabla35[[#This Row],[SALIDAS]]*Tabla35[[#This Row],[PRECIO]]</f>
        <v>0</v>
      </c>
      <c r="O180" s="2">
        <f>+Tabla35[[#This Row],[BALANCE INICIAL2]]+Tabla35[[#This Row],[ENTRADAS3]]-Tabla35[[#This Row],[SALIDAS4]]</f>
        <v>0</v>
      </c>
    </row>
    <row r="181" spans="1:15">
      <c r="A181" s="9" t="s">
        <v>54</v>
      </c>
      <c r="B181" s="17" t="s">
        <v>878</v>
      </c>
      <c r="C181" t="s">
        <v>102</v>
      </c>
      <c r="D181" t="s">
        <v>812</v>
      </c>
      <c r="F181" s="9" t="s">
        <v>820</v>
      </c>
      <c r="G181">
        <v>5</v>
      </c>
      <c r="J181">
        <f>+Tabla35[[#This Row],[BALANCE INICIAL]]+Tabla35[[#This Row],[ENTRADAS]]-Tabla35[[#This Row],[SALIDAS]]</f>
        <v>5</v>
      </c>
      <c r="K181" s="2">
        <v>95</v>
      </c>
      <c r="L181" s="2">
        <f>+Tabla35[[#This Row],[BALANCE INICIAL]]*Tabla35[[#This Row],[PRECIO]]</f>
        <v>475</v>
      </c>
      <c r="M181" s="2">
        <f>+Tabla35[[#This Row],[ENTRADAS]]*Tabla35[[#This Row],[PRECIO]]</f>
        <v>0</v>
      </c>
      <c r="N181" s="2">
        <f>+Tabla35[[#This Row],[SALIDAS]]*Tabla35[[#This Row],[PRECIO]]</f>
        <v>0</v>
      </c>
      <c r="O181" s="2">
        <f>+Tabla35[[#This Row],[BALANCE INICIAL2]]+Tabla35[[#This Row],[ENTRADAS3]]-Tabla35[[#This Row],[SALIDAS4]]</f>
        <v>475</v>
      </c>
    </row>
    <row r="182" spans="1:15">
      <c r="A182" s="9" t="s">
        <v>29</v>
      </c>
      <c r="B182" s="17" t="s">
        <v>878</v>
      </c>
      <c r="C182" t="s">
        <v>72</v>
      </c>
      <c r="D182" t="s">
        <v>128</v>
      </c>
      <c r="F182" s="9" t="s">
        <v>827</v>
      </c>
      <c r="G182">
        <v>85</v>
      </c>
      <c r="H182">
        <v>234</v>
      </c>
      <c r="I182">
        <v>83</v>
      </c>
      <c r="J182">
        <f>+Tabla35[[#This Row],[BALANCE INICIAL]]+Tabla35[[#This Row],[ENTRADAS]]-Tabla35[[#This Row],[SALIDAS]]</f>
        <v>236</v>
      </c>
      <c r="K182" s="2">
        <v>125</v>
      </c>
      <c r="L182" s="2">
        <f>+Tabla35[[#This Row],[BALANCE INICIAL]]*Tabla35[[#This Row],[PRECIO]]</f>
        <v>10625</v>
      </c>
      <c r="M182" s="2">
        <f>+Tabla35[[#This Row],[ENTRADAS]]*Tabla35[[#This Row],[PRECIO]]</f>
        <v>29250</v>
      </c>
      <c r="N182" s="2">
        <f>+Tabla35[[#This Row],[SALIDAS]]*Tabla35[[#This Row],[PRECIO]]</f>
        <v>10375</v>
      </c>
      <c r="O182" s="2">
        <f>+Tabla35[[#This Row],[BALANCE INICIAL2]]+Tabla35[[#This Row],[ENTRADAS3]]-Tabla35[[#This Row],[SALIDAS4]]</f>
        <v>29500</v>
      </c>
    </row>
    <row r="183" spans="1:15">
      <c r="A183" s="9" t="s">
        <v>29</v>
      </c>
      <c r="B183" s="17" t="s">
        <v>878</v>
      </c>
      <c r="C183" t="s">
        <v>79</v>
      </c>
      <c r="D183" t="s">
        <v>168</v>
      </c>
      <c r="F183" s="9" t="s">
        <v>827</v>
      </c>
      <c r="G183">
        <v>300</v>
      </c>
      <c r="H183">
        <v>440</v>
      </c>
      <c r="I183" s="27">
        <v>160</v>
      </c>
      <c r="J183">
        <f>+Tabla35[[#This Row],[BALANCE INICIAL]]+Tabla35[[#This Row],[ENTRADAS]]-Tabla35[[#This Row],[SALIDAS]]</f>
        <v>580</v>
      </c>
      <c r="K183" s="2">
        <v>250</v>
      </c>
      <c r="L183" s="2">
        <f>+Tabla35[[#This Row],[BALANCE INICIAL]]*Tabla35[[#This Row],[PRECIO]]</f>
        <v>75000</v>
      </c>
      <c r="M183" s="2">
        <f>+Tabla35[[#This Row],[ENTRADAS]]*Tabla35[[#This Row],[PRECIO]]</f>
        <v>110000</v>
      </c>
      <c r="N183" s="2">
        <f>+Tabla35[[#This Row],[SALIDAS]]*Tabla35[[#This Row],[PRECIO]]</f>
        <v>40000</v>
      </c>
      <c r="O183" s="2">
        <f>+Tabla35[[#This Row],[BALANCE INICIAL2]]+Tabla35[[#This Row],[ENTRADAS3]]-Tabla35[[#This Row],[SALIDAS4]]</f>
        <v>145000</v>
      </c>
    </row>
    <row r="184" spans="1:15">
      <c r="A184" s="9" t="s">
        <v>982</v>
      </c>
      <c r="B184" s="10" t="s">
        <v>983</v>
      </c>
      <c r="C184" t="s">
        <v>981</v>
      </c>
      <c r="D184" t="s">
        <v>980</v>
      </c>
      <c r="E184" t="s">
        <v>984</v>
      </c>
      <c r="F184" s="9" t="s">
        <v>988</v>
      </c>
      <c r="G184">
        <v>0</v>
      </c>
      <c r="H184">
        <v>200</v>
      </c>
      <c r="I184">
        <v>0</v>
      </c>
      <c r="J184">
        <f>+Tabla35[[#This Row],[BALANCE INICIAL]]+Tabla35[[#This Row],[ENTRADAS]]-Tabla35[[#This Row],[SALIDAS]]</f>
        <v>200</v>
      </c>
      <c r="K184" s="2">
        <v>1600</v>
      </c>
      <c r="L184" s="2">
        <f>+Tabla35[[#This Row],[BALANCE INICIAL]]*Tabla35[[#This Row],[PRECIO]]</f>
        <v>0</v>
      </c>
      <c r="M184" s="2">
        <f>+Tabla35[[#This Row],[ENTRADAS]]*Tabla35[[#This Row],[PRECIO]]</f>
        <v>320000</v>
      </c>
      <c r="N184" s="2">
        <f>+Tabla35[[#This Row],[SALIDAS]]*Tabla35[[#This Row],[PRECIO]]</f>
        <v>0</v>
      </c>
      <c r="O184" s="2">
        <f>+Tabla35[[#This Row],[BALANCE INICIAL2]]+Tabla35[[#This Row],[ENTRADAS3]]-Tabla35[[#This Row],[SALIDAS4]]</f>
        <v>320000</v>
      </c>
    </row>
    <row r="185" spans="1:15">
      <c r="A185" s="9" t="s">
        <v>29</v>
      </c>
      <c r="B185" s="17" t="s">
        <v>878</v>
      </c>
      <c r="C185" t="s">
        <v>79</v>
      </c>
      <c r="D185" t="s">
        <v>169</v>
      </c>
      <c r="F185" s="9" t="s">
        <v>834</v>
      </c>
      <c r="G185">
        <v>348</v>
      </c>
      <c r="I185">
        <v>348</v>
      </c>
      <c r="J185">
        <f>+Tabla35[[#This Row],[BALANCE INICIAL]]+Tabla35[[#This Row],[ENTRADAS]]-Tabla35[[#This Row],[SALIDAS]]</f>
        <v>0</v>
      </c>
      <c r="K185" s="2">
        <v>341</v>
      </c>
      <c r="L185" s="2">
        <f>+Tabla35[[#This Row],[BALANCE INICIAL]]*Tabla35[[#This Row],[PRECIO]]</f>
        <v>118668</v>
      </c>
      <c r="M185" s="2">
        <f>+Tabla35[[#This Row],[ENTRADAS]]*Tabla35[[#This Row],[PRECIO]]</f>
        <v>0</v>
      </c>
      <c r="N185" s="2">
        <f>+Tabla35[[#This Row],[SALIDAS]]*Tabla35[[#This Row],[PRECIO]]</f>
        <v>118668</v>
      </c>
      <c r="O185" s="2">
        <f>+Tabla35[[#This Row],[BALANCE INICIAL2]]+Tabla35[[#This Row],[ENTRADAS3]]-Tabla35[[#This Row],[SALIDAS4]]</f>
        <v>0</v>
      </c>
    </row>
    <row r="186" spans="1:15">
      <c r="A186" s="9" t="s">
        <v>29</v>
      </c>
      <c r="B186" s="17" t="s">
        <v>878</v>
      </c>
      <c r="C186" t="s">
        <v>79</v>
      </c>
      <c r="D186" t="s">
        <v>170</v>
      </c>
      <c r="F186" s="9" t="s">
        <v>826</v>
      </c>
      <c r="H186">
        <v>20</v>
      </c>
      <c r="I186">
        <v>6</v>
      </c>
      <c r="J186">
        <f>+Tabla35[[#This Row],[BALANCE INICIAL]]+Tabla35[[#This Row],[ENTRADAS]]-Tabla35[[#This Row],[SALIDAS]]</f>
        <v>14</v>
      </c>
      <c r="K186" s="2"/>
      <c r="L186" s="2">
        <f>+Tabla35[[#This Row],[BALANCE INICIAL]]*Tabla35[[#This Row],[PRECIO]]</f>
        <v>0</v>
      </c>
      <c r="M186" s="2">
        <f>+Tabla35[[#This Row],[ENTRADAS]]*Tabla35[[#This Row],[PRECIO]]</f>
        <v>0</v>
      </c>
      <c r="N186" s="2">
        <f>+Tabla35[[#This Row],[SALIDAS]]*Tabla35[[#This Row],[PRECIO]]</f>
        <v>0</v>
      </c>
      <c r="O186" s="2">
        <f>+Tabla35[[#This Row],[BALANCE INICIAL2]]+Tabla35[[#This Row],[ENTRADAS3]]-Tabla35[[#This Row],[SALIDAS4]]</f>
        <v>0</v>
      </c>
    </row>
    <row r="187" spans="1:15">
      <c r="A187" s="9" t="s">
        <v>34</v>
      </c>
      <c r="B187" t="s">
        <v>877</v>
      </c>
      <c r="C187" t="s">
        <v>80</v>
      </c>
      <c r="D187" t="s">
        <v>179</v>
      </c>
      <c r="F187" s="9" t="s">
        <v>833</v>
      </c>
      <c r="G187">
        <v>500</v>
      </c>
      <c r="J187">
        <f>+Tabla35[[#This Row],[BALANCE INICIAL]]+Tabla35[[#This Row],[ENTRADAS]]-Tabla35[[#This Row],[SALIDAS]]</f>
        <v>500</v>
      </c>
      <c r="K187" s="2">
        <v>12.672000000000001</v>
      </c>
      <c r="L187" s="2">
        <f>+Tabla35[[#This Row],[BALANCE INICIAL]]*Tabla35[[#This Row],[PRECIO]]</f>
        <v>6336</v>
      </c>
      <c r="M187" s="2">
        <f>+Tabla35[[#This Row],[ENTRADAS]]*Tabla35[[#This Row],[PRECIO]]</f>
        <v>0</v>
      </c>
      <c r="N187" s="2">
        <f>+Tabla35[[#This Row],[SALIDAS]]*Tabla35[[#This Row],[PRECIO]]</f>
        <v>0</v>
      </c>
      <c r="O187" s="2">
        <f>+Tabla35[[#This Row],[BALANCE INICIAL2]]+Tabla35[[#This Row],[ENTRADAS3]]-Tabla35[[#This Row],[SALIDAS4]]</f>
        <v>6336</v>
      </c>
    </row>
    <row r="188" spans="1:15" ht="19.5" customHeight="1">
      <c r="A188" s="26" t="s">
        <v>42</v>
      </c>
      <c r="B188" s="25" t="s">
        <v>886</v>
      </c>
      <c r="C188" s="25" t="s">
        <v>88</v>
      </c>
      <c r="D188" t="s">
        <v>977</v>
      </c>
      <c r="E188" t="s">
        <v>979</v>
      </c>
      <c r="F188" s="9" t="s">
        <v>833</v>
      </c>
      <c r="G188">
        <v>0</v>
      </c>
      <c r="H188">
        <v>10</v>
      </c>
      <c r="J188">
        <f>+Tabla35[[#This Row],[BALANCE INICIAL]]+Tabla35[[#This Row],[ENTRADAS]]-Tabla35[[#This Row],[SALIDAS]]</f>
        <v>10</v>
      </c>
      <c r="K188" s="2">
        <v>4491.53</v>
      </c>
      <c r="L188" s="2">
        <f>+Tabla35[[#This Row],[BALANCE INICIAL]]*Tabla35[[#This Row],[PRECIO]]</f>
        <v>0</v>
      </c>
      <c r="M188" s="2">
        <f>+Tabla35[[#This Row],[ENTRADAS]]*Tabla35[[#This Row],[PRECIO]]</f>
        <v>44915.299999999996</v>
      </c>
      <c r="N188" s="2">
        <f>+Tabla35[[#This Row],[SALIDAS]]*Tabla35[[#This Row],[PRECIO]]</f>
        <v>0</v>
      </c>
      <c r="O188" s="2">
        <f>+Tabla35[[#This Row],[BALANCE INICIAL2]]+Tabla35[[#This Row],[ENTRADAS3]]-Tabla35[[#This Row],[SALIDAS4]]</f>
        <v>44915.299999999996</v>
      </c>
    </row>
    <row r="189" spans="1:15" ht="16.5" customHeight="1">
      <c r="A189" s="26" t="s">
        <v>42</v>
      </c>
      <c r="B189" s="25" t="s">
        <v>886</v>
      </c>
      <c r="C189" s="25" t="s">
        <v>88</v>
      </c>
      <c r="D189" t="s">
        <v>978</v>
      </c>
      <c r="E189" t="s">
        <v>979</v>
      </c>
      <c r="F189" s="9" t="s">
        <v>833</v>
      </c>
      <c r="G189">
        <v>0</v>
      </c>
      <c r="H189">
        <v>3</v>
      </c>
      <c r="J189">
        <f>+Tabla35[[#This Row],[BALANCE INICIAL]]+Tabla35[[#This Row],[ENTRADAS]]-Tabla35[[#This Row],[SALIDAS]]</f>
        <v>3</v>
      </c>
      <c r="K189" s="2">
        <v>4152.54</v>
      </c>
      <c r="L189" s="2">
        <f>+Tabla35[[#This Row],[BALANCE INICIAL]]*Tabla35[[#This Row],[PRECIO]]</f>
        <v>0</v>
      </c>
      <c r="M189" s="2">
        <f>+Tabla35[[#This Row],[ENTRADAS]]*Tabla35[[#This Row],[PRECIO]]</f>
        <v>12457.619999999999</v>
      </c>
      <c r="N189" s="2">
        <f>+Tabla35[[#This Row],[SALIDAS]]*Tabla35[[#This Row],[PRECIO]]</f>
        <v>0</v>
      </c>
      <c r="O189" s="2">
        <f>+Tabla35[[#This Row],[BALANCE INICIAL2]]+Tabla35[[#This Row],[ENTRADAS3]]-Tabla35[[#This Row],[SALIDAS4]]</f>
        <v>12457.619999999999</v>
      </c>
    </row>
    <row r="190" spans="1:15">
      <c r="A190" s="9" t="s">
        <v>34</v>
      </c>
      <c r="B190" t="s">
        <v>877</v>
      </c>
      <c r="C190" t="s">
        <v>80</v>
      </c>
      <c r="D190" t="s">
        <v>190</v>
      </c>
      <c r="F190" s="9" t="s">
        <v>820</v>
      </c>
      <c r="G190">
        <v>25</v>
      </c>
      <c r="I190">
        <v>1</v>
      </c>
      <c r="J190">
        <f>+Tabla35[[#This Row],[BALANCE INICIAL]]+Tabla35[[#This Row],[ENTRADAS]]-Tabla35[[#This Row],[SALIDAS]]</f>
        <v>24</v>
      </c>
      <c r="K190" s="2">
        <v>132.41999999999999</v>
      </c>
      <c r="L190" s="2">
        <f>+Tabla35[[#This Row],[BALANCE INICIAL]]*Tabla35[[#This Row],[PRECIO]]</f>
        <v>3310.4999999999995</v>
      </c>
      <c r="M190" s="2">
        <f>+Tabla35[[#This Row],[ENTRADAS]]*Tabla35[[#This Row],[PRECIO]]</f>
        <v>0</v>
      </c>
      <c r="N190" s="2">
        <f>+Tabla35[[#This Row],[SALIDAS]]*Tabla35[[#This Row],[PRECIO]]</f>
        <v>132.41999999999999</v>
      </c>
      <c r="O190" s="2">
        <f>+Tabla35[[#This Row],[BALANCE INICIAL2]]+Tabla35[[#This Row],[ENTRADAS3]]-Tabla35[[#This Row],[SALIDAS4]]</f>
        <v>3178.0799999999995</v>
      </c>
    </row>
    <row r="191" spans="1:15">
      <c r="A191" s="9" t="s">
        <v>34</v>
      </c>
      <c r="B191" t="s">
        <v>877</v>
      </c>
      <c r="C191" t="s">
        <v>80</v>
      </c>
      <c r="D191" t="s">
        <v>191</v>
      </c>
      <c r="F191" s="9" t="s">
        <v>820</v>
      </c>
      <c r="G191">
        <v>30</v>
      </c>
      <c r="J191">
        <f>+Tabla35[[#This Row],[BALANCE INICIAL]]+Tabla35[[#This Row],[ENTRADAS]]-Tabla35[[#This Row],[SALIDAS]]</f>
        <v>30</v>
      </c>
      <c r="K191" s="2">
        <v>215.04</v>
      </c>
      <c r="L191" s="2">
        <f>+Tabla35[[#This Row],[BALANCE INICIAL]]*Tabla35[[#This Row],[PRECIO]]</f>
        <v>6451.2</v>
      </c>
      <c r="M191" s="2">
        <f>+Tabla35[[#This Row],[ENTRADAS]]*Tabla35[[#This Row],[PRECIO]]</f>
        <v>0</v>
      </c>
      <c r="N191" s="2">
        <f>+Tabla35[[#This Row],[SALIDAS]]*Tabla35[[#This Row],[PRECIO]]</f>
        <v>0</v>
      </c>
      <c r="O191" s="2">
        <f>+Tabla35[[#This Row],[BALANCE INICIAL2]]+Tabla35[[#This Row],[ENTRADAS3]]-Tabla35[[#This Row],[SALIDAS4]]</f>
        <v>6451.2</v>
      </c>
    </row>
    <row r="192" spans="1:15">
      <c r="A192" s="9" t="s">
        <v>34</v>
      </c>
      <c r="B192" t="s">
        <v>877</v>
      </c>
      <c r="C192" t="s">
        <v>80</v>
      </c>
      <c r="D192" t="s">
        <v>255</v>
      </c>
      <c r="F192" s="9" t="s">
        <v>820</v>
      </c>
      <c r="G192">
        <v>83</v>
      </c>
      <c r="J192">
        <f>+Tabla35[[#This Row],[BALANCE INICIAL]]+Tabla35[[#This Row],[ENTRADAS]]-Tabla35[[#This Row],[SALIDAS]]</f>
        <v>83</v>
      </c>
      <c r="K192" s="2">
        <v>245</v>
      </c>
      <c r="L192" s="2">
        <f>+Tabla35[[#This Row],[BALANCE INICIAL]]*Tabla35[[#This Row],[PRECIO]]</f>
        <v>20335</v>
      </c>
      <c r="M192" s="2">
        <f>+Tabla35[[#This Row],[ENTRADAS]]*Tabla35[[#This Row],[PRECIO]]</f>
        <v>0</v>
      </c>
      <c r="N192" s="2">
        <f>+Tabla35[[#This Row],[SALIDAS]]*Tabla35[[#This Row],[PRECIO]]</f>
        <v>0</v>
      </c>
      <c r="O192" s="2">
        <f>+Tabla35[[#This Row],[BALANCE INICIAL2]]+Tabla35[[#This Row],[ENTRADAS3]]-Tabla35[[#This Row],[SALIDAS4]]</f>
        <v>20335</v>
      </c>
    </row>
    <row r="193" spans="1:15">
      <c r="A193" s="9" t="s">
        <v>34</v>
      </c>
      <c r="B193" t="s">
        <v>877</v>
      </c>
      <c r="C193" t="s">
        <v>80</v>
      </c>
      <c r="D193" t="s">
        <v>361</v>
      </c>
      <c r="F193" s="9" t="s">
        <v>820</v>
      </c>
      <c r="G193">
        <v>12</v>
      </c>
      <c r="J193">
        <f>+Tabla35[[#This Row],[BALANCE INICIAL]]+Tabla35[[#This Row],[ENTRADAS]]-Tabla35[[#This Row],[SALIDAS]]</f>
        <v>12</v>
      </c>
      <c r="K193" s="2">
        <v>25.37</v>
      </c>
      <c r="L193" s="2">
        <f>+Tabla35[[#This Row],[BALANCE INICIAL]]*Tabla35[[#This Row],[PRECIO]]</f>
        <v>304.44</v>
      </c>
      <c r="M193" s="2">
        <f>+Tabla35[[#This Row],[ENTRADAS]]*Tabla35[[#This Row],[PRECIO]]</f>
        <v>0</v>
      </c>
      <c r="N193" s="2">
        <f>+Tabla35[[#This Row],[SALIDAS]]*Tabla35[[#This Row],[PRECIO]]</f>
        <v>0</v>
      </c>
      <c r="O193" s="2">
        <f>+Tabla35[[#This Row],[BALANCE INICIAL2]]+Tabla35[[#This Row],[ENTRADAS3]]-Tabla35[[#This Row],[SALIDAS4]]</f>
        <v>304.44</v>
      </c>
    </row>
    <row r="194" spans="1:15">
      <c r="A194" s="9" t="s">
        <v>34</v>
      </c>
      <c r="B194" t="s">
        <v>877</v>
      </c>
      <c r="C194" t="s">
        <v>80</v>
      </c>
      <c r="D194" t="s">
        <v>362</v>
      </c>
      <c r="F194" s="9" t="s">
        <v>820</v>
      </c>
      <c r="G194">
        <v>12</v>
      </c>
      <c r="J194">
        <f>+Tabla35[[#This Row],[BALANCE INICIAL]]+Tabla35[[#This Row],[ENTRADAS]]-Tabla35[[#This Row],[SALIDAS]]</f>
        <v>12</v>
      </c>
      <c r="K194" s="2">
        <v>227.75</v>
      </c>
      <c r="L194" s="2">
        <f>+Tabla35[[#This Row],[BALANCE INICIAL]]*Tabla35[[#This Row],[PRECIO]]</f>
        <v>2733</v>
      </c>
      <c r="M194" s="2">
        <f>+Tabla35[[#This Row],[ENTRADAS]]*Tabla35[[#This Row],[PRECIO]]</f>
        <v>0</v>
      </c>
      <c r="N194" s="2">
        <f>+Tabla35[[#This Row],[SALIDAS]]*Tabla35[[#This Row],[PRECIO]]</f>
        <v>0</v>
      </c>
      <c r="O194" s="2">
        <f>+Tabla35[[#This Row],[BALANCE INICIAL2]]+Tabla35[[#This Row],[ENTRADAS3]]-Tabla35[[#This Row],[SALIDAS4]]</f>
        <v>2733</v>
      </c>
    </row>
    <row r="195" spans="1:15">
      <c r="A195" s="9" t="s">
        <v>34</v>
      </c>
      <c r="B195" s="17" t="s">
        <v>877</v>
      </c>
      <c r="C195" t="s">
        <v>80</v>
      </c>
      <c r="D195" t="s">
        <v>386</v>
      </c>
      <c r="F195" s="9" t="s">
        <v>846</v>
      </c>
      <c r="G195">
        <v>130</v>
      </c>
      <c r="I195">
        <v>45</v>
      </c>
      <c r="J195">
        <f>+Tabla35[[#This Row],[BALANCE INICIAL]]+Tabla35[[#This Row],[ENTRADAS]]-Tabla35[[#This Row],[SALIDAS]]</f>
        <v>85</v>
      </c>
      <c r="K195" s="2">
        <v>290</v>
      </c>
      <c r="L195" s="2">
        <f>+Tabla35[[#This Row],[BALANCE INICIAL]]*Tabla35[[#This Row],[PRECIO]]</f>
        <v>37700</v>
      </c>
      <c r="M195" s="2">
        <f>+Tabla35[[#This Row],[ENTRADAS]]*Tabla35[[#This Row],[PRECIO]]</f>
        <v>0</v>
      </c>
      <c r="N195" s="2">
        <f>+Tabla35[[#This Row],[SALIDAS]]*Tabla35[[#This Row],[PRECIO]]</f>
        <v>13050</v>
      </c>
      <c r="O195" s="2">
        <f>+Tabla35[[#This Row],[BALANCE INICIAL2]]+Tabla35[[#This Row],[ENTRADAS3]]-Tabla35[[#This Row],[SALIDAS4]]</f>
        <v>24650</v>
      </c>
    </row>
    <row r="196" spans="1:15">
      <c r="A196" s="9" t="s">
        <v>34</v>
      </c>
      <c r="B196" s="17" t="s">
        <v>877</v>
      </c>
      <c r="C196" t="s">
        <v>80</v>
      </c>
      <c r="D196" t="s">
        <v>386</v>
      </c>
      <c r="F196" s="9" t="s">
        <v>820</v>
      </c>
      <c r="G196">
        <v>135</v>
      </c>
      <c r="I196">
        <v>35</v>
      </c>
      <c r="J196">
        <f>+Tabla35[[#This Row],[BALANCE INICIAL]]+Tabla35[[#This Row],[ENTRADAS]]-Tabla35[[#This Row],[SALIDAS]]</f>
        <v>100</v>
      </c>
      <c r="K196" s="2">
        <v>420</v>
      </c>
      <c r="L196" s="2">
        <f>+Tabla35[[#This Row],[BALANCE INICIAL]]*Tabla35[[#This Row],[PRECIO]]</f>
        <v>56700</v>
      </c>
      <c r="M196" s="2">
        <f>+Tabla35[[#This Row],[ENTRADAS]]*Tabla35[[#This Row],[PRECIO]]</f>
        <v>0</v>
      </c>
      <c r="N196" s="2">
        <f>+Tabla35[[#This Row],[SALIDAS]]*Tabla35[[#This Row],[PRECIO]]</f>
        <v>14700</v>
      </c>
      <c r="O196" s="2">
        <f>+Tabla35[[#This Row],[BALANCE INICIAL2]]+Tabla35[[#This Row],[ENTRADAS3]]-Tabla35[[#This Row],[SALIDAS4]]</f>
        <v>42000</v>
      </c>
    </row>
    <row r="197" spans="1:15">
      <c r="A197" s="9" t="s">
        <v>34</v>
      </c>
      <c r="B197" s="17" t="s">
        <v>877</v>
      </c>
      <c r="C197" t="s">
        <v>80</v>
      </c>
      <c r="D197" t="s">
        <v>439</v>
      </c>
      <c r="F197" s="9" t="s">
        <v>820</v>
      </c>
      <c r="G197">
        <v>10</v>
      </c>
      <c r="I197">
        <v>1</v>
      </c>
      <c r="J197">
        <f>+Tabla35[[#This Row],[BALANCE INICIAL]]+Tabla35[[#This Row],[ENTRADAS]]-Tabla35[[#This Row],[SALIDAS]]</f>
        <v>9</v>
      </c>
      <c r="K197" s="2">
        <v>128</v>
      </c>
      <c r="L197" s="2">
        <f>+Tabla35[[#This Row],[BALANCE INICIAL]]*Tabla35[[#This Row],[PRECIO]]</f>
        <v>1280</v>
      </c>
      <c r="M197" s="2">
        <f>+Tabla35[[#This Row],[ENTRADAS]]*Tabla35[[#This Row],[PRECIO]]</f>
        <v>0</v>
      </c>
      <c r="N197" s="2">
        <f>+Tabla35[[#This Row],[SALIDAS]]*Tabla35[[#This Row],[PRECIO]]</f>
        <v>128</v>
      </c>
      <c r="O197" s="2">
        <f>+Tabla35[[#This Row],[BALANCE INICIAL2]]+Tabla35[[#This Row],[ENTRADAS3]]-Tabla35[[#This Row],[SALIDAS4]]</f>
        <v>1152</v>
      </c>
    </row>
    <row r="198" spans="1:15">
      <c r="A198" s="9" t="s">
        <v>34</v>
      </c>
      <c r="B198" s="17" t="s">
        <v>877</v>
      </c>
      <c r="C198" t="s">
        <v>80</v>
      </c>
      <c r="D198" t="s">
        <v>440</v>
      </c>
      <c r="F198" s="9" t="s">
        <v>820</v>
      </c>
      <c r="G198">
        <v>14</v>
      </c>
      <c r="I198">
        <v>1</v>
      </c>
      <c r="J198">
        <f>+Tabla35[[#This Row],[BALANCE INICIAL]]+Tabla35[[#This Row],[ENTRADAS]]-Tabla35[[#This Row],[SALIDAS]]</f>
        <v>13</v>
      </c>
      <c r="K198" s="2">
        <v>13.93</v>
      </c>
      <c r="L198" s="2">
        <f>+Tabla35[[#This Row],[BALANCE INICIAL]]*Tabla35[[#This Row],[PRECIO]]</f>
        <v>195.01999999999998</v>
      </c>
      <c r="M198" s="2">
        <f>+Tabla35[[#This Row],[ENTRADAS]]*Tabla35[[#This Row],[PRECIO]]</f>
        <v>0</v>
      </c>
      <c r="N198" s="2">
        <f>+Tabla35[[#This Row],[SALIDAS]]*Tabla35[[#This Row],[PRECIO]]</f>
        <v>13.93</v>
      </c>
      <c r="O198" s="2">
        <f>+Tabla35[[#This Row],[BALANCE INICIAL2]]+Tabla35[[#This Row],[ENTRADAS3]]-Tabla35[[#This Row],[SALIDAS4]]</f>
        <v>181.08999999999997</v>
      </c>
    </row>
    <row r="199" spans="1:15">
      <c r="A199" s="9" t="s">
        <v>34</v>
      </c>
      <c r="B199" s="17" t="s">
        <v>877</v>
      </c>
      <c r="C199" t="s">
        <v>80</v>
      </c>
      <c r="D199" t="s">
        <v>441</v>
      </c>
      <c r="F199" s="9" t="s">
        <v>826</v>
      </c>
      <c r="G199">
        <v>13</v>
      </c>
      <c r="J199">
        <f>+Tabla35[[#This Row],[BALANCE INICIAL]]+Tabla35[[#This Row],[ENTRADAS]]-Tabla35[[#This Row],[SALIDAS]]</f>
        <v>13</v>
      </c>
      <c r="K199" s="2">
        <v>13.93</v>
      </c>
      <c r="L199" s="2">
        <f>+Tabla35[[#This Row],[BALANCE INICIAL]]*Tabla35[[#This Row],[PRECIO]]</f>
        <v>181.09</v>
      </c>
      <c r="M199" s="2">
        <f>+Tabla35[[#This Row],[ENTRADAS]]*Tabla35[[#This Row],[PRECIO]]</f>
        <v>0</v>
      </c>
      <c r="N199" s="2">
        <f>+Tabla35[[#This Row],[SALIDAS]]*Tabla35[[#This Row],[PRECIO]]</f>
        <v>0</v>
      </c>
      <c r="O199" s="2">
        <f>+Tabla35[[#This Row],[BALANCE INICIAL2]]+Tabla35[[#This Row],[ENTRADAS3]]-Tabla35[[#This Row],[SALIDAS4]]</f>
        <v>181.09</v>
      </c>
    </row>
    <row r="200" spans="1:15">
      <c r="A200" s="9" t="s">
        <v>34</v>
      </c>
      <c r="B200" s="17" t="s">
        <v>877</v>
      </c>
      <c r="C200" t="s">
        <v>80</v>
      </c>
      <c r="D200" t="s">
        <v>442</v>
      </c>
      <c r="F200" s="9" t="s">
        <v>820</v>
      </c>
      <c r="G200">
        <v>14</v>
      </c>
      <c r="J200">
        <f>+Tabla35[[#This Row],[BALANCE INICIAL]]+Tabla35[[#This Row],[ENTRADAS]]-Tabla35[[#This Row],[SALIDAS]]</f>
        <v>14</v>
      </c>
      <c r="K200" s="2">
        <v>9.76</v>
      </c>
      <c r="L200" s="2">
        <f>+Tabla35[[#This Row],[BALANCE INICIAL]]*Tabla35[[#This Row],[PRECIO]]</f>
        <v>136.63999999999999</v>
      </c>
      <c r="M200" s="2">
        <f>+Tabla35[[#This Row],[ENTRADAS]]*Tabla35[[#This Row],[PRECIO]]</f>
        <v>0</v>
      </c>
      <c r="N200" s="2">
        <f>+Tabla35[[#This Row],[SALIDAS]]*Tabla35[[#This Row],[PRECIO]]</f>
        <v>0</v>
      </c>
      <c r="O200" s="2">
        <f>+Tabla35[[#This Row],[BALANCE INICIAL2]]+Tabla35[[#This Row],[ENTRADAS3]]-Tabla35[[#This Row],[SALIDAS4]]</f>
        <v>136.63999999999999</v>
      </c>
    </row>
    <row r="201" spans="1:15">
      <c r="A201" s="9" t="s">
        <v>34</v>
      </c>
      <c r="B201" s="17" t="s">
        <v>877</v>
      </c>
      <c r="C201" t="s">
        <v>80</v>
      </c>
      <c r="D201" t="s">
        <v>443</v>
      </c>
      <c r="F201" s="9" t="s">
        <v>826</v>
      </c>
      <c r="G201">
        <v>19</v>
      </c>
      <c r="J201">
        <f>+Tabla35[[#This Row],[BALANCE INICIAL]]+Tabla35[[#This Row],[ENTRADAS]]-Tabla35[[#This Row],[SALIDAS]]</f>
        <v>19</v>
      </c>
      <c r="K201" s="2">
        <v>14.1</v>
      </c>
      <c r="L201" s="2">
        <f>+Tabla35[[#This Row],[BALANCE INICIAL]]*Tabla35[[#This Row],[PRECIO]]</f>
        <v>267.89999999999998</v>
      </c>
      <c r="M201" s="2">
        <f>+Tabla35[[#This Row],[ENTRADAS]]*Tabla35[[#This Row],[PRECIO]]</f>
        <v>0</v>
      </c>
      <c r="N201" s="2">
        <f>+Tabla35[[#This Row],[SALIDAS]]*Tabla35[[#This Row],[PRECIO]]</f>
        <v>0</v>
      </c>
      <c r="O201" s="2">
        <f>+Tabla35[[#This Row],[BALANCE INICIAL2]]+Tabla35[[#This Row],[ENTRADAS3]]-Tabla35[[#This Row],[SALIDAS4]]</f>
        <v>267.89999999999998</v>
      </c>
    </row>
    <row r="202" spans="1:15">
      <c r="A202" s="9" t="s">
        <v>34</v>
      </c>
      <c r="B202" s="17" t="s">
        <v>877</v>
      </c>
      <c r="C202" t="s">
        <v>80</v>
      </c>
      <c r="D202" t="s">
        <v>444</v>
      </c>
      <c r="F202" s="9" t="s">
        <v>820</v>
      </c>
      <c r="G202">
        <v>10</v>
      </c>
      <c r="J202">
        <f>+Tabla35[[#This Row],[BALANCE INICIAL]]+Tabla35[[#This Row],[ENTRADAS]]-Tabla35[[#This Row],[SALIDAS]]</f>
        <v>10</v>
      </c>
      <c r="K202" s="2">
        <v>9.98</v>
      </c>
      <c r="L202" s="2">
        <f>+Tabla35[[#This Row],[BALANCE INICIAL]]*Tabla35[[#This Row],[PRECIO]]</f>
        <v>99.800000000000011</v>
      </c>
      <c r="M202" s="2">
        <f>+Tabla35[[#This Row],[ENTRADAS]]*Tabla35[[#This Row],[PRECIO]]</f>
        <v>0</v>
      </c>
      <c r="N202" s="2">
        <f>+Tabla35[[#This Row],[SALIDAS]]*Tabla35[[#This Row],[PRECIO]]</f>
        <v>0</v>
      </c>
      <c r="O202" s="2">
        <f>+Tabla35[[#This Row],[BALANCE INICIAL2]]+Tabla35[[#This Row],[ENTRADAS3]]-Tabla35[[#This Row],[SALIDAS4]]</f>
        <v>99.800000000000011</v>
      </c>
    </row>
    <row r="203" spans="1:15">
      <c r="A203" s="9" t="s">
        <v>34</v>
      </c>
      <c r="B203" s="17" t="s">
        <v>877</v>
      </c>
      <c r="C203" t="s">
        <v>80</v>
      </c>
      <c r="D203" t="s">
        <v>445</v>
      </c>
      <c r="F203" s="9" t="s">
        <v>820</v>
      </c>
      <c r="G203">
        <v>50</v>
      </c>
      <c r="J203">
        <f>+Tabla35[[#This Row],[BALANCE INICIAL]]+Tabla35[[#This Row],[ENTRADAS]]-Tabla35[[#This Row],[SALIDAS]]</f>
        <v>50</v>
      </c>
      <c r="K203" s="2">
        <v>196.34</v>
      </c>
      <c r="L203" s="2">
        <f>+Tabla35[[#This Row],[BALANCE INICIAL]]*Tabla35[[#This Row],[PRECIO]]</f>
        <v>9817</v>
      </c>
      <c r="M203" s="2">
        <f>+Tabla35[[#This Row],[ENTRADAS]]*Tabla35[[#This Row],[PRECIO]]</f>
        <v>0</v>
      </c>
      <c r="N203" s="2">
        <f>+Tabla35[[#This Row],[SALIDAS]]*Tabla35[[#This Row],[PRECIO]]</f>
        <v>0</v>
      </c>
      <c r="O203" s="2">
        <f>+Tabla35[[#This Row],[BALANCE INICIAL2]]+Tabla35[[#This Row],[ENTRADAS3]]-Tabla35[[#This Row],[SALIDAS4]]</f>
        <v>9817</v>
      </c>
    </row>
    <row r="204" spans="1:15">
      <c r="A204" s="9" t="s">
        <v>34</v>
      </c>
      <c r="B204" s="17" t="s">
        <v>877</v>
      </c>
      <c r="C204" t="s">
        <v>80</v>
      </c>
      <c r="D204" t="s">
        <v>446</v>
      </c>
      <c r="F204" s="9" t="s">
        <v>820</v>
      </c>
      <c r="G204">
        <v>7</v>
      </c>
      <c r="J204">
        <f>+Tabla35[[#This Row],[BALANCE INICIAL]]+Tabla35[[#This Row],[ENTRADAS]]-Tabla35[[#This Row],[SALIDAS]]</f>
        <v>7</v>
      </c>
      <c r="K204" s="2">
        <v>190</v>
      </c>
      <c r="L204" s="2">
        <f>+Tabla35[[#This Row],[BALANCE INICIAL]]*Tabla35[[#This Row],[PRECIO]]</f>
        <v>1330</v>
      </c>
      <c r="M204" s="2">
        <f>+Tabla35[[#This Row],[ENTRADAS]]*Tabla35[[#This Row],[PRECIO]]</f>
        <v>0</v>
      </c>
      <c r="N204" s="2">
        <f>+Tabla35[[#This Row],[SALIDAS]]*Tabla35[[#This Row],[PRECIO]]</f>
        <v>0</v>
      </c>
      <c r="O204" s="2">
        <f>+Tabla35[[#This Row],[BALANCE INICIAL2]]+Tabla35[[#This Row],[ENTRADAS3]]-Tabla35[[#This Row],[SALIDAS4]]</f>
        <v>1330</v>
      </c>
    </row>
    <row r="205" spans="1:15">
      <c r="A205" s="9" t="s">
        <v>34</v>
      </c>
      <c r="B205" s="17" t="s">
        <v>877</v>
      </c>
      <c r="C205" t="s">
        <v>80</v>
      </c>
      <c r="D205" t="s">
        <v>447</v>
      </c>
      <c r="F205" s="9" t="s">
        <v>820</v>
      </c>
      <c r="G205">
        <v>3</v>
      </c>
      <c r="J205">
        <f>+Tabla35[[#This Row],[BALANCE INICIAL]]+Tabla35[[#This Row],[ENTRADAS]]-Tabla35[[#This Row],[SALIDAS]]</f>
        <v>3</v>
      </c>
      <c r="K205" s="2">
        <v>1348</v>
      </c>
      <c r="L205" s="2">
        <f>+Tabla35[[#This Row],[BALANCE INICIAL]]*Tabla35[[#This Row],[PRECIO]]</f>
        <v>4044</v>
      </c>
      <c r="M205" s="2">
        <f>+Tabla35[[#This Row],[ENTRADAS]]*Tabla35[[#This Row],[PRECIO]]</f>
        <v>0</v>
      </c>
      <c r="N205" s="2">
        <f>+Tabla35[[#This Row],[SALIDAS]]*Tabla35[[#This Row],[PRECIO]]</f>
        <v>0</v>
      </c>
      <c r="O205" s="2">
        <f>+Tabla35[[#This Row],[BALANCE INICIAL2]]+Tabla35[[#This Row],[ENTRADAS3]]-Tabla35[[#This Row],[SALIDAS4]]</f>
        <v>4044</v>
      </c>
    </row>
    <row r="206" spans="1:15">
      <c r="A206" s="9" t="s">
        <v>34</v>
      </c>
      <c r="B206" s="17" t="s">
        <v>877</v>
      </c>
      <c r="C206" t="s">
        <v>80</v>
      </c>
      <c r="D206" t="s">
        <v>448</v>
      </c>
      <c r="F206" s="9" t="s">
        <v>820</v>
      </c>
      <c r="G206">
        <v>9</v>
      </c>
      <c r="J206">
        <f>+Tabla35[[#This Row],[BALANCE INICIAL]]+Tabla35[[#This Row],[ENTRADAS]]-Tabla35[[#This Row],[SALIDAS]]</f>
        <v>9</v>
      </c>
      <c r="K206" s="2">
        <v>3655</v>
      </c>
      <c r="L206" s="2">
        <f>+Tabla35[[#This Row],[BALANCE INICIAL]]*Tabla35[[#This Row],[PRECIO]]</f>
        <v>32895</v>
      </c>
      <c r="M206" s="2">
        <f>+Tabla35[[#This Row],[ENTRADAS]]*Tabla35[[#This Row],[PRECIO]]</f>
        <v>0</v>
      </c>
      <c r="N206" s="2">
        <f>+Tabla35[[#This Row],[SALIDAS]]*Tabla35[[#This Row],[PRECIO]]</f>
        <v>0</v>
      </c>
      <c r="O206" s="2">
        <f>+Tabla35[[#This Row],[BALANCE INICIAL2]]+Tabla35[[#This Row],[ENTRADAS3]]-Tabla35[[#This Row],[SALIDAS4]]</f>
        <v>32895</v>
      </c>
    </row>
    <row r="207" spans="1:15">
      <c r="A207" s="9" t="s">
        <v>34</v>
      </c>
      <c r="B207" s="17" t="s">
        <v>877</v>
      </c>
      <c r="C207" t="s">
        <v>80</v>
      </c>
      <c r="D207" t="s">
        <v>449</v>
      </c>
      <c r="F207" s="9" t="s">
        <v>861</v>
      </c>
      <c r="G207">
        <v>373</v>
      </c>
      <c r="J207">
        <f>+Tabla35[[#This Row],[BALANCE INICIAL]]+Tabla35[[#This Row],[ENTRADAS]]-Tabla35[[#This Row],[SALIDAS]]</f>
        <v>373</v>
      </c>
      <c r="K207" s="2">
        <v>949</v>
      </c>
      <c r="L207" s="2">
        <f>+Tabla35[[#This Row],[BALANCE INICIAL]]*Tabla35[[#This Row],[PRECIO]]</f>
        <v>353977</v>
      </c>
      <c r="M207" s="2">
        <f>+Tabla35[[#This Row],[ENTRADAS]]*Tabla35[[#This Row],[PRECIO]]</f>
        <v>0</v>
      </c>
      <c r="N207" s="2">
        <f>+Tabla35[[#This Row],[SALIDAS]]*Tabla35[[#This Row],[PRECIO]]</f>
        <v>0</v>
      </c>
      <c r="O207" s="2">
        <f>+Tabla35[[#This Row],[BALANCE INICIAL2]]+Tabla35[[#This Row],[ENTRADAS3]]-Tabla35[[#This Row],[SALIDAS4]]</f>
        <v>353977</v>
      </c>
    </row>
    <row r="208" spans="1:15">
      <c r="A208" s="9" t="s">
        <v>34</v>
      </c>
      <c r="B208" s="17" t="s">
        <v>877</v>
      </c>
      <c r="C208" t="s">
        <v>80</v>
      </c>
      <c r="D208" t="s">
        <v>450</v>
      </c>
      <c r="F208" s="9" t="s">
        <v>820</v>
      </c>
      <c r="G208">
        <v>3</v>
      </c>
      <c r="J208">
        <f>+Tabla35[[#This Row],[BALANCE INICIAL]]+Tabla35[[#This Row],[ENTRADAS]]-Tabla35[[#This Row],[SALIDAS]]</f>
        <v>3</v>
      </c>
      <c r="K208" s="2">
        <v>426.17</v>
      </c>
      <c r="L208" s="2">
        <f>+Tabla35[[#This Row],[BALANCE INICIAL]]*Tabla35[[#This Row],[PRECIO]]</f>
        <v>1278.51</v>
      </c>
      <c r="M208" s="2">
        <f>+Tabla35[[#This Row],[ENTRADAS]]*Tabla35[[#This Row],[PRECIO]]</f>
        <v>0</v>
      </c>
      <c r="N208" s="2">
        <f>+Tabla35[[#This Row],[SALIDAS]]*Tabla35[[#This Row],[PRECIO]]</f>
        <v>0</v>
      </c>
      <c r="O208" s="2">
        <f>+Tabla35[[#This Row],[BALANCE INICIAL2]]+Tabla35[[#This Row],[ENTRADAS3]]-Tabla35[[#This Row],[SALIDAS4]]</f>
        <v>1278.51</v>
      </c>
    </row>
    <row r="209" spans="1:15">
      <c r="A209" s="9" t="s">
        <v>34</v>
      </c>
      <c r="B209" s="17" t="s">
        <v>877</v>
      </c>
      <c r="C209" t="s">
        <v>80</v>
      </c>
      <c r="D209" t="s">
        <v>451</v>
      </c>
      <c r="F209" s="9" t="s">
        <v>820</v>
      </c>
      <c r="G209">
        <v>6</v>
      </c>
      <c r="J209">
        <f>+Tabla35[[#This Row],[BALANCE INICIAL]]+Tabla35[[#This Row],[ENTRADAS]]-Tabla35[[#This Row],[SALIDAS]]</f>
        <v>6</v>
      </c>
      <c r="K209" s="2">
        <v>230</v>
      </c>
      <c r="L209" s="2">
        <f>+Tabla35[[#This Row],[BALANCE INICIAL]]*Tabla35[[#This Row],[PRECIO]]</f>
        <v>1380</v>
      </c>
      <c r="M209" s="2">
        <f>+Tabla35[[#This Row],[ENTRADAS]]*Tabla35[[#This Row],[PRECIO]]</f>
        <v>0</v>
      </c>
      <c r="N209" s="2">
        <f>+Tabla35[[#This Row],[SALIDAS]]*Tabla35[[#This Row],[PRECIO]]</f>
        <v>0</v>
      </c>
      <c r="O209" s="2">
        <f>+Tabla35[[#This Row],[BALANCE INICIAL2]]+Tabla35[[#This Row],[ENTRADAS3]]-Tabla35[[#This Row],[SALIDAS4]]</f>
        <v>1380</v>
      </c>
    </row>
    <row r="210" spans="1:15">
      <c r="A210" s="9" t="s">
        <v>34</v>
      </c>
      <c r="B210" s="17" t="s">
        <v>877</v>
      </c>
      <c r="C210" t="s">
        <v>80</v>
      </c>
      <c r="D210" t="s">
        <v>452</v>
      </c>
      <c r="F210" s="9" t="s">
        <v>862</v>
      </c>
      <c r="G210">
        <v>200</v>
      </c>
      <c r="J210">
        <f>+Tabla35[[#This Row],[BALANCE INICIAL]]+Tabla35[[#This Row],[ENTRADAS]]-Tabla35[[#This Row],[SALIDAS]]</f>
        <v>200</v>
      </c>
      <c r="K210" s="2">
        <v>890</v>
      </c>
      <c r="L210" s="2">
        <f>+Tabla35[[#This Row],[BALANCE INICIAL]]*Tabla35[[#This Row],[PRECIO]]</f>
        <v>178000</v>
      </c>
      <c r="M210" s="2">
        <f>+Tabla35[[#This Row],[ENTRADAS]]*Tabla35[[#This Row],[PRECIO]]</f>
        <v>0</v>
      </c>
      <c r="N210" s="2">
        <f>+Tabla35[[#This Row],[SALIDAS]]*Tabla35[[#This Row],[PRECIO]]</f>
        <v>0</v>
      </c>
      <c r="O210" s="2">
        <f>+Tabla35[[#This Row],[BALANCE INICIAL2]]+Tabla35[[#This Row],[ENTRADAS3]]-Tabla35[[#This Row],[SALIDAS4]]</f>
        <v>178000</v>
      </c>
    </row>
    <row r="211" spans="1:15">
      <c r="A211" s="9" t="s">
        <v>34</v>
      </c>
      <c r="B211" s="17" t="s">
        <v>877</v>
      </c>
      <c r="C211" t="s">
        <v>80</v>
      </c>
      <c r="D211" t="s">
        <v>453</v>
      </c>
      <c r="F211" s="9" t="s">
        <v>820</v>
      </c>
      <c r="G211">
        <v>15</v>
      </c>
      <c r="J211">
        <f>+Tabla35[[#This Row],[BALANCE INICIAL]]+Tabla35[[#This Row],[ENTRADAS]]-Tabla35[[#This Row],[SALIDAS]]</f>
        <v>15</v>
      </c>
      <c r="K211" s="2">
        <v>15</v>
      </c>
      <c r="L211" s="2">
        <f>+Tabla35[[#This Row],[BALANCE INICIAL]]*Tabla35[[#This Row],[PRECIO]]</f>
        <v>225</v>
      </c>
      <c r="M211" s="2">
        <f>+Tabla35[[#This Row],[ENTRADAS]]*Tabla35[[#This Row],[PRECIO]]</f>
        <v>0</v>
      </c>
      <c r="N211" s="2">
        <f>+Tabla35[[#This Row],[SALIDAS]]*Tabla35[[#This Row],[PRECIO]]</f>
        <v>0</v>
      </c>
      <c r="O211" s="2">
        <f>+Tabla35[[#This Row],[BALANCE INICIAL2]]+Tabla35[[#This Row],[ENTRADAS3]]-Tabla35[[#This Row],[SALIDAS4]]</f>
        <v>225</v>
      </c>
    </row>
    <row r="212" spans="1:15">
      <c r="A212" s="9" t="s">
        <v>34</v>
      </c>
      <c r="B212" s="17" t="s">
        <v>877</v>
      </c>
      <c r="C212" t="s">
        <v>80</v>
      </c>
      <c r="D212" t="s">
        <v>454</v>
      </c>
      <c r="F212" s="9" t="s">
        <v>820</v>
      </c>
      <c r="H212">
        <v>20</v>
      </c>
      <c r="I212">
        <v>2</v>
      </c>
      <c r="J212">
        <f>+Tabla35[[#This Row],[BALANCE INICIAL]]+Tabla35[[#This Row],[ENTRADAS]]-Tabla35[[#This Row],[SALIDAS]]</f>
        <v>18</v>
      </c>
      <c r="K212" s="2">
        <v>109</v>
      </c>
      <c r="L212" s="2">
        <f>+Tabla35[[#This Row],[BALANCE INICIAL]]*Tabla35[[#This Row],[PRECIO]]</f>
        <v>0</v>
      </c>
      <c r="M212" s="2">
        <f>+Tabla35[[#This Row],[ENTRADAS]]*Tabla35[[#This Row],[PRECIO]]</f>
        <v>2180</v>
      </c>
      <c r="N212" s="2">
        <f>+Tabla35[[#This Row],[SALIDAS]]*Tabla35[[#This Row],[PRECIO]]</f>
        <v>218</v>
      </c>
      <c r="O212" s="2">
        <f>+Tabla35[[#This Row],[BALANCE INICIAL2]]+Tabla35[[#This Row],[ENTRADAS3]]-Tabla35[[#This Row],[SALIDAS4]]</f>
        <v>1962</v>
      </c>
    </row>
    <row r="213" spans="1:15">
      <c r="A213" s="9" t="s">
        <v>34</v>
      </c>
      <c r="B213" s="17" t="s">
        <v>877</v>
      </c>
      <c r="C213" t="s">
        <v>80</v>
      </c>
      <c r="D213" t="s">
        <v>455</v>
      </c>
      <c r="F213" s="9" t="s">
        <v>820</v>
      </c>
      <c r="H213">
        <v>20</v>
      </c>
      <c r="J213">
        <f>+Tabla35[[#This Row],[BALANCE INICIAL]]+Tabla35[[#This Row],[ENTRADAS]]-Tabla35[[#This Row],[SALIDAS]]</f>
        <v>20</v>
      </c>
      <c r="K213" s="2">
        <v>6.3</v>
      </c>
      <c r="L213" s="2">
        <f>+Tabla35[[#This Row],[BALANCE INICIAL]]*Tabla35[[#This Row],[PRECIO]]</f>
        <v>0</v>
      </c>
      <c r="M213" s="2">
        <f>+Tabla35[[#This Row],[ENTRADAS]]*Tabla35[[#This Row],[PRECIO]]</f>
        <v>126</v>
      </c>
      <c r="N213" s="2">
        <f>+Tabla35[[#This Row],[SALIDAS]]*Tabla35[[#This Row],[PRECIO]]</f>
        <v>0</v>
      </c>
      <c r="O213" s="2">
        <f>+Tabla35[[#This Row],[BALANCE INICIAL2]]+Tabla35[[#This Row],[ENTRADAS3]]-Tabla35[[#This Row],[SALIDAS4]]</f>
        <v>126</v>
      </c>
    </row>
    <row r="214" spans="1:15">
      <c r="A214" s="9" t="s">
        <v>34</v>
      </c>
      <c r="B214" s="17" t="s">
        <v>877</v>
      </c>
      <c r="C214" t="s">
        <v>80</v>
      </c>
      <c r="D214" t="s">
        <v>456</v>
      </c>
      <c r="F214" s="9" t="s">
        <v>820</v>
      </c>
      <c r="H214">
        <v>50</v>
      </c>
      <c r="J214">
        <f>+Tabla35[[#This Row],[BALANCE INICIAL]]+Tabla35[[#This Row],[ENTRADAS]]-Tabla35[[#This Row],[SALIDAS]]</f>
        <v>50</v>
      </c>
      <c r="K214" s="2">
        <v>6.2</v>
      </c>
      <c r="L214" s="2">
        <f>+Tabla35[[#This Row],[BALANCE INICIAL]]*Tabla35[[#This Row],[PRECIO]]</f>
        <v>0</v>
      </c>
      <c r="M214" s="2">
        <f>+Tabla35[[#This Row],[ENTRADAS]]*Tabla35[[#This Row],[PRECIO]]</f>
        <v>310</v>
      </c>
      <c r="N214" s="2">
        <f>+Tabla35[[#This Row],[SALIDAS]]*Tabla35[[#This Row],[PRECIO]]</f>
        <v>0</v>
      </c>
      <c r="O214" s="2">
        <f>+Tabla35[[#This Row],[BALANCE INICIAL2]]+Tabla35[[#This Row],[ENTRADAS3]]-Tabla35[[#This Row],[SALIDAS4]]</f>
        <v>310</v>
      </c>
    </row>
    <row r="215" spans="1:15">
      <c r="A215" s="9" t="s">
        <v>34</v>
      </c>
      <c r="B215" s="17" t="s">
        <v>877</v>
      </c>
      <c r="C215" t="s">
        <v>80</v>
      </c>
      <c r="D215" t="s">
        <v>457</v>
      </c>
      <c r="F215" s="9" t="s">
        <v>820</v>
      </c>
      <c r="H215">
        <v>4</v>
      </c>
      <c r="J215">
        <f>+Tabla35[[#This Row],[BALANCE INICIAL]]+Tabla35[[#This Row],[ENTRADAS]]-Tabla35[[#This Row],[SALIDAS]]</f>
        <v>4</v>
      </c>
      <c r="K215" s="2">
        <v>126</v>
      </c>
      <c r="L215" s="2">
        <f>+Tabla35[[#This Row],[BALANCE INICIAL]]*Tabla35[[#This Row],[PRECIO]]</f>
        <v>0</v>
      </c>
      <c r="M215" s="2">
        <f>+Tabla35[[#This Row],[ENTRADAS]]*Tabla35[[#This Row],[PRECIO]]</f>
        <v>504</v>
      </c>
      <c r="N215" s="2">
        <f>+Tabla35[[#This Row],[SALIDAS]]*Tabla35[[#This Row],[PRECIO]]</f>
        <v>0</v>
      </c>
      <c r="O215" s="2">
        <f>+Tabla35[[#This Row],[BALANCE INICIAL2]]+Tabla35[[#This Row],[ENTRADAS3]]-Tabla35[[#This Row],[SALIDAS4]]</f>
        <v>504</v>
      </c>
    </row>
    <row r="216" spans="1:15">
      <c r="A216" s="9" t="s">
        <v>34</v>
      </c>
      <c r="B216" s="17" t="s">
        <v>877</v>
      </c>
      <c r="C216" t="s">
        <v>80</v>
      </c>
      <c r="D216" t="s">
        <v>458</v>
      </c>
      <c r="F216" s="9" t="s">
        <v>820</v>
      </c>
      <c r="H216">
        <v>20</v>
      </c>
      <c r="J216">
        <f>+Tabla35[[#This Row],[BALANCE INICIAL]]+Tabla35[[#This Row],[ENTRADAS]]-Tabla35[[#This Row],[SALIDAS]]</f>
        <v>20</v>
      </c>
      <c r="K216" s="2">
        <v>428</v>
      </c>
      <c r="L216" s="2">
        <f>+Tabla35[[#This Row],[BALANCE INICIAL]]*Tabla35[[#This Row],[PRECIO]]</f>
        <v>0</v>
      </c>
      <c r="M216" s="2">
        <f>+Tabla35[[#This Row],[ENTRADAS]]*Tabla35[[#This Row],[PRECIO]]</f>
        <v>8560</v>
      </c>
      <c r="N216" s="2">
        <f>+Tabla35[[#This Row],[SALIDAS]]*Tabla35[[#This Row],[PRECIO]]</f>
        <v>0</v>
      </c>
      <c r="O216" s="2">
        <f>+Tabla35[[#This Row],[BALANCE INICIAL2]]+Tabla35[[#This Row],[ENTRADAS3]]-Tabla35[[#This Row],[SALIDAS4]]</f>
        <v>8560</v>
      </c>
    </row>
    <row r="217" spans="1:15">
      <c r="A217" s="9" t="s">
        <v>34</v>
      </c>
      <c r="B217" s="17" t="s">
        <v>877</v>
      </c>
      <c r="C217" t="s">
        <v>80</v>
      </c>
      <c r="D217" t="s">
        <v>459</v>
      </c>
      <c r="F217" s="9" t="s">
        <v>820</v>
      </c>
      <c r="H217">
        <v>20</v>
      </c>
      <c r="J217">
        <f>+Tabla35[[#This Row],[BALANCE INICIAL]]+Tabla35[[#This Row],[ENTRADAS]]-Tabla35[[#This Row],[SALIDAS]]</f>
        <v>20</v>
      </c>
      <c r="K217" s="2">
        <v>23</v>
      </c>
      <c r="L217" s="2">
        <f>+Tabla35[[#This Row],[BALANCE INICIAL]]*Tabla35[[#This Row],[PRECIO]]</f>
        <v>0</v>
      </c>
      <c r="M217" s="2">
        <f>+Tabla35[[#This Row],[ENTRADAS]]*Tabla35[[#This Row],[PRECIO]]</f>
        <v>460</v>
      </c>
      <c r="N217" s="2">
        <f>+Tabla35[[#This Row],[SALIDAS]]*Tabla35[[#This Row],[PRECIO]]</f>
        <v>0</v>
      </c>
      <c r="O217" s="2">
        <f>+Tabla35[[#This Row],[BALANCE INICIAL2]]+Tabla35[[#This Row],[ENTRADAS3]]-Tabla35[[#This Row],[SALIDAS4]]</f>
        <v>460</v>
      </c>
    </row>
    <row r="218" spans="1:15">
      <c r="A218" s="9" t="s">
        <v>34</v>
      </c>
      <c r="B218" s="17" t="s">
        <v>877</v>
      </c>
      <c r="C218" t="s">
        <v>80</v>
      </c>
      <c r="D218" t="s">
        <v>460</v>
      </c>
      <c r="F218" s="9" t="s">
        <v>820</v>
      </c>
      <c r="H218">
        <v>10</v>
      </c>
      <c r="J218">
        <f>+Tabla35[[#This Row],[BALANCE INICIAL]]+Tabla35[[#This Row],[ENTRADAS]]-Tabla35[[#This Row],[SALIDAS]]</f>
        <v>10</v>
      </c>
      <c r="K218" s="2">
        <v>297</v>
      </c>
      <c r="L218" s="2">
        <f>+Tabla35[[#This Row],[BALANCE INICIAL]]*Tabla35[[#This Row],[PRECIO]]</f>
        <v>0</v>
      </c>
      <c r="M218" s="2">
        <f>+Tabla35[[#This Row],[ENTRADAS]]*Tabla35[[#This Row],[PRECIO]]</f>
        <v>2970</v>
      </c>
      <c r="N218" s="2">
        <f>+Tabla35[[#This Row],[SALIDAS]]*Tabla35[[#This Row],[PRECIO]]</f>
        <v>0</v>
      </c>
      <c r="O218" s="2">
        <f>+Tabla35[[#This Row],[BALANCE INICIAL2]]+Tabla35[[#This Row],[ENTRADAS3]]-Tabla35[[#This Row],[SALIDAS4]]</f>
        <v>2970</v>
      </c>
    </row>
    <row r="219" spans="1:15">
      <c r="A219" s="9" t="s">
        <v>34</v>
      </c>
      <c r="B219" s="17" t="s">
        <v>877</v>
      </c>
      <c r="C219" t="s">
        <v>80</v>
      </c>
      <c r="D219" t="s">
        <v>461</v>
      </c>
      <c r="F219" s="9" t="s">
        <v>820</v>
      </c>
      <c r="H219">
        <v>1</v>
      </c>
      <c r="J219">
        <f>+Tabla35[[#This Row],[BALANCE INICIAL]]+Tabla35[[#This Row],[ENTRADAS]]-Tabla35[[#This Row],[SALIDAS]]</f>
        <v>1</v>
      </c>
      <c r="K219" s="2">
        <v>335</v>
      </c>
      <c r="L219" s="2">
        <f>+Tabla35[[#This Row],[BALANCE INICIAL]]*Tabla35[[#This Row],[PRECIO]]</f>
        <v>0</v>
      </c>
      <c r="M219" s="2">
        <f>+Tabla35[[#This Row],[ENTRADAS]]*Tabla35[[#This Row],[PRECIO]]</f>
        <v>335</v>
      </c>
      <c r="N219" s="2">
        <f>+Tabla35[[#This Row],[SALIDAS]]*Tabla35[[#This Row],[PRECIO]]</f>
        <v>0</v>
      </c>
      <c r="O219" s="2">
        <f>+Tabla35[[#This Row],[BALANCE INICIAL2]]+Tabla35[[#This Row],[ENTRADAS3]]-Tabla35[[#This Row],[SALIDAS4]]</f>
        <v>335</v>
      </c>
    </row>
    <row r="220" spans="1:15">
      <c r="A220" s="9" t="s">
        <v>34</v>
      </c>
      <c r="B220" s="17" t="s">
        <v>877</v>
      </c>
      <c r="C220" t="s">
        <v>80</v>
      </c>
      <c r="D220" t="s">
        <v>462</v>
      </c>
      <c r="F220" s="9" t="s">
        <v>820</v>
      </c>
      <c r="H220">
        <v>3</v>
      </c>
      <c r="J220">
        <f>+Tabla35[[#This Row],[BALANCE INICIAL]]+Tabla35[[#This Row],[ENTRADAS]]-Tabla35[[#This Row],[SALIDAS]]</f>
        <v>3</v>
      </c>
      <c r="K220" s="2">
        <v>4626</v>
      </c>
      <c r="L220" s="2">
        <f>+Tabla35[[#This Row],[BALANCE INICIAL]]*Tabla35[[#This Row],[PRECIO]]</f>
        <v>0</v>
      </c>
      <c r="M220" s="2">
        <f>+Tabla35[[#This Row],[ENTRADAS]]*Tabla35[[#This Row],[PRECIO]]</f>
        <v>13878</v>
      </c>
      <c r="N220" s="2">
        <f>+Tabla35[[#This Row],[SALIDAS]]*Tabla35[[#This Row],[PRECIO]]</f>
        <v>0</v>
      </c>
      <c r="O220" s="2">
        <f>+Tabla35[[#This Row],[BALANCE INICIAL2]]+Tabla35[[#This Row],[ENTRADAS3]]-Tabla35[[#This Row],[SALIDAS4]]</f>
        <v>13878</v>
      </c>
    </row>
    <row r="221" spans="1:15">
      <c r="A221" s="9" t="s">
        <v>34</v>
      </c>
      <c r="B221" s="17" t="s">
        <v>877</v>
      </c>
      <c r="C221" t="s">
        <v>80</v>
      </c>
      <c r="D221" t="s">
        <v>463</v>
      </c>
      <c r="F221" s="9" t="s">
        <v>820</v>
      </c>
      <c r="H221">
        <v>10</v>
      </c>
      <c r="J221">
        <f>+Tabla35[[#This Row],[BALANCE INICIAL]]+Tabla35[[#This Row],[ENTRADAS]]-Tabla35[[#This Row],[SALIDAS]]</f>
        <v>10</v>
      </c>
      <c r="K221" s="2">
        <v>416</v>
      </c>
      <c r="L221" s="2">
        <f>+Tabla35[[#This Row],[BALANCE INICIAL]]*Tabla35[[#This Row],[PRECIO]]</f>
        <v>0</v>
      </c>
      <c r="M221" s="2">
        <f>+Tabla35[[#This Row],[ENTRADAS]]*Tabla35[[#This Row],[PRECIO]]</f>
        <v>4160</v>
      </c>
      <c r="N221" s="2">
        <f>+Tabla35[[#This Row],[SALIDAS]]*Tabla35[[#This Row],[PRECIO]]</f>
        <v>0</v>
      </c>
      <c r="O221" s="2">
        <f>+Tabla35[[#This Row],[BALANCE INICIAL2]]+Tabla35[[#This Row],[ENTRADAS3]]-Tabla35[[#This Row],[SALIDAS4]]</f>
        <v>4160</v>
      </c>
    </row>
    <row r="222" spans="1:15">
      <c r="A222" s="30" t="s">
        <v>24</v>
      </c>
      <c r="B222" s="28" t="s">
        <v>875</v>
      </c>
      <c r="C222" s="29" t="s">
        <v>64</v>
      </c>
      <c r="D222" t="s">
        <v>991</v>
      </c>
      <c r="E222" t="s">
        <v>993</v>
      </c>
      <c r="F222" s="9" t="s">
        <v>820</v>
      </c>
      <c r="H222">
        <v>12</v>
      </c>
      <c r="I222">
        <v>1</v>
      </c>
      <c r="J222">
        <f>+Tabla35[[#This Row],[BALANCE INICIAL]]+Tabla35[[#This Row],[ENTRADAS]]-Tabla35[[#This Row],[SALIDAS]]</f>
        <v>11</v>
      </c>
      <c r="K222" s="2">
        <v>281.36</v>
      </c>
      <c r="L222" s="2">
        <f>+Tabla35[[#This Row],[BALANCE INICIAL]]*Tabla35[[#This Row],[PRECIO]]</f>
        <v>0</v>
      </c>
      <c r="M222" s="2">
        <f>+Tabla35[[#This Row],[ENTRADAS]]*Tabla35[[#This Row],[PRECIO]]</f>
        <v>3376.32</v>
      </c>
      <c r="N222" s="2">
        <f>+Tabla35[[#This Row],[SALIDAS]]*Tabla35[[#This Row],[PRECIO]]</f>
        <v>281.36</v>
      </c>
      <c r="O222" s="2">
        <f>+Tabla35[[#This Row],[BALANCE INICIAL2]]+Tabla35[[#This Row],[ENTRADAS3]]-Tabla35[[#This Row],[SALIDAS4]]</f>
        <v>3094.96</v>
      </c>
    </row>
    <row r="223" spans="1:15">
      <c r="A223" s="30" t="s">
        <v>24</v>
      </c>
      <c r="B223" s="28" t="s">
        <v>875</v>
      </c>
      <c r="C223" s="29" t="s">
        <v>64</v>
      </c>
      <c r="D223" t="s">
        <v>992</v>
      </c>
      <c r="E223" t="s">
        <v>993</v>
      </c>
      <c r="F223" s="9" t="s">
        <v>820</v>
      </c>
      <c r="H223">
        <v>18</v>
      </c>
      <c r="I223">
        <v>6</v>
      </c>
      <c r="J223">
        <f>+Tabla35[[#This Row],[BALANCE INICIAL]]+Tabla35[[#This Row],[ENTRADAS]]-Tabla35[[#This Row],[SALIDAS]]</f>
        <v>12</v>
      </c>
      <c r="K223" s="2">
        <v>1494.07</v>
      </c>
      <c r="L223" s="2">
        <f>+Tabla35[[#This Row],[BALANCE INICIAL]]*Tabla35[[#This Row],[PRECIO]]</f>
        <v>0</v>
      </c>
      <c r="M223" s="2">
        <f>+Tabla35[[#This Row],[ENTRADAS]]*Tabla35[[#This Row],[PRECIO]]</f>
        <v>26893.26</v>
      </c>
      <c r="N223" s="2">
        <f>+Tabla35[[#This Row],[SALIDAS]]*Tabla35[[#This Row],[PRECIO]]</f>
        <v>8964.42</v>
      </c>
      <c r="O223" s="2">
        <f>+Tabla35[[#This Row],[BALANCE INICIAL2]]+Tabla35[[#This Row],[ENTRADAS3]]-Tabla35[[#This Row],[SALIDAS4]]</f>
        <v>17928.839999999997</v>
      </c>
    </row>
    <row r="224" spans="1:15">
      <c r="A224" s="9" t="s">
        <v>34</v>
      </c>
      <c r="B224" s="17" t="s">
        <v>877</v>
      </c>
      <c r="C224" t="s">
        <v>80</v>
      </c>
      <c r="D224" t="s">
        <v>465</v>
      </c>
      <c r="F224" s="9" t="s">
        <v>820</v>
      </c>
      <c r="G224">
        <v>11</v>
      </c>
      <c r="I224">
        <v>1</v>
      </c>
      <c r="J224">
        <f>+Tabla35[[#This Row],[BALANCE INICIAL]]+Tabla35[[#This Row],[ENTRADAS]]-Tabla35[[#This Row],[SALIDAS]]</f>
        <v>10</v>
      </c>
      <c r="K224" s="2">
        <v>310.39999999999998</v>
      </c>
      <c r="L224" s="2">
        <f>+Tabla35[[#This Row],[BALANCE INICIAL]]*Tabla35[[#This Row],[PRECIO]]</f>
        <v>3414.3999999999996</v>
      </c>
      <c r="M224" s="2">
        <f>+Tabla35[[#This Row],[ENTRADAS]]*Tabla35[[#This Row],[PRECIO]]</f>
        <v>0</v>
      </c>
      <c r="N224" s="2">
        <f>+Tabla35[[#This Row],[SALIDAS]]*Tabla35[[#This Row],[PRECIO]]</f>
        <v>310.39999999999998</v>
      </c>
      <c r="O224" s="2">
        <f>+Tabla35[[#This Row],[BALANCE INICIAL2]]+Tabla35[[#This Row],[ENTRADAS3]]-Tabla35[[#This Row],[SALIDAS4]]</f>
        <v>3103.9999999999995</v>
      </c>
    </row>
    <row r="225" spans="1:15">
      <c r="A225" s="9" t="s">
        <v>34</v>
      </c>
      <c r="B225" s="17" t="s">
        <v>877</v>
      </c>
      <c r="C225" t="s">
        <v>80</v>
      </c>
      <c r="D225" t="s">
        <v>466</v>
      </c>
      <c r="F225" s="9" t="s">
        <v>820</v>
      </c>
      <c r="G225">
        <v>8</v>
      </c>
      <c r="J225">
        <f>+Tabla35[[#This Row],[BALANCE INICIAL]]+Tabla35[[#This Row],[ENTRADAS]]-Tabla35[[#This Row],[SALIDAS]]</f>
        <v>8</v>
      </c>
      <c r="K225" s="2">
        <v>310.39999999999998</v>
      </c>
      <c r="L225" s="2">
        <f>+Tabla35[[#This Row],[BALANCE INICIAL]]*Tabla35[[#This Row],[PRECIO]]</f>
        <v>2483.1999999999998</v>
      </c>
      <c r="M225" s="2">
        <f>+Tabla35[[#This Row],[ENTRADAS]]*Tabla35[[#This Row],[PRECIO]]</f>
        <v>0</v>
      </c>
      <c r="N225" s="2">
        <f>+Tabla35[[#This Row],[SALIDAS]]*Tabla35[[#This Row],[PRECIO]]</f>
        <v>0</v>
      </c>
      <c r="O225" s="2">
        <f>+Tabla35[[#This Row],[BALANCE INICIAL2]]+Tabla35[[#This Row],[ENTRADAS3]]-Tabla35[[#This Row],[SALIDAS4]]</f>
        <v>2483.1999999999998</v>
      </c>
    </row>
    <row r="226" spans="1:15">
      <c r="A226" s="9" t="s">
        <v>34</v>
      </c>
      <c r="B226" s="17" t="s">
        <v>877</v>
      </c>
      <c r="C226" t="s">
        <v>80</v>
      </c>
      <c r="D226" t="s">
        <v>467</v>
      </c>
      <c r="F226" s="9" t="s">
        <v>820</v>
      </c>
      <c r="G226">
        <v>2</v>
      </c>
      <c r="J226">
        <f>+Tabla35[[#This Row],[BALANCE INICIAL]]+Tabla35[[#This Row],[ENTRADAS]]-Tabla35[[#This Row],[SALIDAS]]</f>
        <v>2</v>
      </c>
      <c r="K226" s="2">
        <v>675</v>
      </c>
      <c r="L226" s="2">
        <f>+Tabla35[[#This Row],[BALANCE INICIAL]]*Tabla35[[#This Row],[PRECIO]]</f>
        <v>1350</v>
      </c>
      <c r="M226" s="2">
        <f>+Tabla35[[#This Row],[ENTRADAS]]*Tabla35[[#This Row],[PRECIO]]</f>
        <v>0</v>
      </c>
      <c r="N226" s="2">
        <f>+Tabla35[[#This Row],[SALIDAS]]*Tabla35[[#This Row],[PRECIO]]</f>
        <v>0</v>
      </c>
      <c r="O226" s="2">
        <f>+Tabla35[[#This Row],[BALANCE INICIAL2]]+Tabla35[[#This Row],[ENTRADAS3]]-Tabla35[[#This Row],[SALIDAS4]]</f>
        <v>1350</v>
      </c>
    </row>
    <row r="227" spans="1:15">
      <c r="A227" s="9" t="s">
        <v>34</v>
      </c>
      <c r="B227" s="17" t="s">
        <v>877</v>
      </c>
      <c r="C227" t="s">
        <v>80</v>
      </c>
      <c r="D227" t="s">
        <v>468</v>
      </c>
      <c r="F227" s="9" t="s">
        <v>826</v>
      </c>
      <c r="G227">
        <v>50</v>
      </c>
      <c r="J227">
        <f>+Tabla35[[#This Row],[BALANCE INICIAL]]+Tabla35[[#This Row],[ENTRADAS]]-Tabla35[[#This Row],[SALIDAS]]</f>
        <v>50</v>
      </c>
      <c r="K227" s="2">
        <v>70.510000000000005</v>
      </c>
      <c r="L227" s="2">
        <f>+Tabla35[[#This Row],[BALANCE INICIAL]]*Tabla35[[#This Row],[PRECIO]]</f>
        <v>3525.5000000000005</v>
      </c>
      <c r="M227" s="2">
        <f>+Tabla35[[#This Row],[ENTRADAS]]*Tabla35[[#This Row],[PRECIO]]</f>
        <v>0</v>
      </c>
      <c r="N227" s="2">
        <f>+Tabla35[[#This Row],[SALIDAS]]*Tabla35[[#This Row],[PRECIO]]</f>
        <v>0</v>
      </c>
      <c r="O227" s="2">
        <f>+Tabla35[[#This Row],[BALANCE INICIAL2]]+Tabla35[[#This Row],[ENTRADAS3]]-Tabla35[[#This Row],[SALIDAS4]]</f>
        <v>3525.5000000000005</v>
      </c>
    </row>
    <row r="228" spans="1:15">
      <c r="A228" s="9" t="s">
        <v>34</v>
      </c>
      <c r="B228" s="17" t="s">
        <v>877</v>
      </c>
      <c r="C228" t="s">
        <v>80</v>
      </c>
      <c r="D228" t="s">
        <v>469</v>
      </c>
      <c r="F228" s="9" t="s">
        <v>820</v>
      </c>
      <c r="G228">
        <v>30</v>
      </c>
      <c r="I228">
        <v>2</v>
      </c>
      <c r="J228">
        <f>+Tabla35[[#This Row],[BALANCE INICIAL]]+Tabla35[[#This Row],[ENTRADAS]]-Tabla35[[#This Row],[SALIDAS]]</f>
        <v>28</v>
      </c>
      <c r="K228" s="2">
        <v>336.37</v>
      </c>
      <c r="L228" s="2">
        <f>+Tabla35[[#This Row],[BALANCE INICIAL]]*Tabla35[[#This Row],[PRECIO]]</f>
        <v>10091.1</v>
      </c>
      <c r="M228" s="2">
        <f>+Tabla35[[#This Row],[ENTRADAS]]*Tabla35[[#This Row],[PRECIO]]</f>
        <v>0</v>
      </c>
      <c r="N228" s="2">
        <f>+Tabla35[[#This Row],[SALIDAS]]*Tabla35[[#This Row],[PRECIO]]</f>
        <v>672.74</v>
      </c>
      <c r="O228" s="2">
        <f>+Tabla35[[#This Row],[BALANCE INICIAL2]]+Tabla35[[#This Row],[ENTRADAS3]]-Tabla35[[#This Row],[SALIDAS4]]</f>
        <v>9418.36</v>
      </c>
    </row>
    <row r="229" spans="1:15">
      <c r="A229" s="9" t="s">
        <v>34</v>
      </c>
      <c r="B229" s="17" t="s">
        <v>877</v>
      </c>
      <c r="C229" t="s">
        <v>80</v>
      </c>
      <c r="D229" t="s">
        <v>470</v>
      </c>
      <c r="F229" s="9" t="s">
        <v>826</v>
      </c>
      <c r="G229">
        <v>23</v>
      </c>
      <c r="J229">
        <f>+Tabla35[[#This Row],[BALANCE INICIAL]]+Tabla35[[#This Row],[ENTRADAS]]-Tabla35[[#This Row],[SALIDAS]]</f>
        <v>23</v>
      </c>
      <c r="K229" s="2">
        <v>142.38</v>
      </c>
      <c r="L229" s="2">
        <f>+Tabla35[[#This Row],[BALANCE INICIAL]]*Tabla35[[#This Row],[PRECIO]]</f>
        <v>3274.74</v>
      </c>
      <c r="M229" s="2">
        <f>+Tabla35[[#This Row],[ENTRADAS]]*Tabla35[[#This Row],[PRECIO]]</f>
        <v>0</v>
      </c>
      <c r="N229" s="2">
        <f>+Tabla35[[#This Row],[SALIDAS]]*Tabla35[[#This Row],[PRECIO]]</f>
        <v>0</v>
      </c>
      <c r="O229" s="2">
        <f>+Tabla35[[#This Row],[BALANCE INICIAL2]]+Tabla35[[#This Row],[ENTRADAS3]]-Tabla35[[#This Row],[SALIDAS4]]</f>
        <v>3274.74</v>
      </c>
    </row>
    <row r="230" spans="1:15">
      <c r="A230" s="9" t="s">
        <v>34</v>
      </c>
      <c r="B230" s="17" t="s">
        <v>877</v>
      </c>
      <c r="C230" t="s">
        <v>104</v>
      </c>
      <c r="D230" t="s">
        <v>497</v>
      </c>
      <c r="F230" s="9" t="s">
        <v>826</v>
      </c>
      <c r="G230">
        <v>0</v>
      </c>
      <c r="J230">
        <f>+Tabla35[[#This Row],[BALANCE INICIAL]]+Tabla35[[#This Row],[ENTRADAS]]-Tabla35[[#This Row],[SALIDAS]]</f>
        <v>0</v>
      </c>
      <c r="K230" s="2">
        <v>8</v>
      </c>
      <c r="L230" s="2">
        <f>+Tabla35[[#This Row],[BALANCE INICIAL]]*Tabla35[[#This Row],[PRECIO]]</f>
        <v>0</v>
      </c>
      <c r="M230" s="2">
        <f>+Tabla35[[#This Row],[ENTRADAS]]*Tabla35[[#This Row],[PRECIO]]</f>
        <v>0</v>
      </c>
      <c r="N230" s="2">
        <f>+Tabla35[[#This Row],[SALIDAS]]*Tabla35[[#This Row],[PRECIO]]</f>
        <v>0</v>
      </c>
      <c r="O230" s="2">
        <f>+Tabla35[[#This Row],[BALANCE INICIAL2]]+Tabla35[[#This Row],[ENTRADAS3]]-Tabla35[[#This Row],[SALIDAS4]]</f>
        <v>0</v>
      </c>
    </row>
    <row r="231" spans="1:15">
      <c r="A231" s="9" t="s">
        <v>29</v>
      </c>
      <c r="B231" t="s">
        <v>878</v>
      </c>
      <c r="C231" t="s">
        <v>104</v>
      </c>
      <c r="D231" t="s">
        <v>504</v>
      </c>
      <c r="F231" s="9" t="s">
        <v>826</v>
      </c>
      <c r="G231">
        <v>0</v>
      </c>
      <c r="J231">
        <f>+Tabla35[[#This Row],[BALANCE INICIAL]]+Tabla35[[#This Row],[ENTRADAS]]-Tabla35[[#This Row],[SALIDAS]]</f>
        <v>0</v>
      </c>
      <c r="K231" s="2">
        <v>18</v>
      </c>
      <c r="L231" s="2">
        <f>+Tabla35[[#This Row],[BALANCE INICIAL]]*Tabla35[[#This Row],[PRECIO]]</f>
        <v>0</v>
      </c>
      <c r="M231" s="2">
        <f>+Tabla35[[#This Row],[ENTRADAS]]*Tabla35[[#This Row],[PRECIO]]</f>
        <v>0</v>
      </c>
      <c r="N231" s="2">
        <f>+Tabla35[[#This Row],[SALIDAS]]*Tabla35[[#This Row],[PRECIO]]</f>
        <v>0</v>
      </c>
      <c r="O231" s="2">
        <f>+Tabla35[[#This Row],[BALANCE INICIAL2]]+Tabla35[[#This Row],[ENTRADAS3]]-Tabla35[[#This Row],[SALIDAS4]]</f>
        <v>0</v>
      </c>
    </row>
    <row r="232" spans="1:15">
      <c r="A232" s="9" t="s">
        <v>34</v>
      </c>
      <c r="B232" t="s">
        <v>877</v>
      </c>
      <c r="C232" t="s">
        <v>104</v>
      </c>
      <c r="D232" t="s">
        <v>531</v>
      </c>
      <c r="F232" s="9" t="s">
        <v>826</v>
      </c>
      <c r="G232">
        <v>0</v>
      </c>
      <c r="J232">
        <f>+Tabla35[[#This Row],[BALANCE INICIAL]]+Tabla35[[#This Row],[ENTRADAS]]-Tabla35[[#This Row],[SALIDAS]]</f>
        <v>0</v>
      </c>
      <c r="K232" s="2">
        <v>138</v>
      </c>
      <c r="L232" s="2">
        <f>+Tabla35[[#This Row],[BALANCE INICIAL]]*Tabla35[[#This Row],[PRECIO]]</f>
        <v>0</v>
      </c>
      <c r="M232" s="2">
        <f>+Tabla35[[#This Row],[ENTRADAS]]*Tabla35[[#This Row],[PRECIO]]</f>
        <v>0</v>
      </c>
      <c r="N232" s="2">
        <f>+Tabla35[[#This Row],[SALIDAS]]*Tabla35[[#This Row],[PRECIO]]</f>
        <v>0</v>
      </c>
      <c r="O232" s="2">
        <f>+Tabla35[[#This Row],[BALANCE INICIAL2]]+Tabla35[[#This Row],[ENTRADAS3]]-Tabla35[[#This Row],[SALIDAS4]]</f>
        <v>0</v>
      </c>
    </row>
    <row r="233" spans="1:15">
      <c r="A233" s="9" t="s">
        <v>34</v>
      </c>
      <c r="B233" t="s">
        <v>877</v>
      </c>
      <c r="C233" t="s">
        <v>104</v>
      </c>
      <c r="D233" t="s">
        <v>532</v>
      </c>
      <c r="F233" s="9" t="s">
        <v>826</v>
      </c>
      <c r="G233">
        <v>0</v>
      </c>
      <c r="J233">
        <f>+Tabla35[[#This Row],[BALANCE INICIAL]]+Tabla35[[#This Row],[ENTRADAS]]-Tabla35[[#This Row],[SALIDAS]]</f>
        <v>0</v>
      </c>
      <c r="K233" s="2">
        <v>74</v>
      </c>
      <c r="L233" s="2">
        <f>+Tabla35[[#This Row],[BALANCE INICIAL]]*Tabla35[[#This Row],[PRECIO]]</f>
        <v>0</v>
      </c>
      <c r="M233" s="2">
        <f>+Tabla35[[#This Row],[ENTRADAS]]*Tabla35[[#This Row],[PRECIO]]</f>
        <v>0</v>
      </c>
      <c r="N233" s="2">
        <f>+Tabla35[[#This Row],[SALIDAS]]*Tabla35[[#This Row],[PRECIO]]</f>
        <v>0</v>
      </c>
      <c r="O233" s="2">
        <f>+Tabla35[[#This Row],[BALANCE INICIAL2]]+Tabla35[[#This Row],[ENTRADAS3]]-Tabla35[[#This Row],[SALIDAS4]]</f>
        <v>0</v>
      </c>
    </row>
    <row r="234" spans="1:15">
      <c r="A234" s="15" t="s">
        <v>34</v>
      </c>
      <c r="B234" s="17" t="s">
        <v>877</v>
      </c>
      <c r="C234" s="18" t="s">
        <v>80</v>
      </c>
      <c r="D234" t="s">
        <v>544</v>
      </c>
      <c r="F234" s="9" t="s">
        <v>834</v>
      </c>
      <c r="G234">
        <v>1</v>
      </c>
      <c r="J234">
        <f>+Tabla35[[#This Row],[BALANCE INICIAL]]+Tabla35[[#This Row],[ENTRADAS]]-Tabla35[[#This Row],[SALIDAS]]</f>
        <v>1</v>
      </c>
      <c r="K234" s="2">
        <v>225</v>
      </c>
      <c r="L234" s="2">
        <f>+Tabla35[[#This Row],[BALANCE INICIAL]]*Tabla35[[#This Row],[PRECIO]]</f>
        <v>225</v>
      </c>
      <c r="M234" s="2">
        <f>+Tabla35[[#This Row],[ENTRADAS]]*Tabla35[[#This Row],[PRECIO]]</f>
        <v>0</v>
      </c>
      <c r="N234" s="2">
        <f>+Tabla35[[#This Row],[SALIDAS]]*Tabla35[[#This Row],[PRECIO]]</f>
        <v>0</v>
      </c>
      <c r="O234" s="2">
        <f>+Tabla35[[#This Row],[BALANCE INICIAL2]]+Tabla35[[#This Row],[ENTRADAS3]]-Tabla35[[#This Row],[SALIDAS4]]</f>
        <v>225</v>
      </c>
    </row>
    <row r="235" spans="1:15">
      <c r="A235" s="9" t="s">
        <v>35</v>
      </c>
      <c r="B235" s="10" t="s">
        <v>883</v>
      </c>
      <c r="C235" t="s">
        <v>81</v>
      </c>
      <c r="D235" t="s">
        <v>181</v>
      </c>
      <c r="F235" s="9" t="s">
        <v>820</v>
      </c>
      <c r="G235">
        <v>22</v>
      </c>
      <c r="J235">
        <f>+Tabla35[[#This Row],[BALANCE INICIAL]]+Tabla35[[#This Row],[ENTRADAS]]-Tabla35[[#This Row],[SALIDAS]]</f>
        <v>22</v>
      </c>
      <c r="K235" s="2">
        <v>50</v>
      </c>
      <c r="L235" s="2">
        <f>+Tabla35[[#This Row],[BALANCE INICIAL]]*Tabla35[[#This Row],[PRECIO]]</f>
        <v>1100</v>
      </c>
      <c r="M235" s="2">
        <f>+Tabla35[[#This Row],[ENTRADAS]]*Tabla35[[#This Row],[PRECIO]]</f>
        <v>0</v>
      </c>
      <c r="N235" s="2">
        <f>+Tabla35[[#This Row],[SALIDAS]]*Tabla35[[#This Row],[PRECIO]]</f>
        <v>0</v>
      </c>
      <c r="O235" s="2">
        <f>+Tabla35[[#This Row],[BALANCE INICIAL2]]+Tabla35[[#This Row],[ENTRADAS3]]-Tabla35[[#This Row],[SALIDAS4]]</f>
        <v>1100</v>
      </c>
    </row>
    <row r="236" spans="1:15">
      <c r="A236" s="9" t="s">
        <v>35</v>
      </c>
      <c r="B236" s="10" t="s">
        <v>883</v>
      </c>
      <c r="C236" t="s">
        <v>81</v>
      </c>
      <c r="D236" t="s">
        <v>433</v>
      </c>
      <c r="F236" s="9" t="s">
        <v>826</v>
      </c>
      <c r="G236">
        <v>48</v>
      </c>
      <c r="J236">
        <f>+Tabla35[[#This Row],[BALANCE INICIAL]]+Tabla35[[#This Row],[ENTRADAS]]-Tabla35[[#This Row],[SALIDAS]]</f>
        <v>48</v>
      </c>
      <c r="K236" s="2">
        <v>813.56</v>
      </c>
      <c r="L236" s="2">
        <f>+Tabla35[[#This Row],[BALANCE INICIAL]]*Tabla35[[#This Row],[PRECIO]]</f>
        <v>39050.879999999997</v>
      </c>
      <c r="M236" s="2">
        <f>+Tabla35[[#This Row],[ENTRADAS]]*Tabla35[[#This Row],[PRECIO]]</f>
        <v>0</v>
      </c>
      <c r="N236" s="2">
        <f>+Tabla35[[#This Row],[SALIDAS]]*Tabla35[[#This Row],[PRECIO]]</f>
        <v>0</v>
      </c>
      <c r="O236" s="2">
        <f>+Tabla35[[#This Row],[BALANCE INICIAL2]]+Tabla35[[#This Row],[ENTRADAS3]]-Tabla35[[#This Row],[SALIDAS4]]</f>
        <v>39050.879999999997</v>
      </c>
    </row>
    <row r="237" spans="1:15">
      <c r="A237" s="9" t="s">
        <v>35</v>
      </c>
      <c r="B237" s="10" t="s">
        <v>883</v>
      </c>
      <c r="C237" t="s">
        <v>81</v>
      </c>
      <c r="D237" t="s">
        <v>434</v>
      </c>
      <c r="F237" s="9" t="s">
        <v>820</v>
      </c>
      <c r="G237">
        <v>30</v>
      </c>
      <c r="J237">
        <f>+Tabla35[[#This Row],[BALANCE INICIAL]]+Tabla35[[#This Row],[ENTRADAS]]-Tabla35[[#This Row],[SALIDAS]]</f>
        <v>30</v>
      </c>
      <c r="K237" s="2">
        <v>80.930000000000007</v>
      </c>
      <c r="L237" s="2">
        <f>+Tabla35[[#This Row],[BALANCE INICIAL]]*Tabla35[[#This Row],[PRECIO]]</f>
        <v>2427.9</v>
      </c>
      <c r="M237" s="2">
        <f>+Tabla35[[#This Row],[ENTRADAS]]*Tabla35[[#This Row],[PRECIO]]</f>
        <v>0</v>
      </c>
      <c r="N237" s="2">
        <f>+Tabla35[[#This Row],[SALIDAS]]*Tabla35[[#This Row],[PRECIO]]</f>
        <v>0</v>
      </c>
      <c r="O237" s="2">
        <f>+Tabla35[[#This Row],[BALANCE INICIAL2]]+Tabla35[[#This Row],[ENTRADAS3]]-Tabla35[[#This Row],[SALIDAS4]]</f>
        <v>2427.9</v>
      </c>
    </row>
    <row r="238" spans="1:15">
      <c r="A238" s="9" t="s">
        <v>35</v>
      </c>
      <c r="B238" s="10" t="s">
        <v>883</v>
      </c>
      <c r="C238" t="s">
        <v>81</v>
      </c>
      <c r="D238" t="s">
        <v>435</v>
      </c>
      <c r="F238" s="9" t="s">
        <v>826</v>
      </c>
      <c r="G238">
        <v>1</v>
      </c>
      <c r="J238">
        <f>+Tabla35[[#This Row],[BALANCE INICIAL]]+Tabla35[[#This Row],[ENTRADAS]]-Tabla35[[#This Row],[SALIDAS]]</f>
        <v>1</v>
      </c>
      <c r="K238" s="2">
        <v>466.44</v>
      </c>
      <c r="L238" s="2">
        <f>+Tabla35[[#This Row],[BALANCE INICIAL]]*Tabla35[[#This Row],[PRECIO]]</f>
        <v>466.44</v>
      </c>
      <c r="M238" s="2">
        <f>+Tabla35[[#This Row],[ENTRADAS]]*Tabla35[[#This Row],[PRECIO]]</f>
        <v>0</v>
      </c>
      <c r="N238" s="2">
        <f>+Tabla35[[#This Row],[SALIDAS]]*Tabla35[[#This Row],[PRECIO]]</f>
        <v>0</v>
      </c>
      <c r="O238" s="2">
        <f>+Tabla35[[#This Row],[BALANCE INICIAL2]]+Tabla35[[#This Row],[ENTRADAS3]]-Tabla35[[#This Row],[SALIDAS4]]</f>
        <v>466.44</v>
      </c>
    </row>
    <row r="239" spans="1:15">
      <c r="A239" s="9" t="s">
        <v>35</v>
      </c>
      <c r="B239" s="10" t="s">
        <v>883</v>
      </c>
      <c r="C239" t="s">
        <v>81</v>
      </c>
      <c r="D239" t="s">
        <v>436</v>
      </c>
      <c r="F239" s="9" t="s">
        <v>820</v>
      </c>
      <c r="G239">
        <v>8</v>
      </c>
      <c r="J239">
        <f>+Tabla35[[#This Row],[BALANCE INICIAL]]+Tabla35[[#This Row],[ENTRADAS]]-Tabla35[[#This Row],[SALIDAS]]</f>
        <v>8</v>
      </c>
      <c r="K239" s="2">
        <v>103.05</v>
      </c>
      <c r="L239" s="2">
        <f>+Tabla35[[#This Row],[BALANCE INICIAL]]*Tabla35[[#This Row],[PRECIO]]</f>
        <v>824.4</v>
      </c>
      <c r="M239" s="2">
        <f>+Tabla35[[#This Row],[ENTRADAS]]*Tabla35[[#This Row],[PRECIO]]</f>
        <v>0</v>
      </c>
      <c r="N239" s="2">
        <f>+Tabla35[[#This Row],[SALIDAS]]*Tabla35[[#This Row],[PRECIO]]</f>
        <v>0</v>
      </c>
      <c r="O239" s="2">
        <f>+Tabla35[[#This Row],[BALANCE INICIAL2]]+Tabla35[[#This Row],[ENTRADAS3]]-Tabla35[[#This Row],[SALIDAS4]]</f>
        <v>824.4</v>
      </c>
    </row>
    <row r="240" spans="1:15">
      <c r="A240" s="9" t="s">
        <v>35</v>
      </c>
      <c r="B240" s="10" t="s">
        <v>883</v>
      </c>
      <c r="C240" t="s">
        <v>81</v>
      </c>
      <c r="D240" t="s">
        <v>437</v>
      </c>
      <c r="F240" s="9" t="s">
        <v>820</v>
      </c>
      <c r="G240">
        <v>22</v>
      </c>
      <c r="J240">
        <f>+Tabla35[[#This Row],[BALANCE INICIAL]]+Tabla35[[#This Row],[ENTRADAS]]-Tabla35[[#This Row],[SALIDAS]]</f>
        <v>22</v>
      </c>
      <c r="K240" s="2">
        <v>19.53</v>
      </c>
      <c r="L240" s="2">
        <f>+Tabla35[[#This Row],[BALANCE INICIAL]]*Tabla35[[#This Row],[PRECIO]]</f>
        <v>429.66</v>
      </c>
      <c r="M240" s="2">
        <f>+Tabla35[[#This Row],[ENTRADAS]]*Tabla35[[#This Row],[PRECIO]]</f>
        <v>0</v>
      </c>
      <c r="N240" s="2">
        <f>+Tabla35[[#This Row],[SALIDAS]]*Tabla35[[#This Row],[PRECIO]]</f>
        <v>0</v>
      </c>
      <c r="O240" s="2">
        <f>+Tabla35[[#This Row],[BALANCE INICIAL2]]+Tabla35[[#This Row],[ENTRADAS3]]-Tabla35[[#This Row],[SALIDAS4]]</f>
        <v>429.66</v>
      </c>
    </row>
    <row r="241" spans="1:15">
      <c r="A241" s="9" t="s">
        <v>35</v>
      </c>
      <c r="B241" s="10" t="s">
        <v>883</v>
      </c>
      <c r="C241" t="s">
        <v>81</v>
      </c>
      <c r="D241" t="s">
        <v>438</v>
      </c>
      <c r="F241" s="9" t="s">
        <v>826</v>
      </c>
      <c r="G241">
        <v>6</v>
      </c>
      <c r="J241">
        <f>+Tabla35[[#This Row],[BALANCE INICIAL]]+Tabla35[[#This Row],[ENTRADAS]]-Tabla35[[#This Row],[SALIDAS]]</f>
        <v>6</v>
      </c>
      <c r="K241" s="2">
        <v>151.86000000000001</v>
      </c>
      <c r="L241" s="2">
        <f>+Tabla35[[#This Row],[BALANCE INICIAL]]*Tabla35[[#This Row],[PRECIO]]</f>
        <v>911.16000000000008</v>
      </c>
      <c r="M241" s="2">
        <f>+Tabla35[[#This Row],[ENTRADAS]]*Tabla35[[#This Row],[PRECIO]]</f>
        <v>0</v>
      </c>
      <c r="N241" s="2">
        <f>+Tabla35[[#This Row],[SALIDAS]]*Tabla35[[#This Row],[PRECIO]]</f>
        <v>0</v>
      </c>
      <c r="O241" s="2">
        <f>+Tabla35[[#This Row],[BALANCE INICIAL2]]+Tabla35[[#This Row],[ENTRADAS3]]-Tabla35[[#This Row],[SALIDAS4]]</f>
        <v>911.16000000000008</v>
      </c>
    </row>
    <row r="242" spans="1:15">
      <c r="A242" s="9" t="s">
        <v>60</v>
      </c>
      <c r="B242" s="10" t="s">
        <v>885</v>
      </c>
      <c r="C242" t="s">
        <v>108</v>
      </c>
      <c r="D242" t="s">
        <v>652</v>
      </c>
      <c r="F242" s="9" t="s">
        <v>820</v>
      </c>
      <c r="G242">
        <v>1</v>
      </c>
      <c r="J242">
        <f>+Tabla35[[#This Row],[BALANCE INICIAL]]+Tabla35[[#This Row],[ENTRADAS]]-Tabla35[[#This Row],[SALIDAS]]</f>
        <v>1</v>
      </c>
      <c r="K242" s="2">
        <v>18500</v>
      </c>
      <c r="L242" s="2">
        <f>+Tabla35[[#This Row],[BALANCE INICIAL]]*Tabla35[[#This Row],[PRECIO]]</f>
        <v>18500</v>
      </c>
      <c r="M242" s="2">
        <f>+Tabla35[[#This Row],[ENTRADAS]]*Tabla35[[#This Row],[PRECIO]]</f>
        <v>0</v>
      </c>
      <c r="N242" s="2">
        <f>+Tabla35[[#This Row],[SALIDAS]]*Tabla35[[#This Row],[PRECIO]]</f>
        <v>0</v>
      </c>
      <c r="O242" s="2">
        <f>+Tabla35[[#This Row],[BALANCE INICIAL2]]+Tabla35[[#This Row],[ENTRADAS3]]-Tabla35[[#This Row],[SALIDAS4]]</f>
        <v>18500</v>
      </c>
    </row>
    <row r="243" spans="1:15">
      <c r="A243" s="9" t="s">
        <v>60</v>
      </c>
      <c r="B243" s="10" t="s">
        <v>885</v>
      </c>
      <c r="C243" t="s">
        <v>108</v>
      </c>
      <c r="D243" t="s">
        <v>703</v>
      </c>
      <c r="F243" s="9" t="s">
        <v>820</v>
      </c>
      <c r="G243">
        <v>1</v>
      </c>
      <c r="J243">
        <f>+Tabla35[[#This Row],[BALANCE INICIAL]]+Tabla35[[#This Row],[ENTRADAS]]-Tabla35[[#This Row],[SALIDAS]]</f>
        <v>1</v>
      </c>
      <c r="K243" s="2">
        <v>3499.99</v>
      </c>
      <c r="L243" s="2">
        <f>+Tabla35[[#This Row],[BALANCE INICIAL]]*Tabla35[[#This Row],[PRECIO]]</f>
        <v>3499.99</v>
      </c>
      <c r="M243" s="2">
        <f>+Tabla35[[#This Row],[ENTRADAS]]*Tabla35[[#This Row],[PRECIO]]</f>
        <v>0</v>
      </c>
      <c r="N243" s="2">
        <f>+Tabla35[[#This Row],[SALIDAS]]*Tabla35[[#This Row],[PRECIO]]</f>
        <v>0</v>
      </c>
      <c r="O243" s="2">
        <f>+Tabla35[[#This Row],[BALANCE INICIAL2]]+Tabla35[[#This Row],[ENTRADAS3]]-Tabla35[[#This Row],[SALIDAS4]]</f>
        <v>3499.99</v>
      </c>
    </row>
    <row r="244" spans="1:15">
      <c r="A244" s="9" t="s">
        <v>60</v>
      </c>
      <c r="B244" s="10" t="s">
        <v>885</v>
      </c>
      <c r="C244" t="s">
        <v>108</v>
      </c>
      <c r="D244" t="s">
        <v>706</v>
      </c>
      <c r="F244" s="9" t="s">
        <v>820</v>
      </c>
      <c r="G244">
        <v>1</v>
      </c>
      <c r="J244">
        <f>+Tabla35[[#This Row],[BALANCE INICIAL]]+Tabla35[[#This Row],[ENTRADAS]]-Tabla35[[#This Row],[SALIDAS]]</f>
        <v>1</v>
      </c>
      <c r="K244" s="2">
        <v>8544</v>
      </c>
      <c r="L244" s="2">
        <f>+Tabla35[[#This Row],[BALANCE INICIAL]]*Tabla35[[#This Row],[PRECIO]]</f>
        <v>8544</v>
      </c>
      <c r="M244" s="2">
        <f>+Tabla35[[#This Row],[ENTRADAS]]*Tabla35[[#This Row],[PRECIO]]</f>
        <v>0</v>
      </c>
      <c r="N244" s="2">
        <f>+Tabla35[[#This Row],[SALIDAS]]*Tabla35[[#This Row],[PRECIO]]</f>
        <v>0</v>
      </c>
      <c r="O244" s="2">
        <f>+Tabla35[[#This Row],[BALANCE INICIAL2]]+Tabla35[[#This Row],[ENTRADAS3]]-Tabla35[[#This Row],[SALIDAS4]]</f>
        <v>8544</v>
      </c>
    </row>
    <row r="245" spans="1:15">
      <c r="A245" s="9" t="s">
        <v>60</v>
      </c>
      <c r="B245" s="10" t="s">
        <v>885</v>
      </c>
      <c r="C245" t="s">
        <v>108</v>
      </c>
      <c r="D245" t="s">
        <v>720</v>
      </c>
      <c r="F245" s="9" t="s">
        <v>820</v>
      </c>
      <c r="G245">
        <v>1</v>
      </c>
      <c r="J245">
        <f>+Tabla35[[#This Row],[BALANCE INICIAL]]+Tabla35[[#This Row],[ENTRADAS]]-Tabla35[[#This Row],[SALIDAS]]</f>
        <v>1</v>
      </c>
      <c r="K245" s="2">
        <v>9450</v>
      </c>
      <c r="L245" s="2">
        <f>+Tabla35[[#This Row],[BALANCE INICIAL]]*Tabla35[[#This Row],[PRECIO]]</f>
        <v>9450</v>
      </c>
      <c r="M245" s="2">
        <f>+Tabla35[[#This Row],[ENTRADAS]]*Tabla35[[#This Row],[PRECIO]]</f>
        <v>0</v>
      </c>
      <c r="N245" s="2">
        <f>+Tabla35[[#This Row],[SALIDAS]]*Tabla35[[#This Row],[PRECIO]]</f>
        <v>0</v>
      </c>
      <c r="O245" s="2">
        <f>+Tabla35[[#This Row],[BALANCE INICIAL2]]+Tabla35[[#This Row],[ENTRADAS3]]-Tabla35[[#This Row],[SALIDAS4]]</f>
        <v>9450</v>
      </c>
    </row>
    <row r="246" spans="1:15">
      <c r="A246" s="9" t="s">
        <v>60</v>
      </c>
      <c r="B246" s="10" t="s">
        <v>885</v>
      </c>
      <c r="C246" t="s">
        <v>108</v>
      </c>
      <c r="D246" t="s">
        <v>808</v>
      </c>
      <c r="F246" s="9" t="s">
        <v>820</v>
      </c>
      <c r="G246">
        <v>1</v>
      </c>
      <c r="J246">
        <f>+Tabla35[[#This Row],[BALANCE INICIAL]]+Tabla35[[#This Row],[ENTRADAS]]-Tabla35[[#This Row],[SALIDAS]]</f>
        <v>1</v>
      </c>
      <c r="K246" s="2">
        <v>645</v>
      </c>
      <c r="L246" s="2">
        <f>+Tabla35[[#This Row],[BALANCE INICIAL]]*Tabla35[[#This Row],[PRECIO]]</f>
        <v>645</v>
      </c>
      <c r="M246" s="2">
        <f>+Tabla35[[#This Row],[ENTRADAS]]*Tabla35[[#This Row],[PRECIO]]</f>
        <v>0</v>
      </c>
      <c r="N246" s="2">
        <f>+Tabla35[[#This Row],[SALIDAS]]*Tabla35[[#This Row],[PRECIO]]</f>
        <v>0</v>
      </c>
      <c r="O246" s="2">
        <f>+Tabla35[[#This Row],[BALANCE INICIAL2]]+Tabla35[[#This Row],[ENTRADAS3]]-Tabla35[[#This Row],[SALIDAS4]]</f>
        <v>645</v>
      </c>
    </row>
    <row r="247" spans="1:15">
      <c r="A247" s="9" t="s">
        <v>37</v>
      </c>
      <c r="B247" s="10" t="s">
        <v>886</v>
      </c>
      <c r="C247" t="s">
        <v>83</v>
      </c>
      <c r="D247" t="s">
        <v>192</v>
      </c>
      <c r="F247" s="9" t="s">
        <v>820</v>
      </c>
      <c r="G247">
        <v>10</v>
      </c>
      <c r="J247">
        <f>+Tabla35[[#This Row],[BALANCE INICIAL]]+Tabla35[[#This Row],[ENTRADAS]]-Tabla35[[#This Row],[SALIDAS]]</f>
        <v>10</v>
      </c>
      <c r="K247" s="2">
        <v>105.93</v>
      </c>
      <c r="L247" s="2">
        <f>+Tabla35[[#This Row],[BALANCE INICIAL]]*Tabla35[[#This Row],[PRECIO]]</f>
        <v>1059.3000000000002</v>
      </c>
      <c r="M247" s="2">
        <f>+Tabla35[[#This Row],[ENTRADAS]]*Tabla35[[#This Row],[PRECIO]]</f>
        <v>0</v>
      </c>
      <c r="N247" s="2">
        <f>+Tabla35[[#This Row],[SALIDAS]]*Tabla35[[#This Row],[PRECIO]]</f>
        <v>0</v>
      </c>
      <c r="O247" s="2">
        <f>+Tabla35[[#This Row],[BALANCE INICIAL2]]+Tabla35[[#This Row],[ENTRADAS3]]-Tabla35[[#This Row],[SALIDAS4]]</f>
        <v>1059.3000000000002</v>
      </c>
    </row>
    <row r="248" spans="1:15">
      <c r="A248" s="9" t="s">
        <v>37</v>
      </c>
      <c r="B248" s="10" t="s">
        <v>886</v>
      </c>
      <c r="C248" t="s">
        <v>83</v>
      </c>
      <c r="D248" t="s">
        <v>193</v>
      </c>
      <c r="F248" s="9" t="s">
        <v>820</v>
      </c>
      <c r="G248">
        <v>10</v>
      </c>
      <c r="J248">
        <f>+Tabla35[[#This Row],[BALANCE INICIAL]]+Tabla35[[#This Row],[ENTRADAS]]-Tabla35[[#This Row],[SALIDAS]]</f>
        <v>10</v>
      </c>
      <c r="K248" s="2">
        <v>132.41999999999999</v>
      </c>
      <c r="L248" s="2">
        <f>+Tabla35[[#This Row],[BALANCE INICIAL]]*Tabla35[[#This Row],[PRECIO]]</f>
        <v>1324.1999999999998</v>
      </c>
      <c r="M248" s="2">
        <f>+Tabla35[[#This Row],[ENTRADAS]]*Tabla35[[#This Row],[PRECIO]]</f>
        <v>0</v>
      </c>
      <c r="N248" s="2">
        <f>+Tabla35[[#This Row],[SALIDAS]]*Tabla35[[#This Row],[PRECIO]]</f>
        <v>0</v>
      </c>
      <c r="O248" s="2">
        <f>+Tabla35[[#This Row],[BALANCE INICIAL2]]+Tabla35[[#This Row],[ENTRADAS3]]-Tabla35[[#This Row],[SALIDAS4]]</f>
        <v>1324.1999999999998</v>
      </c>
    </row>
    <row r="249" spans="1:15">
      <c r="A249" s="9" t="s">
        <v>37</v>
      </c>
      <c r="B249" s="10" t="s">
        <v>886</v>
      </c>
      <c r="C249" t="s">
        <v>83</v>
      </c>
      <c r="D249" t="s">
        <v>289</v>
      </c>
      <c r="F249" s="9" t="s">
        <v>820</v>
      </c>
      <c r="G249">
        <v>84</v>
      </c>
      <c r="I249">
        <v>4</v>
      </c>
      <c r="J249">
        <f>+Tabla35[[#This Row],[BALANCE INICIAL]]+Tabla35[[#This Row],[ENTRADAS]]-Tabla35[[#This Row],[SALIDAS]]</f>
        <v>80</v>
      </c>
      <c r="K249" s="2">
        <v>99</v>
      </c>
      <c r="L249" s="2">
        <f>+Tabla35[[#This Row],[BALANCE INICIAL]]*Tabla35[[#This Row],[PRECIO]]</f>
        <v>8316</v>
      </c>
      <c r="M249" s="2">
        <f>+Tabla35[[#This Row],[ENTRADAS]]*Tabla35[[#This Row],[PRECIO]]</f>
        <v>0</v>
      </c>
      <c r="N249" s="2">
        <f>+Tabla35[[#This Row],[SALIDAS]]*Tabla35[[#This Row],[PRECIO]]</f>
        <v>396</v>
      </c>
      <c r="O249" s="2">
        <f>+Tabla35[[#This Row],[BALANCE INICIAL2]]+Tabla35[[#This Row],[ENTRADAS3]]-Tabla35[[#This Row],[SALIDAS4]]</f>
        <v>7920</v>
      </c>
    </row>
    <row r="250" spans="1:15">
      <c r="A250" s="9" t="s">
        <v>37</v>
      </c>
      <c r="B250" s="10" t="s">
        <v>886</v>
      </c>
      <c r="C250" t="s">
        <v>83</v>
      </c>
      <c r="D250" t="s">
        <v>295</v>
      </c>
      <c r="F250" s="9" t="s">
        <v>826</v>
      </c>
      <c r="G250">
        <v>40</v>
      </c>
      <c r="I250">
        <v>16</v>
      </c>
      <c r="J250">
        <f>+Tabla35[[#This Row],[BALANCE INICIAL]]+Tabla35[[#This Row],[ENTRADAS]]-Tabla35[[#This Row],[SALIDAS]]</f>
        <v>24</v>
      </c>
      <c r="K250" s="2">
        <v>106</v>
      </c>
      <c r="L250" s="2">
        <f>+Tabla35[[#This Row],[BALANCE INICIAL]]*Tabla35[[#This Row],[PRECIO]]</f>
        <v>4240</v>
      </c>
      <c r="M250" s="2">
        <f>+Tabla35[[#This Row],[ENTRADAS]]*Tabla35[[#This Row],[PRECIO]]</f>
        <v>0</v>
      </c>
      <c r="N250" s="2">
        <f>+Tabla35[[#This Row],[SALIDAS]]*Tabla35[[#This Row],[PRECIO]]</f>
        <v>1696</v>
      </c>
      <c r="O250" s="2">
        <f>+Tabla35[[#This Row],[BALANCE INICIAL2]]+Tabla35[[#This Row],[ENTRADAS3]]-Tabla35[[#This Row],[SALIDAS4]]</f>
        <v>2544</v>
      </c>
    </row>
    <row r="251" spans="1:15">
      <c r="A251" s="9" t="s">
        <v>37</v>
      </c>
      <c r="B251" s="10" t="s">
        <v>886</v>
      </c>
      <c r="C251" t="s">
        <v>83</v>
      </c>
      <c r="D251" t="s">
        <v>296</v>
      </c>
      <c r="F251" s="9" t="s">
        <v>826</v>
      </c>
      <c r="G251">
        <v>92</v>
      </c>
      <c r="I251">
        <v>12</v>
      </c>
      <c r="J251">
        <f>+Tabla35[[#This Row],[BALANCE INICIAL]]+Tabla35[[#This Row],[ENTRADAS]]-Tabla35[[#This Row],[SALIDAS]]</f>
        <v>80</v>
      </c>
      <c r="K251" s="2">
        <v>162.54</v>
      </c>
      <c r="L251" s="2">
        <f>+Tabla35[[#This Row],[BALANCE INICIAL]]*Tabla35[[#This Row],[PRECIO]]</f>
        <v>14953.679999999998</v>
      </c>
      <c r="M251" s="2">
        <f>+Tabla35[[#This Row],[ENTRADAS]]*Tabla35[[#This Row],[PRECIO]]</f>
        <v>0</v>
      </c>
      <c r="N251" s="2">
        <f>+Tabla35[[#This Row],[SALIDAS]]*Tabla35[[#This Row],[PRECIO]]</f>
        <v>1950.48</v>
      </c>
      <c r="O251" s="2">
        <f>+Tabla35[[#This Row],[BALANCE INICIAL2]]+Tabla35[[#This Row],[ENTRADAS3]]-Tabla35[[#This Row],[SALIDAS4]]</f>
        <v>13003.199999999999</v>
      </c>
    </row>
    <row r="252" spans="1:15">
      <c r="A252" s="9" t="s">
        <v>37</v>
      </c>
      <c r="B252" s="10" t="s">
        <v>886</v>
      </c>
      <c r="C252" t="s">
        <v>83</v>
      </c>
      <c r="D252" t="s">
        <v>297</v>
      </c>
      <c r="F252" s="9" t="s">
        <v>826</v>
      </c>
      <c r="G252">
        <v>10</v>
      </c>
      <c r="J252">
        <f>+Tabla35[[#This Row],[BALANCE INICIAL]]+Tabla35[[#This Row],[ENTRADAS]]-Tabla35[[#This Row],[SALIDAS]]</f>
        <v>10</v>
      </c>
      <c r="K252" s="2">
        <v>193.22</v>
      </c>
      <c r="L252" s="2">
        <f>+Tabla35[[#This Row],[BALANCE INICIAL]]*Tabla35[[#This Row],[PRECIO]]</f>
        <v>1932.2</v>
      </c>
      <c r="M252" s="2">
        <f>+Tabla35[[#This Row],[ENTRADAS]]*Tabla35[[#This Row],[PRECIO]]</f>
        <v>0</v>
      </c>
      <c r="N252" s="2">
        <f>+Tabla35[[#This Row],[SALIDAS]]*Tabla35[[#This Row],[PRECIO]]</f>
        <v>0</v>
      </c>
      <c r="O252" s="2">
        <f>+Tabla35[[#This Row],[BALANCE INICIAL2]]+Tabla35[[#This Row],[ENTRADAS3]]-Tabla35[[#This Row],[SALIDAS4]]</f>
        <v>1932.2</v>
      </c>
    </row>
    <row r="253" spans="1:15">
      <c r="A253" s="9" t="s">
        <v>37</v>
      </c>
      <c r="B253" s="10" t="s">
        <v>886</v>
      </c>
      <c r="C253" t="s">
        <v>83</v>
      </c>
      <c r="D253" t="s">
        <v>315</v>
      </c>
      <c r="F253" s="9" t="s">
        <v>857</v>
      </c>
      <c r="G253">
        <v>6</v>
      </c>
      <c r="J253">
        <f>+Tabla35[[#This Row],[BALANCE INICIAL]]+Tabla35[[#This Row],[ENTRADAS]]-Tabla35[[#This Row],[SALIDAS]]</f>
        <v>6</v>
      </c>
      <c r="K253" s="2">
        <v>200</v>
      </c>
      <c r="L253" s="2">
        <f>+Tabla35[[#This Row],[BALANCE INICIAL]]*Tabla35[[#This Row],[PRECIO]]</f>
        <v>1200</v>
      </c>
      <c r="M253" s="2">
        <f>+Tabla35[[#This Row],[ENTRADAS]]*Tabla35[[#This Row],[PRECIO]]</f>
        <v>0</v>
      </c>
      <c r="N253" s="2">
        <f>+Tabla35[[#This Row],[SALIDAS]]*Tabla35[[#This Row],[PRECIO]]</f>
        <v>0</v>
      </c>
      <c r="O253" s="2">
        <f>+Tabla35[[#This Row],[BALANCE INICIAL2]]+Tabla35[[#This Row],[ENTRADAS3]]-Tabla35[[#This Row],[SALIDAS4]]</f>
        <v>1200</v>
      </c>
    </row>
    <row r="254" spans="1:15">
      <c r="A254" s="9" t="s">
        <v>37</v>
      </c>
      <c r="B254" s="10" t="s">
        <v>886</v>
      </c>
      <c r="C254" t="s">
        <v>83</v>
      </c>
      <c r="D254" t="s">
        <v>316</v>
      </c>
      <c r="F254" s="9" t="s">
        <v>821</v>
      </c>
      <c r="G254">
        <v>6</v>
      </c>
      <c r="J254">
        <f>+Tabla35[[#This Row],[BALANCE INICIAL]]+Tabla35[[#This Row],[ENTRADAS]]-Tabla35[[#This Row],[SALIDAS]]</f>
        <v>6</v>
      </c>
      <c r="K254" s="2">
        <v>520</v>
      </c>
      <c r="L254" s="2">
        <f>+Tabla35[[#This Row],[BALANCE INICIAL]]*Tabla35[[#This Row],[PRECIO]]</f>
        <v>3120</v>
      </c>
      <c r="M254" s="2">
        <f>+Tabla35[[#This Row],[ENTRADAS]]*Tabla35[[#This Row],[PRECIO]]</f>
        <v>0</v>
      </c>
      <c r="N254" s="2">
        <f>+Tabla35[[#This Row],[SALIDAS]]*Tabla35[[#This Row],[PRECIO]]</f>
        <v>0</v>
      </c>
      <c r="O254" s="2">
        <f>+Tabla35[[#This Row],[BALANCE INICIAL2]]+Tabla35[[#This Row],[ENTRADAS3]]-Tabla35[[#This Row],[SALIDAS4]]</f>
        <v>3120</v>
      </c>
    </row>
    <row r="255" spans="1:15">
      <c r="A255" s="9" t="s">
        <v>37</v>
      </c>
      <c r="B255" s="10" t="s">
        <v>886</v>
      </c>
      <c r="C255" t="s">
        <v>83</v>
      </c>
      <c r="D255" t="s">
        <v>318</v>
      </c>
      <c r="F255" s="9" t="s">
        <v>821</v>
      </c>
      <c r="G255">
        <v>1</v>
      </c>
      <c r="J255">
        <f>+Tabla35[[#This Row],[BALANCE INICIAL]]+Tabla35[[#This Row],[ENTRADAS]]-Tabla35[[#This Row],[SALIDAS]]</f>
        <v>1</v>
      </c>
      <c r="K255" s="2">
        <v>510</v>
      </c>
      <c r="L255" s="2">
        <f>+Tabla35[[#This Row],[BALANCE INICIAL]]*Tabla35[[#This Row],[PRECIO]]</f>
        <v>510</v>
      </c>
      <c r="M255" s="2">
        <f>+Tabla35[[#This Row],[ENTRADAS]]*Tabla35[[#This Row],[PRECIO]]</f>
        <v>0</v>
      </c>
      <c r="N255" s="2">
        <f>+Tabla35[[#This Row],[SALIDAS]]*Tabla35[[#This Row],[PRECIO]]</f>
        <v>0</v>
      </c>
      <c r="O255" s="2">
        <f>+Tabla35[[#This Row],[BALANCE INICIAL2]]+Tabla35[[#This Row],[ENTRADAS3]]-Tabla35[[#This Row],[SALIDAS4]]</f>
        <v>510</v>
      </c>
    </row>
    <row r="256" spans="1:15">
      <c r="A256" s="9" t="s">
        <v>37</v>
      </c>
      <c r="B256" s="10" t="s">
        <v>886</v>
      </c>
      <c r="C256" t="s">
        <v>83</v>
      </c>
      <c r="D256" t="s">
        <v>321</v>
      </c>
      <c r="F256" s="9" t="s">
        <v>820</v>
      </c>
      <c r="G256">
        <v>4</v>
      </c>
      <c r="J256">
        <f>+Tabla35[[#This Row],[BALANCE INICIAL]]+Tabla35[[#This Row],[ENTRADAS]]-Tabla35[[#This Row],[SALIDAS]]</f>
        <v>4</v>
      </c>
      <c r="K256" s="2">
        <v>485.17</v>
      </c>
      <c r="L256" s="2">
        <f>+Tabla35[[#This Row],[BALANCE INICIAL]]*Tabla35[[#This Row],[PRECIO]]</f>
        <v>1940.68</v>
      </c>
      <c r="M256" s="2">
        <f>+Tabla35[[#This Row],[ENTRADAS]]*Tabla35[[#This Row],[PRECIO]]</f>
        <v>0</v>
      </c>
      <c r="N256" s="2">
        <f>+Tabla35[[#This Row],[SALIDAS]]*Tabla35[[#This Row],[PRECIO]]</f>
        <v>0</v>
      </c>
      <c r="O256" s="2">
        <f>+Tabla35[[#This Row],[BALANCE INICIAL2]]+Tabla35[[#This Row],[ENTRADAS3]]-Tabla35[[#This Row],[SALIDAS4]]</f>
        <v>1940.68</v>
      </c>
    </row>
    <row r="257" spans="1:15">
      <c r="A257" s="9" t="s">
        <v>37</v>
      </c>
      <c r="B257" s="10" t="s">
        <v>886</v>
      </c>
      <c r="C257" t="s">
        <v>83</v>
      </c>
      <c r="D257" t="s">
        <v>322</v>
      </c>
      <c r="F257" s="9" t="s">
        <v>820</v>
      </c>
      <c r="G257">
        <v>5</v>
      </c>
      <c r="I257">
        <v>3</v>
      </c>
      <c r="J257">
        <f>+Tabla35[[#This Row],[BALANCE INICIAL]]+Tabla35[[#This Row],[ENTRADAS]]-Tabla35[[#This Row],[SALIDAS]]</f>
        <v>2</v>
      </c>
      <c r="K257" s="2">
        <v>325</v>
      </c>
      <c r="L257" s="2">
        <f>+Tabla35[[#This Row],[BALANCE INICIAL]]*Tabla35[[#This Row],[PRECIO]]</f>
        <v>1625</v>
      </c>
      <c r="M257" s="2">
        <f>+Tabla35[[#This Row],[ENTRADAS]]*Tabla35[[#This Row],[PRECIO]]</f>
        <v>0</v>
      </c>
      <c r="N257" s="2">
        <f>+Tabla35[[#This Row],[SALIDAS]]*Tabla35[[#This Row],[PRECIO]]</f>
        <v>975</v>
      </c>
      <c r="O257" s="2">
        <f>+Tabla35[[#This Row],[BALANCE INICIAL2]]+Tabla35[[#This Row],[ENTRADAS3]]-Tabla35[[#This Row],[SALIDAS4]]</f>
        <v>650</v>
      </c>
    </row>
    <row r="258" spans="1:15">
      <c r="A258" s="9" t="s">
        <v>26</v>
      </c>
      <c r="B258" s="16" t="s">
        <v>887</v>
      </c>
      <c r="C258" t="s">
        <v>77</v>
      </c>
      <c r="D258" t="s">
        <v>164</v>
      </c>
      <c r="F258" s="9" t="s">
        <v>826</v>
      </c>
      <c r="G258">
        <v>1</v>
      </c>
      <c r="J258">
        <f>+Tabla35[[#This Row],[BALANCE INICIAL]]+Tabla35[[#This Row],[ENTRADAS]]-Tabla35[[#This Row],[SALIDAS]]</f>
        <v>1</v>
      </c>
      <c r="K258" s="2">
        <v>39000</v>
      </c>
      <c r="L258" s="2">
        <f>+Tabla35[[#This Row],[BALANCE INICIAL]]*Tabla35[[#This Row],[PRECIO]]</f>
        <v>39000</v>
      </c>
      <c r="M258" s="2">
        <f>+Tabla35[[#This Row],[ENTRADAS]]*Tabla35[[#This Row],[PRECIO]]</f>
        <v>0</v>
      </c>
      <c r="N258" s="2">
        <f>+Tabla35[[#This Row],[SALIDAS]]*Tabla35[[#This Row],[PRECIO]]</f>
        <v>0</v>
      </c>
      <c r="O258" s="2">
        <f>+Tabla35[[#This Row],[BALANCE INICIAL2]]+Tabla35[[#This Row],[ENTRADAS3]]-Tabla35[[#This Row],[SALIDAS4]]</f>
        <v>39000</v>
      </c>
    </row>
    <row r="259" spans="1:15">
      <c r="A259" s="9" t="s">
        <v>26</v>
      </c>
      <c r="B259" s="16" t="s">
        <v>887</v>
      </c>
      <c r="C259" t="s">
        <v>70</v>
      </c>
      <c r="D259" t="s">
        <v>166</v>
      </c>
      <c r="F259" s="9" t="s">
        <v>833</v>
      </c>
      <c r="G259">
        <v>2</v>
      </c>
      <c r="J259">
        <f>+Tabla35[[#This Row],[BALANCE INICIAL]]+Tabla35[[#This Row],[ENTRADAS]]-Tabla35[[#This Row],[SALIDAS]]</f>
        <v>2</v>
      </c>
      <c r="K259" s="2">
        <v>6000</v>
      </c>
      <c r="L259" s="2">
        <f>+Tabla35[[#This Row],[BALANCE INICIAL]]*Tabla35[[#This Row],[PRECIO]]</f>
        <v>12000</v>
      </c>
      <c r="M259" s="2">
        <f>+Tabla35[[#This Row],[ENTRADAS]]*Tabla35[[#This Row],[PRECIO]]</f>
        <v>0</v>
      </c>
      <c r="N259" s="2">
        <f>+Tabla35[[#This Row],[SALIDAS]]*Tabla35[[#This Row],[PRECIO]]</f>
        <v>0</v>
      </c>
      <c r="O259" s="2">
        <f>+Tabla35[[#This Row],[BALANCE INICIAL2]]+Tabla35[[#This Row],[ENTRADAS3]]-Tabla35[[#This Row],[SALIDAS4]]</f>
        <v>12000</v>
      </c>
    </row>
    <row r="260" spans="1:15">
      <c r="A260" s="9" t="s">
        <v>26</v>
      </c>
      <c r="B260" s="16" t="s">
        <v>887</v>
      </c>
      <c r="C260" t="s">
        <v>70</v>
      </c>
      <c r="D260" t="s">
        <v>217</v>
      </c>
      <c r="F260" s="9" t="s">
        <v>826</v>
      </c>
      <c r="G260">
        <v>4</v>
      </c>
      <c r="I260">
        <v>1</v>
      </c>
      <c r="J260">
        <f>+Tabla35[[#This Row],[BALANCE INICIAL]]+Tabla35[[#This Row],[ENTRADAS]]-Tabla35[[#This Row],[SALIDAS]]</f>
        <v>3</v>
      </c>
      <c r="K260" s="2">
        <v>900</v>
      </c>
      <c r="L260" s="2">
        <f>+Tabla35[[#This Row],[BALANCE INICIAL]]*Tabla35[[#This Row],[PRECIO]]</f>
        <v>3600</v>
      </c>
      <c r="M260" s="2">
        <f>+Tabla35[[#This Row],[ENTRADAS]]*Tabla35[[#This Row],[PRECIO]]</f>
        <v>0</v>
      </c>
      <c r="N260" s="2">
        <f>+Tabla35[[#This Row],[SALIDAS]]*Tabla35[[#This Row],[PRECIO]]</f>
        <v>900</v>
      </c>
      <c r="O260" s="2">
        <f>+Tabla35[[#This Row],[BALANCE INICIAL2]]+Tabla35[[#This Row],[ENTRADAS3]]-Tabla35[[#This Row],[SALIDAS4]]</f>
        <v>2700</v>
      </c>
    </row>
    <row r="261" spans="1:15">
      <c r="A261" s="9" t="s">
        <v>26</v>
      </c>
      <c r="B261" s="16" t="s">
        <v>887</v>
      </c>
      <c r="C261" t="s">
        <v>70</v>
      </c>
      <c r="D261" t="s">
        <v>220</v>
      </c>
      <c r="F261" s="9" t="s">
        <v>820</v>
      </c>
      <c r="G261">
        <v>16</v>
      </c>
      <c r="J261">
        <f>+Tabla35[[#This Row],[BALANCE INICIAL]]+Tabla35[[#This Row],[ENTRADAS]]-Tabla35[[#This Row],[SALIDAS]]</f>
        <v>16</v>
      </c>
      <c r="K261" s="2">
        <v>380</v>
      </c>
      <c r="L261" s="2">
        <f>+Tabla35[[#This Row],[BALANCE INICIAL]]*Tabla35[[#This Row],[PRECIO]]</f>
        <v>6080</v>
      </c>
      <c r="M261" s="2">
        <f>+Tabla35[[#This Row],[ENTRADAS]]*Tabla35[[#This Row],[PRECIO]]</f>
        <v>0</v>
      </c>
      <c r="N261" s="2">
        <f>+Tabla35[[#This Row],[SALIDAS]]*Tabla35[[#This Row],[PRECIO]]</f>
        <v>0</v>
      </c>
      <c r="O261" s="2">
        <f>+Tabla35[[#This Row],[BALANCE INICIAL2]]+Tabla35[[#This Row],[ENTRADAS3]]-Tabla35[[#This Row],[SALIDAS4]]</f>
        <v>6080</v>
      </c>
    </row>
    <row r="262" spans="1:15">
      <c r="A262" s="9" t="s">
        <v>26</v>
      </c>
      <c r="B262" s="16" t="s">
        <v>887</v>
      </c>
      <c r="C262" t="s">
        <v>70</v>
      </c>
      <c r="D262" t="s">
        <v>221</v>
      </c>
      <c r="F262" s="9" t="s">
        <v>820</v>
      </c>
      <c r="G262">
        <v>3</v>
      </c>
      <c r="J262">
        <f>+Tabla35[[#This Row],[BALANCE INICIAL]]+Tabla35[[#This Row],[ENTRADAS]]-Tabla35[[#This Row],[SALIDAS]]</f>
        <v>3</v>
      </c>
      <c r="K262" s="2">
        <v>350</v>
      </c>
      <c r="L262" s="2">
        <f>+Tabla35[[#This Row],[BALANCE INICIAL]]*Tabla35[[#This Row],[PRECIO]]</f>
        <v>1050</v>
      </c>
      <c r="M262" s="2">
        <f>+Tabla35[[#This Row],[ENTRADAS]]*Tabla35[[#This Row],[PRECIO]]</f>
        <v>0</v>
      </c>
      <c r="N262" s="2">
        <f>+Tabla35[[#This Row],[SALIDAS]]*Tabla35[[#This Row],[PRECIO]]</f>
        <v>0</v>
      </c>
      <c r="O262" s="2">
        <f>+Tabla35[[#This Row],[BALANCE INICIAL2]]+Tabla35[[#This Row],[ENTRADAS3]]-Tabla35[[#This Row],[SALIDAS4]]</f>
        <v>1050</v>
      </c>
    </row>
    <row r="263" spans="1:15">
      <c r="A263" s="9" t="s">
        <v>26</v>
      </c>
      <c r="B263" s="16" t="s">
        <v>887</v>
      </c>
      <c r="C263" t="s">
        <v>70</v>
      </c>
      <c r="D263" t="s">
        <v>245</v>
      </c>
      <c r="F263" s="9" t="s">
        <v>821</v>
      </c>
      <c r="G263">
        <v>1</v>
      </c>
      <c r="J263">
        <f>+Tabla35[[#This Row],[BALANCE INICIAL]]+Tabla35[[#This Row],[ENTRADAS]]-Tabla35[[#This Row],[SALIDAS]]</f>
        <v>1</v>
      </c>
      <c r="K263" s="2">
        <v>5800</v>
      </c>
      <c r="L263" s="2">
        <f>+Tabla35[[#This Row],[BALANCE INICIAL]]*Tabla35[[#This Row],[PRECIO]]</f>
        <v>5800</v>
      </c>
      <c r="M263" s="2">
        <f>+Tabla35[[#This Row],[ENTRADAS]]*Tabla35[[#This Row],[PRECIO]]</f>
        <v>0</v>
      </c>
      <c r="N263" s="2">
        <f>+Tabla35[[#This Row],[SALIDAS]]*Tabla35[[#This Row],[PRECIO]]</f>
        <v>0</v>
      </c>
      <c r="O263" s="2">
        <f>+Tabla35[[#This Row],[BALANCE INICIAL2]]+Tabla35[[#This Row],[ENTRADAS3]]-Tabla35[[#This Row],[SALIDAS4]]</f>
        <v>5800</v>
      </c>
    </row>
    <row r="264" spans="1:15">
      <c r="A264" s="9" t="s">
        <v>26</v>
      </c>
      <c r="B264" s="16" t="s">
        <v>887</v>
      </c>
      <c r="C264" t="s">
        <v>70</v>
      </c>
      <c r="D264" t="s">
        <v>246</v>
      </c>
      <c r="F264" s="9" t="s">
        <v>821</v>
      </c>
      <c r="G264">
        <v>1</v>
      </c>
      <c r="J264">
        <f>+Tabla35[[#This Row],[BALANCE INICIAL]]+Tabla35[[#This Row],[ENTRADAS]]-Tabla35[[#This Row],[SALIDAS]]</f>
        <v>1</v>
      </c>
      <c r="K264" s="2">
        <v>20300</v>
      </c>
      <c r="L264" s="2">
        <f>+Tabla35[[#This Row],[BALANCE INICIAL]]*Tabla35[[#This Row],[PRECIO]]</f>
        <v>20300</v>
      </c>
      <c r="M264" s="2">
        <f>+Tabla35[[#This Row],[ENTRADAS]]*Tabla35[[#This Row],[PRECIO]]</f>
        <v>0</v>
      </c>
      <c r="N264" s="2">
        <f>+Tabla35[[#This Row],[SALIDAS]]*Tabla35[[#This Row],[PRECIO]]</f>
        <v>0</v>
      </c>
      <c r="O264" s="2">
        <f>+Tabla35[[#This Row],[BALANCE INICIAL2]]+Tabla35[[#This Row],[ENTRADAS3]]-Tabla35[[#This Row],[SALIDAS4]]</f>
        <v>20300</v>
      </c>
    </row>
    <row r="265" spans="1:15">
      <c r="A265" s="9" t="s">
        <v>26</v>
      </c>
      <c r="B265" s="16" t="s">
        <v>887</v>
      </c>
      <c r="C265" t="s">
        <v>70</v>
      </c>
      <c r="D265" t="s">
        <v>247</v>
      </c>
      <c r="F265" s="9" t="s">
        <v>821</v>
      </c>
      <c r="G265">
        <v>1</v>
      </c>
      <c r="J265">
        <f>+Tabla35[[#This Row],[BALANCE INICIAL]]+Tabla35[[#This Row],[ENTRADAS]]-Tabla35[[#This Row],[SALIDAS]]</f>
        <v>1</v>
      </c>
      <c r="K265" s="2">
        <v>2150</v>
      </c>
      <c r="L265" s="2">
        <f>+Tabla35[[#This Row],[BALANCE INICIAL]]*Tabla35[[#This Row],[PRECIO]]</f>
        <v>2150</v>
      </c>
      <c r="M265" s="2">
        <f>+Tabla35[[#This Row],[ENTRADAS]]*Tabla35[[#This Row],[PRECIO]]</f>
        <v>0</v>
      </c>
      <c r="N265" s="2">
        <f>+Tabla35[[#This Row],[SALIDAS]]*Tabla35[[#This Row],[PRECIO]]</f>
        <v>0</v>
      </c>
      <c r="O265" s="2">
        <f>+Tabla35[[#This Row],[BALANCE INICIAL2]]+Tabla35[[#This Row],[ENTRADAS3]]-Tabla35[[#This Row],[SALIDAS4]]</f>
        <v>2150</v>
      </c>
    </row>
    <row r="266" spans="1:15">
      <c r="A266" s="9" t="s">
        <v>26</v>
      </c>
      <c r="B266" s="16" t="s">
        <v>887</v>
      </c>
      <c r="C266" t="s">
        <v>70</v>
      </c>
      <c r="D266" t="s">
        <v>248</v>
      </c>
      <c r="F266" s="9" t="s">
        <v>821</v>
      </c>
      <c r="G266">
        <v>1</v>
      </c>
      <c r="J266">
        <f>+Tabla35[[#This Row],[BALANCE INICIAL]]+Tabla35[[#This Row],[ENTRADAS]]-Tabla35[[#This Row],[SALIDAS]]</f>
        <v>1</v>
      </c>
      <c r="K266" s="2">
        <v>2750</v>
      </c>
      <c r="L266" s="2">
        <f>+Tabla35[[#This Row],[BALANCE INICIAL]]*Tabla35[[#This Row],[PRECIO]]</f>
        <v>2750</v>
      </c>
      <c r="M266" s="2">
        <f>+Tabla35[[#This Row],[ENTRADAS]]*Tabla35[[#This Row],[PRECIO]]</f>
        <v>0</v>
      </c>
      <c r="N266" s="2">
        <f>+Tabla35[[#This Row],[SALIDAS]]*Tabla35[[#This Row],[PRECIO]]</f>
        <v>0</v>
      </c>
      <c r="O266" s="2">
        <f>+Tabla35[[#This Row],[BALANCE INICIAL2]]+Tabla35[[#This Row],[ENTRADAS3]]-Tabla35[[#This Row],[SALIDAS4]]</f>
        <v>2750</v>
      </c>
    </row>
    <row r="267" spans="1:15">
      <c r="A267" s="9" t="s">
        <v>26</v>
      </c>
      <c r="B267" s="16" t="s">
        <v>887</v>
      </c>
      <c r="C267" t="s">
        <v>70</v>
      </c>
      <c r="D267" t="s">
        <v>249</v>
      </c>
      <c r="F267" s="9" t="s">
        <v>821</v>
      </c>
      <c r="G267">
        <v>4</v>
      </c>
      <c r="J267">
        <f>+Tabla35[[#This Row],[BALANCE INICIAL]]+Tabla35[[#This Row],[ENTRADAS]]-Tabla35[[#This Row],[SALIDAS]]</f>
        <v>4</v>
      </c>
      <c r="K267" s="2">
        <v>1885</v>
      </c>
      <c r="L267" s="2">
        <f>+Tabla35[[#This Row],[BALANCE INICIAL]]*Tabla35[[#This Row],[PRECIO]]</f>
        <v>7540</v>
      </c>
      <c r="M267" s="2">
        <f>+Tabla35[[#This Row],[ENTRADAS]]*Tabla35[[#This Row],[PRECIO]]</f>
        <v>0</v>
      </c>
      <c r="N267" s="2">
        <f>+Tabla35[[#This Row],[SALIDAS]]*Tabla35[[#This Row],[PRECIO]]</f>
        <v>0</v>
      </c>
      <c r="O267" s="2">
        <f>+Tabla35[[#This Row],[BALANCE INICIAL2]]+Tabla35[[#This Row],[ENTRADAS3]]-Tabla35[[#This Row],[SALIDAS4]]</f>
        <v>7540</v>
      </c>
    </row>
    <row r="268" spans="1:15">
      <c r="A268" s="9" t="s">
        <v>26</v>
      </c>
      <c r="B268" s="16" t="s">
        <v>887</v>
      </c>
      <c r="C268" t="s">
        <v>70</v>
      </c>
      <c r="D268" t="s">
        <v>250</v>
      </c>
      <c r="F268" s="9" t="s">
        <v>821</v>
      </c>
      <c r="G268">
        <v>4</v>
      </c>
      <c r="J268">
        <f>+Tabla35[[#This Row],[BALANCE INICIAL]]+Tabla35[[#This Row],[ENTRADAS]]-Tabla35[[#This Row],[SALIDAS]]</f>
        <v>4</v>
      </c>
      <c r="K268" s="2">
        <v>1350</v>
      </c>
      <c r="L268" s="2">
        <f>+Tabla35[[#This Row],[BALANCE INICIAL]]*Tabla35[[#This Row],[PRECIO]]</f>
        <v>5400</v>
      </c>
      <c r="M268" s="2">
        <f>+Tabla35[[#This Row],[ENTRADAS]]*Tabla35[[#This Row],[PRECIO]]</f>
        <v>0</v>
      </c>
      <c r="N268" s="2">
        <f>+Tabla35[[#This Row],[SALIDAS]]*Tabla35[[#This Row],[PRECIO]]</f>
        <v>0</v>
      </c>
      <c r="O268" s="2">
        <f>+Tabla35[[#This Row],[BALANCE INICIAL2]]+Tabla35[[#This Row],[ENTRADAS3]]-Tabla35[[#This Row],[SALIDAS4]]</f>
        <v>5400</v>
      </c>
    </row>
    <row r="269" spans="1:15">
      <c r="A269" s="9" t="s">
        <v>26</v>
      </c>
      <c r="B269" s="16" t="s">
        <v>887</v>
      </c>
      <c r="C269" t="s">
        <v>70</v>
      </c>
      <c r="D269" t="s">
        <v>251</v>
      </c>
      <c r="F269" s="9" t="s">
        <v>821</v>
      </c>
      <c r="G269">
        <v>4</v>
      </c>
      <c r="J269">
        <f>+Tabla35[[#This Row],[BALANCE INICIAL]]+Tabla35[[#This Row],[ENTRADAS]]-Tabla35[[#This Row],[SALIDAS]]</f>
        <v>4</v>
      </c>
      <c r="K269" s="2">
        <v>1450</v>
      </c>
      <c r="L269" s="2">
        <f>+Tabla35[[#This Row],[BALANCE INICIAL]]*Tabla35[[#This Row],[PRECIO]]</f>
        <v>5800</v>
      </c>
      <c r="M269" s="2">
        <f>+Tabla35[[#This Row],[ENTRADAS]]*Tabla35[[#This Row],[PRECIO]]</f>
        <v>0</v>
      </c>
      <c r="N269" s="2">
        <f>+Tabla35[[#This Row],[SALIDAS]]*Tabla35[[#This Row],[PRECIO]]</f>
        <v>0</v>
      </c>
      <c r="O269" s="2">
        <f>+Tabla35[[#This Row],[BALANCE INICIAL2]]+Tabla35[[#This Row],[ENTRADAS3]]-Tabla35[[#This Row],[SALIDAS4]]</f>
        <v>5800</v>
      </c>
    </row>
    <row r="270" spans="1:15">
      <c r="A270" s="9" t="s">
        <v>38</v>
      </c>
      <c r="B270" s="16" t="s">
        <v>904</v>
      </c>
      <c r="C270" t="s">
        <v>84</v>
      </c>
      <c r="D270" t="s">
        <v>226</v>
      </c>
      <c r="F270" s="9" t="s">
        <v>839</v>
      </c>
      <c r="G270">
        <v>4</v>
      </c>
      <c r="J270">
        <f>+Tabla35[[#This Row],[BALANCE INICIAL]]+Tabla35[[#This Row],[ENTRADAS]]-Tabla35[[#This Row],[SALIDAS]]</f>
        <v>4</v>
      </c>
      <c r="K270" s="2">
        <v>12500</v>
      </c>
      <c r="L270" s="2">
        <f>+Tabla35[[#This Row],[BALANCE INICIAL]]*Tabla35[[#This Row],[PRECIO]]</f>
        <v>50000</v>
      </c>
      <c r="M270" s="2">
        <f>+Tabla35[[#This Row],[ENTRADAS]]*Tabla35[[#This Row],[PRECIO]]</f>
        <v>0</v>
      </c>
      <c r="N270" s="2">
        <f>+Tabla35[[#This Row],[SALIDAS]]*Tabla35[[#This Row],[PRECIO]]</f>
        <v>0</v>
      </c>
      <c r="O270" s="2">
        <f>+Tabla35[[#This Row],[BALANCE INICIAL2]]+Tabla35[[#This Row],[ENTRADAS3]]-Tabla35[[#This Row],[SALIDAS4]]</f>
        <v>50000</v>
      </c>
    </row>
    <row r="271" spans="1:15">
      <c r="A271" s="9" t="s">
        <v>55</v>
      </c>
      <c r="B271" s="16" t="s">
        <v>905</v>
      </c>
      <c r="C271" t="s">
        <v>103</v>
      </c>
      <c r="D271" t="s">
        <v>464</v>
      </c>
      <c r="F271" s="9" t="s">
        <v>861</v>
      </c>
      <c r="G271">
        <v>500</v>
      </c>
      <c r="J271">
        <f>+Tabla35[[#This Row],[BALANCE INICIAL]]+Tabla35[[#This Row],[ENTRADAS]]-Tabla35[[#This Row],[SALIDAS]]</f>
        <v>500</v>
      </c>
      <c r="K271" s="2">
        <v>2.4</v>
      </c>
      <c r="L271" s="2">
        <f>+Tabla35[[#This Row],[BALANCE INICIAL]]*Tabla35[[#This Row],[PRECIO]]</f>
        <v>1200</v>
      </c>
      <c r="M271" s="2">
        <f>+Tabla35[[#This Row],[ENTRADAS]]*Tabla35[[#This Row],[PRECIO]]</f>
        <v>0</v>
      </c>
      <c r="N271" s="2">
        <f>+Tabla35[[#This Row],[SALIDAS]]*Tabla35[[#This Row],[PRECIO]]</f>
        <v>0</v>
      </c>
      <c r="O271" s="2">
        <f>+Tabla35[[#This Row],[BALANCE INICIAL2]]+Tabla35[[#This Row],[ENTRADAS3]]-Tabla35[[#This Row],[SALIDAS4]]</f>
        <v>1200</v>
      </c>
    </row>
    <row r="272" spans="1:15">
      <c r="A272" s="11" t="s">
        <v>912</v>
      </c>
      <c r="B272" s="10" t="s">
        <v>913</v>
      </c>
      <c r="C272" s="12" t="s">
        <v>914</v>
      </c>
      <c r="D272" t="s">
        <v>906</v>
      </c>
      <c r="F272" s="9" t="s">
        <v>820</v>
      </c>
      <c r="G272">
        <v>1</v>
      </c>
      <c r="J272">
        <f>+Tabla35[[#This Row],[BALANCE INICIAL]]+Tabla35[[#This Row],[ENTRADAS]]-Tabla35[[#This Row],[SALIDAS]]</f>
        <v>1</v>
      </c>
      <c r="K272" s="2">
        <v>259.52999999999997</v>
      </c>
      <c r="L272" s="2">
        <f>+Tabla35[[#This Row],[BALANCE INICIAL]]*Tabla35[[#This Row],[PRECIO]]</f>
        <v>259.52999999999997</v>
      </c>
      <c r="M272" s="2">
        <f>+Tabla35[[#This Row],[ENTRADAS]]*Tabla35[[#This Row],[PRECIO]]</f>
        <v>0</v>
      </c>
      <c r="N272" s="2">
        <f>+Tabla35[[#This Row],[SALIDAS]]*Tabla35[[#This Row],[PRECIO]]</f>
        <v>0</v>
      </c>
      <c r="O272" s="2">
        <f>+Tabla35[[#This Row],[BALANCE INICIAL2]]+Tabla35[[#This Row],[ENTRADAS3]]-Tabla35[[#This Row],[SALIDAS4]]</f>
        <v>259.52999999999997</v>
      </c>
    </row>
    <row r="273" spans="1:15">
      <c r="A273" s="9" t="s">
        <v>40</v>
      </c>
      <c r="B273" s="16" t="s">
        <v>900</v>
      </c>
      <c r="C273" t="s">
        <v>86</v>
      </c>
      <c r="D273" t="s">
        <v>260</v>
      </c>
      <c r="F273" s="9" t="s">
        <v>820</v>
      </c>
      <c r="G273">
        <v>21</v>
      </c>
      <c r="H273">
        <v>100</v>
      </c>
      <c r="I273">
        <v>36</v>
      </c>
      <c r="J273">
        <f>+Tabla35[[#This Row],[BALANCE INICIAL]]+Tabla35[[#This Row],[ENTRADAS]]-Tabla35[[#This Row],[SALIDAS]]</f>
        <v>85</v>
      </c>
      <c r="K273" s="2">
        <v>98</v>
      </c>
      <c r="L273" s="2">
        <f>+Tabla35[[#This Row],[BALANCE INICIAL]]*Tabla35[[#This Row],[PRECIO]]</f>
        <v>2058</v>
      </c>
      <c r="M273" s="2">
        <f>+Tabla35[[#This Row],[ENTRADAS]]*Tabla35[[#This Row],[PRECIO]]</f>
        <v>9800</v>
      </c>
      <c r="N273" s="2">
        <f>+Tabla35[[#This Row],[SALIDAS]]*Tabla35[[#This Row],[PRECIO]]</f>
        <v>3528</v>
      </c>
      <c r="O273" s="2">
        <f>+Tabla35[[#This Row],[BALANCE INICIAL2]]+Tabla35[[#This Row],[ENTRADAS3]]-Tabla35[[#This Row],[SALIDAS4]]</f>
        <v>8330</v>
      </c>
    </row>
    <row r="274" spans="1:15">
      <c r="A274" s="9" t="s">
        <v>40</v>
      </c>
      <c r="B274" s="16" t="s">
        <v>900</v>
      </c>
      <c r="C274" t="s">
        <v>86</v>
      </c>
      <c r="D274" t="s">
        <v>990</v>
      </c>
      <c r="F274" s="9" t="s">
        <v>820</v>
      </c>
      <c r="G274">
        <v>70</v>
      </c>
      <c r="J274">
        <f>+Tabla35[[#This Row],[BALANCE INICIAL]]+Tabla35[[#This Row],[ENTRADAS]]-Tabla35[[#This Row],[SALIDAS]]</f>
        <v>70</v>
      </c>
      <c r="K274" s="2">
        <v>81.63</v>
      </c>
      <c r="L274" s="2">
        <f>+Tabla35[[#This Row],[BALANCE INICIAL]]*Tabla35[[#This Row],[PRECIO]]</f>
        <v>5714.0999999999995</v>
      </c>
      <c r="M274" s="2">
        <f>+Tabla35[[#This Row],[ENTRADAS]]*Tabla35[[#This Row],[PRECIO]]</f>
        <v>0</v>
      </c>
      <c r="N274" s="2">
        <f>+Tabla35[[#This Row],[SALIDAS]]*Tabla35[[#This Row],[PRECIO]]</f>
        <v>0</v>
      </c>
      <c r="O274" s="2">
        <f>+Tabla35[[#This Row],[BALANCE INICIAL2]]+Tabla35[[#This Row],[ENTRADAS3]]-Tabla35[[#This Row],[SALIDAS4]]</f>
        <v>5714.0999999999995</v>
      </c>
    </row>
    <row r="275" spans="1:15">
      <c r="A275" s="9" t="s">
        <v>40</v>
      </c>
      <c r="B275" s="16" t="s">
        <v>900</v>
      </c>
      <c r="C275" t="s">
        <v>86</v>
      </c>
      <c r="D275" t="s">
        <v>271</v>
      </c>
      <c r="F275" s="9" t="s">
        <v>820</v>
      </c>
      <c r="G275">
        <v>8</v>
      </c>
      <c r="J275">
        <f>+Tabla35[[#This Row],[BALANCE INICIAL]]+Tabla35[[#This Row],[ENTRADAS]]-Tabla35[[#This Row],[SALIDAS]]</f>
        <v>8</v>
      </c>
      <c r="K275" s="2">
        <v>34.5</v>
      </c>
      <c r="L275" s="2">
        <f>+Tabla35[[#This Row],[BALANCE INICIAL]]*Tabla35[[#This Row],[PRECIO]]</f>
        <v>276</v>
      </c>
      <c r="M275" s="2">
        <f>+Tabla35[[#This Row],[ENTRADAS]]*Tabla35[[#This Row],[PRECIO]]</f>
        <v>0</v>
      </c>
      <c r="N275" s="2">
        <f>+Tabla35[[#This Row],[SALIDAS]]*Tabla35[[#This Row],[PRECIO]]</f>
        <v>0</v>
      </c>
      <c r="O275" s="2">
        <f>+Tabla35[[#This Row],[BALANCE INICIAL2]]+Tabla35[[#This Row],[ENTRADAS3]]-Tabla35[[#This Row],[SALIDAS4]]</f>
        <v>276</v>
      </c>
    </row>
    <row r="276" spans="1:15">
      <c r="A276" s="9" t="s">
        <v>40</v>
      </c>
      <c r="B276" s="16" t="s">
        <v>900</v>
      </c>
      <c r="C276" t="s">
        <v>86</v>
      </c>
      <c r="D276" t="s">
        <v>298</v>
      </c>
      <c r="F276" s="9" t="s">
        <v>826</v>
      </c>
      <c r="G276">
        <v>3</v>
      </c>
      <c r="J276">
        <f>+Tabla35[[#This Row],[BALANCE INICIAL]]+Tabla35[[#This Row],[ENTRADAS]]-Tabla35[[#This Row],[SALIDAS]]</f>
        <v>3</v>
      </c>
      <c r="K276" s="2">
        <v>650.5</v>
      </c>
      <c r="L276" s="2">
        <f>+Tabla35[[#This Row],[BALANCE INICIAL]]*Tabla35[[#This Row],[PRECIO]]</f>
        <v>1951.5</v>
      </c>
      <c r="M276" s="2">
        <f>+Tabla35[[#This Row],[ENTRADAS]]*Tabla35[[#This Row],[PRECIO]]</f>
        <v>0</v>
      </c>
      <c r="N276" s="2">
        <f>+Tabla35[[#This Row],[SALIDAS]]*Tabla35[[#This Row],[PRECIO]]</f>
        <v>0</v>
      </c>
      <c r="O276" s="2">
        <f>+Tabla35[[#This Row],[BALANCE INICIAL2]]+Tabla35[[#This Row],[ENTRADAS3]]-Tabla35[[#This Row],[SALIDAS4]]</f>
        <v>1951.5</v>
      </c>
    </row>
    <row r="277" spans="1:15">
      <c r="A277" s="9" t="s">
        <v>49</v>
      </c>
      <c r="B277" t="s">
        <v>899</v>
      </c>
      <c r="C277" t="s">
        <v>98</v>
      </c>
      <c r="D277" t="s">
        <v>387</v>
      </c>
      <c r="F277" s="9" t="s">
        <v>820</v>
      </c>
      <c r="G277">
        <v>2</v>
      </c>
      <c r="J277">
        <f>+Tabla35[[#This Row],[BALANCE INICIAL]]+Tabla35[[#This Row],[ENTRADAS]]-Tabla35[[#This Row],[SALIDAS]]</f>
        <v>2</v>
      </c>
      <c r="K277" s="2">
        <v>9157</v>
      </c>
      <c r="L277" s="2">
        <f>+Tabla35[[#This Row],[BALANCE INICIAL]]*Tabla35[[#This Row],[PRECIO]]</f>
        <v>18314</v>
      </c>
      <c r="M277" s="2">
        <f>+Tabla35[[#This Row],[ENTRADAS]]*Tabla35[[#This Row],[PRECIO]]</f>
        <v>0</v>
      </c>
      <c r="N277" s="2">
        <f>+Tabla35[[#This Row],[SALIDAS]]*Tabla35[[#This Row],[PRECIO]]</f>
        <v>0</v>
      </c>
      <c r="O277" s="2">
        <f>+Tabla35[[#This Row],[BALANCE INICIAL2]]+Tabla35[[#This Row],[ENTRADAS3]]-Tabla35[[#This Row],[SALIDAS4]]</f>
        <v>18314</v>
      </c>
    </row>
    <row r="278" spans="1:15">
      <c r="A278" s="9" t="s">
        <v>49</v>
      </c>
      <c r="B278" t="s">
        <v>899</v>
      </c>
      <c r="C278" t="s">
        <v>98</v>
      </c>
      <c r="D278" t="s">
        <v>388</v>
      </c>
      <c r="F278" s="9" t="s">
        <v>820</v>
      </c>
      <c r="G278">
        <v>4</v>
      </c>
      <c r="J278">
        <f>+Tabla35[[#This Row],[BALANCE INICIAL]]+Tabla35[[#This Row],[ENTRADAS]]-Tabla35[[#This Row],[SALIDAS]]</f>
        <v>4</v>
      </c>
      <c r="K278" s="2">
        <v>6750</v>
      </c>
      <c r="L278" s="2">
        <f>+Tabla35[[#This Row],[BALANCE INICIAL]]*Tabla35[[#This Row],[PRECIO]]</f>
        <v>27000</v>
      </c>
      <c r="M278" s="2">
        <f>+Tabla35[[#This Row],[ENTRADAS]]*Tabla35[[#This Row],[PRECIO]]</f>
        <v>0</v>
      </c>
      <c r="N278" s="2">
        <f>+Tabla35[[#This Row],[SALIDAS]]*Tabla35[[#This Row],[PRECIO]]</f>
        <v>0</v>
      </c>
      <c r="O278" s="2">
        <f>+Tabla35[[#This Row],[BALANCE INICIAL2]]+Tabla35[[#This Row],[ENTRADAS3]]-Tabla35[[#This Row],[SALIDAS4]]</f>
        <v>27000</v>
      </c>
    </row>
    <row r="279" spans="1:15">
      <c r="A279" s="9" t="s">
        <v>49</v>
      </c>
      <c r="B279" t="s">
        <v>899</v>
      </c>
      <c r="C279" t="s">
        <v>98</v>
      </c>
      <c r="D279" t="s">
        <v>389</v>
      </c>
      <c r="F279" s="9" t="s">
        <v>820</v>
      </c>
      <c r="G279">
        <v>6</v>
      </c>
      <c r="J279">
        <f>+Tabla35[[#This Row],[BALANCE INICIAL]]+Tabla35[[#This Row],[ENTRADAS]]-Tabla35[[#This Row],[SALIDAS]]</f>
        <v>6</v>
      </c>
      <c r="K279" s="2">
        <v>8430</v>
      </c>
      <c r="L279" s="2">
        <f>+Tabla35[[#This Row],[BALANCE INICIAL]]*Tabla35[[#This Row],[PRECIO]]</f>
        <v>50580</v>
      </c>
      <c r="M279" s="2">
        <f>+Tabla35[[#This Row],[ENTRADAS]]*Tabla35[[#This Row],[PRECIO]]</f>
        <v>0</v>
      </c>
      <c r="N279" s="2">
        <f>+Tabla35[[#This Row],[SALIDAS]]*Tabla35[[#This Row],[PRECIO]]</f>
        <v>0</v>
      </c>
      <c r="O279" s="2">
        <f>+Tabla35[[#This Row],[BALANCE INICIAL2]]+Tabla35[[#This Row],[ENTRADAS3]]-Tabla35[[#This Row],[SALIDAS4]]</f>
        <v>50580</v>
      </c>
    </row>
    <row r="280" spans="1:15">
      <c r="A280" s="9" t="s">
        <v>53</v>
      </c>
      <c r="B280" s="16" t="s">
        <v>898</v>
      </c>
      <c r="C280" t="s">
        <v>101</v>
      </c>
      <c r="D280" t="s">
        <v>392</v>
      </c>
      <c r="F280" s="9" t="s">
        <v>826</v>
      </c>
      <c r="G280">
        <v>5</v>
      </c>
      <c r="J280">
        <f>+Tabla35[[#This Row],[BALANCE INICIAL]]+Tabla35[[#This Row],[ENTRADAS]]-Tabla35[[#This Row],[SALIDAS]]</f>
        <v>5</v>
      </c>
      <c r="K280" s="2">
        <v>380</v>
      </c>
      <c r="L280" s="2">
        <f>+Tabla35[[#This Row],[BALANCE INICIAL]]*Tabla35[[#This Row],[PRECIO]]</f>
        <v>1900</v>
      </c>
      <c r="M280" s="2">
        <f>+Tabla35[[#This Row],[ENTRADAS]]*Tabla35[[#This Row],[PRECIO]]</f>
        <v>0</v>
      </c>
      <c r="N280" s="2">
        <f>+Tabla35[[#This Row],[SALIDAS]]*Tabla35[[#This Row],[PRECIO]]</f>
        <v>0</v>
      </c>
      <c r="O280" s="2">
        <f>+Tabla35[[#This Row],[BALANCE INICIAL2]]+Tabla35[[#This Row],[ENTRADAS3]]-Tabla35[[#This Row],[SALIDAS4]]</f>
        <v>1900</v>
      </c>
    </row>
    <row r="281" spans="1:15">
      <c r="A281" s="9" t="s">
        <v>48</v>
      </c>
      <c r="B281" s="16" t="s">
        <v>886</v>
      </c>
      <c r="C281" t="s">
        <v>95</v>
      </c>
      <c r="D281" t="s">
        <v>360</v>
      </c>
      <c r="F281" s="9" t="s">
        <v>826</v>
      </c>
      <c r="G281">
        <v>1</v>
      </c>
      <c r="I281">
        <v>1</v>
      </c>
      <c r="J281">
        <f>+Tabla35[[#This Row],[BALANCE INICIAL]]+Tabla35[[#This Row],[ENTRADAS]]-Tabla35[[#This Row],[SALIDAS]]</f>
        <v>0</v>
      </c>
      <c r="K281" s="2">
        <v>2616.63</v>
      </c>
      <c r="L281" s="2">
        <f>+Tabla35[[#This Row],[BALANCE INICIAL]]*Tabla35[[#This Row],[PRECIO]]</f>
        <v>2616.63</v>
      </c>
      <c r="M281" s="2">
        <f>+Tabla35[[#This Row],[ENTRADAS]]*Tabla35[[#This Row],[PRECIO]]</f>
        <v>0</v>
      </c>
      <c r="N281" s="2">
        <f>+Tabla35[[#This Row],[SALIDAS]]*Tabla35[[#This Row],[PRECIO]]</f>
        <v>2616.63</v>
      </c>
      <c r="O281" s="2">
        <f>+Tabla35[[#This Row],[BALANCE INICIAL2]]+Tabla35[[#This Row],[ENTRADAS3]]-Tabla35[[#This Row],[SALIDAS4]]</f>
        <v>0</v>
      </c>
    </row>
    <row r="282" spans="1:15">
      <c r="A282" s="9" t="s">
        <v>48</v>
      </c>
      <c r="B282" s="16" t="s">
        <v>886</v>
      </c>
      <c r="C282" t="s">
        <v>95</v>
      </c>
      <c r="D282" t="s">
        <v>719</v>
      </c>
      <c r="F282" s="9" t="s">
        <v>820</v>
      </c>
      <c r="G282">
        <v>2</v>
      </c>
      <c r="J282">
        <f>+Tabla35[[#This Row],[BALANCE INICIAL]]+Tabla35[[#This Row],[ENTRADAS]]-Tabla35[[#This Row],[SALIDAS]]</f>
        <v>2</v>
      </c>
      <c r="K282" s="2">
        <v>3399</v>
      </c>
      <c r="L282" s="2">
        <f>+Tabla35[[#This Row],[BALANCE INICIAL]]*Tabla35[[#This Row],[PRECIO]]</f>
        <v>6798</v>
      </c>
      <c r="M282" s="2">
        <f>+Tabla35[[#This Row],[ENTRADAS]]*Tabla35[[#This Row],[PRECIO]]</f>
        <v>0</v>
      </c>
      <c r="N282" s="2">
        <f>+Tabla35[[#This Row],[SALIDAS]]*Tabla35[[#This Row],[PRECIO]]</f>
        <v>0</v>
      </c>
      <c r="O282" s="2">
        <f>+Tabla35[[#This Row],[BALANCE INICIAL2]]+Tabla35[[#This Row],[ENTRADAS3]]-Tabla35[[#This Row],[SALIDAS4]]</f>
        <v>6798</v>
      </c>
    </row>
    <row r="283" spans="1:15">
      <c r="A283" s="9" t="s">
        <v>31</v>
      </c>
      <c r="B283" t="s">
        <v>897</v>
      </c>
      <c r="C283" t="s">
        <v>69</v>
      </c>
      <c r="D283" t="s">
        <v>123</v>
      </c>
      <c r="F283" s="9" t="s">
        <v>825</v>
      </c>
      <c r="G283">
        <v>61</v>
      </c>
      <c r="I283">
        <v>4</v>
      </c>
      <c r="J283">
        <f>+Tabla35[[#This Row],[BALANCE INICIAL]]+Tabla35[[#This Row],[ENTRADAS]]-Tabla35[[#This Row],[SALIDAS]]</f>
        <v>57</v>
      </c>
      <c r="K283" s="2">
        <v>125</v>
      </c>
      <c r="L283" s="2">
        <f>+Tabla35[[#This Row],[BALANCE INICIAL]]*Tabla35[[#This Row],[PRECIO]]</f>
        <v>7625</v>
      </c>
      <c r="M283" s="2">
        <f>+Tabla35[[#This Row],[ENTRADAS]]*Tabla35[[#This Row],[PRECIO]]</f>
        <v>0</v>
      </c>
      <c r="N283" s="2">
        <f>+Tabla35[[#This Row],[SALIDAS]]*Tabla35[[#This Row],[PRECIO]]</f>
        <v>500</v>
      </c>
      <c r="O283" s="2">
        <f>+Tabla35[[#This Row],[BALANCE INICIAL2]]+Tabla35[[#This Row],[ENTRADAS3]]-Tabla35[[#This Row],[SALIDAS4]]</f>
        <v>7125</v>
      </c>
    </row>
    <row r="284" spans="1:15">
      <c r="A284" s="9" t="s">
        <v>31</v>
      </c>
      <c r="B284" t="s">
        <v>897</v>
      </c>
      <c r="C284" t="s">
        <v>69</v>
      </c>
      <c r="D284" t="s">
        <v>124</v>
      </c>
      <c r="F284" s="9" t="s">
        <v>820</v>
      </c>
      <c r="G284">
        <v>17</v>
      </c>
      <c r="H284">
        <v>0</v>
      </c>
      <c r="I284">
        <v>17</v>
      </c>
      <c r="J284">
        <f>+Tabla35[[#This Row],[BALANCE INICIAL]]+Tabla35[[#This Row],[ENTRADAS]]-Tabla35[[#This Row],[SALIDAS]]</f>
        <v>0</v>
      </c>
      <c r="K284" s="2">
        <v>85</v>
      </c>
      <c r="L284" s="2">
        <f>+Tabla35[[#This Row],[BALANCE INICIAL]]*Tabla35[[#This Row],[PRECIO]]</f>
        <v>1445</v>
      </c>
      <c r="M284" s="2">
        <f>+Tabla35[[#This Row],[ENTRADAS]]*Tabla35[[#This Row],[PRECIO]]</f>
        <v>0</v>
      </c>
      <c r="N284" s="2">
        <f>+Tabla35[[#This Row],[SALIDAS]]*Tabla35[[#This Row],[PRECIO]]</f>
        <v>1445</v>
      </c>
      <c r="O284" s="2">
        <f>+Tabla35[[#This Row],[BALANCE INICIAL2]]+Tabla35[[#This Row],[ENTRADAS3]]-Tabla35[[#This Row],[SALIDAS4]]</f>
        <v>0</v>
      </c>
    </row>
    <row r="285" spans="1:15">
      <c r="A285" s="9" t="s">
        <v>31</v>
      </c>
      <c r="B285" t="s">
        <v>897</v>
      </c>
      <c r="C285" t="s">
        <v>75</v>
      </c>
      <c r="D285" t="s">
        <v>159</v>
      </c>
      <c r="F285" s="9" t="s">
        <v>820</v>
      </c>
      <c r="G285">
        <v>70</v>
      </c>
      <c r="H285">
        <v>125</v>
      </c>
      <c r="I285">
        <v>50</v>
      </c>
      <c r="J285">
        <f>+Tabla35[[#This Row],[BALANCE INICIAL]]+Tabla35[[#This Row],[ENTRADAS]]-Tabla35[[#This Row],[SALIDAS]]</f>
        <v>145</v>
      </c>
      <c r="K285" s="2">
        <v>13.18</v>
      </c>
      <c r="L285" s="2">
        <f>+Tabla35[[#This Row],[BALANCE INICIAL]]*Tabla35[[#This Row],[PRECIO]]</f>
        <v>922.6</v>
      </c>
      <c r="M285" s="2">
        <f>+Tabla35[[#This Row],[ENTRADAS]]*Tabla35[[#This Row],[PRECIO]]</f>
        <v>1647.5</v>
      </c>
      <c r="N285" s="2">
        <f>+Tabla35[[#This Row],[SALIDAS]]*Tabla35[[#This Row],[PRECIO]]</f>
        <v>659</v>
      </c>
      <c r="O285" s="2">
        <f>+Tabla35[[#This Row],[BALANCE INICIAL2]]+Tabla35[[#This Row],[ENTRADAS3]]-Tabla35[[#This Row],[SALIDAS4]]</f>
        <v>1911.1</v>
      </c>
    </row>
    <row r="286" spans="1:15">
      <c r="A286" s="9" t="s">
        <v>31</v>
      </c>
      <c r="B286" t="s">
        <v>897</v>
      </c>
      <c r="C286" t="s">
        <v>75</v>
      </c>
      <c r="D286" t="s">
        <v>160</v>
      </c>
      <c r="F286" s="9" t="s">
        <v>820</v>
      </c>
      <c r="G286">
        <v>40</v>
      </c>
      <c r="H286">
        <v>125</v>
      </c>
      <c r="I286">
        <v>20</v>
      </c>
      <c r="J286">
        <f>+Tabla35[[#This Row],[BALANCE INICIAL]]+Tabla35[[#This Row],[ENTRADAS]]-Tabla35[[#This Row],[SALIDAS]]</f>
        <v>145</v>
      </c>
      <c r="K286" s="2">
        <v>10</v>
      </c>
      <c r="L286" s="2">
        <f>+Tabla35[[#This Row],[BALANCE INICIAL]]*Tabla35[[#This Row],[PRECIO]]</f>
        <v>400</v>
      </c>
      <c r="M286" s="2">
        <f>+Tabla35[[#This Row],[ENTRADAS]]*Tabla35[[#This Row],[PRECIO]]</f>
        <v>1250</v>
      </c>
      <c r="N286" s="2">
        <f>+Tabla35[[#This Row],[SALIDAS]]*Tabla35[[#This Row],[PRECIO]]</f>
        <v>200</v>
      </c>
      <c r="O286" s="2">
        <f>+Tabla35[[#This Row],[BALANCE INICIAL2]]+Tabla35[[#This Row],[ENTRADAS3]]-Tabla35[[#This Row],[SALIDAS4]]</f>
        <v>1450</v>
      </c>
    </row>
    <row r="287" spans="1:15">
      <c r="A287" s="9" t="s">
        <v>31</v>
      </c>
      <c r="B287" t="s">
        <v>897</v>
      </c>
      <c r="C287" t="s">
        <v>75</v>
      </c>
      <c r="D287" t="s">
        <v>161</v>
      </c>
      <c r="F287" s="9" t="s">
        <v>820</v>
      </c>
      <c r="G287">
        <v>106</v>
      </c>
      <c r="H287">
        <v>100</v>
      </c>
      <c r="I287">
        <v>50</v>
      </c>
      <c r="J287">
        <f>+Tabla35[[#This Row],[BALANCE INICIAL]]+Tabla35[[#This Row],[ENTRADAS]]-Tabla35[[#This Row],[SALIDAS]]</f>
        <v>156</v>
      </c>
      <c r="K287" s="2">
        <v>17.62</v>
      </c>
      <c r="L287" s="2">
        <f>+Tabla35[[#This Row],[BALANCE INICIAL]]*Tabla35[[#This Row],[PRECIO]]</f>
        <v>1867.72</v>
      </c>
      <c r="M287" s="2">
        <f>+Tabla35[[#This Row],[ENTRADAS]]*Tabla35[[#This Row],[PRECIO]]</f>
        <v>1762</v>
      </c>
      <c r="N287" s="2">
        <f>+Tabla35[[#This Row],[SALIDAS]]*Tabla35[[#This Row],[PRECIO]]</f>
        <v>881</v>
      </c>
      <c r="O287" s="2">
        <f>+Tabla35[[#This Row],[BALANCE INICIAL2]]+Tabla35[[#This Row],[ENTRADAS3]]-Tabla35[[#This Row],[SALIDAS4]]</f>
        <v>2748.7200000000003</v>
      </c>
    </row>
    <row r="288" spans="1:15">
      <c r="A288" s="9" t="s">
        <v>31</v>
      </c>
      <c r="B288" t="s">
        <v>897</v>
      </c>
      <c r="C288" t="s">
        <v>75</v>
      </c>
      <c r="D288" t="s">
        <v>189</v>
      </c>
      <c r="F288" s="9" t="s">
        <v>825</v>
      </c>
      <c r="G288">
        <v>78</v>
      </c>
      <c r="H288">
        <v>200</v>
      </c>
      <c r="I288">
        <v>96</v>
      </c>
      <c r="J288">
        <f>+Tabla35[[#This Row],[BALANCE INICIAL]]+Tabla35[[#This Row],[ENTRADAS]]-Tabla35[[#This Row],[SALIDAS]]</f>
        <v>182</v>
      </c>
      <c r="K288" s="2">
        <v>52</v>
      </c>
      <c r="L288" s="2">
        <f>+Tabla35[[#This Row],[BALANCE INICIAL]]*Tabla35[[#This Row],[PRECIO]]</f>
        <v>4056</v>
      </c>
      <c r="M288" s="2">
        <f>+Tabla35[[#This Row],[ENTRADAS]]*Tabla35[[#This Row],[PRECIO]]</f>
        <v>10400</v>
      </c>
      <c r="N288" s="2">
        <f>+Tabla35[[#This Row],[SALIDAS]]*Tabla35[[#This Row],[PRECIO]]</f>
        <v>4992</v>
      </c>
      <c r="O288" s="2">
        <f>+Tabla35[[#This Row],[BALANCE INICIAL2]]+Tabla35[[#This Row],[ENTRADAS3]]-Tabla35[[#This Row],[SALIDAS4]]</f>
        <v>9464</v>
      </c>
    </row>
    <row r="289" spans="1:15">
      <c r="A289" s="9" t="s">
        <v>31</v>
      </c>
      <c r="B289" t="s">
        <v>897</v>
      </c>
      <c r="C289" t="s">
        <v>75</v>
      </c>
      <c r="D289" t="s">
        <v>987</v>
      </c>
      <c r="F289" s="9" t="s">
        <v>820</v>
      </c>
      <c r="G289">
        <v>16</v>
      </c>
      <c r="I289">
        <v>2</v>
      </c>
      <c r="J289">
        <f>+Tabla35[[#This Row],[BALANCE INICIAL]]+Tabla35[[#This Row],[ENTRADAS]]-Tabla35[[#This Row],[SALIDAS]]</f>
        <v>14</v>
      </c>
      <c r="K289" s="2">
        <v>2261.25</v>
      </c>
      <c r="L289" s="2">
        <f>+Tabla35[[#This Row],[BALANCE INICIAL]]*Tabla35[[#This Row],[PRECIO]]</f>
        <v>36180</v>
      </c>
      <c r="M289" s="2">
        <f>+Tabla35[[#This Row],[ENTRADAS]]*Tabla35[[#This Row],[PRECIO]]</f>
        <v>0</v>
      </c>
      <c r="N289" s="2">
        <f>+Tabla35[[#This Row],[SALIDAS]]*Tabla35[[#This Row],[PRECIO]]</f>
        <v>4522.5</v>
      </c>
      <c r="O289" s="2">
        <f>+Tabla35[[#This Row],[BALANCE INICIAL2]]+Tabla35[[#This Row],[ENTRADAS3]]-Tabla35[[#This Row],[SALIDAS4]]</f>
        <v>31657.5</v>
      </c>
    </row>
    <row r="290" spans="1:15">
      <c r="A290" s="9" t="s">
        <v>31</v>
      </c>
      <c r="B290" t="s">
        <v>897</v>
      </c>
      <c r="C290" t="s">
        <v>75</v>
      </c>
      <c r="D290" t="s">
        <v>194</v>
      </c>
      <c r="F290" s="9" t="s">
        <v>824</v>
      </c>
      <c r="G290">
        <v>7</v>
      </c>
      <c r="J290">
        <f>+Tabla35[[#This Row],[BALANCE INICIAL]]+Tabla35[[#This Row],[ENTRADAS]]-Tabla35[[#This Row],[SALIDAS]]</f>
        <v>7</v>
      </c>
      <c r="K290" s="2">
        <v>270</v>
      </c>
      <c r="L290" s="2">
        <f>+Tabla35[[#This Row],[BALANCE INICIAL]]*Tabla35[[#This Row],[PRECIO]]</f>
        <v>1890</v>
      </c>
      <c r="M290" s="2">
        <f>+Tabla35[[#This Row],[ENTRADAS]]*Tabla35[[#This Row],[PRECIO]]</f>
        <v>0</v>
      </c>
      <c r="N290" s="2">
        <f>+Tabla35[[#This Row],[SALIDAS]]*Tabla35[[#This Row],[PRECIO]]</f>
        <v>0</v>
      </c>
      <c r="O290" s="2">
        <f>+Tabla35[[#This Row],[BALANCE INICIAL2]]+Tabla35[[#This Row],[ENTRADAS3]]-Tabla35[[#This Row],[SALIDAS4]]</f>
        <v>1890</v>
      </c>
    </row>
    <row r="291" spans="1:15">
      <c r="A291" s="9" t="s">
        <v>31</v>
      </c>
      <c r="B291" t="s">
        <v>897</v>
      </c>
      <c r="C291" t="s">
        <v>75</v>
      </c>
      <c r="D291" t="s">
        <v>195</v>
      </c>
      <c r="F291" s="9" t="s">
        <v>840</v>
      </c>
      <c r="G291">
        <v>193</v>
      </c>
      <c r="H291">
        <v>150</v>
      </c>
      <c r="I291">
        <v>193</v>
      </c>
      <c r="J291">
        <f>+Tabla35[[#This Row],[BALANCE INICIAL]]+Tabla35[[#This Row],[ENTRADAS]]-Tabla35[[#This Row],[SALIDAS]]</f>
        <v>150</v>
      </c>
      <c r="K291" s="2">
        <v>74</v>
      </c>
      <c r="L291" s="2">
        <f>+Tabla35[[#This Row],[BALANCE INICIAL]]*Tabla35[[#This Row],[PRECIO]]</f>
        <v>14282</v>
      </c>
      <c r="M291" s="2">
        <f>+Tabla35[[#This Row],[ENTRADAS]]*Tabla35[[#This Row],[PRECIO]]</f>
        <v>11100</v>
      </c>
      <c r="N291" s="2">
        <f>+Tabla35[[#This Row],[SALIDAS]]*Tabla35[[#This Row],[PRECIO]]</f>
        <v>14282</v>
      </c>
      <c r="O291" s="2">
        <f>+Tabla35[[#This Row],[BALANCE INICIAL2]]+Tabla35[[#This Row],[ENTRADAS3]]-Tabla35[[#This Row],[SALIDAS4]]</f>
        <v>11100</v>
      </c>
    </row>
    <row r="292" spans="1:15">
      <c r="A292" s="9" t="s">
        <v>31</v>
      </c>
      <c r="B292" t="s">
        <v>897</v>
      </c>
      <c r="C292" t="s">
        <v>75</v>
      </c>
      <c r="D292" t="s">
        <v>196</v>
      </c>
      <c r="F292" s="9" t="s">
        <v>841</v>
      </c>
      <c r="G292">
        <v>10</v>
      </c>
      <c r="I292">
        <v>1</v>
      </c>
      <c r="J292">
        <f>+Tabla35[[#This Row],[BALANCE INICIAL]]+Tabla35[[#This Row],[ENTRADAS]]-Tabla35[[#This Row],[SALIDAS]]</f>
        <v>9</v>
      </c>
      <c r="K292" s="2">
        <v>810</v>
      </c>
      <c r="L292" s="2">
        <f>+Tabla35[[#This Row],[BALANCE INICIAL]]*Tabla35[[#This Row],[PRECIO]]</f>
        <v>8100</v>
      </c>
      <c r="M292" s="2">
        <f>+Tabla35[[#This Row],[ENTRADAS]]*Tabla35[[#This Row],[PRECIO]]</f>
        <v>0</v>
      </c>
      <c r="N292" s="2">
        <f>+Tabla35[[#This Row],[SALIDAS]]*Tabla35[[#This Row],[PRECIO]]</f>
        <v>810</v>
      </c>
      <c r="O292" s="2">
        <f>+Tabla35[[#This Row],[BALANCE INICIAL2]]+Tabla35[[#This Row],[ENTRADAS3]]-Tabla35[[#This Row],[SALIDAS4]]</f>
        <v>7290</v>
      </c>
    </row>
    <row r="293" spans="1:15">
      <c r="A293" s="9" t="s">
        <v>31</v>
      </c>
      <c r="B293" t="s">
        <v>897</v>
      </c>
      <c r="C293" t="s">
        <v>75</v>
      </c>
      <c r="D293" t="s">
        <v>197</v>
      </c>
      <c r="F293" s="9" t="s">
        <v>820</v>
      </c>
      <c r="G293">
        <v>100</v>
      </c>
      <c r="I293">
        <v>10</v>
      </c>
      <c r="J293">
        <f>+Tabla35[[#This Row],[BALANCE INICIAL]]+Tabla35[[#This Row],[ENTRADAS]]-Tabla35[[#This Row],[SALIDAS]]</f>
        <v>90</v>
      </c>
      <c r="K293" s="2">
        <v>170</v>
      </c>
      <c r="L293" s="2">
        <f>+Tabla35[[#This Row],[BALANCE INICIAL]]*Tabla35[[#This Row],[PRECIO]]</f>
        <v>17000</v>
      </c>
      <c r="M293" s="2">
        <f>+Tabla35[[#This Row],[ENTRADAS]]*Tabla35[[#This Row],[PRECIO]]</f>
        <v>0</v>
      </c>
      <c r="N293" s="2">
        <f>+Tabla35[[#This Row],[SALIDAS]]*Tabla35[[#This Row],[PRECIO]]</f>
        <v>1700</v>
      </c>
      <c r="O293" s="2">
        <f>+Tabla35[[#This Row],[BALANCE INICIAL2]]+Tabla35[[#This Row],[ENTRADAS3]]-Tabla35[[#This Row],[SALIDAS4]]</f>
        <v>15300</v>
      </c>
    </row>
    <row r="294" spans="1:15">
      <c r="A294" s="9" t="s">
        <v>31</v>
      </c>
      <c r="B294" t="s">
        <v>897</v>
      </c>
      <c r="C294" t="s">
        <v>75</v>
      </c>
      <c r="D294" t="s">
        <v>198</v>
      </c>
      <c r="F294" s="9" t="s">
        <v>820</v>
      </c>
      <c r="G294">
        <v>73</v>
      </c>
      <c r="J294">
        <f>+Tabla35[[#This Row],[BALANCE INICIAL]]+Tabla35[[#This Row],[ENTRADAS]]-Tabla35[[#This Row],[SALIDAS]]</f>
        <v>73</v>
      </c>
      <c r="K294" s="2">
        <v>189.61</v>
      </c>
      <c r="L294" s="2">
        <f>+Tabla35[[#This Row],[BALANCE INICIAL]]*Tabla35[[#This Row],[PRECIO]]</f>
        <v>13841.53</v>
      </c>
      <c r="M294" s="2">
        <f>+Tabla35[[#This Row],[ENTRADAS]]*Tabla35[[#This Row],[PRECIO]]</f>
        <v>0</v>
      </c>
      <c r="N294" s="2">
        <f>+Tabla35[[#This Row],[SALIDAS]]*Tabla35[[#This Row],[PRECIO]]</f>
        <v>0</v>
      </c>
      <c r="O294" s="2">
        <f>+Tabla35[[#This Row],[BALANCE INICIAL2]]+Tabla35[[#This Row],[ENTRADAS3]]-Tabla35[[#This Row],[SALIDAS4]]</f>
        <v>13841.53</v>
      </c>
    </row>
    <row r="295" spans="1:15">
      <c r="A295" s="9" t="s">
        <v>31</v>
      </c>
      <c r="B295" t="s">
        <v>897</v>
      </c>
      <c r="C295" t="s">
        <v>75</v>
      </c>
      <c r="D295" t="s">
        <v>199</v>
      </c>
      <c r="F295" s="9" t="s">
        <v>820</v>
      </c>
      <c r="G295">
        <v>8</v>
      </c>
      <c r="I295">
        <v>8</v>
      </c>
      <c r="J295">
        <f>+Tabla35[[#This Row],[BALANCE INICIAL]]+Tabla35[[#This Row],[ENTRADAS]]-Tabla35[[#This Row],[SALIDAS]]</f>
        <v>0</v>
      </c>
      <c r="K295" s="2">
        <v>850</v>
      </c>
      <c r="L295" s="2">
        <f>+Tabla35[[#This Row],[BALANCE INICIAL]]*Tabla35[[#This Row],[PRECIO]]</f>
        <v>6800</v>
      </c>
      <c r="M295" s="2">
        <f>+Tabla35[[#This Row],[ENTRADAS]]*Tabla35[[#This Row],[PRECIO]]</f>
        <v>0</v>
      </c>
      <c r="N295" s="2">
        <f>+Tabla35[[#This Row],[SALIDAS]]*Tabla35[[#This Row],[PRECIO]]</f>
        <v>6800</v>
      </c>
      <c r="O295" s="2">
        <f>+Tabla35[[#This Row],[BALANCE INICIAL2]]+Tabla35[[#This Row],[ENTRADAS3]]-Tabla35[[#This Row],[SALIDAS4]]</f>
        <v>0</v>
      </c>
    </row>
    <row r="296" spans="1:15">
      <c r="A296" s="9" t="s">
        <v>31</v>
      </c>
      <c r="B296" t="s">
        <v>897</v>
      </c>
      <c r="C296" t="s">
        <v>75</v>
      </c>
      <c r="D296" t="s">
        <v>202</v>
      </c>
      <c r="F296" s="9" t="s">
        <v>820</v>
      </c>
      <c r="G296">
        <v>46</v>
      </c>
      <c r="H296">
        <v>125</v>
      </c>
      <c r="I296">
        <v>30</v>
      </c>
      <c r="J296">
        <f>+Tabla35[[#This Row],[BALANCE INICIAL]]+Tabla35[[#This Row],[ENTRADAS]]-Tabla35[[#This Row],[SALIDAS]]</f>
        <v>141</v>
      </c>
      <c r="K296" s="2">
        <v>129.80000000000001</v>
      </c>
      <c r="L296" s="2">
        <f>+Tabla35[[#This Row],[BALANCE INICIAL]]*Tabla35[[#This Row],[PRECIO]]</f>
        <v>5970.8</v>
      </c>
      <c r="M296" s="2">
        <f>+Tabla35[[#This Row],[ENTRADAS]]*Tabla35[[#This Row],[PRECIO]]</f>
        <v>16225.000000000002</v>
      </c>
      <c r="N296" s="2">
        <f>+Tabla35[[#This Row],[SALIDAS]]*Tabla35[[#This Row],[PRECIO]]</f>
        <v>3894.0000000000005</v>
      </c>
      <c r="O296" s="2">
        <f>+Tabla35[[#This Row],[BALANCE INICIAL2]]+Tabla35[[#This Row],[ENTRADAS3]]-Tabla35[[#This Row],[SALIDAS4]]</f>
        <v>18301.800000000003</v>
      </c>
    </row>
    <row r="297" spans="1:15">
      <c r="A297" s="9" t="s">
        <v>31</v>
      </c>
      <c r="B297" t="s">
        <v>897</v>
      </c>
      <c r="C297" t="s">
        <v>75</v>
      </c>
      <c r="D297" t="s">
        <v>203</v>
      </c>
      <c r="F297" s="9" t="s">
        <v>842</v>
      </c>
      <c r="G297">
        <v>115</v>
      </c>
      <c r="J297">
        <f>+Tabla35[[#This Row],[BALANCE INICIAL]]+Tabla35[[#This Row],[ENTRADAS]]-Tabla35[[#This Row],[SALIDAS]]</f>
        <v>115</v>
      </c>
      <c r="K297" s="2">
        <v>71.5</v>
      </c>
      <c r="L297" s="2">
        <f>+Tabla35[[#This Row],[BALANCE INICIAL]]*Tabla35[[#This Row],[PRECIO]]</f>
        <v>8222.5</v>
      </c>
      <c r="M297" s="2">
        <f>+Tabla35[[#This Row],[ENTRADAS]]*Tabla35[[#This Row],[PRECIO]]</f>
        <v>0</v>
      </c>
      <c r="N297" s="2">
        <f>+Tabla35[[#This Row],[SALIDAS]]*Tabla35[[#This Row],[PRECIO]]</f>
        <v>0</v>
      </c>
      <c r="O297" s="2">
        <f>+Tabla35[[#This Row],[BALANCE INICIAL2]]+Tabla35[[#This Row],[ENTRADAS3]]-Tabla35[[#This Row],[SALIDAS4]]</f>
        <v>8222.5</v>
      </c>
    </row>
    <row r="298" spans="1:15">
      <c r="A298" s="9" t="s">
        <v>31</v>
      </c>
      <c r="B298" t="s">
        <v>897</v>
      </c>
      <c r="C298" t="s">
        <v>75</v>
      </c>
      <c r="D298" t="s">
        <v>204</v>
      </c>
      <c r="F298" s="9" t="s">
        <v>820</v>
      </c>
      <c r="G298">
        <v>6</v>
      </c>
      <c r="J298">
        <f>+Tabla35[[#This Row],[BALANCE INICIAL]]+Tabla35[[#This Row],[ENTRADAS]]-Tabla35[[#This Row],[SALIDAS]]</f>
        <v>6</v>
      </c>
      <c r="K298" s="2">
        <v>500</v>
      </c>
      <c r="L298" s="2">
        <f>+Tabla35[[#This Row],[BALANCE INICIAL]]*Tabla35[[#This Row],[PRECIO]]</f>
        <v>3000</v>
      </c>
      <c r="M298" s="2">
        <f>+Tabla35[[#This Row],[ENTRADAS]]*Tabla35[[#This Row],[PRECIO]]</f>
        <v>0</v>
      </c>
      <c r="N298" s="2">
        <f>+Tabla35[[#This Row],[SALIDAS]]*Tabla35[[#This Row],[PRECIO]]</f>
        <v>0</v>
      </c>
      <c r="O298" s="2">
        <f>+Tabla35[[#This Row],[BALANCE INICIAL2]]+Tabla35[[#This Row],[ENTRADAS3]]-Tabla35[[#This Row],[SALIDAS4]]</f>
        <v>3000</v>
      </c>
    </row>
    <row r="299" spans="1:15">
      <c r="A299" s="9" t="s">
        <v>31</v>
      </c>
      <c r="B299" t="s">
        <v>897</v>
      </c>
      <c r="C299" t="s">
        <v>75</v>
      </c>
      <c r="D299" t="s">
        <v>215</v>
      </c>
      <c r="F299" s="9" t="s">
        <v>844</v>
      </c>
      <c r="G299">
        <v>8</v>
      </c>
      <c r="J299">
        <f>+Tabla35[[#This Row],[BALANCE INICIAL]]+Tabla35[[#This Row],[ENTRADAS]]-Tabla35[[#This Row],[SALIDAS]]</f>
        <v>8</v>
      </c>
      <c r="K299" s="2">
        <v>345</v>
      </c>
      <c r="L299" s="2">
        <f>+Tabla35[[#This Row],[BALANCE INICIAL]]*Tabla35[[#This Row],[PRECIO]]</f>
        <v>2760</v>
      </c>
      <c r="M299" s="2">
        <f>+Tabla35[[#This Row],[ENTRADAS]]*Tabla35[[#This Row],[PRECIO]]</f>
        <v>0</v>
      </c>
      <c r="N299" s="2">
        <f>+Tabla35[[#This Row],[SALIDAS]]*Tabla35[[#This Row],[PRECIO]]</f>
        <v>0</v>
      </c>
      <c r="O299" s="2">
        <f>+Tabla35[[#This Row],[BALANCE INICIAL2]]+Tabla35[[#This Row],[ENTRADAS3]]-Tabla35[[#This Row],[SALIDAS4]]</f>
        <v>2760</v>
      </c>
    </row>
    <row r="300" spans="1:15">
      <c r="A300" s="9" t="s">
        <v>31</v>
      </c>
      <c r="B300" t="s">
        <v>897</v>
      </c>
      <c r="C300" t="s">
        <v>75</v>
      </c>
      <c r="D300" t="s">
        <v>228</v>
      </c>
      <c r="F300" s="9" t="s">
        <v>820</v>
      </c>
      <c r="G300">
        <v>46</v>
      </c>
      <c r="J300">
        <f>+Tabla35[[#This Row],[BALANCE INICIAL]]+Tabla35[[#This Row],[ENTRADAS]]-Tabla35[[#This Row],[SALIDAS]]</f>
        <v>46</v>
      </c>
      <c r="K300" s="2">
        <v>170</v>
      </c>
      <c r="L300" s="2">
        <f>+Tabla35[[#This Row],[BALANCE INICIAL]]*Tabla35[[#This Row],[PRECIO]]</f>
        <v>7820</v>
      </c>
      <c r="M300" s="2">
        <f>+Tabla35[[#This Row],[ENTRADAS]]*Tabla35[[#This Row],[PRECIO]]</f>
        <v>0</v>
      </c>
      <c r="N300" s="2">
        <f>+Tabla35[[#This Row],[SALIDAS]]*Tabla35[[#This Row],[PRECIO]]</f>
        <v>0</v>
      </c>
      <c r="O300" s="2">
        <f>+Tabla35[[#This Row],[BALANCE INICIAL2]]+Tabla35[[#This Row],[ENTRADAS3]]-Tabla35[[#This Row],[SALIDAS4]]</f>
        <v>7820</v>
      </c>
    </row>
    <row r="301" spans="1:15">
      <c r="A301" s="9" t="s">
        <v>31</v>
      </c>
      <c r="B301" t="s">
        <v>897</v>
      </c>
      <c r="C301" t="s">
        <v>75</v>
      </c>
      <c r="D301" t="s">
        <v>234</v>
      </c>
      <c r="F301" s="9" t="s">
        <v>848</v>
      </c>
      <c r="G301">
        <v>48</v>
      </c>
      <c r="I301">
        <v>24</v>
      </c>
      <c r="J301">
        <f>+Tabla35[[#This Row],[BALANCE INICIAL]]+Tabla35[[#This Row],[ENTRADAS]]-Tabla35[[#This Row],[SALIDAS]]</f>
        <v>24</v>
      </c>
      <c r="K301" s="2">
        <v>546</v>
      </c>
      <c r="L301" s="2">
        <f>+Tabla35[[#This Row],[BALANCE INICIAL]]*Tabla35[[#This Row],[PRECIO]]</f>
        <v>26208</v>
      </c>
      <c r="M301" s="2">
        <f>+Tabla35[[#This Row],[ENTRADAS]]*Tabla35[[#This Row],[PRECIO]]</f>
        <v>0</v>
      </c>
      <c r="N301" s="2">
        <f>+Tabla35[[#This Row],[SALIDAS]]*Tabla35[[#This Row],[PRECIO]]</f>
        <v>13104</v>
      </c>
      <c r="O301" s="2">
        <f>+Tabla35[[#This Row],[BALANCE INICIAL2]]+Tabla35[[#This Row],[ENTRADAS3]]-Tabla35[[#This Row],[SALIDAS4]]</f>
        <v>13104</v>
      </c>
    </row>
    <row r="302" spans="1:15">
      <c r="A302" s="9" t="s">
        <v>31</v>
      </c>
      <c r="B302" t="s">
        <v>897</v>
      </c>
      <c r="C302" t="s">
        <v>75</v>
      </c>
      <c r="D302" t="s">
        <v>236</v>
      </c>
      <c r="F302" s="9" t="s">
        <v>848</v>
      </c>
      <c r="G302">
        <v>36</v>
      </c>
      <c r="I302">
        <v>12</v>
      </c>
      <c r="J302">
        <f>+Tabla35[[#This Row],[BALANCE INICIAL]]+Tabla35[[#This Row],[ENTRADAS]]-Tabla35[[#This Row],[SALIDAS]]</f>
        <v>24</v>
      </c>
      <c r="K302" s="2">
        <v>175</v>
      </c>
      <c r="L302" s="2">
        <f>+Tabla35[[#This Row],[BALANCE INICIAL]]*Tabla35[[#This Row],[PRECIO]]</f>
        <v>6300</v>
      </c>
      <c r="M302" s="2">
        <f>+Tabla35[[#This Row],[ENTRADAS]]*Tabla35[[#This Row],[PRECIO]]</f>
        <v>0</v>
      </c>
      <c r="N302" s="2">
        <f>+Tabla35[[#This Row],[SALIDAS]]*Tabla35[[#This Row],[PRECIO]]</f>
        <v>2100</v>
      </c>
      <c r="O302" s="2">
        <f>+Tabla35[[#This Row],[BALANCE INICIAL2]]+Tabla35[[#This Row],[ENTRADAS3]]-Tabla35[[#This Row],[SALIDAS4]]</f>
        <v>4200</v>
      </c>
    </row>
    <row r="303" spans="1:15">
      <c r="A303" s="9" t="s">
        <v>31</v>
      </c>
      <c r="B303" t="s">
        <v>897</v>
      </c>
      <c r="C303" t="s">
        <v>75</v>
      </c>
      <c r="D303" t="s">
        <v>237</v>
      </c>
      <c r="F303" s="9" t="s">
        <v>837</v>
      </c>
      <c r="G303">
        <v>1</v>
      </c>
      <c r="J303">
        <f>+Tabla35[[#This Row],[BALANCE INICIAL]]+Tabla35[[#This Row],[ENTRADAS]]-Tabla35[[#This Row],[SALIDAS]]</f>
        <v>1</v>
      </c>
      <c r="K303" s="2">
        <v>400</v>
      </c>
      <c r="L303" s="2">
        <f>+Tabla35[[#This Row],[BALANCE INICIAL]]*Tabla35[[#This Row],[PRECIO]]</f>
        <v>400</v>
      </c>
      <c r="M303" s="2">
        <f>+Tabla35[[#This Row],[ENTRADAS]]*Tabla35[[#This Row],[PRECIO]]</f>
        <v>0</v>
      </c>
      <c r="N303" s="2">
        <f>+Tabla35[[#This Row],[SALIDAS]]*Tabla35[[#This Row],[PRECIO]]</f>
        <v>0</v>
      </c>
      <c r="O303" s="2">
        <f>+Tabla35[[#This Row],[BALANCE INICIAL2]]+Tabla35[[#This Row],[ENTRADAS3]]-Tabla35[[#This Row],[SALIDAS4]]</f>
        <v>400</v>
      </c>
    </row>
    <row r="304" spans="1:15">
      <c r="A304" s="9" t="s">
        <v>31</v>
      </c>
      <c r="B304" t="s">
        <v>897</v>
      </c>
      <c r="C304" t="s">
        <v>75</v>
      </c>
      <c r="D304" t="s">
        <v>241</v>
      </c>
      <c r="F304" s="9" t="s">
        <v>840</v>
      </c>
      <c r="G304">
        <v>156</v>
      </c>
      <c r="H304">
        <v>140</v>
      </c>
      <c r="I304">
        <v>57</v>
      </c>
      <c r="J304">
        <f>+Tabla35[[#This Row],[BALANCE INICIAL]]+Tabla35[[#This Row],[ENTRADAS]]-Tabla35[[#This Row],[SALIDAS]]</f>
        <v>239</v>
      </c>
      <c r="K304" s="2">
        <v>93</v>
      </c>
      <c r="L304" s="2">
        <f>+Tabla35[[#This Row],[BALANCE INICIAL]]*Tabla35[[#This Row],[PRECIO]]</f>
        <v>14508</v>
      </c>
      <c r="M304" s="2">
        <f>+Tabla35[[#This Row],[ENTRADAS]]*Tabla35[[#This Row],[PRECIO]]</f>
        <v>13020</v>
      </c>
      <c r="N304" s="2">
        <f>+Tabla35[[#This Row],[SALIDAS]]*Tabla35[[#This Row],[PRECIO]]</f>
        <v>5301</v>
      </c>
      <c r="O304" s="2">
        <f>+Tabla35[[#This Row],[BALANCE INICIAL2]]+Tabla35[[#This Row],[ENTRADAS3]]-Tabla35[[#This Row],[SALIDAS4]]</f>
        <v>22227</v>
      </c>
    </row>
    <row r="305" spans="1:15">
      <c r="A305" s="9" t="s">
        <v>31</v>
      </c>
      <c r="B305" t="s">
        <v>897</v>
      </c>
      <c r="C305" t="s">
        <v>75</v>
      </c>
      <c r="D305" t="s">
        <v>242</v>
      </c>
      <c r="F305" s="9" t="s">
        <v>825</v>
      </c>
      <c r="G305">
        <v>350</v>
      </c>
      <c r="I305">
        <v>163</v>
      </c>
      <c r="J305">
        <f>+Tabla35[[#This Row],[BALANCE INICIAL]]+Tabla35[[#This Row],[ENTRADAS]]-Tabla35[[#This Row],[SALIDAS]]</f>
        <v>187</v>
      </c>
      <c r="K305" s="2">
        <v>93</v>
      </c>
      <c r="L305" s="2">
        <f>+Tabla35[[#This Row],[BALANCE INICIAL]]*Tabla35[[#This Row],[PRECIO]]</f>
        <v>32550</v>
      </c>
      <c r="M305" s="2">
        <f>+Tabla35[[#This Row],[ENTRADAS]]*Tabla35[[#This Row],[PRECIO]]</f>
        <v>0</v>
      </c>
      <c r="N305" s="2">
        <f>+Tabla35[[#This Row],[SALIDAS]]*Tabla35[[#This Row],[PRECIO]]</f>
        <v>15159</v>
      </c>
      <c r="O305" s="2">
        <f>+Tabla35[[#This Row],[BALANCE INICIAL2]]+Tabla35[[#This Row],[ENTRADAS3]]-Tabla35[[#This Row],[SALIDAS4]]</f>
        <v>17391</v>
      </c>
    </row>
    <row r="306" spans="1:15">
      <c r="A306" s="9" t="s">
        <v>31</v>
      </c>
      <c r="B306" t="s">
        <v>897</v>
      </c>
      <c r="C306" t="s">
        <v>75</v>
      </c>
      <c r="D306" t="s">
        <v>243</v>
      </c>
      <c r="F306" s="9" t="s">
        <v>821</v>
      </c>
      <c r="G306">
        <v>11</v>
      </c>
      <c r="I306">
        <v>2</v>
      </c>
      <c r="J306">
        <f>+Tabla35[[#This Row],[BALANCE INICIAL]]+Tabla35[[#This Row],[ENTRADAS]]-Tabla35[[#This Row],[SALIDAS]]</f>
        <v>9</v>
      </c>
      <c r="K306" s="2">
        <v>1950</v>
      </c>
      <c r="L306" s="2">
        <f>+Tabla35[[#This Row],[BALANCE INICIAL]]*Tabla35[[#This Row],[PRECIO]]</f>
        <v>21450</v>
      </c>
      <c r="M306" s="2">
        <f>+Tabla35[[#This Row],[ENTRADAS]]*Tabla35[[#This Row],[PRECIO]]</f>
        <v>0</v>
      </c>
      <c r="N306" s="2">
        <f>+Tabla35[[#This Row],[SALIDAS]]*Tabla35[[#This Row],[PRECIO]]</f>
        <v>3900</v>
      </c>
      <c r="O306" s="2">
        <f>+Tabla35[[#This Row],[BALANCE INICIAL2]]+Tabla35[[#This Row],[ENTRADAS3]]-Tabla35[[#This Row],[SALIDAS4]]</f>
        <v>17550</v>
      </c>
    </row>
    <row r="307" spans="1:15">
      <c r="A307" s="9" t="s">
        <v>31</v>
      </c>
      <c r="B307" t="s">
        <v>897</v>
      </c>
      <c r="C307" t="s">
        <v>75</v>
      </c>
      <c r="D307" t="s">
        <v>256</v>
      </c>
      <c r="F307" s="9" t="s">
        <v>825</v>
      </c>
      <c r="G307">
        <v>153</v>
      </c>
      <c r="J307">
        <f>+Tabla35[[#This Row],[BALANCE INICIAL]]+Tabla35[[#This Row],[ENTRADAS]]-Tabla35[[#This Row],[SALIDAS]]</f>
        <v>153</v>
      </c>
      <c r="K307" s="2">
        <v>188.24</v>
      </c>
      <c r="L307" s="2">
        <f>+Tabla35[[#This Row],[BALANCE INICIAL]]*Tabla35[[#This Row],[PRECIO]]</f>
        <v>28800.720000000001</v>
      </c>
      <c r="M307" s="2">
        <f>+Tabla35[[#This Row],[ENTRADAS]]*Tabla35[[#This Row],[PRECIO]]</f>
        <v>0</v>
      </c>
      <c r="N307" s="2">
        <f>+Tabla35[[#This Row],[SALIDAS]]*Tabla35[[#This Row],[PRECIO]]</f>
        <v>0</v>
      </c>
      <c r="O307" s="2">
        <f>+Tabla35[[#This Row],[BALANCE INICIAL2]]+Tabla35[[#This Row],[ENTRADAS3]]-Tabla35[[#This Row],[SALIDAS4]]</f>
        <v>28800.720000000001</v>
      </c>
    </row>
    <row r="308" spans="1:15">
      <c r="A308" s="9" t="s">
        <v>31</v>
      </c>
      <c r="B308" t="s">
        <v>897</v>
      </c>
      <c r="C308" t="s">
        <v>75</v>
      </c>
      <c r="D308" t="s">
        <v>257</v>
      </c>
      <c r="F308" s="9" t="s">
        <v>851</v>
      </c>
      <c r="G308">
        <v>60</v>
      </c>
      <c r="J308">
        <f>+Tabla35[[#This Row],[BALANCE INICIAL]]+Tabla35[[#This Row],[ENTRADAS]]-Tabla35[[#This Row],[SALIDAS]]</f>
        <v>60</v>
      </c>
      <c r="K308" s="2">
        <v>95.8</v>
      </c>
      <c r="L308" s="2">
        <f>+Tabla35[[#This Row],[BALANCE INICIAL]]*Tabla35[[#This Row],[PRECIO]]</f>
        <v>5748</v>
      </c>
      <c r="M308" s="2">
        <f>+Tabla35[[#This Row],[ENTRADAS]]*Tabla35[[#This Row],[PRECIO]]</f>
        <v>0</v>
      </c>
      <c r="N308" s="2">
        <f>+Tabla35[[#This Row],[SALIDAS]]*Tabla35[[#This Row],[PRECIO]]</f>
        <v>0</v>
      </c>
      <c r="O308" s="2">
        <f>+Tabla35[[#This Row],[BALANCE INICIAL2]]+Tabla35[[#This Row],[ENTRADAS3]]-Tabla35[[#This Row],[SALIDAS4]]</f>
        <v>5748</v>
      </c>
    </row>
    <row r="309" spans="1:15">
      <c r="A309" s="9" t="s">
        <v>31</v>
      </c>
      <c r="B309" t="s">
        <v>897</v>
      </c>
      <c r="C309" t="s">
        <v>111</v>
      </c>
      <c r="D309" t="s">
        <v>718</v>
      </c>
      <c r="F309" s="9" t="s">
        <v>820</v>
      </c>
      <c r="G309">
        <v>4</v>
      </c>
      <c r="J309">
        <f>+Tabla35[[#This Row],[BALANCE INICIAL]]+Tabla35[[#This Row],[ENTRADAS]]-Tabla35[[#This Row],[SALIDAS]]</f>
        <v>4</v>
      </c>
      <c r="K309" s="2">
        <v>85</v>
      </c>
      <c r="L309" s="2">
        <f>+Tabla35[[#This Row],[BALANCE INICIAL]]*Tabla35[[#This Row],[PRECIO]]</f>
        <v>340</v>
      </c>
      <c r="M309" s="2">
        <f>+Tabla35[[#This Row],[ENTRADAS]]*Tabla35[[#This Row],[PRECIO]]</f>
        <v>0</v>
      </c>
      <c r="N309" s="2">
        <f>+Tabla35[[#This Row],[SALIDAS]]*Tabla35[[#This Row],[PRECIO]]</f>
        <v>0</v>
      </c>
      <c r="O309" s="2">
        <f>+Tabla35[[#This Row],[BALANCE INICIAL2]]+Tabla35[[#This Row],[ENTRADAS3]]-Tabla35[[#This Row],[SALIDAS4]]</f>
        <v>340</v>
      </c>
    </row>
    <row r="310" spans="1:15">
      <c r="A310" s="9" t="s">
        <v>39</v>
      </c>
      <c r="B310" t="s">
        <v>896</v>
      </c>
      <c r="C310" t="s">
        <v>85</v>
      </c>
      <c r="D310" t="s">
        <v>230</v>
      </c>
      <c r="F310" s="9" t="s">
        <v>820</v>
      </c>
      <c r="G310">
        <v>2</v>
      </c>
      <c r="I310">
        <v>7</v>
      </c>
      <c r="J310">
        <f>+Tabla35[[#This Row],[BALANCE INICIAL]]+Tabla35[[#This Row],[ENTRADAS]]-Tabla35[[#This Row],[SALIDAS]]</f>
        <v>-5</v>
      </c>
      <c r="K310" s="2">
        <v>512</v>
      </c>
      <c r="L310" s="2">
        <f>+Tabla35[[#This Row],[BALANCE INICIAL]]*Tabla35[[#This Row],[PRECIO]]</f>
        <v>1024</v>
      </c>
      <c r="M310" s="2">
        <f>+Tabla35[[#This Row],[ENTRADAS]]*Tabla35[[#This Row],[PRECIO]]</f>
        <v>0</v>
      </c>
      <c r="N310" s="2">
        <f>+Tabla35[[#This Row],[SALIDAS]]*Tabla35[[#This Row],[PRECIO]]</f>
        <v>3584</v>
      </c>
      <c r="O310" s="2">
        <f>+Tabla35[[#This Row],[BALANCE INICIAL2]]+Tabla35[[#This Row],[ENTRADAS3]]-Tabla35[[#This Row],[SALIDAS4]]</f>
        <v>-2560</v>
      </c>
    </row>
    <row r="311" spans="1:15">
      <c r="A311" s="9" t="s">
        <v>33</v>
      </c>
      <c r="B311" s="10" t="s">
        <v>879</v>
      </c>
      <c r="C311" t="s">
        <v>78</v>
      </c>
      <c r="D311" t="s">
        <v>165</v>
      </c>
      <c r="F311" s="9" t="s">
        <v>832</v>
      </c>
      <c r="G311">
        <v>15</v>
      </c>
      <c r="J311">
        <f>+Tabla35[[#This Row],[BALANCE INICIAL]]+Tabla35[[#This Row],[ENTRADAS]]-Tabla35[[#This Row],[SALIDAS]]</f>
        <v>15</v>
      </c>
      <c r="K311" s="2">
        <v>1600</v>
      </c>
      <c r="L311" s="2">
        <f>+Tabla35[[#This Row],[BALANCE INICIAL]]*Tabla35[[#This Row],[PRECIO]]</f>
        <v>24000</v>
      </c>
      <c r="M311" s="2">
        <f>+Tabla35[[#This Row],[ENTRADAS]]*Tabla35[[#This Row],[PRECIO]]</f>
        <v>0</v>
      </c>
      <c r="N311" s="2">
        <f>+Tabla35[[#This Row],[SALIDAS]]*Tabla35[[#This Row],[PRECIO]]</f>
        <v>0</v>
      </c>
      <c r="O311" s="2">
        <f>+Tabla35[[#This Row],[BALANCE INICIAL2]]+Tabla35[[#This Row],[ENTRADAS3]]-Tabla35[[#This Row],[SALIDAS4]]</f>
        <v>24000</v>
      </c>
    </row>
    <row r="312" spans="1:15">
      <c r="A312" s="9" t="s">
        <v>33</v>
      </c>
      <c r="B312" s="10" t="s">
        <v>879</v>
      </c>
      <c r="C312" t="s">
        <v>78</v>
      </c>
      <c r="D312" t="s">
        <v>173</v>
      </c>
      <c r="F312" s="9" t="s">
        <v>835</v>
      </c>
      <c r="G312">
        <v>2</v>
      </c>
      <c r="J312">
        <f>+Tabla35[[#This Row],[BALANCE INICIAL]]+Tabla35[[#This Row],[ENTRADAS]]-Tabla35[[#This Row],[SALIDAS]]</f>
        <v>2</v>
      </c>
      <c r="K312" s="2">
        <v>199</v>
      </c>
      <c r="L312" s="2">
        <f>+Tabla35[[#This Row],[BALANCE INICIAL]]*Tabla35[[#This Row],[PRECIO]]</f>
        <v>398</v>
      </c>
      <c r="M312" s="2">
        <f>+Tabla35[[#This Row],[ENTRADAS]]*Tabla35[[#This Row],[PRECIO]]</f>
        <v>0</v>
      </c>
      <c r="N312" s="2">
        <f>+Tabla35[[#This Row],[SALIDAS]]*Tabla35[[#This Row],[PRECIO]]</f>
        <v>0</v>
      </c>
      <c r="O312" s="2">
        <f>+Tabla35[[#This Row],[BALANCE INICIAL2]]+Tabla35[[#This Row],[ENTRADAS3]]-Tabla35[[#This Row],[SALIDAS4]]</f>
        <v>398</v>
      </c>
    </row>
    <row r="313" spans="1:15">
      <c r="A313" s="9" t="s">
        <v>33</v>
      </c>
      <c r="B313" s="10" t="s">
        <v>879</v>
      </c>
      <c r="C313" t="s">
        <v>78</v>
      </c>
      <c r="D313" t="s">
        <v>306</v>
      </c>
      <c r="F313" s="9" t="s">
        <v>823</v>
      </c>
      <c r="G313">
        <v>94</v>
      </c>
      <c r="J313">
        <f>+Tabla35[[#This Row],[BALANCE INICIAL]]+Tabla35[[#This Row],[ENTRADAS]]-Tabla35[[#This Row],[SALIDAS]]</f>
        <v>94</v>
      </c>
      <c r="K313" s="2">
        <v>25</v>
      </c>
      <c r="L313" s="2">
        <f>+Tabla35[[#This Row],[BALANCE INICIAL]]*Tabla35[[#This Row],[PRECIO]]</f>
        <v>2350</v>
      </c>
      <c r="M313" s="2">
        <f>+Tabla35[[#This Row],[ENTRADAS]]*Tabla35[[#This Row],[PRECIO]]</f>
        <v>0</v>
      </c>
      <c r="N313" s="2">
        <f>+Tabla35[[#This Row],[SALIDAS]]*Tabla35[[#This Row],[PRECIO]]</f>
        <v>0</v>
      </c>
      <c r="O313" s="2">
        <f>+Tabla35[[#This Row],[BALANCE INICIAL2]]+Tabla35[[#This Row],[ENTRADAS3]]-Tabla35[[#This Row],[SALIDAS4]]</f>
        <v>2350</v>
      </c>
    </row>
    <row r="314" spans="1:15">
      <c r="A314" s="9" t="s">
        <v>33</v>
      </c>
      <c r="B314" s="10" t="s">
        <v>879</v>
      </c>
      <c r="C314" t="s">
        <v>78</v>
      </c>
      <c r="D314" t="s">
        <v>323</v>
      </c>
      <c r="F314" s="9" t="s">
        <v>820</v>
      </c>
      <c r="G314">
        <v>35</v>
      </c>
      <c r="J314">
        <f>+Tabla35[[#This Row],[BALANCE INICIAL]]+Tabla35[[#This Row],[ENTRADAS]]-Tabla35[[#This Row],[SALIDAS]]</f>
        <v>35</v>
      </c>
      <c r="K314" s="2">
        <v>2440</v>
      </c>
      <c r="L314" s="2">
        <f>+Tabla35[[#This Row],[BALANCE INICIAL]]*Tabla35[[#This Row],[PRECIO]]</f>
        <v>85400</v>
      </c>
      <c r="M314" s="2">
        <f>+Tabla35[[#This Row],[ENTRADAS]]*Tabla35[[#This Row],[PRECIO]]</f>
        <v>0</v>
      </c>
      <c r="N314" s="2">
        <f>+Tabla35[[#This Row],[SALIDAS]]*Tabla35[[#This Row],[PRECIO]]</f>
        <v>0</v>
      </c>
      <c r="O314" s="2">
        <f>+Tabla35[[#This Row],[BALANCE INICIAL2]]+Tabla35[[#This Row],[ENTRADAS3]]-Tabla35[[#This Row],[SALIDAS4]]</f>
        <v>85400</v>
      </c>
    </row>
    <row r="315" spans="1:15">
      <c r="A315" s="9" t="s">
        <v>33</v>
      </c>
      <c r="B315" s="10" t="s">
        <v>879</v>
      </c>
      <c r="C315" t="s">
        <v>78</v>
      </c>
      <c r="D315" t="s">
        <v>324</v>
      </c>
      <c r="F315" s="9" t="s">
        <v>826</v>
      </c>
      <c r="G315">
        <v>6</v>
      </c>
      <c r="J315">
        <f>+Tabla35[[#This Row],[BALANCE INICIAL]]+Tabla35[[#This Row],[ENTRADAS]]-Tabla35[[#This Row],[SALIDAS]]</f>
        <v>6</v>
      </c>
      <c r="K315" s="2">
        <v>1650</v>
      </c>
      <c r="L315" s="2">
        <f>+Tabla35[[#This Row],[BALANCE INICIAL]]*Tabla35[[#This Row],[PRECIO]]</f>
        <v>9900</v>
      </c>
      <c r="M315" s="2">
        <f>+Tabla35[[#This Row],[ENTRADAS]]*Tabla35[[#This Row],[PRECIO]]</f>
        <v>0</v>
      </c>
      <c r="N315" s="2">
        <f>+Tabla35[[#This Row],[SALIDAS]]*Tabla35[[#This Row],[PRECIO]]</f>
        <v>0</v>
      </c>
      <c r="O315" s="2">
        <f>+Tabla35[[#This Row],[BALANCE INICIAL2]]+Tabla35[[#This Row],[ENTRADAS3]]-Tabla35[[#This Row],[SALIDAS4]]</f>
        <v>9900</v>
      </c>
    </row>
    <row r="316" spans="1:15">
      <c r="A316" s="9" t="s">
        <v>33</v>
      </c>
      <c r="B316" s="10" t="s">
        <v>879</v>
      </c>
      <c r="C316" t="s">
        <v>78</v>
      </c>
      <c r="D316" t="s">
        <v>325</v>
      </c>
      <c r="F316" s="9" t="s">
        <v>833</v>
      </c>
      <c r="G316">
        <v>5</v>
      </c>
      <c r="I316">
        <v>2</v>
      </c>
      <c r="J316">
        <f>+Tabla35[[#This Row],[BALANCE INICIAL]]+Tabla35[[#This Row],[ENTRADAS]]-Tabla35[[#This Row],[SALIDAS]]</f>
        <v>3</v>
      </c>
      <c r="K316" s="2">
        <v>3311.77</v>
      </c>
      <c r="L316" s="2">
        <f>+Tabla35[[#This Row],[BALANCE INICIAL]]*Tabla35[[#This Row],[PRECIO]]</f>
        <v>16558.849999999999</v>
      </c>
      <c r="M316" s="2">
        <f>+Tabla35[[#This Row],[ENTRADAS]]*Tabla35[[#This Row],[PRECIO]]</f>
        <v>0</v>
      </c>
      <c r="N316" s="2">
        <f>+Tabla35[[#This Row],[SALIDAS]]*Tabla35[[#This Row],[PRECIO]]</f>
        <v>6623.54</v>
      </c>
      <c r="O316" s="2">
        <f>+Tabla35[[#This Row],[BALANCE INICIAL2]]+Tabla35[[#This Row],[ENTRADAS3]]-Tabla35[[#This Row],[SALIDAS4]]</f>
        <v>9935.3099999999977</v>
      </c>
    </row>
    <row r="317" spans="1:15">
      <c r="A317" s="9" t="s">
        <v>33</v>
      </c>
      <c r="B317" s="10" t="s">
        <v>879</v>
      </c>
      <c r="C317" t="s">
        <v>78</v>
      </c>
      <c r="D317" t="s">
        <v>326</v>
      </c>
      <c r="F317" s="9" t="s">
        <v>833</v>
      </c>
      <c r="G317">
        <v>6</v>
      </c>
      <c r="I317">
        <v>2</v>
      </c>
      <c r="J317">
        <f>+Tabla35[[#This Row],[BALANCE INICIAL]]+Tabla35[[#This Row],[ENTRADAS]]-Tabla35[[#This Row],[SALIDAS]]</f>
        <v>4</v>
      </c>
      <c r="K317" s="2">
        <v>3875.46</v>
      </c>
      <c r="L317" s="2">
        <f>+Tabla35[[#This Row],[BALANCE INICIAL]]*Tabla35[[#This Row],[PRECIO]]</f>
        <v>23252.760000000002</v>
      </c>
      <c r="M317" s="2">
        <f>+Tabla35[[#This Row],[ENTRADAS]]*Tabla35[[#This Row],[PRECIO]]</f>
        <v>0</v>
      </c>
      <c r="N317" s="2">
        <f>+Tabla35[[#This Row],[SALIDAS]]*Tabla35[[#This Row],[PRECIO]]</f>
        <v>7750.92</v>
      </c>
      <c r="O317" s="2">
        <f>+Tabla35[[#This Row],[BALANCE INICIAL2]]+Tabla35[[#This Row],[ENTRADAS3]]-Tabla35[[#This Row],[SALIDAS4]]</f>
        <v>15501.840000000002</v>
      </c>
    </row>
    <row r="318" spans="1:15">
      <c r="A318" s="9" t="s">
        <v>33</v>
      </c>
      <c r="B318" s="10" t="s">
        <v>879</v>
      </c>
      <c r="C318" t="s">
        <v>78</v>
      </c>
      <c r="D318" t="s">
        <v>327</v>
      </c>
      <c r="F318" s="9" t="s">
        <v>833</v>
      </c>
      <c r="G318">
        <v>6</v>
      </c>
      <c r="I318">
        <v>2</v>
      </c>
      <c r="J318">
        <f>+Tabla35[[#This Row],[BALANCE INICIAL]]+Tabla35[[#This Row],[ENTRADAS]]-Tabla35[[#This Row],[SALIDAS]]</f>
        <v>4</v>
      </c>
      <c r="K318" s="2">
        <v>3875.46</v>
      </c>
      <c r="L318" s="2">
        <f>+Tabla35[[#This Row],[BALANCE INICIAL]]*Tabla35[[#This Row],[PRECIO]]</f>
        <v>23252.760000000002</v>
      </c>
      <c r="M318" s="2">
        <f>+Tabla35[[#This Row],[ENTRADAS]]*Tabla35[[#This Row],[PRECIO]]</f>
        <v>0</v>
      </c>
      <c r="N318" s="2">
        <f>+Tabla35[[#This Row],[SALIDAS]]*Tabla35[[#This Row],[PRECIO]]</f>
        <v>7750.92</v>
      </c>
      <c r="O318" s="2">
        <f>+Tabla35[[#This Row],[BALANCE INICIAL2]]+Tabla35[[#This Row],[ENTRADAS3]]-Tabla35[[#This Row],[SALIDAS4]]</f>
        <v>15501.840000000002</v>
      </c>
    </row>
    <row r="319" spans="1:15">
      <c r="A319" s="9" t="s">
        <v>33</v>
      </c>
      <c r="B319" s="10" t="s">
        <v>879</v>
      </c>
      <c r="C319" t="s">
        <v>78</v>
      </c>
      <c r="D319" t="s">
        <v>328</v>
      </c>
      <c r="F319" s="9" t="s">
        <v>833</v>
      </c>
      <c r="G319">
        <v>0</v>
      </c>
      <c r="H319">
        <v>7</v>
      </c>
      <c r="J319">
        <f>+Tabla35[[#This Row],[BALANCE INICIAL]]+Tabla35[[#This Row],[ENTRADAS]]-Tabla35[[#This Row],[SALIDAS]]</f>
        <v>7</v>
      </c>
      <c r="K319" s="2">
        <v>5302</v>
      </c>
      <c r="L319" s="2">
        <f>+Tabla35[[#This Row],[BALANCE INICIAL]]*Tabla35[[#This Row],[PRECIO]]</f>
        <v>0</v>
      </c>
      <c r="M319" s="2">
        <f>+Tabla35[[#This Row],[ENTRADAS]]*Tabla35[[#This Row],[PRECIO]]</f>
        <v>37114</v>
      </c>
      <c r="N319" s="2">
        <f>+Tabla35[[#This Row],[SALIDAS]]*Tabla35[[#This Row],[PRECIO]]</f>
        <v>0</v>
      </c>
      <c r="O319" s="2">
        <f>+Tabla35[[#This Row],[BALANCE INICIAL2]]+Tabla35[[#This Row],[ENTRADAS3]]-Tabla35[[#This Row],[SALIDAS4]]</f>
        <v>37114</v>
      </c>
    </row>
    <row r="320" spans="1:15">
      <c r="A320" s="9" t="s">
        <v>33</v>
      </c>
      <c r="B320" s="10" t="s">
        <v>879</v>
      </c>
      <c r="C320" t="s">
        <v>78</v>
      </c>
      <c r="D320" t="s">
        <v>329</v>
      </c>
      <c r="F320" s="9" t="s">
        <v>833</v>
      </c>
      <c r="G320">
        <v>0</v>
      </c>
      <c r="H320">
        <v>7</v>
      </c>
      <c r="J320">
        <f>+Tabla35[[#This Row],[BALANCE INICIAL]]+Tabla35[[#This Row],[ENTRADAS]]-Tabla35[[#This Row],[SALIDAS]]</f>
        <v>7</v>
      </c>
      <c r="K320" s="2">
        <v>6848</v>
      </c>
      <c r="L320" s="2">
        <f>+Tabla35[[#This Row],[BALANCE INICIAL]]*Tabla35[[#This Row],[PRECIO]]</f>
        <v>0</v>
      </c>
      <c r="M320" s="2">
        <f>+Tabla35[[#This Row],[ENTRADAS]]*Tabla35[[#This Row],[PRECIO]]</f>
        <v>47936</v>
      </c>
      <c r="N320" s="2">
        <f>+Tabla35[[#This Row],[SALIDAS]]*Tabla35[[#This Row],[PRECIO]]</f>
        <v>0</v>
      </c>
      <c r="O320" s="2">
        <f>+Tabla35[[#This Row],[BALANCE INICIAL2]]+Tabla35[[#This Row],[ENTRADAS3]]-Tabla35[[#This Row],[SALIDAS4]]</f>
        <v>47936</v>
      </c>
    </row>
    <row r="321" spans="1:15">
      <c r="A321" s="9" t="s">
        <v>33</v>
      </c>
      <c r="B321" s="10" t="s">
        <v>879</v>
      </c>
      <c r="C321" t="s">
        <v>78</v>
      </c>
      <c r="D321" t="s">
        <v>330</v>
      </c>
      <c r="F321" s="9" t="s">
        <v>833</v>
      </c>
      <c r="G321">
        <v>0</v>
      </c>
      <c r="H321">
        <v>7</v>
      </c>
      <c r="J321">
        <f>+Tabla35[[#This Row],[BALANCE INICIAL]]+Tabla35[[#This Row],[ENTRADAS]]-Tabla35[[#This Row],[SALIDAS]]</f>
        <v>7</v>
      </c>
      <c r="K321" s="2">
        <v>6848</v>
      </c>
      <c r="L321" s="2">
        <f>+Tabla35[[#This Row],[BALANCE INICIAL]]*Tabla35[[#This Row],[PRECIO]]</f>
        <v>0</v>
      </c>
      <c r="M321" s="2">
        <f>+Tabla35[[#This Row],[ENTRADAS]]*Tabla35[[#This Row],[PRECIO]]</f>
        <v>47936</v>
      </c>
      <c r="N321" s="2">
        <f>+Tabla35[[#This Row],[SALIDAS]]*Tabla35[[#This Row],[PRECIO]]</f>
        <v>0</v>
      </c>
      <c r="O321" s="2">
        <f>+Tabla35[[#This Row],[BALANCE INICIAL2]]+Tabla35[[#This Row],[ENTRADAS3]]-Tabla35[[#This Row],[SALIDAS4]]</f>
        <v>47936</v>
      </c>
    </row>
    <row r="322" spans="1:15">
      <c r="A322" s="9" t="s">
        <v>33</v>
      </c>
      <c r="B322" s="10" t="s">
        <v>879</v>
      </c>
      <c r="C322" t="s">
        <v>78</v>
      </c>
      <c r="D322" t="s">
        <v>331</v>
      </c>
      <c r="F322" s="9" t="s">
        <v>833</v>
      </c>
      <c r="G322">
        <v>0</v>
      </c>
      <c r="H322">
        <v>7</v>
      </c>
      <c r="J322">
        <f>+Tabla35[[#This Row],[BALANCE INICIAL]]+Tabla35[[#This Row],[ENTRADAS]]-Tabla35[[#This Row],[SALIDAS]]</f>
        <v>7</v>
      </c>
      <c r="K322" s="2">
        <v>6848</v>
      </c>
      <c r="L322" s="2">
        <f>+Tabla35[[#This Row],[BALANCE INICIAL]]*Tabla35[[#This Row],[PRECIO]]</f>
        <v>0</v>
      </c>
      <c r="M322" s="2">
        <f>+Tabla35[[#This Row],[ENTRADAS]]*Tabla35[[#This Row],[PRECIO]]</f>
        <v>47936</v>
      </c>
      <c r="N322" s="2">
        <f>+Tabla35[[#This Row],[SALIDAS]]*Tabla35[[#This Row],[PRECIO]]</f>
        <v>0</v>
      </c>
      <c r="O322" s="2">
        <f>+Tabla35[[#This Row],[BALANCE INICIAL2]]+Tabla35[[#This Row],[ENTRADAS3]]-Tabla35[[#This Row],[SALIDAS4]]</f>
        <v>47936</v>
      </c>
    </row>
    <row r="323" spans="1:15">
      <c r="A323" s="9" t="s">
        <v>33</v>
      </c>
      <c r="B323" s="10" t="s">
        <v>879</v>
      </c>
      <c r="C323" t="s">
        <v>78</v>
      </c>
      <c r="D323" t="s">
        <v>332</v>
      </c>
      <c r="F323" s="9" t="s">
        <v>833</v>
      </c>
      <c r="G323">
        <v>15</v>
      </c>
      <c r="I323">
        <v>12</v>
      </c>
      <c r="J323">
        <f>+Tabla35[[#This Row],[BALANCE INICIAL]]+Tabla35[[#This Row],[ENTRADAS]]-Tabla35[[#This Row],[SALIDAS]]</f>
        <v>3</v>
      </c>
      <c r="K323" s="2">
        <v>9043</v>
      </c>
      <c r="L323" s="2">
        <f>+Tabla35[[#This Row],[BALANCE INICIAL]]*Tabla35[[#This Row],[PRECIO]]</f>
        <v>135645</v>
      </c>
      <c r="M323" s="2">
        <f>+Tabla35[[#This Row],[ENTRADAS]]*Tabla35[[#This Row],[PRECIO]]</f>
        <v>0</v>
      </c>
      <c r="N323" s="2">
        <f>+Tabla35[[#This Row],[SALIDAS]]*Tabla35[[#This Row],[PRECIO]]</f>
        <v>108516</v>
      </c>
      <c r="O323" s="2">
        <f>+Tabla35[[#This Row],[BALANCE INICIAL2]]+Tabla35[[#This Row],[ENTRADAS3]]-Tabla35[[#This Row],[SALIDAS4]]</f>
        <v>27129</v>
      </c>
    </row>
    <row r="324" spans="1:15">
      <c r="A324" s="9" t="s">
        <v>33</v>
      </c>
      <c r="B324" s="10" t="s">
        <v>879</v>
      </c>
      <c r="C324" t="s">
        <v>78</v>
      </c>
      <c r="D324" t="s">
        <v>333</v>
      </c>
      <c r="F324" s="9" t="s">
        <v>833</v>
      </c>
      <c r="G324">
        <v>9</v>
      </c>
      <c r="H324">
        <v>8</v>
      </c>
      <c r="I324">
        <v>2</v>
      </c>
      <c r="J324">
        <f>+Tabla35[[#This Row],[BALANCE INICIAL]]+Tabla35[[#This Row],[ENTRADAS]]-Tabla35[[#This Row],[SALIDAS]]</f>
        <v>15</v>
      </c>
      <c r="K324" s="2">
        <v>16380.95</v>
      </c>
      <c r="L324" s="2">
        <f>+Tabla35[[#This Row],[BALANCE INICIAL]]*Tabla35[[#This Row],[PRECIO]]</f>
        <v>147428.55000000002</v>
      </c>
      <c r="M324" s="2">
        <f>+Tabla35[[#This Row],[ENTRADAS]]*Tabla35[[#This Row],[PRECIO]]</f>
        <v>131047.6</v>
      </c>
      <c r="N324" s="2">
        <f>+Tabla35[[#This Row],[SALIDAS]]*Tabla35[[#This Row],[PRECIO]]</f>
        <v>32761.9</v>
      </c>
      <c r="O324" s="2">
        <f>+Tabla35[[#This Row],[BALANCE INICIAL2]]+Tabla35[[#This Row],[ENTRADAS3]]-Tabla35[[#This Row],[SALIDAS4]]</f>
        <v>245714.25000000003</v>
      </c>
    </row>
    <row r="325" spans="1:15">
      <c r="A325" s="9" t="s">
        <v>33</v>
      </c>
      <c r="B325" s="10" t="s">
        <v>879</v>
      </c>
      <c r="C325" t="s">
        <v>78</v>
      </c>
      <c r="D325" t="s">
        <v>985</v>
      </c>
      <c r="F325" s="9" t="s">
        <v>833</v>
      </c>
      <c r="G325">
        <v>6</v>
      </c>
      <c r="H325">
        <v>25</v>
      </c>
      <c r="I325">
        <v>13</v>
      </c>
      <c r="J325">
        <f>+Tabla35[[#This Row],[BALANCE INICIAL]]+Tabla35[[#This Row],[ENTRADAS]]-Tabla35[[#This Row],[SALIDAS]]</f>
        <v>18</v>
      </c>
      <c r="K325" s="2">
        <v>3898.31</v>
      </c>
      <c r="L325" s="2">
        <f>+Tabla35[[#This Row],[BALANCE INICIAL]]*Tabla35[[#This Row],[PRECIO]]</f>
        <v>23389.86</v>
      </c>
      <c r="M325" s="2">
        <f>+Tabla35[[#This Row],[ENTRADAS]]*Tabla35[[#This Row],[PRECIO]]</f>
        <v>97457.75</v>
      </c>
      <c r="N325" s="2">
        <f>+Tabla35[[#This Row],[SALIDAS]]*Tabla35[[#This Row],[PRECIO]]</f>
        <v>50678.03</v>
      </c>
      <c r="O325" s="2">
        <f>+Tabla35[[#This Row],[BALANCE INICIAL2]]+Tabla35[[#This Row],[ENTRADAS3]]-Tabla35[[#This Row],[SALIDAS4]]</f>
        <v>70169.58</v>
      </c>
    </row>
    <row r="326" spans="1:15">
      <c r="A326" s="9" t="s">
        <v>33</v>
      </c>
      <c r="B326" s="10" t="s">
        <v>879</v>
      </c>
      <c r="C326" t="s">
        <v>78</v>
      </c>
      <c r="D326" t="s">
        <v>986</v>
      </c>
      <c r="F326" s="9" t="s">
        <v>820</v>
      </c>
      <c r="G326">
        <v>4</v>
      </c>
      <c r="H326">
        <v>10</v>
      </c>
      <c r="I326">
        <v>8</v>
      </c>
      <c r="J326">
        <f>+Tabla35[[#This Row],[BALANCE INICIAL]]+Tabla35[[#This Row],[ENTRADAS]]-Tabla35[[#This Row],[SALIDAS]]</f>
        <v>6</v>
      </c>
      <c r="K326" s="2">
        <v>6093</v>
      </c>
      <c r="L326" s="2">
        <f>+Tabla35[[#This Row],[BALANCE INICIAL]]*Tabla35[[#This Row],[PRECIO]]</f>
        <v>24372</v>
      </c>
      <c r="M326" s="2">
        <f>+Tabla35[[#This Row],[ENTRADAS]]*Tabla35[[#This Row],[PRECIO]]</f>
        <v>60930</v>
      </c>
      <c r="N326" s="2">
        <f>+Tabla35[[#This Row],[SALIDAS]]*Tabla35[[#This Row],[PRECIO]]</f>
        <v>48744</v>
      </c>
      <c r="O326" s="2">
        <f>+Tabla35[[#This Row],[BALANCE INICIAL2]]+Tabla35[[#This Row],[ENTRADAS3]]-Tabla35[[#This Row],[SALIDAS4]]</f>
        <v>36558</v>
      </c>
    </row>
    <row r="327" spans="1:15">
      <c r="A327" s="9" t="s">
        <v>33</v>
      </c>
      <c r="B327" s="10" t="s">
        <v>879</v>
      </c>
      <c r="C327" t="s">
        <v>78</v>
      </c>
      <c r="D327" t="s">
        <v>334</v>
      </c>
      <c r="F327" s="9" t="s">
        <v>820</v>
      </c>
      <c r="G327">
        <v>2</v>
      </c>
      <c r="J327">
        <f>+Tabla35[[#This Row],[BALANCE INICIAL]]+Tabla35[[#This Row],[ENTRADAS]]-Tabla35[[#This Row],[SALIDAS]]</f>
        <v>2</v>
      </c>
      <c r="K327" s="2">
        <v>5500</v>
      </c>
      <c r="L327" s="2">
        <f>+Tabla35[[#This Row],[BALANCE INICIAL]]*Tabla35[[#This Row],[PRECIO]]</f>
        <v>11000</v>
      </c>
      <c r="M327" s="2">
        <f>+Tabla35[[#This Row],[ENTRADAS]]*Tabla35[[#This Row],[PRECIO]]</f>
        <v>0</v>
      </c>
      <c r="N327" s="2">
        <f>+Tabla35[[#This Row],[SALIDAS]]*Tabla35[[#This Row],[PRECIO]]</f>
        <v>0</v>
      </c>
      <c r="O327" s="2">
        <f>+Tabla35[[#This Row],[BALANCE INICIAL2]]+Tabla35[[#This Row],[ENTRADAS3]]-Tabla35[[#This Row],[SALIDAS4]]</f>
        <v>11000</v>
      </c>
    </row>
    <row r="328" spans="1:15">
      <c r="A328" s="9" t="s">
        <v>33</v>
      </c>
      <c r="B328" s="10" t="s">
        <v>879</v>
      </c>
      <c r="C328" t="s">
        <v>78</v>
      </c>
      <c r="D328" t="s">
        <v>335</v>
      </c>
      <c r="F328" s="9" t="s">
        <v>820</v>
      </c>
      <c r="G328">
        <v>2</v>
      </c>
      <c r="J328">
        <f>+Tabla35[[#This Row],[BALANCE INICIAL]]+Tabla35[[#This Row],[ENTRADAS]]-Tabla35[[#This Row],[SALIDAS]]</f>
        <v>2</v>
      </c>
      <c r="K328" s="2">
        <v>5500</v>
      </c>
      <c r="L328" s="2">
        <f>+Tabla35[[#This Row],[BALANCE INICIAL]]*Tabla35[[#This Row],[PRECIO]]</f>
        <v>11000</v>
      </c>
      <c r="M328" s="2">
        <f>+Tabla35[[#This Row],[ENTRADAS]]*Tabla35[[#This Row],[PRECIO]]</f>
        <v>0</v>
      </c>
      <c r="N328" s="2">
        <f>+Tabla35[[#This Row],[SALIDAS]]*Tabla35[[#This Row],[PRECIO]]</f>
        <v>0</v>
      </c>
      <c r="O328" s="2">
        <f>+Tabla35[[#This Row],[BALANCE INICIAL2]]+Tabla35[[#This Row],[ENTRADAS3]]-Tabla35[[#This Row],[SALIDAS4]]</f>
        <v>11000</v>
      </c>
    </row>
    <row r="329" spans="1:15">
      <c r="A329" s="9" t="s">
        <v>33</v>
      </c>
      <c r="B329" s="10" t="s">
        <v>879</v>
      </c>
      <c r="C329" t="s">
        <v>78</v>
      </c>
      <c r="D329" t="s">
        <v>336</v>
      </c>
      <c r="F329" s="9" t="s">
        <v>820</v>
      </c>
      <c r="G329">
        <v>9</v>
      </c>
      <c r="J329">
        <f>+Tabla35[[#This Row],[BALANCE INICIAL]]+Tabla35[[#This Row],[ENTRADAS]]-Tabla35[[#This Row],[SALIDAS]]</f>
        <v>9</v>
      </c>
      <c r="K329" s="2">
        <v>2440</v>
      </c>
      <c r="L329" s="2">
        <f>+Tabla35[[#This Row],[BALANCE INICIAL]]*Tabla35[[#This Row],[PRECIO]]</f>
        <v>21960</v>
      </c>
      <c r="M329" s="2">
        <f>+Tabla35[[#This Row],[ENTRADAS]]*Tabla35[[#This Row],[PRECIO]]</f>
        <v>0</v>
      </c>
      <c r="N329" s="2">
        <f>+Tabla35[[#This Row],[SALIDAS]]*Tabla35[[#This Row],[PRECIO]]</f>
        <v>0</v>
      </c>
      <c r="O329" s="2">
        <f>+Tabla35[[#This Row],[BALANCE INICIAL2]]+Tabla35[[#This Row],[ENTRADAS3]]-Tabla35[[#This Row],[SALIDAS4]]</f>
        <v>21960</v>
      </c>
    </row>
    <row r="330" spans="1:15">
      <c r="A330" s="9" t="s">
        <v>33</v>
      </c>
      <c r="B330" s="10" t="s">
        <v>879</v>
      </c>
      <c r="C330" t="s">
        <v>78</v>
      </c>
      <c r="D330" t="s">
        <v>337</v>
      </c>
      <c r="F330" s="9" t="s">
        <v>820</v>
      </c>
      <c r="G330">
        <v>11</v>
      </c>
      <c r="J330">
        <f>+Tabla35[[#This Row],[BALANCE INICIAL]]+Tabla35[[#This Row],[ENTRADAS]]-Tabla35[[#This Row],[SALIDAS]]</f>
        <v>11</v>
      </c>
      <c r="K330" s="2">
        <v>2440</v>
      </c>
      <c r="L330" s="2">
        <f>+Tabla35[[#This Row],[BALANCE INICIAL]]*Tabla35[[#This Row],[PRECIO]]</f>
        <v>26840</v>
      </c>
      <c r="M330" s="2">
        <f>+Tabla35[[#This Row],[ENTRADAS]]*Tabla35[[#This Row],[PRECIO]]</f>
        <v>0</v>
      </c>
      <c r="N330" s="2">
        <f>+Tabla35[[#This Row],[SALIDAS]]*Tabla35[[#This Row],[PRECIO]]</f>
        <v>0</v>
      </c>
      <c r="O330" s="2">
        <f>+Tabla35[[#This Row],[BALANCE INICIAL2]]+Tabla35[[#This Row],[ENTRADAS3]]-Tabla35[[#This Row],[SALIDAS4]]</f>
        <v>26840</v>
      </c>
    </row>
    <row r="331" spans="1:15">
      <c r="A331" s="9" t="s">
        <v>33</v>
      </c>
      <c r="B331" s="10" t="s">
        <v>879</v>
      </c>
      <c r="C331" t="s">
        <v>78</v>
      </c>
      <c r="D331" t="s">
        <v>338</v>
      </c>
      <c r="F331" s="9" t="s">
        <v>820</v>
      </c>
      <c r="G331">
        <v>11</v>
      </c>
      <c r="J331">
        <f>+Tabla35[[#This Row],[BALANCE INICIAL]]+Tabla35[[#This Row],[ENTRADAS]]-Tabla35[[#This Row],[SALIDAS]]</f>
        <v>11</v>
      </c>
      <c r="K331" s="2">
        <v>23021</v>
      </c>
      <c r="L331" s="2">
        <f>+Tabla35[[#This Row],[BALANCE INICIAL]]*Tabla35[[#This Row],[PRECIO]]</f>
        <v>253231</v>
      </c>
      <c r="M331" s="2">
        <f>+Tabla35[[#This Row],[ENTRADAS]]*Tabla35[[#This Row],[PRECIO]]</f>
        <v>0</v>
      </c>
      <c r="N331" s="2">
        <f>+Tabla35[[#This Row],[SALIDAS]]*Tabla35[[#This Row],[PRECIO]]</f>
        <v>0</v>
      </c>
      <c r="O331" s="2">
        <f>+Tabla35[[#This Row],[BALANCE INICIAL2]]+Tabla35[[#This Row],[ENTRADAS3]]-Tabla35[[#This Row],[SALIDAS4]]</f>
        <v>253231</v>
      </c>
    </row>
    <row r="332" spans="1:15">
      <c r="A332" s="9" t="s">
        <v>33</v>
      </c>
      <c r="B332" s="10" t="s">
        <v>879</v>
      </c>
      <c r="C332" t="s">
        <v>78</v>
      </c>
      <c r="D332" t="s">
        <v>339</v>
      </c>
      <c r="F332" s="9" t="s">
        <v>820</v>
      </c>
      <c r="H332">
        <v>4</v>
      </c>
      <c r="I332">
        <v>1</v>
      </c>
      <c r="J332">
        <f>+Tabla35[[#This Row],[BALANCE INICIAL]]+Tabla35[[#This Row],[ENTRADAS]]-Tabla35[[#This Row],[SALIDAS]]</f>
        <v>3</v>
      </c>
      <c r="K332" s="2">
        <v>3731</v>
      </c>
      <c r="L332" s="2">
        <f>+Tabla35[[#This Row],[BALANCE INICIAL]]*Tabla35[[#This Row],[PRECIO]]</f>
        <v>0</v>
      </c>
      <c r="M332" s="2">
        <f>+Tabla35[[#This Row],[ENTRADAS]]*Tabla35[[#This Row],[PRECIO]]</f>
        <v>14924</v>
      </c>
      <c r="N332" s="2">
        <f>+Tabla35[[#This Row],[SALIDAS]]*Tabla35[[#This Row],[PRECIO]]</f>
        <v>3731</v>
      </c>
      <c r="O332" s="2">
        <f>+Tabla35[[#This Row],[BALANCE INICIAL2]]+Tabla35[[#This Row],[ENTRADAS3]]-Tabla35[[#This Row],[SALIDAS4]]</f>
        <v>11193</v>
      </c>
    </row>
    <row r="333" spans="1:15">
      <c r="A333" s="9" t="s">
        <v>33</v>
      </c>
      <c r="B333" s="10" t="s">
        <v>879</v>
      </c>
      <c r="C333" t="s">
        <v>78</v>
      </c>
      <c r="D333" t="s">
        <v>340</v>
      </c>
      <c r="F333" s="9" t="s">
        <v>820</v>
      </c>
      <c r="H333">
        <v>4</v>
      </c>
      <c r="I333">
        <v>1</v>
      </c>
      <c r="J333">
        <f>+Tabla35[[#This Row],[BALANCE INICIAL]]+Tabla35[[#This Row],[ENTRADAS]]-Tabla35[[#This Row],[SALIDAS]]</f>
        <v>3</v>
      </c>
      <c r="K333" s="2">
        <v>4399</v>
      </c>
      <c r="L333" s="2">
        <f>+Tabla35[[#This Row],[BALANCE INICIAL]]*Tabla35[[#This Row],[PRECIO]]</f>
        <v>0</v>
      </c>
      <c r="M333" s="2">
        <f>+Tabla35[[#This Row],[ENTRADAS]]*Tabla35[[#This Row],[PRECIO]]</f>
        <v>17596</v>
      </c>
      <c r="N333" s="2">
        <f>+Tabla35[[#This Row],[SALIDAS]]*Tabla35[[#This Row],[PRECIO]]</f>
        <v>4399</v>
      </c>
      <c r="O333" s="2">
        <f>+Tabla35[[#This Row],[BALANCE INICIAL2]]+Tabla35[[#This Row],[ENTRADAS3]]-Tabla35[[#This Row],[SALIDAS4]]</f>
        <v>13197</v>
      </c>
    </row>
    <row r="334" spans="1:15">
      <c r="A334" s="9" t="s">
        <v>33</v>
      </c>
      <c r="B334" s="10" t="s">
        <v>879</v>
      </c>
      <c r="C334" t="s">
        <v>78</v>
      </c>
      <c r="D334" t="s">
        <v>341</v>
      </c>
      <c r="F334" s="9" t="s">
        <v>820</v>
      </c>
      <c r="H334">
        <v>4</v>
      </c>
      <c r="I334">
        <v>1</v>
      </c>
      <c r="J334">
        <f>+Tabla35[[#This Row],[BALANCE INICIAL]]+Tabla35[[#This Row],[ENTRADAS]]-Tabla35[[#This Row],[SALIDAS]]</f>
        <v>3</v>
      </c>
      <c r="K334" s="2">
        <v>4399</v>
      </c>
      <c r="L334" s="2">
        <f>+Tabla35[[#This Row],[BALANCE INICIAL]]*Tabla35[[#This Row],[PRECIO]]</f>
        <v>0</v>
      </c>
      <c r="M334" s="2">
        <f>+Tabla35[[#This Row],[ENTRADAS]]*Tabla35[[#This Row],[PRECIO]]</f>
        <v>17596</v>
      </c>
      <c r="N334" s="2">
        <f>+Tabla35[[#This Row],[SALIDAS]]*Tabla35[[#This Row],[PRECIO]]</f>
        <v>4399</v>
      </c>
      <c r="O334" s="2">
        <f>+Tabla35[[#This Row],[BALANCE INICIAL2]]+Tabla35[[#This Row],[ENTRADAS3]]-Tabla35[[#This Row],[SALIDAS4]]</f>
        <v>13197</v>
      </c>
    </row>
    <row r="335" spans="1:15">
      <c r="A335" s="9" t="s">
        <v>33</v>
      </c>
      <c r="B335" s="10" t="s">
        <v>879</v>
      </c>
      <c r="C335" t="s">
        <v>78</v>
      </c>
      <c r="D335" t="s">
        <v>342</v>
      </c>
      <c r="F335" s="9" t="s">
        <v>820</v>
      </c>
      <c r="H335">
        <v>4</v>
      </c>
      <c r="I335">
        <v>1</v>
      </c>
      <c r="J335">
        <f>+Tabla35[[#This Row],[BALANCE INICIAL]]+Tabla35[[#This Row],[ENTRADAS]]-Tabla35[[#This Row],[SALIDAS]]</f>
        <v>3</v>
      </c>
      <c r="K335" s="2">
        <v>4399</v>
      </c>
      <c r="L335" s="2">
        <f>+Tabla35[[#This Row],[BALANCE INICIAL]]*Tabla35[[#This Row],[PRECIO]]</f>
        <v>0</v>
      </c>
      <c r="M335" s="2">
        <f>+Tabla35[[#This Row],[ENTRADAS]]*Tabla35[[#This Row],[PRECIO]]</f>
        <v>17596</v>
      </c>
      <c r="N335" s="2">
        <f>+Tabla35[[#This Row],[SALIDAS]]*Tabla35[[#This Row],[PRECIO]]</f>
        <v>4399</v>
      </c>
      <c r="O335" s="2">
        <f>+Tabla35[[#This Row],[BALANCE INICIAL2]]+Tabla35[[#This Row],[ENTRADAS3]]-Tabla35[[#This Row],[SALIDAS4]]</f>
        <v>13197</v>
      </c>
    </row>
    <row r="336" spans="1:15">
      <c r="A336" s="9" t="s">
        <v>33</v>
      </c>
      <c r="B336" s="10" t="s">
        <v>879</v>
      </c>
      <c r="C336" t="s">
        <v>78</v>
      </c>
      <c r="D336" t="s">
        <v>343</v>
      </c>
      <c r="F336" s="9" t="s">
        <v>820</v>
      </c>
      <c r="G336">
        <v>7</v>
      </c>
      <c r="J336">
        <f>+Tabla35[[#This Row],[BALANCE INICIAL]]+Tabla35[[#This Row],[ENTRADAS]]-Tabla35[[#This Row],[SALIDAS]]</f>
        <v>7</v>
      </c>
      <c r="K336" s="2">
        <v>23021</v>
      </c>
      <c r="L336" s="2">
        <f>+Tabla35[[#This Row],[BALANCE INICIAL]]*Tabla35[[#This Row],[PRECIO]]</f>
        <v>161147</v>
      </c>
      <c r="M336" s="2">
        <f>+Tabla35[[#This Row],[ENTRADAS]]*Tabla35[[#This Row],[PRECIO]]</f>
        <v>0</v>
      </c>
      <c r="N336" s="2">
        <f>+Tabla35[[#This Row],[SALIDAS]]*Tabla35[[#This Row],[PRECIO]]</f>
        <v>0</v>
      </c>
      <c r="O336" s="2">
        <f>+Tabla35[[#This Row],[BALANCE INICIAL2]]+Tabla35[[#This Row],[ENTRADAS3]]-Tabla35[[#This Row],[SALIDAS4]]</f>
        <v>161147</v>
      </c>
    </row>
    <row r="337" spans="1:15">
      <c r="A337" s="9" t="s">
        <v>33</v>
      </c>
      <c r="B337" s="10" t="s">
        <v>879</v>
      </c>
      <c r="C337" t="s">
        <v>78</v>
      </c>
      <c r="D337" t="s">
        <v>344</v>
      </c>
      <c r="F337" s="9" t="s">
        <v>820</v>
      </c>
      <c r="G337">
        <v>5</v>
      </c>
      <c r="J337">
        <f>+Tabla35[[#This Row],[BALANCE INICIAL]]+Tabla35[[#This Row],[ENTRADAS]]-Tabla35[[#This Row],[SALIDAS]]</f>
        <v>5</v>
      </c>
      <c r="K337" s="2">
        <v>1499</v>
      </c>
      <c r="L337" s="2">
        <f>+Tabla35[[#This Row],[BALANCE INICIAL]]*Tabla35[[#This Row],[PRECIO]]</f>
        <v>7495</v>
      </c>
      <c r="M337" s="2">
        <f>+Tabla35[[#This Row],[ENTRADAS]]*Tabla35[[#This Row],[PRECIO]]</f>
        <v>0</v>
      </c>
      <c r="N337" s="2">
        <f>+Tabla35[[#This Row],[SALIDAS]]*Tabla35[[#This Row],[PRECIO]]</f>
        <v>0</v>
      </c>
      <c r="O337" s="2">
        <f>+Tabla35[[#This Row],[BALANCE INICIAL2]]+Tabla35[[#This Row],[ENTRADAS3]]-Tabla35[[#This Row],[SALIDAS4]]</f>
        <v>7495</v>
      </c>
    </row>
    <row r="338" spans="1:15">
      <c r="A338" s="9" t="s">
        <v>33</v>
      </c>
      <c r="B338" s="10" t="s">
        <v>879</v>
      </c>
      <c r="C338" t="s">
        <v>78</v>
      </c>
      <c r="D338" t="s">
        <v>345</v>
      </c>
      <c r="F338" s="9" t="s">
        <v>842</v>
      </c>
      <c r="G338">
        <v>2</v>
      </c>
      <c r="J338">
        <f>+Tabla35[[#This Row],[BALANCE INICIAL]]+Tabla35[[#This Row],[ENTRADAS]]-Tabla35[[#This Row],[SALIDAS]]</f>
        <v>2</v>
      </c>
      <c r="K338" s="2">
        <v>1900</v>
      </c>
      <c r="L338" s="2">
        <f>+Tabla35[[#This Row],[BALANCE INICIAL]]*Tabla35[[#This Row],[PRECIO]]</f>
        <v>3800</v>
      </c>
      <c r="M338" s="2">
        <f>+Tabla35[[#This Row],[ENTRADAS]]*Tabla35[[#This Row],[PRECIO]]</f>
        <v>0</v>
      </c>
      <c r="N338" s="2">
        <f>+Tabla35[[#This Row],[SALIDAS]]*Tabla35[[#This Row],[PRECIO]]</f>
        <v>0</v>
      </c>
      <c r="O338" s="2">
        <f>+Tabla35[[#This Row],[BALANCE INICIAL2]]+Tabla35[[#This Row],[ENTRADAS3]]-Tabla35[[#This Row],[SALIDAS4]]</f>
        <v>3800</v>
      </c>
    </row>
    <row r="339" spans="1:15">
      <c r="A339" s="9" t="s">
        <v>33</v>
      </c>
      <c r="B339" s="10" t="s">
        <v>879</v>
      </c>
      <c r="C339" t="s">
        <v>78</v>
      </c>
      <c r="D339" t="s">
        <v>346</v>
      </c>
      <c r="F339" s="9" t="s">
        <v>820</v>
      </c>
      <c r="G339">
        <v>10</v>
      </c>
      <c r="J339">
        <f>+Tabla35[[#This Row],[BALANCE INICIAL]]+Tabla35[[#This Row],[ENTRADAS]]-Tabla35[[#This Row],[SALIDAS]]</f>
        <v>10</v>
      </c>
      <c r="K339" s="2">
        <v>1850</v>
      </c>
      <c r="L339" s="2">
        <f>+Tabla35[[#This Row],[BALANCE INICIAL]]*Tabla35[[#This Row],[PRECIO]]</f>
        <v>18500</v>
      </c>
      <c r="M339" s="2">
        <f>+Tabla35[[#This Row],[ENTRADAS]]*Tabla35[[#This Row],[PRECIO]]</f>
        <v>0</v>
      </c>
      <c r="N339" s="2">
        <f>+Tabla35[[#This Row],[SALIDAS]]*Tabla35[[#This Row],[PRECIO]]</f>
        <v>0</v>
      </c>
      <c r="O339" s="2">
        <f>+Tabla35[[#This Row],[BALANCE INICIAL2]]+Tabla35[[#This Row],[ENTRADAS3]]-Tabla35[[#This Row],[SALIDAS4]]</f>
        <v>18500</v>
      </c>
    </row>
    <row r="340" spans="1:15">
      <c r="A340" s="9" t="s">
        <v>33</v>
      </c>
      <c r="B340" s="10" t="s">
        <v>879</v>
      </c>
      <c r="C340" t="s">
        <v>78</v>
      </c>
      <c r="D340" t="s">
        <v>347</v>
      </c>
      <c r="F340" s="9" t="s">
        <v>820</v>
      </c>
      <c r="G340">
        <v>8</v>
      </c>
      <c r="J340">
        <f>+Tabla35[[#This Row],[BALANCE INICIAL]]+Tabla35[[#This Row],[ENTRADAS]]-Tabla35[[#This Row],[SALIDAS]]</f>
        <v>8</v>
      </c>
      <c r="K340" s="2">
        <v>1490</v>
      </c>
      <c r="L340" s="2">
        <f>+Tabla35[[#This Row],[BALANCE INICIAL]]*Tabla35[[#This Row],[PRECIO]]</f>
        <v>11920</v>
      </c>
      <c r="M340" s="2">
        <f>+Tabla35[[#This Row],[ENTRADAS]]*Tabla35[[#This Row],[PRECIO]]</f>
        <v>0</v>
      </c>
      <c r="N340" s="2">
        <f>+Tabla35[[#This Row],[SALIDAS]]*Tabla35[[#This Row],[PRECIO]]</f>
        <v>0</v>
      </c>
      <c r="O340" s="2">
        <f>+Tabla35[[#This Row],[BALANCE INICIAL2]]+Tabla35[[#This Row],[ENTRADAS3]]-Tabla35[[#This Row],[SALIDAS4]]</f>
        <v>11920</v>
      </c>
    </row>
    <row r="341" spans="1:15">
      <c r="A341" s="9" t="s">
        <v>33</v>
      </c>
      <c r="B341" s="10" t="s">
        <v>879</v>
      </c>
      <c r="C341" t="s">
        <v>78</v>
      </c>
      <c r="D341" t="s">
        <v>348</v>
      </c>
      <c r="F341" s="9" t="s">
        <v>820</v>
      </c>
      <c r="G341">
        <v>3</v>
      </c>
      <c r="J341">
        <f>+Tabla35[[#This Row],[BALANCE INICIAL]]+Tabla35[[#This Row],[ENTRADAS]]-Tabla35[[#This Row],[SALIDAS]]</f>
        <v>3</v>
      </c>
      <c r="K341" s="2">
        <v>1800</v>
      </c>
      <c r="L341" s="2">
        <f>+Tabla35[[#This Row],[BALANCE INICIAL]]*Tabla35[[#This Row],[PRECIO]]</f>
        <v>5400</v>
      </c>
      <c r="M341" s="2">
        <f>+Tabla35[[#This Row],[ENTRADAS]]*Tabla35[[#This Row],[PRECIO]]</f>
        <v>0</v>
      </c>
      <c r="N341" s="2">
        <f>+Tabla35[[#This Row],[SALIDAS]]*Tabla35[[#This Row],[PRECIO]]</f>
        <v>0</v>
      </c>
      <c r="O341" s="2">
        <f>+Tabla35[[#This Row],[BALANCE INICIAL2]]+Tabla35[[#This Row],[ENTRADAS3]]-Tabla35[[#This Row],[SALIDAS4]]</f>
        <v>5400</v>
      </c>
    </row>
    <row r="342" spans="1:15">
      <c r="A342" s="9" t="s">
        <v>33</v>
      </c>
      <c r="B342" s="10" t="s">
        <v>879</v>
      </c>
      <c r="C342" t="s">
        <v>78</v>
      </c>
      <c r="D342" t="s">
        <v>349</v>
      </c>
      <c r="F342" s="9" t="s">
        <v>820</v>
      </c>
      <c r="G342">
        <v>1</v>
      </c>
      <c r="J342">
        <f>+Tabla35[[#This Row],[BALANCE INICIAL]]+Tabla35[[#This Row],[ENTRADAS]]-Tabla35[[#This Row],[SALIDAS]]</f>
        <v>1</v>
      </c>
      <c r="K342" s="2">
        <v>1995</v>
      </c>
      <c r="L342" s="2">
        <f>+Tabla35[[#This Row],[BALANCE INICIAL]]*Tabla35[[#This Row],[PRECIO]]</f>
        <v>1995</v>
      </c>
      <c r="M342" s="2">
        <f>+Tabla35[[#This Row],[ENTRADAS]]*Tabla35[[#This Row],[PRECIO]]</f>
        <v>0</v>
      </c>
      <c r="N342" s="2">
        <f>+Tabla35[[#This Row],[SALIDAS]]*Tabla35[[#This Row],[PRECIO]]</f>
        <v>0</v>
      </c>
      <c r="O342" s="2">
        <f>+Tabla35[[#This Row],[BALANCE INICIAL2]]+Tabla35[[#This Row],[ENTRADAS3]]-Tabla35[[#This Row],[SALIDAS4]]</f>
        <v>1995</v>
      </c>
    </row>
    <row r="343" spans="1:15">
      <c r="A343" s="9" t="s">
        <v>33</v>
      </c>
      <c r="B343" s="10" t="s">
        <v>879</v>
      </c>
      <c r="C343" t="s">
        <v>78</v>
      </c>
      <c r="D343" t="s">
        <v>350</v>
      </c>
      <c r="F343" s="9" t="s">
        <v>820</v>
      </c>
      <c r="H343">
        <v>5</v>
      </c>
      <c r="J343">
        <f>+Tabla35[[#This Row],[BALANCE INICIAL]]+Tabla35[[#This Row],[ENTRADAS]]-Tabla35[[#This Row],[SALIDAS]]</f>
        <v>5</v>
      </c>
      <c r="K343" s="2">
        <v>7662</v>
      </c>
      <c r="L343" s="2">
        <f>+Tabla35[[#This Row],[BALANCE INICIAL]]*Tabla35[[#This Row],[PRECIO]]</f>
        <v>0</v>
      </c>
      <c r="M343" s="2">
        <f>+Tabla35[[#This Row],[ENTRADAS]]*Tabla35[[#This Row],[PRECIO]]</f>
        <v>38310</v>
      </c>
      <c r="N343" s="2">
        <f>+Tabla35[[#This Row],[SALIDAS]]*Tabla35[[#This Row],[PRECIO]]</f>
        <v>0</v>
      </c>
      <c r="O343" s="2">
        <f>+Tabla35[[#This Row],[BALANCE INICIAL2]]+Tabla35[[#This Row],[ENTRADAS3]]-Tabla35[[#This Row],[SALIDAS4]]</f>
        <v>38310</v>
      </c>
    </row>
    <row r="344" spans="1:15">
      <c r="A344" s="9" t="s">
        <v>33</v>
      </c>
      <c r="B344" s="10" t="s">
        <v>879</v>
      </c>
      <c r="C344" t="s">
        <v>78</v>
      </c>
      <c r="D344" t="s">
        <v>351</v>
      </c>
      <c r="F344" s="9" t="s">
        <v>820</v>
      </c>
      <c r="H344">
        <v>5</v>
      </c>
      <c r="J344">
        <f>+Tabla35[[#This Row],[BALANCE INICIAL]]+Tabla35[[#This Row],[ENTRADAS]]-Tabla35[[#This Row],[SALIDAS]]</f>
        <v>5</v>
      </c>
      <c r="K344" s="2">
        <v>7662</v>
      </c>
      <c r="L344" s="2">
        <f>+Tabla35[[#This Row],[BALANCE INICIAL]]*Tabla35[[#This Row],[PRECIO]]</f>
        <v>0</v>
      </c>
      <c r="M344" s="2">
        <f>+Tabla35[[#This Row],[ENTRADAS]]*Tabla35[[#This Row],[PRECIO]]</f>
        <v>38310</v>
      </c>
      <c r="N344" s="2">
        <f>+Tabla35[[#This Row],[SALIDAS]]*Tabla35[[#This Row],[PRECIO]]</f>
        <v>0</v>
      </c>
      <c r="O344" s="2">
        <f>+Tabla35[[#This Row],[BALANCE INICIAL2]]+Tabla35[[#This Row],[ENTRADAS3]]-Tabla35[[#This Row],[SALIDAS4]]</f>
        <v>38310</v>
      </c>
    </row>
    <row r="345" spans="1:15">
      <c r="A345" s="9" t="s">
        <v>33</v>
      </c>
      <c r="B345" s="10" t="s">
        <v>879</v>
      </c>
      <c r="C345" t="s">
        <v>78</v>
      </c>
      <c r="D345" t="s">
        <v>352</v>
      </c>
      <c r="F345" s="9" t="s">
        <v>820</v>
      </c>
      <c r="H345">
        <v>5</v>
      </c>
      <c r="J345">
        <f>+Tabla35[[#This Row],[BALANCE INICIAL]]+Tabla35[[#This Row],[ENTRADAS]]-Tabla35[[#This Row],[SALIDAS]]</f>
        <v>5</v>
      </c>
      <c r="K345" s="2">
        <v>7662</v>
      </c>
      <c r="L345" s="2">
        <f>+Tabla35[[#This Row],[BALANCE INICIAL]]*Tabla35[[#This Row],[PRECIO]]</f>
        <v>0</v>
      </c>
      <c r="M345" s="2">
        <f>+Tabla35[[#This Row],[ENTRADAS]]*Tabla35[[#This Row],[PRECIO]]</f>
        <v>38310</v>
      </c>
      <c r="N345" s="2">
        <f>+Tabla35[[#This Row],[SALIDAS]]*Tabla35[[#This Row],[PRECIO]]</f>
        <v>0</v>
      </c>
      <c r="O345" s="2">
        <f>+Tabla35[[#This Row],[BALANCE INICIAL2]]+Tabla35[[#This Row],[ENTRADAS3]]-Tabla35[[#This Row],[SALIDAS4]]</f>
        <v>38310</v>
      </c>
    </row>
    <row r="346" spans="1:15">
      <c r="A346" s="9" t="s">
        <v>33</v>
      </c>
      <c r="B346" s="10" t="s">
        <v>879</v>
      </c>
      <c r="C346" t="s">
        <v>78</v>
      </c>
      <c r="D346" t="s">
        <v>353</v>
      </c>
      <c r="F346" s="9" t="s">
        <v>820</v>
      </c>
      <c r="H346">
        <v>5</v>
      </c>
      <c r="J346">
        <f>+Tabla35[[#This Row],[BALANCE INICIAL]]+Tabla35[[#This Row],[ENTRADAS]]-Tabla35[[#This Row],[SALIDAS]]</f>
        <v>5</v>
      </c>
      <c r="K346" s="2">
        <v>7662</v>
      </c>
      <c r="L346" s="2">
        <f>+Tabla35[[#This Row],[BALANCE INICIAL]]*Tabla35[[#This Row],[PRECIO]]</f>
        <v>0</v>
      </c>
      <c r="M346" s="2">
        <f>+Tabla35[[#This Row],[ENTRADAS]]*Tabla35[[#This Row],[PRECIO]]</f>
        <v>38310</v>
      </c>
      <c r="N346" s="2">
        <f>+Tabla35[[#This Row],[SALIDAS]]*Tabla35[[#This Row],[PRECIO]]</f>
        <v>0</v>
      </c>
      <c r="O346" s="2">
        <f>+Tabla35[[#This Row],[BALANCE INICIAL2]]+Tabla35[[#This Row],[ENTRADAS3]]-Tabla35[[#This Row],[SALIDAS4]]</f>
        <v>38310</v>
      </c>
    </row>
    <row r="347" spans="1:15">
      <c r="A347" s="9" t="s">
        <v>33</v>
      </c>
      <c r="B347" s="10" t="s">
        <v>879</v>
      </c>
      <c r="C347" t="s">
        <v>78</v>
      </c>
      <c r="D347" t="s">
        <v>354</v>
      </c>
      <c r="F347" s="9" t="s">
        <v>820</v>
      </c>
      <c r="G347">
        <v>15</v>
      </c>
      <c r="J347">
        <f>+Tabla35[[#This Row],[BALANCE INICIAL]]+Tabla35[[#This Row],[ENTRADAS]]-Tabla35[[#This Row],[SALIDAS]]</f>
        <v>15</v>
      </c>
      <c r="K347" s="2">
        <v>1850</v>
      </c>
      <c r="L347" s="2">
        <f>+Tabla35[[#This Row],[BALANCE INICIAL]]*Tabla35[[#This Row],[PRECIO]]</f>
        <v>27750</v>
      </c>
      <c r="M347" s="2">
        <f>+Tabla35[[#This Row],[ENTRADAS]]*Tabla35[[#This Row],[PRECIO]]</f>
        <v>0</v>
      </c>
      <c r="N347" s="2">
        <f>+Tabla35[[#This Row],[SALIDAS]]*Tabla35[[#This Row],[PRECIO]]</f>
        <v>0</v>
      </c>
      <c r="O347" s="2">
        <f>+Tabla35[[#This Row],[BALANCE INICIAL2]]+Tabla35[[#This Row],[ENTRADAS3]]-Tabla35[[#This Row],[SALIDAS4]]</f>
        <v>27750</v>
      </c>
    </row>
    <row r="348" spans="1:15">
      <c r="A348" s="9" t="s">
        <v>33</v>
      </c>
      <c r="B348" s="10" t="s">
        <v>879</v>
      </c>
      <c r="C348" t="s">
        <v>78</v>
      </c>
      <c r="D348" t="s">
        <v>355</v>
      </c>
      <c r="F348" s="9" t="s">
        <v>820</v>
      </c>
      <c r="G348">
        <v>5</v>
      </c>
      <c r="J348">
        <f>+Tabla35[[#This Row],[BALANCE INICIAL]]+Tabla35[[#This Row],[ENTRADAS]]-Tabla35[[#This Row],[SALIDAS]]</f>
        <v>5</v>
      </c>
      <c r="K348" s="2">
        <v>1750</v>
      </c>
      <c r="L348" s="2">
        <f>+Tabla35[[#This Row],[BALANCE INICIAL]]*Tabla35[[#This Row],[PRECIO]]</f>
        <v>8750</v>
      </c>
      <c r="M348" s="2">
        <f>+Tabla35[[#This Row],[ENTRADAS]]*Tabla35[[#This Row],[PRECIO]]</f>
        <v>0</v>
      </c>
      <c r="N348" s="2">
        <f>+Tabla35[[#This Row],[SALIDAS]]*Tabla35[[#This Row],[PRECIO]]</f>
        <v>0</v>
      </c>
      <c r="O348" s="2">
        <f>+Tabla35[[#This Row],[BALANCE INICIAL2]]+Tabla35[[#This Row],[ENTRADAS3]]-Tabla35[[#This Row],[SALIDAS4]]</f>
        <v>8750</v>
      </c>
    </row>
    <row r="349" spans="1:15">
      <c r="A349" s="9" t="s">
        <v>33</v>
      </c>
      <c r="B349" s="10" t="s">
        <v>879</v>
      </c>
      <c r="C349" t="s">
        <v>78</v>
      </c>
      <c r="D349" t="s">
        <v>356</v>
      </c>
      <c r="F349" s="9" t="s">
        <v>820</v>
      </c>
      <c r="G349">
        <v>3</v>
      </c>
      <c r="J349">
        <f>+Tabla35[[#This Row],[BALANCE INICIAL]]+Tabla35[[#This Row],[ENTRADAS]]-Tabla35[[#This Row],[SALIDAS]]</f>
        <v>3</v>
      </c>
      <c r="K349" s="2">
        <v>1890</v>
      </c>
      <c r="L349" s="2">
        <f>+Tabla35[[#This Row],[BALANCE INICIAL]]*Tabla35[[#This Row],[PRECIO]]</f>
        <v>5670</v>
      </c>
      <c r="M349" s="2">
        <f>+Tabla35[[#This Row],[ENTRADAS]]*Tabla35[[#This Row],[PRECIO]]</f>
        <v>0</v>
      </c>
      <c r="N349" s="2">
        <f>+Tabla35[[#This Row],[SALIDAS]]*Tabla35[[#This Row],[PRECIO]]</f>
        <v>0</v>
      </c>
      <c r="O349" s="2">
        <f>+Tabla35[[#This Row],[BALANCE INICIAL2]]+Tabla35[[#This Row],[ENTRADAS3]]-Tabla35[[#This Row],[SALIDAS4]]</f>
        <v>5670</v>
      </c>
    </row>
    <row r="350" spans="1:15">
      <c r="A350" s="9" t="s">
        <v>33</v>
      </c>
      <c r="B350" s="10" t="s">
        <v>879</v>
      </c>
      <c r="C350" t="s">
        <v>78</v>
      </c>
      <c r="D350" t="s">
        <v>357</v>
      </c>
      <c r="F350" s="9" t="s">
        <v>820</v>
      </c>
      <c r="G350">
        <v>1</v>
      </c>
      <c r="J350">
        <f>+Tabla35[[#This Row],[BALANCE INICIAL]]+Tabla35[[#This Row],[ENTRADAS]]-Tabla35[[#This Row],[SALIDAS]]</f>
        <v>1</v>
      </c>
      <c r="K350" s="2">
        <v>1295</v>
      </c>
      <c r="L350" s="2">
        <f>+Tabla35[[#This Row],[BALANCE INICIAL]]*Tabla35[[#This Row],[PRECIO]]</f>
        <v>1295</v>
      </c>
      <c r="M350" s="2">
        <f>+Tabla35[[#This Row],[ENTRADAS]]*Tabla35[[#This Row],[PRECIO]]</f>
        <v>0</v>
      </c>
      <c r="N350" s="2">
        <f>+Tabla35[[#This Row],[SALIDAS]]*Tabla35[[#This Row],[PRECIO]]</f>
        <v>0</v>
      </c>
      <c r="O350" s="2">
        <f>+Tabla35[[#This Row],[BALANCE INICIAL2]]+Tabla35[[#This Row],[ENTRADAS3]]-Tabla35[[#This Row],[SALIDAS4]]</f>
        <v>1295</v>
      </c>
    </row>
    <row r="351" spans="1:15">
      <c r="A351" s="9" t="s">
        <v>33</v>
      </c>
      <c r="B351" s="10" t="s">
        <v>879</v>
      </c>
      <c r="C351" t="s">
        <v>78</v>
      </c>
      <c r="D351" t="s">
        <v>358</v>
      </c>
      <c r="F351" s="9" t="s">
        <v>820</v>
      </c>
      <c r="H351">
        <v>7</v>
      </c>
      <c r="I351">
        <v>2</v>
      </c>
      <c r="J351">
        <f>+Tabla35[[#This Row],[BALANCE INICIAL]]+Tabla35[[#This Row],[ENTRADAS]]-Tabla35[[#This Row],[SALIDAS]]</f>
        <v>5</v>
      </c>
      <c r="K351" s="2">
        <v>2693</v>
      </c>
      <c r="L351" s="2">
        <f>+Tabla35[[#This Row],[BALANCE INICIAL]]*Tabla35[[#This Row],[PRECIO]]</f>
        <v>0</v>
      </c>
      <c r="M351" s="2">
        <f>+Tabla35[[#This Row],[ENTRADAS]]*Tabla35[[#This Row],[PRECIO]]</f>
        <v>18851</v>
      </c>
      <c r="N351" s="2">
        <f>+Tabla35[[#This Row],[SALIDAS]]*Tabla35[[#This Row],[PRECIO]]</f>
        <v>5386</v>
      </c>
      <c r="O351" s="2">
        <f>+Tabla35[[#This Row],[BALANCE INICIAL2]]+Tabla35[[#This Row],[ENTRADAS3]]-Tabla35[[#This Row],[SALIDAS4]]</f>
        <v>13465</v>
      </c>
    </row>
    <row r="352" spans="1:15">
      <c r="A352" s="9" t="s">
        <v>33</v>
      </c>
      <c r="B352" s="10" t="s">
        <v>879</v>
      </c>
      <c r="C352" t="s">
        <v>78</v>
      </c>
      <c r="D352" t="s">
        <v>359</v>
      </c>
      <c r="F352" s="9" t="s">
        <v>826</v>
      </c>
      <c r="G352">
        <v>2</v>
      </c>
      <c r="J352">
        <f>+Tabla35[[#This Row],[BALANCE INICIAL]]+Tabla35[[#This Row],[ENTRADAS]]-Tabla35[[#This Row],[SALIDAS]]</f>
        <v>2</v>
      </c>
      <c r="K352" s="2">
        <v>2155.7199999999998</v>
      </c>
      <c r="L352" s="2">
        <f>+Tabla35[[#This Row],[BALANCE INICIAL]]*Tabla35[[#This Row],[PRECIO]]</f>
        <v>4311.4399999999996</v>
      </c>
      <c r="M352" s="2">
        <f>+Tabla35[[#This Row],[ENTRADAS]]*Tabla35[[#This Row],[PRECIO]]</f>
        <v>0</v>
      </c>
      <c r="N352" s="2">
        <f>+Tabla35[[#This Row],[SALIDAS]]*Tabla35[[#This Row],[PRECIO]]</f>
        <v>0</v>
      </c>
      <c r="O352" s="2">
        <f>+Tabla35[[#This Row],[BALANCE INICIAL2]]+Tabla35[[#This Row],[ENTRADAS3]]-Tabla35[[#This Row],[SALIDAS4]]</f>
        <v>4311.4399999999996</v>
      </c>
    </row>
    <row r="353" spans="1:15">
      <c r="A353" s="9" t="s">
        <v>33</v>
      </c>
      <c r="B353" s="10" t="s">
        <v>879</v>
      </c>
      <c r="C353" t="s">
        <v>78</v>
      </c>
      <c r="D353" t="s">
        <v>364</v>
      </c>
      <c r="F353" s="9" t="s">
        <v>826</v>
      </c>
      <c r="G353">
        <v>22</v>
      </c>
      <c r="I353">
        <v>13</v>
      </c>
      <c r="J353">
        <f>+Tabla35[[#This Row],[BALANCE INICIAL]]+Tabla35[[#This Row],[ENTRADAS]]-Tabla35[[#This Row],[SALIDAS]]</f>
        <v>9</v>
      </c>
      <c r="K353" s="2">
        <v>9110.25</v>
      </c>
      <c r="L353" s="2">
        <f>+Tabla35[[#This Row],[BALANCE INICIAL]]*Tabla35[[#This Row],[PRECIO]]</f>
        <v>200425.5</v>
      </c>
      <c r="M353" s="2">
        <f>+Tabla35[[#This Row],[ENTRADAS]]*Tabla35[[#This Row],[PRECIO]]</f>
        <v>0</v>
      </c>
      <c r="N353" s="2">
        <f>+Tabla35[[#This Row],[SALIDAS]]*Tabla35[[#This Row],[PRECIO]]</f>
        <v>118433.25</v>
      </c>
      <c r="O353" s="2">
        <f>+Tabla35[[#This Row],[BALANCE INICIAL2]]+Tabla35[[#This Row],[ENTRADAS3]]-Tabla35[[#This Row],[SALIDAS4]]</f>
        <v>81992.25</v>
      </c>
    </row>
    <row r="354" spans="1:15">
      <c r="A354" s="9" t="s">
        <v>33</v>
      </c>
      <c r="B354" s="10" t="s">
        <v>879</v>
      </c>
      <c r="C354" t="s">
        <v>78</v>
      </c>
      <c r="D354" t="s">
        <v>365</v>
      </c>
      <c r="F354" s="9" t="s">
        <v>858</v>
      </c>
      <c r="G354">
        <v>4</v>
      </c>
      <c r="H354">
        <v>4</v>
      </c>
      <c r="J354">
        <f>+Tabla35[[#This Row],[BALANCE INICIAL]]+Tabla35[[#This Row],[ENTRADAS]]-Tabla35[[#This Row],[SALIDAS]]</f>
        <v>8</v>
      </c>
      <c r="K354" s="2">
        <v>4829.71</v>
      </c>
      <c r="L354" s="2">
        <f>+Tabla35[[#This Row],[BALANCE INICIAL]]*Tabla35[[#This Row],[PRECIO]]</f>
        <v>19318.84</v>
      </c>
      <c r="M354" s="2">
        <f>+Tabla35[[#This Row],[ENTRADAS]]*Tabla35[[#This Row],[PRECIO]]</f>
        <v>19318.84</v>
      </c>
      <c r="N354" s="2">
        <f>+Tabla35[[#This Row],[SALIDAS]]*Tabla35[[#This Row],[PRECIO]]</f>
        <v>0</v>
      </c>
      <c r="O354" s="2">
        <f>+Tabla35[[#This Row],[BALANCE INICIAL2]]+Tabla35[[#This Row],[ENTRADAS3]]-Tabla35[[#This Row],[SALIDAS4]]</f>
        <v>38637.68</v>
      </c>
    </row>
    <row r="355" spans="1:15">
      <c r="A355" s="9" t="s">
        <v>33</v>
      </c>
      <c r="B355" s="10" t="s">
        <v>879</v>
      </c>
      <c r="C355" t="s">
        <v>78</v>
      </c>
      <c r="D355" t="s">
        <v>366</v>
      </c>
      <c r="F355" s="9" t="s">
        <v>858</v>
      </c>
      <c r="G355">
        <v>4</v>
      </c>
      <c r="H355">
        <v>4</v>
      </c>
      <c r="J355">
        <f>+Tabla35[[#This Row],[BALANCE INICIAL]]+Tabla35[[#This Row],[ENTRADAS]]-Tabla35[[#This Row],[SALIDAS]]</f>
        <v>8</v>
      </c>
      <c r="K355" s="2">
        <v>6250.43</v>
      </c>
      <c r="L355" s="2">
        <f>+Tabla35[[#This Row],[BALANCE INICIAL]]*Tabla35[[#This Row],[PRECIO]]</f>
        <v>25001.72</v>
      </c>
      <c r="M355" s="2">
        <f>+Tabla35[[#This Row],[ENTRADAS]]*Tabla35[[#This Row],[PRECIO]]</f>
        <v>25001.72</v>
      </c>
      <c r="N355" s="2">
        <f>+Tabla35[[#This Row],[SALIDAS]]*Tabla35[[#This Row],[PRECIO]]</f>
        <v>0</v>
      </c>
      <c r="O355" s="2">
        <f>+Tabla35[[#This Row],[BALANCE INICIAL2]]+Tabla35[[#This Row],[ENTRADAS3]]-Tabla35[[#This Row],[SALIDAS4]]</f>
        <v>50003.44</v>
      </c>
    </row>
    <row r="356" spans="1:15">
      <c r="A356" s="9" t="s">
        <v>33</v>
      </c>
      <c r="B356" s="10" t="s">
        <v>879</v>
      </c>
      <c r="C356" t="s">
        <v>78</v>
      </c>
      <c r="D356" t="s">
        <v>367</v>
      </c>
      <c r="F356" s="9" t="s">
        <v>858</v>
      </c>
      <c r="G356">
        <v>4</v>
      </c>
      <c r="H356">
        <v>4</v>
      </c>
      <c r="J356">
        <f>+Tabla35[[#This Row],[BALANCE INICIAL]]+Tabla35[[#This Row],[ENTRADAS]]-Tabla35[[#This Row],[SALIDAS]]</f>
        <v>8</v>
      </c>
      <c r="K356" s="2">
        <v>6250.43</v>
      </c>
      <c r="L356" s="2">
        <f>+Tabla35[[#This Row],[BALANCE INICIAL]]*Tabla35[[#This Row],[PRECIO]]</f>
        <v>25001.72</v>
      </c>
      <c r="M356" s="2">
        <f>+Tabla35[[#This Row],[ENTRADAS]]*Tabla35[[#This Row],[PRECIO]]</f>
        <v>25001.72</v>
      </c>
      <c r="N356" s="2">
        <f>+Tabla35[[#This Row],[SALIDAS]]*Tabla35[[#This Row],[PRECIO]]</f>
        <v>0</v>
      </c>
      <c r="O356" s="2">
        <f>+Tabla35[[#This Row],[BALANCE INICIAL2]]+Tabla35[[#This Row],[ENTRADAS3]]-Tabla35[[#This Row],[SALIDAS4]]</f>
        <v>50003.44</v>
      </c>
    </row>
    <row r="357" spans="1:15">
      <c r="A357" s="9" t="s">
        <v>33</v>
      </c>
      <c r="B357" s="10" t="s">
        <v>879</v>
      </c>
      <c r="C357" t="s">
        <v>78</v>
      </c>
      <c r="D357" t="s">
        <v>368</v>
      </c>
      <c r="F357" s="9" t="s">
        <v>858</v>
      </c>
      <c r="G357">
        <v>4</v>
      </c>
      <c r="H357">
        <v>4</v>
      </c>
      <c r="J357">
        <f>+Tabla35[[#This Row],[BALANCE INICIAL]]+Tabla35[[#This Row],[ENTRADAS]]-Tabla35[[#This Row],[SALIDAS]]</f>
        <v>8</v>
      </c>
      <c r="K357" s="2">
        <v>6250.43</v>
      </c>
      <c r="L357" s="2">
        <f>+Tabla35[[#This Row],[BALANCE INICIAL]]*Tabla35[[#This Row],[PRECIO]]</f>
        <v>25001.72</v>
      </c>
      <c r="M357" s="2">
        <f>+Tabla35[[#This Row],[ENTRADAS]]*Tabla35[[#This Row],[PRECIO]]</f>
        <v>25001.72</v>
      </c>
      <c r="N357" s="2">
        <f>+Tabla35[[#This Row],[SALIDAS]]*Tabla35[[#This Row],[PRECIO]]</f>
        <v>0</v>
      </c>
      <c r="O357" s="2">
        <f>+Tabla35[[#This Row],[BALANCE INICIAL2]]+Tabla35[[#This Row],[ENTRADAS3]]-Tabla35[[#This Row],[SALIDAS4]]</f>
        <v>50003.44</v>
      </c>
    </row>
    <row r="358" spans="1:15">
      <c r="A358" s="9" t="s">
        <v>33</v>
      </c>
      <c r="B358" s="10" t="s">
        <v>879</v>
      </c>
      <c r="C358" t="s">
        <v>78</v>
      </c>
      <c r="D358" t="s">
        <v>369</v>
      </c>
      <c r="F358" s="9" t="s">
        <v>858</v>
      </c>
      <c r="G358">
        <v>4</v>
      </c>
      <c r="J358">
        <f>+Tabla35[[#This Row],[BALANCE INICIAL]]+Tabla35[[#This Row],[ENTRADAS]]-Tabla35[[#This Row],[SALIDAS]]</f>
        <v>4</v>
      </c>
      <c r="K358" s="2">
        <v>3500</v>
      </c>
      <c r="L358" s="2">
        <f>+Tabla35[[#This Row],[BALANCE INICIAL]]*Tabla35[[#This Row],[PRECIO]]</f>
        <v>14000</v>
      </c>
      <c r="M358" s="2">
        <f>+Tabla35[[#This Row],[ENTRADAS]]*Tabla35[[#This Row],[PRECIO]]</f>
        <v>0</v>
      </c>
      <c r="N358" s="2">
        <f>+Tabla35[[#This Row],[SALIDAS]]*Tabla35[[#This Row],[PRECIO]]</f>
        <v>0</v>
      </c>
      <c r="O358" s="2">
        <f>+Tabla35[[#This Row],[BALANCE INICIAL2]]+Tabla35[[#This Row],[ENTRADAS3]]-Tabla35[[#This Row],[SALIDAS4]]</f>
        <v>14000</v>
      </c>
    </row>
    <row r="359" spans="1:15">
      <c r="A359" s="9" t="s">
        <v>33</v>
      </c>
      <c r="B359" s="10" t="s">
        <v>879</v>
      </c>
      <c r="C359" t="s">
        <v>78</v>
      </c>
      <c r="D359" t="s">
        <v>370</v>
      </c>
      <c r="F359" s="9" t="s">
        <v>858</v>
      </c>
      <c r="G359">
        <v>4</v>
      </c>
      <c r="J359">
        <f>+Tabla35[[#This Row],[BALANCE INICIAL]]+Tabla35[[#This Row],[ENTRADAS]]-Tabla35[[#This Row],[SALIDAS]]</f>
        <v>4</v>
      </c>
      <c r="K359" s="2">
        <v>3500</v>
      </c>
      <c r="L359" s="2">
        <f>+Tabla35[[#This Row],[BALANCE INICIAL]]*Tabla35[[#This Row],[PRECIO]]</f>
        <v>14000</v>
      </c>
      <c r="M359" s="2">
        <f>+Tabla35[[#This Row],[ENTRADAS]]*Tabla35[[#This Row],[PRECIO]]</f>
        <v>0</v>
      </c>
      <c r="N359" s="2">
        <f>+Tabla35[[#This Row],[SALIDAS]]*Tabla35[[#This Row],[PRECIO]]</f>
        <v>0</v>
      </c>
      <c r="O359" s="2">
        <f>+Tabla35[[#This Row],[BALANCE INICIAL2]]+Tabla35[[#This Row],[ENTRADAS3]]-Tabla35[[#This Row],[SALIDAS4]]</f>
        <v>14000</v>
      </c>
    </row>
    <row r="360" spans="1:15">
      <c r="A360" s="9" t="s">
        <v>33</v>
      </c>
      <c r="B360" s="10" t="s">
        <v>879</v>
      </c>
      <c r="C360" t="s">
        <v>78</v>
      </c>
      <c r="D360" t="s">
        <v>371</v>
      </c>
      <c r="F360" s="9" t="s">
        <v>858</v>
      </c>
      <c r="G360">
        <v>4</v>
      </c>
      <c r="J360">
        <f>+Tabla35[[#This Row],[BALANCE INICIAL]]+Tabla35[[#This Row],[ENTRADAS]]-Tabla35[[#This Row],[SALIDAS]]</f>
        <v>4</v>
      </c>
      <c r="K360" s="2">
        <v>3500</v>
      </c>
      <c r="L360" s="2">
        <f>+Tabla35[[#This Row],[BALANCE INICIAL]]*Tabla35[[#This Row],[PRECIO]]</f>
        <v>14000</v>
      </c>
      <c r="M360" s="2">
        <f>+Tabla35[[#This Row],[ENTRADAS]]*Tabla35[[#This Row],[PRECIO]]</f>
        <v>0</v>
      </c>
      <c r="N360" s="2">
        <f>+Tabla35[[#This Row],[SALIDAS]]*Tabla35[[#This Row],[PRECIO]]</f>
        <v>0</v>
      </c>
      <c r="O360" s="2">
        <f>+Tabla35[[#This Row],[BALANCE INICIAL2]]+Tabla35[[#This Row],[ENTRADAS3]]-Tabla35[[#This Row],[SALIDAS4]]</f>
        <v>14000</v>
      </c>
    </row>
    <row r="361" spans="1:15">
      <c r="A361" s="9" t="s">
        <v>33</v>
      </c>
      <c r="B361" s="10" t="s">
        <v>879</v>
      </c>
      <c r="C361" t="s">
        <v>78</v>
      </c>
      <c r="D361" t="s">
        <v>372</v>
      </c>
      <c r="F361" s="9" t="s">
        <v>858</v>
      </c>
      <c r="G361">
        <v>4</v>
      </c>
      <c r="J361">
        <f>+Tabla35[[#This Row],[BALANCE INICIAL]]+Tabla35[[#This Row],[ENTRADAS]]-Tabla35[[#This Row],[SALIDAS]]</f>
        <v>4</v>
      </c>
      <c r="K361" s="2">
        <v>3500</v>
      </c>
      <c r="L361" s="2">
        <f>+Tabla35[[#This Row],[BALANCE INICIAL]]*Tabla35[[#This Row],[PRECIO]]</f>
        <v>14000</v>
      </c>
      <c r="M361" s="2">
        <f>+Tabla35[[#This Row],[ENTRADAS]]*Tabla35[[#This Row],[PRECIO]]</f>
        <v>0</v>
      </c>
      <c r="N361" s="2">
        <f>+Tabla35[[#This Row],[SALIDAS]]*Tabla35[[#This Row],[PRECIO]]</f>
        <v>0</v>
      </c>
      <c r="O361" s="2">
        <f>+Tabla35[[#This Row],[BALANCE INICIAL2]]+Tabla35[[#This Row],[ENTRADAS3]]-Tabla35[[#This Row],[SALIDAS4]]</f>
        <v>14000</v>
      </c>
    </row>
    <row r="362" spans="1:15">
      <c r="A362" s="9" t="s">
        <v>33</v>
      </c>
      <c r="B362" s="10" t="s">
        <v>879</v>
      </c>
      <c r="C362" t="s">
        <v>78</v>
      </c>
      <c r="D362" t="s">
        <v>373</v>
      </c>
      <c r="F362" s="9" t="s">
        <v>826</v>
      </c>
      <c r="H362">
        <v>3</v>
      </c>
      <c r="J362">
        <f>+Tabla35[[#This Row],[BALANCE INICIAL]]+Tabla35[[#This Row],[ENTRADAS]]-Tabla35[[#This Row],[SALIDAS]]</f>
        <v>3</v>
      </c>
      <c r="K362" s="2">
        <v>7009.16</v>
      </c>
      <c r="L362" s="2">
        <f>+Tabla35[[#This Row],[BALANCE INICIAL]]*Tabla35[[#This Row],[PRECIO]]</f>
        <v>0</v>
      </c>
      <c r="M362" s="2">
        <f>+Tabla35[[#This Row],[ENTRADAS]]*Tabla35[[#This Row],[PRECIO]]</f>
        <v>21027.48</v>
      </c>
      <c r="N362" s="2">
        <f>+Tabla35[[#This Row],[SALIDAS]]*Tabla35[[#This Row],[PRECIO]]</f>
        <v>0</v>
      </c>
      <c r="O362" s="2">
        <f>+Tabla35[[#This Row],[BALANCE INICIAL2]]+Tabla35[[#This Row],[ENTRADAS3]]-Tabla35[[#This Row],[SALIDAS4]]</f>
        <v>21027.48</v>
      </c>
    </row>
    <row r="363" spans="1:15">
      <c r="A363" s="9" t="s">
        <v>33</v>
      </c>
      <c r="B363" s="10" t="s">
        <v>879</v>
      </c>
      <c r="C363" t="s">
        <v>78</v>
      </c>
      <c r="D363" t="s">
        <v>374</v>
      </c>
      <c r="F363" s="9" t="s">
        <v>820</v>
      </c>
      <c r="G363">
        <v>8</v>
      </c>
      <c r="J363">
        <f>+Tabla35[[#This Row],[BALANCE INICIAL]]+Tabla35[[#This Row],[ENTRADAS]]-Tabla35[[#This Row],[SALIDAS]]</f>
        <v>8</v>
      </c>
      <c r="K363" s="2">
        <v>5984.4</v>
      </c>
      <c r="L363" s="2">
        <f>+Tabla35[[#This Row],[BALANCE INICIAL]]*Tabla35[[#This Row],[PRECIO]]</f>
        <v>47875.199999999997</v>
      </c>
      <c r="M363" s="2">
        <f>+Tabla35[[#This Row],[ENTRADAS]]*Tabla35[[#This Row],[PRECIO]]</f>
        <v>0</v>
      </c>
      <c r="N363" s="2">
        <f>+Tabla35[[#This Row],[SALIDAS]]*Tabla35[[#This Row],[PRECIO]]</f>
        <v>0</v>
      </c>
      <c r="O363" s="2">
        <f>+Tabla35[[#This Row],[BALANCE INICIAL2]]+Tabla35[[#This Row],[ENTRADAS3]]-Tabla35[[#This Row],[SALIDAS4]]</f>
        <v>47875.199999999997</v>
      </c>
    </row>
    <row r="364" spans="1:15">
      <c r="A364" s="9" t="s">
        <v>33</v>
      </c>
      <c r="B364" s="10" t="s">
        <v>879</v>
      </c>
      <c r="C364" t="s">
        <v>78</v>
      </c>
      <c r="D364" t="s">
        <v>471</v>
      </c>
      <c r="F364" s="9" t="s">
        <v>820</v>
      </c>
      <c r="G364">
        <v>2</v>
      </c>
      <c r="J364">
        <f>+Tabla35[[#This Row],[BALANCE INICIAL]]+Tabla35[[#This Row],[ENTRADAS]]-Tabla35[[#This Row],[SALIDAS]]</f>
        <v>2</v>
      </c>
      <c r="K364" s="2">
        <v>1383.05</v>
      </c>
      <c r="L364" s="2">
        <f>+Tabla35[[#This Row],[BALANCE INICIAL]]*Tabla35[[#This Row],[PRECIO]]</f>
        <v>2766.1</v>
      </c>
      <c r="M364" s="2">
        <f>+Tabla35[[#This Row],[ENTRADAS]]*Tabla35[[#This Row],[PRECIO]]</f>
        <v>0</v>
      </c>
      <c r="N364" s="2">
        <f>+Tabla35[[#This Row],[SALIDAS]]*Tabla35[[#This Row],[PRECIO]]</f>
        <v>0</v>
      </c>
      <c r="O364" s="2">
        <f>+Tabla35[[#This Row],[BALANCE INICIAL2]]+Tabla35[[#This Row],[ENTRADAS3]]-Tabla35[[#This Row],[SALIDAS4]]</f>
        <v>2766.1</v>
      </c>
    </row>
    <row r="365" spans="1:15">
      <c r="A365" s="9" t="s">
        <v>26</v>
      </c>
      <c r="B365" s="16" t="s">
        <v>887</v>
      </c>
      <c r="C365" t="s">
        <v>66</v>
      </c>
      <c r="D365" t="s">
        <v>120</v>
      </c>
      <c r="F365" s="9" t="s">
        <v>820</v>
      </c>
      <c r="G365">
        <v>20</v>
      </c>
      <c r="J365">
        <f>+Tabla35[[#This Row],[BALANCE INICIAL]]+Tabla35[[#This Row],[ENTRADAS]]-Tabla35[[#This Row],[SALIDAS]]</f>
        <v>20</v>
      </c>
      <c r="K365" s="2">
        <v>18.54</v>
      </c>
      <c r="L365" s="2">
        <f>+Tabla35[[#This Row],[BALANCE INICIAL]]*Tabla35[[#This Row],[PRECIO]]</f>
        <v>370.79999999999995</v>
      </c>
      <c r="M365" s="2">
        <f>+Tabla35[[#This Row],[ENTRADAS]]*Tabla35[[#This Row],[PRECIO]]</f>
        <v>0</v>
      </c>
      <c r="N365" s="2">
        <f>+Tabla35[[#This Row],[SALIDAS]]*Tabla35[[#This Row],[PRECIO]]</f>
        <v>0</v>
      </c>
      <c r="O365" s="2">
        <f>+Tabla35[[#This Row],[BALANCE INICIAL2]]+Tabla35[[#This Row],[ENTRADAS3]]-Tabla35[[#This Row],[SALIDAS4]]</f>
        <v>370.79999999999995</v>
      </c>
    </row>
    <row r="366" spans="1:15" ht="27.6">
      <c r="A366" s="11" t="s">
        <v>43</v>
      </c>
      <c r="B366" s="10" t="s">
        <v>954</v>
      </c>
      <c r="C366" s="12" t="s">
        <v>89</v>
      </c>
      <c r="D366" t="s">
        <v>955</v>
      </c>
      <c r="F366" s="9" t="s">
        <v>820</v>
      </c>
      <c r="H366">
        <v>200</v>
      </c>
      <c r="J366">
        <f>+Tabla35[[#This Row],[BALANCE INICIAL]]+Tabla35[[#This Row],[ENTRADAS]]-Tabla35[[#This Row],[SALIDAS]]</f>
        <v>200</v>
      </c>
      <c r="K366" s="2">
        <v>60</v>
      </c>
      <c r="L366" s="2">
        <f>+Tabla35[[#This Row],[BALANCE INICIAL]]*Tabla35[[#This Row],[PRECIO]]</f>
        <v>0</v>
      </c>
      <c r="M366" s="2">
        <f>+Tabla35[[#This Row],[ENTRADAS]]*Tabla35[[#This Row],[PRECIO]]</f>
        <v>12000</v>
      </c>
      <c r="N366" s="2">
        <f>+Tabla35[[#This Row],[SALIDAS]]*Tabla35[[#This Row],[PRECIO]]</f>
        <v>0</v>
      </c>
      <c r="O366" s="2">
        <f>+Tabla35[[#This Row],[BALANCE INICIAL2]]+Tabla35[[#This Row],[ENTRADAS3]]-Tabla35[[#This Row],[SALIDAS4]]</f>
        <v>12000</v>
      </c>
    </row>
    <row r="367" spans="1:15" ht="27.6">
      <c r="A367" s="11" t="s">
        <v>43</v>
      </c>
      <c r="B367" s="10" t="s">
        <v>954</v>
      </c>
      <c r="C367" s="12" t="s">
        <v>89</v>
      </c>
      <c r="D367" t="s">
        <v>956</v>
      </c>
      <c r="F367" s="9" t="s">
        <v>820</v>
      </c>
      <c r="H367">
        <v>500</v>
      </c>
      <c r="J367">
        <f>+Tabla35[[#This Row],[BALANCE INICIAL]]+Tabla35[[#This Row],[ENTRADAS]]-Tabla35[[#This Row],[SALIDAS]]</f>
        <v>500</v>
      </c>
      <c r="K367" s="2">
        <v>58</v>
      </c>
      <c r="L367" s="2">
        <f>+Tabla35[[#This Row],[BALANCE INICIAL]]*Tabla35[[#This Row],[PRECIO]]</f>
        <v>0</v>
      </c>
      <c r="M367" s="2">
        <f>+Tabla35[[#This Row],[ENTRADAS]]*Tabla35[[#This Row],[PRECIO]]</f>
        <v>29000</v>
      </c>
      <c r="N367" s="2">
        <f>+Tabla35[[#This Row],[SALIDAS]]*Tabla35[[#This Row],[PRECIO]]</f>
        <v>0</v>
      </c>
      <c r="O367" s="2">
        <f>+Tabla35[[#This Row],[BALANCE INICIAL2]]+Tabla35[[#This Row],[ENTRADAS3]]-Tabla35[[#This Row],[SALIDAS4]]</f>
        <v>29000</v>
      </c>
    </row>
    <row r="368" spans="1:15" ht="27.6">
      <c r="A368" s="11" t="s">
        <v>43</v>
      </c>
      <c r="B368" s="10" t="s">
        <v>954</v>
      </c>
      <c r="C368" s="12" t="s">
        <v>89</v>
      </c>
      <c r="D368" t="s">
        <v>957</v>
      </c>
      <c r="F368" s="9" t="s">
        <v>820</v>
      </c>
      <c r="H368">
        <v>3</v>
      </c>
      <c r="J368">
        <f>+Tabla35[[#This Row],[BALANCE INICIAL]]+Tabla35[[#This Row],[ENTRADAS]]-Tabla35[[#This Row],[SALIDAS]]</f>
        <v>3</v>
      </c>
      <c r="K368" s="2">
        <v>1725</v>
      </c>
      <c r="L368" s="2">
        <f>+Tabla35[[#This Row],[BALANCE INICIAL]]*Tabla35[[#This Row],[PRECIO]]</f>
        <v>0</v>
      </c>
      <c r="M368" s="2">
        <f>+Tabla35[[#This Row],[ENTRADAS]]*Tabla35[[#This Row],[PRECIO]]</f>
        <v>5175</v>
      </c>
      <c r="N368" s="2">
        <f>+Tabla35[[#This Row],[SALIDAS]]*Tabla35[[#This Row],[PRECIO]]</f>
        <v>0</v>
      </c>
      <c r="O368" s="2">
        <f>+Tabla35[[#This Row],[BALANCE INICIAL2]]+Tabla35[[#This Row],[ENTRADAS3]]-Tabla35[[#This Row],[SALIDAS4]]</f>
        <v>5175</v>
      </c>
    </row>
    <row r="369" spans="1:15" ht="27.6">
      <c r="A369" s="11" t="s">
        <v>43</v>
      </c>
      <c r="B369" s="10" t="s">
        <v>954</v>
      </c>
      <c r="C369" s="12" t="s">
        <v>89</v>
      </c>
      <c r="D369" t="s">
        <v>958</v>
      </c>
      <c r="F369" s="9" t="s">
        <v>820</v>
      </c>
      <c r="H369">
        <v>16</v>
      </c>
      <c r="J369">
        <f>+Tabla35[[#This Row],[BALANCE INICIAL]]+Tabla35[[#This Row],[ENTRADAS]]-Tabla35[[#This Row],[SALIDAS]]</f>
        <v>16</v>
      </c>
      <c r="K369" s="2">
        <v>441</v>
      </c>
      <c r="L369" s="2">
        <f>+Tabla35[[#This Row],[BALANCE INICIAL]]*Tabla35[[#This Row],[PRECIO]]</f>
        <v>0</v>
      </c>
      <c r="M369" s="2">
        <f>+Tabla35[[#This Row],[ENTRADAS]]*Tabla35[[#This Row],[PRECIO]]</f>
        <v>7056</v>
      </c>
      <c r="N369" s="2">
        <f>+Tabla35[[#This Row],[SALIDAS]]*Tabla35[[#This Row],[PRECIO]]</f>
        <v>0</v>
      </c>
      <c r="O369" s="2">
        <f>+Tabla35[[#This Row],[BALANCE INICIAL2]]+Tabla35[[#This Row],[ENTRADAS3]]-Tabla35[[#This Row],[SALIDAS4]]</f>
        <v>7056</v>
      </c>
    </row>
    <row r="370" spans="1:15" ht="27.6">
      <c r="A370" s="11" t="s">
        <v>43</v>
      </c>
      <c r="B370" s="10" t="s">
        <v>954</v>
      </c>
      <c r="C370" s="12" t="s">
        <v>89</v>
      </c>
      <c r="D370" t="s">
        <v>959</v>
      </c>
      <c r="F370" s="9" t="s">
        <v>820</v>
      </c>
      <c r="H370">
        <v>10</v>
      </c>
      <c r="J370">
        <f>+Tabla35[[#This Row],[BALANCE INICIAL]]+Tabla35[[#This Row],[ENTRADAS]]-Tabla35[[#This Row],[SALIDAS]]</f>
        <v>10</v>
      </c>
      <c r="K370" s="2">
        <v>70</v>
      </c>
      <c r="L370" s="2">
        <f>+Tabla35[[#This Row],[BALANCE INICIAL]]*Tabla35[[#This Row],[PRECIO]]</f>
        <v>0</v>
      </c>
      <c r="M370" s="2">
        <f>+Tabla35[[#This Row],[ENTRADAS]]*Tabla35[[#This Row],[PRECIO]]</f>
        <v>700</v>
      </c>
      <c r="N370" s="2">
        <f>+Tabla35[[#This Row],[SALIDAS]]*Tabla35[[#This Row],[PRECIO]]</f>
        <v>0</v>
      </c>
      <c r="O370" s="2">
        <f>+Tabla35[[#This Row],[BALANCE INICIAL2]]+Tabla35[[#This Row],[ENTRADAS3]]-Tabla35[[#This Row],[SALIDAS4]]</f>
        <v>700</v>
      </c>
    </row>
    <row r="371" spans="1:15" ht="27.6">
      <c r="A371" s="11" t="s">
        <v>43</v>
      </c>
      <c r="B371" s="10" t="s">
        <v>954</v>
      </c>
      <c r="C371" s="12" t="s">
        <v>89</v>
      </c>
      <c r="D371" t="s">
        <v>960</v>
      </c>
      <c r="F371" s="9" t="s">
        <v>820</v>
      </c>
      <c r="H371">
        <v>50</v>
      </c>
      <c r="I371">
        <v>50</v>
      </c>
      <c r="J371">
        <f>+Tabla35[[#This Row],[BALANCE INICIAL]]+Tabla35[[#This Row],[ENTRADAS]]-Tabla35[[#This Row],[SALIDAS]]</f>
        <v>0</v>
      </c>
      <c r="K371" s="2">
        <v>5.5</v>
      </c>
      <c r="L371" s="2">
        <f>+Tabla35[[#This Row],[BALANCE INICIAL]]*Tabla35[[#This Row],[PRECIO]]</f>
        <v>0</v>
      </c>
      <c r="M371" s="2">
        <f>+Tabla35[[#This Row],[ENTRADAS]]*Tabla35[[#This Row],[PRECIO]]</f>
        <v>275</v>
      </c>
      <c r="N371" s="2">
        <f>+Tabla35[[#This Row],[SALIDAS]]*Tabla35[[#This Row],[PRECIO]]</f>
        <v>275</v>
      </c>
      <c r="O371" s="2">
        <f>+Tabla35[[#This Row],[BALANCE INICIAL2]]+Tabla35[[#This Row],[ENTRADAS3]]-Tabla35[[#This Row],[SALIDAS4]]</f>
        <v>0</v>
      </c>
    </row>
    <row r="372" spans="1:15" ht="27.6">
      <c r="A372" s="11" t="s">
        <v>43</v>
      </c>
      <c r="B372" s="10" t="s">
        <v>954</v>
      </c>
      <c r="C372" s="12" t="s">
        <v>89</v>
      </c>
      <c r="D372" t="s">
        <v>961</v>
      </c>
      <c r="F372" s="9" t="s">
        <v>820</v>
      </c>
      <c r="H372">
        <v>200</v>
      </c>
      <c r="J372">
        <f>+Tabla35[[#This Row],[BALANCE INICIAL]]+Tabla35[[#This Row],[ENTRADAS]]-Tabla35[[#This Row],[SALIDAS]]</f>
        <v>200</v>
      </c>
      <c r="K372" s="2">
        <v>40</v>
      </c>
      <c r="L372" s="2">
        <f>+Tabla35[[#This Row],[BALANCE INICIAL]]*Tabla35[[#This Row],[PRECIO]]</f>
        <v>0</v>
      </c>
      <c r="M372" s="2">
        <f>+Tabla35[[#This Row],[ENTRADAS]]*Tabla35[[#This Row],[PRECIO]]</f>
        <v>8000</v>
      </c>
      <c r="N372" s="2">
        <f>+Tabla35[[#This Row],[SALIDAS]]*Tabla35[[#This Row],[PRECIO]]</f>
        <v>0</v>
      </c>
      <c r="O372" s="2">
        <f>+Tabla35[[#This Row],[BALANCE INICIAL2]]+Tabla35[[#This Row],[ENTRADAS3]]-Tabla35[[#This Row],[SALIDAS4]]</f>
        <v>8000</v>
      </c>
    </row>
    <row r="373" spans="1:15" ht="27.6">
      <c r="A373" s="11" t="s">
        <v>43</v>
      </c>
      <c r="B373" s="10" t="s">
        <v>954</v>
      </c>
      <c r="C373" s="12" t="s">
        <v>89</v>
      </c>
      <c r="D373" t="s">
        <v>962</v>
      </c>
      <c r="F373" s="9" t="s">
        <v>820</v>
      </c>
      <c r="H373">
        <v>50</v>
      </c>
      <c r="I373">
        <v>50</v>
      </c>
      <c r="J373">
        <f>+Tabla35[[#This Row],[BALANCE INICIAL]]+Tabla35[[#This Row],[ENTRADAS]]-Tabla35[[#This Row],[SALIDAS]]</f>
        <v>0</v>
      </c>
      <c r="K373" s="2">
        <v>5.7</v>
      </c>
      <c r="L373" s="2">
        <f>+Tabla35[[#This Row],[BALANCE INICIAL]]*Tabla35[[#This Row],[PRECIO]]</f>
        <v>0</v>
      </c>
      <c r="M373" s="2">
        <f>+Tabla35[[#This Row],[ENTRADAS]]*Tabla35[[#This Row],[PRECIO]]</f>
        <v>285</v>
      </c>
      <c r="N373" s="2">
        <f>+Tabla35[[#This Row],[SALIDAS]]*Tabla35[[#This Row],[PRECIO]]</f>
        <v>285</v>
      </c>
      <c r="O373" s="2">
        <f>+Tabla35[[#This Row],[BALANCE INICIAL2]]+Tabla35[[#This Row],[ENTRADAS3]]-Tabla35[[#This Row],[SALIDAS4]]</f>
        <v>0</v>
      </c>
    </row>
    <row r="374" spans="1:15" ht="27.6">
      <c r="A374" s="11" t="s">
        <v>43</v>
      </c>
      <c r="B374" s="10" t="s">
        <v>954</v>
      </c>
      <c r="C374" s="12" t="s">
        <v>89</v>
      </c>
      <c r="D374" t="s">
        <v>963</v>
      </c>
      <c r="F374" s="9" t="s">
        <v>820</v>
      </c>
      <c r="H374">
        <v>3</v>
      </c>
      <c r="J374">
        <f>+Tabla35[[#This Row],[BALANCE INICIAL]]+Tabla35[[#This Row],[ENTRADAS]]-Tabla35[[#This Row],[SALIDAS]]</f>
        <v>3</v>
      </c>
      <c r="K374" s="2">
        <v>87</v>
      </c>
      <c r="L374" s="2">
        <f>+Tabla35[[#This Row],[BALANCE INICIAL]]*Tabla35[[#This Row],[PRECIO]]</f>
        <v>0</v>
      </c>
      <c r="M374" s="2">
        <f>+Tabla35[[#This Row],[ENTRADAS]]*Tabla35[[#This Row],[PRECIO]]</f>
        <v>261</v>
      </c>
      <c r="N374" s="2">
        <f>+Tabla35[[#This Row],[SALIDAS]]*Tabla35[[#This Row],[PRECIO]]</f>
        <v>0</v>
      </c>
      <c r="O374" s="2">
        <f>+Tabla35[[#This Row],[BALANCE INICIAL2]]+Tabla35[[#This Row],[ENTRADAS3]]-Tabla35[[#This Row],[SALIDAS4]]</f>
        <v>261</v>
      </c>
    </row>
    <row r="375" spans="1:15" ht="27.6">
      <c r="A375" s="11" t="s">
        <v>43</v>
      </c>
      <c r="B375" s="10" t="s">
        <v>954</v>
      </c>
      <c r="C375" s="12" t="s">
        <v>89</v>
      </c>
      <c r="D375" t="s">
        <v>964</v>
      </c>
      <c r="F375" s="9" t="s">
        <v>820</v>
      </c>
      <c r="H375">
        <v>100</v>
      </c>
      <c r="J375">
        <f>+Tabla35[[#This Row],[BALANCE INICIAL]]+Tabla35[[#This Row],[ENTRADAS]]-Tabla35[[#This Row],[SALIDAS]]</f>
        <v>100</v>
      </c>
      <c r="K375" s="2">
        <v>50.4</v>
      </c>
      <c r="L375" s="2">
        <f>+Tabla35[[#This Row],[BALANCE INICIAL]]*Tabla35[[#This Row],[PRECIO]]</f>
        <v>0</v>
      </c>
      <c r="M375" s="2">
        <f>+Tabla35[[#This Row],[ENTRADAS]]*Tabla35[[#This Row],[PRECIO]]</f>
        <v>5040</v>
      </c>
      <c r="N375" s="2">
        <f>+Tabla35[[#This Row],[SALIDAS]]*Tabla35[[#This Row],[PRECIO]]</f>
        <v>0</v>
      </c>
      <c r="O375" s="2">
        <f>+Tabla35[[#This Row],[BALANCE INICIAL2]]+Tabla35[[#This Row],[ENTRADAS3]]-Tabla35[[#This Row],[SALIDAS4]]</f>
        <v>5040</v>
      </c>
    </row>
    <row r="376" spans="1:15" ht="27.6">
      <c r="A376" s="11" t="s">
        <v>43</v>
      </c>
      <c r="B376" s="10" t="s">
        <v>954</v>
      </c>
      <c r="C376" s="12" t="s">
        <v>89</v>
      </c>
      <c r="D376" t="s">
        <v>965</v>
      </c>
      <c r="F376" s="9" t="s">
        <v>820</v>
      </c>
      <c r="H376">
        <v>150</v>
      </c>
      <c r="J376">
        <f>+Tabla35[[#This Row],[BALANCE INICIAL]]+Tabla35[[#This Row],[ENTRADAS]]-Tabla35[[#This Row],[SALIDAS]]</f>
        <v>150</v>
      </c>
      <c r="K376" s="2">
        <v>65.8</v>
      </c>
      <c r="L376" s="2">
        <f>+Tabla35[[#This Row],[BALANCE INICIAL]]*Tabla35[[#This Row],[PRECIO]]</f>
        <v>0</v>
      </c>
      <c r="M376" s="2">
        <f>+Tabla35[[#This Row],[ENTRADAS]]*Tabla35[[#This Row],[PRECIO]]</f>
        <v>9870</v>
      </c>
      <c r="N376" s="2">
        <f>+Tabla35[[#This Row],[SALIDAS]]*Tabla35[[#This Row],[PRECIO]]</f>
        <v>0</v>
      </c>
      <c r="O376" s="2">
        <f>+Tabla35[[#This Row],[BALANCE INICIAL2]]+Tabla35[[#This Row],[ENTRADAS3]]-Tabla35[[#This Row],[SALIDAS4]]</f>
        <v>9870</v>
      </c>
    </row>
    <row r="377" spans="1:15" ht="27.6">
      <c r="A377" s="11" t="s">
        <v>43</v>
      </c>
      <c r="B377" s="10" t="s">
        <v>954</v>
      </c>
      <c r="C377" s="12" t="s">
        <v>89</v>
      </c>
      <c r="D377" t="s">
        <v>966</v>
      </c>
      <c r="F377" s="9" t="s">
        <v>820</v>
      </c>
      <c r="H377">
        <v>1000</v>
      </c>
      <c r="J377">
        <f>+Tabla35[[#This Row],[BALANCE INICIAL]]+Tabla35[[#This Row],[ENTRADAS]]-Tabla35[[#This Row],[SALIDAS]]</f>
        <v>1000</v>
      </c>
      <c r="K377" s="2">
        <v>7.28</v>
      </c>
      <c r="L377" s="2">
        <f>+Tabla35[[#This Row],[BALANCE INICIAL]]*Tabla35[[#This Row],[PRECIO]]</f>
        <v>0</v>
      </c>
      <c r="M377" s="2">
        <f>+Tabla35[[#This Row],[ENTRADAS]]*Tabla35[[#This Row],[PRECIO]]</f>
        <v>7280</v>
      </c>
      <c r="N377" s="2">
        <f>+Tabla35[[#This Row],[SALIDAS]]*Tabla35[[#This Row],[PRECIO]]</f>
        <v>0</v>
      </c>
      <c r="O377" s="2">
        <f>+Tabla35[[#This Row],[BALANCE INICIAL2]]+Tabla35[[#This Row],[ENTRADAS3]]-Tabla35[[#This Row],[SALIDAS4]]</f>
        <v>7280</v>
      </c>
    </row>
    <row r="378" spans="1:15" ht="27.6">
      <c r="A378" s="11" t="s">
        <v>43</v>
      </c>
      <c r="B378" s="10" t="s">
        <v>954</v>
      </c>
      <c r="C378" s="12" t="s">
        <v>89</v>
      </c>
      <c r="D378" t="s">
        <v>967</v>
      </c>
      <c r="F378" s="9" t="s">
        <v>820</v>
      </c>
      <c r="H378">
        <v>800</v>
      </c>
      <c r="J378">
        <f>+Tabla35[[#This Row],[BALANCE INICIAL]]+Tabla35[[#This Row],[ENTRADAS]]-Tabla35[[#This Row],[SALIDAS]]</f>
        <v>800</v>
      </c>
      <c r="K378" s="2">
        <v>107.25</v>
      </c>
      <c r="L378" s="2">
        <f>+Tabla35[[#This Row],[BALANCE INICIAL]]*Tabla35[[#This Row],[PRECIO]]</f>
        <v>0</v>
      </c>
      <c r="M378" s="2">
        <f>+Tabla35[[#This Row],[ENTRADAS]]*Tabla35[[#This Row],[PRECIO]]</f>
        <v>85800</v>
      </c>
      <c r="N378" s="2">
        <f>+Tabla35[[#This Row],[SALIDAS]]*Tabla35[[#This Row],[PRECIO]]</f>
        <v>0</v>
      </c>
      <c r="O378" s="2">
        <f>+Tabla35[[#This Row],[BALANCE INICIAL2]]+Tabla35[[#This Row],[ENTRADAS3]]-Tabla35[[#This Row],[SALIDAS4]]</f>
        <v>85800</v>
      </c>
    </row>
    <row r="379" spans="1:15" ht="27.6">
      <c r="A379" s="11" t="s">
        <v>43</v>
      </c>
      <c r="B379" s="10" t="s">
        <v>954</v>
      </c>
      <c r="C379" s="12" t="s">
        <v>89</v>
      </c>
      <c r="D379" t="s">
        <v>968</v>
      </c>
      <c r="F379" s="9" t="s">
        <v>820</v>
      </c>
      <c r="H379">
        <v>25</v>
      </c>
      <c r="J379">
        <f>+Tabla35[[#This Row],[BALANCE INICIAL]]+Tabla35[[#This Row],[ENTRADAS]]-Tabla35[[#This Row],[SALIDAS]]</f>
        <v>25</v>
      </c>
      <c r="K379" s="2">
        <v>81.2</v>
      </c>
      <c r="L379" s="2">
        <f>+Tabla35[[#This Row],[BALANCE INICIAL]]*Tabla35[[#This Row],[PRECIO]]</f>
        <v>0</v>
      </c>
      <c r="M379" s="2">
        <f>+Tabla35[[#This Row],[ENTRADAS]]*Tabla35[[#This Row],[PRECIO]]</f>
        <v>2030</v>
      </c>
      <c r="N379" s="2">
        <f>+Tabla35[[#This Row],[SALIDAS]]*Tabla35[[#This Row],[PRECIO]]</f>
        <v>0</v>
      </c>
      <c r="O379" s="2">
        <f>+Tabla35[[#This Row],[BALANCE INICIAL2]]+Tabla35[[#This Row],[ENTRADAS3]]-Tabla35[[#This Row],[SALIDAS4]]</f>
        <v>2030</v>
      </c>
    </row>
    <row r="380" spans="1:15" ht="27.6">
      <c r="A380" s="11" t="s">
        <v>43</v>
      </c>
      <c r="B380" s="10" t="s">
        <v>954</v>
      </c>
      <c r="C380" s="12" t="s">
        <v>89</v>
      </c>
      <c r="D380" t="s">
        <v>969</v>
      </c>
      <c r="F380" s="9" t="s">
        <v>820</v>
      </c>
      <c r="H380">
        <v>1000</v>
      </c>
      <c r="J380">
        <f>+Tabla35[[#This Row],[BALANCE INICIAL]]+Tabla35[[#This Row],[ENTRADAS]]-Tabla35[[#This Row],[SALIDAS]]</f>
        <v>1000</v>
      </c>
      <c r="K380" s="2">
        <v>0.88</v>
      </c>
      <c r="L380" s="2">
        <f>+Tabla35[[#This Row],[BALANCE INICIAL]]*Tabla35[[#This Row],[PRECIO]]</f>
        <v>0</v>
      </c>
      <c r="M380" s="2">
        <f>+Tabla35[[#This Row],[ENTRADAS]]*Tabla35[[#This Row],[PRECIO]]</f>
        <v>880</v>
      </c>
      <c r="N380" s="2">
        <f>+Tabla35[[#This Row],[SALIDAS]]*Tabla35[[#This Row],[PRECIO]]</f>
        <v>0</v>
      </c>
      <c r="O380" s="2">
        <f>+Tabla35[[#This Row],[BALANCE INICIAL2]]+Tabla35[[#This Row],[ENTRADAS3]]-Tabla35[[#This Row],[SALIDAS4]]</f>
        <v>880</v>
      </c>
    </row>
    <row r="381" spans="1:15" ht="27.6">
      <c r="A381" s="11" t="s">
        <v>43</v>
      </c>
      <c r="B381" s="10" t="s">
        <v>954</v>
      </c>
      <c r="C381" s="12" t="s">
        <v>89</v>
      </c>
      <c r="D381" t="s">
        <v>970</v>
      </c>
      <c r="F381" s="9" t="s">
        <v>820</v>
      </c>
      <c r="H381">
        <v>1000</v>
      </c>
      <c r="J381">
        <f>+Tabla35[[#This Row],[BALANCE INICIAL]]+Tabla35[[#This Row],[ENTRADAS]]-Tabla35[[#This Row],[SALIDAS]]</f>
        <v>1000</v>
      </c>
      <c r="K381" s="2">
        <v>2.7</v>
      </c>
      <c r="L381" s="2">
        <f>+Tabla35[[#This Row],[BALANCE INICIAL]]*Tabla35[[#This Row],[PRECIO]]</f>
        <v>0</v>
      </c>
      <c r="M381" s="2">
        <f>+Tabla35[[#This Row],[ENTRADAS]]*Tabla35[[#This Row],[PRECIO]]</f>
        <v>2700</v>
      </c>
      <c r="N381" s="2">
        <f>+Tabla35[[#This Row],[SALIDAS]]*Tabla35[[#This Row],[PRECIO]]</f>
        <v>0</v>
      </c>
      <c r="O381" s="2">
        <f>+Tabla35[[#This Row],[BALANCE INICIAL2]]+Tabla35[[#This Row],[ENTRADAS3]]-Tabla35[[#This Row],[SALIDAS4]]</f>
        <v>2700</v>
      </c>
    </row>
    <row r="382" spans="1:15" ht="27.6">
      <c r="A382" s="11" t="s">
        <v>43</v>
      </c>
      <c r="B382" s="10" t="s">
        <v>954</v>
      </c>
      <c r="C382" s="12" t="s">
        <v>89</v>
      </c>
      <c r="D382" t="s">
        <v>971</v>
      </c>
      <c r="F382" s="9" t="s">
        <v>820</v>
      </c>
      <c r="H382">
        <v>300</v>
      </c>
      <c r="J382">
        <f>+Tabla35[[#This Row],[BALANCE INICIAL]]+Tabla35[[#This Row],[ENTRADAS]]-Tabla35[[#This Row],[SALIDAS]]</f>
        <v>300</v>
      </c>
      <c r="K382" s="2">
        <v>91</v>
      </c>
      <c r="L382" s="2">
        <f>+Tabla35[[#This Row],[BALANCE INICIAL]]*Tabla35[[#This Row],[PRECIO]]</f>
        <v>0</v>
      </c>
      <c r="M382" s="2">
        <f>+Tabla35[[#This Row],[ENTRADAS]]*Tabla35[[#This Row],[PRECIO]]</f>
        <v>27300</v>
      </c>
      <c r="N382" s="2">
        <f>+Tabla35[[#This Row],[SALIDAS]]*Tabla35[[#This Row],[PRECIO]]</f>
        <v>0</v>
      </c>
      <c r="O382" s="2">
        <f>+Tabla35[[#This Row],[BALANCE INICIAL2]]+Tabla35[[#This Row],[ENTRADAS3]]-Tabla35[[#This Row],[SALIDAS4]]</f>
        <v>27300</v>
      </c>
    </row>
    <row r="383" spans="1:15" ht="27.6">
      <c r="A383" s="11" t="s">
        <v>43</v>
      </c>
      <c r="B383" s="10" t="s">
        <v>954</v>
      </c>
      <c r="C383" s="12" t="s">
        <v>89</v>
      </c>
      <c r="D383" t="s">
        <v>972</v>
      </c>
      <c r="F383" s="9" t="s">
        <v>820</v>
      </c>
      <c r="H383">
        <v>200</v>
      </c>
      <c r="J383">
        <f>+Tabla35[[#This Row],[BALANCE INICIAL]]+Tabla35[[#This Row],[ENTRADAS]]-Tabla35[[#This Row],[SALIDAS]]</f>
        <v>200</v>
      </c>
      <c r="K383" s="2">
        <v>119</v>
      </c>
      <c r="L383" s="2">
        <f>+Tabla35[[#This Row],[BALANCE INICIAL]]*Tabla35[[#This Row],[PRECIO]]</f>
        <v>0</v>
      </c>
      <c r="M383" s="2">
        <f>+Tabla35[[#This Row],[ENTRADAS]]*Tabla35[[#This Row],[PRECIO]]</f>
        <v>23800</v>
      </c>
      <c r="N383" s="2">
        <f>+Tabla35[[#This Row],[SALIDAS]]*Tabla35[[#This Row],[PRECIO]]</f>
        <v>0</v>
      </c>
      <c r="O383" s="2">
        <f>+Tabla35[[#This Row],[BALANCE INICIAL2]]+Tabla35[[#This Row],[ENTRADAS3]]-Tabla35[[#This Row],[SALIDAS4]]</f>
        <v>23800</v>
      </c>
    </row>
    <row r="384" spans="1:15">
      <c r="A384" s="9" t="s">
        <v>47</v>
      </c>
      <c r="B384" s="16" t="s">
        <v>893</v>
      </c>
      <c r="C384" t="s">
        <v>94</v>
      </c>
      <c r="D384" t="s">
        <v>320</v>
      </c>
      <c r="F384" s="9" t="s">
        <v>840</v>
      </c>
      <c r="G384">
        <v>60</v>
      </c>
      <c r="J384">
        <f>+Tabla35[[#This Row],[BALANCE INICIAL]]+Tabla35[[#This Row],[ENTRADAS]]-Tabla35[[#This Row],[SALIDAS]]</f>
        <v>60</v>
      </c>
      <c r="K384" s="2">
        <v>2615</v>
      </c>
      <c r="L384" s="2">
        <f>+Tabla35[[#This Row],[BALANCE INICIAL]]*Tabla35[[#This Row],[PRECIO]]</f>
        <v>156900</v>
      </c>
      <c r="M384" s="2">
        <f>+Tabla35[[#This Row],[ENTRADAS]]*Tabla35[[#This Row],[PRECIO]]</f>
        <v>0</v>
      </c>
      <c r="N384" s="2">
        <f>+Tabla35[[#This Row],[SALIDAS]]*Tabla35[[#This Row],[PRECIO]]</f>
        <v>0</v>
      </c>
      <c r="O384" s="2">
        <f>+Tabla35[[#This Row],[BALANCE INICIAL2]]+Tabla35[[#This Row],[ENTRADAS3]]-Tabla35[[#This Row],[SALIDAS4]]</f>
        <v>156900</v>
      </c>
    </row>
    <row r="385" spans="1:15">
      <c r="A385" s="9" t="s">
        <v>47</v>
      </c>
      <c r="B385" s="16" t="s">
        <v>893</v>
      </c>
      <c r="C385" t="s">
        <v>94</v>
      </c>
      <c r="D385" t="s">
        <v>380</v>
      </c>
      <c r="F385" s="9" t="s">
        <v>825</v>
      </c>
      <c r="G385">
        <v>2</v>
      </c>
      <c r="J385">
        <f>+Tabla35[[#This Row],[BALANCE INICIAL]]+Tabla35[[#This Row],[ENTRADAS]]-Tabla35[[#This Row],[SALIDAS]]</f>
        <v>2</v>
      </c>
      <c r="K385" s="2">
        <v>1089</v>
      </c>
      <c r="L385" s="2">
        <f>+Tabla35[[#This Row],[BALANCE INICIAL]]*Tabla35[[#This Row],[PRECIO]]</f>
        <v>2178</v>
      </c>
      <c r="M385" s="2">
        <f>+Tabla35[[#This Row],[ENTRADAS]]*Tabla35[[#This Row],[PRECIO]]</f>
        <v>0</v>
      </c>
      <c r="N385" s="2">
        <f>+Tabla35[[#This Row],[SALIDAS]]*Tabla35[[#This Row],[PRECIO]]</f>
        <v>0</v>
      </c>
      <c r="O385" s="2">
        <f>+Tabla35[[#This Row],[BALANCE INICIAL2]]+Tabla35[[#This Row],[ENTRADAS3]]-Tabla35[[#This Row],[SALIDAS4]]</f>
        <v>2178</v>
      </c>
    </row>
    <row r="386" spans="1:15">
      <c r="A386" s="9" t="s">
        <v>47</v>
      </c>
      <c r="B386" s="16" t="s">
        <v>893</v>
      </c>
      <c r="C386" t="s">
        <v>94</v>
      </c>
      <c r="D386" t="s">
        <v>381</v>
      </c>
      <c r="F386" s="9" t="s">
        <v>859</v>
      </c>
      <c r="G386">
        <v>6</v>
      </c>
      <c r="J386">
        <f>+Tabla35[[#This Row],[BALANCE INICIAL]]+Tabla35[[#This Row],[ENTRADAS]]-Tabla35[[#This Row],[SALIDAS]]</f>
        <v>6</v>
      </c>
      <c r="K386" s="2">
        <v>3240</v>
      </c>
      <c r="L386" s="2">
        <f>+Tabla35[[#This Row],[BALANCE INICIAL]]*Tabla35[[#This Row],[PRECIO]]</f>
        <v>19440</v>
      </c>
      <c r="M386" s="2">
        <f>+Tabla35[[#This Row],[ENTRADAS]]*Tabla35[[#This Row],[PRECIO]]</f>
        <v>0</v>
      </c>
      <c r="N386" s="2">
        <f>+Tabla35[[#This Row],[SALIDAS]]*Tabla35[[#This Row],[PRECIO]]</f>
        <v>0</v>
      </c>
      <c r="O386" s="2">
        <f>+Tabla35[[#This Row],[BALANCE INICIAL2]]+Tabla35[[#This Row],[ENTRADAS3]]-Tabla35[[#This Row],[SALIDAS4]]</f>
        <v>19440</v>
      </c>
    </row>
    <row r="387" spans="1:15">
      <c r="A387" s="9" t="s">
        <v>47</v>
      </c>
      <c r="B387" s="16" t="s">
        <v>893</v>
      </c>
      <c r="C387" t="s">
        <v>94</v>
      </c>
      <c r="D387" t="s">
        <v>384</v>
      </c>
      <c r="F387" s="9" t="s">
        <v>859</v>
      </c>
      <c r="G387">
        <v>5</v>
      </c>
      <c r="J387">
        <f>+Tabla35[[#This Row],[BALANCE INICIAL]]+Tabla35[[#This Row],[ENTRADAS]]-Tabla35[[#This Row],[SALIDAS]]</f>
        <v>5</v>
      </c>
      <c r="K387" s="2">
        <v>4850</v>
      </c>
      <c r="L387" s="2">
        <f>+Tabla35[[#This Row],[BALANCE INICIAL]]*Tabla35[[#This Row],[PRECIO]]</f>
        <v>24250</v>
      </c>
      <c r="M387" s="2">
        <f>+Tabla35[[#This Row],[ENTRADAS]]*Tabla35[[#This Row],[PRECIO]]</f>
        <v>0</v>
      </c>
      <c r="N387" s="2">
        <f>+Tabla35[[#This Row],[SALIDAS]]*Tabla35[[#This Row],[PRECIO]]</f>
        <v>0</v>
      </c>
      <c r="O387" s="2">
        <f>+Tabla35[[#This Row],[BALANCE INICIAL2]]+Tabla35[[#This Row],[ENTRADAS3]]-Tabla35[[#This Row],[SALIDAS4]]</f>
        <v>24250</v>
      </c>
    </row>
    <row r="388" spans="1:15">
      <c r="A388" s="9" t="s">
        <v>47</v>
      </c>
      <c r="B388" s="16" t="s">
        <v>893</v>
      </c>
      <c r="C388" t="s">
        <v>94</v>
      </c>
      <c r="D388" t="s">
        <v>385</v>
      </c>
      <c r="F388" s="9" t="s">
        <v>859</v>
      </c>
      <c r="G388">
        <v>5</v>
      </c>
      <c r="J388">
        <f>+Tabla35[[#This Row],[BALANCE INICIAL]]+Tabla35[[#This Row],[ENTRADAS]]-Tabla35[[#This Row],[SALIDAS]]</f>
        <v>5</v>
      </c>
      <c r="K388" s="2">
        <v>3240</v>
      </c>
      <c r="L388" s="2">
        <f>+Tabla35[[#This Row],[BALANCE INICIAL]]*Tabla35[[#This Row],[PRECIO]]</f>
        <v>16200</v>
      </c>
      <c r="M388" s="2">
        <f>+Tabla35[[#This Row],[ENTRADAS]]*Tabla35[[#This Row],[PRECIO]]</f>
        <v>0</v>
      </c>
      <c r="N388" s="2">
        <f>+Tabla35[[#This Row],[SALIDAS]]*Tabla35[[#This Row],[PRECIO]]</f>
        <v>0</v>
      </c>
      <c r="O388" s="2">
        <f>+Tabla35[[#This Row],[BALANCE INICIAL2]]+Tabla35[[#This Row],[ENTRADAS3]]-Tabla35[[#This Row],[SALIDAS4]]</f>
        <v>16200</v>
      </c>
    </row>
    <row r="389" spans="1:15">
      <c r="A389" s="9" t="s">
        <v>47</v>
      </c>
      <c r="B389" s="16" t="s">
        <v>893</v>
      </c>
      <c r="C389" t="s">
        <v>94</v>
      </c>
      <c r="D389" t="s">
        <v>472</v>
      </c>
      <c r="F389" s="9" t="s">
        <v>863</v>
      </c>
      <c r="G389">
        <v>28</v>
      </c>
      <c r="I389">
        <v>9</v>
      </c>
      <c r="J389">
        <f>+Tabla35[[#This Row],[BALANCE INICIAL]]+Tabla35[[#This Row],[ENTRADAS]]-Tabla35[[#This Row],[SALIDAS]]</f>
        <v>19</v>
      </c>
      <c r="K389" s="2">
        <v>3240</v>
      </c>
      <c r="L389" s="2">
        <f>+Tabla35[[#This Row],[BALANCE INICIAL]]*Tabla35[[#This Row],[PRECIO]]</f>
        <v>90720</v>
      </c>
      <c r="M389" s="2">
        <f>+Tabla35[[#This Row],[ENTRADAS]]*Tabla35[[#This Row],[PRECIO]]</f>
        <v>0</v>
      </c>
      <c r="N389" s="2">
        <f>+Tabla35[[#This Row],[SALIDAS]]*Tabla35[[#This Row],[PRECIO]]</f>
        <v>29160</v>
      </c>
      <c r="O389" s="2">
        <f>+Tabla35[[#This Row],[BALANCE INICIAL2]]+Tabla35[[#This Row],[ENTRADAS3]]-Tabla35[[#This Row],[SALIDAS4]]</f>
        <v>61560</v>
      </c>
    </row>
    <row r="390" spans="1:15">
      <c r="A390" s="9" t="s">
        <v>47</v>
      </c>
      <c r="B390" s="16" t="s">
        <v>893</v>
      </c>
      <c r="C390" t="s">
        <v>94</v>
      </c>
      <c r="D390" t="s">
        <v>473</v>
      </c>
      <c r="F390" s="9" t="s">
        <v>863</v>
      </c>
      <c r="G390">
        <v>6</v>
      </c>
      <c r="I390">
        <v>1</v>
      </c>
      <c r="J390">
        <f>+Tabla35[[#This Row],[BALANCE INICIAL]]+Tabla35[[#This Row],[ENTRADAS]]-Tabla35[[#This Row],[SALIDAS]]</f>
        <v>5</v>
      </c>
      <c r="K390" s="2">
        <v>3698</v>
      </c>
      <c r="L390" s="2">
        <f>+Tabla35[[#This Row],[BALANCE INICIAL]]*Tabla35[[#This Row],[PRECIO]]</f>
        <v>22188</v>
      </c>
      <c r="M390" s="2">
        <f>+Tabla35[[#This Row],[ENTRADAS]]*Tabla35[[#This Row],[PRECIO]]</f>
        <v>0</v>
      </c>
      <c r="N390" s="2">
        <f>+Tabla35[[#This Row],[SALIDAS]]*Tabla35[[#This Row],[PRECIO]]</f>
        <v>3698</v>
      </c>
      <c r="O390" s="2">
        <f>+Tabla35[[#This Row],[BALANCE INICIAL2]]+Tabla35[[#This Row],[ENTRADAS3]]-Tabla35[[#This Row],[SALIDAS4]]</f>
        <v>18490</v>
      </c>
    </row>
    <row r="391" spans="1:15">
      <c r="A391" s="9" t="s">
        <v>47</v>
      </c>
      <c r="B391" s="16" t="s">
        <v>893</v>
      </c>
      <c r="C391" t="s">
        <v>94</v>
      </c>
      <c r="D391" t="s">
        <v>474</v>
      </c>
      <c r="F391" s="9" t="s">
        <v>825</v>
      </c>
      <c r="G391">
        <v>2</v>
      </c>
      <c r="J391">
        <f>+Tabla35[[#This Row],[BALANCE INICIAL]]+Tabla35[[#This Row],[ENTRADAS]]-Tabla35[[#This Row],[SALIDAS]]</f>
        <v>2</v>
      </c>
      <c r="K391" s="2">
        <v>1089</v>
      </c>
      <c r="L391" s="2">
        <f>+Tabla35[[#This Row],[BALANCE INICIAL]]*Tabla35[[#This Row],[PRECIO]]</f>
        <v>2178</v>
      </c>
      <c r="M391" s="2">
        <f>+Tabla35[[#This Row],[ENTRADAS]]*Tabla35[[#This Row],[PRECIO]]</f>
        <v>0</v>
      </c>
      <c r="N391" s="2">
        <f>+Tabla35[[#This Row],[SALIDAS]]*Tabla35[[#This Row],[PRECIO]]</f>
        <v>0</v>
      </c>
      <c r="O391" s="2">
        <f>+Tabla35[[#This Row],[BALANCE INICIAL2]]+Tabla35[[#This Row],[ENTRADAS3]]-Tabla35[[#This Row],[SALIDAS4]]</f>
        <v>2178</v>
      </c>
    </row>
    <row r="392" spans="1:15">
      <c r="A392" s="9" t="s">
        <v>47</v>
      </c>
      <c r="B392" s="16" t="s">
        <v>893</v>
      </c>
      <c r="C392" t="s">
        <v>94</v>
      </c>
      <c r="D392" t="s">
        <v>475</v>
      </c>
      <c r="F392" s="9" t="s">
        <v>863</v>
      </c>
      <c r="G392">
        <v>5</v>
      </c>
      <c r="J392">
        <f>+Tabla35[[#This Row],[BALANCE INICIAL]]+Tabla35[[#This Row],[ENTRADAS]]-Tabla35[[#This Row],[SALIDAS]]</f>
        <v>5</v>
      </c>
      <c r="K392" s="2">
        <v>3240</v>
      </c>
      <c r="L392" s="2">
        <f>+Tabla35[[#This Row],[BALANCE INICIAL]]*Tabla35[[#This Row],[PRECIO]]</f>
        <v>16200</v>
      </c>
      <c r="M392" s="2">
        <f>+Tabla35[[#This Row],[ENTRADAS]]*Tabla35[[#This Row],[PRECIO]]</f>
        <v>0</v>
      </c>
      <c r="N392" s="2">
        <f>+Tabla35[[#This Row],[SALIDAS]]*Tabla35[[#This Row],[PRECIO]]</f>
        <v>0</v>
      </c>
      <c r="O392" s="2">
        <f>+Tabla35[[#This Row],[BALANCE INICIAL2]]+Tabla35[[#This Row],[ENTRADAS3]]-Tabla35[[#This Row],[SALIDAS4]]</f>
        <v>16200</v>
      </c>
    </row>
    <row r="393" spans="1:15">
      <c r="A393" s="9" t="s">
        <v>47</v>
      </c>
      <c r="B393" s="16" t="s">
        <v>893</v>
      </c>
      <c r="C393" t="s">
        <v>94</v>
      </c>
      <c r="D393" t="s">
        <v>476</v>
      </c>
      <c r="F393" s="9" t="s">
        <v>863</v>
      </c>
      <c r="G393">
        <v>5</v>
      </c>
      <c r="J393">
        <f>+Tabla35[[#This Row],[BALANCE INICIAL]]+Tabla35[[#This Row],[ENTRADAS]]-Tabla35[[#This Row],[SALIDAS]]</f>
        <v>5</v>
      </c>
      <c r="K393" s="2">
        <v>4500</v>
      </c>
      <c r="L393" s="2">
        <f>+Tabla35[[#This Row],[BALANCE INICIAL]]*Tabla35[[#This Row],[PRECIO]]</f>
        <v>22500</v>
      </c>
      <c r="M393" s="2">
        <f>+Tabla35[[#This Row],[ENTRADAS]]*Tabla35[[#This Row],[PRECIO]]</f>
        <v>0</v>
      </c>
      <c r="N393" s="2">
        <f>+Tabla35[[#This Row],[SALIDAS]]*Tabla35[[#This Row],[PRECIO]]</f>
        <v>0</v>
      </c>
      <c r="O393" s="2">
        <f>+Tabla35[[#This Row],[BALANCE INICIAL2]]+Tabla35[[#This Row],[ENTRADAS3]]-Tabla35[[#This Row],[SALIDAS4]]</f>
        <v>22500</v>
      </c>
    </row>
    <row r="394" spans="1:15">
      <c r="A394" s="9" t="s">
        <v>47</v>
      </c>
      <c r="B394" s="16" t="s">
        <v>893</v>
      </c>
      <c r="C394" t="s">
        <v>94</v>
      </c>
      <c r="D394" t="s">
        <v>477</v>
      </c>
      <c r="F394" s="9" t="s">
        <v>863</v>
      </c>
      <c r="G394">
        <v>8</v>
      </c>
      <c r="I394">
        <v>3</v>
      </c>
      <c r="J394">
        <f>+Tabla35[[#This Row],[BALANCE INICIAL]]+Tabla35[[#This Row],[ENTRADAS]]-Tabla35[[#This Row],[SALIDAS]]</f>
        <v>5</v>
      </c>
      <c r="K394" s="2">
        <v>3240</v>
      </c>
      <c r="L394" s="2">
        <f>+Tabla35[[#This Row],[BALANCE INICIAL]]*Tabla35[[#This Row],[PRECIO]]</f>
        <v>25920</v>
      </c>
      <c r="M394" s="2">
        <f>+Tabla35[[#This Row],[ENTRADAS]]*Tabla35[[#This Row],[PRECIO]]</f>
        <v>0</v>
      </c>
      <c r="N394" s="2">
        <f>+Tabla35[[#This Row],[SALIDAS]]*Tabla35[[#This Row],[PRECIO]]</f>
        <v>9720</v>
      </c>
      <c r="O394" s="2">
        <f>+Tabla35[[#This Row],[BALANCE INICIAL2]]+Tabla35[[#This Row],[ENTRADAS3]]-Tabla35[[#This Row],[SALIDAS4]]</f>
        <v>16200</v>
      </c>
    </row>
    <row r="395" spans="1:15">
      <c r="A395" s="9" t="s">
        <v>47</v>
      </c>
      <c r="B395" s="16" t="s">
        <v>893</v>
      </c>
      <c r="C395" t="s">
        <v>94</v>
      </c>
      <c r="D395" t="s">
        <v>478</v>
      </c>
      <c r="F395" s="9" t="s">
        <v>863</v>
      </c>
      <c r="G395">
        <v>2</v>
      </c>
      <c r="J395">
        <f>+Tabla35[[#This Row],[BALANCE INICIAL]]+Tabla35[[#This Row],[ENTRADAS]]-Tabla35[[#This Row],[SALIDAS]]</f>
        <v>2</v>
      </c>
      <c r="K395" s="2">
        <v>4850</v>
      </c>
      <c r="L395" s="2">
        <f>+Tabla35[[#This Row],[BALANCE INICIAL]]*Tabla35[[#This Row],[PRECIO]]</f>
        <v>9700</v>
      </c>
      <c r="M395" s="2">
        <f>+Tabla35[[#This Row],[ENTRADAS]]*Tabla35[[#This Row],[PRECIO]]</f>
        <v>0</v>
      </c>
      <c r="N395" s="2">
        <f>+Tabla35[[#This Row],[SALIDAS]]*Tabla35[[#This Row],[PRECIO]]</f>
        <v>0</v>
      </c>
      <c r="O395" s="2">
        <f>+Tabla35[[#This Row],[BALANCE INICIAL2]]+Tabla35[[#This Row],[ENTRADAS3]]-Tabla35[[#This Row],[SALIDAS4]]</f>
        <v>9700</v>
      </c>
    </row>
    <row r="396" spans="1:15">
      <c r="A396" s="9" t="s">
        <v>47</v>
      </c>
      <c r="B396" s="16" t="s">
        <v>893</v>
      </c>
      <c r="C396" t="s">
        <v>94</v>
      </c>
      <c r="D396" t="s">
        <v>479</v>
      </c>
      <c r="F396" s="9" t="s">
        <v>825</v>
      </c>
      <c r="G396">
        <v>2</v>
      </c>
      <c r="J396">
        <f>+Tabla35[[#This Row],[BALANCE INICIAL]]+Tabla35[[#This Row],[ENTRADAS]]-Tabla35[[#This Row],[SALIDAS]]</f>
        <v>2</v>
      </c>
      <c r="K396" s="2">
        <v>3240</v>
      </c>
      <c r="L396" s="2">
        <f>+Tabla35[[#This Row],[BALANCE INICIAL]]*Tabla35[[#This Row],[PRECIO]]</f>
        <v>6480</v>
      </c>
      <c r="M396" s="2">
        <f>+Tabla35[[#This Row],[ENTRADAS]]*Tabla35[[#This Row],[PRECIO]]</f>
        <v>0</v>
      </c>
      <c r="N396" s="2">
        <f>+Tabla35[[#This Row],[SALIDAS]]*Tabla35[[#This Row],[PRECIO]]</f>
        <v>0</v>
      </c>
      <c r="O396" s="2">
        <f>+Tabla35[[#This Row],[BALANCE INICIAL2]]+Tabla35[[#This Row],[ENTRADAS3]]-Tabla35[[#This Row],[SALIDAS4]]</f>
        <v>6480</v>
      </c>
    </row>
    <row r="397" spans="1:15">
      <c r="A397" s="9" t="s">
        <v>61</v>
      </c>
      <c r="B397" s="16" t="s">
        <v>894</v>
      </c>
      <c r="C397" t="s">
        <v>109</v>
      </c>
      <c r="D397" t="s">
        <v>690</v>
      </c>
      <c r="F397" s="9" t="s">
        <v>820</v>
      </c>
      <c r="G397">
        <v>16</v>
      </c>
      <c r="J397">
        <f>+Tabla35[[#This Row],[BALANCE INICIAL]]+Tabla35[[#This Row],[ENTRADAS]]-Tabla35[[#This Row],[SALIDAS]]</f>
        <v>16</v>
      </c>
      <c r="K397" s="2">
        <v>400</v>
      </c>
      <c r="L397" s="2">
        <f>+Tabla35[[#This Row],[BALANCE INICIAL]]*Tabla35[[#This Row],[PRECIO]]</f>
        <v>6400</v>
      </c>
      <c r="M397" s="2">
        <f>+Tabla35[[#This Row],[ENTRADAS]]*Tabla35[[#This Row],[PRECIO]]</f>
        <v>0</v>
      </c>
      <c r="N397" s="2">
        <f>+Tabla35[[#This Row],[SALIDAS]]*Tabla35[[#This Row],[PRECIO]]</f>
        <v>0</v>
      </c>
      <c r="O397" s="2">
        <f>+Tabla35[[#This Row],[BALANCE INICIAL2]]+Tabla35[[#This Row],[ENTRADAS3]]-Tabla35[[#This Row],[SALIDAS4]]</f>
        <v>6400</v>
      </c>
    </row>
    <row r="398" spans="1:15">
      <c r="A398" s="9" t="s">
        <v>36</v>
      </c>
      <c r="B398" s="16" t="s">
        <v>895</v>
      </c>
      <c r="C398" t="s">
        <v>82</v>
      </c>
      <c r="D398" t="s">
        <v>182</v>
      </c>
      <c r="F398" s="9" t="s">
        <v>820</v>
      </c>
      <c r="G398">
        <v>1</v>
      </c>
      <c r="J398">
        <f>+Tabla35[[#This Row],[BALANCE INICIAL]]+Tabla35[[#This Row],[ENTRADAS]]-Tabla35[[#This Row],[SALIDAS]]</f>
        <v>1</v>
      </c>
      <c r="K398" s="2">
        <v>1900</v>
      </c>
      <c r="L398" s="2">
        <f>+Tabla35[[#This Row],[BALANCE INICIAL]]*Tabla35[[#This Row],[PRECIO]]</f>
        <v>1900</v>
      </c>
      <c r="M398" s="2">
        <f>+Tabla35[[#This Row],[ENTRADAS]]*Tabla35[[#This Row],[PRECIO]]</f>
        <v>0</v>
      </c>
      <c r="N398" s="2">
        <f>+Tabla35[[#This Row],[SALIDAS]]*Tabla35[[#This Row],[PRECIO]]</f>
        <v>0</v>
      </c>
      <c r="O398" s="2">
        <f>+Tabla35[[#This Row],[BALANCE INICIAL2]]+Tabla35[[#This Row],[ENTRADAS3]]-Tabla35[[#This Row],[SALIDAS4]]</f>
        <v>1900</v>
      </c>
    </row>
    <row r="399" spans="1:15">
      <c r="A399" s="9" t="s">
        <v>41</v>
      </c>
      <c r="B399" s="16" t="s">
        <v>890</v>
      </c>
      <c r="C399" t="s">
        <v>87</v>
      </c>
      <c r="D399" t="s">
        <v>267</v>
      </c>
      <c r="F399" s="9" t="s">
        <v>820</v>
      </c>
      <c r="G399">
        <v>88</v>
      </c>
      <c r="J399">
        <f>+Tabla35[[#This Row],[BALANCE INICIAL]]+Tabla35[[#This Row],[ENTRADAS]]-Tabla35[[#This Row],[SALIDAS]]</f>
        <v>88</v>
      </c>
      <c r="K399" s="2">
        <v>218</v>
      </c>
      <c r="L399" s="2">
        <f>+Tabla35[[#This Row],[BALANCE INICIAL]]*Tabla35[[#This Row],[PRECIO]]</f>
        <v>19184</v>
      </c>
      <c r="M399" s="2">
        <f>+Tabla35[[#This Row],[ENTRADAS]]*Tabla35[[#This Row],[PRECIO]]</f>
        <v>0</v>
      </c>
      <c r="N399" s="2">
        <f>+Tabla35[[#This Row],[SALIDAS]]*Tabla35[[#This Row],[PRECIO]]</f>
        <v>0</v>
      </c>
      <c r="O399" s="2">
        <f>+Tabla35[[#This Row],[BALANCE INICIAL2]]+Tabla35[[#This Row],[ENTRADAS3]]-Tabla35[[#This Row],[SALIDAS4]]</f>
        <v>19184</v>
      </c>
    </row>
    <row r="400" spans="1:15">
      <c r="A400" s="9" t="s">
        <v>41</v>
      </c>
      <c r="B400" s="16" t="s">
        <v>890</v>
      </c>
      <c r="C400" t="s">
        <v>87</v>
      </c>
      <c r="D400" t="s">
        <v>273</v>
      </c>
      <c r="F400" s="9" t="s">
        <v>852</v>
      </c>
      <c r="G400">
        <v>84</v>
      </c>
      <c r="H400">
        <v>411</v>
      </c>
      <c r="J400">
        <f>+Tabla35[[#This Row],[BALANCE INICIAL]]+Tabla35[[#This Row],[ENTRADAS]]-Tabla35[[#This Row],[SALIDAS]]</f>
        <v>495</v>
      </c>
      <c r="K400" s="2">
        <v>3450</v>
      </c>
      <c r="L400" s="2">
        <f>+Tabla35[[#This Row],[BALANCE INICIAL]]*Tabla35[[#This Row],[PRECIO]]</f>
        <v>289800</v>
      </c>
      <c r="M400" s="2">
        <f>+Tabla35[[#This Row],[ENTRADAS]]*Tabla35[[#This Row],[PRECIO]]</f>
        <v>1417950</v>
      </c>
      <c r="N400" s="2">
        <f>+Tabla35[[#This Row],[SALIDAS]]*Tabla35[[#This Row],[PRECIO]]</f>
        <v>0</v>
      </c>
      <c r="O400" s="2">
        <f>+Tabla35[[#This Row],[BALANCE INICIAL2]]+Tabla35[[#This Row],[ENTRADAS3]]-Tabla35[[#This Row],[SALIDAS4]]</f>
        <v>1707750</v>
      </c>
    </row>
    <row r="401" spans="1:15">
      <c r="A401" s="9" t="s">
        <v>41</v>
      </c>
      <c r="B401" s="16" t="s">
        <v>890</v>
      </c>
      <c r="C401" t="s">
        <v>87</v>
      </c>
      <c r="D401" t="s">
        <v>274</v>
      </c>
      <c r="F401" s="9" t="s">
        <v>852</v>
      </c>
      <c r="G401">
        <v>156</v>
      </c>
      <c r="H401">
        <v>390</v>
      </c>
      <c r="I401">
        <v>193</v>
      </c>
      <c r="J401">
        <f>+Tabla35[[#This Row],[BALANCE INICIAL]]+Tabla35[[#This Row],[ENTRADAS]]-Tabla35[[#This Row],[SALIDAS]]</f>
        <v>353</v>
      </c>
      <c r="K401" s="2">
        <v>1747</v>
      </c>
      <c r="L401" s="2">
        <f>+Tabla35[[#This Row],[BALANCE INICIAL]]*Tabla35[[#This Row],[PRECIO]]</f>
        <v>272532</v>
      </c>
      <c r="M401" s="2">
        <f>+Tabla35[[#This Row],[ENTRADAS]]*Tabla35[[#This Row],[PRECIO]]</f>
        <v>681330</v>
      </c>
      <c r="N401" s="2">
        <f>+Tabla35[[#This Row],[SALIDAS]]*Tabla35[[#This Row],[PRECIO]]</f>
        <v>337171</v>
      </c>
      <c r="O401" s="2">
        <f>+Tabla35[[#This Row],[BALANCE INICIAL2]]+Tabla35[[#This Row],[ENTRADAS3]]-Tabla35[[#This Row],[SALIDAS4]]</f>
        <v>616691</v>
      </c>
    </row>
    <row r="402" spans="1:15">
      <c r="A402" s="9" t="s">
        <v>41</v>
      </c>
      <c r="B402" s="16" t="s">
        <v>890</v>
      </c>
      <c r="C402" t="s">
        <v>87</v>
      </c>
      <c r="D402" t="s">
        <v>275</v>
      </c>
      <c r="F402" s="9" t="s">
        <v>850</v>
      </c>
      <c r="G402">
        <v>13</v>
      </c>
      <c r="I402">
        <v>2</v>
      </c>
      <c r="J402">
        <f>+Tabla35[[#This Row],[BALANCE INICIAL]]+Tabla35[[#This Row],[ENTRADAS]]-Tabla35[[#This Row],[SALIDAS]]</f>
        <v>11</v>
      </c>
      <c r="K402" s="2">
        <v>125</v>
      </c>
      <c r="L402" s="2">
        <f>+Tabla35[[#This Row],[BALANCE INICIAL]]*Tabla35[[#This Row],[PRECIO]]</f>
        <v>1625</v>
      </c>
      <c r="M402" s="2">
        <f>+Tabla35[[#This Row],[ENTRADAS]]*Tabla35[[#This Row],[PRECIO]]</f>
        <v>0</v>
      </c>
      <c r="N402" s="2">
        <f>+Tabla35[[#This Row],[SALIDAS]]*Tabla35[[#This Row],[PRECIO]]</f>
        <v>250</v>
      </c>
      <c r="O402" s="2">
        <f>+Tabla35[[#This Row],[BALANCE INICIAL2]]+Tabla35[[#This Row],[ENTRADAS3]]-Tabla35[[#This Row],[SALIDAS4]]</f>
        <v>1375</v>
      </c>
    </row>
    <row r="403" spans="1:15">
      <c r="A403" s="9" t="s">
        <v>41</v>
      </c>
      <c r="B403" s="16" t="s">
        <v>890</v>
      </c>
      <c r="C403" t="s">
        <v>87</v>
      </c>
      <c r="D403" t="s">
        <v>277</v>
      </c>
      <c r="F403" s="9" t="s">
        <v>854</v>
      </c>
      <c r="G403">
        <v>301</v>
      </c>
      <c r="H403">
        <v>800</v>
      </c>
      <c r="I403">
        <v>234</v>
      </c>
      <c r="J403">
        <f>+Tabla35[[#This Row],[BALANCE INICIAL]]+Tabla35[[#This Row],[ENTRADAS]]-Tabla35[[#This Row],[SALIDAS]]</f>
        <v>867</v>
      </c>
      <c r="K403" s="2">
        <v>593</v>
      </c>
      <c r="L403" s="2">
        <f>+Tabla35[[#This Row],[BALANCE INICIAL]]*Tabla35[[#This Row],[PRECIO]]</f>
        <v>178493</v>
      </c>
      <c r="M403" s="2">
        <f>+Tabla35[[#This Row],[ENTRADAS]]*Tabla35[[#This Row],[PRECIO]]</f>
        <v>474400</v>
      </c>
      <c r="N403" s="2">
        <f>+Tabla35[[#This Row],[SALIDAS]]*Tabla35[[#This Row],[PRECIO]]</f>
        <v>138762</v>
      </c>
      <c r="O403" s="2">
        <f>+Tabla35[[#This Row],[BALANCE INICIAL2]]+Tabla35[[#This Row],[ENTRADAS3]]-Tabla35[[#This Row],[SALIDAS4]]</f>
        <v>514131</v>
      </c>
    </row>
    <row r="404" spans="1:15">
      <c r="A404" s="9" t="s">
        <v>41</v>
      </c>
      <c r="B404" s="16" t="s">
        <v>890</v>
      </c>
      <c r="C404" t="s">
        <v>87</v>
      </c>
      <c r="D404" t="s">
        <v>278</v>
      </c>
      <c r="F404" s="9" t="s">
        <v>854</v>
      </c>
      <c r="G404">
        <v>294</v>
      </c>
      <c r="H404">
        <v>500</v>
      </c>
      <c r="I404">
        <v>284</v>
      </c>
      <c r="J404">
        <f>+Tabla35[[#This Row],[BALANCE INICIAL]]+Tabla35[[#This Row],[ENTRADAS]]-Tabla35[[#This Row],[SALIDAS]]</f>
        <v>510</v>
      </c>
      <c r="K404" s="2">
        <v>630</v>
      </c>
      <c r="L404" s="2">
        <f>+Tabla35[[#This Row],[BALANCE INICIAL]]*Tabla35[[#This Row],[PRECIO]]</f>
        <v>185220</v>
      </c>
      <c r="M404" s="2">
        <f>+Tabla35[[#This Row],[ENTRADAS]]*Tabla35[[#This Row],[PRECIO]]</f>
        <v>315000</v>
      </c>
      <c r="N404" s="2">
        <f>+Tabla35[[#This Row],[SALIDAS]]*Tabla35[[#This Row],[PRECIO]]</f>
        <v>178920</v>
      </c>
      <c r="O404" s="2">
        <f>+Tabla35[[#This Row],[BALANCE INICIAL2]]+Tabla35[[#This Row],[ENTRADAS3]]-Tabla35[[#This Row],[SALIDAS4]]</f>
        <v>321300</v>
      </c>
    </row>
    <row r="405" spans="1:15">
      <c r="A405" s="9" t="s">
        <v>41</v>
      </c>
      <c r="B405" s="16" t="s">
        <v>890</v>
      </c>
      <c r="C405" t="s">
        <v>87</v>
      </c>
      <c r="D405" t="s">
        <v>292</v>
      </c>
      <c r="F405" s="9" t="s">
        <v>820</v>
      </c>
      <c r="G405">
        <v>290</v>
      </c>
      <c r="J405">
        <f>+Tabla35[[#This Row],[BALANCE INICIAL]]+Tabla35[[#This Row],[ENTRADAS]]-Tabla35[[#This Row],[SALIDAS]]</f>
        <v>290</v>
      </c>
      <c r="K405" s="2">
        <v>32</v>
      </c>
      <c r="L405" s="2">
        <f>+Tabla35[[#This Row],[BALANCE INICIAL]]*Tabla35[[#This Row],[PRECIO]]</f>
        <v>9280</v>
      </c>
      <c r="M405" s="2">
        <f>+Tabla35[[#This Row],[ENTRADAS]]*Tabla35[[#This Row],[PRECIO]]</f>
        <v>0</v>
      </c>
      <c r="N405" s="2">
        <f>+Tabla35[[#This Row],[SALIDAS]]*Tabla35[[#This Row],[PRECIO]]</f>
        <v>0</v>
      </c>
      <c r="O405" s="2">
        <f>+Tabla35[[#This Row],[BALANCE INICIAL2]]+Tabla35[[#This Row],[ENTRADAS3]]-Tabla35[[#This Row],[SALIDAS4]]</f>
        <v>9280</v>
      </c>
    </row>
    <row r="406" spans="1:15">
      <c r="A406" s="9" t="s">
        <v>41</v>
      </c>
      <c r="B406" s="16" t="s">
        <v>890</v>
      </c>
      <c r="C406" t="s">
        <v>87</v>
      </c>
      <c r="D406" t="s">
        <v>293</v>
      </c>
      <c r="F406" s="9" t="s">
        <v>826</v>
      </c>
      <c r="G406">
        <v>185</v>
      </c>
      <c r="I406">
        <v>25</v>
      </c>
      <c r="J406">
        <f>+Tabla35[[#This Row],[BALANCE INICIAL]]+Tabla35[[#This Row],[ENTRADAS]]-Tabla35[[#This Row],[SALIDAS]]</f>
        <v>160</v>
      </c>
      <c r="K406" s="2">
        <v>219</v>
      </c>
      <c r="L406" s="2">
        <f>+Tabla35[[#This Row],[BALANCE INICIAL]]*Tabla35[[#This Row],[PRECIO]]</f>
        <v>40515</v>
      </c>
      <c r="M406" s="2">
        <f>+Tabla35[[#This Row],[ENTRADAS]]*Tabla35[[#This Row],[PRECIO]]</f>
        <v>0</v>
      </c>
      <c r="N406" s="2">
        <f>+Tabla35[[#This Row],[SALIDAS]]*Tabla35[[#This Row],[PRECIO]]</f>
        <v>5475</v>
      </c>
      <c r="O406" s="2">
        <f>+Tabla35[[#This Row],[BALANCE INICIAL2]]+Tabla35[[#This Row],[ENTRADAS3]]-Tabla35[[#This Row],[SALIDAS4]]</f>
        <v>35040</v>
      </c>
    </row>
    <row r="407" spans="1:15">
      <c r="A407" s="9" t="s">
        <v>41</v>
      </c>
      <c r="B407" s="16" t="s">
        <v>890</v>
      </c>
      <c r="C407" t="s">
        <v>87</v>
      </c>
      <c r="D407" t="s">
        <v>294</v>
      </c>
      <c r="F407" s="9" t="s">
        <v>826</v>
      </c>
      <c r="G407">
        <v>284</v>
      </c>
      <c r="I407">
        <v>39</v>
      </c>
      <c r="J407">
        <f>+Tabla35[[#This Row],[BALANCE INICIAL]]+Tabla35[[#This Row],[ENTRADAS]]-Tabla35[[#This Row],[SALIDAS]]</f>
        <v>245</v>
      </c>
      <c r="K407" s="2">
        <v>28.8</v>
      </c>
      <c r="L407" s="2">
        <f>+Tabla35[[#This Row],[BALANCE INICIAL]]*Tabla35[[#This Row],[PRECIO]]</f>
        <v>8179.2</v>
      </c>
      <c r="M407" s="2">
        <f>+Tabla35[[#This Row],[ENTRADAS]]*Tabla35[[#This Row],[PRECIO]]</f>
        <v>0</v>
      </c>
      <c r="N407" s="2">
        <f>+Tabla35[[#This Row],[SALIDAS]]*Tabla35[[#This Row],[PRECIO]]</f>
        <v>1123.2</v>
      </c>
      <c r="O407" s="2">
        <f>+Tabla35[[#This Row],[BALANCE INICIAL2]]+Tabla35[[#This Row],[ENTRADAS3]]-Tabla35[[#This Row],[SALIDAS4]]</f>
        <v>7056</v>
      </c>
    </row>
    <row r="408" spans="1:15">
      <c r="A408" s="9" t="s">
        <v>41</v>
      </c>
      <c r="B408" s="16" t="s">
        <v>890</v>
      </c>
      <c r="C408" t="s">
        <v>87</v>
      </c>
      <c r="D408" t="s">
        <v>303</v>
      </c>
      <c r="F408" s="9" t="s">
        <v>855</v>
      </c>
      <c r="G408">
        <v>4</v>
      </c>
      <c r="J408">
        <f>+Tabla35[[#This Row],[BALANCE INICIAL]]+Tabla35[[#This Row],[ENTRADAS]]-Tabla35[[#This Row],[SALIDAS]]</f>
        <v>4</v>
      </c>
      <c r="K408" s="2">
        <v>140</v>
      </c>
      <c r="L408" s="2">
        <f>+Tabla35[[#This Row],[BALANCE INICIAL]]*Tabla35[[#This Row],[PRECIO]]</f>
        <v>560</v>
      </c>
      <c r="M408" s="2">
        <f>+Tabla35[[#This Row],[ENTRADAS]]*Tabla35[[#This Row],[PRECIO]]</f>
        <v>0</v>
      </c>
      <c r="N408" s="2">
        <f>+Tabla35[[#This Row],[SALIDAS]]*Tabla35[[#This Row],[PRECIO]]</f>
        <v>0</v>
      </c>
      <c r="O408" s="2">
        <f>+Tabla35[[#This Row],[BALANCE INICIAL2]]+Tabla35[[#This Row],[ENTRADAS3]]-Tabla35[[#This Row],[SALIDAS4]]</f>
        <v>560</v>
      </c>
    </row>
    <row r="409" spans="1:15">
      <c r="A409" s="9" t="s">
        <v>41</v>
      </c>
      <c r="B409" s="16" t="s">
        <v>890</v>
      </c>
      <c r="C409" t="s">
        <v>87</v>
      </c>
      <c r="D409" t="s">
        <v>304</v>
      </c>
      <c r="F409" s="9" t="s">
        <v>846</v>
      </c>
      <c r="G409">
        <v>2</v>
      </c>
      <c r="J409">
        <f>+Tabla35[[#This Row],[BALANCE INICIAL]]+Tabla35[[#This Row],[ENTRADAS]]-Tabla35[[#This Row],[SALIDAS]]</f>
        <v>2</v>
      </c>
      <c r="K409" s="2">
        <v>140</v>
      </c>
      <c r="L409" s="2">
        <f>+Tabla35[[#This Row],[BALANCE INICIAL]]*Tabla35[[#This Row],[PRECIO]]</f>
        <v>280</v>
      </c>
      <c r="M409" s="2">
        <f>+Tabla35[[#This Row],[ENTRADAS]]*Tabla35[[#This Row],[PRECIO]]</f>
        <v>0</v>
      </c>
      <c r="N409" s="2">
        <f>+Tabla35[[#This Row],[SALIDAS]]*Tabla35[[#This Row],[PRECIO]]</f>
        <v>0</v>
      </c>
      <c r="O409" s="2">
        <f>+Tabla35[[#This Row],[BALANCE INICIAL2]]+Tabla35[[#This Row],[ENTRADAS3]]-Tabla35[[#This Row],[SALIDAS4]]</f>
        <v>280</v>
      </c>
    </row>
    <row r="410" spans="1:15">
      <c r="A410" s="9" t="s">
        <v>41</v>
      </c>
      <c r="B410" s="16" t="s">
        <v>890</v>
      </c>
      <c r="C410" t="s">
        <v>87</v>
      </c>
      <c r="D410" t="s">
        <v>305</v>
      </c>
      <c r="F410" s="9" t="s">
        <v>856</v>
      </c>
      <c r="G410">
        <v>4</v>
      </c>
      <c r="J410">
        <f>+Tabla35[[#This Row],[BALANCE INICIAL]]+Tabla35[[#This Row],[ENTRADAS]]-Tabla35[[#This Row],[SALIDAS]]</f>
        <v>4</v>
      </c>
      <c r="K410" s="2">
        <v>140</v>
      </c>
      <c r="L410" s="2">
        <f>+Tabla35[[#This Row],[BALANCE INICIAL]]*Tabla35[[#This Row],[PRECIO]]</f>
        <v>560</v>
      </c>
      <c r="M410" s="2">
        <f>+Tabla35[[#This Row],[ENTRADAS]]*Tabla35[[#This Row],[PRECIO]]</f>
        <v>0</v>
      </c>
      <c r="N410" s="2">
        <f>+Tabla35[[#This Row],[SALIDAS]]*Tabla35[[#This Row],[PRECIO]]</f>
        <v>0</v>
      </c>
      <c r="O410" s="2">
        <f>+Tabla35[[#This Row],[BALANCE INICIAL2]]+Tabla35[[#This Row],[ENTRADAS3]]-Tabla35[[#This Row],[SALIDAS4]]</f>
        <v>560</v>
      </c>
    </row>
    <row r="411" spans="1:15">
      <c r="A411" s="9" t="s">
        <v>41</v>
      </c>
      <c r="B411" s="16" t="s">
        <v>890</v>
      </c>
      <c r="C411" t="s">
        <v>87</v>
      </c>
      <c r="D411" t="s">
        <v>307</v>
      </c>
      <c r="F411" s="9" t="s">
        <v>820</v>
      </c>
      <c r="G411">
        <v>215</v>
      </c>
      <c r="J411">
        <f>+Tabla35[[#This Row],[BALANCE INICIAL]]+Tabla35[[#This Row],[ENTRADAS]]-Tabla35[[#This Row],[SALIDAS]]</f>
        <v>215</v>
      </c>
      <c r="K411" s="2">
        <v>25</v>
      </c>
      <c r="L411" s="2">
        <f>+Tabla35[[#This Row],[BALANCE INICIAL]]*Tabla35[[#This Row],[PRECIO]]</f>
        <v>5375</v>
      </c>
      <c r="M411" s="2">
        <f>+Tabla35[[#This Row],[ENTRADAS]]*Tabla35[[#This Row],[PRECIO]]</f>
        <v>0</v>
      </c>
      <c r="N411" s="2">
        <f>+Tabla35[[#This Row],[SALIDAS]]*Tabla35[[#This Row],[PRECIO]]</f>
        <v>0</v>
      </c>
      <c r="O411" s="2">
        <f>+Tabla35[[#This Row],[BALANCE INICIAL2]]+Tabla35[[#This Row],[ENTRADAS3]]-Tabla35[[#This Row],[SALIDAS4]]</f>
        <v>5375</v>
      </c>
    </row>
    <row r="412" spans="1:15">
      <c r="A412" s="9" t="s">
        <v>41</v>
      </c>
      <c r="B412" s="16" t="s">
        <v>890</v>
      </c>
      <c r="C412" t="s">
        <v>87</v>
      </c>
      <c r="D412" t="s">
        <v>308</v>
      </c>
      <c r="F412" s="9" t="s">
        <v>826</v>
      </c>
      <c r="G412">
        <v>6</v>
      </c>
      <c r="J412">
        <f>+Tabla35[[#This Row],[BALANCE INICIAL]]+Tabla35[[#This Row],[ENTRADAS]]-Tabla35[[#This Row],[SALIDAS]]</f>
        <v>6</v>
      </c>
      <c r="K412" s="2">
        <v>14.95</v>
      </c>
      <c r="L412" s="2">
        <f>+Tabla35[[#This Row],[BALANCE INICIAL]]*Tabla35[[#This Row],[PRECIO]]</f>
        <v>89.699999999999989</v>
      </c>
      <c r="M412" s="2">
        <f>+Tabla35[[#This Row],[ENTRADAS]]*Tabla35[[#This Row],[PRECIO]]</f>
        <v>0</v>
      </c>
      <c r="N412" s="2">
        <f>+Tabla35[[#This Row],[SALIDAS]]*Tabla35[[#This Row],[PRECIO]]</f>
        <v>0</v>
      </c>
      <c r="O412" s="2">
        <f>+Tabla35[[#This Row],[BALANCE INICIAL2]]+Tabla35[[#This Row],[ENTRADAS3]]-Tabla35[[#This Row],[SALIDAS4]]</f>
        <v>89.699999999999989</v>
      </c>
    </row>
    <row r="413" spans="1:15">
      <c r="A413" s="9" t="s">
        <v>56</v>
      </c>
      <c r="B413" s="16" t="s">
        <v>890</v>
      </c>
      <c r="C413" t="s">
        <v>105</v>
      </c>
      <c r="D413" t="s">
        <v>528</v>
      </c>
      <c r="F413" s="9" t="s">
        <v>907</v>
      </c>
      <c r="G413">
        <v>0</v>
      </c>
      <c r="J413">
        <f>+Tabla35[[#This Row],[BALANCE INICIAL]]+Tabla35[[#This Row],[ENTRADAS]]-Tabla35[[#This Row],[SALIDAS]]</f>
        <v>0</v>
      </c>
      <c r="K413" s="2">
        <v>110</v>
      </c>
      <c r="L413" s="2">
        <f>+Tabla35[[#This Row],[BALANCE INICIAL]]*Tabla35[[#This Row],[PRECIO]]</f>
        <v>0</v>
      </c>
      <c r="M413" s="2">
        <f>+Tabla35[[#This Row],[ENTRADAS]]*Tabla35[[#This Row],[PRECIO]]</f>
        <v>0</v>
      </c>
      <c r="N413" s="2">
        <f>+Tabla35[[#This Row],[SALIDAS]]*Tabla35[[#This Row],[PRECIO]]</f>
        <v>0</v>
      </c>
      <c r="O413" s="2">
        <f>+Tabla35[[#This Row],[BALANCE INICIAL2]]+Tabla35[[#This Row],[ENTRADAS3]]-Tabla35[[#This Row],[SALIDAS4]]</f>
        <v>0</v>
      </c>
    </row>
    <row r="414" spans="1:15">
      <c r="A414" s="9" t="s">
        <v>52</v>
      </c>
      <c r="B414" t="s">
        <v>891</v>
      </c>
      <c r="C414" t="s">
        <v>100</v>
      </c>
      <c r="D414" t="s">
        <v>391</v>
      </c>
      <c r="F414" s="9" t="s">
        <v>820</v>
      </c>
      <c r="G414">
        <v>1</v>
      </c>
      <c r="J414">
        <f>+Tabla35[[#This Row],[BALANCE INICIAL]]+Tabla35[[#This Row],[ENTRADAS]]-Tabla35[[#This Row],[SALIDAS]]</f>
        <v>1</v>
      </c>
      <c r="K414" s="2">
        <v>3000</v>
      </c>
      <c r="L414" s="2">
        <f>+Tabla35[[#This Row],[BALANCE INICIAL]]*Tabla35[[#This Row],[PRECIO]]</f>
        <v>3000</v>
      </c>
      <c r="M414" s="2">
        <f>+Tabla35[[#This Row],[ENTRADAS]]*Tabla35[[#This Row],[PRECIO]]</f>
        <v>0</v>
      </c>
      <c r="N414" s="2">
        <f>+Tabla35[[#This Row],[SALIDAS]]*Tabla35[[#This Row],[PRECIO]]</f>
        <v>0</v>
      </c>
      <c r="O414" s="2">
        <f>+Tabla35[[#This Row],[BALANCE INICIAL2]]+Tabla35[[#This Row],[ENTRADAS3]]-Tabla35[[#This Row],[SALIDAS4]]</f>
        <v>3000</v>
      </c>
    </row>
    <row r="415" spans="1:15">
      <c r="A415" s="9" t="s">
        <v>62</v>
      </c>
      <c r="B415" t="s">
        <v>891</v>
      </c>
      <c r="C415" t="s">
        <v>110</v>
      </c>
      <c r="D415" t="s">
        <v>701</v>
      </c>
      <c r="F415" s="9" t="s">
        <v>820</v>
      </c>
      <c r="G415">
        <v>2</v>
      </c>
      <c r="J415">
        <f>+Tabla35[[#This Row],[BALANCE INICIAL]]+Tabla35[[#This Row],[ENTRADAS]]-Tabla35[[#This Row],[SALIDAS]]</f>
        <v>2</v>
      </c>
      <c r="K415" s="2">
        <v>1450</v>
      </c>
      <c r="L415" s="2">
        <f>+Tabla35[[#This Row],[BALANCE INICIAL]]*Tabla35[[#This Row],[PRECIO]]</f>
        <v>2900</v>
      </c>
      <c r="M415" s="2">
        <f>+Tabla35[[#This Row],[ENTRADAS]]*Tabla35[[#This Row],[PRECIO]]</f>
        <v>0</v>
      </c>
      <c r="N415" s="2">
        <f>+Tabla35[[#This Row],[SALIDAS]]*Tabla35[[#This Row],[PRECIO]]</f>
        <v>0</v>
      </c>
      <c r="O415" s="2">
        <f>+Tabla35[[#This Row],[BALANCE INICIAL2]]+Tabla35[[#This Row],[ENTRADAS3]]-Tabla35[[#This Row],[SALIDAS4]]</f>
        <v>2900</v>
      </c>
    </row>
    <row r="416" spans="1:15">
      <c r="A416" s="9" t="s">
        <v>62</v>
      </c>
      <c r="B416" t="s">
        <v>891</v>
      </c>
      <c r="C416" t="s">
        <v>110</v>
      </c>
      <c r="D416" t="s">
        <v>702</v>
      </c>
      <c r="F416" s="9" t="s">
        <v>820</v>
      </c>
      <c r="G416">
        <v>2</v>
      </c>
      <c r="J416">
        <f>+Tabla35[[#This Row],[BALANCE INICIAL]]+Tabla35[[#This Row],[ENTRADAS]]-Tabla35[[#This Row],[SALIDAS]]</f>
        <v>2</v>
      </c>
      <c r="K416" s="2">
        <v>1350</v>
      </c>
      <c r="L416" s="2">
        <f>+Tabla35[[#This Row],[BALANCE INICIAL]]*Tabla35[[#This Row],[PRECIO]]</f>
        <v>2700</v>
      </c>
      <c r="M416" s="2">
        <f>+Tabla35[[#This Row],[ENTRADAS]]*Tabla35[[#This Row],[PRECIO]]</f>
        <v>0</v>
      </c>
      <c r="N416" s="2">
        <f>+Tabla35[[#This Row],[SALIDAS]]*Tabla35[[#This Row],[PRECIO]]</f>
        <v>0</v>
      </c>
      <c r="O416" s="2">
        <f>+Tabla35[[#This Row],[BALANCE INICIAL2]]+Tabla35[[#This Row],[ENTRADAS3]]-Tabla35[[#This Row],[SALIDAS4]]</f>
        <v>2700</v>
      </c>
    </row>
    <row r="417" spans="1:15">
      <c r="A417" s="9" t="s">
        <v>44</v>
      </c>
      <c r="B417" t="s">
        <v>892</v>
      </c>
      <c r="C417" t="s">
        <v>90</v>
      </c>
      <c r="D417" t="s">
        <v>283</v>
      </c>
      <c r="F417" s="9" t="s">
        <v>826</v>
      </c>
      <c r="G417">
        <v>88</v>
      </c>
      <c r="J417">
        <f>+Tabla35[[#This Row],[BALANCE INICIAL]]+Tabla35[[#This Row],[ENTRADAS]]-Tabla35[[#This Row],[SALIDAS]]</f>
        <v>88</v>
      </c>
      <c r="K417" s="2">
        <v>390</v>
      </c>
      <c r="L417" s="2">
        <f>+Tabla35[[#This Row],[BALANCE INICIAL]]*Tabla35[[#This Row],[PRECIO]]</f>
        <v>34320</v>
      </c>
      <c r="M417" s="2">
        <f>+Tabla35[[#This Row],[ENTRADAS]]*Tabla35[[#This Row],[PRECIO]]</f>
        <v>0</v>
      </c>
      <c r="N417" s="2">
        <f>+Tabla35[[#This Row],[SALIDAS]]*Tabla35[[#This Row],[PRECIO]]</f>
        <v>0</v>
      </c>
      <c r="O417" s="2">
        <f>+Tabla35[[#This Row],[BALANCE INICIAL2]]+Tabla35[[#This Row],[ENTRADAS3]]-Tabla35[[#This Row],[SALIDAS4]]</f>
        <v>34320</v>
      </c>
    </row>
    <row r="418" spans="1:15">
      <c r="A418" s="9" t="s">
        <v>24</v>
      </c>
      <c r="B418" s="17" t="s">
        <v>875</v>
      </c>
      <c r="C418" t="s">
        <v>64</v>
      </c>
      <c r="D418" t="s">
        <v>114</v>
      </c>
      <c r="F418" s="9" t="s">
        <v>821</v>
      </c>
      <c r="G418">
        <v>19</v>
      </c>
      <c r="J418">
        <f>+Tabla35[[#This Row],[BALANCE INICIAL]]+Tabla35[[#This Row],[ENTRADAS]]-Tabla35[[#This Row],[SALIDAS]]</f>
        <v>19</v>
      </c>
      <c r="K418" s="2">
        <v>1400</v>
      </c>
      <c r="L418" s="2">
        <f>+Tabla35[[#This Row],[BALANCE INICIAL]]*Tabla35[[#This Row],[PRECIO]]</f>
        <v>26600</v>
      </c>
      <c r="M418" s="2">
        <f>+Tabla35[[#This Row],[ENTRADAS]]*Tabla35[[#This Row],[PRECIO]]</f>
        <v>0</v>
      </c>
      <c r="N418" s="2">
        <f>+Tabla35[[#This Row],[SALIDAS]]*Tabla35[[#This Row],[PRECIO]]</f>
        <v>0</v>
      </c>
      <c r="O418" s="2">
        <f>+Tabla35[[#This Row],[BALANCE INICIAL2]]+Tabla35[[#This Row],[ENTRADAS3]]-Tabla35[[#This Row],[SALIDAS4]]</f>
        <v>26600</v>
      </c>
    </row>
    <row r="419" spans="1:15">
      <c r="A419" s="9" t="s">
        <v>24</v>
      </c>
      <c r="B419" s="17" t="s">
        <v>875</v>
      </c>
      <c r="C419" t="s">
        <v>64</v>
      </c>
      <c r="D419" t="s">
        <v>115</v>
      </c>
      <c r="F419" s="9" t="s">
        <v>821</v>
      </c>
      <c r="G419">
        <v>4</v>
      </c>
      <c r="J419">
        <f>+Tabla35[[#This Row],[BALANCE INICIAL]]+Tabla35[[#This Row],[ENTRADAS]]-Tabla35[[#This Row],[SALIDAS]]</f>
        <v>4</v>
      </c>
      <c r="K419" s="2">
        <v>4139</v>
      </c>
      <c r="L419" s="2">
        <f>+Tabla35[[#This Row],[BALANCE INICIAL]]*Tabla35[[#This Row],[PRECIO]]</f>
        <v>16556</v>
      </c>
      <c r="M419" s="2">
        <f>+Tabla35[[#This Row],[ENTRADAS]]*Tabla35[[#This Row],[PRECIO]]</f>
        <v>0</v>
      </c>
      <c r="N419" s="2">
        <f>+Tabla35[[#This Row],[SALIDAS]]*Tabla35[[#This Row],[PRECIO]]</f>
        <v>0</v>
      </c>
      <c r="O419" s="2">
        <f>+Tabla35[[#This Row],[BALANCE INICIAL2]]+Tabla35[[#This Row],[ENTRADAS3]]-Tabla35[[#This Row],[SALIDAS4]]</f>
        <v>16556</v>
      </c>
    </row>
    <row r="420" spans="1:15">
      <c r="A420" s="9" t="s">
        <v>24</v>
      </c>
      <c r="B420" s="17" t="s">
        <v>875</v>
      </c>
      <c r="C420" t="s">
        <v>64</v>
      </c>
      <c r="D420" t="s">
        <v>116</v>
      </c>
      <c r="F420" s="9" t="s">
        <v>821</v>
      </c>
      <c r="G420">
        <v>3</v>
      </c>
      <c r="J420">
        <f>+Tabla35[[#This Row],[BALANCE INICIAL]]+Tabla35[[#This Row],[ENTRADAS]]-Tabla35[[#This Row],[SALIDAS]]</f>
        <v>3</v>
      </c>
      <c r="K420" s="2">
        <v>31.07</v>
      </c>
      <c r="L420" s="2">
        <f>+Tabla35[[#This Row],[BALANCE INICIAL]]*Tabla35[[#This Row],[PRECIO]]</f>
        <v>93.210000000000008</v>
      </c>
      <c r="M420" s="2">
        <f>+Tabla35[[#This Row],[ENTRADAS]]*Tabla35[[#This Row],[PRECIO]]</f>
        <v>0</v>
      </c>
      <c r="N420" s="2">
        <f>+Tabla35[[#This Row],[SALIDAS]]*Tabla35[[#This Row],[PRECIO]]</f>
        <v>0</v>
      </c>
      <c r="O420" s="2">
        <f>+Tabla35[[#This Row],[BALANCE INICIAL2]]+Tabla35[[#This Row],[ENTRADAS3]]-Tabla35[[#This Row],[SALIDAS4]]</f>
        <v>93.210000000000008</v>
      </c>
    </row>
    <row r="421" spans="1:15">
      <c r="A421" s="9" t="s">
        <v>24</v>
      </c>
      <c r="B421" s="17" t="s">
        <v>875</v>
      </c>
      <c r="C421" t="s">
        <v>64</v>
      </c>
      <c r="D421" t="s">
        <v>117</v>
      </c>
      <c r="F421" s="9" t="s">
        <v>821</v>
      </c>
      <c r="G421">
        <v>2</v>
      </c>
      <c r="J421">
        <f>+Tabla35[[#This Row],[BALANCE INICIAL]]+Tabla35[[#This Row],[ENTRADAS]]-Tabla35[[#This Row],[SALIDAS]]</f>
        <v>2</v>
      </c>
      <c r="K421" s="2">
        <v>3676.5</v>
      </c>
      <c r="L421" s="2">
        <f>+Tabla35[[#This Row],[BALANCE INICIAL]]*Tabla35[[#This Row],[PRECIO]]</f>
        <v>7353</v>
      </c>
      <c r="M421" s="2">
        <f>+Tabla35[[#This Row],[ENTRADAS]]*Tabla35[[#This Row],[PRECIO]]</f>
        <v>0</v>
      </c>
      <c r="N421" s="2">
        <f>+Tabla35[[#This Row],[SALIDAS]]*Tabla35[[#This Row],[PRECIO]]</f>
        <v>0</v>
      </c>
      <c r="O421" s="2">
        <f>+Tabla35[[#This Row],[BALANCE INICIAL2]]+Tabla35[[#This Row],[ENTRADAS3]]-Tabla35[[#This Row],[SALIDAS4]]</f>
        <v>7353</v>
      </c>
    </row>
    <row r="422" spans="1:15">
      <c r="A422" s="9" t="s">
        <v>24</v>
      </c>
      <c r="B422" s="17" t="s">
        <v>875</v>
      </c>
      <c r="C422" t="s">
        <v>64</v>
      </c>
      <c r="D422" t="s">
        <v>129</v>
      </c>
      <c r="F422" s="9" t="s">
        <v>828</v>
      </c>
      <c r="G422">
        <v>5</v>
      </c>
      <c r="J422">
        <f>+Tabla35[[#This Row],[BALANCE INICIAL]]+Tabla35[[#This Row],[ENTRADAS]]-Tabla35[[#This Row],[SALIDAS]]</f>
        <v>5</v>
      </c>
      <c r="K422" s="2">
        <v>120</v>
      </c>
      <c r="L422" s="2">
        <f>+Tabla35[[#This Row],[BALANCE INICIAL]]*Tabla35[[#This Row],[PRECIO]]</f>
        <v>600</v>
      </c>
      <c r="M422" s="2">
        <f>+Tabla35[[#This Row],[ENTRADAS]]*Tabla35[[#This Row],[PRECIO]]</f>
        <v>0</v>
      </c>
      <c r="N422" s="2">
        <f>+Tabla35[[#This Row],[SALIDAS]]*Tabla35[[#This Row],[PRECIO]]</f>
        <v>0</v>
      </c>
      <c r="O422" s="2">
        <f>+Tabla35[[#This Row],[BALANCE INICIAL2]]+Tabla35[[#This Row],[ENTRADAS3]]-Tabla35[[#This Row],[SALIDAS4]]</f>
        <v>600</v>
      </c>
    </row>
    <row r="423" spans="1:15">
      <c r="A423" s="9" t="s">
        <v>24</v>
      </c>
      <c r="B423" s="17" t="s">
        <v>875</v>
      </c>
      <c r="C423" t="s">
        <v>64</v>
      </c>
      <c r="D423" t="s">
        <v>130</v>
      </c>
      <c r="F423" s="9" t="s">
        <v>828</v>
      </c>
      <c r="G423">
        <v>5</v>
      </c>
      <c r="J423">
        <f>+Tabla35[[#This Row],[BALANCE INICIAL]]+Tabla35[[#This Row],[ENTRADAS]]-Tabla35[[#This Row],[SALIDAS]]</f>
        <v>5</v>
      </c>
      <c r="K423" s="2">
        <v>1295</v>
      </c>
      <c r="L423" s="2">
        <f>+Tabla35[[#This Row],[BALANCE INICIAL]]*Tabla35[[#This Row],[PRECIO]]</f>
        <v>6475</v>
      </c>
      <c r="M423" s="2">
        <f>+Tabla35[[#This Row],[ENTRADAS]]*Tabla35[[#This Row],[PRECIO]]</f>
        <v>0</v>
      </c>
      <c r="N423" s="2">
        <f>+Tabla35[[#This Row],[SALIDAS]]*Tabla35[[#This Row],[PRECIO]]</f>
        <v>0</v>
      </c>
      <c r="O423" s="2">
        <f>+Tabla35[[#This Row],[BALANCE INICIAL2]]+Tabla35[[#This Row],[ENTRADAS3]]-Tabla35[[#This Row],[SALIDAS4]]</f>
        <v>6475</v>
      </c>
    </row>
    <row r="424" spans="1:15">
      <c r="A424" s="9" t="s">
        <v>24</v>
      </c>
      <c r="B424" s="17" t="s">
        <v>875</v>
      </c>
      <c r="C424" t="s">
        <v>64</v>
      </c>
      <c r="D424" t="s">
        <v>917</v>
      </c>
      <c r="F424" s="9" t="s">
        <v>828</v>
      </c>
      <c r="H424">
        <v>4</v>
      </c>
      <c r="J424">
        <f>+Tabla35[[#This Row],[BALANCE INICIAL]]+Tabla35[[#This Row],[ENTRADAS]]-Tabla35[[#This Row],[SALIDAS]]</f>
        <v>4</v>
      </c>
      <c r="K424" s="2">
        <v>6840</v>
      </c>
      <c r="L424" s="2">
        <f>+Tabla35[[#This Row],[BALANCE INICIAL]]*Tabla35[[#This Row],[PRECIO]]</f>
        <v>0</v>
      </c>
      <c r="M424" s="2">
        <f>+Tabla35[[#This Row],[ENTRADAS]]*Tabla35[[#This Row],[PRECIO]]</f>
        <v>27360</v>
      </c>
      <c r="N424" s="2">
        <f>+Tabla35[[#This Row],[SALIDAS]]*Tabla35[[#This Row],[PRECIO]]</f>
        <v>0</v>
      </c>
      <c r="O424" s="2">
        <f>+Tabla35[[#This Row],[BALANCE INICIAL2]]+Tabla35[[#This Row],[ENTRADAS3]]-Tabla35[[#This Row],[SALIDAS4]]</f>
        <v>27360</v>
      </c>
    </row>
    <row r="425" spans="1:15">
      <c r="A425" s="9" t="s">
        <v>24</v>
      </c>
      <c r="B425" s="17" t="s">
        <v>875</v>
      </c>
      <c r="C425" t="s">
        <v>64</v>
      </c>
      <c r="D425" t="s">
        <v>918</v>
      </c>
      <c r="F425" s="9" t="s">
        <v>828</v>
      </c>
      <c r="H425">
        <v>4</v>
      </c>
      <c r="J425">
        <f>+Tabla35[[#This Row],[BALANCE INICIAL]]+Tabla35[[#This Row],[ENTRADAS]]-Tabla35[[#This Row],[SALIDAS]]</f>
        <v>4</v>
      </c>
      <c r="K425" s="2">
        <v>3525</v>
      </c>
      <c r="L425" s="2">
        <f>+Tabla35[[#This Row],[BALANCE INICIAL]]*Tabla35[[#This Row],[PRECIO]]</f>
        <v>0</v>
      </c>
      <c r="M425" s="2">
        <f>+Tabla35[[#This Row],[ENTRADAS]]*Tabla35[[#This Row],[PRECIO]]</f>
        <v>14100</v>
      </c>
      <c r="N425" s="2">
        <f>+Tabla35[[#This Row],[SALIDAS]]*Tabla35[[#This Row],[PRECIO]]</f>
        <v>0</v>
      </c>
      <c r="O425" s="2">
        <f>+Tabla35[[#This Row],[BALANCE INICIAL2]]+Tabla35[[#This Row],[ENTRADAS3]]-Tabla35[[#This Row],[SALIDAS4]]</f>
        <v>14100</v>
      </c>
    </row>
    <row r="426" spans="1:15">
      <c r="A426" s="9" t="s">
        <v>24</v>
      </c>
      <c r="B426" s="17" t="s">
        <v>875</v>
      </c>
      <c r="C426" t="s">
        <v>64</v>
      </c>
      <c r="D426" t="s">
        <v>131</v>
      </c>
      <c r="F426" s="9" t="s">
        <v>826</v>
      </c>
      <c r="G426">
        <v>1</v>
      </c>
      <c r="J426">
        <f>+Tabla35[[#This Row],[BALANCE INICIAL]]+Tabla35[[#This Row],[ENTRADAS]]-Tabla35[[#This Row],[SALIDAS]]</f>
        <v>1</v>
      </c>
      <c r="K426" s="2">
        <v>450</v>
      </c>
      <c r="L426" s="2">
        <f>+Tabla35[[#This Row],[BALANCE INICIAL]]*Tabla35[[#This Row],[PRECIO]]</f>
        <v>450</v>
      </c>
      <c r="M426" s="2">
        <f>+Tabla35[[#This Row],[ENTRADAS]]*Tabla35[[#This Row],[PRECIO]]</f>
        <v>0</v>
      </c>
      <c r="N426" s="2">
        <f>+Tabla35[[#This Row],[SALIDAS]]*Tabla35[[#This Row],[PRECIO]]</f>
        <v>0</v>
      </c>
      <c r="O426" s="2">
        <f>+Tabla35[[#This Row],[BALANCE INICIAL2]]+Tabla35[[#This Row],[ENTRADAS3]]-Tabla35[[#This Row],[SALIDAS4]]</f>
        <v>450</v>
      </c>
    </row>
    <row r="427" spans="1:15">
      <c r="A427" s="9" t="s">
        <v>24</v>
      </c>
      <c r="B427" s="17" t="s">
        <v>875</v>
      </c>
      <c r="C427" t="s">
        <v>64</v>
      </c>
      <c r="D427" t="s">
        <v>155</v>
      </c>
      <c r="F427" s="9" t="s">
        <v>821</v>
      </c>
      <c r="G427">
        <v>12</v>
      </c>
      <c r="J427">
        <f>+Tabla35[[#This Row],[BALANCE INICIAL]]+Tabla35[[#This Row],[ENTRADAS]]-Tabla35[[#This Row],[SALIDAS]]</f>
        <v>12</v>
      </c>
      <c r="K427" s="2">
        <v>6860</v>
      </c>
      <c r="L427" s="2">
        <f>+Tabla35[[#This Row],[BALANCE INICIAL]]*Tabla35[[#This Row],[PRECIO]]</f>
        <v>82320</v>
      </c>
      <c r="M427" s="2">
        <f>+Tabla35[[#This Row],[ENTRADAS]]*Tabla35[[#This Row],[PRECIO]]</f>
        <v>0</v>
      </c>
      <c r="N427" s="2">
        <f>+Tabla35[[#This Row],[SALIDAS]]*Tabla35[[#This Row],[PRECIO]]</f>
        <v>0</v>
      </c>
      <c r="O427" s="2">
        <f>+Tabla35[[#This Row],[BALANCE INICIAL2]]+Tabla35[[#This Row],[ENTRADAS3]]-Tabla35[[#This Row],[SALIDAS4]]</f>
        <v>82320</v>
      </c>
    </row>
    <row r="428" spans="1:15">
      <c r="A428" s="9" t="s">
        <v>24</v>
      </c>
      <c r="B428" s="17" t="s">
        <v>875</v>
      </c>
      <c r="C428" t="s">
        <v>64</v>
      </c>
      <c r="D428" t="s">
        <v>172</v>
      </c>
      <c r="F428" s="9" t="s">
        <v>826</v>
      </c>
      <c r="G428">
        <v>5</v>
      </c>
      <c r="J428">
        <f>+Tabla35[[#This Row],[BALANCE INICIAL]]+Tabla35[[#This Row],[ENTRADAS]]-Tabla35[[#This Row],[SALIDAS]]</f>
        <v>5</v>
      </c>
      <c r="K428" s="2">
        <v>1000</v>
      </c>
      <c r="L428" s="2">
        <f>+Tabla35[[#This Row],[BALANCE INICIAL]]*Tabla35[[#This Row],[PRECIO]]</f>
        <v>5000</v>
      </c>
      <c r="M428" s="2">
        <f>+Tabla35[[#This Row],[ENTRADAS]]*Tabla35[[#This Row],[PRECIO]]</f>
        <v>0</v>
      </c>
      <c r="N428" s="2">
        <f>+Tabla35[[#This Row],[SALIDAS]]*Tabla35[[#This Row],[PRECIO]]</f>
        <v>0</v>
      </c>
      <c r="O428" s="2">
        <f>+Tabla35[[#This Row],[BALANCE INICIAL2]]+Tabla35[[#This Row],[ENTRADAS3]]-Tabla35[[#This Row],[SALIDAS4]]</f>
        <v>5000</v>
      </c>
    </row>
    <row r="429" spans="1:15">
      <c r="A429" s="9" t="s">
        <v>24</v>
      </c>
      <c r="B429" s="17" t="s">
        <v>875</v>
      </c>
      <c r="C429" t="s">
        <v>64</v>
      </c>
      <c r="D429" t="s">
        <v>919</v>
      </c>
      <c r="F429" s="9" t="s">
        <v>826</v>
      </c>
      <c r="H429">
        <v>2</v>
      </c>
      <c r="I429">
        <v>2</v>
      </c>
      <c r="J429">
        <f>+Tabla35[[#This Row],[BALANCE INICIAL]]+Tabla35[[#This Row],[ENTRADAS]]-Tabla35[[#This Row],[SALIDAS]]</f>
        <v>0</v>
      </c>
      <c r="K429" s="2">
        <v>10138</v>
      </c>
      <c r="L429" s="2">
        <f>+Tabla35[[#This Row],[BALANCE INICIAL]]*Tabla35[[#This Row],[PRECIO]]</f>
        <v>0</v>
      </c>
      <c r="M429" s="2">
        <f>+Tabla35[[#This Row],[ENTRADAS]]*Tabla35[[#This Row],[PRECIO]]</f>
        <v>20276</v>
      </c>
      <c r="N429" s="2">
        <f>+Tabla35[[#This Row],[SALIDAS]]*Tabla35[[#This Row],[PRECIO]]</f>
        <v>20276</v>
      </c>
      <c r="O429" s="2">
        <f>+Tabla35[[#This Row],[BALANCE INICIAL2]]+Tabla35[[#This Row],[ENTRADAS3]]-Tabla35[[#This Row],[SALIDAS4]]</f>
        <v>0</v>
      </c>
    </row>
    <row r="430" spans="1:15">
      <c r="A430" s="9" t="s">
        <v>23</v>
      </c>
      <c r="B430" s="17" t="s">
        <v>874</v>
      </c>
      <c r="C430" t="s">
        <v>63</v>
      </c>
      <c r="D430" t="s">
        <v>113</v>
      </c>
      <c r="F430" s="9" t="s">
        <v>820</v>
      </c>
      <c r="G430">
        <v>45</v>
      </c>
      <c r="J430">
        <f>+Tabla35[[#This Row],[BALANCE INICIAL]]+Tabla35[[#This Row],[ENTRADAS]]-Tabla35[[#This Row],[SALIDAS]]</f>
        <v>45</v>
      </c>
      <c r="K430" s="2">
        <v>188.56</v>
      </c>
      <c r="L430" s="2">
        <f>+Tabla35[[#This Row],[BALANCE INICIAL]]*Tabla35[[#This Row],[PRECIO]]</f>
        <v>8485.2000000000007</v>
      </c>
      <c r="M430" s="2">
        <f>+Tabla35[[#This Row],[ENTRADAS]]*Tabla35[[#This Row],[PRECIO]]</f>
        <v>0</v>
      </c>
      <c r="N430" s="2">
        <f>+Tabla35[[#This Row],[SALIDAS]]*Tabla35[[#This Row],[PRECIO]]</f>
        <v>0</v>
      </c>
      <c r="O430" s="2">
        <f>+Tabla35[[#This Row],[BALANCE INICIAL2]]+Tabla35[[#This Row],[ENTRADAS3]]-Tabla35[[#This Row],[SALIDAS4]]</f>
        <v>8485.2000000000007</v>
      </c>
    </row>
    <row r="431" spans="1:15">
      <c r="A431" s="9" t="s">
        <v>23</v>
      </c>
      <c r="B431" s="17" t="s">
        <v>874</v>
      </c>
      <c r="C431" t="s">
        <v>63</v>
      </c>
      <c r="D431" t="s">
        <v>118</v>
      </c>
      <c r="F431" s="9" t="s">
        <v>820</v>
      </c>
      <c r="G431">
        <v>36</v>
      </c>
      <c r="J431">
        <f>+Tabla35[[#This Row],[BALANCE INICIAL]]+Tabla35[[#This Row],[ENTRADAS]]-Tabla35[[#This Row],[SALIDAS]]</f>
        <v>36</v>
      </c>
      <c r="K431" s="2">
        <v>283.89999999999998</v>
      </c>
      <c r="L431" s="2">
        <f>+Tabla35[[#This Row],[BALANCE INICIAL]]*Tabla35[[#This Row],[PRECIO]]</f>
        <v>10220.4</v>
      </c>
      <c r="M431" s="2">
        <f>+Tabla35[[#This Row],[ENTRADAS]]*Tabla35[[#This Row],[PRECIO]]</f>
        <v>0</v>
      </c>
      <c r="N431" s="2">
        <f>+Tabla35[[#This Row],[SALIDAS]]*Tabla35[[#This Row],[PRECIO]]</f>
        <v>0</v>
      </c>
      <c r="O431" s="2">
        <f>+Tabla35[[#This Row],[BALANCE INICIAL2]]+Tabla35[[#This Row],[ENTRADAS3]]-Tabla35[[#This Row],[SALIDAS4]]</f>
        <v>10220.4</v>
      </c>
    </row>
    <row r="432" spans="1:15">
      <c r="A432" s="9" t="s">
        <v>45</v>
      </c>
      <c r="B432" s="17" t="s">
        <v>881</v>
      </c>
      <c r="C432" t="s">
        <v>91</v>
      </c>
      <c r="D432" t="s">
        <v>286</v>
      </c>
      <c r="F432" s="9" t="s">
        <v>820</v>
      </c>
      <c r="G432">
        <v>1</v>
      </c>
      <c r="J432">
        <f>+Tabla35[[#This Row],[BALANCE INICIAL]]+Tabla35[[#This Row],[ENTRADAS]]-Tabla35[[#This Row],[SALIDAS]]</f>
        <v>1</v>
      </c>
      <c r="K432" s="2">
        <v>1175</v>
      </c>
      <c r="L432" s="2">
        <f>+Tabla35[[#This Row],[BALANCE INICIAL]]*Tabla35[[#This Row],[PRECIO]]</f>
        <v>1175</v>
      </c>
      <c r="M432" s="2">
        <f>+Tabla35[[#This Row],[ENTRADAS]]*Tabla35[[#This Row],[PRECIO]]</f>
        <v>0</v>
      </c>
      <c r="N432" s="2">
        <f>+Tabla35[[#This Row],[SALIDAS]]*Tabla35[[#This Row],[PRECIO]]</f>
        <v>0</v>
      </c>
      <c r="O432" s="2">
        <f>+Tabla35[[#This Row],[BALANCE INICIAL2]]+Tabla35[[#This Row],[ENTRADAS3]]-Tabla35[[#This Row],[SALIDAS4]]</f>
        <v>1175</v>
      </c>
    </row>
    <row r="433" spans="1:15">
      <c r="A433" s="9" t="s">
        <v>23</v>
      </c>
      <c r="B433" s="17" t="s">
        <v>881</v>
      </c>
      <c r="C433" t="s">
        <v>882</v>
      </c>
      <c r="D433" t="s">
        <v>394</v>
      </c>
      <c r="F433" s="9" t="s">
        <v>820</v>
      </c>
      <c r="G433">
        <v>1</v>
      </c>
      <c r="J433">
        <f>+Tabla35[[#This Row],[BALANCE INICIAL]]+Tabla35[[#This Row],[ENTRADAS]]-Tabla35[[#This Row],[SALIDAS]]</f>
        <v>1</v>
      </c>
      <c r="K433" s="2">
        <v>618.30999999999995</v>
      </c>
      <c r="L433" s="2">
        <f>+Tabla35[[#This Row],[BALANCE INICIAL]]*Tabla35[[#This Row],[PRECIO]]</f>
        <v>618.30999999999995</v>
      </c>
      <c r="M433" s="2">
        <f>+Tabla35[[#This Row],[ENTRADAS]]*Tabla35[[#This Row],[PRECIO]]</f>
        <v>0</v>
      </c>
      <c r="N433" s="2">
        <f>+Tabla35[[#This Row],[SALIDAS]]*Tabla35[[#This Row],[PRECIO]]</f>
        <v>0</v>
      </c>
      <c r="O433" s="2">
        <f>+Tabla35[[#This Row],[BALANCE INICIAL2]]+Tabla35[[#This Row],[ENTRADAS3]]-Tabla35[[#This Row],[SALIDAS4]]</f>
        <v>618.30999999999995</v>
      </c>
    </row>
    <row r="434" spans="1:15">
      <c r="A434" s="9" t="s">
        <v>23</v>
      </c>
      <c r="B434" s="17" t="s">
        <v>881</v>
      </c>
      <c r="C434" t="s">
        <v>882</v>
      </c>
      <c r="D434" t="s">
        <v>395</v>
      </c>
      <c r="F434" s="9" t="s">
        <v>826</v>
      </c>
      <c r="G434">
        <v>2</v>
      </c>
      <c r="J434">
        <f>+Tabla35[[#This Row],[BALANCE INICIAL]]+Tabla35[[#This Row],[ENTRADAS]]-Tabla35[[#This Row],[SALIDAS]]</f>
        <v>2</v>
      </c>
      <c r="K434" s="2">
        <v>466.44</v>
      </c>
      <c r="L434" s="2">
        <f>+Tabla35[[#This Row],[BALANCE INICIAL]]*Tabla35[[#This Row],[PRECIO]]</f>
        <v>932.88</v>
      </c>
      <c r="M434" s="2">
        <f>+Tabla35[[#This Row],[ENTRADAS]]*Tabla35[[#This Row],[PRECIO]]</f>
        <v>0</v>
      </c>
      <c r="N434" s="2">
        <f>+Tabla35[[#This Row],[SALIDAS]]*Tabla35[[#This Row],[PRECIO]]</f>
        <v>0</v>
      </c>
      <c r="O434" s="2">
        <f>+Tabla35[[#This Row],[BALANCE INICIAL2]]+Tabla35[[#This Row],[ENTRADAS3]]-Tabla35[[#This Row],[SALIDAS4]]</f>
        <v>932.88</v>
      </c>
    </row>
    <row r="435" spans="1:15">
      <c r="A435" s="9" t="s">
        <v>23</v>
      </c>
      <c r="B435" s="17" t="s">
        <v>881</v>
      </c>
      <c r="C435" t="s">
        <v>882</v>
      </c>
      <c r="D435" t="s">
        <v>396</v>
      </c>
      <c r="F435" s="9" t="s">
        <v>820</v>
      </c>
      <c r="G435">
        <v>1</v>
      </c>
      <c r="J435">
        <f>+Tabla35[[#This Row],[BALANCE INICIAL]]+Tabla35[[#This Row],[ENTRADAS]]-Tabla35[[#This Row],[SALIDAS]]</f>
        <v>1</v>
      </c>
      <c r="K435" s="2">
        <v>466.44</v>
      </c>
      <c r="L435" s="2">
        <f>+Tabla35[[#This Row],[BALANCE INICIAL]]*Tabla35[[#This Row],[PRECIO]]</f>
        <v>466.44</v>
      </c>
      <c r="M435" s="2">
        <f>+Tabla35[[#This Row],[ENTRADAS]]*Tabla35[[#This Row],[PRECIO]]</f>
        <v>0</v>
      </c>
      <c r="N435" s="2">
        <f>+Tabla35[[#This Row],[SALIDAS]]*Tabla35[[#This Row],[PRECIO]]</f>
        <v>0</v>
      </c>
      <c r="O435" s="2">
        <f>+Tabla35[[#This Row],[BALANCE INICIAL2]]+Tabla35[[#This Row],[ENTRADAS3]]-Tabla35[[#This Row],[SALIDAS4]]</f>
        <v>466.44</v>
      </c>
    </row>
    <row r="436" spans="1:15">
      <c r="A436" s="9" t="s">
        <v>23</v>
      </c>
      <c r="B436" s="17" t="s">
        <v>881</v>
      </c>
      <c r="C436" t="s">
        <v>882</v>
      </c>
      <c r="D436" t="s">
        <v>397</v>
      </c>
      <c r="F436" s="9" t="s">
        <v>826</v>
      </c>
      <c r="G436">
        <v>20</v>
      </c>
      <c r="J436">
        <f>+Tabla35[[#This Row],[BALANCE INICIAL]]+Tabla35[[#This Row],[ENTRADAS]]-Tabla35[[#This Row],[SALIDAS]]</f>
        <v>20</v>
      </c>
      <c r="K436" s="2">
        <v>487.05</v>
      </c>
      <c r="L436" s="2">
        <f>+Tabla35[[#This Row],[BALANCE INICIAL]]*Tabla35[[#This Row],[PRECIO]]</f>
        <v>9741</v>
      </c>
      <c r="M436" s="2">
        <f>+Tabla35[[#This Row],[ENTRADAS]]*Tabla35[[#This Row],[PRECIO]]</f>
        <v>0</v>
      </c>
      <c r="N436" s="2">
        <f>+Tabla35[[#This Row],[SALIDAS]]*Tabla35[[#This Row],[PRECIO]]</f>
        <v>0</v>
      </c>
      <c r="O436" s="2">
        <f>+Tabla35[[#This Row],[BALANCE INICIAL2]]+Tabla35[[#This Row],[ENTRADAS3]]-Tabla35[[#This Row],[SALIDAS4]]</f>
        <v>9741</v>
      </c>
    </row>
    <row r="437" spans="1:15">
      <c r="A437" s="9" t="s">
        <v>23</v>
      </c>
      <c r="B437" s="10" t="s">
        <v>881</v>
      </c>
      <c r="C437" t="s">
        <v>882</v>
      </c>
      <c r="D437" t="s">
        <v>398</v>
      </c>
      <c r="F437" s="9" t="s">
        <v>826</v>
      </c>
      <c r="H437">
        <v>3</v>
      </c>
      <c r="I437">
        <v>3</v>
      </c>
      <c r="J437">
        <f>+Tabla35[[#This Row],[BALANCE INICIAL]]+Tabla35[[#This Row],[ENTRADAS]]-Tabla35[[#This Row],[SALIDAS]]</f>
        <v>0</v>
      </c>
      <c r="K437" s="2">
        <v>1677.96</v>
      </c>
      <c r="L437" s="2">
        <f>+Tabla35[[#This Row],[BALANCE INICIAL]]*Tabla35[[#This Row],[PRECIO]]</f>
        <v>0</v>
      </c>
      <c r="M437" s="2">
        <f>+Tabla35[[#This Row],[ENTRADAS]]*Tabla35[[#This Row],[PRECIO]]</f>
        <v>5033.88</v>
      </c>
      <c r="N437" s="2">
        <f>+Tabla35[[#This Row],[SALIDAS]]*Tabla35[[#This Row],[PRECIO]]</f>
        <v>5033.88</v>
      </c>
      <c r="O437" s="2">
        <f>+Tabla35[[#This Row],[BALANCE INICIAL2]]+Tabla35[[#This Row],[ENTRADAS3]]-Tabla35[[#This Row],[SALIDAS4]]</f>
        <v>0</v>
      </c>
    </row>
    <row r="438" spans="1:15">
      <c r="A438" s="9" t="s">
        <v>23</v>
      </c>
      <c r="B438" s="17" t="s">
        <v>881</v>
      </c>
      <c r="C438" t="s">
        <v>882</v>
      </c>
      <c r="D438" t="s">
        <v>399</v>
      </c>
      <c r="F438" s="9" t="s">
        <v>826</v>
      </c>
      <c r="H438">
        <v>8</v>
      </c>
      <c r="I438">
        <v>8</v>
      </c>
      <c r="J438">
        <f>+Tabla35[[#This Row],[BALANCE INICIAL]]+Tabla35[[#This Row],[ENTRADAS]]-Tabla35[[#This Row],[SALIDAS]]</f>
        <v>0</v>
      </c>
      <c r="K438" s="2">
        <v>1911.6</v>
      </c>
      <c r="L438" s="2">
        <f>+Tabla35[[#This Row],[BALANCE INICIAL]]*Tabla35[[#This Row],[PRECIO]]</f>
        <v>0</v>
      </c>
      <c r="M438" s="2">
        <f>+Tabla35[[#This Row],[ENTRADAS]]*Tabla35[[#This Row],[PRECIO]]</f>
        <v>15292.8</v>
      </c>
      <c r="N438" s="2">
        <f>+Tabla35[[#This Row],[SALIDAS]]*Tabla35[[#This Row],[PRECIO]]</f>
        <v>15292.8</v>
      </c>
      <c r="O438" s="2">
        <f>+Tabla35[[#This Row],[BALANCE INICIAL2]]+Tabla35[[#This Row],[ENTRADAS3]]-Tabla35[[#This Row],[SALIDAS4]]</f>
        <v>0</v>
      </c>
    </row>
    <row r="439" spans="1:15">
      <c r="A439" s="9" t="s">
        <v>23</v>
      </c>
      <c r="B439" s="17" t="s">
        <v>881</v>
      </c>
      <c r="C439" t="s">
        <v>882</v>
      </c>
      <c r="D439" t="s">
        <v>400</v>
      </c>
      <c r="F439" s="9" t="s">
        <v>826</v>
      </c>
      <c r="H439">
        <v>5</v>
      </c>
      <c r="I439">
        <v>5</v>
      </c>
      <c r="J439">
        <f>+Tabla35[[#This Row],[BALANCE INICIAL]]+Tabla35[[#This Row],[ENTRADAS]]-Tabla35[[#This Row],[SALIDAS]]</f>
        <v>0</v>
      </c>
      <c r="K439" s="2">
        <v>7271.18</v>
      </c>
      <c r="L439" s="2">
        <f>+Tabla35[[#This Row],[BALANCE INICIAL]]*Tabla35[[#This Row],[PRECIO]]</f>
        <v>0</v>
      </c>
      <c r="M439" s="2">
        <f>+Tabla35[[#This Row],[ENTRADAS]]*Tabla35[[#This Row],[PRECIO]]</f>
        <v>36355.9</v>
      </c>
      <c r="N439" s="2">
        <f>+Tabla35[[#This Row],[SALIDAS]]*Tabla35[[#This Row],[PRECIO]]</f>
        <v>36355.9</v>
      </c>
      <c r="O439" s="2">
        <f>+Tabla35[[#This Row],[BALANCE INICIAL2]]+Tabla35[[#This Row],[ENTRADAS3]]-Tabla35[[#This Row],[SALIDAS4]]</f>
        <v>0</v>
      </c>
    </row>
    <row r="440" spans="1:15">
      <c r="A440" s="9" t="s">
        <v>23</v>
      </c>
      <c r="B440" s="17" t="s">
        <v>881</v>
      </c>
      <c r="C440" t="s">
        <v>882</v>
      </c>
      <c r="D440" t="s">
        <v>401</v>
      </c>
      <c r="F440" s="9" t="s">
        <v>826</v>
      </c>
      <c r="H440">
        <v>4</v>
      </c>
      <c r="I440">
        <v>4</v>
      </c>
      <c r="J440">
        <f>+Tabla35[[#This Row],[BALANCE INICIAL]]+Tabla35[[#This Row],[ENTRADAS]]-Tabla35[[#This Row],[SALIDAS]]</f>
        <v>0</v>
      </c>
      <c r="K440" s="2">
        <v>2964.4</v>
      </c>
      <c r="L440" s="2">
        <f>+Tabla35[[#This Row],[BALANCE INICIAL]]*Tabla35[[#This Row],[PRECIO]]</f>
        <v>0</v>
      </c>
      <c r="M440" s="2">
        <f>+Tabla35[[#This Row],[ENTRADAS]]*Tabla35[[#This Row],[PRECIO]]</f>
        <v>11857.6</v>
      </c>
      <c r="N440" s="2">
        <f>+Tabla35[[#This Row],[SALIDAS]]*Tabla35[[#This Row],[PRECIO]]</f>
        <v>11857.6</v>
      </c>
      <c r="O440" s="2">
        <f>+Tabla35[[#This Row],[BALANCE INICIAL2]]+Tabla35[[#This Row],[ENTRADAS3]]-Tabla35[[#This Row],[SALIDAS4]]</f>
        <v>0</v>
      </c>
    </row>
    <row r="441" spans="1:15">
      <c r="A441" s="9" t="s">
        <v>23</v>
      </c>
      <c r="B441" s="17" t="s">
        <v>881</v>
      </c>
      <c r="C441" t="s">
        <v>882</v>
      </c>
      <c r="D441" t="s">
        <v>402</v>
      </c>
      <c r="F441" s="9" t="s">
        <v>911</v>
      </c>
      <c r="H441">
        <v>5</v>
      </c>
      <c r="J441">
        <f>+Tabla35[[#This Row],[BALANCE INICIAL]]+Tabla35[[#This Row],[ENTRADAS]]-Tabla35[[#This Row],[SALIDAS]]</f>
        <v>5</v>
      </c>
      <c r="K441" s="2">
        <v>452.54</v>
      </c>
      <c r="L441" s="2">
        <f>+Tabla35[[#This Row],[BALANCE INICIAL]]*Tabla35[[#This Row],[PRECIO]]</f>
        <v>0</v>
      </c>
      <c r="M441" s="2">
        <f>+Tabla35[[#This Row],[ENTRADAS]]*Tabla35[[#This Row],[PRECIO]]</f>
        <v>2262.7000000000003</v>
      </c>
      <c r="N441" s="2">
        <f>+Tabla35[[#This Row],[SALIDAS]]*Tabla35[[#This Row],[PRECIO]]</f>
        <v>0</v>
      </c>
      <c r="O441" s="2">
        <f>+Tabla35[[#This Row],[BALANCE INICIAL2]]+Tabla35[[#This Row],[ENTRADAS3]]-Tabla35[[#This Row],[SALIDAS4]]</f>
        <v>2262.7000000000003</v>
      </c>
    </row>
    <row r="442" spans="1:15">
      <c r="A442" s="9" t="s">
        <v>23</v>
      </c>
      <c r="B442" s="17" t="s">
        <v>881</v>
      </c>
      <c r="C442" t="s">
        <v>882</v>
      </c>
      <c r="D442" t="s">
        <v>403</v>
      </c>
      <c r="F442" s="9" t="s">
        <v>826</v>
      </c>
      <c r="H442">
        <v>500</v>
      </c>
      <c r="I442">
        <v>500</v>
      </c>
      <c r="J442">
        <f>+Tabla35[[#This Row],[BALANCE INICIAL]]+Tabla35[[#This Row],[ENTRADAS]]-Tabla35[[#This Row],[SALIDAS]]</f>
        <v>0</v>
      </c>
      <c r="K442" s="2">
        <v>1.18</v>
      </c>
      <c r="L442" s="2">
        <f>+Tabla35[[#This Row],[BALANCE INICIAL]]*Tabla35[[#This Row],[PRECIO]]</f>
        <v>0</v>
      </c>
      <c r="M442" s="2">
        <f>+Tabla35[[#This Row],[ENTRADAS]]*Tabla35[[#This Row],[PRECIO]]</f>
        <v>590</v>
      </c>
      <c r="N442" s="2">
        <f>+Tabla35[[#This Row],[SALIDAS]]*Tabla35[[#This Row],[PRECIO]]</f>
        <v>590</v>
      </c>
      <c r="O442" s="2">
        <f>+Tabla35[[#This Row],[BALANCE INICIAL2]]+Tabla35[[#This Row],[ENTRADAS3]]-Tabla35[[#This Row],[SALIDAS4]]</f>
        <v>0</v>
      </c>
    </row>
    <row r="443" spans="1:15">
      <c r="A443" s="9" t="s">
        <v>23</v>
      </c>
      <c r="B443" s="17" t="s">
        <v>881</v>
      </c>
      <c r="C443" t="s">
        <v>882</v>
      </c>
      <c r="D443" t="s">
        <v>404</v>
      </c>
      <c r="F443" s="9" t="s">
        <v>826</v>
      </c>
      <c r="H443">
        <v>500</v>
      </c>
      <c r="I443">
        <v>500</v>
      </c>
      <c r="J443">
        <f>+Tabla35[[#This Row],[BALANCE INICIAL]]+Tabla35[[#This Row],[ENTRADAS]]-Tabla35[[#This Row],[SALIDAS]]</f>
        <v>0</v>
      </c>
      <c r="K443" s="2">
        <v>1</v>
      </c>
      <c r="L443" s="2">
        <f>+Tabla35[[#This Row],[BALANCE INICIAL]]*Tabla35[[#This Row],[PRECIO]]</f>
        <v>0</v>
      </c>
      <c r="M443" s="2">
        <f>+Tabla35[[#This Row],[ENTRADAS]]*Tabla35[[#This Row],[PRECIO]]</f>
        <v>500</v>
      </c>
      <c r="N443" s="2">
        <f>+Tabla35[[#This Row],[SALIDAS]]*Tabla35[[#This Row],[PRECIO]]</f>
        <v>500</v>
      </c>
      <c r="O443" s="2">
        <f>+Tabla35[[#This Row],[BALANCE INICIAL2]]+Tabla35[[#This Row],[ENTRADAS3]]-Tabla35[[#This Row],[SALIDAS4]]</f>
        <v>0</v>
      </c>
    </row>
    <row r="444" spans="1:15">
      <c r="A444" s="9" t="s">
        <v>23</v>
      </c>
      <c r="B444" s="17" t="s">
        <v>881</v>
      </c>
      <c r="C444" t="s">
        <v>882</v>
      </c>
      <c r="D444" t="s">
        <v>405</v>
      </c>
      <c r="F444" s="9" t="s">
        <v>826</v>
      </c>
      <c r="H444">
        <v>50</v>
      </c>
      <c r="J444">
        <f>+Tabla35[[#This Row],[BALANCE INICIAL]]+Tabla35[[#This Row],[ENTRADAS]]-Tabla35[[#This Row],[SALIDAS]]</f>
        <v>50</v>
      </c>
      <c r="K444" s="2">
        <v>73.099999999999994</v>
      </c>
      <c r="L444" s="2">
        <f>+Tabla35[[#This Row],[BALANCE INICIAL]]*Tabla35[[#This Row],[PRECIO]]</f>
        <v>0</v>
      </c>
      <c r="M444" s="2">
        <f>+Tabla35[[#This Row],[ENTRADAS]]*Tabla35[[#This Row],[PRECIO]]</f>
        <v>3654.9999999999995</v>
      </c>
      <c r="N444" s="2">
        <f>+Tabla35[[#This Row],[SALIDAS]]*Tabla35[[#This Row],[PRECIO]]</f>
        <v>0</v>
      </c>
      <c r="O444" s="2">
        <f>+Tabla35[[#This Row],[BALANCE INICIAL2]]+Tabla35[[#This Row],[ENTRADAS3]]-Tabla35[[#This Row],[SALIDAS4]]</f>
        <v>3654.9999999999995</v>
      </c>
    </row>
    <row r="445" spans="1:15">
      <c r="A445" s="9" t="s">
        <v>23</v>
      </c>
      <c r="B445" s="17" t="s">
        <v>881</v>
      </c>
      <c r="C445" t="s">
        <v>882</v>
      </c>
      <c r="D445" t="s">
        <v>406</v>
      </c>
      <c r="F445" s="9" t="s">
        <v>826</v>
      </c>
      <c r="H445">
        <v>50</v>
      </c>
      <c r="I445">
        <v>30</v>
      </c>
      <c r="J445">
        <f>+Tabla35[[#This Row],[BALANCE INICIAL]]+Tabla35[[#This Row],[ENTRADAS]]-Tabla35[[#This Row],[SALIDAS]]</f>
        <v>20</v>
      </c>
      <c r="K445" s="2">
        <v>146</v>
      </c>
      <c r="L445" s="2">
        <f>+Tabla35[[#This Row],[BALANCE INICIAL]]*Tabla35[[#This Row],[PRECIO]]</f>
        <v>0</v>
      </c>
      <c r="M445" s="2">
        <f>+Tabla35[[#This Row],[ENTRADAS]]*Tabla35[[#This Row],[PRECIO]]</f>
        <v>7300</v>
      </c>
      <c r="N445" s="2">
        <f>+Tabla35[[#This Row],[SALIDAS]]*Tabla35[[#This Row],[PRECIO]]</f>
        <v>4380</v>
      </c>
      <c r="O445" s="2">
        <f>+Tabla35[[#This Row],[BALANCE INICIAL2]]+Tabla35[[#This Row],[ENTRADAS3]]-Tabla35[[#This Row],[SALIDAS4]]</f>
        <v>2920</v>
      </c>
    </row>
    <row r="446" spans="1:15">
      <c r="A446" s="9" t="s">
        <v>23</v>
      </c>
      <c r="B446" s="17" t="s">
        <v>881</v>
      </c>
      <c r="C446" t="s">
        <v>882</v>
      </c>
      <c r="D446" t="s">
        <v>131</v>
      </c>
      <c r="F446" s="9" t="s">
        <v>826</v>
      </c>
      <c r="H446">
        <v>15</v>
      </c>
      <c r="J446">
        <f>+Tabla35[[#This Row],[BALANCE INICIAL]]+Tabla35[[#This Row],[ENTRADAS]]-Tabla35[[#This Row],[SALIDAS]]</f>
        <v>15</v>
      </c>
      <c r="K446" s="2">
        <v>158.5</v>
      </c>
      <c r="L446" s="2">
        <f>+Tabla35[[#This Row],[BALANCE INICIAL]]*Tabla35[[#This Row],[PRECIO]]</f>
        <v>0</v>
      </c>
      <c r="M446" s="2">
        <f>+Tabla35[[#This Row],[ENTRADAS]]*Tabla35[[#This Row],[PRECIO]]</f>
        <v>2377.5</v>
      </c>
      <c r="N446" s="2">
        <f>+Tabla35[[#This Row],[SALIDAS]]*Tabla35[[#This Row],[PRECIO]]</f>
        <v>0</v>
      </c>
      <c r="O446" s="2">
        <f>+Tabla35[[#This Row],[BALANCE INICIAL2]]+Tabla35[[#This Row],[ENTRADAS3]]-Tabla35[[#This Row],[SALIDAS4]]</f>
        <v>2377.5</v>
      </c>
    </row>
    <row r="447" spans="1:15">
      <c r="A447" s="9" t="s">
        <v>23</v>
      </c>
      <c r="B447" s="17" t="s">
        <v>881</v>
      </c>
      <c r="C447" t="s">
        <v>882</v>
      </c>
      <c r="D447" t="s">
        <v>407</v>
      </c>
      <c r="F447" s="9" t="s">
        <v>820</v>
      </c>
      <c r="G447">
        <v>1</v>
      </c>
      <c r="J447">
        <f>+Tabla35[[#This Row],[BALANCE INICIAL]]+Tabla35[[#This Row],[ENTRADAS]]-Tabla35[[#This Row],[SALIDAS]]</f>
        <v>1</v>
      </c>
      <c r="K447" s="2">
        <v>93</v>
      </c>
      <c r="L447" s="2">
        <f>+Tabla35[[#This Row],[BALANCE INICIAL]]*Tabla35[[#This Row],[PRECIO]]</f>
        <v>93</v>
      </c>
      <c r="M447" s="2">
        <f>+Tabla35[[#This Row],[ENTRADAS]]*Tabla35[[#This Row],[PRECIO]]</f>
        <v>0</v>
      </c>
      <c r="N447" s="2">
        <f>+Tabla35[[#This Row],[SALIDAS]]*Tabla35[[#This Row],[PRECIO]]</f>
        <v>0</v>
      </c>
      <c r="O447" s="2">
        <f>+Tabla35[[#This Row],[BALANCE INICIAL2]]+Tabla35[[#This Row],[ENTRADAS3]]-Tabla35[[#This Row],[SALIDAS4]]</f>
        <v>93</v>
      </c>
    </row>
    <row r="448" spans="1:15">
      <c r="A448" s="9" t="s">
        <v>23</v>
      </c>
      <c r="B448" s="17" t="s">
        <v>881</v>
      </c>
      <c r="C448" t="s">
        <v>882</v>
      </c>
      <c r="D448" t="s">
        <v>408</v>
      </c>
      <c r="F448" s="9" t="s">
        <v>844</v>
      </c>
      <c r="G448">
        <v>10</v>
      </c>
      <c r="J448">
        <f>+Tabla35[[#This Row],[BALANCE INICIAL]]+Tabla35[[#This Row],[ENTRADAS]]-Tabla35[[#This Row],[SALIDAS]]</f>
        <v>10</v>
      </c>
      <c r="K448" s="2">
        <v>553.22</v>
      </c>
      <c r="L448" s="2">
        <f>+Tabla35[[#This Row],[BALANCE INICIAL]]*Tabla35[[#This Row],[PRECIO]]</f>
        <v>5532.2000000000007</v>
      </c>
      <c r="M448" s="2">
        <f>+Tabla35[[#This Row],[ENTRADAS]]*Tabla35[[#This Row],[PRECIO]]</f>
        <v>0</v>
      </c>
      <c r="N448" s="2">
        <f>+Tabla35[[#This Row],[SALIDAS]]*Tabla35[[#This Row],[PRECIO]]</f>
        <v>0</v>
      </c>
      <c r="O448" s="2">
        <f>+Tabla35[[#This Row],[BALANCE INICIAL2]]+Tabla35[[#This Row],[ENTRADAS3]]-Tabla35[[#This Row],[SALIDAS4]]</f>
        <v>5532.2000000000007</v>
      </c>
    </row>
    <row r="449" spans="1:15">
      <c r="A449" s="9" t="s">
        <v>23</v>
      </c>
      <c r="B449" s="17" t="s">
        <v>881</v>
      </c>
      <c r="C449" t="s">
        <v>882</v>
      </c>
      <c r="D449" t="s">
        <v>409</v>
      </c>
      <c r="F449" s="9" t="s">
        <v>826</v>
      </c>
      <c r="G449">
        <v>1</v>
      </c>
      <c r="J449">
        <f>+Tabla35[[#This Row],[BALANCE INICIAL]]+Tabla35[[#This Row],[ENTRADAS]]-Tabla35[[#This Row],[SALIDAS]]</f>
        <v>1</v>
      </c>
      <c r="K449" s="2">
        <v>113.9</v>
      </c>
      <c r="L449" s="2">
        <f>+Tabla35[[#This Row],[BALANCE INICIAL]]*Tabla35[[#This Row],[PRECIO]]</f>
        <v>113.9</v>
      </c>
      <c r="M449" s="2">
        <f>+Tabla35[[#This Row],[ENTRADAS]]*Tabla35[[#This Row],[PRECIO]]</f>
        <v>0</v>
      </c>
      <c r="N449" s="2">
        <f>+Tabla35[[#This Row],[SALIDAS]]*Tabla35[[#This Row],[PRECIO]]</f>
        <v>0</v>
      </c>
      <c r="O449" s="2">
        <f>+Tabla35[[#This Row],[BALANCE INICIAL2]]+Tabla35[[#This Row],[ENTRADAS3]]-Tabla35[[#This Row],[SALIDAS4]]</f>
        <v>113.9</v>
      </c>
    </row>
    <row r="450" spans="1:15">
      <c r="A450" s="9" t="s">
        <v>23</v>
      </c>
      <c r="B450" s="17" t="s">
        <v>881</v>
      </c>
      <c r="C450" t="s">
        <v>882</v>
      </c>
      <c r="D450" t="s">
        <v>410</v>
      </c>
      <c r="F450" s="9" t="s">
        <v>826</v>
      </c>
      <c r="G450">
        <v>1</v>
      </c>
      <c r="J450">
        <f>+Tabla35[[#This Row],[BALANCE INICIAL]]+Tabla35[[#This Row],[ENTRADAS]]-Tabla35[[#This Row],[SALIDAS]]</f>
        <v>1</v>
      </c>
      <c r="K450" s="2">
        <v>86.74</v>
      </c>
      <c r="L450" s="2">
        <f>+Tabla35[[#This Row],[BALANCE INICIAL]]*Tabla35[[#This Row],[PRECIO]]</f>
        <v>86.74</v>
      </c>
      <c r="M450" s="2">
        <f>+Tabla35[[#This Row],[ENTRADAS]]*Tabla35[[#This Row],[PRECIO]]</f>
        <v>0</v>
      </c>
      <c r="N450" s="2">
        <f>+Tabla35[[#This Row],[SALIDAS]]*Tabla35[[#This Row],[PRECIO]]</f>
        <v>0</v>
      </c>
      <c r="O450" s="2">
        <f>+Tabla35[[#This Row],[BALANCE INICIAL2]]+Tabla35[[#This Row],[ENTRADAS3]]-Tabla35[[#This Row],[SALIDAS4]]</f>
        <v>86.74</v>
      </c>
    </row>
    <row r="451" spans="1:15">
      <c r="A451" s="9" t="s">
        <v>23</v>
      </c>
      <c r="B451" s="17" t="s">
        <v>881</v>
      </c>
      <c r="C451" t="s">
        <v>882</v>
      </c>
      <c r="D451" t="s">
        <v>411</v>
      </c>
      <c r="F451" s="9" t="s">
        <v>820</v>
      </c>
      <c r="G451">
        <v>12</v>
      </c>
      <c r="J451">
        <f>+Tabla35[[#This Row],[BALANCE INICIAL]]+Tabla35[[#This Row],[ENTRADAS]]-Tabla35[[#This Row],[SALIDAS]]</f>
        <v>12</v>
      </c>
      <c r="K451" s="2">
        <v>178.98</v>
      </c>
      <c r="L451" s="2">
        <f>+Tabla35[[#This Row],[BALANCE INICIAL]]*Tabla35[[#This Row],[PRECIO]]</f>
        <v>2147.7599999999998</v>
      </c>
      <c r="M451" s="2">
        <f>+Tabla35[[#This Row],[ENTRADAS]]*Tabla35[[#This Row],[PRECIO]]</f>
        <v>0</v>
      </c>
      <c r="N451" s="2">
        <f>+Tabla35[[#This Row],[SALIDAS]]*Tabla35[[#This Row],[PRECIO]]</f>
        <v>0</v>
      </c>
      <c r="O451" s="2">
        <f>+Tabla35[[#This Row],[BALANCE INICIAL2]]+Tabla35[[#This Row],[ENTRADAS3]]-Tabla35[[#This Row],[SALIDAS4]]</f>
        <v>2147.7599999999998</v>
      </c>
    </row>
    <row r="452" spans="1:15">
      <c r="A452" s="9" t="s">
        <v>23</v>
      </c>
      <c r="B452" s="17" t="s">
        <v>881</v>
      </c>
      <c r="C452" t="s">
        <v>882</v>
      </c>
      <c r="D452" t="s">
        <v>412</v>
      </c>
      <c r="F452" s="9" t="s">
        <v>826</v>
      </c>
      <c r="G452">
        <v>34</v>
      </c>
      <c r="J452">
        <f>+Tabla35[[#This Row],[BALANCE INICIAL]]+Tabla35[[#This Row],[ENTRADAS]]-Tabla35[[#This Row],[SALIDAS]]</f>
        <v>34</v>
      </c>
      <c r="K452" s="2">
        <v>2576.27</v>
      </c>
      <c r="L452" s="2">
        <f>+Tabla35[[#This Row],[BALANCE INICIAL]]*Tabla35[[#This Row],[PRECIO]]</f>
        <v>87593.18</v>
      </c>
      <c r="M452" s="2">
        <f>+Tabla35[[#This Row],[ENTRADAS]]*Tabla35[[#This Row],[PRECIO]]</f>
        <v>0</v>
      </c>
      <c r="N452" s="2">
        <f>+Tabla35[[#This Row],[SALIDAS]]*Tabla35[[#This Row],[PRECIO]]</f>
        <v>0</v>
      </c>
      <c r="O452" s="2">
        <f>+Tabla35[[#This Row],[BALANCE INICIAL2]]+Tabla35[[#This Row],[ENTRADAS3]]-Tabla35[[#This Row],[SALIDAS4]]</f>
        <v>87593.18</v>
      </c>
    </row>
    <row r="453" spans="1:15">
      <c r="A453" s="9" t="s">
        <v>23</v>
      </c>
      <c r="B453" s="17" t="s">
        <v>881</v>
      </c>
      <c r="C453" t="s">
        <v>882</v>
      </c>
      <c r="D453" t="s">
        <v>413</v>
      </c>
      <c r="F453" s="9" t="s">
        <v>820</v>
      </c>
      <c r="G453">
        <v>20</v>
      </c>
      <c r="I453">
        <v>2</v>
      </c>
      <c r="J453">
        <f>+Tabla35[[#This Row],[BALANCE INICIAL]]+Tabla35[[#This Row],[ENTRADAS]]-Tabla35[[#This Row],[SALIDAS]]</f>
        <v>18</v>
      </c>
      <c r="K453" s="2">
        <v>93.29</v>
      </c>
      <c r="L453" s="2">
        <f>+Tabla35[[#This Row],[BALANCE INICIAL]]*Tabla35[[#This Row],[PRECIO]]</f>
        <v>1865.8000000000002</v>
      </c>
      <c r="M453" s="2">
        <f>+Tabla35[[#This Row],[ENTRADAS]]*Tabla35[[#This Row],[PRECIO]]</f>
        <v>0</v>
      </c>
      <c r="N453" s="2">
        <f>+Tabla35[[#This Row],[SALIDAS]]*Tabla35[[#This Row],[PRECIO]]</f>
        <v>186.58</v>
      </c>
      <c r="O453" s="2">
        <f>+Tabla35[[#This Row],[BALANCE INICIAL2]]+Tabla35[[#This Row],[ENTRADAS3]]-Tabla35[[#This Row],[SALIDAS4]]</f>
        <v>1679.2200000000003</v>
      </c>
    </row>
    <row r="454" spans="1:15">
      <c r="A454" s="9" t="s">
        <v>23</v>
      </c>
      <c r="B454" s="17" t="s">
        <v>881</v>
      </c>
      <c r="C454" t="s">
        <v>882</v>
      </c>
      <c r="D454" t="s">
        <v>414</v>
      </c>
      <c r="F454" s="9" t="s">
        <v>820</v>
      </c>
      <c r="G454">
        <v>14</v>
      </c>
      <c r="I454">
        <v>1</v>
      </c>
      <c r="J454">
        <f>+Tabla35[[#This Row],[BALANCE INICIAL]]+Tabla35[[#This Row],[ENTRADAS]]-Tabla35[[#This Row],[SALIDAS]]</f>
        <v>13</v>
      </c>
      <c r="K454" s="2">
        <v>791.86</v>
      </c>
      <c r="L454" s="2">
        <f>+Tabla35[[#This Row],[BALANCE INICIAL]]*Tabla35[[#This Row],[PRECIO]]</f>
        <v>11086.04</v>
      </c>
      <c r="M454" s="2">
        <f>+Tabla35[[#This Row],[ENTRADAS]]*Tabla35[[#This Row],[PRECIO]]</f>
        <v>0</v>
      </c>
      <c r="N454" s="2">
        <f>+Tabla35[[#This Row],[SALIDAS]]*Tabla35[[#This Row],[PRECIO]]</f>
        <v>791.86</v>
      </c>
      <c r="O454" s="2">
        <f>+Tabla35[[#This Row],[BALANCE INICIAL2]]+Tabla35[[#This Row],[ENTRADAS3]]-Tabla35[[#This Row],[SALIDAS4]]</f>
        <v>10294.18</v>
      </c>
    </row>
    <row r="455" spans="1:15">
      <c r="A455" s="9" t="s">
        <v>23</v>
      </c>
      <c r="B455" s="17" t="s">
        <v>881</v>
      </c>
      <c r="C455" t="s">
        <v>882</v>
      </c>
      <c r="D455" t="s">
        <v>415</v>
      </c>
      <c r="F455" s="9" t="s">
        <v>826</v>
      </c>
      <c r="G455">
        <v>11</v>
      </c>
      <c r="J455">
        <f>+Tabla35[[#This Row],[BALANCE INICIAL]]+Tabla35[[#This Row],[ENTRADAS]]-Tabla35[[#This Row],[SALIDAS]]</f>
        <v>11</v>
      </c>
      <c r="K455" s="2">
        <v>324.33999999999997</v>
      </c>
      <c r="L455" s="2">
        <f>+Tabla35[[#This Row],[BALANCE INICIAL]]*Tabla35[[#This Row],[PRECIO]]</f>
        <v>3567.74</v>
      </c>
      <c r="M455" s="2">
        <f>+Tabla35[[#This Row],[ENTRADAS]]*Tabla35[[#This Row],[PRECIO]]</f>
        <v>0</v>
      </c>
      <c r="N455" s="2">
        <f>+Tabla35[[#This Row],[SALIDAS]]*Tabla35[[#This Row],[PRECIO]]</f>
        <v>0</v>
      </c>
      <c r="O455" s="2">
        <f>+Tabla35[[#This Row],[BALANCE INICIAL2]]+Tabla35[[#This Row],[ENTRADAS3]]-Tabla35[[#This Row],[SALIDAS4]]</f>
        <v>3567.74</v>
      </c>
    </row>
    <row r="456" spans="1:15">
      <c r="A456" s="9" t="s">
        <v>23</v>
      </c>
      <c r="B456" s="17" t="s">
        <v>881</v>
      </c>
      <c r="C456" t="s">
        <v>882</v>
      </c>
      <c r="D456" t="s">
        <v>416</v>
      </c>
      <c r="F456" s="9" t="s">
        <v>820</v>
      </c>
      <c r="G456">
        <v>2</v>
      </c>
      <c r="I456">
        <v>2</v>
      </c>
      <c r="J456">
        <f>+Tabla35[[#This Row],[BALANCE INICIAL]]+Tabla35[[#This Row],[ENTRADAS]]-Tabla35[[#This Row],[SALIDAS]]</f>
        <v>0</v>
      </c>
      <c r="K456" s="2">
        <v>48.81</v>
      </c>
      <c r="L456" s="2">
        <f>+Tabla35[[#This Row],[BALANCE INICIAL]]*Tabla35[[#This Row],[PRECIO]]</f>
        <v>97.62</v>
      </c>
      <c r="M456" s="2">
        <f>+Tabla35[[#This Row],[ENTRADAS]]*Tabla35[[#This Row],[PRECIO]]</f>
        <v>0</v>
      </c>
      <c r="N456" s="2">
        <f>+Tabla35[[#This Row],[SALIDAS]]*Tabla35[[#This Row],[PRECIO]]</f>
        <v>97.62</v>
      </c>
      <c r="O456" s="2">
        <f>+Tabla35[[#This Row],[BALANCE INICIAL2]]+Tabla35[[#This Row],[ENTRADAS3]]-Tabla35[[#This Row],[SALIDAS4]]</f>
        <v>0</v>
      </c>
    </row>
    <row r="457" spans="1:15">
      <c r="A457" s="9" t="s">
        <v>23</v>
      </c>
      <c r="B457" s="17" t="s">
        <v>881</v>
      </c>
      <c r="C457" t="s">
        <v>882</v>
      </c>
      <c r="D457" t="s">
        <v>417</v>
      </c>
      <c r="F457" s="9" t="s">
        <v>820</v>
      </c>
      <c r="H457">
        <v>8</v>
      </c>
      <c r="J457">
        <f>+Tabla35[[#This Row],[BALANCE INICIAL]]+Tabla35[[#This Row],[ENTRADAS]]-Tabla35[[#This Row],[SALIDAS]]</f>
        <v>8</v>
      </c>
      <c r="K457" s="2">
        <v>344</v>
      </c>
      <c r="L457" s="2">
        <f>+Tabla35[[#This Row],[BALANCE INICIAL]]*Tabla35[[#This Row],[PRECIO]]</f>
        <v>0</v>
      </c>
      <c r="M457" s="2">
        <f>+Tabla35[[#This Row],[ENTRADAS]]*Tabla35[[#This Row],[PRECIO]]</f>
        <v>2752</v>
      </c>
      <c r="N457" s="2">
        <f>+Tabla35[[#This Row],[SALIDAS]]*Tabla35[[#This Row],[PRECIO]]</f>
        <v>0</v>
      </c>
      <c r="O457" s="2">
        <f>+Tabla35[[#This Row],[BALANCE INICIAL2]]+Tabla35[[#This Row],[ENTRADAS3]]-Tabla35[[#This Row],[SALIDAS4]]</f>
        <v>2752</v>
      </c>
    </row>
    <row r="458" spans="1:15">
      <c r="A458" s="9" t="s">
        <v>23</v>
      </c>
      <c r="B458" s="17" t="s">
        <v>881</v>
      </c>
      <c r="C458" t="s">
        <v>882</v>
      </c>
      <c r="D458" t="s">
        <v>418</v>
      </c>
      <c r="F458" s="9" t="s">
        <v>820</v>
      </c>
      <c r="H458">
        <v>12</v>
      </c>
      <c r="J458">
        <f>+Tabla35[[#This Row],[BALANCE INICIAL]]+Tabla35[[#This Row],[ENTRADAS]]-Tabla35[[#This Row],[SALIDAS]]</f>
        <v>12</v>
      </c>
      <c r="K458" s="2">
        <v>238</v>
      </c>
      <c r="L458" s="2">
        <f>+Tabla35[[#This Row],[BALANCE INICIAL]]*Tabla35[[#This Row],[PRECIO]]</f>
        <v>0</v>
      </c>
      <c r="M458" s="2">
        <f>+Tabla35[[#This Row],[ENTRADAS]]*Tabla35[[#This Row],[PRECIO]]</f>
        <v>2856</v>
      </c>
      <c r="N458" s="2">
        <f>+Tabla35[[#This Row],[SALIDAS]]*Tabla35[[#This Row],[PRECIO]]</f>
        <v>0</v>
      </c>
      <c r="O458" s="2">
        <f>+Tabla35[[#This Row],[BALANCE INICIAL2]]+Tabla35[[#This Row],[ENTRADAS3]]-Tabla35[[#This Row],[SALIDAS4]]</f>
        <v>2856</v>
      </c>
    </row>
    <row r="459" spans="1:15">
      <c r="A459" s="9" t="s">
        <v>23</v>
      </c>
      <c r="B459" s="17" t="s">
        <v>881</v>
      </c>
      <c r="C459" t="s">
        <v>882</v>
      </c>
      <c r="D459" t="s">
        <v>419</v>
      </c>
      <c r="F459" s="9" t="s">
        <v>820</v>
      </c>
      <c r="H459">
        <v>4</v>
      </c>
      <c r="J459">
        <f>+Tabla35[[#This Row],[BALANCE INICIAL]]+Tabla35[[#This Row],[ENTRADAS]]-Tabla35[[#This Row],[SALIDAS]]</f>
        <v>4</v>
      </c>
      <c r="K459" s="2">
        <v>849</v>
      </c>
      <c r="L459" s="2">
        <f>+Tabla35[[#This Row],[BALANCE INICIAL]]*Tabla35[[#This Row],[PRECIO]]</f>
        <v>0</v>
      </c>
      <c r="M459" s="2">
        <f>+Tabla35[[#This Row],[ENTRADAS]]*Tabla35[[#This Row],[PRECIO]]</f>
        <v>3396</v>
      </c>
      <c r="N459" s="2">
        <f>+Tabla35[[#This Row],[SALIDAS]]*Tabla35[[#This Row],[PRECIO]]</f>
        <v>0</v>
      </c>
      <c r="O459" s="2">
        <f>+Tabla35[[#This Row],[BALANCE INICIAL2]]+Tabla35[[#This Row],[ENTRADAS3]]-Tabla35[[#This Row],[SALIDAS4]]</f>
        <v>3396</v>
      </c>
    </row>
    <row r="460" spans="1:15">
      <c r="A460" s="9" t="s">
        <v>23</v>
      </c>
      <c r="B460" s="17" t="s">
        <v>881</v>
      </c>
      <c r="C460" t="s">
        <v>882</v>
      </c>
      <c r="D460" t="s">
        <v>420</v>
      </c>
      <c r="F460" s="9" t="s">
        <v>820</v>
      </c>
      <c r="H460">
        <v>5</v>
      </c>
      <c r="J460">
        <f>+Tabla35[[#This Row],[BALANCE INICIAL]]+Tabla35[[#This Row],[ENTRADAS]]-Tabla35[[#This Row],[SALIDAS]]</f>
        <v>5</v>
      </c>
      <c r="K460" s="2">
        <v>154</v>
      </c>
      <c r="L460" s="2">
        <f>+Tabla35[[#This Row],[BALANCE INICIAL]]*Tabla35[[#This Row],[PRECIO]]</f>
        <v>0</v>
      </c>
      <c r="M460" s="2">
        <f>+Tabla35[[#This Row],[ENTRADAS]]*Tabla35[[#This Row],[PRECIO]]</f>
        <v>770</v>
      </c>
      <c r="N460" s="2">
        <f>+Tabla35[[#This Row],[SALIDAS]]*Tabla35[[#This Row],[PRECIO]]</f>
        <v>0</v>
      </c>
      <c r="O460" s="2">
        <f>+Tabla35[[#This Row],[BALANCE INICIAL2]]+Tabla35[[#This Row],[ENTRADAS3]]-Tabla35[[#This Row],[SALIDAS4]]</f>
        <v>770</v>
      </c>
    </row>
    <row r="461" spans="1:15">
      <c r="A461" s="9" t="s">
        <v>23</v>
      </c>
      <c r="B461" s="17" t="s">
        <v>881</v>
      </c>
      <c r="C461" t="s">
        <v>882</v>
      </c>
      <c r="D461" t="s">
        <v>421</v>
      </c>
      <c r="F461" s="9" t="s">
        <v>820</v>
      </c>
      <c r="H461">
        <v>8</v>
      </c>
      <c r="J461">
        <f>+Tabla35[[#This Row],[BALANCE INICIAL]]+Tabla35[[#This Row],[ENTRADAS]]-Tabla35[[#This Row],[SALIDAS]]</f>
        <v>8</v>
      </c>
      <c r="K461" s="2">
        <v>116</v>
      </c>
      <c r="L461" s="2">
        <f>+Tabla35[[#This Row],[BALANCE INICIAL]]*Tabla35[[#This Row],[PRECIO]]</f>
        <v>0</v>
      </c>
      <c r="M461" s="2">
        <f>+Tabla35[[#This Row],[ENTRADAS]]*Tabla35[[#This Row],[PRECIO]]</f>
        <v>928</v>
      </c>
      <c r="N461" s="2">
        <f>+Tabla35[[#This Row],[SALIDAS]]*Tabla35[[#This Row],[PRECIO]]</f>
        <v>0</v>
      </c>
      <c r="O461" s="2">
        <f>+Tabla35[[#This Row],[BALANCE INICIAL2]]+Tabla35[[#This Row],[ENTRADAS3]]-Tabla35[[#This Row],[SALIDAS4]]</f>
        <v>928</v>
      </c>
    </row>
    <row r="462" spans="1:15">
      <c r="A462" s="9" t="s">
        <v>23</v>
      </c>
      <c r="B462" s="17" t="s">
        <v>881</v>
      </c>
      <c r="C462" t="s">
        <v>882</v>
      </c>
      <c r="D462" t="s">
        <v>422</v>
      </c>
      <c r="F462" s="9" t="s">
        <v>820</v>
      </c>
      <c r="H462">
        <v>25</v>
      </c>
      <c r="J462">
        <f>+Tabla35[[#This Row],[BALANCE INICIAL]]+Tabla35[[#This Row],[ENTRADAS]]-Tabla35[[#This Row],[SALIDAS]]</f>
        <v>25</v>
      </c>
      <c r="K462" s="2">
        <v>35</v>
      </c>
      <c r="L462" s="2">
        <f>+Tabla35[[#This Row],[BALANCE INICIAL]]*Tabla35[[#This Row],[PRECIO]]</f>
        <v>0</v>
      </c>
      <c r="M462" s="2">
        <f>+Tabla35[[#This Row],[ENTRADAS]]*Tabla35[[#This Row],[PRECIO]]</f>
        <v>875</v>
      </c>
      <c r="N462" s="2">
        <f>+Tabla35[[#This Row],[SALIDAS]]*Tabla35[[#This Row],[PRECIO]]</f>
        <v>0</v>
      </c>
      <c r="O462" s="2">
        <f>+Tabla35[[#This Row],[BALANCE INICIAL2]]+Tabla35[[#This Row],[ENTRADAS3]]-Tabla35[[#This Row],[SALIDAS4]]</f>
        <v>875</v>
      </c>
    </row>
    <row r="463" spans="1:15">
      <c r="A463" s="9" t="s">
        <v>23</v>
      </c>
      <c r="B463" s="17" t="s">
        <v>881</v>
      </c>
      <c r="C463" t="s">
        <v>882</v>
      </c>
      <c r="D463" t="s">
        <v>423</v>
      </c>
      <c r="F463" s="9" t="s">
        <v>820</v>
      </c>
      <c r="H463">
        <v>50</v>
      </c>
      <c r="J463">
        <f>+Tabla35[[#This Row],[BALANCE INICIAL]]+Tabla35[[#This Row],[ENTRADAS]]-Tabla35[[#This Row],[SALIDAS]]</f>
        <v>50</v>
      </c>
      <c r="K463" s="2">
        <v>240</v>
      </c>
      <c r="L463" s="2">
        <f>+Tabla35[[#This Row],[BALANCE INICIAL]]*Tabla35[[#This Row],[PRECIO]]</f>
        <v>0</v>
      </c>
      <c r="M463" s="2">
        <f>+Tabla35[[#This Row],[ENTRADAS]]*Tabla35[[#This Row],[PRECIO]]</f>
        <v>12000</v>
      </c>
      <c r="N463" s="2">
        <f>+Tabla35[[#This Row],[SALIDAS]]*Tabla35[[#This Row],[PRECIO]]</f>
        <v>0</v>
      </c>
      <c r="O463" s="2">
        <f>+Tabla35[[#This Row],[BALANCE INICIAL2]]+Tabla35[[#This Row],[ENTRADAS3]]-Tabla35[[#This Row],[SALIDAS4]]</f>
        <v>12000</v>
      </c>
    </row>
    <row r="464" spans="1:15">
      <c r="A464" s="9" t="s">
        <v>23</v>
      </c>
      <c r="B464" s="17" t="s">
        <v>881</v>
      </c>
      <c r="C464" t="s">
        <v>882</v>
      </c>
      <c r="D464" t="s">
        <v>424</v>
      </c>
      <c r="F464" s="9" t="s">
        <v>820</v>
      </c>
      <c r="H464">
        <v>50</v>
      </c>
      <c r="J464">
        <f>+Tabla35[[#This Row],[BALANCE INICIAL]]+Tabla35[[#This Row],[ENTRADAS]]-Tabla35[[#This Row],[SALIDAS]]</f>
        <v>50</v>
      </c>
      <c r="K464" s="2">
        <v>108</v>
      </c>
      <c r="L464" s="2">
        <f>+Tabla35[[#This Row],[BALANCE INICIAL]]*Tabla35[[#This Row],[PRECIO]]</f>
        <v>0</v>
      </c>
      <c r="M464" s="2">
        <f>+Tabla35[[#This Row],[ENTRADAS]]*Tabla35[[#This Row],[PRECIO]]</f>
        <v>5400</v>
      </c>
      <c r="N464" s="2">
        <f>+Tabla35[[#This Row],[SALIDAS]]*Tabla35[[#This Row],[PRECIO]]</f>
        <v>0</v>
      </c>
      <c r="O464" s="2">
        <f>+Tabla35[[#This Row],[BALANCE INICIAL2]]+Tabla35[[#This Row],[ENTRADAS3]]-Tabla35[[#This Row],[SALIDAS4]]</f>
        <v>5400</v>
      </c>
    </row>
    <row r="465" spans="1:15">
      <c r="A465" s="9" t="s">
        <v>23</v>
      </c>
      <c r="B465" s="17" t="s">
        <v>881</v>
      </c>
      <c r="C465" t="s">
        <v>882</v>
      </c>
      <c r="D465" t="s">
        <v>425</v>
      </c>
      <c r="F465" s="9" t="s">
        <v>820</v>
      </c>
      <c r="H465">
        <v>10</v>
      </c>
      <c r="J465">
        <f>+Tabla35[[#This Row],[BALANCE INICIAL]]+Tabla35[[#This Row],[ENTRADAS]]-Tabla35[[#This Row],[SALIDAS]]</f>
        <v>10</v>
      </c>
      <c r="K465" s="2">
        <v>55</v>
      </c>
      <c r="L465" s="2">
        <f>+Tabla35[[#This Row],[BALANCE INICIAL]]*Tabla35[[#This Row],[PRECIO]]</f>
        <v>0</v>
      </c>
      <c r="M465" s="2">
        <f>+Tabla35[[#This Row],[ENTRADAS]]*Tabla35[[#This Row],[PRECIO]]</f>
        <v>550</v>
      </c>
      <c r="N465" s="2">
        <f>+Tabla35[[#This Row],[SALIDAS]]*Tabla35[[#This Row],[PRECIO]]</f>
        <v>0</v>
      </c>
      <c r="O465" s="2">
        <f>+Tabla35[[#This Row],[BALANCE INICIAL2]]+Tabla35[[#This Row],[ENTRADAS3]]-Tabla35[[#This Row],[SALIDAS4]]</f>
        <v>550</v>
      </c>
    </row>
    <row r="466" spans="1:15">
      <c r="A466" s="9" t="s">
        <v>23</v>
      </c>
      <c r="B466" s="17" t="s">
        <v>881</v>
      </c>
      <c r="C466" t="s">
        <v>882</v>
      </c>
      <c r="D466" t="s">
        <v>426</v>
      </c>
      <c r="F466" s="9" t="s">
        <v>820</v>
      </c>
      <c r="H466">
        <v>10</v>
      </c>
      <c r="J466">
        <f>+Tabla35[[#This Row],[BALANCE INICIAL]]+Tabla35[[#This Row],[ENTRADAS]]-Tabla35[[#This Row],[SALIDAS]]</f>
        <v>10</v>
      </c>
      <c r="K466" s="2">
        <v>84</v>
      </c>
      <c r="L466" s="2">
        <f>+Tabla35[[#This Row],[BALANCE INICIAL]]*Tabla35[[#This Row],[PRECIO]]</f>
        <v>0</v>
      </c>
      <c r="M466" s="2">
        <f>+Tabla35[[#This Row],[ENTRADAS]]*Tabla35[[#This Row],[PRECIO]]</f>
        <v>840</v>
      </c>
      <c r="N466" s="2">
        <f>+Tabla35[[#This Row],[SALIDAS]]*Tabla35[[#This Row],[PRECIO]]</f>
        <v>0</v>
      </c>
      <c r="O466" s="2">
        <f>+Tabla35[[#This Row],[BALANCE INICIAL2]]+Tabla35[[#This Row],[ENTRADAS3]]-Tabla35[[#This Row],[SALIDAS4]]</f>
        <v>840</v>
      </c>
    </row>
    <row r="467" spans="1:15">
      <c r="A467" s="9" t="s">
        <v>23</v>
      </c>
      <c r="B467" s="17" t="s">
        <v>881</v>
      </c>
      <c r="C467" t="s">
        <v>882</v>
      </c>
      <c r="D467" t="s">
        <v>427</v>
      </c>
      <c r="F467" s="9" t="s">
        <v>826</v>
      </c>
      <c r="G467">
        <v>10</v>
      </c>
      <c r="J467">
        <f>+Tabla35[[#This Row],[BALANCE INICIAL]]+Tabla35[[#This Row],[ENTRADAS]]-Tabla35[[#This Row],[SALIDAS]]</f>
        <v>10</v>
      </c>
      <c r="K467" s="2">
        <v>87.86</v>
      </c>
      <c r="L467" s="2">
        <f>+Tabla35[[#This Row],[BALANCE INICIAL]]*Tabla35[[#This Row],[PRECIO]]</f>
        <v>878.6</v>
      </c>
      <c r="M467" s="2">
        <f>+Tabla35[[#This Row],[ENTRADAS]]*Tabla35[[#This Row],[PRECIO]]</f>
        <v>0</v>
      </c>
      <c r="N467" s="2">
        <f>+Tabla35[[#This Row],[SALIDAS]]*Tabla35[[#This Row],[PRECIO]]</f>
        <v>0</v>
      </c>
      <c r="O467" s="2">
        <f>+Tabla35[[#This Row],[BALANCE INICIAL2]]+Tabla35[[#This Row],[ENTRADAS3]]-Tabla35[[#This Row],[SALIDAS4]]</f>
        <v>878.6</v>
      </c>
    </row>
    <row r="468" spans="1:15">
      <c r="A468" s="9" t="s">
        <v>23</v>
      </c>
      <c r="B468" s="17" t="s">
        <v>881</v>
      </c>
      <c r="C468" t="s">
        <v>882</v>
      </c>
      <c r="D468" t="s">
        <v>428</v>
      </c>
      <c r="F468" s="9" t="s">
        <v>820</v>
      </c>
      <c r="G468">
        <v>20</v>
      </c>
      <c r="J468">
        <f>+Tabla35[[#This Row],[BALANCE INICIAL]]+Tabla35[[#This Row],[ENTRADAS]]-Tabla35[[#This Row],[SALIDAS]]</f>
        <v>20</v>
      </c>
      <c r="K468" s="2">
        <v>86.78</v>
      </c>
      <c r="L468" s="2">
        <f>+Tabla35[[#This Row],[BALANCE INICIAL]]*Tabla35[[#This Row],[PRECIO]]</f>
        <v>1735.6</v>
      </c>
      <c r="M468" s="2">
        <f>+Tabla35[[#This Row],[ENTRADAS]]*Tabla35[[#This Row],[PRECIO]]</f>
        <v>0</v>
      </c>
      <c r="N468" s="2">
        <f>+Tabla35[[#This Row],[SALIDAS]]*Tabla35[[#This Row],[PRECIO]]</f>
        <v>0</v>
      </c>
      <c r="O468" s="2">
        <f>+Tabla35[[#This Row],[BALANCE INICIAL2]]+Tabla35[[#This Row],[ENTRADAS3]]-Tabla35[[#This Row],[SALIDAS4]]</f>
        <v>1735.6</v>
      </c>
    </row>
    <row r="469" spans="1:15">
      <c r="A469" s="9" t="s">
        <v>23</v>
      </c>
      <c r="B469" s="17" t="s">
        <v>881</v>
      </c>
      <c r="C469" t="s">
        <v>882</v>
      </c>
      <c r="D469" t="s">
        <v>429</v>
      </c>
      <c r="F469" s="9" t="s">
        <v>826</v>
      </c>
      <c r="G469">
        <v>33</v>
      </c>
      <c r="I469">
        <v>2</v>
      </c>
      <c r="J469">
        <f>+Tabla35[[#This Row],[BALANCE INICIAL]]+Tabla35[[#This Row],[ENTRADAS]]-Tabla35[[#This Row],[SALIDAS]]</f>
        <v>31</v>
      </c>
      <c r="K469" s="2">
        <v>336.04</v>
      </c>
      <c r="L469" s="2">
        <f>+Tabla35[[#This Row],[BALANCE INICIAL]]*Tabla35[[#This Row],[PRECIO]]</f>
        <v>11089.320000000002</v>
      </c>
      <c r="M469" s="2">
        <f>+Tabla35[[#This Row],[ENTRADAS]]*Tabla35[[#This Row],[PRECIO]]</f>
        <v>0</v>
      </c>
      <c r="N469" s="2">
        <f>+Tabla35[[#This Row],[SALIDAS]]*Tabla35[[#This Row],[PRECIO]]</f>
        <v>672.08</v>
      </c>
      <c r="O469" s="2">
        <f>+Tabla35[[#This Row],[BALANCE INICIAL2]]+Tabla35[[#This Row],[ENTRADAS3]]-Tabla35[[#This Row],[SALIDAS4]]</f>
        <v>10417.240000000002</v>
      </c>
    </row>
    <row r="470" spans="1:15">
      <c r="A470" s="9" t="s">
        <v>23</v>
      </c>
      <c r="B470" s="17" t="s">
        <v>881</v>
      </c>
      <c r="C470" t="s">
        <v>882</v>
      </c>
      <c r="D470" t="s">
        <v>430</v>
      </c>
      <c r="F470" s="9" t="s">
        <v>820</v>
      </c>
      <c r="G470">
        <v>19</v>
      </c>
      <c r="J470">
        <f>+Tabla35[[#This Row],[BALANCE INICIAL]]+Tabla35[[#This Row],[ENTRADAS]]-Tabla35[[#This Row],[SALIDAS]]</f>
        <v>19</v>
      </c>
      <c r="K470" s="2">
        <v>91.12</v>
      </c>
      <c r="L470" s="2">
        <f>+Tabla35[[#This Row],[BALANCE INICIAL]]*Tabla35[[#This Row],[PRECIO]]</f>
        <v>1731.2800000000002</v>
      </c>
      <c r="M470" s="2">
        <f>+Tabla35[[#This Row],[ENTRADAS]]*Tabla35[[#This Row],[PRECIO]]</f>
        <v>0</v>
      </c>
      <c r="N470" s="2">
        <f>+Tabla35[[#This Row],[SALIDAS]]*Tabla35[[#This Row],[PRECIO]]</f>
        <v>0</v>
      </c>
      <c r="O470" s="2">
        <f>+Tabla35[[#This Row],[BALANCE INICIAL2]]+Tabla35[[#This Row],[ENTRADAS3]]-Tabla35[[#This Row],[SALIDAS4]]</f>
        <v>1731.2800000000002</v>
      </c>
    </row>
    <row r="471" spans="1:15">
      <c r="A471" s="9" t="s">
        <v>23</v>
      </c>
      <c r="B471" s="17" t="s">
        <v>881</v>
      </c>
      <c r="C471" t="s">
        <v>882</v>
      </c>
      <c r="D471" t="s">
        <v>431</v>
      </c>
      <c r="F471" s="9" t="s">
        <v>820</v>
      </c>
      <c r="G471">
        <v>7</v>
      </c>
      <c r="I471">
        <v>2</v>
      </c>
      <c r="J471">
        <f>+Tabla35[[#This Row],[BALANCE INICIAL]]+Tabla35[[#This Row],[ENTRADAS]]-Tabla35[[#This Row],[SALIDAS]]</f>
        <v>5</v>
      </c>
      <c r="K471" s="2">
        <v>86.78</v>
      </c>
      <c r="L471" s="2">
        <f>+Tabla35[[#This Row],[BALANCE INICIAL]]*Tabla35[[#This Row],[PRECIO]]</f>
        <v>607.46</v>
      </c>
      <c r="M471" s="2">
        <f>+Tabla35[[#This Row],[ENTRADAS]]*Tabla35[[#This Row],[PRECIO]]</f>
        <v>0</v>
      </c>
      <c r="N471" s="2">
        <f>+Tabla35[[#This Row],[SALIDAS]]*Tabla35[[#This Row],[PRECIO]]</f>
        <v>173.56</v>
      </c>
      <c r="O471" s="2">
        <f>+Tabla35[[#This Row],[BALANCE INICIAL2]]+Tabla35[[#This Row],[ENTRADAS3]]-Tabla35[[#This Row],[SALIDAS4]]</f>
        <v>433.90000000000003</v>
      </c>
    </row>
    <row r="472" spans="1:15">
      <c r="A472" s="9" t="s">
        <v>23</v>
      </c>
      <c r="B472" s="17" t="s">
        <v>881</v>
      </c>
      <c r="C472" t="s">
        <v>882</v>
      </c>
      <c r="D472" t="s">
        <v>432</v>
      </c>
      <c r="F472" s="9" t="s">
        <v>826</v>
      </c>
      <c r="G472">
        <v>20</v>
      </c>
      <c r="I472">
        <v>2</v>
      </c>
      <c r="J472">
        <f>+Tabla35[[#This Row],[BALANCE INICIAL]]+Tabla35[[#This Row],[ENTRADAS]]-Tabla35[[#This Row],[SALIDAS]]</f>
        <v>18</v>
      </c>
      <c r="K472" s="2">
        <v>5.42</v>
      </c>
      <c r="L472" s="2">
        <f>+Tabla35[[#This Row],[BALANCE INICIAL]]*Tabla35[[#This Row],[PRECIO]]</f>
        <v>108.4</v>
      </c>
      <c r="M472" s="2">
        <f>+Tabla35[[#This Row],[ENTRADAS]]*Tabla35[[#This Row],[PRECIO]]</f>
        <v>0</v>
      </c>
      <c r="N472" s="2">
        <f>+Tabla35[[#This Row],[SALIDAS]]*Tabla35[[#This Row],[PRECIO]]</f>
        <v>10.84</v>
      </c>
      <c r="O472" s="2">
        <f>+Tabla35[[#This Row],[BALANCE INICIAL2]]+Tabla35[[#This Row],[ENTRADAS3]]-Tabla35[[#This Row],[SALIDAS4]]</f>
        <v>97.56</v>
      </c>
    </row>
    <row r="473" spans="1:15">
      <c r="A473" s="9" t="s">
        <v>23</v>
      </c>
      <c r="B473" s="17" t="s">
        <v>881</v>
      </c>
      <c r="C473" t="s">
        <v>882</v>
      </c>
      <c r="D473" t="s">
        <v>940</v>
      </c>
      <c r="F473" s="9" t="s">
        <v>826</v>
      </c>
      <c r="H473">
        <v>1</v>
      </c>
      <c r="J473">
        <f>+Tabla35[[#This Row],[BALANCE INICIAL]]+Tabla35[[#This Row],[ENTRADAS]]-Tabla35[[#This Row],[SALIDAS]]</f>
        <v>1</v>
      </c>
      <c r="K473" s="2">
        <v>2605</v>
      </c>
      <c r="L473" s="2">
        <f>+Tabla35[[#This Row],[BALANCE INICIAL]]*Tabla35[[#This Row],[PRECIO]]</f>
        <v>0</v>
      </c>
      <c r="M473" s="2">
        <f>+Tabla35[[#This Row],[ENTRADAS]]*Tabla35[[#This Row],[PRECIO]]</f>
        <v>2605</v>
      </c>
      <c r="N473" s="2">
        <f>+Tabla35[[#This Row],[SALIDAS]]*Tabla35[[#This Row],[PRECIO]]</f>
        <v>0</v>
      </c>
      <c r="O473" s="2">
        <f>+Tabla35[[#This Row],[BALANCE INICIAL2]]+Tabla35[[#This Row],[ENTRADAS3]]-Tabla35[[#This Row],[SALIDAS4]]</f>
        <v>2605</v>
      </c>
    </row>
    <row r="474" spans="1:15">
      <c r="A474" s="9" t="s">
        <v>23</v>
      </c>
      <c r="B474" s="17" t="s">
        <v>881</v>
      </c>
      <c r="C474" t="s">
        <v>882</v>
      </c>
      <c r="D474" t="s">
        <v>941</v>
      </c>
      <c r="F474" s="9" t="s">
        <v>826</v>
      </c>
      <c r="H474">
        <v>3</v>
      </c>
      <c r="J474">
        <f>+Tabla35[[#This Row],[BALANCE INICIAL]]+Tabla35[[#This Row],[ENTRADAS]]-Tabla35[[#This Row],[SALIDAS]]</f>
        <v>3</v>
      </c>
      <c r="K474" s="2">
        <v>755</v>
      </c>
      <c r="L474" s="2">
        <f>+Tabla35[[#This Row],[BALANCE INICIAL]]*Tabla35[[#This Row],[PRECIO]]</f>
        <v>0</v>
      </c>
      <c r="M474" s="2">
        <f>+Tabla35[[#This Row],[ENTRADAS]]*Tabla35[[#This Row],[PRECIO]]</f>
        <v>2265</v>
      </c>
      <c r="N474" s="2">
        <f>+Tabla35[[#This Row],[SALIDAS]]*Tabla35[[#This Row],[PRECIO]]</f>
        <v>0</v>
      </c>
      <c r="O474" s="2">
        <f>+Tabla35[[#This Row],[BALANCE INICIAL2]]+Tabla35[[#This Row],[ENTRADAS3]]-Tabla35[[#This Row],[SALIDAS4]]</f>
        <v>2265</v>
      </c>
    </row>
    <row r="475" spans="1:15">
      <c r="A475" s="9" t="s">
        <v>23</v>
      </c>
      <c r="B475" s="17" t="s">
        <v>881</v>
      </c>
      <c r="C475" t="s">
        <v>882</v>
      </c>
      <c r="D475" t="s">
        <v>942</v>
      </c>
      <c r="F475" s="9" t="s">
        <v>826</v>
      </c>
      <c r="H475">
        <v>60</v>
      </c>
      <c r="J475">
        <f>+Tabla35[[#This Row],[BALANCE INICIAL]]+Tabla35[[#This Row],[ENTRADAS]]-Tabla35[[#This Row],[SALIDAS]]</f>
        <v>60</v>
      </c>
      <c r="K475" s="2">
        <v>64</v>
      </c>
      <c r="L475" s="2">
        <f>+Tabla35[[#This Row],[BALANCE INICIAL]]*Tabla35[[#This Row],[PRECIO]]</f>
        <v>0</v>
      </c>
      <c r="M475" s="2">
        <f>+Tabla35[[#This Row],[ENTRADAS]]*Tabla35[[#This Row],[PRECIO]]</f>
        <v>3840</v>
      </c>
      <c r="N475" s="2">
        <f>+Tabla35[[#This Row],[SALIDAS]]*Tabla35[[#This Row],[PRECIO]]</f>
        <v>0</v>
      </c>
      <c r="O475" s="2">
        <f>+Tabla35[[#This Row],[BALANCE INICIAL2]]+Tabla35[[#This Row],[ENTRADAS3]]-Tabla35[[#This Row],[SALIDAS4]]</f>
        <v>3840</v>
      </c>
    </row>
    <row r="476" spans="1:15">
      <c r="A476" s="9" t="s">
        <v>23</v>
      </c>
      <c r="B476" s="17" t="s">
        <v>881</v>
      </c>
      <c r="C476" t="s">
        <v>882</v>
      </c>
      <c r="D476" t="s">
        <v>943</v>
      </c>
      <c r="F476" s="9" t="s">
        <v>826</v>
      </c>
      <c r="H476">
        <v>3</v>
      </c>
      <c r="J476">
        <f>+Tabla35[[#This Row],[BALANCE INICIAL]]+Tabla35[[#This Row],[ENTRADAS]]-Tabla35[[#This Row],[SALIDAS]]</f>
        <v>3</v>
      </c>
      <c r="K476" s="2">
        <v>236</v>
      </c>
      <c r="L476" s="2">
        <f>+Tabla35[[#This Row],[BALANCE INICIAL]]*Tabla35[[#This Row],[PRECIO]]</f>
        <v>0</v>
      </c>
      <c r="M476" s="2">
        <f>+Tabla35[[#This Row],[ENTRADAS]]*Tabla35[[#This Row],[PRECIO]]</f>
        <v>708</v>
      </c>
      <c r="N476" s="2">
        <f>+Tabla35[[#This Row],[SALIDAS]]*Tabla35[[#This Row],[PRECIO]]</f>
        <v>0</v>
      </c>
      <c r="O476" s="2">
        <f>+Tabla35[[#This Row],[BALANCE INICIAL2]]+Tabla35[[#This Row],[ENTRADAS3]]-Tabla35[[#This Row],[SALIDAS4]]</f>
        <v>708</v>
      </c>
    </row>
    <row r="477" spans="1:15">
      <c r="A477" s="9" t="s">
        <v>23</v>
      </c>
      <c r="B477" s="17" t="s">
        <v>881</v>
      </c>
      <c r="C477" t="s">
        <v>882</v>
      </c>
      <c r="D477" t="s">
        <v>944</v>
      </c>
      <c r="F477" s="9" t="s">
        <v>826</v>
      </c>
      <c r="H477">
        <v>1</v>
      </c>
      <c r="J477">
        <f>+Tabla35[[#This Row],[BALANCE INICIAL]]+Tabla35[[#This Row],[ENTRADAS]]-Tabla35[[#This Row],[SALIDAS]]</f>
        <v>1</v>
      </c>
      <c r="K477" s="2">
        <v>140</v>
      </c>
      <c r="L477" s="2">
        <f>+Tabla35[[#This Row],[BALANCE INICIAL]]*Tabla35[[#This Row],[PRECIO]]</f>
        <v>0</v>
      </c>
      <c r="M477" s="2">
        <f>+Tabla35[[#This Row],[ENTRADAS]]*Tabla35[[#This Row],[PRECIO]]</f>
        <v>140</v>
      </c>
      <c r="N477" s="2">
        <f>+Tabla35[[#This Row],[SALIDAS]]*Tabla35[[#This Row],[PRECIO]]</f>
        <v>0</v>
      </c>
      <c r="O477" s="2">
        <f>+Tabla35[[#This Row],[BALANCE INICIAL2]]+Tabla35[[#This Row],[ENTRADAS3]]-Tabla35[[#This Row],[SALIDAS4]]</f>
        <v>140</v>
      </c>
    </row>
    <row r="478" spans="1:15">
      <c r="A478" s="9" t="s">
        <v>23</v>
      </c>
      <c r="B478" s="17" t="s">
        <v>881</v>
      </c>
      <c r="C478" t="s">
        <v>882</v>
      </c>
      <c r="D478" t="s">
        <v>945</v>
      </c>
      <c r="F478" s="9" t="s">
        <v>826</v>
      </c>
      <c r="H478">
        <v>70</v>
      </c>
      <c r="J478">
        <f>+Tabla35[[#This Row],[BALANCE INICIAL]]+Tabla35[[#This Row],[ENTRADAS]]-Tabla35[[#This Row],[SALIDAS]]</f>
        <v>70</v>
      </c>
      <c r="K478" s="2">
        <v>298</v>
      </c>
      <c r="L478" s="2">
        <f>+Tabla35[[#This Row],[BALANCE INICIAL]]*Tabla35[[#This Row],[PRECIO]]</f>
        <v>0</v>
      </c>
      <c r="M478" s="2">
        <f>+Tabla35[[#This Row],[ENTRADAS]]*Tabla35[[#This Row],[PRECIO]]</f>
        <v>20860</v>
      </c>
      <c r="N478" s="2">
        <f>+Tabla35[[#This Row],[SALIDAS]]*Tabla35[[#This Row],[PRECIO]]</f>
        <v>0</v>
      </c>
      <c r="O478" s="2">
        <f>+Tabla35[[#This Row],[BALANCE INICIAL2]]+Tabla35[[#This Row],[ENTRADAS3]]-Tabla35[[#This Row],[SALIDAS4]]</f>
        <v>20860</v>
      </c>
    </row>
    <row r="479" spans="1:15">
      <c r="A479" s="9" t="s">
        <v>23</v>
      </c>
      <c r="B479" s="17" t="s">
        <v>881</v>
      </c>
      <c r="C479" t="s">
        <v>882</v>
      </c>
      <c r="D479" t="s">
        <v>946</v>
      </c>
      <c r="F479" s="9" t="s">
        <v>826</v>
      </c>
      <c r="H479">
        <v>200</v>
      </c>
      <c r="J479">
        <f>+Tabla35[[#This Row],[BALANCE INICIAL]]+Tabla35[[#This Row],[ENTRADAS]]-Tabla35[[#This Row],[SALIDAS]]</f>
        <v>200</v>
      </c>
      <c r="K479" s="2">
        <v>5.28</v>
      </c>
      <c r="L479" s="2">
        <f>+Tabla35[[#This Row],[BALANCE INICIAL]]*Tabla35[[#This Row],[PRECIO]]</f>
        <v>0</v>
      </c>
      <c r="M479" s="2">
        <f>+Tabla35[[#This Row],[ENTRADAS]]*Tabla35[[#This Row],[PRECIO]]</f>
        <v>1056</v>
      </c>
      <c r="N479" s="2">
        <f>+Tabla35[[#This Row],[SALIDAS]]*Tabla35[[#This Row],[PRECIO]]</f>
        <v>0</v>
      </c>
      <c r="O479" s="2">
        <f>+Tabla35[[#This Row],[BALANCE INICIAL2]]+Tabla35[[#This Row],[ENTRADAS3]]-Tabla35[[#This Row],[SALIDAS4]]</f>
        <v>1056</v>
      </c>
    </row>
    <row r="480" spans="1:15">
      <c r="A480" s="9" t="s">
        <v>23</v>
      </c>
      <c r="B480" s="17" t="s">
        <v>881</v>
      </c>
      <c r="C480" t="s">
        <v>882</v>
      </c>
      <c r="D480" t="s">
        <v>947</v>
      </c>
      <c r="F480" s="9" t="s">
        <v>826</v>
      </c>
      <c r="H480">
        <v>20</v>
      </c>
      <c r="J480">
        <f>+Tabla35[[#This Row],[BALANCE INICIAL]]+Tabla35[[#This Row],[ENTRADAS]]-Tabla35[[#This Row],[SALIDAS]]</f>
        <v>20</v>
      </c>
      <c r="K480" s="2">
        <v>48</v>
      </c>
      <c r="L480" s="2">
        <f>+Tabla35[[#This Row],[BALANCE INICIAL]]*Tabla35[[#This Row],[PRECIO]]</f>
        <v>0</v>
      </c>
      <c r="M480" s="2">
        <f>+Tabla35[[#This Row],[ENTRADAS]]*Tabla35[[#This Row],[PRECIO]]</f>
        <v>960</v>
      </c>
      <c r="N480" s="2">
        <f>+Tabla35[[#This Row],[SALIDAS]]*Tabla35[[#This Row],[PRECIO]]</f>
        <v>0</v>
      </c>
      <c r="O480" s="2">
        <f>+Tabla35[[#This Row],[BALANCE INICIAL2]]+Tabla35[[#This Row],[ENTRADAS3]]-Tabla35[[#This Row],[SALIDAS4]]</f>
        <v>960</v>
      </c>
    </row>
    <row r="481" spans="1:15">
      <c r="A481" s="9" t="s">
        <v>23</v>
      </c>
      <c r="B481" s="17" t="s">
        <v>881</v>
      </c>
      <c r="C481" t="s">
        <v>882</v>
      </c>
      <c r="D481" t="s">
        <v>948</v>
      </c>
      <c r="F481" s="9" t="s">
        <v>826</v>
      </c>
      <c r="H481">
        <v>10</v>
      </c>
      <c r="J481">
        <f>+Tabla35[[#This Row],[BALANCE INICIAL]]+Tabla35[[#This Row],[ENTRADAS]]-Tabla35[[#This Row],[SALIDAS]]</f>
        <v>10</v>
      </c>
      <c r="K481" s="2">
        <v>35</v>
      </c>
      <c r="L481" s="2">
        <f>+Tabla35[[#This Row],[BALANCE INICIAL]]*Tabla35[[#This Row],[PRECIO]]</f>
        <v>0</v>
      </c>
      <c r="M481" s="2">
        <f>+Tabla35[[#This Row],[ENTRADAS]]*Tabla35[[#This Row],[PRECIO]]</f>
        <v>350</v>
      </c>
      <c r="N481" s="2">
        <f>+Tabla35[[#This Row],[SALIDAS]]*Tabla35[[#This Row],[PRECIO]]</f>
        <v>0</v>
      </c>
      <c r="O481" s="2">
        <f>+Tabla35[[#This Row],[BALANCE INICIAL2]]+Tabla35[[#This Row],[ENTRADAS3]]-Tabla35[[#This Row],[SALIDAS4]]</f>
        <v>350</v>
      </c>
    </row>
    <row r="482" spans="1:15">
      <c r="A482" s="9" t="s">
        <v>23</v>
      </c>
      <c r="B482" s="17" t="s">
        <v>881</v>
      </c>
      <c r="C482" t="s">
        <v>882</v>
      </c>
      <c r="D482" t="s">
        <v>949</v>
      </c>
      <c r="F482" s="9" t="s">
        <v>826</v>
      </c>
      <c r="H482">
        <v>1</v>
      </c>
      <c r="J482">
        <f>+Tabla35[[#This Row],[BALANCE INICIAL]]+Tabla35[[#This Row],[ENTRADAS]]-Tabla35[[#This Row],[SALIDAS]]</f>
        <v>1</v>
      </c>
      <c r="K482" s="2">
        <v>3390</v>
      </c>
      <c r="L482" s="2">
        <f>+Tabla35[[#This Row],[BALANCE INICIAL]]*Tabla35[[#This Row],[PRECIO]]</f>
        <v>0</v>
      </c>
      <c r="M482" s="2">
        <f>+Tabla35[[#This Row],[ENTRADAS]]*Tabla35[[#This Row],[PRECIO]]</f>
        <v>3390</v>
      </c>
      <c r="N482" s="2">
        <f>+Tabla35[[#This Row],[SALIDAS]]*Tabla35[[#This Row],[PRECIO]]</f>
        <v>0</v>
      </c>
      <c r="O482" s="2">
        <f>+Tabla35[[#This Row],[BALANCE INICIAL2]]+Tabla35[[#This Row],[ENTRADAS3]]-Tabla35[[#This Row],[SALIDAS4]]</f>
        <v>3390</v>
      </c>
    </row>
    <row r="483" spans="1:15">
      <c r="A483" s="9" t="s">
        <v>23</v>
      </c>
      <c r="B483" s="17" t="s">
        <v>881</v>
      </c>
      <c r="C483" t="s">
        <v>882</v>
      </c>
      <c r="D483" t="s">
        <v>950</v>
      </c>
      <c r="F483" s="9" t="s">
        <v>826</v>
      </c>
      <c r="H483">
        <v>4</v>
      </c>
      <c r="J483">
        <f>+Tabla35[[#This Row],[BALANCE INICIAL]]+Tabla35[[#This Row],[ENTRADAS]]-Tabla35[[#This Row],[SALIDAS]]</f>
        <v>4</v>
      </c>
      <c r="K483" s="2">
        <v>2605</v>
      </c>
      <c r="L483" s="2">
        <f>+Tabla35[[#This Row],[BALANCE INICIAL]]*Tabla35[[#This Row],[PRECIO]]</f>
        <v>0</v>
      </c>
      <c r="M483" s="2">
        <f>+Tabla35[[#This Row],[ENTRADAS]]*Tabla35[[#This Row],[PRECIO]]</f>
        <v>10420</v>
      </c>
      <c r="N483" s="2">
        <f>+Tabla35[[#This Row],[SALIDAS]]*Tabla35[[#This Row],[PRECIO]]</f>
        <v>0</v>
      </c>
      <c r="O483" s="2">
        <f>+Tabla35[[#This Row],[BALANCE INICIAL2]]+Tabla35[[#This Row],[ENTRADAS3]]-Tabla35[[#This Row],[SALIDAS4]]</f>
        <v>10420</v>
      </c>
    </row>
    <row r="484" spans="1:15">
      <c r="A484" s="9" t="s">
        <v>23</v>
      </c>
      <c r="B484" s="17" t="s">
        <v>881</v>
      </c>
      <c r="C484" t="s">
        <v>882</v>
      </c>
      <c r="D484" t="s">
        <v>951</v>
      </c>
      <c r="F484" s="9" t="s">
        <v>826</v>
      </c>
      <c r="H484">
        <v>4</v>
      </c>
      <c r="J484">
        <f>+Tabla35[[#This Row],[BALANCE INICIAL]]+Tabla35[[#This Row],[ENTRADAS]]-Tabla35[[#This Row],[SALIDAS]]</f>
        <v>4</v>
      </c>
      <c r="K484" s="2">
        <v>18.7</v>
      </c>
      <c r="L484" s="2">
        <f>+Tabla35[[#This Row],[BALANCE INICIAL]]*Tabla35[[#This Row],[PRECIO]]</f>
        <v>0</v>
      </c>
      <c r="M484" s="2">
        <f>+Tabla35[[#This Row],[ENTRADAS]]*Tabla35[[#This Row],[PRECIO]]</f>
        <v>74.8</v>
      </c>
      <c r="N484" s="2">
        <f>+Tabla35[[#This Row],[SALIDAS]]*Tabla35[[#This Row],[PRECIO]]</f>
        <v>0</v>
      </c>
      <c r="O484" s="2">
        <f>+Tabla35[[#This Row],[BALANCE INICIAL2]]+Tabla35[[#This Row],[ENTRADAS3]]-Tabla35[[#This Row],[SALIDAS4]]</f>
        <v>74.8</v>
      </c>
    </row>
    <row r="485" spans="1:15">
      <c r="A485" s="9" t="s">
        <v>23</v>
      </c>
      <c r="B485" s="17" t="s">
        <v>881</v>
      </c>
      <c r="C485" t="s">
        <v>882</v>
      </c>
      <c r="D485" t="s">
        <v>952</v>
      </c>
      <c r="F485" s="9" t="s">
        <v>826</v>
      </c>
      <c r="H485">
        <v>30</v>
      </c>
      <c r="J485">
        <f>+Tabla35[[#This Row],[BALANCE INICIAL]]+Tabla35[[#This Row],[ENTRADAS]]-Tabla35[[#This Row],[SALIDAS]]</f>
        <v>30</v>
      </c>
      <c r="K485" s="2">
        <v>275</v>
      </c>
      <c r="L485" s="2">
        <f>+Tabla35[[#This Row],[BALANCE INICIAL]]*Tabla35[[#This Row],[PRECIO]]</f>
        <v>0</v>
      </c>
      <c r="M485" s="2">
        <f>+Tabla35[[#This Row],[ENTRADAS]]*Tabla35[[#This Row],[PRECIO]]</f>
        <v>8250</v>
      </c>
      <c r="N485" s="2">
        <f>+Tabla35[[#This Row],[SALIDAS]]*Tabla35[[#This Row],[PRECIO]]</f>
        <v>0</v>
      </c>
      <c r="O485" s="2">
        <f>+Tabla35[[#This Row],[BALANCE INICIAL2]]+Tabla35[[#This Row],[ENTRADAS3]]-Tabla35[[#This Row],[SALIDAS4]]</f>
        <v>8250</v>
      </c>
    </row>
    <row r="486" spans="1:15">
      <c r="A486" s="9" t="s">
        <v>23</v>
      </c>
      <c r="B486" s="17" t="s">
        <v>881</v>
      </c>
      <c r="C486" t="s">
        <v>882</v>
      </c>
      <c r="D486" t="s">
        <v>953</v>
      </c>
      <c r="F486" s="9" t="s">
        <v>826</v>
      </c>
      <c r="H486">
        <v>50</v>
      </c>
      <c r="J486">
        <f>+Tabla35[[#This Row],[BALANCE INICIAL]]+Tabla35[[#This Row],[ENTRADAS]]-Tabla35[[#This Row],[SALIDAS]]</f>
        <v>50</v>
      </c>
      <c r="K486" s="2">
        <v>65</v>
      </c>
      <c r="L486" s="2">
        <f>+Tabla35[[#This Row],[BALANCE INICIAL]]*Tabla35[[#This Row],[PRECIO]]</f>
        <v>0</v>
      </c>
      <c r="M486" s="2">
        <f>+Tabla35[[#This Row],[ENTRADAS]]*Tabla35[[#This Row],[PRECIO]]</f>
        <v>3250</v>
      </c>
      <c r="N486" s="2">
        <f>+Tabla35[[#This Row],[SALIDAS]]*Tabla35[[#This Row],[PRECIO]]</f>
        <v>0</v>
      </c>
      <c r="O486" s="2">
        <f>+Tabla35[[#This Row],[BALANCE INICIAL2]]+Tabla35[[#This Row],[ENTRADAS3]]-Tabla35[[#This Row],[SALIDAS4]]</f>
        <v>3250</v>
      </c>
    </row>
    <row r="487" spans="1:15">
      <c r="A487" s="9" t="s">
        <v>27</v>
      </c>
      <c r="B487" s="16" t="s">
        <v>889</v>
      </c>
      <c r="C487" t="s">
        <v>68</v>
      </c>
      <c r="D487" t="s">
        <v>122</v>
      </c>
      <c r="F487" s="9" t="s">
        <v>824</v>
      </c>
      <c r="G487">
        <v>84</v>
      </c>
      <c r="I487">
        <v>21</v>
      </c>
      <c r="J487">
        <f>+Tabla35[[#This Row],[BALANCE INICIAL]]+Tabla35[[#This Row],[ENTRADAS]]-Tabla35[[#This Row],[SALIDAS]]</f>
        <v>63</v>
      </c>
      <c r="K487" s="2">
        <v>335</v>
      </c>
      <c r="L487" s="2">
        <f>+Tabla35[[#This Row],[BALANCE INICIAL]]*Tabla35[[#This Row],[PRECIO]]</f>
        <v>28140</v>
      </c>
      <c r="M487" s="2">
        <f>+Tabla35[[#This Row],[ENTRADAS]]*Tabla35[[#This Row],[PRECIO]]</f>
        <v>0</v>
      </c>
      <c r="N487" s="2">
        <f>+Tabla35[[#This Row],[SALIDAS]]*Tabla35[[#This Row],[PRECIO]]</f>
        <v>7035</v>
      </c>
      <c r="O487" s="2">
        <f>+Tabla35[[#This Row],[BALANCE INICIAL2]]+Tabla35[[#This Row],[ENTRADAS3]]-Tabla35[[#This Row],[SALIDAS4]]</f>
        <v>21105</v>
      </c>
    </row>
    <row r="488" spans="1:15">
      <c r="A488" s="9" t="s">
        <v>23</v>
      </c>
      <c r="B488" s="10" t="s">
        <v>881</v>
      </c>
      <c r="C488" t="s">
        <v>97</v>
      </c>
      <c r="D488" t="s">
        <v>382</v>
      </c>
      <c r="F488" s="9" t="s">
        <v>860</v>
      </c>
      <c r="G488">
        <v>2</v>
      </c>
      <c r="J488">
        <f>+Tabla35[[#This Row],[BALANCE INICIAL]]+Tabla35[[#This Row],[ENTRADAS]]-Tabla35[[#This Row],[SALIDAS]]</f>
        <v>2</v>
      </c>
      <c r="K488" s="2">
        <v>1250</v>
      </c>
      <c r="L488" s="2">
        <f>+Tabla35[[#This Row],[BALANCE INICIAL]]*Tabla35[[#This Row],[PRECIO]]</f>
        <v>2500</v>
      </c>
      <c r="M488" s="2">
        <f>+Tabla35[[#This Row],[ENTRADAS]]*Tabla35[[#This Row],[PRECIO]]</f>
        <v>0</v>
      </c>
      <c r="N488" s="2">
        <f>+Tabla35[[#This Row],[SALIDAS]]*Tabla35[[#This Row],[PRECIO]]</f>
        <v>0</v>
      </c>
      <c r="O488" s="2">
        <f>+Tabla35[[#This Row],[BALANCE INICIAL2]]+Tabla35[[#This Row],[ENTRADAS3]]-Tabla35[[#This Row],[SALIDAS4]]</f>
        <v>2500</v>
      </c>
    </row>
    <row r="489" spans="1:15">
      <c r="A489" s="9" t="s">
        <v>23</v>
      </c>
      <c r="B489" s="10" t="s">
        <v>881</v>
      </c>
      <c r="C489" t="s">
        <v>97</v>
      </c>
      <c r="D489" t="s">
        <v>383</v>
      </c>
      <c r="F489" s="9" t="s">
        <v>826</v>
      </c>
      <c r="G489">
        <v>5</v>
      </c>
      <c r="J489">
        <f>+Tabla35[[#This Row],[BALANCE INICIAL]]+Tabla35[[#This Row],[ENTRADAS]]-Tabla35[[#This Row],[SALIDAS]]</f>
        <v>5</v>
      </c>
      <c r="K489" s="2">
        <v>780</v>
      </c>
      <c r="L489" s="2">
        <f>+Tabla35[[#This Row],[BALANCE INICIAL]]*Tabla35[[#This Row],[PRECIO]]</f>
        <v>3900</v>
      </c>
      <c r="M489" s="2">
        <f>+Tabla35[[#This Row],[ENTRADAS]]*Tabla35[[#This Row],[PRECIO]]</f>
        <v>0</v>
      </c>
      <c r="N489" s="2">
        <f>+Tabla35[[#This Row],[SALIDAS]]*Tabla35[[#This Row],[PRECIO]]</f>
        <v>0</v>
      </c>
      <c r="O489" s="2">
        <f>+Tabla35[[#This Row],[BALANCE INICIAL2]]+Tabla35[[#This Row],[ENTRADAS3]]-Tabla35[[#This Row],[SALIDAS4]]</f>
        <v>3900</v>
      </c>
    </row>
    <row r="490" spans="1:15">
      <c r="A490" s="9" t="s">
        <v>43</v>
      </c>
      <c r="B490" s="10" t="s">
        <v>879</v>
      </c>
      <c r="C490" t="s">
        <v>89</v>
      </c>
      <c r="D490" t="s">
        <v>281</v>
      </c>
      <c r="F490" s="9" t="s">
        <v>826</v>
      </c>
      <c r="G490">
        <v>560</v>
      </c>
      <c r="H490">
        <v>500</v>
      </c>
      <c r="I490">
        <v>670</v>
      </c>
      <c r="J490">
        <f>+Tabla35[[#This Row],[BALANCE INICIAL]]+Tabla35[[#This Row],[ENTRADAS]]-Tabla35[[#This Row],[SALIDAS]]</f>
        <v>390</v>
      </c>
      <c r="K490" s="2">
        <v>44.92</v>
      </c>
      <c r="L490" s="2">
        <f>+Tabla35[[#This Row],[BALANCE INICIAL]]*Tabla35[[#This Row],[PRECIO]]</f>
        <v>25155.200000000001</v>
      </c>
      <c r="M490" s="2">
        <f>+Tabla35[[#This Row],[ENTRADAS]]*Tabla35[[#This Row],[PRECIO]]</f>
        <v>22460</v>
      </c>
      <c r="N490" s="2">
        <f>+Tabla35[[#This Row],[SALIDAS]]*Tabla35[[#This Row],[PRECIO]]</f>
        <v>30096.400000000001</v>
      </c>
      <c r="O490" s="2">
        <f>+Tabla35[[#This Row],[BALANCE INICIAL2]]+Tabla35[[#This Row],[ENTRADAS3]]-Tabla35[[#This Row],[SALIDAS4]]</f>
        <v>17518.799999999996</v>
      </c>
    </row>
    <row r="491" spans="1:15">
      <c r="A491" s="9" t="s">
        <v>43</v>
      </c>
      <c r="B491" s="10" t="s">
        <v>879</v>
      </c>
      <c r="C491" t="s">
        <v>89</v>
      </c>
      <c r="D491" t="s">
        <v>282</v>
      </c>
      <c r="F491" s="9" t="s">
        <v>826</v>
      </c>
      <c r="G491">
        <v>272</v>
      </c>
      <c r="H491">
        <v>500</v>
      </c>
      <c r="I491">
        <v>272</v>
      </c>
      <c r="J491">
        <f>+Tabla35[[#This Row],[BALANCE INICIAL]]+Tabla35[[#This Row],[ENTRADAS]]-Tabla35[[#This Row],[SALIDAS]]</f>
        <v>500</v>
      </c>
      <c r="K491" s="2">
        <v>20</v>
      </c>
      <c r="L491" s="2">
        <f>+Tabla35[[#This Row],[BALANCE INICIAL]]*Tabla35[[#This Row],[PRECIO]]</f>
        <v>5440</v>
      </c>
      <c r="M491" s="2">
        <f>+Tabla35[[#This Row],[ENTRADAS]]*Tabla35[[#This Row],[PRECIO]]</f>
        <v>10000</v>
      </c>
      <c r="N491" s="2">
        <f>+Tabla35[[#This Row],[SALIDAS]]*Tabla35[[#This Row],[PRECIO]]</f>
        <v>5440</v>
      </c>
      <c r="O491" s="2">
        <f>+Tabla35[[#This Row],[BALANCE INICIAL2]]+Tabla35[[#This Row],[ENTRADAS3]]-Tabla35[[#This Row],[SALIDAS4]]</f>
        <v>10000</v>
      </c>
    </row>
    <row r="492" spans="1:15">
      <c r="A492" s="9" t="s">
        <v>43</v>
      </c>
      <c r="B492" s="10" t="s">
        <v>879</v>
      </c>
      <c r="C492" t="s">
        <v>96</v>
      </c>
      <c r="D492" t="s">
        <v>379</v>
      </c>
      <c r="F492" s="9" t="s">
        <v>825</v>
      </c>
      <c r="G492">
        <v>168</v>
      </c>
      <c r="J492">
        <f>+Tabla35[[#This Row],[BALANCE INICIAL]]+Tabla35[[#This Row],[ENTRADAS]]-Tabla35[[#This Row],[SALIDAS]]</f>
        <v>168</v>
      </c>
      <c r="K492" s="2">
        <v>370</v>
      </c>
      <c r="L492" s="2">
        <f>+Tabla35[[#This Row],[BALANCE INICIAL]]*Tabla35[[#This Row],[PRECIO]]</f>
        <v>62160</v>
      </c>
      <c r="M492" s="2">
        <f>+Tabla35[[#This Row],[ENTRADAS]]*Tabla35[[#This Row],[PRECIO]]</f>
        <v>0</v>
      </c>
      <c r="N492" s="2">
        <f>+Tabla35[[#This Row],[SALIDAS]]*Tabla35[[#This Row],[PRECIO]]</f>
        <v>0</v>
      </c>
      <c r="O492" s="2">
        <f>+Tabla35[[#This Row],[BALANCE INICIAL2]]+Tabla35[[#This Row],[ENTRADAS3]]-Tabla35[[#This Row],[SALIDAS4]]</f>
        <v>62160</v>
      </c>
    </row>
    <row r="493" spans="1:15">
      <c r="A493" s="13" t="s">
        <v>33</v>
      </c>
      <c r="B493" s="10" t="s">
        <v>879</v>
      </c>
      <c r="C493" t="s">
        <v>106</v>
      </c>
      <c r="D493" t="s">
        <v>643</v>
      </c>
      <c r="F493" s="9" t="s">
        <v>870</v>
      </c>
      <c r="G493">
        <v>4</v>
      </c>
      <c r="J493">
        <f>+Tabla35[[#This Row],[BALANCE INICIAL]]+Tabla35[[#This Row],[ENTRADAS]]-Tabla35[[#This Row],[SALIDAS]]</f>
        <v>4</v>
      </c>
      <c r="K493" s="2">
        <v>450</v>
      </c>
      <c r="L493" s="2">
        <f>+Tabla35[[#This Row],[BALANCE INICIAL]]*Tabla35[[#This Row],[PRECIO]]</f>
        <v>1800</v>
      </c>
      <c r="M493" s="2">
        <f>+Tabla35[[#This Row],[ENTRADAS]]*Tabla35[[#This Row],[PRECIO]]</f>
        <v>0</v>
      </c>
      <c r="N493" s="2">
        <f>+Tabla35[[#This Row],[SALIDAS]]*Tabla35[[#This Row],[PRECIO]]</f>
        <v>0</v>
      </c>
      <c r="O493" s="2">
        <f>+Tabla35[[#This Row],[BALANCE INICIAL2]]+Tabla35[[#This Row],[ENTRADAS3]]-Tabla35[[#This Row],[SALIDAS4]]</f>
        <v>1800</v>
      </c>
    </row>
    <row r="494" spans="1:15">
      <c r="A494" s="9" t="s">
        <v>33</v>
      </c>
      <c r="B494" s="10" t="s">
        <v>879</v>
      </c>
      <c r="C494" t="s">
        <v>106</v>
      </c>
      <c r="D494" t="s">
        <v>691</v>
      </c>
      <c r="F494" s="9" t="s">
        <v>820</v>
      </c>
      <c r="G494">
        <v>202</v>
      </c>
      <c r="J494">
        <f>+Tabla35[[#This Row],[BALANCE INICIAL]]+Tabla35[[#This Row],[ENTRADAS]]-Tabla35[[#This Row],[SALIDAS]]</f>
        <v>202</v>
      </c>
      <c r="K494" s="2">
        <v>275</v>
      </c>
      <c r="L494" s="2">
        <f>+Tabla35[[#This Row],[BALANCE INICIAL]]*Tabla35[[#This Row],[PRECIO]]</f>
        <v>55550</v>
      </c>
      <c r="M494" s="2">
        <f>+Tabla35[[#This Row],[ENTRADAS]]*Tabla35[[#This Row],[PRECIO]]</f>
        <v>0</v>
      </c>
      <c r="N494" s="2">
        <f>+Tabla35[[#This Row],[SALIDAS]]*Tabla35[[#This Row],[PRECIO]]</f>
        <v>0</v>
      </c>
      <c r="O494" s="2">
        <f>+Tabla35[[#This Row],[BALANCE INICIAL2]]+Tabla35[[#This Row],[ENTRADAS3]]-Tabla35[[#This Row],[SALIDAS4]]</f>
        <v>55550</v>
      </c>
    </row>
    <row r="495" spans="1:15">
      <c r="A495" s="9" t="s">
        <v>33</v>
      </c>
      <c r="B495" s="10" t="s">
        <v>879</v>
      </c>
      <c r="C495" t="s">
        <v>106</v>
      </c>
      <c r="D495" t="s">
        <v>692</v>
      </c>
      <c r="F495" s="9" t="s">
        <v>820</v>
      </c>
      <c r="G495">
        <v>1</v>
      </c>
      <c r="J495">
        <f>+Tabla35[[#This Row],[BALANCE INICIAL]]+Tabla35[[#This Row],[ENTRADAS]]-Tabla35[[#This Row],[SALIDAS]]</f>
        <v>1</v>
      </c>
      <c r="K495" s="2">
        <v>1850</v>
      </c>
      <c r="L495" s="2">
        <f>+Tabla35[[#This Row],[BALANCE INICIAL]]*Tabla35[[#This Row],[PRECIO]]</f>
        <v>1850</v>
      </c>
      <c r="M495" s="2">
        <f>+Tabla35[[#This Row],[ENTRADAS]]*Tabla35[[#This Row],[PRECIO]]</f>
        <v>0</v>
      </c>
      <c r="N495" s="2">
        <f>+Tabla35[[#This Row],[SALIDAS]]*Tabla35[[#This Row],[PRECIO]]</f>
        <v>0</v>
      </c>
      <c r="O495" s="2">
        <f>+Tabla35[[#This Row],[BALANCE INICIAL2]]+Tabla35[[#This Row],[ENTRADAS3]]-Tabla35[[#This Row],[SALIDAS4]]</f>
        <v>1850</v>
      </c>
    </row>
    <row r="496" spans="1:15">
      <c r="A496" s="9" t="s">
        <v>33</v>
      </c>
      <c r="B496" s="10" t="s">
        <v>879</v>
      </c>
      <c r="C496" t="s">
        <v>106</v>
      </c>
      <c r="D496" t="s">
        <v>693</v>
      </c>
      <c r="F496" s="9" t="s">
        <v>820</v>
      </c>
      <c r="G496">
        <v>8</v>
      </c>
      <c r="J496">
        <f>+Tabla35[[#This Row],[BALANCE INICIAL]]+Tabla35[[#This Row],[ENTRADAS]]-Tabla35[[#This Row],[SALIDAS]]</f>
        <v>8</v>
      </c>
      <c r="K496" s="2">
        <v>900</v>
      </c>
      <c r="L496" s="2">
        <f>+Tabla35[[#This Row],[BALANCE INICIAL]]*Tabla35[[#This Row],[PRECIO]]</f>
        <v>7200</v>
      </c>
      <c r="M496" s="2">
        <f>+Tabla35[[#This Row],[ENTRADAS]]*Tabla35[[#This Row],[PRECIO]]</f>
        <v>0</v>
      </c>
      <c r="N496" s="2">
        <f>+Tabla35[[#This Row],[SALIDAS]]*Tabla35[[#This Row],[PRECIO]]</f>
        <v>0</v>
      </c>
      <c r="O496" s="2">
        <f>+Tabla35[[#This Row],[BALANCE INICIAL2]]+Tabla35[[#This Row],[ENTRADAS3]]-Tabla35[[#This Row],[SALIDAS4]]</f>
        <v>7200</v>
      </c>
    </row>
    <row r="497" spans="1:15">
      <c r="A497" s="9" t="s">
        <v>33</v>
      </c>
      <c r="B497" s="10" t="s">
        <v>879</v>
      </c>
      <c r="C497" t="s">
        <v>106</v>
      </c>
      <c r="D497" t="s">
        <v>694</v>
      </c>
      <c r="F497" s="9" t="s">
        <v>820</v>
      </c>
      <c r="G497">
        <v>2</v>
      </c>
      <c r="J497">
        <f>+Tabla35[[#This Row],[BALANCE INICIAL]]+Tabla35[[#This Row],[ENTRADAS]]-Tabla35[[#This Row],[SALIDAS]]</f>
        <v>2</v>
      </c>
      <c r="K497" s="2">
        <v>290</v>
      </c>
      <c r="L497" s="2">
        <f>+Tabla35[[#This Row],[BALANCE INICIAL]]*Tabla35[[#This Row],[PRECIO]]</f>
        <v>580</v>
      </c>
      <c r="M497" s="2">
        <f>+Tabla35[[#This Row],[ENTRADAS]]*Tabla35[[#This Row],[PRECIO]]</f>
        <v>0</v>
      </c>
      <c r="N497" s="2">
        <f>+Tabla35[[#This Row],[SALIDAS]]*Tabla35[[#This Row],[PRECIO]]</f>
        <v>0</v>
      </c>
      <c r="O497" s="2">
        <f>+Tabla35[[#This Row],[BALANCE INICIAL2]]+Tabla35[[#This Row],[ENTRADAS3]]-Tabla35[[#This Row],[SALIDAS4]]</f>
        <v>580</v>
      </c>
    </row>
    <row r="498" spans="1:15">
      <c r="A498" s="14" t="s">
        <v>33</v>
      </c>
      <c r="B498" s="10" t="s">
        <v>879</v>
      </c>
      <c r="C498" s="16" t="s">
        <v>106</v>
      </c>
      <c r="D498" t="s">
        <v>705</v>
      </c>
      <c r="F498" s="9" t="s">
        <v>825</v>
      </c>
      <c r="G498">
        <v>2</v>
      </c>
      <c r="J498">
        <f>+Tabla35[[#This Row],[BALANCE INICIAL]]+Tabla35[[#This Row],[ENTRADAS]]-Tabla35[[#This Row],[SALIDAS]]</f>
        <v>2</v>
      </c>
      <c r="K498" s="2">
        <v>290</v>
      </c>
      <c r="L498" s="2">
        <f>+Tabla35[[#This Row],[BALANCE INICIAL]]*Tabla35[[#This Row],[PRECIO]]</f>
        <v>580</v>
      </c>
      <c r="M498" s="2">
        <f>+Tabla35[[#This Row],[ENTRADAS]]*Tabla35[[#This Row],[PRECIO]]</f>
        <v>0</v>
      </c>
      <c r="N498" s="2">
        <f>+Tabla35[[#This Row],[SALIDAS]]*Tabla35[[#This Row],[PRECIO]]</f>
        <v>0</v>
      </c>
      <c r="O498" s="2">
        <f>+Tabla35[[#This Row],[BALANCE INICIAL2]]+Tabla35[[#This Row],[ENTRADAS3]]-Tabla35[[#This Row],[SALIDAS4]]</f>
        <v>580</v>
      </c>
    </row>
    <row r="499" spans="1:15">
      <c r="A499" s="9" t="s">
        <v>33</v>
      </c>
      <c r="B499" s="10" t="s">
        <v>879</v>
      </c>
      <c r="C499" t="s">
        <v>106</v>
      </c>
      <c r="D499" t="s">
        <v>708</v>
      </c>
      <c r="F499" s="9" t="s">
        <v>825</v>
      </c>
      <c r="G499">
        <v>9</v>
      </c>
      <c r="J499">
        <f>+Tabla35[[#This Row],[BALANCE INICIAL]]+Tabla35[[#This Row],[ENTRADAS]]-Tabla35[[#This Row],[SALIDAS]]</f>
        <v>9</v>
      </c>
      <c r="K499" s="2">
        <v>633.62</v>
      </c>
      <c r="L499" s="2">
        <f>+Tabla35[[#This Row],[BALANCE INICIAL]]*Tabla35[[#This Row],[PRECIO]]</f>
        <v>5702.58</v>
      </c>
      <c r="M499" s="2">
        <f>+Tabla35[[#This Row],[ENTRADAS]]*Tabla35[[#This Row],[PRECIO]]</f>
        <v>0</v>
      </c>
      <c r="N499" s="2">
        <f>+Tabla35[[#This Row],[SALIDAS]]*Tabla35[[#This Row],[PRECIO]]</f>
        <v>0</v>
      </c>
      <c r="O499" s="2">
        <f>+Tabla35[[#This Row],[BALANCE INICIAL2]]+Tabla35[[#This Row],[ENTRADAS3]]-Tabla35[[#This Row],[SALIDAS4]]</f>
        <v>5702.58</v>
      </c>
    </row>
    <row r="500" spans="1:15">
      <c r="A500" s="9" t="s">
        <v>33</v>
      </c>
      <c r="B500" s="10" t="s">
        <v>879</v>
      </c>
      <c r="C500" t="s">
        <v>106</v>
      </c>
      <c r="D500" t="s">
        <v>709</v>
      </c>
      <c r="F500" s="9" t="s">
        <v>825</v>
      </c>
      <c r="G500">
        <v>13</v>
      </c>
      <c r="J500">
        <f>+Tabla35[[#This Row],[BALANCE INICIAL]]+Tabla35[[#This Row],[ENTRADAS]]-Tabla35[[#This Row],[SALIDAS]]</f>
        <v>13</v>
      </c>
      <c r="K500" s="2">
        <v>615</v>
      </c>
      <c r="L500" s="2">
        <f>+Tabla35[[#This Row],[BALANCE INICIAL]]*Tabla35[[#This Row],[PRECIO]]</f>
        <v>7995</v>
      </c>
      <c r="M500" s="2">
        <f>+Tabla35[[#This Row],[ENTRADAS]]*Tabla35[[#This Row],[PRECIO]]</f>
        <v>0</v>
      </c>
      <c r="N500" s="2">
        <f>+Tabla35[[#This Row],[SALIDAS]]*Tabla35[[#This Row],[PRECIO]]</f>
        <v>0</v>
      </c>
      <c r="O500" s="2">
        <f>+Tabla35[[#This Row],[BALANCE INICIAL2]]+Tabla35[[#This Row],[ENTRADAS3]]-Tabla35[[#This Row],[SALIDAS4]]</f>
        <v>7995</v>
      </c>
    </row>
    <row r="501" spans="1:15">
      <c r="A501" s="9" t="s">
        <v>33</v>
      </c>
      <c r="B501" s="10" t="s">
        <v>879</v>
      </c>
      <c r="C501" t="s">
        <v>106</v>
      </c>
      <c r="D501" t="s">
        <v>716</v>
      </c>
      <c r="F501" s="9" t="s">
        <v>825</v>
      </c>
      <c r="G501">
        <v>7</v>
      </c>
      <c r="J501">
        <f>+Tabla35[[#This Row],[BALANCE INICIAL]]+Tabla35[[#This Row],[ENTRADAS]]-Tabla35[[#This Row],[SALIDAS]]</f>
        <v>7</v>
      </c>
      <c r="K501" s="2">
        <v>1650</v>
      </c>
      <c r="L501" s="2">
        <f>+Tabla35[[#This Row],[BALANCE INICIAL]]*Tabla35[[#This Row],[PRECIO]]</f>
        <v>11550</v>
      </c>
      <c r="M501" s="2">
        <f>+Tabla35[[#This Row],[ENTRADAS]]*Tabla35[[#This Row],[PRECIO]]</f>
        <v>0</v>
      </c>
      <c r="N501" s="2">
        <f>+Tabla35[[#This Row],[SALIDAS]]*Tabla35[[#This Row],[PRECIO]]</f>
        <v>0</v>
      </c>
      <c r="O501" s="2">
        <f>+Tabla35[[#This Row],[BALANCE INICIAL2]]+Tabla35[[#This Row],[ENTRADAS3]]-Tabla35[[#This Row],[SALIDAS4]]</f>
        <v>11550</v>
      </c>
    </row>
    <row r="502" spans="1:15">
      <c r="A502" s="9" t="s">
        <v>33</v>
      </c>
      <c r="B502" s="10" t="s">
        <v>879</v>
      </c>
      <c r="C502" t="s">
        <v>106</v>
      </c>
      <c r="D502" t="s">
        <v>717</v>
      </c>
      <c r="F502" s="9" t="s">
        <v>825</v>
      </c>
      <c r="G502">
        <v>12</v>
      </c>
      <c r="J502">
        <f>+Tabla35[[#This Row],[BALANCE INICIAL]]+Tabla35[[#This Row],[ENTRADAS]]-Tabla35[[#This Row],[SALIDAS]]</f>
        <v>12</v>
      </c>
      <c r="K502" s="2">
        <v>600</v>
      </c>
      <c r="L502" s="2">
        <f>+Tabla35[[#This Row],[BALANCE INICIAL]]*Tabla35[[#This Row],[PRECIO]]</f>
        <v>7200</v>
      </c>
      <c r="M502" s="2">
        <f>+Tabla35[[#This Row],[ENTRADAS]]*Tabla35[[#This Row],[PRECIO]]</f>
        <v>0</v>
      </c>
      <c r="N502" s="2">
        <f>+Tabla35[[#This Row],[SALIDAS]]*Tabla35[[#This Row],[PRECIO]]</f>
        <v>0</v>
      </c>
      <c r="O502" s="2">
        <f>+Tabla35[[#This Row],[BALANCE INICIAL2]]+Tabla35[[#This Row],[ENTRADAS3]]-Tabla35[[#This Row],[SALIDAS4]]</f>
        <v>7200</v>
      </c>
    </row>
    <row r="503" spans="1:15">
      <c r="A503" s="9" t="s">
        <v>33</v>
      </c>
      <c r="B503" s="10" t="s">
        <v>879</v>
      </c>
      <c r="C503" t="s">
        <v>106</v>
      </c>
      <c r="D503" t="s">
        <v>754</v>
      </c>
      <c r="F503" s="9" t="s">
        <v>865</v>
      </c>
      <c r="G503">
        <v>5</v>
      </c>
      <c r="J503">
        <f>+Tabla35[[#This Row],[BALANCE INICIAL]]+Tabla35[[#This Row],[ENTRADAS]]-Tabla35[[#This Row],[SALIDAS]]</f>
        <v>5</v>
      </c>
      <c r="K503" s="2">
        <v>950</v>
      </c>
      <c r="L503" s="2">
        <f>+Tabla35[[#This Row],[BALANCE INICIAL]]*Tabla35[[#This Row],[PRECIO]]</f>
        <v>4750</v>
      </c>
      <c r="M503" s="2">
        <f>+Tabla35[[#This Row],[ENTRADAS]]*Tabla35[[#This Row],[PRECIO]]</f>
        <v>0</v>
      </c>
      <c r="N503" s="2">
        <f>+Tabla35[[#This Row],[SALIDAS]]*Tabla35[[#This Row],[PRECIO]]</f>
        <v>0</v>
      </c>
      <c r="O503" s="2">
        <f>+Tabla35[[#This Row],[BALANCE INICIAL2]]+Tabla35[[#This Row],[ENTRADAS3]]-Tabla35[[#This Row],[SALIDAS4]]</f>
        <v>4750</v>
      </c>
    </row>
    <row r="504" spans="1:15">
      <c r="A504" s="9" t="s">
        <v>33</v>
      </c>
      <c r="B504" s="10" t="s">
        <v>879</v>
      </c>
      <c r="C504" t="s">
        <v>106</v>
      </c>
      <c r="D504" t="s">
        <v>800</v>
      </c>
      <c r="F504" s="9" t="s">
        <v>825</v>
      </c>
      <c r="G504">
        <v>4</v>
      </c>
      <c r="J504">
        <f>+Tabla35[[#This Row],[BALANCE INICIAL]]+Tabla35[[#This Row],[ENTRADAS]]-Tabla35[[#This Row],[SALIDAS]]</f>
        <v>4</v>
      </c>
      <c r="K504" s="2">
        <v>990</v>
      </c>
      <c r="L504" s="2">
        <f>+Tabla35[[#This Row],[BALANCE INICIAL]]*Tabla35[[#This Row],[PRECIO]]</f>
        <v>3960</v>
      </c>
      <c r="M504" s="2">
        <f>+Tabla35[[#This Row],[ENTRADAS]]*Tabla35[[#This Row],[PRECIO]]</f>
        <v>0</v>
      </c>
      <c r="N504" s="2">
        <f>+Tabla35[[#This Row],[SALIDAS]]*Tabla35[[#This Row],[PRECIO]]</f>
        <v>0</v>
      </c>
      <c r="O504" s="2">
        <f>+Tabla35[[#This Row],[BALANCE INICIAL2]]+Tabla35[[#This Row],[ENTRADAS3]]-Tabla35[[#This Row],[SALIDAS4]]</f>
        <v>3960</v>
      </c>
    </row>
    <row r="505" spans="1:15">
      <c r="A505" s="9" t="s">
        <v>33</v>
      </c>
      <c r="B505" s="10" t="s">
        <v>879</v>
      </c>
      <c r="C505" t="s">
        <v>106</v>
      </c>
      <c r="D505" t="s">
        <v>801</v>
      </c>
      <c r="F505" s="9" t="s">
        <v>825</v>
      </c>
      <c r="G505">
        <v>3</v>
      </c>
      <c r="I505">
        <v>2</v>
      </c>
      <c r="J505">
        <f>+Tabla35[[#This Row],[BALANCE INICIAL]]+Tabla35[[#This Row],[ENTRADAS]]-Tabla35[[#This Row],[SALIDAS]]</f>
        <v>1</v>
      </c>
      <c r="K505" s="2">
        <v>750</v>
      </c>
      <c r="L505" s="2">
        <f>+Tabla35[[#This Row],[BALANCE INICIAL]]*Tabla35[[#This Row],[PRECIO]]</f>
        <v>2250</v>
      </c>
      <c r="M505" s="2">
        <f>+Tabla35[[#This Row],[ENTRADAS]]*Tabla35[[#This Row],[PRECIO]]</f>
        <v>0</v>
      </c>
      <c r="N505" s="2">
        <f>+Tabla35[[#This Row],[SALIDAS]]*Tabla35[[#This Row],[PRECIO]]</f>
        <v>1500</v>
      </c>
      <c r="O505" s="2">
        <f>+Tabla35[[#This Row],[BALANCE INICIAL2]]+Tabla35[[#This Row],[ENTRADAS3]]-Tabla35[[#This Row],[SALIDAS4]]</f>
        <v>750</v>
      </c>
    </row>
    <row r="506" spans="1:15">
      <c r="A506" s="9" t="s">
        <v>33</v>
      </c>
      <c r="B506" s="10" t="s">
        <v>879</v>
      </c>
      <c r="C506" t="s">
        <v>106</v>
      </c>
      <c r="D506" t="s">
        <v>819</v>
      </c>
      <c r="F506" s="9" t="s">
        <v>825</v>
      </c>
      <c r="G506">
        <v>1</v>
      </c>
      <c r="J506">
        <f>+Tabla35[[#This Row],[BALANCE INICIAL]]+Tabla35[[#This Row],[ENTRADAS]]-Tabla35[[#This Row],[SALIDAS]]</f>
        <v>1</v>
      </c>
      <c r="K506" s="2">
        <v>1490</v>
      </c>
      <c r="L506" s="2">
        <f>+Tabla35[[#This Row],[BALANCE INICIAL]]*Tabla35[[#This Row],[PRECIO]]</f>
        <v>1490</v>
      </c>
      <c r="M506" s="2">
        <f>+Tabla35[[#This Row],[ENTRADAS]]*Tabla35[[#This Row],[PRECIO]]</f>
        <v>0</v>
      </c>
      <c r="N506" s="2">
        <f>+Tabla35[[#This Row],[SALIDAS]]*Tabla35[[#This Row],[PRECIO]]</f>
        <v>0</v>
      </c>
      <c r="O506" s="2">
        <f>+Tabla35[[#This Row],[BALANCE INICIAL2]]+Tabla35[[#This Row],[ENTRADAS3]]-Tabla35[[#This Row],[SALIDAS4]]</f>
        <v>1490</v>
      </c>
    </row>
    <row r="507" spans="1:15">
      <c r="A507" s="9" t="s">
        <v>32</v>
      </c>
      <c r="B507" s="16" t="s">
        <v>888</v>
      </c>
      <c r="C507" t="s">
        <v>76</v>
      </c>
      <c r="D507" t="s">
        <v>163</v>
      </c>
      <c r="F507" s="9" t="s">
        <v>826</v>
      </c>
      <c r="G507">
        <v>2</v>
      </c>
      <c r="J507">
        <f>+Tabla35[[#This Row],[BALANCE INICIAL]]+Tabla35[[#This Row],[ENTRADAS]]-Tabla35[[#This Row],[SALIDAS]]</f>
        <v>2</v>
      </c>
      <c r="K507" s="2">
        <v>185</v>
      </c>
      <c r="L507" s="2">
        <f>+Tabla35[[#This Row],[BALANCE INICIAL]]*Tabla35[[#This Row],[PRECIO]]</f>
        <v>370</v>
      </c>
      <c r="M507" s="2">
        <f>+Tabla35[[#This Row],[ENTRADAS]]*Tabla35[[#This Row],[PRECIO]]</f>
        <v>0</v>
      </c>
      <c r="N507" s="2">
        <f>+Tabla35[[#This Row],[SALIDAS]]*Tabla35[[#This Row],[PRECIO]]</f>
        <v>0</v>
      </c>
      <c r="O507" s="2">
        <f>+Tabla35[[#This Row],[BALANCE INICIAL2]]+Tabla35[[#This Row],[ENTRADAS3]]-Tabla35[[#This Row],[SALIDAS4]]</f>
        <v>370</v>
      </c>
    </row>
    <row r="508" spans="1:15">
      <c r="A508" s="20" t="s">
        <v>30</v>
      </c>
      <c r="B508" s="16" t="s">
        <v>876</v>
      </c>
      <c r="C508" t="s">
        <v>112</v>
      </c>
      <c r="D508" t="s">
        <v>722</v>
      </c>
      <c r="F508" s="9" t="s">
        <v>820</v>
      </c>
      <c r="G508">
        <v>4</v>
      </c>
      <c r="J508">
        <f>+Tabla35[[#This Row],[BALANCE INICIAL]]+Tabla35[[#This Row],[ENTRADAS]]-Tabla35[[#This Row],[SALIDAS]]</f>
        <v>4</v>
      </c>
      <c r="K508" s="2">
        <v>699</v>
      </c>
      <c r="L508" s="2">
        <f>+Tabla35[[#This Row],[BALANCE INICIAL]]*Tabla35[[#This Row],[PRECIO]]</f>
        <v>2796</v>
      </c>
      <c r="M508" s="2">
        <f>+Tabla35[[#This Row],[ENTRADAS]]*Tabla35[[#This Row],[PRECIO]]</f>
        <v>0</v>
      </c>
      <c r="N508" s="2">
        <f>+Tabla35[[#This Row],[SALIDAS]]*Tabla35[[#This Row],[PRECIO]]</f>
        <v>0</v>
      </c>
      <c r="O508" s="2">
        <f>+Tabla35[[#This Row],[BALANCE INICIAL2]]+Tabla35[[#This Row],[ENTRADAS3]]-Tabla35[[#This Row],[SALIDAS4]]</f>
        <v>2796</v>
      </c>
    </row>
    <row r="509" spans="1:15">
      <c r="A509" s="21" t="s">
        <v>30</v>
      </c>
      <c r="B509" s="16" t="s">
        <v>876</v>
      </c>
      <c r="C509" t="s">
        <v>112</v>
      </c>
      <c r="D509" t="s">
        <v>723</v>
      </c>
      <c r="F509" s="9" t="s">
        <v>820</v>
      </c>
      <c r="G509">
        <v>1</v>
      </c>
      <c r="J509">
        <f>+Tabla35[[#This Row],[BALANCE INICIAL]]+Tabla35[[#This Row],[ENTRADAS]]-Tabla35[[#This Row],[SALIDAS]]</f>
        <v>1</v>
      </c>
      <c r="K509" s="2">
        <v>450</v>
      </c>
      <c r="L509" s="2">
        <f>+Tabla35[[#This Row],[BALANCE INICIAL]]*Tabla35[[#This Row],[PRECIO]]</f>
        <v>450</v>
      </c>
      <c r="M509" s="2">
        <f>+Tabla35[[#This Row],[ENTRADAS]]*Tabla35[[#This Row],[PRECIO]]</f>
        <v>0</v>
      </c>
      <c r="N509" s="2">
        <f>+Tabla35[[#This Row],[SALIDAS]]*Tabla35[[#This Row],[PRECIO]]</f>
        <v>0</v>
      </c>
      <c r="O509" s="2">
        <f>+Tabla35[[#This Row],[BALANCE INICIAL2]]+Tabla35[[#This Row],[ENTRADAS3]]-Tabla35[[#This Row],[SALIDAS4]]</f>
        <v>450</v>
      </c>
    </row>
    <row r="510" spans="1:15">
      <c r="A510" s="9" t="s">
        <v>26</v>
      </c>
      <c r="B510" s="16" t="s">
        <v>887</v>
      </c>
      <c r="C510" t="s">
        <v>70</v>
      </c>
      <c r="D510" t="s">
        <v>125</v>
      </c>
      <c r="F510" s="9" t="s">
        <v>820</v>
      </c>
      <c r="G510">
        <v>15</v>
      </c>
      <c r="J510">
        <f>+Tabla35[[#This Row],[BALANCE INICIAL]]+Tabla35[[#This Row],[ENTRADAS]]-Tabla35[[#This Row],[SALIDAS]]</f>
        <v>15</v>
      </c>
      <c r="K510" s="2">
        <v>250</v>
      </c>
      <c r="L510" s="2">
        <f>+Tabla35[[#This Row],[BALANCE INICIAL]]*Tabla35[[#This Row],[PRECIO]]</f>
        <v>3750</v>
      </c>
      <c r="M510" s="2">
        <f>+Tabla35[[#This Row],[ENTRADAS]]*Tabla35[[#This Row],[PRECIO]]</f>
        <v>0</v>
      </c>
      <c r="N510" s="2">
        <f>+Tabla35[[#This Row],[SALIDAS]]*Tabla35[[#This Row],[PRECIO]]</f>
        <v>0</v>
      </c>
      <c r="O510" s="2">
        <f>+Tabla35[[#This Row],[BALANCE INICIAL2]]+Tabla35[[#This Row],[ENTRADAS3]]-Tabla35[[#This Row],[SALIDAS4]]</f>
        <v>3750</v>
      </c>
    </row>
    <row r="511" spans="1:15">
      <c r="A511" s="9" t="s">
        <v>26</v>
      </c>
      <c r="B511" s="16" t="s">
        <v>887</v>
      </c>
      <c r="C511" t="s">
        <v>70</v>
      </c>
      <c r="D511" t="s">
        <v>132</v>
      </c>
      <c r="F511" s="9" t="s">
        <v>820</v>
      </c>
      <c r="G511">
        <v>1</v>
      </c>
      <c r="J511">
        <f>+Tabla35[[#This Row],[BALANCE INICIAL]]+Tabla35[[#This Row],[ENTRADAS]]-Tabla35[[#This Row],[SALIDAS]]</f>
        <v>1</v>
      </c>
      <c r="K511" s="2">
        <v>2200</v>
      </c>
      <c r="L511" s="2">
        <f>+Tabla35[[#This Row],[BALANCE INICIAL]]*Tabla35[[#This Row],[PRECIO]]</f>
        <v>2200</v>
      </c>
      <c r="M511" s="2">
        <f>+Tabla35[[#This Row],[ENTRADAS]]*Tabla35[[#This Row],[PRECIO]]</f>
        <v>0</v>
      </c>
      <c r="N511" s="2">
        <f>+Tabla35[[#This Row],[SALIDAS]]*Tabla35[[#This Row],[PRECIO]]</f>
        <v>0</v>
      </c>
      <c r="O511" s="2">
        <f>+Tabla35[[#This Row],[BALANCE INICIAL2]]+Tabla35[[#This Row],[ENTRADAS3]]-Tabla35[[#This Row],[SALIDAS4]]</f>
        <v>2200</v>
      </c>
    </row>
    <row r="512" spans="1:15">
      <c r="A512" s="9" t="s">
        <v>26</v>
      </c>
      <c r="B512" s="16" t="s">
        <v>887</v>
      </c>
      <c r="C512" t="s">
        <v>70</v>
      </c>
      <c r="D512" t="s">
        <v>156</v>
      </c>
      <c r="F512" s="9" t="s">
        <v>826</v>
      </c>
      <c r="G512">
        <v>37</v>
      </c>
      <c r="J512">
        <f>+Tabla35[[#This Row],[BALANCE INICIAL]]+Tabla35[[#This Row],[ENTRADAS]]-Tabla35[[#This Row],[SALIDAS]]</f>
        <v>37</v>
      </c>
      <c r="K512" s="2">
        <v>130</v>
      </c>
      <c r="L512" s="2">
        <f>+Tabla35[[#This Row],[BALANCE INICIAL]]*Tabla35[[#This Row],[PRECIO]]</f>
        <v>4810</v>
      </c>
      <c r="M512" s="2">
        <f>+Tabla35[[#This Row],[ENTRADAS]]*Tabla35[[#This Row],[PRECIO]]</f>
        <v>0</v>
      </c>
      <c r="N512" s="2">
        <f>+Tabla35[[#This Row],[SALIDAS]]*Tabla35[[#This Row],[PRECIO]]</f>
        <v>0</v>
      </c>
      <c r="O512" s="2">
        <f>+Tabla35[[#This Row],[BALANCE INICIAL2]]+Tabla35[[#This Row],[ENTRADAS3]]-Tabla35[[#This Row],[SALIDAS4]]</f>
        <v>4810</v>
      </c>
    </row>
    <row r="513" spans="1:15">
      <c r="A513" s="9" t="s">
        <v>26</v>
      </c>
      <c r="B513" s="16" t="s">
        <v>887</v>
      </c>
      <c r="C513" t="s">
        <v>70</v>
      </c>
      <c r="D513" t="s">
        <v>157</v>
      </c>
      <c r="F513" s="9" t="s">
        <v>820</v>
      </c>
      <c r="G513">
        <v>15</v>
      </c>
      <c r="J513">
        <f>+Tabla35[[#This Row],[BALANCE INICIAL]]+Tabla35[[#This Row],[ENTRADAS]]-Tabla35[[#This Row],[SALIDAS]]</f>
        <v>15</v>
      </c>
      <c r="K513" s="2">
        <v>53</v>
      </c>
      <c r="L513" s="2">
        <f>+Tabla35[[#This Row],[BALANCE INICIAL]]*Tabla35[[#This Row],[PRECIO]]</f>
        <v>795</v>
      </c>
      <c r="M513" s="2">
        <f>+Tabla35[[#This Row],[ENTRADAS]]*Tabla35[[#This Row],[PRECIO]]</f>
        <v>0</v>
      </c>
      <c r="N513" s="2">
        <f>+Tabla35[[#This Row],[SALIDAS]]*Tabla35[[#This Row],[PRECIO]]</f>
        <v>0</v>
      </c>
      <c r="O513" s="2">
        <f>+Tabla35[[#This Row],[BALANCE INICIAL2]]+Tabla35[[#This Row],[ENTRADAS3]]-Tabla35[[#This Row],[SALIDAS4]]</f>
        <v>795</v>
      </c>
    </row>
    <row r="514" spans="1:15">
      <c r="A514" s="9" t="s">
        <v>26</v>
      </c>
      <c r="B514" s="16" t="s">
        <v>887</v>
      </c>
      <c r="C514" t="s">
        <v>70</v>
      </c>
      <c r="D514" t="s">
        <v>227</v>
      </c>
      <c r="F514" s="9" t="s">
        <v>821</v>
      </c>
      <c r="G514">
        <v>1</v>
      </c>
      <c r="J514">
        <f>+Tabla35[[#This Row],[BALANCE INICIAL]]+Tabla35[[#This Row],[ENTRADAS]]-Tabla35[[#This Row],[SALIDAS]]</f>
        <v>1</v>
      </c>
      <c r="K514" s="2">
        <v>4300</v>
      </c>
      <c r="L514" s="2">
        <f>+Tabla35[[#This Row],[BALANCE INICIAL]]*Tabla35[[#This Row],[PRECIO]]</f>
        <v>4300</v>
      </c>
      <c r="M514" s="2">
        <f>+Tabla35[[#This Row],[ENTRADAS]]*Tabla35[[#This Row],[PRECIO]]</f>
        <v>0</v>
      </c>
      <c r="N514" s="2">
        <f>+Tabla35[[#This Row],[SALIDAS]]*Tabla35[[#This Row],[PRECIO]]</f>
        <v>0</v>
      </c>
      <c r="O514" s="2">
        <f>+Tabla35[[#This Row],[BALANCE INICIAL2]]+Tabla35[[#This Row],[ENTRADAS3]]-Tabla35[[#This Row],[SALIDAS4]]</f>
        <v>4300</v>
      </c>
    </row>
    <row r="515" spans="1:15">
      <c r="A515" s="9" t="s">
        <v>26</v>
      </c>
      <c r="B515" s="16" t="s">
        <v>887</v>
      </c>
      <c r="C515" t="s">
        <v>70</v>
      </c>
      <c r="D515" t="s">
        <v>258</v>
      </c>
      <c r="F515" s="9" t="s">
        <v>820</v>
      </c>
      <c r="G515">
        <v>3</v>
      </c>
      <c r="I515">
        <v>1</v>
      </c>
      <c r="J515">
        <f>+Tabla35[[#This Row],[BALANCE INICIAL]]+Tabla35[[#This Row],[ENTRADAS]]-Tabla35[[#This Row],[SALIDAS]]</f>
        <v>2</v>
      </c>
      <c r="K515" s="2">
        <v>953.39</v>
      </c>
      <c r="L515" s="2">
        <f>+Tabla35[[#This Row],[BALANCE INICIAL]]*Tabla35[[#This Row],[PRECIO]]</f>
        <v>2860.17</v>
      </c>
      <c r="M515" s="2">
        <f>+Tabla35[[#This Row],[ENTRADAS]]*Tabla35[[#This Row],[PRECIO]]</f>
        <v>0</v>
      </c>
      <c r="N515" s="2">
        <f>+Tabla35[[#This Row],[SALIDAS]]*Tabla35[[#This Row],[PRECIO]]</f>
        <v>953.39</v>
      </c>
      <c r="O515" s="2">
        <f>+Tabla35[[#This Row],[BALANCE INICIAL2]]+Tabla35[[#This Row],[ENTRADAS3]]-Tabla35[[#This Row],[SALIDAS4]]</f>
        <v>1906.7800000000002</v>
      </c>
    </row>
    <row r="516" spans="1:15">
      <c r="A516" s="9" t="s">
        <v>26</v>
      </c>
      <c r="B516" s="16" t="s">
        <v>887</v>
      </c>
      <c r="C516" t="s">
        <v>70</v>
      </c>
      <c r="D516" t="s">
        <v>259</v>
      </c>
      <c r="F516" s="9" t="s">
        <v>820</v>
      </c>
      <c r="G516">
        <v>7</v>
      </c>
      <c r="J516">
        <f>+Tabla35[[#This Row],[BALANCE INICIAL]]+Tabla35[[#This Row],[ENTRADAS]]-Tabla35[[#This Row],[SALIDAS]]</f>
        <v>7</v>
      </c>
      <c r="K516" s="2">
        <v>569.91999999999996</v>
      </c>
      <c r="L516" s="2">
        <f>+Tabla35[[#This Row],[BALANCE INICIAL]]*Tabla35[[#This Row],[PRECIO]]</f>
        <v>3989.4399999999996</v>
      </c>
      <c r="M516" s="2">
        <f>+Tabla35[[#This Row],[ENTRADAS]]*Tabla35[[#This Row],[PRECIO]]</f>
        <v>0</v>
      </c>
      <c r="N516" s="2">
        <f>+Tabla35[[#This Row],[SALIDAS]]*Tabla35[[#This Row],[PRECIO]]</f>
        <v>0</v>
      </c>
      <c r="O516" s="2">
        <f>+Tabla35[[#This Row],[BALANCE INICIAL2]]+Tabla35[[#This Row],[ENTRADAS3]]-Tabla35[[#This Row],[SALIDAS4]]</f>
        <v>3989.4399999999996</v>
      </c>
    </row>
    <row r="517" spans="1:15">
      <c r="A517" s="9" t="s">
        <v>26</v>
      </c>
      <c r="B517" s="16" t="s">
        <v>887</v>
      </c>
      <c r="C517" t="s">
        <v>70</v>
      </c>
      <c r="D517" t="s">
        <v>312</v>
      </c>
      <c r="F517" s="9" t="s">
        <v>820</v>
      </c>
      <c r="G517">
        <v>3</v>
      </c>
      <c r="I517">
        <v>1</v>
      </c>
      <c r="J517">
        <f>+Tabla35[[#This Row],[BALANCE INICIAL]]+Tabla35[[#This Row],[ENTRADAS]]-Tabla35[[#This Row],[SALIDAS]]</f>
        <v>2</v>
      </c>
      <c r="K517" s="2">
        <v>238.35</v>
      </c>
      <c r="L517" s="2">
        <f>+Tabla35[[#This Row],[BALANCE INICIAL]]*Tabla35[[#This Row],[PRECIO]]</f>
        <v>715.05</v>
      </c>
      <c r="M517" s="2">
        <f>+Tabla35[[#This Row],[ENTRADAS]]*Tabla35[[#This Row],[PRECIO]]</f>
        <v>0</v>
      </c>
      <c r="N517" s="2">
        <f>+Tabla35[[#This Row],[SALIDAS]]*Tabla35[[#This Row],[PRECIO]]</f>
        <v>238.35</v>
      </c>
      <c r="O517" s="2">
        <f>+Tabla35[[#This Row],[BALANCE INICIAL2]]+Tabla35[[#This Row],[ENTRADAS3]]-Tabla35[[#This Row],[SALIDAS4]]</f>
        <v>476.69999999999993</v>
      </c>
    </row>
    <row r="518" spans="1:15">
      <c r="A518" s="9" t="s">
        <v>26</v>
      </c>
      <c r="B518" s="16" t="s">
        <v>887</v>
      </c>
      <c r="C518" t="s">
        <v>70</v>
      </c>
      <c r="D518" t="s">
        <v>313</v>
      </c>
      <c r="F518" s="9" t="s">
        <v>820</v>
      </c>
      <c r="G518">
        <v>4</v>
      </c>
      <c r="J518">
        <f>+Tabla35[[#This Row],[BALANCE INICIAL]]+Tabla35[[#This Row],[ENTRADAS]]-Tabla35[[#This Row],[SALIDAS]]</f>
        <v>4</v>
      </c>
      <c r="K518" s="2">
        <v>503.18</v>
      </c>
      <c r="L518" s="2">
        <f>+Tabla35[[#This Row],[BALANCE INICIAL]]*Tabla35[[#This Row],[PRECIO]]</f>
        <v>2012.72</v>
      </c>
      <c r="M518" s="2">
        <f>+Tabla35[[#This Row],[ENTRADAS]]*Tabla35[[#This Row],[PRECIO]]</f>
        <v>0</v>
      </c>
      <c r="N518" s="2">
        <f>+Tabla35[[#This Row],[SALIDAS]]*Tabla35[[#This Row],[PRECIO]]</f>
        <v>0</v>
      </c>
      <c r="O518" s="2">
        <f>+Tabla35[[#This Row],[BALANCE INICIAL2]]+Tabla35[[#This Row],[ENTRADAS3]]-Tabla35[[#This Row],[SALIDAS4]]</f>
        <v>2012.72</v>
      </c>
    </row>
    <row r="519" spans="1:15">
      <c r="A519" s="9" t="s">
        <v>26</v>
      </c>
      <c r="B519" s="16" t="s">
        <v>887</v>
      </c>
      <c r="C519" t="s">
        <v>70</v>
      </c>
      <c r="D519" t="s">
        <v>363</v>
      </c>
      <c r="F519" s="9" t="s">
        <v>820</v>
      </c>
      <c r="G519">
        <v>3</v>
      </c>
      <c r="J519">
        <f>+Tabla35[[#This Row],[BALANCE INICIAL]]+Tabla35[[#This Row],[ENTRADAS]]-Tabla35[[#This Row],[SALIDAS]]</f>
        <v>3</v>
      </c>
      <c r="K519" s="2">
        <v>36</v>
      </c>
      <c r="L519" s="2">
        <f>+Tabla35[[#This Row],[BALANCE INICIAL]]*Tabla35[[#This Row],[PRECIO]]</f>
        <v>108</v>
      </c>
      <c r="M519" s="2">
        <f>+Tabla35[[#This Row],[ENTRADAS]]*Tabla35[[#This Row],[PRECIO]]</f>
        <v>0</v>
      </c>
      <c r="N519" s="2">
        <f>+Tabla35[[#This Row],[SALIDAS]]*Tabla35[[#This Row],[PRECIO]]</f>
        <v>0</v>
      </c>
      <c r="O519" s="2">
        <f>+Tabla35[[#This Row],[BALANCE INICIAL2]]+Tabla35[[#This Row],[ENTRADAS3]]-Tabla35[[#This Row],[SALIDAS4]]</f>
        <v>108</v>
      </c>
    </row>
    <row r="520" spans="1:15">
      <c r="A520" s="9" t="s">
        <v>42</v>
      </c>
      <c r="B520" s="19">
        <v>1206010001</v>
      </c>
      <c r="C520" t="s">
        <v>88</v>
      </c>
      <c r="D520" t="s">
        <v>268</v>
      </c>
      <c r="F520" s="9" t="s">
        <v>820</v>
      </c>
      <c r="G520">
        <v>3</v>
      </c>
      <c r="J520">
        <f>+Tabla35[[#This Row],[BALANCE INICIAL]]+Tabla35[[#This Row],[ENTRADAS]]-Tabla35[[#This Row],[SALIDAS]]</f>
        <v>3</v>
      </c>
      <c r="K520" s="2">
        <v>45</v>
      </c>
      <c r="L520" s="2">
        <f>+Tabla35[[#This Row],[BALANCE INICIAL]]*Tabla35[[#This Row],[PRECIO]]</f>
        <v>135</v>
      </c>
      <c r="M520" s="2">
        <f>+Tabla35[[#This Row],[ENTRADAS]]*Tabla35[[#This Row],[PRECIO]]</f>
        <v>0</v>
      </c>
      <c r="N520" s="2">
        <f>+Tabla35[[#This Row],[SALIDAS]]*Tabla35[[#This Row],[PRECIO]]</f>
        <v>0</v>
      </c>
      <c r="O520" s="2">
        <f>+Tabla35[[#This Row],[BALANCE INICIAL2]]+Tabla35[[#This Row],[ENTRADAS3]]-Tabla35[[#This Row],[SALIDAS4]]</f>
        <v>135</v>
      </c>
    </row>
    <row r="521" spans="1:15">
      <c r="A521" s="9" t="s">
        <v>42</v>
      </c>
      <c r="B521" s="19">
        <v>1206010001</v>
      </c>
      <c r="C521" t="s">
        <v>88</v>
      </c>
      <c r="D521" t="s">
        <v>269</v>
      </c>
      <c r="F521" s="9" t="s">
        <v>820</v>
      </c>
      <c r="G521">
        <v>3</v>
      </c>
      <c r="J521">
        <f>+Tabla35[[#This Row],[BALANCE INICIAL]]+Tabla35[[#This Row],[ENTRADAS]]-Tabla35[[#This Row],[SALIDAS]]</f>
        <v>3</v>
      </c>
      <c r="K521" s="2">
        <v>45</v>
      </c>
      <c r="L521" s="2">
        <f>+Tabla35[[#This Row],[BALANCE INICIAL]]*Tabla35[[#This Row],[PRECIO]]</f>
        <v>135</v>
      </c>
      <c r="M521" s="2">
        <f>+Tabla35[[#This Row],[ENTRADAS]]*Tabla35[[#This Row],[PRECIO]]</f>
        <v>0</v>
      </c>
      <c r="N521" s="2">
        <f>+Tabla35[[#This Row],[SALIDAS]]*Tabla35[[#This Row],[PRECIO]]</f>
        <v>0</v>
      </c>
      <c r="O521" s="2">
        <f>+Tabla35[[#This Row],[BALANCE INICIAL2]]+Tabla35[[#This Row],[ENTRADAS3]]-Tabla35[[#This Row],[SALIDAS4]]</f>
        <v>135</v>
      </c>
    </row>
    <row r="522" spans="1:15">
      <c r="A522" s="9" t="s">
        <v>42</v>
      </c>
      <c r="B522" s="19">
        <v>1206010001</v>
      </c>
      <c r="C522" t="s">
        <v>88</v>
      </c>
      <c r="D522" t="s">
        <v>270</v>
      </c>
      <c r="F522" s="9" t="s">
        <v>820</v>
      </c>
      <c r="G522">
        <v>4</v>
      </c>
      <c r="J522">
        <f>+Tabla35[[#This Row],[BALANCE INICIAL]]+Tabla35[[#This Row],[ENTRADAS]]-Tabla35[[#This Row],[SALIDAS]]</f>
        <v>4</v>
      </c>
      <c r="K522" s="2">
        <v>45</v>
      </c>
      <c r="L522" s="2">
        <f>+Tabla35[[#This Row],[BALANCE INICIAL]]*Tabla35[[#This Row],[PRECIO]]</f>
        <v>180</v>
      </c>
      <c r="M522" s="2">
        <f>+Tabla35[[#This Row],[ENTRADAS]]*Tabla35[[#This Row],[PRECIO]]</f>
        <v>0</v>
      </c>
      <c r="N522" s="2">
        <f>+Tabla35[[#This Row],[SALIDAS]]*Tabla35[[#This Row],[PRECIO]]</f>
        <v>0</v>
      </c>
      <c r="O522" s="2">
        <f>+Tabla35[[#This Row],[BALANCE INICIAL2]]+Tabla35[[#This Row],[ENTRADAS3]]-Tabla35[[#This Row],[SALIDAS4]]</f>
        <v>180</v>
      </c>
    </row>
    <row r="523" spans="1:15">
      <c r="A523" s="9" t="s">
        <v>42</v>
      </c>
      <c r="B523" s="19">
        <v>1206010001</v>
      </c>
      <c r="C523" t="s">
        <v>88</v>
      </c>
      <c r="D523" t="s">
        <v>317</v>
      </c>
      <c r="F523" s="9" t="s">
        <v>821</v>
      </c>
      <c r="G523">
        <v>5</v>
      </c>
      <c r="J523">
        <f>+Tabla35[[#This Row],[BALANCE INICIAL]]+Tabla35[[#This Row],[ENTRADAS]]-Tabla35[[#This Row],[SALIDAS]]</f>
        <v>5</v>
      </c>
      <c r="K523" s="2">
        <v>900</v>
      </c>
      <c r="L523" s="2">
        <f>+Tabla35[[#This Row],[BALANCE INICIAL]]*Tabla35[[#This Row],[PRECIO]]</f>
        <v>4500</v>
      </c>
      <c r="M523" s="2">
        <f>+Tabla35[[#This Row],[ENTRADAS]]*Tabla35[[#This Row],[PRECIO]]</f>
        <v>0</v>
      </c>
      <c r="N523" s="2">
        <f>+Tabla35[[#This Row],[SALIDAS]]*Tabla35[[#This Row],[PRECIO]]</f>
        <v>0</v>
      </c>
      <c r="O523" s="2">
        <f>+Tabla35[[#This Row],[BALANCE INICIAL2]]+Tabla35[[#This Row],[ENTRADAS3]]-Tabla35[[#This Row],[SALIDAS4]]</f>
        <v>4500</v>
      </c>
    </row>
    <row r="524" spans="1:15">
      <c r="A524" s="9" t="s">
        <v>42</v>
      </c>
      <c r="B524" s="19">
        <v>1206010001</v>
      </c>
      <c r="C524" t="s">
        <v>88</v>
      </c>
      <c r="D524" t="s">
        <v>319</v>
      </c>
      <c r="F524" s="9" t="s">
        <v>820</v>
      </c>
      <c r="G524">
        <v>4</v>
      </c>
      <c r="J524">
        <f>+Tabla35[[#This Row],[BALANCE INICIAL]]+Tabla35[[#This Row],[ENTRADAS]]-Tabla35[[#This Row],[SALIDAS]]</f>
        <v>4</v>
      </c>
      <c r="K524" s="2">
        <v>162.5</v>
      </c>
      <c r="L524" s="2">
        <f>+Tabla35[[#This Row],[BALANCE INICIAL]]*Tabla35[[#This Row],[PRECIO]]</f>
        <v>650</v>
      </c>
      <c r="M524" s="2">
        <f>+Tabla35[[#This Row],[ENTRADAS]]*Tabla35[[#This Row],[PRECIO]]</f>
        <v>0</v>
      </c>
      <c r="N524" s="2">
        <f>+Tabla35[[#This Row],[SALIDAS]]*Tabla35[[#This Row],[PRECIO]]</f>
        <v>0</v>
      </c>
      <c r="O524" s="2">
        <f>+Tabla35[[#This Row],[BALANCE INICIAL2]]+Tabla35[[#This Row],[ENTRADAS3]]-Tabla35[[#This Row],[SALIDAS4]]</f>
        <v>650</v>
      </c>
    </row>
    <row r="525" spans="1:15">
      <c r="A525" s="9" t="s">
        <v>42</v>
      </c>
      <c r="B525" s="19">
        <v>1206010001</v>
      </c>
      <c r="C525" t="s">
        <v>88</v>
      </c>
      <c r="D525" t="s">
        <v>375</v>
      </c>
      <c r="F525" s="9" t="s">
        <v>820</v>
      </c>
      <c r="G525">
        <v>4</v>
      </c>
      <c r="J525">
        <f>+Tabla35[[#This Row],[BALANCE INICIAL]]+Tabla35[[#This Row],[ENTRADAS]]-Tabla35[[#This Row],[SALIDAS]]</f>
        <v>4</v>
      </c>
      <c r="K525" s="2">
        <v>9533.56</v>
      </c>
      <c r="L525" s="2">
        <f>+Tabla35[[#This Row],[BALANCE INICIAL]]*Tabla35[[#This Row],[PRECIO]]</f>
        <v>38134.239999999998</v>
      </c>
      <c r="M525" s="2">
        <f>+Tabla35[[#This Row],[ENTRADAS]]*Tabla35[[#This Row],[PRECIO]]</f>
        <v>0</v>
      </c>
      <c r="N525" s="2">
        <f>+Tabla35[[#This Row],[SALIDAS]]*Tabla35[[#This Row],[PRECIO]]</f>
        <v>0</v>
      </c>
      <c r="O525" s="2">
        <f>+Tabla35[[#This Row],[BALANCE INICIAL2]]+Tabla35[[#This Row],[ENTRADAS3]]-Tabla35[[#This Row],[SALIDAS4]]</f>
        <v>38134.239999999998</v>
      </c>
    </row>
    <row r="526" spans="1:15">
      <c r="A526" s="9" t="s">
        <v>42</v>
      </c>
      <c r="B526" s="19">
        <v>1206010001</v>
      </c>
      <c r="C526" t="s">
        <v>88</v>
      </c>
      <c r="D526" t="s">
        <v>376</v>
      </c>
      <c r="F526" s="9" t="s">
        <v>820</v>
      </c>
      <c r="G526">
        <v>2</v>
      </c>
      <c r="J526">
        <f>+Tabla35[[#This Row],[BALANCE INICIAL]]+Tabla35[[#This Row],[ENTRADAS]]-Tabla35[[#This Row],[SALIDAS]]</f>
        <v>2</v>
      </c>
      <c r="K526" s="2">
        <v>7873</v>
      </c>
      <c r="L526" s="2">
        <f>+Tabla35[[#This Row],[BALANCE INICIAL]]*Tabla35[[#This Row],[PRECIO]]</f>
        <v>15746</v>
      </c>
      <c r="M526" s="2">
        <f>+Tabla35[[#This Row],[ENTRADAS]]*Tabla35[[#This Row],[PRECIO]]</f>
        <v>0</v>
      </c>
      <c r="N526" s="2">
        <f>+Tabla35[[#This Row],[SALIDAS]]*Tabla35[[#This Row],[PRECIO]]</f>
        <v>0</v>
      </c>
      <c r="O526" s="2">
        <f>+Tabla35[[#This Row],[BALANCE INICIAL2]]+Tabla35[[#This Row],[ENTRADAS3]]-Tabla35[[#This Row],[SALIDAS4]]</f>
        <v>15746</v>
      </c>
    </row>
    <row r="527" spans="1:15">
      <c r="A527" s="9" t="s">
        <v>42</v>
      </c>
      <c r="B527" s="19">
        <v>1206010001</v>
      </c>
      <c r="C527" t="s">
        <v>88</v>
      </c>
      <c r="D527" t="s">
        <v>377</v>
      </c>
      <c r="F527" s="9" t="s">
        <v>820</v>
      </c>
      <c r="G527">
        <v>3</v>
      </c>
      <c r="J527">
        <f>+Tabla35[[#This Row],[BALANCE INICIAL]]+Tabla35[[#This Row],[ENTRADAS]]-Tabla35[[#This Row],[SALIDAS]]</f>
        <v>3</v>
      </c>
      <c r="K527" s="2">
        <v>8500</v>
      </c>
      <c r="L527" s="2">
        <f>+Tabla35[[#This Row],[BALANCE INICIAL]]*Tabla35[[#This Row],[PRECIO]]</f>
        <v>25500</v>
      </c>
      <c r="M527" s="2">
        <f>+Tabla35[[#This Row],[ENTRADAS]]*Tabla35[[#This Row],[PRECIO]]</f>
        <v>0</v>
      </c>
      <c r="N527" s="2">
        <f>+Tabla35[[#This Row],[SALIDAS]]*Tabla35[[#This Row],[PRECIO]]</f>
        <v>0</v>
      </c>
      <c r="O527" s="2">
        <f>+Tabla35[[#This Row],[BALANCE INICIAL2]]+Tabla35[[#This Row],[ENTRADAS3]]-Tabla35[[#This Row],[SALIDAS4]]</f>
        <v>25500</v>
      </c>
    </row>
    <row r="528" spans="1:15">
      <c r="A528" s="9" t="s">
        <v>42</v>
      </c>
      <c r="B528" s="19">
        <v>1206010001</v>
      </c>
      <c r="C528" t="s">
        <v>88</v>
      </c>
      <c r="D528" t="s">
        <v>378</v>
      </c>
      <c r="F528" s="9" t="s">
        <v>820</v>
      </c>
      <c r="G528">
        <v>1</v>
      </c>
      <c r="J528">
        <f>+Tabla35[[#This Row],[BALANCE INICIAL]]+Tabla35[[#This Row],[ENTRADAS]]-Tabla35[[#This Row],[SALIDAS]]</f>
        <v>1</v>
      </c>
      <c r="K528" s="2">
        <v>26500</v>
      </c>
      <c r="L528" s="2">
        <f>+Tabla35[[#This Row],[BALANCE INICIAL]]*Tabla35[[#This Row],[PRECIO]]</f>
        <v>26500</v>
      </c>
      <c r="M528" s="2">
        <f>+Tabla35[[#This Row],[ENTRADAS]]*Tabla35[[#This Row],[PRECIO]]</f>
        <v>0</v>
      </c>
      <c r="N528" s="2">
        <f>+Tabla35[[#This Row],[SALIDAS]]*Tabla35[[#This Row],[PRECIO]]</f>
        <v>0</v>
      </c>
      <c r="O528" s="2">
        <f>+Tabla35[[#This Row],[BALANCE INICIAL2]]+Tabla35[[#This Row],[ENTRADAS3]]-Tabla35[[#This Row],[SALIDAS4]]</f>
        <v>26500</v>
      </c>
    </row>
    <row r="529" spans="1:15">
      <c r="A529" s="9" t="s">
        <v>42</v>
      </c>
      <c r="B529" s="19">
        <v>1206010001</v>
      </c>
      <c r="C529" t="s">
        <v>92</v>
      </c>
      <c r="D529" t="s">
        <v>301</v>
      </c>
      <c r="F529" s="9" t="s">
        <v>826</v>
      </c>
      <c r="G529">
        <v>2</v>
      </c>
      <c r="J529">
        <f>+Tabla35[[#This Row],[BALANCE INICIAL]]+Tabla35[[#This Row],[ENTRADAS]]-Tabla35[[#This Row],[SALIDAS]]</f>
        <v>2</v>
      </c>
      <c r="K529" s="2">
        <v>1850</v>
      </c>
      <c r="L529" s="2">
        <f>+Tabla35[[#This Row],[BALANCE INICIAL]]*Tabla35[[#This Row],[PRECIO]]</f>
        <v>3700</v>
      </c>
      <c r="M529" s="2">
        <f>+Tabla35[[#This Row],[ENTRADAS]]*Tabla35[[#This Row],[PRECIO]]</f>
        <v>0</v>
      </c>
      <c r="N529" s="2">
        <f>+Tabla35[[#This Row],[SALIDAS]]*Tabla35[[#This Row],[PRECIO]]</f>
        <v>0</v>
      </c>
      <c r="O529" s="2">
        <f>+Tabla35[[#This Row],[BALANCE INICIAL2]]+Tabla35[[#This Row],[ENTRADAS3]]-Tabla35[[#This Row],[SALIDAS4]]</f>
        <v>3700</v>
      </c>
    </row>
    <row r="530" spans="1:15">
      <c r="A530" s="9" t="s">
        <v>59</v>
      </c>
      <c r="B530" s="10" t="s">
        <v>880</v>
      </c>
      <c r="C530" t="s">
        <v>107</v>
      </c>
      <c r="D530" t="s">
        <v>644</v>
      </c>
      <c r="F530" s="9" t="s">
        <v>820</v>
      </c>
      <c r="G530">
        <v>4</v>
      </c>
      <c r="J530">
        <f>+Tabla35[[#This Row],[BALANCE INICIAL]]+Tabla35[[#This Row],[ENTRADAS]]-Tabla35[[#This Row],[SALIDAS]]</f>
        <v>4</v>
      </c>
      <c r="K530" s="2">
        <v>325</v>
      </c>
      <c r="L530" s="2">
        <f>+Tabla35[[#This Row],[BALANCE INICIAL]]*Tabla35[[#This Row],[PRECIO]]</f>
        <v>1300</v>
      </c>
      <c r="M530" s="2">
        <f>+Tabla35[[#This Row],[ENTRADAS]]*Tabla35[[#This Row],[PRECIO]]</f>
        <v>0</v>
      </c>
      <c r="N530" s="2">
        <f>+Tabla35[[#This Row],[SALIDAS]]*Tabla35[[#This Row],[PRECIO]]</f>
        <v>0</v>
      </c>
      <c r="O530" s="2">
        <f>+Tabla35[[#This Row],[BALANCE INICIAL2]]+Tabla35[[#This Row],[ENTRADAS3]]-Tabla35[[#This Row],[SALIDAS4]]</f>
        <v>1300</v>
      </c>
    </row>
    <row r="531" spans="1:15">
      <c r="A531" s="9" t="s">
        <v>59</v>
      </c>
      <c r="B531" s="10" t="s">
        <v>880</v>
      </c>
      <c r="C531" t="s">
        <v>107</v>
      </c>
      <c r="D531" t="s">
        <v>645</v>
      </c>
      <c r="F531" s="9" t="s">
        <v>820</v>
      </c>
      <c r="G531">
        <v>3</v>
      </c>
      <c r="J531">
        <f>+Tabla35[[#This Row],[BALANCE INICIAL]]+Tabla35[[#This Row],[ENTRADAS]]-Tabla35[[#This Row],[SALIDAS]]</f>
        <v>3</v>
      </c>
      <c r="K531" s="2">
        <v>850</v>
      </c>
      <c r="L531" s="2">
        <f>+Tabla35[[#This Row],[BALANCE INICIAL]]*Tabla35[[#This Row],[PRECIO]]</f>
        <v>2550</v>
      </c>
      <c r="M531" s="2">
        <f>+Tabla35[[#This Row],[ENTRADAS]]*Tabla35[[#This Row],[PRECIO]]</f>
        <v>0</v>
      </c>
      <c r="N531" s="2">
        <f>+Tabla35[[#This Row],[SALIDAS]]*Tabla35[[#This Row],[PRECIO]]</f>
        <v>0</v>
      </c>
      <c r="O531" s="2">
        <f>+Tabla35[[#This Row],[BALANCE INICIAL2]]+Tabla35[[#This Row],[ENTRADAS3]]-Tabla35[[#This Row],[SALIDAS4]]</f>
        <v>2550</v>
      </c>
    </row>
    <row r="532" spans="1:15">
      <c r="A532" s="9" t="s">
        <v>59</v>
      </c>
      <c r="B532" s="10" t="s">
        <v>880</v>
      </c>
      <c r="C532" t="s">
        <v>107</v>
      </c>
      <c r="D532" t="s">
        <v>646</v>
      </c>
      <c r="F532" s="9" t="s">
        <v>820</v>
      </c>
      <c r="G532">
        <v>4</v>
      </c>
      <c r="J532">
        <f>+Tabla35[[#This Row],[BALANCE INICIAL]]+Tabla35[[#This Row],[ENTRADAS]]-Tabla35[[#This Row],[SALIDAS]]</f>
        <v>4</v>
      </c>
      <c r="K532" s="2">
        <v>1495</v>
      </c>
      <c r="L532" s="2">
        <f>+Tabla35[[#This Row],[BALANCE INICIAL]]*Tabla35[[#This Row],[PRECIO]]</f>
        <v>5980</v>
      </c>
      <c r="M532" s="2">
        <f>+Tabla35[[#This Row],[ENTRADAS]]*Tabla35[[#This Row],[PRECIO]]</f>
        <v>0</v>
      </c>
      <c r="N532" s="2">
        <f>+Tabla35[[#This Row],[SALIDAS]]*Tabla35[[#This Row],[PRECIO]]</f>
        <v>0</v>
      </c>
      <c r="O532" s="2">
        <f>+Tabla35[[#This Row],[BALANCE INICIAL2]]+Tabla35[[#This Row],[ENTRADAS3]]-Tabla35[[#This Row],[SALIDAS4]]</f>
        <v>5980</v>
      </c>
    </row>
    <row r="533" spans="1:15">
      <c r="A533" s="9" t="s">
        <v>59</v>
      </c>
      <c r="B533" s="10" t="s">
        <v>880</v>
      </c>
      <c r="C533" t="s">
        <v>107</v>
      </c>
      <c r="D533" t="s">
        <v>647</v>
      </c>
      <c r="F533" s="9" t="s">
        <v>820</v>
      </c>
      <c r="G533">
        <v>7</v>
      </c>
      <c r="J533">
        <f>+Tabla35[[#This Row],[BALANCE INICIAL]]+Tabla35[[#This Row],[ENTRADAS]]-Tabla35[[#This Row],[SALIDAS]]</f>
        <v>7</v>
      </c>
      <c r="K533" s="2">
        <v>130</v>
      </c>
      <c r="L533" s="2">
        <f>+Tabla35[[#This Row],[BALANCE INICIAL]]*Tabla35[[#This Row],[PRECIO]]</f>
        <v>910</v>
      </c>
      <c r="M533" s="2">
        <f>+Tabla35[[#This Row],[ENTRADAS]]*Tabla35[[#This Row],[PRECIO]]</f>
        <v>0</v>
      </c>
      <c r="N533" s="2">
        <f>+Tabla35[[#This Row],[SALIDAS]]*Tabla35[[#This Row],[PRECIO]]</f>
        <v>0</v>
      </c>
      <c r="O533" s="2">
        <f>+Tabla35[[#This Row],[BALANCE INICIAL2]]+Tabla35[[#This Row],[ENTRADAS3]]-Tabla35[[#This Row],[SALIDAS4]]</f>
        <v>910</v>
      </c>
    </row>
    <row r="534" spans="1:15">
      <c r="A534" s="9" t="s">
        <v>59</v>
      </c>
      <c r="B534" s="10" t="s">
        <v>880</v>
      </c>
      <c r="C534" t="s">
        <v>107</v>
      </c>
      <c r="D534" t="s">
        <v>648</v>
      </c>
      <c r="F534" s="9" t="s">
        <v>820</v>
      </c>
      <c r="G534">
        <v>19</v>
      </c>
      <c r="J534">
        <f>+Tabla35[[#This Row],[BALANCE INICIAL]]+Tabla35[[#This Row],[ENTRADAS]]-Tabla35[[#This Row],[SALIDAS]]</f>
        <v>19</v>
      </c>
      <c r="K534" s="2">
        <v>100</v>
      </c>
      <c r="L534" s="2">
        <f>+Tabla35[[#This Row],[BALANCE INICIAL]]*Tabla35[[#This Row],[PRECIO]]</f>
        <v>1900</v>
      </c>
      <c r="M534" s="2">
        <f>+Tabla35[[#This Row],[ENTRADAS]]*Tabla35[[#This Row],[PRECIO]]</f>
        <v>0</v>
      </c>
      <c r="N534" s="2">
        <f>+Tabla35[[#This Row],[SALIDAS]]*Tabla35[[#This Row],[PRECIO]]</f>
        <v>0</v>
      </c>
      <c r="O534" s="2">
        <f>+Tabla35[[#This Row],[BALANCE INICIAL2]]+Tabla35[[#This Row],[ENTRADAS3]]-Tabla35[[#This Row],[SALIDAS4]]</f>
        <v>1900</v>
      </c>
    </row>
    <row r="535" spans="1:15">
      <c r="A535" s="9" t="s">
        <v>59</v>
      </c>
      <c r="B535" s="10" t="s">
        <v>880</v>
      </c>
      <c r="C535" t="s">
        <v>107</v>
      </c>
      <c r="D535" t="s">
        <v>649</v>
      </c>
      <c r="F535" s="9" t="s">
        <v>820</v>
      </c>
      <c r="G535">
        <v>19</v>
      </c>
      <c r="J535">
        <f>+Tabla35[[#This Row],[BALANCE INICIAL]]+Tabla35[[#This Row],[ENTRADAS]]-Tabla35[[#This Row],[SALIDAS]]</f>
        <v>19</v>
      </c>
      <c r="K535" s="2">
        <v>98</v>
      </c>
      <c r="L535" s="2">
        <f>+Tabla35[[#This Row],[BALANCE INICIAL]]*Tabla35[[#This Row],[PRECIO]]</f>
        <v>1862</v>
      </c>
      <c r="M535" s="2">
        <f>+Tabla35[[#This Row],[ENTRADAS]]*Tabla35[[#This Row],[PRECIO]]</f>
        <v>0</v>
      </c>
      <c r="N535" s="2">
        <f>+Tabla35[[#This Row],[SALIDAS]]*Tabla35[[#This Row],[PRECIO]]</f>
        <v>0</v>
      </c>
      <c r="O535" s="2">
        <f>+Tabla35[[#This Row],[BALANCE INICIAL2]]+Tabla35[[#This Row],[ENTRADAS3]]-Tabla35[[#This Row],[SALIDAS4]]</f>
        <v>1862</v>
      </c>
    </row>
    <row r="536" spans="1:15">
      <c r="A536" s="9" t="s">
        <v>59</v>
      </c>
      <c r="B536" s="10" t="s">
        <v>880</v>
      </c>
      <c r="C536" t="s">
        <v>107</v>
      </c>
      <c r="D536" t="s">
        <v>650</v>
      </c>
      <c r="F536" s="9" t="s">
        <v>820</v>
      </c>
      <c r="G536">
        <v>3</v>
      </c>
      <c r="I536">
        <v>3</v>
      </c>
      <c r="J536">
        <f>+Tabla35[[#This Row],[BALANCE INICIAL]]+Tabla35[[#This Row],[ENTRADAS]]-Tabla35[[#This Row],[SALIDAS]]</f>
        <v>0</v>
      </c>
      <c r="K536" s="2">
        <v>102</v>
      </c>
      <c r="L536" s="2">
        <f>+Tabla35[[#This Row],[BALANCE INICIAL]]*Tabla35[[#This Row],[PRECIO]]</f>
        <v>306</v>
      </c>
      <c r="M536" s="2">
        <f>+Tabla35[[#This Row],[ENTRADAS]]*Tabla35[[#This Row],[PRECIO]]</f>
        <v>0</v>
      </c>
      <c r="N536" s="2">
        <f>+Tabla35[[#This Row],[SALIDAS]]*Tabla35[[#This Row],[PRECIO]]</f>
        <v>306</v>
      </c>
      <c r="O536" s="2">
        <f>+Tabla35[[#This Row],[BALANCE INICIAL2]]+Tabla35[[#This Row],[ENTRADAS3]]-Tabla35[[#This Row],[SALIDAS4]]</f>
        <v>0</v>
      </c>
    </row>
    <row r="537" spans="1:15">
      <c r="A537" s="9" t="s">
        <v>59</v>
      </c>
      <c r="B537" s="10" t="s">
        <v>880</v>
      </c>
      <c r="C537" t="s">
        <v>107</v>
      </c>
      <c r="D537" t="s">
        <v>651</v>
      </c>
      <c r="F537" s="9" t="s">
        <v>834</v>
      </c>
      <c r="G537">
        <v>5</v>
      </c>
      <c r="J537">
        <f>+Tabla35[[#This Row],[BALANCE INICIAL]]+Tabla35[[#This Row],[ENTRADAS]]-Tabla35[[#This Row],[SALIDAS]]</f>
        <v>5</v>
      </c>
      <c r="K537" s="2">
        <v>130</v>
      </c>
      <c r="L537" s="2">
        <f>+Tabla35[[#This Row],[BALANCE INICIAL]]*Tabla35[[#This Row],[PRECIO]]</f>
        <v>650</v>
      </c>
      <c r="M537" s="2">
        <f>+Tabla35[[#This Row],[ENTRADAS]]*Tabla35[[#This Row],[PRECIO]]</f>
        <v>0</v>
      </c>
      <c r="N537" s="2">
        <f>+Tabla35[[#This Row],[SALIDAS]]*Tabla35[[#This Row],[PRECIO]]</f>
        <v>0</v>
      </c>
      <c r="O537" s="2">
        <f>+Tabla35[[#This Row],[BALANCE INICIAL2]]+Tabla35[[#This Row],[ENTRADAS3]]-Tabla35[[#This Row],[SALIDAS4]]</f>
        <v>650</v>
      </c>
    </row>
    <row r="538" spans="1:15">
      <c r="A538" s="9" t="s">
        <v>59</v>
      </c>
      <c r="B538" s="10" t="s">
        <v>880</v>
      </c>
      <c r="C538" t="s">
        <v>107</v>
      </c>
      <c r="D538" t="s">
        <v>653</v>
      </c>
      <c r="F538" s="9" t="s">
        <v>820</v>
      </c>
      <c r="G538">
        <v>71</v>
      </c>
      <c r="J538">
        <f>+Tabla35[[#This Row],[BALANCE INICIAL]]+Tabla35[[#This Row],[ENTRADAS]]-Tabla35[[#This Row],[SALIDAS]]</f>
        <v>71</v>
      </c>
      <c r="K538" s="2">
        <v>160</v>
      </c>
      <c r="L538" s="2">
        <f>+Tabla35[[#This Row],[BALANCE INICIAL]]*Tabla35[[#This Row],[PRECIO]]</f>
        <v>11360</v>
      </c>
      <c r="M538" s="2">
        <f>+Tabla35[[#This Row],[ENTRADAS]]*Tabla35[[#This Row],[PRECIO]]</f>
        <v>0</v>
      </c>
      <c r="N538" s="2">
        <f>+Tabla35[[#This Row],[SALIDAS]]*Tabla35[[#This Row],[PRECIO]]</f>
        <v>0</v>
      </c>
      <c r="O538" s="2">
        <f>+Tabla35[[#This Row],[BALANCE INICIAL2]]+Tabla35[[#This Row],[ENTRADAS3]]-Tabla35[[#This Row],[SALIDAS4]]</f>
        <v>11360</v>
      </c>
    </row>
    <row r="539" spans="1:15">
      <c r="A539" s="9" t="s">
        <v>59</v>
      </c>
      <c r="B539" s="10" t="s">
        <v>880</v>
      </c>
      <c r="C539" t="s">
        <v>107</v>
      </c>
      <c r="D539" t="s">
        <v>654</v>
      </c>
      <c r="F539" s="9" t="s">
        <v>820</v>
      </c>
      <c r="G539">
        <v>66</v>
      </c>
      <c r="J539">
        <f>+Tabla35[[#This Row],[BALANCE INICIAL]]+Tabla35[[#This Row],[ENTRADAS]]-Tabla35[[#This Row],[SALIDAS]]</f>
        <v>66</v>
      </c>
      <c r="K539" s="2">
        <v>180</v>
      </c>
      <c r="L539" s="2">
        <f>+Tabla35[[#This Row],[BALANCE INICIAL]]*Tabla35[[#This Row],[PRECIO]]</f>
        <v>11880</v>
      </c>
      <c r="M539" s="2">
        <f>+Tabla35[[#This Row],[ENTRADAS]]*Tabla35[[#This Row],[PRECIO]]</f>
        <v>0</v>
      </c>
      <c r="N539" s="2">
        <f>+Tabla35[[#This Row],[SALIDAS]]*Tabla35[[#This Row],[PRECIO]]</f>
        <v>0</v>
      </c>
      <c r="O539" s="2">
        <f>+Tabla35[[#This Row],[BALANCE INICIAL2]]+Tabla35[[#This Row],[ENTRADAS3]]-Tabla35[[#This Row],[SALIDAS4]]</f>
        <v>11880</v>
      </c>
    </row>
    <row r="540" spans="1:15">
      <c r="A540" s="9" t="s">
        <v>59</v>
      </c>
      <c r="B540" s="10" t="s">
        <v>880</v>
      </c>
      <c r="C540" t="s">
        <v>107</v>
      </c>
      <c r="D540" t="s">
        <v>655</v>
      </c>
      <c r="F540" s="9" t="s">
        <v>820</v>
      </c>
      <c r="G540">
        <v>165</v>
      </c>
      <c r="J540">
        <f>+Tabla35[[#This Row],[BALANCE INICIAL]]+Tabla35[[#This Row],[ENTRADAS]]-Tabla35[[#This Row],[SALIDAS]]</f>
        <v>165</v>
      </c>
      <c r="K540" s="2">
        <v>110</v>
      </c>
      <c r="L540" s="2">
        <f>+Tabla35[[#This Row],[BALANCE INICIAL]]*Tabla35[[#This Row],[PRECIO]]</f>
        <v>18150</v>
      </c>
      <c r="M540" s="2">
        <f>+Tabla35[[#This Row],[ENTRADAS]]*Tabla35[[#This Row],[PRECIO]]</f>
        <v>0</v>
      </c>
      <c r="N540" s="2">
        <f>+Tabla35[[#This Row],[SALIDAS]]*Tabla35[[#This Row],[PRECIO]]</f>
        <v>0</v>
      </c>
      <c r="O540" s="2">
        <f>+Tabla35[[#This Row],[BALANCE INICIAL2]]+Tabla35[[#This Row],[ENTRADAS3]]-Tabla35[[#This Row],[SALIDAS4]]</f>
        <v>18150</v>
      </c>
    </row>
    <row r="541" spans="1:15">
      <c r="A541" s="9" t="s">
        <v>59</v>
      </c>
      <c r="B541" s="10" t="s">
        <v>880</v>
      </c>
      <c r="C541" t="s">
        <v>107</v>
      </c>
      <c r="D541" t="s">
        <v>656</v>
      </c>
      <c r="F541" s="9" t="s">
        <v>820</v>
      </c>
      <c r="G541">
        <v>1</v>
      </c>
      <c r="J541">
        <f>+Tabla35[[#This Row],[BALANCE INICIAL]]+Tabla35[[#This Row],[ENTRADAS]]-Tabla35[[#This Row],[SALIDAS]]</f>
        <v>1</v>
      </c>
      <c r="K541" s="2">
        <v>122.63</v>
      </c>
      <c r="L541" s="2">
        <f>+Tabla35[[#This Row],[BALANCE INICIAL]]*Tabla35[[#This Row],[PRECIO]]</f>
        <v>122.63</v>
      </c>
      <c r="M541" s="2">
        <f>+Tabla35[[#This Row],[ENTRADAS]]*Tabla35[[#This Row],[PRECIO]]</f>
        <v>0</v>
      </c>
      <c r="N541" s="2">
        <f>+Tabla35[[#This Row],[SALIDAS]]*Tabla35[[#This Row],[PRECIO]]</f>
        <v>0</v>
      </c>
      <c r="O541" s="2">
        <f>+Tabla35[[#This Row],[BALANCE INICIAL2]]+Tabla35[[#This Row],[ENTRADAS3]]-Tabla35[[#This Row],[SALIDAS4]]</f>
        <v>122.63</v>
      </c>
    </row>
    <row r="542" spans="1:15">
      <c r="A542" s="9" t="s">
        <v>59</v>
      </c>
      <c r="B542" s="10" t="s">
        <v>880</v>
      </c>
      <c r="C542" t="s">
        <v>107</v>
      </c>
      <c r="D542" t="s">
        <v>657</v>
      </c>
      <c r="F542" s="9" t="s">
        <v>820</v>
      </c>
      <c r="G542">
        <v>13</v>
      </c>
      <c r="J542">
        <f>+Tabla35[[#This Row],[BALANCE INICIAL]]+Tabla35[[#This Row],[ENTRADAS]]-Tabla35[[#This Row],[SALIDAS]]</f>
        <v>13</v>
      </c>
      <c r="K542" s="2">
        <v>600</v>
      </c>
      <c r="L542" s="2">
        <f>+Tabla35[[#This Row],[BALANCE INICIAL]]*Tabla35[[#This Row],[PRECIO]]</f>
        <v>7800</v>
      </c>
      <c r="M542" s="2">
        <f>+Tabla35[[#This Row],[ENTRADAS]]*Tabla35[[#This Row],[PRECIO]]</f>
        <v>0</v>
      </c>
      <c r="N542" s="2">
        <f>+Tabla35[[#This Row],[SALIDAS]]*Tabla35[[#This Row],[PRECIO]]</f>
        <v>0</v>
      </c>
      <c r="O542" s="2">
        <f>+Tabla35[[#This Row],[BALANCE INICIAL2]]+Tabla35[[#This Row],[ENTRADAS3]]-Tabla35[[#This Row],[SALIDAS4]]</f>
        <v>7800</v>
      </c>
    </row>
    <row r="543" spans="1:15">
      <c r="A543" s="9" t="s">
        <v>59</v>
      </c>
      <c r="B543" s="10" t="s">
        <v>880</v>
      </c>
      <c r="C543" t="s">
        <v>107</v>
      </c>
      <c r="D543" t="s">
        <v>658</v>
      </c>
      <c r="F543" s="9" t="s">
        <v>820</v>
      </c>
      <c r="G543">
        <v>8</v>
      </c>
      <c r="I543">
        <v>2</v>
      </c>
      <c r="J543">
        <f>+Tabla35[[#This Row],[BALANCE INICIAL]]+Tabla35[[#This Row],[ENTRADAS]]-Tabla35[[#This Row],[SALIDAS]]</f>
        <v>6</v>
      </c>
      <c r="K543" s="2">
        <v>750</v>
      </c>
      <c r="L543" s="2">
        <f>+Tabla35[[#This Row],[BALANCE INICIAL]]*Tabla35[[#This Row],[PRECIO]]</f>
        <v>6000</v>
      </c>
      <c r="M543" s="2">
        <f>+Tabla35[[#This Row],[ENTRADAS]]*Tabla35[[#This Row],[PRECIO]]</f>
        <v>0</v>
      </c>
      <c r="N543" s="2">
        <f>+Tabla35[[#This Row],[SALIDAS]]*Tabla35[[#This Row],[PRECIO]]</f>
        <v>1500</v>
      </c>
      <c r="O543" s="2">
        <f>+Tabla35[[#This Row],[BALANCE INICIAL2]]+Tabla35[[#This Row],[ENTRADAS3]]-Tabla35[[#This Row],[SALIDAS4]]</f>
        <v>4500</v>
      </c>
    </row>
    <row r="544" spans="1:15">
      <c r="A544" s="9" t="s">
        <v>59</v>
      </c>
      <c r="B544" s="10" t="s">
        <v>880</v>
      </c>
      <c r="C544" t="s">
        <v>107</v>
      </c>
      <c r="D544" t="s">
        <v>659</v>
      </c>
      <c r="F544" s="9" t="s">
        <v>820</v>
      </c>
      <c r="G544">
        <v>1</v>
      </c>
      <c r="J544">
        <f>+Tabla35[[#This Row],[BALANCE INICIAL]]+Tabla35[[#This Row],[ENTRADAS]]-Tabla35[[#This Row],[SALIDAS]]</f>
        <v>1</v>
      </c>
      <c r="K544" s="2">
        <v>400</v>
      </c>
      <c r="L544" s="2">
        <f>+Tabla35[[#This Row],[BALANCE INICIAL]]*Tabla35[[#This Row],[PRECIO]]</f>
        <v>400</v>
      </c>
      <c r="M544" s="2">
        <f>+Tabla35[[#This Row],[ENTRADAS]]*Tabla35[[#This Row],[PRECIO]]</f>
        <v>0</v>
      </c>
      <c r="N544" s="2">
        <f>+Tabla35[[#This Row],[SALIDAS]]*Tabla35[[#This Row],[PRECIO]]</f>
        <v>0</v>
      </c>
      <c r="O544" s="2">
        <f>+Tabla35[[#This Row],[BALANCE INICIAL2]]+Tabla35[[#This Row],[ENTRADAS3]]-Tabla35[[#This Row],[SALIDAS4]]</f>
        <v>400</v>
      </c>
    </row>
    <row r="545" spans="1:15">
      <c r="A545" s="9" t="s">
        <v>59</v>
      </c>
      <c r="B545" s="10" t="s">
        <v>880</v>
      </c>
      <c r="C545" t="s">
        <v>107</v>
      </c>
      <c r="D545" t="s">
        <v>660</v>
      </c>
      <c r="F545" s="9" t="s">
        <v>834</v>
      </c>
      <c r="G545">
        <v>9</v>
      </c>
      <c r="I545">
        <v>2</v>
      </c>
      <c r="J545">
        <f>+Tabla35[[#This Row],[BALANCE INICIAL]]+Tabla35[[#This Row],[ENTRADAS]]-Tabla35[[#This Row],[SALIDAS]]</f>
        <v>7</v>
      </c>
      <c r="K545" s="2">
        <v>365</v>
      </c>
      <c r="L545" s="2">
        <f>+Tabla35[[#This Row],[BALANCE INICIAL]]*Tabla35[[#This Row],[PRECIO]]</f>
        <v>3285</v>
      </c>
      <c r="M545" s="2">
        <f>+Tabla35[[#This Row],[ENTRADAS]]*Tabla35[[#This Row],[PRECIO]]</f>
        <v>0</v>
      </c>
      <c r="N545" s="2">
        <f>+Tabla35[[#This Row],[SALIDAS]]*Tabla35[[#This Row],[PRECIO]]</f>
        <v>730</v>
      </c>
      <c r="O545" s="2">
        <f>+Tabla35[[#This Row],[BALANCE INICIAL2]]+Tabla35[[#This Row],[ENTRADAS3]]-Tabla35[[#This Row],[SALIDAS4]]</f>
        <v>2555</v>
      </c>
    </row>
    <row r="546" spans="1:15">
      <c r="A546" s="9" t="s">
        <v>59</v>
      </c>
      <c r="B546" s="10" t="s">
        <v>880</v>
      </c>
      <c r="C546" t="s">
        <v>107</v>
      </c>
      <c r="D546" t="s">
        <v>661</v>
      </c>
      <c r="F546" s="9" t="s">
        <v>834</v>
      </c>
      <c r="G546">
        <v>1</v>
      </c>
      <c r="I546">
        <v>1</v>
      </c>
      <c r="J546">
        <f>+Tabla35[[#This Row],[BALANCE INICIAL]]+Tabla35[[#This Row],[ENTRADAS]]-Tabla35[[#This Row],[SALIDAS]]</f>
        <v>0</v>
      </c>
      <c r="K546" s="2">
        <v>800</v>
      </c>
      <c r="L546" s="2">
        <f>+Tabla35[[#This Row],[BALANCE INICIAL]]*Tabla35[[#This Row],[PRECIO]]</f>
        <v>800</v>
      </c>
      <c r="M546" s="2">
        <f>+Tabla35[[#This Row],[ENTRADAS]]*Tabla35[[#This Row],[PRECIO]]</f>
        <v>0</v>
      </c>
      <c r="N546" s="2">
        <f>+Tabla35[[#This Row],[SALIDAS]]*Tabla35[[#This Row],[PRECIO]]</f>
        <v>800</v>
      </c>
      <c r="O546" s="2">
        <f>+Tabla35[[#This Row],[BALANCE INICIAL2]]+Tabla35[[#This Row],[ENTRADAS3]]-Tabla35[[#This Row],[SALIDAS4]]</f>
        <v>0</v>
      </c>
    </row>
    <row r="547" spans="1:15">
      <c r="A547" s="9" t="s">
        <v>59</v>
      </c>
      <c r="B547" s="10" t="s">
        <v>880</v>
      </c>
      <c r="C547" t="s">
        <v>107</v>
      </c>
      <c r="D547" t="s">
        <v>662</v>
      </c>
      <c r="F547" s="9" t="s">
        <v>834</v>
      </c>
      <c r="G547">
        <v>1</v>
      </c>
      <c r="J547">
        <f>+Tabla35[[#This Row],[BALANCE INICIAL]]+Tabla35[[#This Row],[ENTRADAS]]-Tabla35[[#This Row],[SALIDAS]]</f>
        <v>1</v>
      </c>
      <c r="K547" s="2">
        <v>400</v>
      </c>
      <c r="L547" s="2">
        <f>+Tabla35[[#This Row],[BALANCE INICIAL]]*Tabla35[[#This Row],[PRECIO]]</f>
        <v>400</v>
      </c>
      <c r="M547" s="2">
        <f>+Tabla35[[#This Row],[ENTRADAS]]*Tabla35[[#This Row],[PRECIO]]</f>
        <v>0</v>
      </c>
      <c r="N547" s="2">
        <f>+Tabla35[[#This Row],[SALIDAS]]*Tabla35[[#This Row],[PRECIO]]</f>
        <v>0</v>
      </c>
      <c r="O547" s="2">
        <f>+Tabla35[[#This Row],[BALANCE INICIAL2]]+Tabla35[[#This Row],[ENTRADAS3]]-Tabla35[[#This Row],[SALIDAS4]]</f>
        <v>400</v>
      </c>
    </row>
    <row r="548" spans="1:15">
      <c r="A548" s="9" t="s">
        <v>59</v>
      </c>
      <c r="B548" s="10" t="s">
        <v>880</v>
      </c>
      <c r="C548" t="s">
        <v>107</v>
      </c>
      <c r="D548" t="s">
        <v>663</v>
      </c>
      <c r="F548" s="9" t="s">
        <v>834</v>
      </c>
      <c r="G548">
        <v>15</v>
      </c>
      <c r="J548">
        <f>+Tabla35[[#This Row],[BALANCE INICIAL]]+Tabla35[[#This Row],[ENTRADAS]]-Tabla35[[#This Row],[SALIDAS]]</f>
        <v>15</v>
      </c>
      <c r="K548" s="2">
        <v>365</v>
      </c>
      <c r="L548" s="2">
        <f>+Tabla35[[#This Row],[BALANCE INICIAL]]*Tabla35[[#This Row],[PRECIO]]</f>
        <v>5475</v>
      </c>
      <c r="M548" s="2">
        <f>+Tabla35[[#This Row],[ENTRADAS]]*Tabla35[[#This Row],[PRECIO]]</f>
        <v>0</v>
      </c>
      <c r="N548" s="2">
        <f>+Tabla35[[#This Row],[SALIDAS]]*Tabla35[[#This Row],[PRECIO]]</f>
        <v>0</v>
      </c>
      <c r="O548" s="2">
        <f>+Tabla35[[#This Row],[BALANCE INICIAL2]]+Tabla35[[#This Row],[ENTRADAS3]]-Tabla35[[#This Row],[SALIDAS4]]</f>
        <v>5475</v>
      </c>
    </row>
    <row r="549" spans="1:15">
      <c r="A549" s="9" t="s">
        <v>59</v>
      </c>
      <c r="B549" s="10" t="s">
        <v>880</v>
      </c>
      <c r="C549" t="s">
        <v>107</v>
      </c>
      <c r="D549" t="s">
        <v>664</v>
      </c>
      <c r="F549" s="9" t="s">
        <v>834</v>
      </c>
      <c r="G549">
        <v>13</v>
      </c>
      <c r="J549">
        <f>+Tabla35[[#This Row],[BALANCE INICIAL]]+Tabla35[[#This Row],[ENTRADAS]]-Tabla35[[#This Row],[SALIDAS]]</f>
        <v>13</v>
      </c>
      <c r="K549" s="2">
        <v>450</v>
      </c>
      <c r="L549" s="2">
        <f>+Tabla35[[#This Row],[BALANCE INICIAL]]*Tabla35[[#This Row],[PRECIO]]</f>
        <v>5850</v>
      </c>
      <c r="M549" s="2">
        <f>+Tabla35[[#This Row],[ENTRADAS]]*Tabla35[[#This Row],[PRECIO]]</f>
        <v>0</v>
      </c>
      <c r="N549" s="2">
        <f>+Tabla35[[#This Row],[SALIDAS]]*Tabla35[[#This Row],[PRECIO]]</f>
        <v>0</v>
      </c>
      <c r="O549" s="2">
        <f>+Tabla35[[#This Row],[BALANCE INICIAL2]]+Tabla35[[#This Row],[ENTRADAS3]]-Tabla35[[#This Row],[SALIDAS4]]</f>
        <v>5850</v>
      </c>
    </row>
    <row r="550" spans="1:15">
      <c r="A550" s="9" t="s">
        <v>59</v>
      </c>
      <c r="B550" s="10" t="s">
        <v>880</v>
      </c>
      <c r="C550" t="s">
        <v>107</v>
      </c>
      <c r="D550" t="s">
        <v>665</v>
      </c>
      <c r="F550" s="9" t="s">
        <v>834</v>
      </c>
      <c r="G550">
        <v>14</v>
      </c>
      <c r="J550">
        <f>+Tabla35[[#This Row],[BALANCE INICIAL]]+Tabla35[[#This Row],[ENTRADAS]]-Tabla35[[#This Row],[SALIDAS]]</f>
        <v>14</v>
      </c>
      <c r="K550" s="2">
        <v>365</v>
      </c>
      <c r="L550" s="2">
        <f>+Tabla35[[#This Row],[BALANCE INICIAL]]*Tabla35[[#This Row],[PRECIO]]</f>
        <v>5110</v>
      </c>
      <c r="M550" s="2">
        <f>+Tabla35[[#This Row],[ENTRADAS]]*Tabla35[[#This Row],[PRECIO]]</f>
        <v>0</v>
      </c>
      <c r="N550" s="2">
        <f>+Tabla35[[#This Row],[SALIDAS]]*Tabla35[[#This Row],[PRECIO]]</f>
        <v>0</v>
      </c>
      <c r="O550" s="2">
        <f>+Tabla35[[#This Row],[BALANCE INICIAL2]]+Tabla35[[#This Row],[ENTRADAS3]]-Tabla35[[#This Row],[SALIDAS4]]</f>
        <v>5110</v>
      </c>
    </row>
    <row r="551" spans="1:15">
      <c r="A551" s="9" t="s">
        <v>59</v>
      </c>
      <c r="B551" s="10" t="s">
        <v>880</v>
      </c>
      <c r="C551" t="s">
        <v>107</v>
      </c>
      <c r="D551" t="s">
        <v>666</v>
      </c>
      <c r="F551" s="9" t="s">
        <v>834</v>
      </c>
      <c r="G551">
        <v>0</v>
      </c>
      <c r="J551">
        <f>+Tabla35[[#This Row],[BALANCE INICIAL]]+Tabla35[[#This Row],[ENTRADAS]]-Tabla35[[#This Row],[SALIDAS]]</f>
        <v>0</v>
      </c>
      <c r="K551" s="2">
        <v>800</v>
      </c>
      <c r="L551" s="2">
        <f>+Tabla35[[#This Row],[BALANCE INICIAL]]*Tabla35[[#This Row],[PRECIO]]</f>
        <v>0</v>
      </c>
      <c r="M551" s="2">
        <f>+Tabla35[[#This Row],[ENTRADAS]]*Tabla35[[#This Row],[PRECIO]]</f>
        <v>0</v>
      </c>
      <c r="N551" s="2">
        <f>+Tabla35[[#This Row],[SALIDAS]]*Tabla35[[#This Row],[PRECIO]]</f>
        <v>0</v>
      </c>
      <c r="O551" s="2">
        <f>+Tabla35[[#This Row],[BALANCE INICIAL2]]+Tabla35[[#This Row],[ENTRADAS3]]-Tabla35[[#This Row],[SALIDAS4]]</f>
        <v>0</v>
      </c>
    </row>
    <row r="552" spans="1:15">
      <c r="A552" s="9" t="s">
        <v>59</v>
      </c>
      <c r="B552" s="10" t="s">
        <v>880</v>
      </c>
      <c r="C552" t="s">
        <v>107</v>
      </c>
      <c r="D552" t="s">
        <v>667</v>
      </c>
      <c r="F552" s="9" t="s">
        <v>834</v>
      </c>
      <c r="G552">
        <v>13</v>
      </c>
      <c r="J552">
        <f>+Tabla35[[#This Row],[BALANCE INICIAL]]+Tabla35[[#This Row],[ENTRADAS]]-Tabla35[[#This Row],[SALIDAS]]</f>
        <v>13</v>
      </c>
      <c r="K552" s="2">
        <v>365</v>
      </c>
      <c r="L552" s="2">
        <f>+Tabla35[[#This Row],[BALANCE INICIAL]]*Tabla35[[#This Row],[PRECIO]]</f>
        <v>4745</v>
      </c>
      <c r="M552" s="2">
        <f>+Tabla35[[#This Row],[ENTRADAS]]*Tabla35[[#This Row],[PRECIO]]</f>
        <v>0</v>
      </c>
      <c r="N552" s="2">
        <f>+Tabla35[[#This Row],[SALIDAS]]*Tabla35[[#This Row],[PRECIO]]</f>
        <v>0</v>
      </c>
      <c r="O552" s="2">
        <f>+Tabla35[[#This Row],[BALANCE INICIAL2]]+Tabla35[[#This Row],[ENTRADAS3]]-Tabla35[[#This Row],[SALIDAS4]]</f>
        <v>4745</v>
      </c>
    </row>
    <row r="553" spans="1:15">
      <c r="A553" s="9" t="s">
        <v>59</v>
      </c>
      <c r="B553" s="10" t="s">
        <v>880</v>
      </c>
      <c r="C553" t="s">
        <v>107</v>
      </c>
      <c r="D553" t="s">
        <v>668</v>
      </c>
      <c r="F553" s="9" t="s">
        <v>820</v>
      </c>
      <c r="G553">
        <v>1</v>
      </c>
      <c r="J553">
        <f>+Tabla35[[#This Row],[BALANCE INICIAL]]+Tabla35[[#This Row],[ENTRADAS]]-Tabla35[[#This Row],[SALIDAS]]</f>
        <v>1</v>
      </c>
      <c r="K553" s="2">
        <v>545</v>
      </c>
      <c r="L553" s="2">
        <f>+Tabla35[[#This Row],[BALANCE INICIAL]]*Tabla35[[#This Row],[PRECIO]]</f>
        <v>545</v>
      </c>
      <c r="M553" s="2">
        <f>+Tabla35[[#This Row],[ENTRADAS]]*Tabla35[[#This Row],[PRECIO]]</f>
        <v>0</v>
      </c>
      <c r="N553" s="2">
        <f>+Tabla35[[#This Row],[SALIDAS]]*Tabla35[[#This Row],[PRECIO]]</f>
        <v>0</v>
      </c>
      <c r="O553" s="2">
        <f>+Tabla35[[#This Row],[BALANCE INICIAL2]]+Tabla35[[#This Row],[ENTRADAS3]]-Tabla35[[#This Row],[SALIDAS4]]</f>
        <v>545</v>
      </c>
    </row>
    <row r="554" spans="1:15">
      <c r="A554" s="9" t="s">
        <v>59</v>
      </c>
      <c r="B554" s="10" t="s">
        <v>880</v>
      </c>
      <c r="C554" t="s">
        <v>107</v>
      </c>
      <c r="D554" t="s">
        <v>669</v>
      </c>
      <c r="F554" s="9" t="s">
        <v>820</v>
      </c>
      <c r="G554">
        <v>1</v>
      </c>
      <c r="J554">
        <f>+Tabla35[[#This Row],[BALANCE INICIAL]]+Tabla35[[#This Row],[ENTRADAS]]-Tabla35[[#This Row],[SALIDAS]]</f>
        <v>1</v>
      </c>
      <c r="K554" s="2">
        <v>450</v>
      </c>
      <c r="L554" s="2">
        <f>+Tabla35[[#This Row],[BALANCE INICIAL]]*Tabla35[[#This Row],[PRECIO]]</f>
        <v>450</v>
      </c>
      <c r="M554" s="2">
        <f>+Tabla35[[#This Row],[ENTRADAS]]*Tabla35[[#This Row],[PRECIO]]</f>
        <v>0</v>
      </c>
      <c r="N554" s="2">
        <f>+Tabla35[[#This Row],[SALIDAS]]*Tabla35[[#This Row],[PRECIO]]</f>
        <v>0</v>
      </c>
      <c r="O554" s="2">
        <f>+Tabla35[[#This Row],[BALANCE INICIAL2]]+Tabla35[[#This Row],[ENTRADAS3]]-Tabla35[[#This Row],[SALIDAS4]]</f>
        <v>450</v>
      </c>
    </row>
    <row r="555" spans="1:15">
      <c r="A555" s="9" t="s">
        <v>59</v>
      </c>
      <c r="B555" s="10" t="s">
        <v>880</v>
      </c>
      <c r="C555" t="s">
        <v>107</v>
      </c>
      <c r="D555" t="s">
        <v>670</v>
      </c>
      <c r="F555" s="9" t="s">
        <v>820</v>
      </c>
      <c r="G555">
        <v>1</v>
      </c>
      <c r="J555">
        <f>+Tabla35[[#This Row],[BALANCE INICIAL]]+Tabla35[[#This Row],[ENTRADAS]]-Tabla35[[#This Row],[SALIDAS]]</f>
        <v>1</v>
      </c>
      <c r="K555" s="2">
        <v>550</v>
      </c>
      <c r="L555" s="2">
        <f>+Tabla35[[#This Row],[BALANCE INICIAL]]*Tabla35[[#This Row],[PRECIO]]</f>
        <v>550</v>
      </c>
      <c r="M555" s="2">
        <f>+Tabla35[[#This Row],[ENTRADAS]]*Tabla35[[#This Row],[PRECIO]]</f>
        <v>0</v>
      </c>
      <c r="N555" s="2">
        <f>+Tabla35[[#This Row],[SALIDAS]]*Tabla35[[#This Row],[PRECIO]]</f>
        <v>0</v>
      </c>
      <c r="O555" s="2">
        <f>+Tabla35[[#This Row],[BALANCE INICIAL2]]+Tabla35[[#This Row],[ENTRADAS3]]-Tabla35[[#This Row],[SALIDAS4]]</f>
        <v>550</v>
      </c>
    </row>
    <row r="556" spans="1:15">
      <c r="A556" s="9" t="s">
        <v>59</v>
      </c>
      <c r="B556" s="10" t="s">
        <v>880</v>
      </c>
      <c r="C556" t="s">
        <v>107</v>
      </c>
      <c r="D556" t="s">
        <v>671</v>
      </c>
      <c r="F556" s="9" t="s">
        <v>820</v>
      </c>
      <c r="G556">
        <v>7</v>
      </c>
      <c r="J556">
        <f>+Tabla35[[#This Row],[BALANCE INICIAL]]+Tabla35[[#This Row],[ENTRADAS]]-Tabla35[[#This Row],[SALIDAS]]</f>
        <v>7</v>
      </c>
      <c r="K556" s="2">
        <v>250</v>
      </c>
      <c r="L556" s="2">
        <f>+Tabla35[[#This Row],[BALANCE INICIAL]]*Tabla35[[#This Row],[PRECIO]]</f>
        <v>1750</v>
      </c>
      <c r="M556" s="2">
        <f>+Tabla35[[#This Row],[ENTRADAS]]*Tabla35[[#This Row],[PRECIO]]</f>
        <v>0</v>
      </c>
      <c r="N556" s="2">
        <f>+Tabla35[[#This Row],[SALIDAS]]*Tabla35[[#This Row],[PRECIO]]</f>
        <v>0</v>
      </c>
      <c r="O556" s="2">
        <f>+Tabla35[[#This Row],[BALANCE INICIAL2]]+Tabla35[[#This Row],[ENTRADAS3]]-Tabla35[[#This Row],[SALIDAS4]]</f>
        <v>1750</v>
      </c>
    </row>
    <row r="557" spans="1:15">
      <c r="A557" s="9" t="s">
        <v>59</v>
      </c>
      <c r="B557" s="10" t="s">
        <v>880</v>
      </c>
      <c r="C557" t="s">
        <v>107</v>
      </c>
      <c r="D557" t="s">
        <v>672</v>
      </c>
      <c r="F557" s="9" t="s">
        <v>820</v>
      </c>
      <c r="G557">
        <v>5</v>
      </c>
      <c r="J557">
        <f>+Tabla35[[#This Row],[BALANCE INICIAL]]+Tabla35[[#This Row],[ENTRADAS]]-Tabla35[[#This Row],[SALIDAS]]</f>
        <v>5</v>
      </c>
      <c r="K557" s="2">
        <v>499</v>
      </c>
      <c r="L557" s="2">
        <f>+Tabla35[[#This Row],[BALANCE INICIAL]]*Tabla35[[#This Row],[PRECIO]]</f>
        <v>2495</v>
      </c>
      <c r="M557" s="2">
        <f>+Tabla35[[#This Row],[ENTRADAS]]*Tabla35[[#This Row],[PRECIO]]</f>
        <v>0</v>
      </c>
      <c r="N557" s="2">
        <f>+Tabla35[[#This Row],[SALIDAS]]*Tabla35[[#This Row],[PRECIO]]</f>
        <v>0</v>
      </c>
      <c r="O557" s="2">
        <f>+Tabla35[[#This Row],[BALANCE INICIAL2]]+Tabla35[[#This Row],[ENTRADAS3]]-Tabla35[[#This Row],[SALIDAS4]]</f>
        <v>2495</v>
      </c>
    </row>
    <row r="558" spans="1:15">
      <c r="A558" s="9" t="s">
        <v>59</v>
      </c>
      <c r="B558" s="10" t="s">
        <v>880</v>
      </c>
      <c r="C558" t="s">
        <v>107</v>
      </c>
      <c r="D558" t="s">
        <v>673</v>
      </c>
      <c r="F558" s="9" t="s">
        <v>820</v>
      </c>
      <c r="G558">
        <v>0</v>
      </c>
      <c r="J558">
        <f>+Tabla35[[#This Row],[BALANCE INICIAL]]+Tabla35[[#This Row],[ENTRADAS]]-Tabla35[[#This Row],[SALIDAS]]</f>
        <v>0</v>
      </c>
      <c r="K558" s="2">
        <v>250</v>
      </c>
      <c r="L558" s="2">
        <f>+Tabla35[[#This Row],[BALANCE INICIAL]]*Tabla35[[#This Row],[PRECIO]]</f>
        <v>0</v>
      </c>
      <c r="M558" s="2">
        <f>+Tabla35[[#This Row],[ENTRADAS]]*Tabla35[[#This Row],[PRECIO]]</f>
        <v>0</v>
      </c>
      <c r="N558" s="2">
        <f>+Tabla35[[#This Row],[SALIDAS]]*Tabla35[[#This Row],[PRECIO]]</f>
        <v>0</v>
      </c>
      <c r="O558" s="2">
        <f>+Tabla35[[#This Row],[BALANCE INICIAL2]]+Tabla35[[#This Row],[ENTRADAS3]]-Tabla35[[#This Row],[SALIDAS4]]</f>
        <v>0</v>
      </c>
    </row>
    <row r="559" spans="1:15">
      <c r="A559" s="9" t="s">
        <v>59</v>
      </c>
      <c r="B559" s="10" t="s">
        <v>880</v>
      </c>
      <c r="C559" t="s">
        <v>107</v>
      </c>
      <c r="D559" t="s">
        <v>674</v>
      </c>
      <c r="F559" s="9" t="s">
        <v>820</v>
      </c>
      <c r="G559">
        <v>13</v>
      </c>
      <c r="J559">
        <f>+Tabla35[[#This Row],[BALANCE INICIAL]]+Tabla35[[#This Row],[ENTRADAS]]-Tabla35[[#This Row],[SALIDAS]]</f>
        <v>13</v>
      </c>
      <c r="K559" s="2">
        <v>350</v>
      </c>
      <c r="L559" s="2">
        <f>+Tabla35[[#This Row],[BALANCE INICIAL]]*Tabla35[[#This Row],[PRECIO]]</f>
        <v>4550</v>
      </c>
      <c r="M559" s="2">
        <f>+Tabla35[[#This Row],[ENTRADAS]]*Tabla35[[#This Row],[PRECIO]]</f>
        <v>0</v>
      </c>
      <c r="N559" s="2">
        <f>+Tabla35[[#This Row],[SALIDAS]]*Tabla35[[#This Row],[PRECIO]]</f>
        <v>0</v>
      </c>
      <c r="O559" s="2">
        <f>+Tabla35[[#This Row],[BALANCE INICIAL2]]+Tabla35[[#This Row],[ENTRADAS3]]-Tabla35[[#This Row],[SALIDAS4]]</f>
        <v>4550</v>
      </c>
    </row>
    <row r="560" spans="1:15">
      <c r="A560" s="9" t="s">
        <v>59</v>
      </c>
      <c r="B560" s="10" t="s">
        <v>880</v>
      </c>
      <c r="C560" t="s">
        <v>107</v>
      </c>
      <c r="D560" t="s">
        <v>675</v>
      </c>
      <c r="F560" s="9" t="s">
        <v>820</v>
      </c>
      <c r="G560">
        <v>3</v>
      </c>
      <c r="J560">
        <f>+Tabla35[[#This Row],[BALANCE INICIAL]]+Tabla35[[#This Row],[ENTRADAS]]-Tabla35[[#This Row],[SALIDAS]]</f>
        <v>3</v>
      </c>
      <c r="K560" s="2">
        <v>265</v>
      </c>
      <c r="L560" s="2">
        <f>+Tabla35[[#This Row],[BALANCE INICIAL]]*Tabla35[[#This Row],[PRECIO]]</f>
        <v>795</v>
      </c>
      <c r="M560" s="2">
        <f>+Tabla35[[#This Row],[ENTRADAS]]*Tabla35[[#This Row],[PRECIO]]</f>
        <v>0</v>
      </c>
      <c r="N560" s="2">
        <f>+Tabla35[[#This Row],[SALIDAS]]*Tabla35[[#This Row],[PRECIO]]</f>
        <v>0</v>
      </c>
      <c r="O560" s="2">
        <f>+Tabla35[[#This Row],[BALANCE INICIAL2]]+Tabla35[[#This Row],[ENTRADAS3]]-Tabla35[[#This Row],[SALIDAS4]]</f>
        <v>795</v>
      </c>
    </row>
    <row r="561" spans="1:15">
      <c r="A561" s="9" t="s">
        <v>59</v>
      </c>
      <c r="B561" s="10" t="s">
        <v>880</v>
      </c>
      <c r="C561" t="s">
        <v>107</v>
      </c>
      <c r="D561" t="s">
        <v>676</v>
      </c>
      <c r="F561" s="9" t="s">
        <v>820</v>
      </c>
      <c r="G561">
        <v>23</v>
      </c>
      <c r="J561">
        <f>+Tabla35[[#This Row],[BALANCE INICIAL]]+Tabla35[[#This Row],[ENTRADAS]]-Tabla35[[#This Row],[SALIDAS]]</f>
        <v>23</v>
      </c>
      <c r="K561" s="2">
        <v>165</v>
      </c>
      <c r="L561" s="2">
        <f>+Tabla35[[#This Row],[BALANCE INICIAL]]*Tabla35[[#This Row],[PRECIO]]</f>
        <v>3795</v>
      </c>
      <c r="M561" s="2">
        <f>+Tabla35[[#This Row],[ENTRADAS]]*Tabla35[[#This Row],[PRECIO]]</f>
        <v>0</v>
      </c>
      <c r="N561" s="2">
        <f>+Tabla35[[#This Row],[SALIDAS]]*Tabla35[[#This Row],[PRECIO]]</f>
        <v>0</v>
      </c>
      <c r="O561" s="2">
        <f>+Tabla35[[#This Row],[BALANCE INICIAL2]]+Tabla35[[#This Row],[ENTRADAS3]]-Tabla35[[#This Row],[SALIDAS4]]</f>
        <v>3795</v>
      </c>
    </row>
    <row r="562" spans="1:15">
      <c r="A562" s="9" t="s">
        <v>59</v>
      </c>
      <c r="B562" s="10" t="s">
        <v>880</v>
      </c>
      <c r="C562" t="s">
        <v>107</v>
      </c>
      <c r="D562" t="s">
        <v>677</v>
      </c>
      <c r="F562" s="9" t="s">
        <v>820</v>
      </c>
      <c r="G562">
        <v>0</v>
      </c>
      <c r="J562">
        <f>+Tabla35[[#This Row],[BALANCE INICIAL]]+Tabla35[[#This Row],[ENTRADAS]]-Tabla35[[#This Row],[SALIDAS]]</f>
        <v>0</v>
      </c>
      <c r="K562" s="2">
        <v>190</v>
      </c>
      <c r="L562" s="2">
        <f>+Tabla35[[#This Row],[BALANCE INICIAL]]*Tabla35[[#This Row],[PRECIO]]</f>
        <v>0</v>
      </c>
      <c r="M562" s="2">
        <f>+Tabla35[[#This Row],[ENTRADAS]]*Tabla35[[#This Row],[PRECIO]]</f>
        <v>0</v>
      </c>
      <c r="N562" s="2">
        <f>+Tabla35[[#This Row],[SALIDAS]]*Tabla35[[#This Row],[PRECIO]]</f>
        <v>0</v>
      </c>
      <c r="O562" s="2">
        <f>+Tabla35[[#This Row],[BALANCE INICIAL2]]+Tabla35[[#This Row],[ENTRADAS3]]-Tabla35[[#This Row],[SALIDAS4]]</f>
        <v>0</v>
      </c>
    </row>
    <row r="563" spans="1:15">
      <c r="A563" s="9" t="s">
        <v>59</v>
      </c>
      <c r="B563" s="10" t="s">
        <v>880</v>
      </c>
      <c r="C563" t="s">
        <v>107</v>
      </c>
      <c r="D563" t="s">
        <v>678</v>
      </c>
      <c r="F563" s="9" t="s">
        <v>820</v>
      </c>
      <c r="G563">
        <v>12</v>
      </c>
      <c r="J563">
        <f>+Tabla35[[#This Row],[BALANCE INICIAL]]+Tabla35[[#This Row],[ENTRADAS]]-Tabla35[[#This Row],[SALIDAS]]</f>
        <v>12</v>
      </c>
      <c r="K563" s="2">
        <v>200</v>
      </c>
      <c r="L563" s="2">
        <f>+Tabla35[[#This Row],[BALANCE INICIAL]]*Tabla35[[#This Row],[PRECIO]]</f>
        <v>2400</v>
      </c>
      <c r="M563" s="2">
        <f>+Tabla35[[#This Row],[ENTRADAS]]*Tabla35[[#This Row],[PRECIO]]</f>
        <v>0</v>
      </c>
      <c r="N563" s="2">
        <f>+Tabla35[[#This Row],[SALIDAS]]*Tabla35[[#This Row],[PRECIO]]</f>
        <v>0</v>
      </c>
      <c r="O563" s="2">
        <f>+Tabla35[[#This Row],[BALANCE INICIAL2]]+Tabla35[[#This Row],[ENTRADAS3]]-Tabla35[[#This Row],[SALIDAS4]]</f>
        <v>2400</v>
      </c>
    </row>
    <row r="564" spans="1:15">
      <c r="A564" s="9" t="s">
        <v>59</v>
      </c>
      <c r="B564" s="10" t="s">
        <v>880</v>
      </c>
      <c r="C564" t="s">
        <v>107</v>
      </c>
      <c r="D564" t="s">
        <v>679</v>
      </c>
      <c r="F564" s="9" t="s">
        <v>820</v>
      </c>
      <c r="G564">
        <v>6</v>
      </c>
      <c r="J564">
        <f>+Tabla35[[#This Row],[BALANCE INICIAL]]+Tabla35[[#This Row],[ENTRADAS]]-Tabla35[[#This Row],[SALIDAS]]</f>
        <v>6</v>
      </c>
      <c r="K564" s="2">
        <v>500</v>
      </c>
      <c r="L564" s="2">
        <f>+Tabla35[[#This Row],[BALANCE INICIAL]]*Tabla35[[#This Row],[PRECIO]]</f>
        <v>3000</v>
      </c>
      <c r="M564" s="2">
        <f>+Tabla35[[#This Row],[ENTRADAS]]*Tabla35[[#This Row],[PRECIO]]</f>
        <v>0</v>
      </c>
      <c r="N564" s="2">
        <f>+Tabla35[[#This Row],[SALIDAS]]*Tabla35[[#This Row],[PRECIO]]</f>
        <v>0</v>
      </c>
      <c r="O564" s="2">
        <f>+Tabla35[[#This Row],[BALANCE INICIAL2]]+Tabla35[[#This Row],[ENTRADAS3]]-Tabla35[[#This Row],[SALIDAS4]]</f>
        <v>3000</v>
      </c>
    </row>
    <row r="565" spans="1:15">
      <c r="A565" s="9" t="s">
        <v>59</v>
      </c>
      <c r="B565" s="10" t="s">
        <v>880</v>
      </c>
      <c r="C565" t="s">
        <v>107</v>
      </c>
      <c r="D565" t="s">
        <v>680</v>
      </c>
      <c r="F565" s="9" t="s">
        <v>820</v>
      </c>
      <c r="G565">
        <v>2</v>
      </c>
      <c r="J565">
        <f>+Tabla35[[#This Row],[BALANCE INICIAL]]+Tabla35[[#This Row],[ENTRADAS]]-Tabla35[[#This Row],[SALIDAS]]</f>
        <v>2</v>
      </c>
      <c r="K565" s="2">
        <v>265</v>
      </c>
      <c r="L565" s="2">
        <f>+Tabla35[[#This Row],[BALANCE INICIAL]]*Tabla35[[#This Row],[PRECIO]]</f>
        <v>530</v>
      </c>
      <c r="M565" s="2">
        <f>+Tabla35[[#This Row],[ENTRADAS]]*Tabla35[[#This Row],[PRECIO]]</f>
        <v>0</v>
      </c>
      <c r="N565" s="2">
        <f>+Tabla35[[#This Row],[SALIDAS]]*Tabla35[[#This Row],[PRECIO]]</f>
        <v>0</v>
      </c>
      <c r="O565" s="2">
        <f>+Tabla35[[#This Row],[BALANCE INICIAL2]]+Tabla35[[#This Row],[ENTRADAS3]]-Tabla35[[#This Row],[SALIDAS4]]</f>
        <v>530</v>
      </c>
    </row>
    <row r="566" spans="1:15">
      <c r="A566" s="9" t="s">
        <v>59</v>
      </c>
      <c r="B566" s="10" t="s">
        <v>880</v>
      </c>
      <c r="C566" t="s">
        <v>107</v>
      </c>
      <c r="D566" t="s">
        <v>681</v>
      </c>
      <c r="F566" s="9" t="s">
        <v>820</v>
      </c>
      <c r="G566">
        <v>5</v>
      </c>
      <c r="J566">
        <f>+Tabla35[[#This Row],[BALANCE INICIAL]]+Tabla35[[#This Row],[ENTRADAS]]-Tabla35[[#This Row],[SALIDAS]]</f>
        <v>5</v>
      </c>
      <c r="K566" s="2">
        <v>390</v>
      </c>
      <c r="L566" s="2">
        <f>+Tabla35[[#This Row],[BALANCE INICIAL]]*Tabla35[[#This Row],[PRECIO]]</f>
        <v>1950</v>
      </c>
      <c r="M566" s="2">
        <f>+Tabla35[[#This Row],[ENTRADAS]]*Tabla35[[#This Row],[PRECIO]]</f>
        <v>0</v>
      </c>
      <c r="N566" s="2">
        <f>+Tabla35[[#This Row],[SALIDAS]]*Tabla35[[#This Row],[PRECIO]]</f>
        <v>0</v>
      </c>
      <c r="O566" s="2">
        <f>+Tabla35[[#This Row],[BALANCE INICIAL2]]+Tabla35[[#This Row],[ENTRADAS3]]-Tabla35[[#This Row],[SALIDAS4]]</f>
        <v>1950</v>
      </c>
    </row>
    <row r="567" spans="1:15">
      <c r="A567" s="9" t="s">
        <v>59</v>
      </c>
      <c r="B567" s="10" t="s">
        <v>880</v>
      </c>
      <c r="C567" t="s">
        <v>107</v>
      </c>
      <c r="D567" t="s">
        <v>682</v>
      </c>
      <c r="F567" s="9" t="s">
        <v>820</v>
      </c>
      <c r="G567">
        <v>1</v>
      </c>
      <c r="J567">
        <f>+Tabla35[[#This Row],[BALANCE INICIAL]]+Tabla35[[#This Row],[ENTRADAS]]-Tabla35[[#This Row],[SALIDAS]]</f>
        <v>1</v>
      </c>
      <c r="K567" s="2">
        <v>333.98</v>
      </c>
      <c r="L567" s="2">
        <f>+Tabla35[[#This Row],[BALANCE INICIAL]]*Tabla35[[#This Row],[PRECIO]]</f>
        <v>333.98</v>
      </c>
      <c r="M567" s="2">
        <f>+Tabla35[[#This Row],[ENTRADAS]]*Tabla35[[#This Row],[PRECIO]]</f>
        <v>0</v>
      </c>
      <c r="N567" s="2">
        <f>+Tabla35[[#This Row],[SALIDAS]]*Tabla35[[#This Row],[PRECIO]]</f>
        <v>0</v>
      </c>
      <c r="O567" s="2">
        <f>+Tabla35[[#This Row],[BALANCE INICIAL2]]+Tabla35[[#This Row],[ENTRADAS3]]-Tabla35[[#This Row],[SALIDAS4]]</f>
        <v>333.98</v>
      </c>
    </row>
    <row r="568" spans="1:15">
      <c r="A568" s="9" t="s">
        <v>59</v>
      </c>
      <c r="B568" s="10" t="s">
        <v>880</v>
      </c>
      <c r="C568" t="s">
        <v>107</v>
      </c>
      <c r="D568" t="s">
        <v>683</v>
      </c>
      <c r="F568" s="9" t="s">
        <v>820</v>
      </c>
      <c r="G568">
        <v>9</v>
      </c>
      <c r="J568">
        <f>+Tabla35[[#This Row],[BALANCE INICIAL]]+Tabla35[[#This Row],[ENTRADAS]]-Tabla35[[#This Row],[SALIDAS]]</f>
        <v>9</v>
      </c>
      <c r="K568" s="2">
        <v>295</v>
      </c>
      <c r="L568" s="2">
        <f>+Tabla35[[#This Row],[BALANCE INICIAL]]*Tabla35[[#This Row],[PRECIO]]</f>
        <v>2655</v>
      </c>
      <c r="M568" s="2">
        <f>+Tabla35[[#This Row],[ENTRADAS]]*Tabla35[[#This Row],[PRECIO]]</f>
        <v>0</v>
      </c>
      <c r="N568" s="2">
        <f>+Tabla35[[#This Row],[SALIDAS]]*Tabla35[[#This Row],[PRECIO]]</f>
        <v>0</v>
      </c>
      <c r="O568" s="2">
        <f>+Tabla35[[#This Row],[BALANCE INICIAL2]]+Tabla35[[#This Row],[ENTRADAS3]]-Tabla35[[#This Row],[SALIDAS4]]</f>
        <v>2655</v>
      </c>
    </row>
    <row r="569" spans="1:15">
      <c r="A569" s="9" t="s">
        <v>59</v>
      </c>
      <c r="B569" s="10" t="s">
        <v>880</v>
      </c>
      <c r="C569" t="s">
        <v>107</v>
      </c>
      <c r="D569" t="s">
        <v>684</v>
      </c>
      <c r="F569" s="9" t="s">
        <v>820</v>
      </c>
      <c r="G569">
        <v>11</v>
      </c>
      <c r="J569">
        <f>+Tabla35[[#This Row],[BALANCE INICIAL]]+Tabla35[[#This Row],[ENTRADAS]]-Tabla35[[#This Row],[SALIDAS]]</f>
        <v>11</v>
      </c>
      <c r="K569" s="2">
        <v>750.5</v>
      </c>
      <c r="L569" s="2">
        <f>+Tabla35[[#This Row],[BALANCE INICIAL]]*Tabla35[[#This Row],[PRECIO]]</f>
        <v>8255.5</v>
      </c>
      <c r="M569" s="2">
        <f>+Tabla35[[#This Row],[ENTRADAS]]*Tabla35[[#This Row],[PRECIO]]</f>
        <v>0</v>
      </c>
      <c r="N569" s="2">
        <f>+Tabla35[[#This Row],[SALIDAS]]*Tabla35[[#This Row],[PRECIO]]</f>
        <v>0</v>
      </c>
      <c r="O569" s="2">
        <f>+Tabla35[[#This Row],[BALANCE INICIAL2]]+Tabla35[[#This Row],[ENTRADAS3]]-Tabla35[[#This Row],[SALIDAS4]]</f>
        <v>8255.5</v>
      </c>
    </row>
    <row r="570" spans="1:15">
      <c r="A570" s="9" t="s">
        <v>59</v>
      </c>
      <c r="B570" s="10" t="s">
        <v>880</v>
      </c>
      <c r="C570" t="s">
        <v>107</v>
      </c>
      <c r="D570" t="s">
        <v>685</v>
      </c>
      <c r="F570" s="9" t="s">
        <v>820</v>
      </c>
      <c r="G570">
        <v>907</v>
      </c>
      <c r="J570">
        <f>+Tabla35[[#This Row],[BALANCE INICIAL]]+Tabla35[[#This Row],[ENTRADAS]]-Tabla35[[#This Row],[SALIDAS]]</f>
        <v>907</v>
      </c>
      <c r="K570" s="2">
        <v>50</v>
      </c>
      <c r="L570" s="2">
        <f>+Tabla35[[#This Row],[BALANCE INICIAL]]*Tabla35[[#This Row],[PRECIO]]</f>
        <v>45350</v>
      </c>
      <c r="M570" s="2">
        <f>+Tabla35[[#This Row],[ENTRADAS]]*Tabla35[[#This Row],[PRECIO]]</f>
        <v>0</v>
      </c>
      <c r="N570" s="2">
        <f>+Tabla35[[#This Row],[SALIDAS]]*Tabla35[[#This Row],[PRECIO]]</f>
        <v>0</v>
      </c>
      <c r="O570" s="2">
        <f>+Tabla35[[#This Row],[BALANCE INICIAL2]]+Tabla35[[#This Row],[ENTRADAS3]]-Tabla35[[#This Row],[SALIDAS4]]</f>
        <v>45350</v>
      </c>
    </row>
    <row r="571" spans="1:15">
      <c r="A571" s="9" t="s">
        <v>59</v>
      </c>
      <c r="B571" s="10" t="s">
        <v>880</v>
      </c>
      <c r="C571" t="s">
        <v>107</v>
      </c>
      <c r="D571" t="s">
        <v>686</v>
      </c>
      <c r="F571" s="9" t="s">
        <v>820</v>
      </c>
      <c r="G571">
        <v>31</v>
      </c>
      <c r="J571">
        <f>+Tabla35[[#This Row],[BALANCE INICIAL]]+Tabla35[[#This Row],[ENTRADAS]]-Tabla35[[#This Row],[SALIDAS]]</f>
        <v>31</v>
      </c>
      <c r="K571" s="2">
        <v>600</v>
      </c>
      <c r="L571" s="2">
        <f>+Tabla35[[#This Row],[BALANCE INICIAL]]*Tabla35[[#This Row],[PRECIO]]</f>
        <v>18600</v>
      </c>
      <c r="M571" s="2">
        <f>+Tabla35[[#This Row],[ENTRADAS]]*Tabla35[[#This Row],[PRECIO]]</f>
        <v>0</v>
      </c>
      <c r="N571" s="2">
        <f>+Tabla35[[#This Row],[SALIDAS]]*Tabla35[[#This Row],[PRECIO]]</f>
        <v>0</v>
      </c>
      <c r="O571" s="2">
        <f>+Tabla35[[#This Row],[BALANCE INICIAL2]]+Tabla35[[#This Row],[ENTRADAS3]]-Tabla35[[#This Row],[SALIDAS4]]</f>
        <v>18600</v>
      </c>
    </row>
    <row r="572" spans="1:15">
      <c r="A572" s="9" t="s">
        <v>59</v>
      </c>
      <c r="B572" s="10" t="s">
        <v>880</v>
      </c>
      <c r="C572" t="s">
        <v>107</v>
      </c>
      <c r="D572" t="s">
        <v>687</v>
      </c>
      <c r="F572" s="9" t="s">
        <v>820</v>
      </c>
      <c r="G572">
        <v>9</v>
      </c>
      <c r="J572">
        <f>+Tabla35[[#This Row],[BALANCE INICIAL]]+Tabla35[[#This Row],[ENTRADAS]]-Tabla35[[#This Row],[SALIDAS]]</f>
        <v>9</v>
      </c>
      <c r="K572" s="2">
        <v>949.99</v>
      </c>
      <c r="L572" s="2">
        <f>+Tabla35[[#This Row],[BALANCE INICIAL]]*Tabla35[[#This Row],[PRECIO]]</f>
        <v>8549.91</v>
      </c>
      <c r="M572" s="2">
        <f>+Tabla35[[#This Row],[ENTRADAS]]*Tabla35[[#This Row],[PRECIO]]</f>
        <v>0</v>
      </c>
      <c r="N572" s="2">
        <f>+Tabla35[[#This Row],[SALIDAS]]*Tabla35[[#This Row],[PRECIO]]</f>
        <v>0</v>
      </c>
      <c r="O572" s="2">
        <f>+Tabla35[[#This Row],[BALANCE INICIAL2]]+Tabla35[[#This Row],[ENTRADAS3]]-Tabla35[[#This Row],[SALIDAS4]]</f>
        <v>8549.91</v>
      </c>
    </row>
    <row r="573" spans="1:15">
      <c r="A573" s="9" t="s">
        <v>59</v>
      </c>
      <c r="B573" s="10" t="s">
        <v>880</v>
      </c>
      <c r="C573" t="s">
        <v>107</v>
      </c>
      <c r="D573" t="s">
        <v>688</v>
      </c>
      <c r="F573" s="9" t="s">
        <v>820</v>
      </c>
      <c r="G573">
        <v>59</v>
      </c>
      <c r="J573">
        <f>+Tabla35[[#This Row],[BALANCE INICIAL]]+Tabla35[[#This Row],[ENTRADAS]]-Tabla35[[#This Row],[SALIDAS]]</f>
        <v>59</v>
      </c>
      <c r="K573" s="2">
        <v>850</v>
      </c>
      <c r="L573" s="2">
        <f>+Tabla35[[#This Row],[BALANCE INICIAL]]*Tabla35[[#This Row],[PRECIO]]</f>
        <v>50150</v>
      </c>
      <c r="M573" s="2">
        <f>+Tabla35[[#This Row],[ENTRADAS]]*Tabla35[[#This Row],[PRECIO]]</f>
        <v>0</v>
      </c>
      <c r="N573" s="2">
        <f>+Tabla35[[#This Row],[SALIDAS]]*Tabla35[[#This Row],[PRECIO]]</f>
        <v>0</v>
      </c>
      <c r="O573" s="2">
        <f>+Tabla35[[#This Row],[BALANCE INICIAL2]]+Tabla35[[#This Row],[ENTRADAS3]]-Tabla35[[#This Row],[SALIDAS4]]</f>
        <v>50150</v>
      </c>
    </row>
    <row r="574" spans="1:15">
      <c r="A574" s="9" t="s">
        <v>59</v>
      </c>
      <c r="B574" s="10" t="s">
        <v>880</v>
      </c>
      <c r="C574" t="s">
        <v>107</v>
      </c>
      <c r="D574" t="s">
        <v>689</v>
      </c>
      <c r="F574" s="9" t="s">
        <v>820</v>
      </c>
      <c r="G574">
        <v>26</v>
      </c>
      <c r="J574">
        <f>+Tabla35[[#This Row],[BALANCE INICIAL]]+Tabla35[[#This Row],[ENTRADAS]]-Tabla35[[#This Row],[SALIDAS]]</f>
        <v>26</v>
      </c>
      <c r="K574" s="2">
        <v>90</v>
      </c>
      <c r="L574" s="2">
        <f>+Tabla35[[#This Row],[BALANCE INICIAL]]*Tabla35[[#This Row],[PRECIO]]</f>
        <v>2340</v>
      </c>
      <c r="M574" s="2">
        <f>+Tabla35[[#This Row],[ENTRADAS]]*Tabla35[[#This Row],[PRECIO]]</f>
        <v>0</v>
      </c>
      <c r="N574" s="2">
        <f>+Tabla35[[#This Row],[SALIDAS]]*Tabla35[[#This Row],[PRECIO]]</f>
        <v>0</v>
      </c>
      <c r="O574" s="2">
        <f>+Tabla35[[#This Row],[BALANCE INICIAL2]]+Tabla35[[#This Row],[ENTRADAS3]]-Tabla35[[#This Row],[SALIDAS4]]</f>
        <v>2340</v>
      </c>
    </row>
    <row r="575" spans="1:15">
      <c r="A575" s="9" t="s">
        <v>59</v>
      </c>
      <c r="B575" s="10" t="s">
        <v>880</v>
      </c>
      <c r="C575" t="s">
        <v>107</v>
      </c>
      <c r="D575" t="s">
        <v>695</v>
      </c>
      <c r="F575" s="9" t="s">
        <v>820</v>
      </c>
      <c r="G575">
        <v>0</v>
      </c>
      <c r="J575">
        <f>+Tabla35[[#This Row],[BALANCE INICIAL]]+Tabla35[[#This Row],[ENTRADAS]]-Tabla35[[#This Row],[SALIDAS]]</f>
        <v>0</v>
      </c>
      <c r="K575" s="2">
        <v>70</v>
      </c>
      <c r="L575" s="2">
        <f>+Tabla35[[#This Row],[BALANCE INICIAL]]*Tabla35[[#This Row],[PRECIO]]</f>
        <v>0</v>
      </c>
      <c r="M575" s="2">
        <f>+Tabla35[[#This Row],[ENTRADAS]]*Tabla35[[#This Row],[PRECIO]]</f>
        <v>0</v>
      </c>
      <c r="N575" s="2">
        <f>+Tabla35[[#This Row],[SALIDAS]]*Tabla35[[#This Row],[PRECIO]]</f>
        <v>0</v>
      </c>
      <c r="O575" s="2">
        <f>+Tabla35[[#This Row],[BALANCE INICIAL2]]+Tabla35[[#This Row],[ENTRADAS3]]-Tabla35[[#This Row],[SALIDAS4]]</f>
        <v>0</v>
      </c>
    </row>
    <row r="576" spans="1:15">
      <c r="A576" s="9" t="s">
        <v>59</v>
      </c>
      <c r="B576" s="10" t="s">
        <v>880</v>
      </c>
      <c r="C576" t="s">
        <v>107</v>
      </c>
      <c r="D576" t="s">
        <v>696</v>
      </c>
      <c r="F576" s="9" t="s">
        <v>820</v>
      </c>
      <c r="G576">
        <v>1</v>
      </c>
      <c r="J576">
        <f>+Tabla35[[#This Row],[BALANCE INICIAL]]+Tabla35[[#This Row],[ENTRADAS]]-Tabla35[[#This Row],[SALIDAS]]</f>
        <v>1</v>
      </c>
      <c r="K576" s="2">
        <v>395</v>
      </c>
      <c r="L576" s="2">
        <f>+Tabla35[[#This Row],[BALANCE INICIAL]]*Tabla35[[#This Row],[PRECIO]]</f>
        <v>395</v>
      </c>
      <c r="M576" s="2">
        <f>+Tabla35[[#This Row],[ENTRADAS]]*Tabla35[[#This Row],[PRECIO]]</f>
        <v>0</v>
      </c>
      <c r="N576" s="2">
        <f>+Tabla35[[#This Row],[SALIDAS]]*Tabla35[[#This Row],[PRECIO]]</f>
        <v>0</v>
      </c>
      <c r="O576" s="2">
        <f>+Tabla35[[#This Row],[BALANCE INICIAL2]]+Tabla35[[#This Row],[ENTRADAS3]]-Tabla35[[#This Row],[SALIDAS4]]</f>
        <v>395</v>
      </c>
    </row>
    <row r="577" spans="1:15">
      <c r="A577" s="9" t="s">
        <v>59</v>
      </c>
      <c r="B577" s="10" t="s">
        <v>880</v>
      </c>
      <c r="C577" t="s">
        <v>107</v>
      </c>
      <c r="D577" t="s">
        <v>697</v>
      </c>
      <c r="F577" s="9" t="s">
        <v>820</v>
      </c>
      <c r="G577">
        <v>1</v>
      </c>
      <c r="J577">
        <f>+Tabla35[[#This Row],[BALANCE INICIAL]]+Tabla35[[#This Row],[ENTRADAS]]-Tabla35[[#This Row],[SALIDAS]]</f>
        <v>1</v>
      </c>
      <c r="K577" s="2">
        <v>100</v>
      </c>
      <c r="L577" s="2">
        <f>+Tabla35[[#This Row],[BALANCE INICIAL]]*Tabla35[[#This Row],[PRECIO]]</f>
        <v>100</v>
      </c>
      <c r="M577" s="2">
        <f>+Tabla35[[#This Row],[ENTRADAS]]*Tabla35[[#This Row],[PRECIO]]</f>
        <v>0</v>
      </c>
      <c r="N577" s="2">
        <f>+Tabla35[[#This Row],[SALIDAS]]*Tabla35[[#This Row],[PRECIO]]</f>
        <v>0</v>
      </c>
      <c r="O577" s="2">
        <f>+Tabla35[[#This Row],[BALANCE INICIAL2]]+Tabla35[[#This Row],[ENTRADAS3]]-Tabla35[[#This Row],[SALIDAS4]]</f>
        <v>100</v>
      </c>
    </row>
    <row r="578" spans="1:15">
      <c r="A578" s="9" t="s">
        <v>59</v>
      </c>
      <c r="B578" s="10" t="s">
        <v>880</v>
      </c>
      <c r="C578" t="s">
        <v>107</v>
      </c>
      <c r="D578" t="s">
        <v>698</v>
      </c>
      <c r="F578" s="9" t="s">
        <v>820</v>
      </c>
      <c r="G578">
        <v>0</v>
      </c>
      <c r="J578">
        <f>+Tabla35[[#This Row],[BALANCE INICIAL]]+Tabla35[[#This Row],[ENTRADAS]]-Tabla35[[#This Row],[SALIDAS]]</f>
        <v>0</v>
      </c>
      <c r="K578" s="2">
        <v>1250</v>
      </c>
      <c r="L578" s="2">
        <f>+Tabla35[[#This Row],[BALANCE INICIAL]]*Tabla35[[#This Row],[PRECIO]]</f>
        <v>0</v>
      </c>
      <c r="M578" s="2">
        <f>+Tabla35[[#This Row],[ENTRADAS]]*Tabla35[[#This Row],[PRECIO]]</f>
        <v>0</v>
      </c>
      <c r="N578" s="2">
        <f>+Tabla35[[#This Row],[SALIDAS]]*Tabla35[[#This Row],[PRECIO]]</f>
        <v>0</v>
      </c>
      <c r="O578" s="2">
        <f>+Tabla35[[#This Row],[BALANCE INICIAL2]]+Tabla35[[#This Row],[ENTRADAS3]]-Tabla35[[#This Row],[SALIDAS4]]</f>
        <v>0</v>
      </c>
    </row>
    <row r="579" spans="1:15">
      <c r="A579" s="9" t="s">
        <v>59</v>
      </c>
      <c r="B579" s="10" t="s">
        <v>880</v>
      </c>
      <c r="C579" t="s">
        <v>107</v>
      </c>
      <c r="D579" t="s">
        <v>699</v>
      </c>
      <c r="F579" s="9" t="s">
        <v>820</v>
      </c>
      <c r="G579">
        <v>26</v>
      </c>
      <c r="J579">
        <f>+Tabla35[[#This Row],[BALANCE INICIAL]]+Tabla35[[#This Row],[ENTRADAS]]-Tabla35[[#This Row],[SALIDAS]]</f>
        <v>26</v>
      </c>
      <c r="K579" s="2">
        <v>284</v>
      </c>
      <c r="L579" s="2">
        <f>+Tabla35[[#This Row],[BALANCE INICIAL]]*Tabla35[[#This Row],[PRECIO]]</f>
        <v>7384</v>
      </c>
      <c r="M579" s="2">
        <f>+Tabla35[[#This Row],[ENTRADAS]]*Tabla35[[#This Row],[PRECIO]]</f>
        <v>0</v>
      </c>
      <c r="N579" s="2">
        <f>+Tabla35[[#This Row],[SALIDAS]]*Tabla35[[#This Row],[PRECIO]]</f>
        <v>0</v>
      </c>
      <c r="O579" s="2">
        <f>+Tabla35[[#This Row],[BALANCE INICIAL2]]+Tabla35[[#This Row],[ENTRADAS3]]-Tabla35[[#This Row],[SALIDAS4]]</f>
        <v>7384</v>
      </c>
    </row>
    <row r="580" spans="1:15">
      <c r="A580" s="9" t="s">
        <v>59</v>
      </c>
      <c r="B580" s="10" t="s">
        <v>880</v>
      </c>
      <c r="C580" t="s">
        <v>107</v>
      </c>
      <c r="D580" t="s">
        <v>700</v>
      </c>
      <c r="F580" s="9" t="s">
        <v>820</v>
      </c>
      <c r="G580">
        <v>8</v>
      </c>
      <c r="J580">
        <f>+Tabla35[[#This Row],[BALANCE INICIAL]]+Tabla35[[#This Row],[ENTRADAS]]-Tabla35[[#This Row],[SALIDAS]]</f>
        <v>8</v>
      </c>
      <c r="K580" s="2">
        <v>650</v>
      </c>
      <c r="L580" s="2">
        <f>+Tabla35[[#This Row],[BALANCE INICIAL]]*Tabla35[[#This Row],[PRECIO]]</f>
        <v>5200</v>
      </c>
      <c r="M580" s="2">
        <f>+Tabla35[[#This Row],[ENTRADAS]]*Tabla35[[#This Row],[PRECIO]]</f>
        <v>0</v>
      </c>
      <c r="N580" s="2">
        <f>+Tabla35[[#This Row],[SALIDAS]]*Tabla35[[#This Row],[PRECIO]]</f>
        <v>0</v>
      </c>
      <c r="O580" s="2">
        <f>+Tabla35[[#This Row],[BALANCE INICIAL2]]+Tabla35[[#This Row],[ENTRADAS3]]-Tabla35[[#This Row],[SALIDAS4]]</f>
        <v>5200</v>
      </c>
    </row>
    <row r="581" spans="1:15">
      <c r="A581" s="9" t="s">
        <v>59</v>
      </c>
      <c r="B581" s="16" t="s">
        <v>880</v>
      </c>
      <c r="C581" t="s">
        <v>107</v>
      </c>
      <c r="D581" t="s">
        <v>704</v>
      </c>
      <c r="F581" s="9" t="s">
        <v>834</v>
      </c>
      <c r="G581">
        <v>0</v>
      </c>
      <c r="J581">
        <f>+Tabla35[[#This Row],[BALANCE INICIAL]]+Tabla35[[#This Row],[ENTRADAS]]-Tabla35[[#This Row],[SALIDAS]]</f>
        <v>0</v>
      </c>
      <c r="K581" s="2">
        <v>350</v>
      </c>
      <c r="L581" s="2">
        <f>+Tabla35[[#This Row],[BALANCE INICIAL]]*Tabla35[[#This Row],[PRECIO]]</f>
        <v>0</v>
      </c>
      <c r="M581" s="2">
        <f>+Tabla35[[#This Row],[ENTRADAS]]*Tabla35[[#This Row],[PRECIO]]</f>
        <v>0</v>
      </c>
      <c r="N581" s="2">
        <f>+Tabla35[[#This Row],[SALIDAS]]*Tabla35[[#This Row],[PRECIO]]</f>
        <v>0</v>
      </c>
      <c r="O581" s="2">
        <f>+Tabla35[[#This Row],[BALANCE INICIAL2]]+Tabla35[[#This Row],[ENTRADAS3]]-Tabla35[[#This Row],[SALIDAS4]]</f>
        <v>0</v>
      </c>
    </row>
    <row r="582" spans="1:15">
      <c r="A582" s="9" t="s">
        <v>59</v>
      </c>
      <c r="B582" s="16" t="s">
        <v>880</v>
      </c>
      <c r="C582" t="s">
        <v>107</v>
      </c>
      <c r="D582" t="s">
        <v>707</v>
      </c>
      <c r="F582" s="9" t="s">
        <v>820</v>
      </c>
      <c r="G582">
        <v>1</v>
      </c>
      <c r="J582">
        <f>+Tabla35[[#This Row],[BALANCE INICIAL]]+Tabla35[[#This Row],[ENTRADAS]]-Tabla35[[#This Row],[SALIDAS]]</f>
        <v>1</v>
      </c>
      <c r="K582" s="2">
        <v>1000</v>
      </c>
      <c r="L582" s="2">
        <f>+Tabla35[[#This Row],[BALANCE INICIAL]]*Tabla35[[#This Row],[PRECIO]]</f>
        <v>1000</v>
      </c>
      <c r="M582" s="2">
        <f>+Tabla35[[#This Row],[ENTRADAS]]*Tabla35[[#This Row],[PRECIO]]</f>
        <v>0</v>
      </c>
      <c r="N582" s="2">
        <f>+Tabla35[[#This Row],[SALIDAS]]*Tabla35[[#This Row],[PRECIO]]</f>
        <v>0</v>
      </c>
      <c r="O582" s="2">
        <f>+Tabla35[[#This Row],[BALANCE INICIAL2]]+Tabla35[[#This Row],[ENTRADAS3]]-Tabla35[[#This Row],[SALIDAS4]]</f>
        <v>1000</v>
      </c>
    </row>
    <row r="583" spans="1:15">
      <c r="A583" s="9" t="s">
        <v>59</v>
      </c>
      <c r="B583" s="16" t="s">
        <v>880</v>
      </c>
      <c r="C583" t="s">
        <v>107</v>
      </c>
      <c r="D583" t="s">
        <v>710</v>
      </c>
      <c r="F583" s="9" t="s">
        <v>820</v>
      </c>
      <c r="G583">
        <v>7</v>
      </c>
      <c r="J583">
        <f>+Tabla35[[#This Row],[BALANCE INICIAL]]+Tabla35[[#This Row],[ENTRADAS]]-Tabla35[[#This Row],[SALIDAS]]</f>
        <v>7</v>
      </c>
      <c r="K583" s="2">
        <v>545</v>
      </c>
      <c r="L583" s="2">
        <f>+Tabla35[[#This Row],[BALANCE INICIAL]]*Tabla35[[#This Row],[PRECIO]]</f>
        <v>3815</v>
      </c>
      <c r="M583" s="2">
        <f>+Tabla35[[#This Row],[ENTRADAS]]*Tabla35[[#This Row],[PRECIO]]</f>
        <v>0</v>
      </c>
      <c r="N583" s="2">
        <f>+Tabla35[[#This Row],[SALIDAS]]*Tabla35[[#This Row],[PRECIO]]</f>
        <v>0</v>
      </c>
      <c r="O583" s="2">
        <f>+Tabla35[[#This Row],[BALANCE INICIAL2]]+Tabla35[[#This Row],[ENTRADAS3]]-Tabla35[[#This Row],[SALIDAS4]]</f>
        <v>3815</v>
      </c>
    </row>
    <row r="584" spans="1:15">
      <c r="A584" s="9" t="s">
        <v>59</v>
      </c>
      <c r="B584" s="16" t="s">
        <v>880</v>
      </c>
      <c r="C584" t="s">
        <v>107</v>
      </c>
      <c r="D584" t="s">
        <v>711</v>
      </c>
      <c r="F584" s="9" t="s">
        <v>820</v>
      </c>
      <c r="G584">
        <v>1</v>
      </c>
      <c r="J584">
        <f>+Tabla35[[#This Row],[BALANCE INICIAL]]+Tabla35[[#This Row],[ENTRADAS]]-Tabla35[[#This Row],[SALIDAS]]</f>
        <v>1</v>
      </c>
      <c r="K584" s="2">
        <v>775</v>
      </c>
      <c r="L584" s="2">
        <f>+Tabla35[[#This Row],[BALANCE INICIAL]]*Tabla35[[#This Row],[PRECIO]]</f>
        <v>775</v>
      </c>
      <c r="M584" s="2">
        <f>+Tabla35[[#This Row],[ENTRADAS]]*Tabla35[[#This Row],[PRECIO]]</f>
        <v>0</v>
      </c>
      <c r="N584" s="2">
        <f>+Tabla35[[#This Row],[SALIDAS]]*Tabla35[[#This Row],[PRECIO]]</f>
        <v>0</v>
      </c>
      <c r="O584" s="2">
        <f>+Tabla35[[#This Row],[BALANCE INICIAL2]]+Tabla35[[#This Row],[ENTRADAS3]]-Tabla35[[#This Row],[SALIDAS4]]</f>
        <v>775</v>
      </c>
    </row>
    <row r="585" spans="1:15">
      <c r="A585" s="9" t="s">
        <v>59</v>
      </c>
      <c r="B585" s="16" t="s">
        <v>880</v>
      </c>
      <c r="C585" t="s">
        <v>107</v>
      </c>
      <c r="D585" t="s">
        <v>712</v>
      </c>
      <c r="F585" s="9" t="s">
        <v>873</v>
      </c>
      <c r="G585">
        <v>1</v>
      </c>
      <c r="J585">
        <f>+Tabla35[[#This Row],[BALANCE INICIAL]]+Tabla35[[#This Row],[ENTRADAS]]-Tabla35[[#This Row],[SALIDAS]]</f>
        <v>1</v>
      </c>
      <c r="K585" s="2">
        <v>2337.02</v>
      </c>
      <c r="L585" s="2">
        <f>+Tabla35[[#This Row],[BALANCE INICIAL]]*Tabla35[[#This Row],[PRECIO]]</f>
        <v>2337.02</v>
      </c>
      <c r="M585" s="2">
        <f>+Tabla35[[#This Row],[ENTRADAS]]*Tabla35[[#This Row],[PRECIO]]</f>
        <v>0</v>
      </c>
      <c r="N585" s="2">
        <f>+Tabla35[[#This Row],[SALIDAS]]*Tabla35[[#This Row],[PRECIO]]</f>
        <v>0</v>
      </c>
      <c r="O585" s="2">
        <f>+Tabla35[[#This Row],[BALANCE INICIAL2]]+Tabla35[[#This Row],[ENTRADAS3]]-Tabla35[[#This Row],[SALIDAS4]]</f>
        <v>2337.02</v>
      </c>
    </row>
    <row r="586" spans="1:15">
      <c r="A586" s="9" t="s">
        <v>59</v>
      </c>
      <c r="B586" s="16" t="s">
        <v>880</v>
      </c>
      <c r="C586" t="s">
        <v>107</v>
      </c>
      <c r="D586" t="s">
        <v>713</v>
      </c>
      <c r="F586" s="9" t="s">
        <v>873</v>
      </c>
      <c r="G586">
        <v>4</v>
      </c>
      <c r="J586">
        <f>+Tabla35[[#This Row],[BALANCE INICIAL]]+Tabla35[[#This Row],[ENTRADAS]]-Tabla35[[#This Row],[SALIDAS]]</f>
        <v>4</v>
      </c>
      <c r="K586" s="2">
        <v>539</v>
      </c>
      <c r="L586" s="2">
        <f>+Tabla35[[#This Row],[BALANCE INICIAL]]*Tabla35[[#This Row],[PRECIO]]</f>
        <v>2156</v>
      </c>
      <c r="M586" s="2">
        <f>+Tabla35[[#This Row],[ENTRADAS]]*Tabla35[[#This Row],[PRECIO]]</f>
        <v>0</v>
      </c>
      <c r="N586" s="2">
        <f>+Tabla35[[#This Row],[SALIDAS]]*Tabla35[[#This Row],[PRECIO]]</f>
        <v>0</v>
      </c>
      <c r="O586" s="2">
        <f>+Tabla35[[#This Row],[BALANCE INICIAL2]]+Tabla35[[#This Row],[ENTRADAS3]]-Tabla35[[#This Row],[SALIDAS4]]</f>
        <v>2156</v>
      </c>
    </row>
    <row r="587" spans="1:15">
      <c r="A587" s="9" t="s">
        <v>59</v>
      </c>
      <c r="B587" s="16" t="s">
        <v>880</v>
      </c>
      <c r="C587" t="s">
        <v>107</v>
      </c>
      <c r="D587" t="s">
        <v>714</v>
      </c>
      <c r="F587" s="9" t="s">
        <v>873</v>
      </c>
      <c r="G587">
        <v>5</v>
      </c>
      <c r="J587">
        <f>+Tabla35[[#This Row],[BALANCE INICIAL]]+Tabla35[[#This Row],[ENTRADAS]]-Tabla35[[#This Row],[SALIDAS]]</f>
        <v>5</v>
      </c>
      <c r="K587" s="2">
        <v>204.24</v>
      </c>
      <c r="L587" s="2">
        <f>+Tabla35[[#This Row],[BALANCE INICIAL]]*Tabla35[[#This Row],[PRECIO]]</f>
        <v>1021.2</v>
      </c>
      <c r="M587" s="2">
        <f>+Tabla35[[#This Row],[ENTRADAS]]*Tabla35[[#This Row],[PRECIO]]</f>
        <v>0</v>
      </c>
      <c r="N587" s="2">
        <f>+Tabla35[[#This Row],[SALIDAS]]*Tabla35[[#This Row],[PRECIO]]</f>
        <v>0</v>
      </c>
      <c r="O587" s="2">
        <f>+Tabla35[[#This Row],[BALANCE INICIAL2]]+Tabla35[[#This Row],[ENTRADAS3]]-Tabla35[[#This Row],[SALIDAS4]]</f>
        <v>1021.2</v>
      </c>
    </row>
    <row r="588" spans="1:15">
      <c r="A588" s="9" t="s">
        <v>59</v>
      </c>
      <c r="B588" s="16" t="s">
        <v>880</v>
      </c>
      <c r="C588" t="s">
        <v>107</v>
      </c>
      <c r="D588" t="s">
        <v>715</v>
      </c>
      <c r="F588" s="9" t="s">
        <v>873</v>
      </c>
      <c r="G588">
        <v>7</v>
      </c>
      <c r="J588">
        <f>+Tabla35[[#This Row],[BALANCE INICIAL]]+Tabla35[[#This Row],[ENTRADAS]]-Tabla35[[#This Row],[SALIDAS]]</f>
        <v>7</v>
      </c>
      <c r="K588" s="2">
        <v>179.92</v>
      </c>
      <c r="L588" s="2">
        <f>+Tabla35[[#This Row],[BALANCE INICIAL]]*Tabla35[[#This Row],[PRECIO]]</f>
        <v>1259.4399999999998</v>
      </c>
      <c r="M588" s="2">
        <f>+Tabla35[[#This Row],[ENTRADAS]]*Tabla35[[#This Row],[PRECIO]]</f>
        <v>0</v>
      </c>
      <c r="N588" s="2">
        <f>+Tabla35[[#This Row],[SALIDAS]]*Tabla35[[#This Row],[PRECIO]]</f>
        <v>0</v>
      </c>
      <c r="O588" s="2">
        <f>+Tabla35[[#This Row],[BALANCE INICIAL2]]+Tabla35[[#This Row],[ENTRADAS3]]-Tabla35[[#This Row],[SALIDAS4]]</f>
        <v>1259.4399999999998</v>
      </c>
    </row>
    <row r="589" spans="1:15">
      <c r="A589" s="9" t="s">
        <v>59</v>
      </c>
      <c r="B589" s="16" t="s">
        <v>880</v>
      </c>
      <c r="C589" t="s">
        <v>107</v>
      </c>
      <c r="D589" t="s">
        <v>721</v>
      </c>
      <c r="F589" s="9" t="s">
        <v>820</v>
      </c>
      <c r="G589">
        <v>2</v>
      </c>
      <c r="J589">
        <f>+Tabla35[[#This Row],[BALANCE INICIAL]]+Tabla35[[#This Row],[ENTRADAS]]-Tabla35[[#This Row],[SALIDAS]]</f>
        <v>2</v>
      </c>
      <c r="K589" s="2">
        <v>1398</v>
      </c>
      <c r="L589" s="2">
        <f>+Tabla35[[#This Row],[BALANCE INICIAL]]*Tabla35[[#This Row],[PRECIO]]</f>
        <v>2796</v>
      </c>
      <c r="M589" s="2">
        <f>+Tabla35[[#This Row],[ENTRADAS]]*Tabla35[[#This Row],[PRECIO]]</f>
        <v>0</v>
      </c>
      <c r="N589" s="2">
        <f>+Tabla35[[#This Row],[SALIDAS]]*Tabla35[[#This Row],[PRECIO]]</f>
        <v>0</v>
      </c>
      <c r="O589" s="2">
        <f>+Tabla35[[#This Row],[BALANCE INICIAL2]]+Tabla35[[#This Row],[ENTRADAS3]]-Tabla35[[#This Row],[SALIDAS4]]</f>
        <v>2796</v>
      </c>
    </row>
    <row r="590" spans="1:15">
      <c r="A590" s="9" t="s">
        <v>59</v>
      </c>
      <c r="B590" s="16" t="s">
        <v>880</v>
      </c>
      <c r="C590" t="s">
        <v>107</v>
      </c>
      <c r="D590" t="s">
        <v>724</v>
      </c>
      <c r="F590" s="9" t="s">
        <v>820</v>
      </c>
      <c r="G590">
        <v>7</v>
      </c>
      <c r="J590">
        <f>+Tabla35[[#This Row],[BALANCE INICIAL]]+Tabla35[[#This Row],[ENTRADAS]]-Tabla35[[#This Row],[SALIDAS]]</f>
        <v>7</v>
      </c>
      <c r="K590" s="2">
        <v>1906.78</v>
      </c>
      <c r="L590" s="2">
        <f>+Tabla35[[#This Row],[BALANCE INICIAL]]*Tabla35[[#This Row],[PRECIO]]</f>
        <v>13347.46</v>
      </c>
      <c r="M590" s="2">
        <f>+Tabla35[[#This Row],[ENTRADAS]]*Tabla35[[#This Row],[PRECIO]]</f>
        <v>0</v>
      </c>
      <c r="N590" s="2">
        <f>+Tabla35[[#This Row],[SALIDAS]]*Tabla35[[#This Row],[PRECIO]]</f>
        <v>0</v>
      </c>
      <c r="O590" s="2">
        <f>+Tabla35[[#This Row],[BALANCE INICIAL2]]+Tabla35[[#This Row],[ENTRADAS3]]-Tabla35[[#This Row],[SALIDAS4]]</f>
        <v>13347.46</v>
      </c>
    </row>
    <row r="591" spans="1:15">
      <c r="A591" s="9" t="s">
        <v>59</v>
      </c>
      <c r="B591" s="16" t="s">
        <v>880</v>
      </c>
      <c r="C591" t="s">
        <v>107</v>
      </c>
      <c r="D591" t="s">
        <v>725</v>
      </c>
      <c r="F591" s="9" t="s">
        <v>820</v>
      </c>
      <c r="G591">
        <v>1</v>
      </c>
      <c r="J591">
        <f>+Tabla35[[#This Row],[BALANCE INICIAL]]+Tabla35[[#This Row],[ENTRADAS]]-Tabla35[[#This Row],[SALIDAS]]</f>
        <v>1</v>
      </c>
      <c r="K591" s="2">
        <v>949</v>
      </c>
      <c r="L591" s="2">
        <f>+Tabla35[[#This Row],[BALANCE INICIAL]]*Tabla35[[#This Row],[PRECIO]]</f>
        <v>949</v>
      </c>
      <c r="M591" s="2">
        <f>+Tabla35[[#This Row],[ENTRADAS]]*Tabla35[[#This Row],[PRECIO]]</f>
        <v>0</v>
      </c>
      <c r="N591" s="2">
        <f>+Tabla35[[#This Row],[SALIDAS]]*Tabla35[[#This Row],[PRECIO]]</f>
        <v>0</v>
      </c>
      <c r="O591" s="2">
        <f>+Tabla35[[#This Row],[BALANCE INICIAL2]]+Tabla35[[#This Row],[ENTRADAS3]]-Tabla35[[#This Row],[SALIDAS4]]</f>
        <v>949</v>
      </c>
    </row>
    <row r="592" spans="1:15">
      <c r="A592" s="9" t="s">
        <v>59</v>
      </c>
      <c r="B592" s="16" t="s">
        <v>880</v>
      </c>
      <c r="C592" t="s">
        <v>107</v>
      </c>
      <c r="D592" t="s">
        <v>726</v>
      </c>
      <c r="F592" s="9" t="s">
        <v>820</v>
      </c>
      <c r="G592">
        <v>3</v>
      </c>
      <c r="J592">
        <f>+Tabla35[[#This Row],[BALANCE INICIAL]]+Tabla35[[#This Row],[ENTRADAS]]-Tabla35[[#This Row],[SALIDAS]]</f>
        <v>3</v>
      </c>
      <c r="K592" s="2">
        <v>2000</v>
      </c>
      <c r="L592" s="2">
        <f>+Tabla35[[#This Row],[BALANCE INICIAL]]*Tabla35[[#This Row],[PRECIO]]</f>
        <v>6000</v>
      </c>
      <c r="M592" s="2">
        <f>+Tabla35[[#This Row],[ENTRADAS]]*Tabla35[[#This Row],[PRECIO]]</f>
        <v>0</v>
      </c>
      <c r="N592" s="2">
        <f>+Tabla35[[#This Row],[SALIDAS]]*Tabla35[[#This Row],[PRECIO]]</f>
        <v>0</v>
      </c>
      <c r="O592" s="2">
        <f>+Tabla35[[#This Row],[BALANCE INICIAL2]]+Tabla35[[#This Row],[ENTRADAS3]]-Tabla35[[#This Row],[SALIDAS4]]</f>
        <v>6000</v>
      </c>
    </row>
    <row r="593" spans="1:15">
      <c r="A593" s="9" t="s">
        <v>59</v>
      </c>
      <c r="B593" s="16" t="s">
        <v>880</v>
      </c>
      <c r="C593" t="s">
        <v>107</v>
      </c>
      <c r="D593" t="s">
        <v>727</v>
      </c>
      <c r="F593" s="9" t="s">
        <v>820</v>
      </c>
      <c r="G593">
        <v>4</v>
      </c>
      <c r="J593">
        <f>+Tabla35[[#This Row],[BALANCE INICIAL]]+Tabla35[[#This Row],[ENTRADAS]]-Tabla35[[#This Row],[SALIDAS]]</f>
        <v>4</v>
      </c>
      <c r="K593" s="2">
        <v>275</v>
      </c>
      <c r="L593" s="2">
        <f>+Tabla35[[#This Row],[BALANCE INICIAL]]*Tabla35[[#This Row],[PRECIO]]</f>
        <v>1100</v>
      </c>
      <c r="M593" s="2">
        <f>+Tabla35[[#This Row],[ENTRADAS]]*Tabla35[[#This Row],[PRECIO]]</f>
        <v>0</v>
      </c>
      <c r="N593" s="2">
        <f>+Tabla35[[#This Row],[SALIDAS]]*Tabla35[[#This Row],[PRECIO]]</f>
        <v>0</v>
      </c>
      <c r="O593" s="2">
        <f>+Tabla35[[#This Row],[BALANCE INICIAL2]]+Tabla35[[#This Row],[ENTRADAS3]]-Tabla35[[#This Row],[SALIDAS4]]</f>
        <v>1100</v>
      </c>
    </row>
    <row r="594" spans="1:15">
      <c r="A594" s="9" t="s">
        <v>59</v>
      </c>
      <c r="B594" s="16" t="s">
        <v>880</v>
      </c>
      <c r="C594" t="s">
        <v>107</v>
      </c>
      <c r="D594" t="s">
        <v>728</v>
      </c>
      <c r="F594" s="9" t="s">
        <v>820</v>
      </c>
      <c r="G594">
        <v>3</v>
      </c>
      <c r="J594">
        <f>+Tabla35[[#This Row],[BALANCE INICIAL]]+Tabla35[[#This Row],[ENTRADAS]]-Tabla35[[#This Row],[SALIDAS]]</f>
        <v>3</v>
      </c>
      <c r="K594" s="2">
        <v>850</v>
      </c>
      <c r="L594" s="2">
        <f>+Tabla35[[#This Row],[BALANCE INICIAL]]*Tabla35[[#This Row],[PRECIO]]</f>
        <v>2550</v>
      </c>
      <c r="M594" s="2">
        <f>+Tabla35[[#This Row],[ENTRADAS]]*Tabla35[[#This Row],[PRECIO]]</f>
        <v>0</v>
      </c>
      <c r="N594" s="2">
        <f>+Tabla35[[#This Row],[SALIDAS]]*Tabla35[[#This Row],[PRECIO]]</f>
        <v>0</v>
      </c>
      <c r="O594" s="2">
        <f>+Tabla35[[#This Row],[BALANCE INICIAL2]]+Tabla35[[#This Row],[ENTRADAS3]]-Tabla35[[#This Row],[SALIDAS4]]</f>
        <v>2550</v>
      </c>
    </row>
    <row r="595" spans="1:15">
      <c r="A595" s="9" t="s">
        <v>59</v>
      </c>
      <c r="B595" s="16" t="s">
        <v>880</v>
      </c>
      <c r="C595" t="s">
        <v>107</v>
      </c>
      <c r="D595" t="s">
        <v>729</v>
      </c>
      <c r="F595" s="9" t="s">
        <v>820</v>
      </c>
      <c r="G595">
        <v>1</v>
      </c>
      <c r="J595">
        <f>+Tabla35[[#This Row],[BALANCE INICIAL]]+Tabla35[[#This Row],[ENTRADAS]]-Tabla35[[#This Row],[SALIDAS]]</f>
        <v>1</v>
      </c>
      <c r="K595" s="2">
        <v>700</v>
      </c>
      <c r="L595" s="2">
        <f>+Tabla35[[#This Row],[BALANCE INICIAL]]*Tabla35[[#This Row],[PRECIO]]</f>
        <v>700</v>
      </c>
      <c r="M595" s="2">
        <f>+Tabla35[[#This Row],[ENTRADAS]]*Tabla35[[#This Row],[PRECIO]]</f>
        <v>0</v>
      </c>
      <c r="N595" s="2">
        <f>+Tabla35[[#This Row],[SALIDAS]]*Tabla35[[#This Row],[PRECIO]]</f>
        <v>0</v>
      </c>
      <c r="O595" s="2">
        <f>+Tabla35[[#This Row],[BALANCE INICIAL2]]+Tabla35[[#This Row],[ENTRADAS3]]-Tabla35[[#This Row],[SALIDAS4]]</f>
        <v>700</v>
      </c>
    </row>
    <row r="596" spans="1:15">
      <c r="A596" s="9" t="s">
        <v>59</v>
      </c>
      <c r="B596" s="16" t="s">
        <v>880</v>
      </c>
      <c r="C596" t="s">
        <v>107</v>
      </c>
      <c r="D596" t="s">
        <v>730</v>
      </c>
      <c r="F596" s="9" t="s">
        <v>820</v>
      </c>
      <c r="G596">
        <v>6</v>
      </c>
      <c r="J596">
        <f>+Tabla35[[#This Row],[BALANCE INICIAL]]+Tabla35[[#This Row],[ENTRADAS]]-Tabla35[[#This Row],[SALIDAS]]</f>
        <v>6</v>
      </c>
      <c r="K596" s="2">
        <v>450</v>
      </c>
      <c r="L596" s="2">
        <f>+Tabla35[[#This Row],[BALANCE INICIAL]]*Tabla35[[#This Row],[PRECIO]]</f>
        <v>2700</v>
      </c>
      <c r="M596" s="2">
        <f>+Tabla35[[#This Row],[ENTRADAS]]*Tabla35[[#This Row],[PRECIO]]</f>
        <v>0</v>
      </c>
      <c r="N596" s="2">
        <f>+Tabla35[[#This Row],[SALIDAS]]*Tabla35[[#This Row],[PRECIO]]</f>
        <v>0</v>
      </c>
      <c r="O596" s="2">
        <f>+Tabla35[[#This Row],[BALANCE INICIAL2]]+Tabla35[[#This Row],[ENTRADAS3]]-Tabla35[[#This Row],[SALIDAS4]]</f>
        <v>2700</v>
      </c>
    </row>
    <row r="597" spans="1:15">
      <c r="A597" s="14" t="s">
        <v>59</v>
      </c>
      <c r="B597" s="16" t="s">
        <v>880</v>
      </c>
      <c r="C597" t="s">
        <v>107</v>
      </c>
      <c r="D597" t="s">
        <v>731</v>
      </c>
      <c r="F597" s="9" t="s">
        <v>820</v>
      </c>
      <c r="G597">
        <v>9</v>
      </c>
      <c r="J597">
        <f>+Tabla35[[#This Row],[BALANCE INICIAL]]+Tabla35[[#This Row],[ENTRADAS]]-Tabla35[[#This Row],[SALIDAS]]</f>
        <v>9</v>
      </c>
      <c r="K597" s="2">
        <v>800</v>
      </c>
      <c r="L597" s="2">
        <f>+Tabla35[[#This Row],[BALANCE INICIAL]]*Tabla35[[#This Row],[PRECIO]]</f>
        <v>7200</v>
      </c>
      <c r="M597" s="2">
        <f>+Tabla35[[#This Row],[ENTRADAS]]*Tabla35[[#This Row],[PRECIO]]</f>
        <v>0</v>
      </c>
      <c r="N597" s="2">
        <f>+Tabla35[[#This Row],[SALIDAS]]*Tabla35[[#This Row],[PRECIO]]</f>
        <v>0</v>
      </c>
      <c r="O597" s="2">
        <f>+Tabla35[[#This Row],[BALANCE INICIAL2]]+Tabla35[[#This Row],[ENTRADAS3]]-Tabla35[[#This Row],[SALIDAS4]]</f>
        <v>7200</v>
      </c>
    </row>
    <row r="598" spans="1:15">
      <c r="A598" s="9" t="s">
        <v>59</v>
      </c>
      <c r="B598" s="16" t="s">
        <v>880</v>
      </c>
      <c r="C598" t="s">
        <v>107</v>
      </c>
      <c r="D598" t="s">
        <v>732</v>
      </c>
      <c r="F598" s="9" t="s">
        <v>834</v>
      </c>
      <c r="G598">
        <v>2</v>
      </c>
      <c r="J598">
        <f>+Tabla35[[#This Row],[BALANCE INICIAL]]+Tabla35[[#This Row],[ENTRADAS]]-Tabla35[[#This Row],[SALIDAS]]</f>
        <v>2</v>
      </c>
      <c r="K598" s="2">
        <v>750</v>
      </c>
      <c r="L598" s="2">
        <f>+Tabla35[[#This Row],[BALANCE INICIAL]]*Tabla35[[#This Row],[PRECIO]]</f>
        <v>1500</v>
      </c>
      <c r="M598" s="2">
        <f>+Tabla35[[#This Row],[ENTRADAS]]*Tabla35[[#This Row],[PRECIO]]</f>
        <v>0</v>
      </c>
      <c r="N598" s="2">
        <f>+Tabla35[[#This Row],[SALIDAS]]*Tabla35[[#This Row],[PRECIO]]</f>
        <v>0</v>
      </c>
      <c r="O598" s="2">
        <f>+Tabla35[[#This Row],[BALANCE INICIAL2]]+Tabla35[[#This Row],[ENTRADAS3]]-Tabla35[[#This Row],[SALIDAS4]]</f>
        <v>1500</v>
      </c>
    </row>
    <row r="599" spans="1:15">
      <c r="A599" s="9" t="s">
        <v>59</v>
      </c>
      <c r="B599" s="16" t="s">
        <v>880</v>
      </c>
      <c r="C599" t="s">
        <v>107</v>
      </c>
      <c r="D599" t="s">
        <v>733</v>
      </c>
      <c r="F599" s="9" t="s">
        <v>820</v>
      </c>
      <c r="G599">
        <v>11</v>
      </c>
      <c r="J599">
        <f>+Tabla35[[#This Row],[BALANCE INICIAL]]+Tabla35[[#This Row],[ENTRADAS]]-Tabla35[[#This Row],[SALIDAS]]</f>
        <v>11</v>
      </c>
      <c r="K599" s="2">
        <v>850</v>
      </c>
      <c r="L599" s="2">
        <f>+Tabla35[[#This Row],[BALANCE INICIAL]]*Tabla35[[#This Row],[PRECIO]]</f>
        <v>9350</v>
      </c>
      <c r="M599" s="2">
        <f>+Tabla35[[#This Row],[ENTRADAS]]*Tabla35[[#This Row],[PRECIO]]</f>
        <v>0</v>
      </c>
      <c r="N599" s="2">
        <f>+Tabla35[[#This Row],[SALIDAS]]*Tabla35[[#This Row],[PRECIO]]</f>
        <v>0</v>
      </c>
      <c r="O599" s="2">
        <f>+Tabla35[[#This Row],[BALANCE INICIAL2]]+Tabla35[[#This Row],[ENTRADAS3]]-Tabla35[[#This Row],[SALIDAS4]]</f>
        <v>9350</v>
      </c>
    </row>
    <row r="600" spans="1:15">
      <c r="A600" s="9" t="s">
        <v>59</v>
      </c>
      <c r="B600" s="16" t="s">
        <v>880</v>
      </c>
      <c r="C600" t="s">
        <v>107</v>
      </c>
      <c r="D600" t="s">
        <v>734</v>
      </c>
      <c r="F600" s="9" t="s">
        <v>820</v>
      </c>
      <c r="G600">
        <v>2</v>
      </c>
      <c r="J600">
        <f>+Tabla35[[#This Row],[BALANCE INICIAL]]+Tabla35[[#This Row],[ENTRADAS]]-Tabla35[[#This Row],[SALIDAS]]</f>
        <v>2</v>
      </c>
      <c r="K600" s="2">
        <v>1050</v>
      </c>
      <c r="L600" s="2">
        <f>+Tabla35[[#This Row],[BALANCE INICIAL]]*Tabla35[[#This Row],[PRECIO]]</f>
        <v>2100</v>
      </c>
      <c r="M600" s="2">
        <f>+Tabla35[[#This Row],[ENTRADAS]]*Tabla35[[#This Row],[PRECIO]]</f>
        <v>0</v>
      </c>
      <c r="N600" s="2">
        <f>+Tabla35[[#This Row],[SALIDAS]]*Tabla35[[#This Row],[PRECIO]]</f>
        <v>0</v>
      </c>
      <c r="O600" s="2">
        <f>+Tabla35[[#This Row],[BALANCE INICIAL2]]+Tabla35[[#This Row],[ENTRADAS3]]-Tabla35[[#This Row],[SALIDAS4]]</f>
        <v>2100</v>
      </c>
    </row>
    <row r="601" spans="1:15">
      <c r="A601" s="9" t="s">
        <v>59</v>
      </c>
      <c r="B601" s="16" t="s">
        <v>880</v>
      </c>
      <c r="C601" t="s">
        <v>107</v>
      </c>
      <c r="D601" t="s">
        <v>735</v>
      </c>
      <c r="F601" s="9" t="s">
        <v>820</v>
      </c>
      <c r="G601">
        <v>1</v>
      </c>
      <c r="J601">
        <f>+Tabla35[[#This Row],[BALANCE INICIAL]]+Tabla35[[#This Row],[ENTRADAS]]-Tabla35[[#This Row],[SALIDAS]]</f>
        <v>1</v>
      </c>
      <c r="K601" s="2">
        <v>1250</v>
      </c>
      <c r="L601" s="2">
        <f>+Tabla35[[#This Row],[BALANCE INICIAL]]*Tabla35[[#This Row],[PRECIO]]</f>
        <v>1250</v>
      </c>
      <c r="M601" s="2">
        <f>+Tabla35[[#This Row],[ENTRADAS]]*Tabla35[[#This Row],[PRECIO]]</f>
        <v>0</v>
      </c>
      <c r="N601" s="2">
        <f>+Tabla35[[#This Row],[SALIDAS]]*Tabla35[[#This Row],[PRECIO]]</f>
        <v>0</v>
      </c>
      <c r="O601" s="2">
        <f>+Tabla35[[#This Row],[BALANCE INICIAL2]]+Tabla35[[#This Row],[ENTRADAS3]]-Tabla35[[#This Row],[SALIDAS4]]</f>
        <v>1250</v>
      </c>
    </row>
    <row r="602" spans="1:15">
      <c r="A602" s="9" t="s">
        <v>59</v>
      </c>
      <c r="B602" s="16" t="s">
        <v>880</v>
      </c>
      <c r="C602" t="s">
        <v>107</v>
      </c>
      <c r="D602" t="s">
        <v>736</v>
      </c>
      <c r="F602" s="9" t="s">
        <v>820</v>
      </c>
      <c r="G602">
        <v>23</v>
      </c>
      <c r="J602">
        <f>+Tabla35[[#This Row],[BALANCE INICIAL]]+Tabla35[[#This Row],[ENTRADAS]]-Tabla35[[#This Row],[SALIDAS]]</f>
        <v>23</v>
      </c>
      <c r="K602" s="2">
        <v>950.3</v>
      </c>
      <c r="L602" s="2">
        <f>+Tabla35[[#This Row],[BALANCE INICIAL]]*Tabla35[[#This Row],[PRECIO]]</f>
        <v>21856.899999999998</v>
      </c>
      <c r="M602" s="2">
        <f>+Tabla35[[#This Row],[ENTRADAS]]*Tabla35[[#This Row],[PRECIO]]</f>
        <v>0</v>
      </c>
      <c r="N602" s="2">
        <f>+Tabla35[[#This Row],[SALIDAS]]*Tabla35[[#This Row],[PRECIO]]</f>
        <v>0</v>
      </c>
      <c r="O602" s="2">
        <f>+Tabla35[[#This Row],[BALANCE INICIAL2]]+Tabla35[[#This Row],[ENTRADAS3]]-Tabla35[[#This Row],[SALIDAS4]]</f>
        <v>21856.899999999998</v>
      </c>
    </row>
    <row r="603" spans="1:15">
      <c r="A603" s="9" t="s">
        <v>59</v>
      </c>
      <c r="B603" s="16" t="s">
        <v>880</v>
      </c>
      <c r="C603" t="s">
        <v>107</v>
      </c>
      <c r="D603" t="s">
        <v>737</v>
      </c>
      <c r="F603" s="9" t="s">
        <v>820</v>
      </c>
      <c r="G603">
        <v>5</v>
      </c>
      <c r="J603">
        <f>+Tabla35[[#This Row],[BALANCE INICIAL]]+Tabla35[[#This Row],[ENTRADAS]]-Tabla35[[#This Row],[SALIDAS]]</f>
        <v>5</v>
      </c>
      <c r="K603" s="2">
        <v>650.5</v>
      </c>
      <c r="L603" s="2">
        <f>+Tabla35[[#This Row],[BALANCE INICIAL]]*Tabla35[[#This Row],[PRECIO]]</f>
        <v>3252.5</v>
      </c>
      <c r="M603" s="2">
        <f>+Tabla35[[#This Row],[ENTRADAS]]*Tabla35[[#This Row],[PRECIO]]</f>
        <v>0</v>
      </c>
      <c r="N603" s="2">
        <f>+Tabla35[[#This Row],[SALIDAS]]*Tabla35[[#This Row],[PRECIO]]</f>
        <v>0</v>
      </c>
      <c r="O603" s="2">
        <f>+Tabla35[[#This Row],[BALANCE INICIAL2]]+Tabla35[[#This Row],[ENTRADAS3]]-Tabla35[[#This Row],[SALIDAS4]]</f>
        <v>3252.5</v>
      </c>
    </row>
    <row r="604" spans="1:15">
      <c r="A604" s="9" t="s">
        <v>59</v>
      </c>
      <c r="B604" s="16" t="s">
        <v>880</v>
      </c>
      <c r="C604" t="s">
        <v>107</v>
      </c>
      <c r="D604" t="s">
        <v>738</v>
      </c>
      <c r="F604" s="9" t="s">
        <v>820</v>
      </c>
      <c r="G604">
        <v>8</v>
      </c>
      <c r="J604">
        <f>+Tabla35[[#This Row],[BALANCE INICIAL]]+Tabla35[[#This Row],[ENTRADAS]]-Tabla35[[#This Row],[SALIDAS]]</f>
        <v>8</v>
      </c>
      <c r="K604" s="2">
        <v>1350</v>
      </c>
      <c r="L604" s="2">
        <f>+Tabla35[[#This Row],[BALANCE INICIAL]]*Tabla35[[#This Row],[PRECIO]]</f>
        <v>10800</v>
      </c>
      <c r="M604" s="2">
        <f>+Tabla35[[#This Row],[ENTRADAS]]*Tabla35[[#This Row],[PRECIO]]</f>
        <v>0</v>
      </c>
      <c r="N604" s="2">
        <f>+Tabla35[[#This Row],[SALIDAS]]*Tabla35[[#This Row],[PRECIO]]</f>
        <v>0</v>
      </c>
      <c r="O604" s="2">
        <f>+Tabla35[[#This Row],[BALANCE INICIAL2]]+Tabla35[[#This Row],[ENTRADAS3]]-Tabla35[[#This Row],[SALIDAS4]]</f>
        <v>10800</v>
      </c>
    </row>
    <row r="605" spans="1:15">
      <c r="A605" s="9" t="s">
        <v>59</v>
      </c>
      <c r="B605" s="16" t="s">
        <v>880</v>
      </c>
      <c r="C605" t="s">
        <v>107</v>
      </c>
      <c r="D605" t="s">
        <v>739</v>
      </c>
      <c r="F605" s="9" t="s">
        <v>820</v>
      </c>
      <c r="G605">
        <v>1</v>
      </c>
      <c r="J605">
        <f>+Tabla35[[#This Row],[BALANCE INICIAL]]+Tabla35[[#This Row],[ENTRADAS]]-Tabla35[[#This Row],[SALIDAS]]</f>
        <v>1</v>
      </c>
      <c r="K605" s="2">
        <v>540</v>
      </c>
      <c r="L605" s="2">
        <f>+Tabla35[[#This Row],[BALANCE INICIAL]]*Tabla35[[#This Row],[PRECIO]]</f>
        <v>540</v>
      </c>
      <c r="M605" s="2">
        <f>+Tabla35[[#This Row],[ENTRADAS]]*Tabla35[[#This Row],[PRECIO]]</f>
        <v>0</v>
      </c>
      <c r="N605" s="2">
        <f>+Tabla35[[#This Row],[SALIDAS]]*Tabla35[[#This Row],[PRECIO]]</f>
        <v>0</v>
      </c>
      <c r="O605" s="2">
        <f>+Tabla35[[#This Row],[BALANCE INICIAL2]]+Tabla35[[#This Row],[ENTRADAS3]]-Tabla35[[#This Row],[SALIDAS4]]</f>
        <v>540</v>
      </c>
    </row>
    <row r="606" spans="1:15">
      <c r="A606" s="9" t="s">
        <v>59</v>
      </c>
      <c r="B606" s="16" t="s">
        <v>880</v>
      </c>
      <c r="C606" t="s">
        <v>107</v>
      </c>
      <c r="D606" t="s">
        <v>740</v>
      </c>
      <c r="F606" s="9" t="s">
        <v>820</v>
      </c>
      <c r="G606">
        <v>4</v>
      </c>
      <c r="J606">
        <f>+Tabla35[[#This Row],[BALANCE INICIAL]]+Tabla35[[#This Row],[ENTRADAS]]-Tabla35[[#This Row],[SALIDAS]]</f>
        <v>4</v>
      </c>
      <c r="K606" s="2">
        <v>650</v>
      </c>
      <c r="L606" s="2">
        <f>+Tabla35[[#This Row],[BALANCE INICIAL]]*Tabla35[[#This Row],[PRECIO]]</f>
        <v>2600</v>
      </c>
      <c r="M606" s="2">
        <f>+Tabla35[[#This Row],[ENTRADAS]]*Tabla35[[#This Row],[PRECIO]]</f>
        <v>0</v>
      </c>
      <c r="N606" s="2">
        <f>+Tabla35[[#This Row],[SALIDAS]]*Tabla35[[#This Row],[PRECIO]]</f>
        <v>0</v>
      </c>
      <c r="O606" s="2">
        <f>+Tabla35[[#This Row],[BALANCE INICIAL2]]+Tabla35[[#This Row],[ENTRADAS3]]-Tabla35[[#This Row],[SALIDAS4]]</f>
        <v>2600</v>
      </c>
    </row>
    <row r="607" spans="1:15">
      <c r="A607" s="9" t="s">
        <v>59</v>
      </c>
      <c r="B607" s="16" t="s">
        <v>880</v>
      </c>
      <c r="C607" t="s">
        <v>107</v>
      </c>
      <c r="D607" t="s">
        <v>741</v>
      </c>
      <c r="F607" s="9" t="s">
        <v>820</v>
      </c>
      <c r="G607">
        <v>1</v>
      </c>
      <c r="J607">
        <f>+Tabla35[[#This Row],[BALANCE INICIAL]]+Tabla35[[#This Row],[ENTRADAS]]-Tabla35[[#This Row],[SALIDAS]]</f>
        <v>1</v>
      </c>
      <c r="K607" s="2">
        <v>750</v>
      </c>
      <c r="L607" s="2">
        <f>+Tabla35[[#This Row],[BALANCE INICIAL]]*Tabla35[[#This Row],[PRECIO]]</f>
        <v>750</v>
      </c>
      <c r="M607" s="2">
        <f>+Tabla35[[#This Row],[ENTRADAS]]*Tabla35[[#This Row],[PRECIO]]</f>
        <v>0</v>
      </c>
      <c r="N607" s="2">
        <f>+Tabla35[[#This Row],[SALIDAS]]*Tabla35[[#This Row],[PRECIO]]</f>
        <v>0</v>
      </c>
      <c r="O607" s="2">
        <f>+Tabla35[[#This Row],[BALANCE INICIAL2]]+Tabla35[[#This Row],[ENTRADAS3]]-Tabla35[[#This Row],[SALIDAS4]]</f>
        <v>750</v>
      </c>
    </row>
    <row r="608" spans="1:15">
      <c r="A608" s="9" t="s">
        <v>59</v>
      </c>
      <c r="B608" s="16" t="s">
        <v>880</v>
      </c>
      <c r="C608" t="s">
        <v>107</v>
      </c>
      <c r="D608" t="s">
        <v>742</v>
      </c>
      <c r="F608" s="9" t="s">
        <v>820</v>
      </c>
      <c r="G608">
        <v>7</v>
      </c>
      <c r="J608">
        <f>+Tabla35[[#This Row],[BALANCE INICIAL]]+Tabla35[[#This Row],[ENTRADAS]]-Tabla35[[#This Row],[SALIDAS]]</f>
        <v>7</v>
      </c>
      <c r="K608" s="2">
        <v>600</v>
      </c>
      <c r="L608" s="2">
        <f>+Tabla35[[#This Row],[BALANCE INICIAL]]*Tabla35[[#This Row],[PRECIO]]</f>
        <v>4200</v>
      </c>
      <c r="M608" s="2">
        <f>+Tabla35[[#This Row],[ENTRADAS]]*Tabla35[[#This Row],[PRECIO]]</f>
        <v>0</v>
      </c>
      <c r="N608" s="2">
        <f>+Tabla35[[#This Row],[SALIDAS]]*Tabla35[[#This Row],[PRECIO]]</f>
        <v>0</v>
      </c>
      <c r="O608" s="2">
        <f>+Tabla35[[#This Row],[BALANCE INICIAL2]]+Tabla35[[#This Row],[ENTRADAS3]]-Tabla35[[#This Row],[SALIDAS4]]</f>
        <v>4200</v>
      </c>
    </row>
    <row r="609" spans="1:15">
      <c r="A609" s="9" t="s">
        <v>59</v>
      </c>
      <c r="B609" s="16" t="s">
        <v>880</v>
      </c>
      <c r="C609" t="s">
        <v>107</v>
      </c>
      <c r="D609" t="s">
        <v>743</v>
      </c>
      <c r="F609" s="9" t="s">
        <v>820</v>
      </c>
      <c r="G609">
        <v>1</v>
      </c>
      <c r="J609">
        <f>+Tabla35[[#This Row],[BALANCE INICIAL]]+Tabla35[[#This Row],[ENTRADAS]]-Tabla35[[#This Row],[SALIDAS]]</f>
        <v>1</v>
      </c>
      <c r="K609" s="2">
        <v>450</v>
      </c>
      <c r="L609" s="2">
        <f>+Tabla35[[#This Row],[BALANCE INICIAL]]*Tabla35[[#This Row],[PRECIO]]</f>
        <v>450</v>
      </c>
      <c r="M609" s="2">
        <f>+Tabla35[[#This Row],[ENTRADAS]]*Tabla35[[#This Row],[PRECIO]]</f>
        <v>0</v>
      </c>
      <c r="N609" s="2">
        <f>+Tabla35[[#This Row],[SALIDAS]]*Tabla35[[#This Row],[PRECIO]]</f>
        <v>0</v>
      </c>
      <c r="O609" s="2">
        <f>+Tabla35[[#This Row],[BALANCE INICIAL2]]+Tabla35[[#This Row],[ENTRADAS3]]-Tabla35[[#This Row],[SALIDAS4]]</f>
        <v>450</v>
      </c>
    </row>
    <row r="610" spans="1:15">
      <c r="A610" s="9" t="s">
        <v>59</v>
      </c>
      <c r="B610" s="16" t="s">
        <v>880</v>
      </c>
      <c r="C610" t="s">
        <v>107</v>
      </c>
      <c r="D610" t="s">
        <v>744</v>
      </c>
      <c r="F610" s="9" t="s">
        <v>820</v>
      </c>
      <c r="G610">
        <v>5</v>
      </c>
      <c r="J610">
        <f>+Tabla35[[#This Row],[BALANCE INICIAL]]+Tabla35[[#This Row],[ENTRADAS]]-Tabla35[[#This Row],[SALIDAS]]</f>
        <v>5</v>
      </c>
      <c r="K610" s="2">
        <v>400</v>
      </c>
      <c r="L610" s="2">
        <f>+Tabla35[[#This Row],[BALANCE INICIAL]]*Tabla35[[#This Row],[PRECIO]]</f>
        <v>2000</v>
      </c>
      <c r="M610" s="2">
        <f>+Tabla35[[#This Row],[ENTRADAS]]*Tabla35[[#This Row],[PRECIO]]</f>
        <v>0</v>
      </c>
      <c r="N610" s="2">
        <f>+Tabla35[[#This Row],[SALIDAS]]*Tabla35[[#This Row],[PRECIO]]</f>
        <v>0</v>
      </c>
      <c r="O610" s="2">
        <f>+Tabla35[[#This Row],[BALANCE INICIAL2]]+Tabla35[[#This Row],[ENTRADAS3]]-Tabla35[[#This Row],[SALIDAS4]]</f>
        <v>2000</v>
      </c>
    </row>
    <row r="611" spans="1:15">
      <c r="A611" s="9" t="s">
        <v>59</v>
      </c>
      <c r="B611" s="16" t="s">
        <v>880</v>
      </c>
      <c r="C611" t="s">
        <v>107</v>
      </c>
      <c r="D611" t="s">
        <v>745</v>
      </c>
      <c r="F611" s="9" t="s">
        <v>820</v>
      </c>
      <c r="G611">
        <v>6</v>
      </c>
      <c r="J611">
        <f>+Tabla35[[#This Row],[BALANCE INICIAL]]+Tabla35[[#This Row],[ENTRADAS]]-Tabla35[[#This Row],[SALIDAS]]</f>
        <v>6</v>
      </c>
      <c r="K611" s="2">
        <v>575</v>
      </c>
      <c r="L611" s="2">
        <f>+Tabla35[[#This Row],[BALANCE INICIAL]]*Tabla35[[#This Row],[PRECIO]]</f>
        <v>3450</v>
      </c>
      <c r="M611" s="2">
        <f>+Tabla35[[#This Row],[ENTRADAS]]*Tabla35[[#This Row],[PRECIO]]</f>
        <v>0</v>
      </c>
      <c r="N611" s="2">
        <f>+Tabla35[[#This Row],[SALIDAS]]*Tabla35[[#This Row],[PRECIO]]</f>
        <v>0</v>
      </c>
      <c r="O611" s="2">
        <f>+Tabla35[[#This Row],[BALANCE INICIAL2]]+Tabla35[[#This Row],[ENTRADAS3]]-Tabla35[[#This Row],[SALIDAS4]]</f>
        <v>3450</v>
      </c>
    </row>
    <row r="612" spans="1:15">
      <c r="A612" s="9" t="s">
        <v>59</v>
      </c>
      <c r="B612" s="16" t="s">
        <v>880</v>
      </c>
      <c r="C612" t="s">
        <v>107</v>
      </c>
      <c r="D612" t="s">
        <v>746</v>
      </c>
      <c r="F612" s="9" t="s">
        <v>820</v>
      </c>
      <c r="G612">
        <v>5</v>
      </c>
      <c r="J612">
        <f>+Tabla35[[#This Row],[BALANCE INICIAL]]+Tabla35[[#This Row],[ENTRADAS]]-Tabla35[[#This Row],[SALIDAS]]</f>
        <v>5</v>
      </c>
      <c r="K612" s="2">
        <v>495</v>
      </c>
      <c r="L612" s="2">
        <f>+Tabla35[[#This Row],[BALANCE INICIAL]]*Tabla35[[#This Row],[PRECIO]]</f>
        <v>2475</v>
      </c>
      <c r="M612" s="2">
        <f>+Tabla35[[#This Row],[ENTRADAS]]*Tabla35[[#This Row],[PRECIO]]</f>
        <v>0</v>
      </c>
      <c r="N612" s="2">
        <f>+Tabla35[[#This Row],[SALIDAS]]*Tabla35[[#This Row],[PRECIO]]</f>
        <v>0</v>
      </c>
      <c r="O612" s="2">
        <f>+Tabla35[[#This Row],[BALANCE INICIAL2]]+Tabla35[[#This Row],[ENTRADAS3]]-Tabla35[[#This Row],[SALIDAS4]]</f>
        <v>2475</v>
      </c>
    </row>
    <row r="613" spans="1:15">
      <c r="A613" s="9" t="s">
        <v>59</v>
      </c>
      <c r="B613" s="16" t="s">
        <v>880</v>
      </c>
      <c r="C613" t="s">
        <v>107</v>
      </c>
      <c r="D613" t="s">
        <v>747</v>
      </c>
      <c r="F613" s="9" t="s">
        <v>820</v>
      </c>
      <c r="G613">
        <v>6</v>
      </c>
      <c r="J613">
        <f>+Tabla35[[#This Row],[BALANCE INICIAL]]+Tabla35[[#This Row],[ENTRADAS]]-Tabla35[[#This Row],[SALIDAS]]</f>
        <v>6</v>
      </c>
      <c r="K613" s="2">
        <v>450</v>
      </c>
      <c r="L613" s="2">
        <f>+Tabla35[[#This Row],[BALANCE INICIAL]]*Tabla35[[#This Row],[PRECIO]]</f>
        <v>2700</v>
      </c>
      <c r="M613" s="2">
        <f>+Tabla35[[#This Row],[ENTRADAS]]*Tabla35[[#This Row],[PRECIO]]</f>
        <v>0</v>
      </c>
      <c r="N613" s="2">
        <f>+Tabla35[[#This Row],[SALIDAS]]*Tabla35[[#This Row],[PRECIO]]</f>
        <v>0</v>
      </c>
      <c r="O613" s="2">
        <f>+Tabla35[[#This Row],[BALANCE INICIAL2]]+Tabla35[[#This Row],[ENTRADAS3]]-Tabla35[[#This Row],[SALIDAS4]]</f>
        <v>2700</v>
      </c>
    </row>
    <row r="614" spans="1:15">
      <c r="A614" s="9" t="s">
        <v>59</v>
      </c>
      <c r="B614" s="16" t="s">
        <v>880</v>
      </c>
      <c r="C614" t="s">
        <v>107</v>
      </c>
      <c r="D614" t="s">
        <v>748</v>
      </c>
      <c r="F614" s="9" t="s">
        <v>820</v>
      </c>
      <c r="G614">
        <v>2</v>
      </c>
      <c r="J614">
        <f>+Tabla35[[#This Row],[BALANCE INICIAL]]+Tabla35[[#This Row],[ENTRADAS]]-Tabla35[[#This Row],[SALIDAS]]</f>
        <v>2</v>
      </c>
      <c r="K614" s="2">
        <v>2144</v>
      </c>
      <c r="L614" s="2">
        <f>+Tabla35[[#This Row],[BALANCE INICIAL]]*Tabla35[[#This Row],[PRECIO]]</f>
        <v>4288</v>
      </c>
      <c r="M614" s="2">
        <f>+Tabla35[[#This Row],[ENTRADAS]]*Tabla35[[#This Row],[PRECIO]]</f>
        <v>0</v>
      </c>
      <c r="N614" s="2">
        <f>+Tabla35[[#This Row],[SALIDAS]]*Tabla35[[#This Row],[PRECIO]]</f>
        <v>0</v>
      </c>
      <c r="O614" s="2">
        <f>+Tabla35[[#This Row],[BALANCE INICIAL2]]+Tabla35[[#This Row],[ENTRADAS3]]-Tabla35[[#This Row],[SALIDAS4]]</f>
        <v>4288</v>
      </c>
    </row>
    <row r="615" spans="1:15">
      <c r="A615" s="9" t="s">
        <v>59</v>
      </c>
      <c r="B615" s="16" t="s">
        <v>880</v>
      </c>
      <c r="C615" t="s">
        <v>107</v>
      </c>
      <c r="D615" t="s">
        <v>749</v>
      </c>
      <c r="F615" s="9" t="s">
        <v>820</v>
      </c>
      <c r="G615">
        <v>21</v>
      </c>
      <c r="J615">
        <f>+Tabla35[[#This Row],[BALANCE INICIAL]]+Tabla35[[#This Row],[ENTRADAS]]-Tabla35[[#This Row],[SALIDAS]]</f>
        <v>21</v>
      </c>
      <c r="K615" s="2">
        <v>190</v>
      </c>
      <c r="L615" s="2">
        <f>+Tabla35[[#This Row],[BALANCE INICIAL]]*Tabla35[[#This Row],[PRECIO]]</f>
        <v>3990</v>
      </c>
      <c r="M615" s="2">
        <f>+Tabla35[[#This Row],[ENTRADAS]]*Tabla35[[#This Row],[PRECIO]]</f>
        <v>0</v>
      </c>
      <c r="N615" s="2">
        <f>+Tabla35[[#This Row],[SALIDAS]]*Tabla35[[#This Row],[PRECIO]]</f>
        <v>0</v>
      </c>
      <c r="O615" s="2">
        <f>+Tabla35[[#This Row],[BALANCE INICIAL2]]+Tabla35[[#This Row],[ENTRADAS3]]-Tabla35[[#This Row],[SALIDAS4]]</f>
        <v>3990</v>
      </c>
    </row>
    <row r="616" spans="1:15">
      <c r="A616" s="9" t="s">
        <v>59</v>
      </c>
      <c r="B616" s="16" t="s">
        <v>880</v>
      </c>
      <c r="C616" t="s">
        <v>107</v>
      </c>
      <c r="D616" t="s">
        <v>750</v>
      </c>
      <c r="F616" s="9" t="s">
        <v>820</v>
      </c>
      <c r="G616">
        <v>3</v>
      </c>
      <c r="J616">
        <f>+Tabla35[[#This Row],[BALANCE INICIAL]]+Tabla35[[#This Row],[ENTRADAS]]-Tabla35[[#This Row],[SALIDAS]]</f>
        <v>3</v>
      </c>
      <c r="K616" s="2">
        <v>350</v>
      </c>
      <c r="L616" s="2">
        <f>+Tabla35[[#This Row],[BALANCE INICIAL]]*Tabla35[[#This Row],[PRECIO]]</f>
        <v>1050</v>
      </c>
      <c r="M616" s="2">
        <f>+Tabla35[[#This Row],[ENTRADAS]]*Tabla35[[#This Row],[PRECIO]]</f>
        <v>0</v>
      </c>
      <c r="N616" s="2">
        <f>+Tabla35[[#This Row],[SALIDAS]]*Tabla35[[#This Row],[PRECIO]]</f>
        <v>0</v>
      </c>
      <c r="O616" s="2">
        <f>+Tabla35[[#This Row],[BALANCE INICIAL2]]+Tabla35[[#This Row],[ENTRADAS3]]-Tabla35[[#This Row],[SALIDAS4]]</f>
        <v>1050</v>
      </c>
    </row>
    <row r="617" spans="1:15">
      <c r="A617" s="9" t="s">
        <v>59</v>
      </c>
      <c r="B617" s="16" t="s">
        <v>880</v>
      </c>
      <c r="C617" t="s">
        <v>107</v>
      </c>
      <c r="D617" t="s">
        <v>751</v>
      </c>
      <c r="F617" s="9" t="s">
        <v>820</v>
      </c>
      <c r="G617">
        <v>23</v>
      </c>
      <c r="J617">
        <f>+Tabla35[[#This Row],[BALANCE INICIAL]]+Tabla35[[#This Row],[ENTRADAS]]-Tabla35[[#This Row],[SALIDAS]]</f>
        <v>23</v>
      </c>
      <c r="K617" s="2">
        <v>75</v>
      </c>
      <c r="L617" s="2">
        <f>+Tabla35[[#This Row],[BALANCE INICIAL]]*Tabla35[[#This Row],[PRECIO]]</f>
        <v>1725</v>
      </c>
      <c r="M617" s="2">
        <f>+Tabla35[[#This Row],[ENTRADAS]]*Tabla35[[#This Row],[PRECIO]]</f>
        <v>0</v>
      </c>
      <c r="N617" s="2">
        <f>+Tabla35[[#This Row],[SALIDAS]]*Tabla35[[#This Row],[PRECIO]]</f>
        <v>0</v>
      </c>
      <c r="O617" s="2">
        <f>+Tabla35[[#This Row],[BALANCE INICIAL2]]+Tabla35[[#This Row],[ENTRADAS3]]-Tabla35[[#This Row],[SALIDAS4]]</f>
        <v>1725</v>
      </c>
    </row>
    <row r="618" spans="1:15">
      <c r="A618" s="9" t="s">
        <v>59</v>
      </c>
      <c r="B618" s="16" t="s">
        <v>880</v>
      </c>
      <c r="C618" t="s">
        <v>107</v>
      </c>
      <c r="D618" t="s">
        <v>752</v>
      </c>
      <c r="F618" s="9" t="s">
        <v>820</v>
      </c>
      <c r="G618">
        <v>7</v>
      </c>
      <c r="J618">
        <f>+Tabla35[[#This Row],[BALANCE INICIAL]]+Tabla35[[#This Row],[ENTRADAS]]-Tabla35[[#This Row],[SALIDAS]]</f>
        <v>7</v>
      </c>
      <c r="K618" s="2">
        <v>1350</v>
      </c>
      <c r="L618" s="2">
        <f>+Tabla35[[#This Row],[BALANCE INICIAL]]*Tabla35[[#This Row],[PRECIO]]</f>
        <v>9450</v>
      </c>
      <c r="M618" s="2">
        <f>+Tabla35[[#This Row],[ENTRADAS]]*Tabla35[[#This Row],[PRECIO]]</f>
        <v>0</v>
      </c>
      <c r="N618" s="2">
        <f>+Tabla35[[#This Row],[SALIDAS]]*Tabla35[[#This Row],[PRECIO]]</f>
        <v>0</v>
      </c>
      <c r="O618" s="2">
        <f>+Tabla35[[#This Row],[BALANCE INICIAL2]]+Tabla35[[#This Row],[ENTRADAS3]]-Tabla35[[#This Row],[SALIDAS4]]</f>
        <v>9450</v>
      </c>
    </row>
    <row r="619" spans="1:15">
      <c r="A619" s="9" t="s">
        <v>59</v>
      </c>
      <c r="B619" s="16" t="s">
        <v>880</v>
      </c>
      <c r="C619" t="s">
        <v>107</v>
      </c>
      <c r="D619" t="s">
        <v>753</v>
      </c>
      <c r="F619" s="9" t="s">
        <v>820</v>
      </c>
      <c r="G619">
        <v>10</v>
      </c>
      <c r="J619">
        <f>+Tabla35[[#This Row],[BALANCE INICIAL]]+Tabla35[[#This Row],[ENTRADAS]]-Tabla35[[#This Row],[SALIDAS]]</f>
        <v>10</v>
      </c>
      <c r="K619" s="2">
        <v>1450</v>
      </c>
      <c r="L619" s="2">
        <f>+Tabla35[[#This Row],[BALANCE INICIAL]]*Tabla35[[#This Row],[PRECIO]]</f>
        <v>14500</v>
      </c>
      <c r="M619" s="2">
        <f>+Tabla35[[#This Row],[ENTRADAS]]*Tabla35[[#This Row],[PRECIO]]</f>
        <v>0</v>
      </c>
      <c r="N619" s="2">
        <f>+Tabla35[[#This Row],[SALIDAS]]*Tabla35[[#This Row],[PRECIO]]</f>
        <v>0</v>
      </c>
      <c r="O619" s="2">
        <f>+Tabla35[[#This Row],[BALANCE INICIAL2]]+Tabla35[[#This Row],[ENTRADAS3]]-Tabla35[[#This Row],[SALIDAS4]]</f>
        <v>14500</v>
      </c>
    </row>
    <row r="620" spans="1:15">
      <c r="A620" s="9" t="s">
        <v>59</v>
      </c>
      <c r="B620" s="16" t="s">
        <v>880</v>
      </c>
      <c r="C620" t="s">
        <v>107</v>
      </c>
      <c r="D620" t="s">
        <v>756</v>
      </c>
      <c r="F620" s="9" t="s">
        <v>820</v>
      </c>
      <c r="G620">
        <v>4</v>
      </c>
      <c r="J620">
        <f>+Tabla35[[#This Row],[BALANCE INICIAL]]+Tabla35[[#This Row],[ENTRADAS]]-Tabla35[[#This Row],[SALIDAS]]</f>
        <v>4</v>
      </c>
      <c r="K620" s="2">
        <v>260</v>
      </c>
      <c r="L620" s="2">
        <f>+Tabla35[[#This Row],[BALANCE INICIAL]]*Tabla35[[#This Row],[PRECIO]]</f>
        <v>1040</v>
      </c>
      <c r="M620" s="2">
        <f>+Tabla35[[#This Row],[ENTRADAS]]*Tabla35[[#This Row],[PRECIO]]</f>
        <v>0</v>
      </c>
      <c r="N620" s="2">
        <f>+Tabla35[[#This Row],[SALIDAS]]*Tabla35[[#This Row],[PRECIO]]</f>
        <v>0</v>
      </c>
      <c r="O620" s="2">
        <f>+Tabla35[[#This Row],[BALANCE INICIAL2]]+Tabla35[[#This Row],[ENTRADAS3]]-Tabla35[[#This Row],[SALIDAS4]]</f>
        <v>1040</v>
      </c>
    </row>
    <row r="621" spans="1:15">
      <c r="A621" s="9" t="s">
        <v>59</v>
      </c>
      <c r="B621" s="16" t="s">
        <v>880</v>
      </c>
      <c r="C621" t="s">
        <v>107</v>
      </c>
      <c r="D621" t="s">
        <v>757</v>
      </c>
      <c r="F621" s="9" t="s">
        <v>820</v>
      </c>
      <c r="G621">
        <v>2</v>
      </c>
      <c r="I621">
        <v>1</v>
      </c>
      <c r="J621">
        <f>+Tabla35[[#This Row],[BALANCE INICIAL]]+Tabla35[[#This Row],[ENTRADAS]]-Tabla35[[#This Row],[SALIDAS]]</f>
        <v>1</v>
      </c>
      <c r="K621" s="2">
        <v>1980</v>
      </c>
      <c r="L621" s="2">
        <f>+Tabla35[[#This Row],[BALANCE INICIAL]]*Tabla35[[#This Row],[PRECIO]]</f>
        <v>3960</v>
      </c>
      <c r="M621" s="2">
        <f>+Tabla35[[#This Row],[ENTRADAS]]*Tabla35[[#This Row],[PRECIO]]</f>
        <v>0</v>
      </c>
      <c r="N621" s="2">
        <f>+Tabla35[[#This Row],[SALIDAS]]*Tabla35[[#This Row],[PRECIO]]</f>
        <v>1980</v>
      </c>
      <c r="O621" s="2">
        <f>+Tabla35[[#This Row],[BALANCE INICIAL2]]+Tabla35[[#This Row],[ENTRADAS3]]-Tabla35[[#This Row],[SALIDAS4]]</f>
        <v>1980</v>
      </c>
    </row>
    <row r="622" spans="1:15">
      <c r="A622" s="9" t="s">
        <v>59</v>
      </c>
      <c r="B622" s="16" t="s">
        <v>880</v>
      </c>
      <c r="C622" t="s">
        <v>107</v>
      </c>
      <c r="D622" t="s">
        <v>758</v>
      </c>
      <c r="F622" s="9" t="s">
        <v>820</v>
      </c>
      <c r="G622">
        <v>38</v>
      </c>
      <c r="J622">
        <f>+Tabla35[[#This Row],[BALANCE INICIAL]]+Tabla35[[#This Row],[ENTRADAS]]-Tabla35[[#This Row],[SALIDAS]]</f>
        <v>38</v>
      </c>
      <c r="K622" s="2">
        <v>250</v>
      </c>
      <c r="L622" s="2">
        <f>+Tabla35[[#This Row],[BALANCE INICIAL]]*Tabla35[[#This Row],[PRECIO]]</f>
        <v>9500</v>
      </c>
      <c r="M622" s="2">
        <f>+Tabla35[[#This Row],[ENTRADAS]]*Tabla35[[#This Row],[PRECIO]]</f>
        <v>0</v>
      </c>
      <c r="N622" s="2">
        <f>+Tabla35[[#This Row],[SALIDAS]]*Tabla35[[#This Row],[PRECIO]]</f>
        <v>0</v>
      </c>
      <c r="O622" s="2">
        <f>+Tabla35[[#This Row],[BALANCE INICIAL2]]+Tabla35[[#This Row],[ENTRADAS3]]-Tabla35[[#This Row],[SALIDAS4]]</f>
        <v>9500</v>
      </c>
    </row>
    <row r="623" spans="1:15">
      <c r="A623" s="9" t="s">
        <v>59</v>
      </c>
      <c r="B623" s="16" t="s">
        <v>880</v>
      </c>
      <c r="C623" t="s">
        <v>107</v>
      </c>
      <c r="D623" t="s">
        <v>759</v>
      </c>
      <c r="F623" s="9" t="s">
        <v>820</v>
      </c>
      <c r="G623">
        <v>3</v>
      </c>
      <c r="J623">
        <f>+Tabla35[[#This Row],[BALANCE INICIAL]]+Tabla35[[#This Row],[ENTRADAS]]-Tabla35[[#This Row],[SALIDAS]]</f>
        <v>3</v>
      </c>
      <c r="K623" s="2">
        <v>750</v>
      </c>
      <c r="L623" s="2">
        <f>+Tabla35[[#This Row],[BALANCE INICIAL]]*Tabla35[[#This Row],[PRECIO]]</f>
        <v>2250</v>
      </c>
      <c r="M623" s="2">
        <f>+Tabla35[[#This Row],[ENTRADAS]]*Tabla35[[#This Row],[PRECIO]]</f>
        <v>0</v>
      </c>
      <c r="N623" s="2">
        <f>+Tabla35[[#This Row],[SALIDAS]]*Tabla35[[#This Row],[PRECIO]]</f>
        <v>0</v>
      </c>
      <c r="O623" s="2">
        <f>+Tabla35[[#This Row],[BALANCE INICIAL2]]+Tabla35[[#This Row],[ENTRADAS3]]-Tabla35[[#This Row],[SALIDAS4]]</f>
        <v>2250</v>
      </c>
    </row>
    <row r="624" spans="1:15">
      <c r="A624" s="9" t="s">
        <v>59</v>
      </c>
      <c r="B624" s="16" t="s">
        <v>880</v>
      </c>
      <c r="C624" t="s">
        <v>107</v>
      </c>
      <c r="D624" t="s">
        <v>760</v>
      </c>
      <c r="F624" s="9" t="s">
        <v>820</v>
      </c>
      <c r="G624">
        <v>16</v>
      </c>
      <c r="J624">
        <f>+Tabla35[[#This Row],[BALANCE INICIAL]]+Tabla35[[#This Row],[ENTRADAS]]-Tabla35[[#This Row],[SALIDAS]]</f>
        <v>16</v>
      </c>
      <c r="K624" s="2">
        <v>190</v>
      </c>
      <c r="L624" s="2">
        <f>+Tabla35[[#This Row],[BALANCE INICIAL]]*Tabla35[[#This Row],[PRECIO]]</f>
        <v>3040</v>
      </c>
      <c r="M624" s="2">
        <f>+Tabla35[[#This Row],[ENTRADAS]]*Tabla35[[#This Row],[PRECIO]]</f>
        <v>0</v>
      </c>
      <c r="N624" s="2">
        <f>+Tabla35[[#This Row],[SALIDAS]]*Tabla35[[#This Row],[PRECIO]]</f>
        <v>0</v>
      </c>
      <c r="O624" s="2">
        <f>+Tabla35[[#This Row],[BALANCE INICIAL2]]+Tabla35[[#This Row],[ENTRADAS3]]-Tabla35[[#This Row],[SALIDAS4]]</f>
        <v>3040</v>
      </c>
    </row>
    <row r="625" spans="1:15">
      <c r="A625" s="9" t="s">
        <v>59</v>
      </c>
      <c r="B625" s="16" t="s">
        <v>880</v>
      </c>
      <c r="C625" t="s">
        <v>107</v>
      </c>
      <c r="D625" t="s">
        <v>761</v>
      </c>
      <c r="F625" s="9" t="s">
        <v>820</v>
      </c>
      <c r="G625">
        <v>2</v>
      </c>
      <c r="J625">
        <f>+Tabla35[[#This Row],[BALANCE INICIAL]]+Tabla35[[#This Row],[ENTRADAS]]-Tabla35[[#This Row],[SALIDAS]]</f>
        <v>2</v>
      </c>
      <c r="K625" s="2">
        <v>200</v>
      </c>
      <c r="L625" s="2">
        <f>+Tabla35[[#This Row],[BALANCE INICIAL]]*Tabla35[[#This Row],[PRECIO]]</f>
        <v>400</v>
      </c>
      <c r="M625" s="2">
        <f>+Tabla35[[#This Row],[ENTRADAS]]*Tabla35[[#This Row],[PRECIO]]</f>
        <v>0</v>
      </c>
      <c r="N625" s="2">
        <f>+Tabla35[[#This Row],[SALIDAS]]*Tabla35[[#This Row],[PRECIO]]</f>
        <v>0</v>
      </c>
      <c r="O625" s="2">
        <f>+Tabla35[[#This Row],[BALANCE INICIAL2]]+Tabla35[[#This Row],[ENTRADAS3]]-Tabla35[[#This Row],[SALIDAS4]]</f>
        <v>400</v>
      </c>
    </row>
    <row r="626" spans="1:15">
      <c r="A626" s="9" t="s">
        <v>59</v>
      </c>
      <c r="B626" s="16" t="s">
        <v>880</v>
      </c>
      <c r="C626" t="s">
        <v>107</v>
      </c>
      <c r="D626" t="s">
        <v>762</v>
      </c>
      <c r="F626" s="9" t="s">
        <v>820</v>
      </c>
      <c r="G626">
        <v>4</v>
      </c>
      <c r="J626">
        <f>+Tabla35[[#This Row],[BALANCE INICIAL]]+Tabla35[[#This Row],[ENTRADAS]]-Tabla35[[#This Row],[SALIDAS]]</f>
        <v>4</v>
      </c>
      <c r="K626" s="2">
        <v>187</v>
      </c>
      <c r="L626" s="2">
        <f>+Tabla35[[#This Row],[BALANCE INICIAL]]*Tabla35[[#This Row],[PRECIO]]</f>
        <v>748</v>
      </c>
      <c r="M626" s="2">
        <f>+Tabla35[[#This Row],[ENTRADAS]]*Tabla35[[#This Row],[PRECIO]]</f>
        <v>0</v>
      </c>
      <c r="N626" s="2">
        <f>+Tabla35[[#This Row],[SALIDAS]]*Tabla35[[#This Row],[PRECIO]]</f>
        <v>0</v>
      </c>
      <c r="O626" s="2">
        <f>+Tabla35[[#This Row],[BALANCE INICIAL2]]+Tabla35[[#This Row],[ENTRADAS3]]-Tabla35[[#This Row],[SALIDAS4]]</f>
        <v>748</v>
      </c>
    </row>
    <row r="627" spans="1:15">
      <c r="A627" s="9" t="s">
        <v>59</v>
      </c>
      <c r="B627" s="16" t="s">
        <v>880</v>
      </c>
      <c r="C627" t="s">
        <v>107</v>
      </c>
      <c r="D627" t="s">
        <v>763</v>
      </c>
      <c r="F627" s="9" t="s">
        <v>820</v>
      </c>
      <c r="G627">
        <v>2</v>
      </c>
      <c r="J627">
        <f>+Tabla35[[#This Row],[BALANCE INICIAL]]+Tabla35[[#This Row],[ENTRADAS]]-Tabla35[[#This Row],[SALIDAS]]</f>
        <v>2</v>
      </c>
      <c r="K627" s="2">
        <v>170</v>
      </c>
      <c r="L627" s="2">
        <f>+Tabla35[[#This Row],[BALANCE INICIAL]]*Tabla35[[#This Row],[PRECIO]]</f>
        <v>340</v>
      </c>
      <c r="M627" s="2">
        <f>+Tabla35[[#This Row],[ENTRADAS]]*Tabla35[[#This Row],[PRECIO]]</f>
        <v>0</v>
      </c>
      <c r="N627" s="2">
        <f>+Tabla35[[#This Row],[SALIDAS]]*Tabla35[[#This Row],[PRECIO]]</f>
        <v>0</v>
      </c>
      <c r="O627" s="2">
        <f>+Tabla35[[#This Row],[BALANCE INICIAL2]]+Tabla35[[#This Row],[ENTRADAS3]]-Tabla35[[#This Row],[SALIDAS4]]</f>
        <v>340</v>
      </c>
    </row>
    <row r="628" spans="1:15">
      <c r="A628" s="9" t="s">
        <v>59</v>
      </c>
      <c r="B628" s="16" t="s">
        <v>880</v>
      </c>
      <c r="C628" t="s">
        <v>107</v>
      </c>
      <c r="D628" t="s">
        <v>764</v>
      </c>
      <c r="F628" s="9" t="s">
        <v>820</v>
      </c>
      <c r="G628">
        <v>3</v>
      </c>
      <c r="J628">
        <f>+Tabla35[[#This Row],[BALANCE INICIAL]]+Tabla35[[#This Row],[ENTRADAS]]-Tabla35[[#This Row],[SALIDAS]]</f>
        <v>3</v>
      </c>
      <c r="K628" s="2">
        <v>180</v>
      </c>
      <c r="L628" s="2">
        <f>+Tabla35[[#This Row],[BALANCE INICIAL]]*Tabla35[[#This Row],[PRECIO]]</f>
        <v>540</v>
      </c>
      <c r="M628" s="2">
        <f>+Tabla35[[#This Row],[ENTRADAS]]*Tabla35[[#This Row],[PRECIO]]</f>
        <v>0</v>
      </c>
      <c r="N628" s="2">
        <f>+Tabla35[[#This Row],[SALIDAS]]*Tabla35[[#This Row],[PRECIO]]</f>
        <v>0</v>
      </c>
      <c r="O628" s="2">
        <f>+Tabla35[[#This Row],[BALANCE INICIAL2]]+Tabla35[[#This Row],[ENTRADAS3]]-Tabla35[[#This Row],[SALIDAS4]]</f>
        <v>540</v>
      </c>
    </row>
    <row r="629" spans="1:15">
      <c r="A629" s="9" t="s">
        <v>59</v>
      </c>
      <c r="B629" s="16" t="s">
        <v>880</v>
      </c>
      <c r="C629" t="s">
        <v>107</v>
      </c>
      <c r="D629" t="s">
        <v>765</v>
      </c>
      <c r="F629" s="9" t="s">
        <v>820</v>
      </c>
      <c r="G629">
        <v>1</v>
      </c>
      <c r="J629">
        <f>+Tabla35[[#This Row],[BALANCE INICIAL]]+Tabla35[[#This Row],[ENTRADAS]]-Tabla35[[#This Row],[SALIDAS]]</f>
        <v>1</v>
      </c>
      <c r="K629" s="2">
        <v>180</v>
      </c>
      <c r="L629" s="2">
        <f>+Tabla35[[#This Row],[BALANCE INICIAL]]*Tabla35[[#This Row],[PRECIO]]</f>
        <v>180</v>
      </c>
      <c r="M629" s="2">
        <f>+Tabla35[[#This Row],[ENTRADAS]]*Tabla35[[#This Row],[PRECIO]]</f>
        <v>0</v>
      </c>
      <c r="N629" s="2">
        <f>+Tabla35[[#This Row],[SALIDAS]]*Tabla35[[#This Row],[PRECIO]]</f>
        <v>0</v>
      </c>
      <c r="O629" s="2">
        <f>+Tabla35[[#This Row],[BALANCE INICIAL2]]+Tabla35[[#This Row],[ENTRADAS3]]-Tabla35[[#This Row],[SALIDAS4]]</f>
        <v>180</v>
      </c>
    </row>
    <row r="630" spans="1:15">
      <c r="A630" s="9" t="s">
        <v>59</v>
      </c>
      <c r="B630" s="16" t="s">
        <v>880</v>
      </c>
      <c r="C630" t="s">
        <v>107</v>
      </c>
      <c r="D630" t="s">
        <v>766</v>
      </c>
      <c r="F630" s="9" t="s">
        <v>820</v>
      </c>
      <c r="G630">
        <v>1</v>
      </c>
      <c r="J630">
        <f>+Tabla35[[#This Row],[BALANCE INICIAL]]+Tabla35[[#This Row],[ENTRADAS]]-Tabla35[[#This Row],[SALIDAS]]</f>
        <v>1</v>
      </c>
      <c r="K630" s="2">
        <v>195</v>
      </c>
      <c r="L630" s="2">
        <f>+Tabla35[[#This Row],[BALANCE INICIAL]]*Tabla35[[#This Row],[PRECIO]]</f>
        <v>195</v>
      </c>
      <c r="M630" s="2">
        <f>+Tabla35[[#This Row],[ENTRADAS]]*Tabla35[[#This Row],[PRECIO]]</f>
        <v>0</v>
      </c>
      <c r="N630" s="2">
        <f>+Tabla35[[#This Row],[SALIDAS]]*Tabla35[[#This Row],[PRECIO]]</f>
        <v>0</v>
      </c>
      <c r="O630" s="2">
        <f>+Tabla35[[#This Row],[BALANCE INICIAL2]]+Tabla35[[#This Row],[ENTRADAS3]]-Tabla35[[#This Row],[SALIDAS4]]</f>
        <v>195</v>
      </c>
    </row>
    <row r="631" spans="1:15">
      <c r="A631" s="9" t="s">
        <v>59</v>
      </c>
      <c r="B631" s="16" t="s">
        <v>880</v>
      </c>
      <c r="C631" t="s">
        <v>107</v>
      </c>
      <c r="D631" t="s">
        <v>767</v>
      </c>
      <c r="F631" s="9" t="s">
        <v>820</v>
      </c>
      <c r="G631">
        <v>1</v>
      </c>
      <c r="J631">
        <f>+Tabla35[[#This Row],[BALANCE INICIAL]]+Tabla35[[#This Row],[ENTRADAS]]-Tabla35[[#This Row],[SALIDAS]]</f>
        <v>1</v>
      </c>
      <c r="K631" s="2">
        <v>1182.17</v>
      </c>
      <c r="L631" s="2">
        <f>+Tabla35[[#This Row],[BALANCE INICIAL]]*Tabla35[[#This Row],[PRECIO]]</f>
        <v>1182.17</v>
      </c>
      <c r="M631" s="2">
        <f>+Tabla35[[#This Row],[ENTRADAS]]*Tabla35[[#This Row],[PRECIO]]</f>
        <v>0</v>
      </c>
      <c r="N631" s="2">
        <f>+Tabla35[[#This Row],[SALIDAS]]*Tabla35[[#This Row],[PRECIO]]</f>
        <v>0</v>
      </c>
      <c r="O631" s="2">
        <f>+Tabla35[[#This Row],[BALANCE INICIAL2]]+Tabla35[[#This Row],[ENTRADAS3]]-Tabla35[[#This Row],[SALIDAS4]]</f>
        <v>1182.17</v>
      </c>
    </row>
    <row r="632" spans="1:15">
      <c r="A632" s="9" t="s">
        <v>59</v>
      </c>
      <c r="B632" s="16" t="s">
        <v>880</v>
      </c>
      <c r="C632" t="s">
        <v>107</v>
      </c>
      <c r="D632" t="s">
        <v>768</v>
      </c>
      <c r="F632" s="9" t="s">
        <v>820</v>
      </c>
      <c r="G632">
        <v>192</v>
      </c>
      <c r="J632">
        <f>+Tabla35[[#This Row],[BALANCE INICIAL]]+Tabla35[[#This Row],[ENTRADAS]]-Tabla35[[#This Row],[SALIDAS]]</f>
        <v>192</v>
      </c>
      <c r="K632" s="2">
        <v>75</v>
      </c>
      <c r="L632" s="2">
        <f>+Tabla35[[#This Row],[BALANCE INICIAL]]*Tabla35[[#This Row],[PRECIO]]</f>
        <v>14400</v>
      </c>
      <c r="M632" s="2">
        <f>+Tabla35[[#This Row],[ENTRADAS]]*Tabla35[[#This Row],[PRECIO]]</f>
        <v>0</v>
      </c>
      <c r="N632" s="2">
        <f>+Tabla35[[#This Row],[SALIDAS]]*Tabla35[[#This Row],[PRECIO]]</f>
        <v>0</v>
      </c>
      <c r="O632" s="2">
        <f>+Tabla35[[#This Row],[BALANCE INICIAL2]]+Tabla35[[#This Row],[ENTRADAS3]]-Tabla35[[#This Row],[SALIDAS4]]</f>
        <v>14400</v>
      </c>
    </row>
    <row r="633" spans="1:15">
      <c r="A633" s="9" t="s">
        <v>59</v>
      </c>
      <c r="B633" s="16" t="s">
        <v>880</v>
      </c>
      <c r="C633" t="s">
        <v>107</v>
      </c>
      <c r="D633" t="s">
        <v>769</v>
      </c>
      <c r="F633" s="9" t="s">
        <v>820</v>
      </c>
      <c r="G633">
        <v>6</v>
      </c>
      <c r="J633">
        <f>+Tabla35[[#This Row],[BALANCE INICIAL]]+Tabla35[[#This Row],[ENTRADAS]]-Tabla35[[#This Row],[SALIDAS]]</f>
        <v>6</v>
      </c>
      <c r="K633" s="2">
        <v>40</v>
      </c>
      <c r="L633" s="2">
        <f>+Tabla35[[#This Row],[BALANCE INICIAL]]*Tabla35[[#This Row],[PRECIO]]</f>
        <v>240</v>
      </c>
      <c r="M633" s="2">
        <f>+Tabla35[[#This Row],[ENTRADAS]]*Tabla35[[#This Row],[PRECIO]]</f>
        <v>0</v>
      </c>
      <c r="N633" s="2">
        <f>+Tabla35[[#This Row],[SALIDAS]]*Tabla35[[#This Row],[PRECIO]]</f>
        <v>0</v>
      </c>
      <c r="O633" s="2">
        <f>+Tabla35[[#This Row],[BALANCE INICIAL2]]+Tabla35[[#This Row],[ENTRADAS3]]-Tabla35[[#This Row],[SALIDAS4]]</f>
        <v>240</v>
      </c>
    </row>
    <row r="634" spans="1:15">
      <c r="A634" s="9" t="s">
        <v>59</v>
      </c>
      <c r="B634" s="16" t="s">
        <v>880</v>
      </c>
      <c r="C634" t="s">
        <v>107</v>
      </c>
      <c r="D634" t="s">
        <v>770</v>
      </c>
      <c r="F634" s="9" t="s">
        <v>820</v>
      </c>
      <c r="G634">
        <v>4</v>
      </c>
      <c r="J634">
        <f>+Tabla35[[#This Row],[BALANCE INICIAL]]+Tabla35[[#This Row],[ENTRADAS]]-Tabla35[[#This Row],[SALIDAS]]</f>
        <v>4</v>
      </c>
      <c r="K634" s="2">
        <v>350</v>
      </c>
      <c r="L634" s="2">
        <f>+Tabla35[[#This Row],[BALANCE INICIAL]]*Tabla35[[#This Row],[PRECIO]]</f>
        <v>1400</v>
      </c>
      <c r="M634" s="2">
        <f>+Tabla35[[#This Row],[ENTRADAS]]*Tabla35[[#This Row],[PRECIO]]</f>
        <v>0</v>
      </c>
      <c r="N634" s="2">
        <f>+Tabla35[[#This Row],[SALIDAS]]*Tabla35[[#This Row],[PRECIO]]</f>
        <v>0</v>
      </c>
      <c r="O634" s="2">
        <f>+Tabla35[[#This Row],[BALANCE INICIAL2]]+Tabla35[[#This Row],[ENTRADAS3]]-Tabla35[[#This Row],[SALIDAS4]]</f>
        <v>1400</v>
      </c>
    </row>
    <row r="635" spans="1:15">
      <c r="A635" s="9" t="s">
        <v>59</v>
      </c>
      <c r="B635" s="16" t="s">
        <v>880</v>
      </c>
      <c r="C635" t="s">
        <v>107</v>
      </c>
      <c r="D635" t="s">
        <v>771</v>
      </c>
      <c r="F635" s="9" t="s">
        <v>820</v>
      </c>
      <c r="G635">
        <v>8</v>
      </c>
      <c r="J635">
        <f>+Tabla35[[#This Row],[BALANCE INICIAL]]+Tabla35[[#This Row],[ENTRADAS]]-Tabla35[[#This Row],[SALIDAS]]</f>
        <v>8</v>
      </c>
      <c r="K635" s="2">
        <v>450</v>
      </c>
      <c r="L635" s="2">
        <f>+Tabla35[[#This Row],[BALANCE INICIAL]]*Tabla35[[#This Row],[PRECIO]]</f>
        <v>3600</v>
      </c>
      <c r="M635" s="2">
        <f>+Tabla35[[#This Row],[ENTRADAS]]*Tabla35[[#This Row],[PRECIO]]</f>
        <v>0</v>
      </c>
      <c r="N635" s="2">
        <f>+Tabla35[[#This Row],[SALIDAS]]*Tabla35[[#This Row],[PRECIO]]</f>
        <v>0</v>
      </c>
      <c r="O635" s="2">
        <f>+Tabla35[[#This Row],[BALANCE INICIAL2]]+Tabla35[[#This Row],[ENTRADAS3]]-Tabla35[[#This Row],[SALIDAS4]]</f>
        <v>3600</v>
      </c>
    </row>
    <row r="636" spans="1:15">
      <c r="A636" s="9" t="s">
        <v>59</v>
      </c>
      <c r="B636" s="16" t="s">
        <v>880</v>
      </c>
      <c r="C636" t="s">
        <v>107</v>
      </c>
      <c r="D636" t="s">
        <v>772</v>
      </c>
      <c r="F636" s="9" t="s">
        <v>820</v>
      </c>
      <c r="G636">
        <v>6</v>
      </c>
      <c r="J636">
        <f>+Tabla35[[#This Row],[BALANCE INICIAL]]+Tabla35[[#This Row],[ENTRADAS]]-Tabla35[[#This Row],[SALIDAS]]</f>
        <v>6</v>
      </c>
      <c r="K636" s="2">
        <v>450</v>
      </c>
      <c r="L636" s="2">
        <f>+Tabla35[[#This Row],[BALANCE INICIAL]]*Tabla35[[#This Row],[PRECIO]]</f>
        <v>2700</v>
      </c>
      <c r="M636" s="2">
        <f>+Tabla35[[#This Row],[ENTRADAS]]*Tabla35[[#This Row],[PRECIO]]</f>
        <v>0</v>
      </c>
      <c r="N636" s="2">
        <f>+Tabla35[[#This Row],[SALIDAS]]*Tabla35[[#This Row],[PRECIO]]</f>
        <v>0</v>
      </c>
      <c r="O636" s="2">
        <f>+Tabla35[[#This Row],[BALANCE INICIAL2]]+Tabla35[[#This Row],[ENTRADAS3]]-Tabla35[[#This Row],[SALIDAS4]]</f>
        <v>2700</v>
      </c>
    </row>
    <row r="637" spans="1:15">
      <c r="A637" s="9" t="s">
        <v>59</v>
      </c>
      <c r="B637" s="16" t="s">
        <v>880</v>
      </c>
      <c r="C637" t="s">
        <v>107</v>
      </c>
      <c r="D637" t="s">
        <v>773</v>
      </c>
      <c r="F637" s="9" t="s">
        <v>820</v>
      </c>
      <c r="G637">
        <v>32</v>
      </c>
      <c r="J637">
        <f>+Tabla35[[#This Row],[BALANCE INICIAL]]+Tabla35[[#This Row],[ENTRADAS]]-Tabla35[[#This Row],[SALIDAS]]</f>
        <v>32</v>
      </c>
      <c r="K637" s="2">
        <v>350</v>
      </c>
      <c r="L637" s="2">
        <f>+Tabla35[[#This Row],[BALANCE INICIAL]]*Tabla35[[#This Row],[PRECIO]]</f>
        <v>11200</v>
      </c>
      <c r="M637" s="2">
        <f>+Tabla35[[#This Row],[ENTRADAS]]*Tabla35[[#This Row],[PRECIO]]</f>
        <v>0</v>
      </c>
      <c r="N637" s="2">
        <f>+Tabla35[[#This Row],[SALIDAS]]*Tabla35[[#This Row],[PRECIO]]</f>
        <v>0</v>
      </c>
      <c r="O637" s="2">
        <f>+Tabla35[[#This Row],[BALANCE INICIAL2]]+Tabla35[[#This Row],[ENTRADAS3]]-Tabla35[[#This Row],[SALIDAS4]]</f>
        <v>11200</v>
      </c>
    </row>
    <row r="638" spans="1:15">
      <c r="A638" s="9" t="s">
        <v>59</v>
      </c>
      <c r="B638" s="16" t="s">
        <v>880</v>
      </c>
      <c r="C638" t="s">
        <v>107</v>
      </c>
      <c r="D638" t="s">
        <v>774</v>
      </c>
      <c r="F638" s="9" t="s">
        <v>820</v>
      </c>
      <c r="G638">
        <v>258</v>
      </c>
      <c r="J638">
        <f>+Tabla35[[#This Row],[BALANCE INICIAL]]+Tabla35[[#This Row],[ENTRADAS]]-Tabla35[[#This Row],[SALIDAS]]</f>
        <v>258</v>
      </c>
      <c r="K638" s="2">
        <v>290</v>
      </c>
      <c r="L638" s="2">
        <f>+Tabla35[[#This Row],[BALANCE INICIAL]]*Tabla35[[#This Row],[PRECIO]]</f>
        <v>74820</v>
      </c>
      <c r="M638" s="2">
        <f>+Tabla35[[#This Row],[ENTRADAS]]*Tabla35[[#This Row],[PRECIO]]</f>
        <v>0</v>
      </c>
      <c r="N638" s="2">
        <f>+Tabla35[[#This Row],[SALIDAS]]*Tabla35[[#This Row],[PRECIO]]</f>
        <v>0</v>
      </c>
      <c r="O638" s="2">
        <f>+Tabla35[[#This Row],[BALANCE INICIAL2]]+Tabla35[[#This Row],[ENTRADAS3]]-Tabla35[[#This Row],[SALIDAS4]]</f>
        <v>74820</v>
      </c>
    </row>
    <row r="639" spans="1:15">
      <c r="A639" s="9" t="s">
        <v>59</v>
      </c>
      <c r="B639" s="16" t="s">
        <v>880</v>
      </c>
      <c r="C639" t="s">
        <v>107</v>
      </c>
      <c r="D639" t="s">
        <v>775</v>
      </c>
      <c r="F639" s="9" t="s">
        <v>820</v>
      </c>
      <c r="G639">
        <v>24</v>
      </c>
      <c r="J639">
        <f>+Tabla35[[#This Row],[BALANCE INICIAL]]+Tabla35[[#This Row],[ENTRADAS]]-Tabla35[[#This Row],[SALIDAS]]</f>
        <v>24</v>
      </c>
      <c r="K639" s="2">
        <v>99</v>
      </c>
      <c r="L639" s="2">
        <f>+Tabla35[[#This Row],[BALANCE INICIAL]]*Tabla35[[#This Row],[PRECIO]]</f>
        <v>2376</v>
      </c>
      <c r="M639" s="2">
        <f>+Tabla35[[#This Row],[ENTRADAS]]*Tabla35[[#This Row],[PRECIO]]</f>
        <v>0</v>
      </c>
      <c r="N639" s="2">
        <f>+Tabla35[[#This Row],[SALIDAS]]*Tabla35[[#This Row],[PRECIO]]</f>
        <v>0</v>
      </c>
      <c r="O639" s="2">
        <f>+Tabla35[[#This Row],[BALANCE INICIAL2]]+Tabla35[[#This Row],[ENTRADAS3]]-Tabla35[[#This Row],[SALIDAS4]]</f>
        <v>2376</v>
      </c>
    </row>
    <row r="640" spans="1:15">
      <c r="A640" s="9" t="s">
        <v>59</v>
      </c>
      <c r="B640" s="16" t="s">
        <v>880</v>
      </c>
      <c r="C640" t="s">
        <v>107</v>
      </c>
      <c r="D640" t="s">
        <v>776</v>
      </c>
      <c r="F640" s="9" t="s">
        <v>820</v>
      </c>
      <c r="G640">
        <v>1</v>
      </c>
      <c r="J640">
        <f>+Tabla35[[#This Row],[BALANCE INICIAL]]+Tabla35[[#This Row],[ENTRADAS]]-Tabla35[[#This Row],[SALIDAS]]</f>
        <v>1</v>
      </c>
      <c r="K640" s="2">
        <v>600</v>
      </c>
      <c r="L640" s="2">
        <f>+Tabla35[[#This Row],[BALANCE INICIAL]]*Tabla35[[#This Row],[PRECIO]]</f>
        <v>600</v>
      </c>
      <c r="M640" s="2">
        <f>+Tabla35[[#This Row],[ENTRADAS]]*Tabla35[[#This Row],[PRECIO]]</f>
        <v>0</v>
      </c>
      <c r="N640" s="2">
        <f>+Tabla35[[#This Row],[SALIDAS]]*Tabla35[[#This Row],[PRECIO]]</f>
        <v>0</v>
      </c>
      <c r="O640" s="2">
        <f>+Tabla35[[#This Row],[BALANCE INICIAL2]]+Tabla35[[#This Row],[ENTRADAS3]]-Tabla35[[#This Row],[SALIDAS4]]</f>
        <v>600</v>
      </c>
    </row>
    <row r="641" spans="1:15">
      <c r="A641" s="9" t="s">
        <v>59</v>
      </c>
      <c r="B641" s="16" t="s">
        <v>880</v>
      </c>
      <c r="C641" t="s">
        <v>107</v>
      </c>
      <c r="D641" t="s">
        <v>777</v>
      </c>
      <c r="F641" s="9" t="s">
        <v>820</v>
      </c>
      <c r="G641">
        <v>2</v>
      </c>
      <c r="J641">
        <f>+Tabla35[[#This Row],[BALANCE INICIAL]]+Tabla35[[#This Row],[ENTRADAS]]-Tabla35[[#This Row],[SALIDAS]]</f>
        <v>2</v>
      </c>
      <c r="K641" s="2">
        <v>600</v>
      </c>
      <c r="L641" s="2">
        <f>+Tabla35[[#This Row],[BALANCE INICIAL]]*Tabla35[[#This Row],[PRECIO]]</f>
        <v>1200</v>
      </c>
      <c r="M641" s="2">
        <f>+Tabla35[[#This Row],[ENTRADAS]]*Tabla35[[#This Row],[PRECIO]]</f>
        <v>0</v>
      </c>
      <c r="N641" s="2">
        <f>+Tabla35[[#This Row],[SALIDAS]]*Tabla35[[#This Row],[PRECIO]]</f>
        <v>0</v>
      </c>
      <c r="O641" s="2">
        <f>+Tabla35[[#This Row],[BALANCE INICIAL2]]+Tabla35[[#This Row],[ENTRADAS3]]-Tabla35[[#This Row],[SALIDAS4]]</f>
        <v>1200</v>
      </c>
    </row>
    <row r="642" spans="1:15">
      <c r="A642" s="9" t="s">
        <v>59</v>
      </c>
      <c r="B642" s="16" t="s">
        <v>880</v>
      </c>
      <c r="C642" t="s">
        <v>107</v>
      </c>
      <c r="D642" t="s">
        <v>778</v>
      </c>
      <c r="F642" s="9" t="s">
        <v>820</v>
      </c>
      <c r="G642">
        <v>9</v>
      </c>
      <c r="J642">
        <f>+Tabla35[[#This Row],[BALANCE INICIAL]]+Tabla35[[#This Row],[ENTRADAS]]-Tabla35[[#This Row],[SALIDAS]]</f>
        <v>9</v>
      </c>
      <c r="K642" s="2">
        <v>260</v>
      </c>
      <c r="L642" s="2">
        <f>+Tabla35[[#This Row],[BALANCE INICIAL]]*Tabla35[[#This Row],[PRECIO]]</f>
        <v>2340</v>
      </c>
      <c r="M642" s="2">
        <f>+Tabla35[[#This Row],[ENTRADAS]]*Tabla35[[#This Row],[PRECIO]]</f>
        <v>0</v>
      </c>
      <c r="N642" s="2">
        <f>+Tabla35[[#This Row],[SALIDAS]]*Tabla35[[#This Row],[PRECIO]]</f>
        <v>0</v>
      </c>
      <c r="O642" s="2">
        <f>+Tabla35[[#This Row],[BALANCE INICIAL2]]+Tabla35[[#This Row],[ENTRADAS3]]-Tabla35[[#This Row],[SALIDAS4]]</f>
        <v>2340</v>
      </c>
    </row>
    <row r="643" spans="1:15">
      <c r="A643" s="9" t="s">
        <v>59</v>
      </c>
      <c r="B643" s="16" t="s">
        <v>880</v>
      </c>
      <c r="C643" t="s">
        <v>107</v>
      </c>
      <c r="D643" t="s">
        <v>779</v>
      </c>
      <c r="F643" s="9" t="s">
        <v>820</v>
      </c>
      <c r="G643">
        <v>4</v>
      </c>
      <c r="J643">
        <f>+Tabla35[[#This Row],[BALANCE INICIAL]]+Tabla35[[#This Row],[ENTRADAS]]-Tabla35[[#This Row],[SALIDAS]]</f>
        <v>4</v>
      </c>
      <c r="K643" s="2">
        <v>172</v>
      </c>
      <c r="L643" s="2">
        <f>+Tabla35[[#This Row],[BALANCE INICIAL]]*Tabla35[[#This Row],[PRECIO]]</f>
        <v>688</v>
      </c>
      <c r="M643" s="2">
        <f>+Tabla35[[#This Row],[ENTRADAS]]*Tabla35[[#This Row],[PRECIO]]</f>
        <v>0</v>
      </c>
      <c r="N643" s="2">
        <f>+Tabla35[[#This Row],[SALIDAS]]*Tabla35[[#This Row],[PRECIO]]</f>
        <v>0</v>
      </c>
      <c r="O643" s="2">
        <f>+Tabla35[[#This Row],[BALANCE INICIAL2]]+Tabla35[[#This Row],[ENTRADAS3]]-Tabla35[[#This Row],[SALIDAS4]]</f>
        <v>688</v>
      </c>
    </row>
    <row r="644" spans="1:15">
      <c r="A644" s="9" t="s">
        <v>59</v>
      </c>
      <c r="B644" t="s">
        <v>880</v>
      </c>
      <c r="C644" t="s">
        <v>107</v>
      </c>
      <c r="D644" t="s">
        <v>780</v>
      </c>
      <c r="F644" s="9" t="s">
        <v>820</v>
      </c>
      <c r="G644">
        <v>22</v>
      </c>
      <c r="J644">
        <f>+Tabla35[[#This Row],[BALANCE INICIAL]]+Tabla35[[#This Row],[ENTRADAS]]-Tabla35[[#This Row],[SALIDAS]]</f>
        <v>22</v>
      </c>
      <c r="K644" s="2">
        <v>525</v>
      </c>
      <c r="L644" s="2">
        <f>+Tabla35[[#This Row],[BALANCE INICIAL]]*Tabla35[[#This Row],[PRECIO]]</f>
        <v>11550</v>
      </c>
      <c r="M644" s="2">
        <f>+Tabla35[[#This Row],[ENTRADAS]]*Tabla35[[#This Row],[PRECIO]]</f>
        <v>0</v>
      </c>
      <c r="N644" s="2">
        <f>+Tabla35[[#This Row],[SALIDAS]]*Tabla35[[#This Row],[PRECIO]]</f>
        <v>0</v>
      </c>
      <c r="O644" s="2">
        <f>+Tabla35[[#This Row],[BALANCE INICIAL2]]+Tabla35[[#This Row],[ENTRADAS3]]-Tabla35[[#This Row],[SALIDAS4]]</f>
        <v>11550</v>
      </c>
    </row>
    <row r="645" spans="1:15">
      <c r="A645" s="9" t="s">
        <v>59</v>
      </c>
      <c r="B645" t="s">
        <v>880</v>
      </c>
      <c r="C645" t="s">
        <v>107</v>
      </c>
      <c r="D645" t="s">
        <v>781</v>
      </c>
      <c r="F645" s="9" t="s">
        <v>820</v>
      </c>
      <c r="G645">
        <v>22</v>
      </c>
      <c r="J645">
        <f>+Tabla35[[#This Row],[BALANCE INICIAL]]+Tabla35[[#This Row],[ENTRADAS]]-Tabla35[[#This Row],[SALIDAS]]</f>
        <v>22</v>
      </c>
      <c r="K645" s="2">
        <v>400</v>
      </c>
      <c r="L645" s="2">
        <f>+Tabla35[[#This Row],[BALANCE INICIAL]]*Tabla35[[#This Row],[PRECIO]]</f>
        <v>8800</v>
      </c>
      <c r="M645" s="2">
        <f>+Tabla35[[#This Row],[ENTRADAS]]*Tabla35[[#This Row],[PRECIO]]</f>
        <v>0</v>
      </c>
      <c r="N645" s="2">
        <f>+Tabla35[[#This Row],[SALIDAS]]*Tabla35[[#This Row],[PRECIO]]</f>
        <v>0</v>
      </c>
      <c r="O645" s="2">
        <f>+Tabla35[[#This Row],[BALANCE INICIAL2]]+Tabla35[[#This Row],[ENTRADAS3]]-Tabla35[[#This Row],[SALIDAS4]]</f>
        <v>8800</v>
      </c>
    </row>
    <row r="646" spans="1:15">
      <c r="A646" s="9" t="s">
        <v>59</v>
      </c>
      <c r="B646" t="s">
        <v>880</v>
      </c>
      <c r="C646" t="s">
        <v>107</v>
      </c>
      <c r="D646" t="s">
        <v>782</v>
      </c>
      <c r="F646" s="9" t="s">
        <v>820</v>
      </c>
      <c r="G646">
        <v>3</v>
      </c>
      <c r="J646">
        <f>+Tabla35[[#This Row],[BALANCE INICIAL]]+Tabla35[[#This Row],[ENTRADAS]]-Tabla35[[#This Row],[SALIDAS]]</f>
        <v>3</v>
      </c>
      <c r="K646" s="2">
        <v>1010.5</v>
      </c>
      <c r="L646" s="2">
        <f>+Tabla35[[#This Row],[BALANCE INICIAL]]*Tabla35[[#This Row],[PRECIO]]</f>
        <v>3031.5</v>
      </c>
      <c r="M646" s="2">
        <f>+Tabla35[[#This Row],[ENTRADAS]]*Tabla35[[#This Row],[PRECIO]]</f>
        <v>0</v>
      </c>
      <c r="N646" s="2">
        <f>+Tabla35[[#This Row],[SALIDAS]]*Tabla35[[#This Row],[PRECIO]]</f>
        <v>0</v>
      </c>
      <c r="O646" s="2">
        <f>+Tabla35[[#This Row],[BALANCE INICIAL2]]+Tabla35[[#This Row],[ENTRADAS3]]-Tabla35[[#This Row],[SALIDAS4]]</f>
        <v>3031.5</v>
      </c>
    </row>
    <row r="647" spans="1:15">
      <c r="A647" s="9" t="s">
        <v>59</v>
      </c>
      <c r="B647" t="s">
        <v>880</v>
      </c>
      <c r="C647" t="s">
        <v>107</v>
      </c>
      <c r="D647" t="s">
        <v>783</v>
      </c>
      <c r="F647" s="9" t="s">
        <v>820</v>
      </c>
      <c r="G647">
        <v>2</v>
      </c>
      <c r="J647">
        <f>+Tabla35[[#This Row],[BALANCE INICIAL]]+Tabla35[[#This Row],[ENTRADAS]]-Tabla35[[#This Row],[SALIDAS]]</f>
        <v>2</v>
      </c>
      <c r="K647" s="2">
        <v>900</v>
      </c>
      <c r="L647" s="2">
        <f>+Tabla35[[#This Row],[BALANCE INICIAL]]*Tabla35[[#This Row],[PRECIO]]</f>
        <v>1800</v>
      </c>
      <c r="M647" s="2">
        <f>+Tabla35[[#This Row],[ENTRADAS]]*Tabla35[[#This Row],[PRECIO]]</f>
        <v>0</v>
      </c>
      <c r="N647" s="2">
        <f>+Tabla35[[#This Row],[SALIDAS]]*Tabla35[[#This Row],[PRECIO]]</f>
        <v>0</v>
      </c>
      <c r="O647" s="2">
        <f>+Tabla35[[#This Row],[BALANCE INICIAL2]]+Tabla35[[#This Row],[ENTRADAS3]]-Tabla35[[#This Row],[SALIDAS4]]</f>
        <v>1800</v>
      </c>
    </row>
    <row r="648" spans="1:15">
      <c r="A648" s="9" t="s">
        <v>59</v>
      </c>
      <c r="B648" t="s">
        <v>880</v>
      </c>
      <c r="C648" t="s">
        <v>107</v>
      </c>
      <c r="D648" t="s">
        <v>784</v>
      </c>
      <c r="F648" s="9" t="s">
        <v>820</v>
      </c>
      <c r="G648">
        <v>3</v>
      </c>
      <c r="J648">
        <f>+Tabla35[[#This Row],[BALANCE INICIAL]]+Tabla35[[#This Row],[ENTRADAS]]-Tabla35[[#This Row],[SALIDAS]]</f>
        <v>3</v>
      </c>
      <c r="K648" s="2">
        <v>950</v>
      </c>
      <c r="L648" s="2">
        <f>+Tabla35[[#This Row],[BALANCE INICIAL]]*Tabla35[[#This Row],[PRECIO]]</f>
        <v>2850</v>
      </c>
      <c r="M648" s="2">
        <f>+Tabla35[[#This Row],[ENTRADAS]]*Tabla35[[#This Row],[PRECIO]]</f>
        <v>0</v>
      </c>
      <c r="N648" s="2">
        <f>+Tabla35[[#This Row],[SALIDAS]]*Tabla35[[#This Row],[PRECIO]]</f>
        <v>0</v>
      </c>
      <c r="O648" s="2">
        <f>+Tabla35[[#This Row],[BALANCE INICIAL2]]+Tabla35[[#This Row],[ENTRADAS3]]-Tabla35[[#This Row],[SALIDAS4]]</f>
        <v>2850</v>
      </c>
    </row>
    <row r="649" spans="1:15">
      <c r="A649" s="9" t="s">
        <v>59</v>
      </c>
      <c r="B649" s="16" t="s">
        <v>880</v>
      </c>
      <c r="C649" t="s">
        <v>107</v>
      </c>
      <c r="D649" t="s">
        <v>785</v>
      </c>
      <c r="F649" s="9" t="s">
        <v>820</v>
      </c>
      <c r="G649">
        <v>8</v>
      </c>
      <c r="J649">
        <f>+Tabla35[[#This Row],[BALANCE INICIAL]]+Tabla35[[#This Row],[ENTRADAS]]-Tabla35[[#This Row],[SALIDAS]]</f>
        <v>8</v>
      </c>
      <c r="K649" s="2">
        <v>90</v>
      </c>
      <c r="L649" s="2">
        <f>+Tabla35[[#This Row],[BALANCE INICIAL]]*Tabla35[[#This Row],[PRECIO]]</f>
        <v>720</v>
      </c>
      <c r="M649" s="2">
        <f>+Tabla35[[#This Row],[ENTRADAS]]*Tabla35[[#This Row],[PRECIO]]</f>
        <v>0</v>
      </c>
      <c r="N649" s="2">
        <f>+Tabla35[[#This Row],[SALIDAS]]*Tabla35[[#This Row],[PRECIO]]</f>
        <v>0</v>
      </c>
      <c r="O649" s="2">
        <f>+Tabla35[[#This Row],[BALANCE INICIAL2]]+Tabla35[[#This Row],[ENTRADAS3]]-Tabla35[[#This Row],[SALIDAS4]]</f>
        <v>720</v>
      </c>
    </row>
    <row r="650" spans="1:15">
      <c r="A650" s="9" t="s">
        <v>59</v>
      </c>
      <c r="B650" s="16" t="s">
        <v>880</v>
      </c>
      <c r="C650" t="s">
        <v>107</v>
      </c>
      <c r="D650" t="s">
        <v>787</v>
      </c>
      <c r="F650" s="9" t="s">
        <v>820</v>
      </c>
      <c r="G650">
        <v>5</v>
      </c>
      <c r="J650">
        <f>+Tabla35[[#This Row],[BALANCE INICIAL]]+Tabla35[[#This Row],[ENTRADAS]]-Tabla35[[#This Row],[SALIDAS]]</f>
        <v>5</v>
      </c>
      <c r="K650" s="2">
        <v>1300</v>
      </c>
      <c r="L650" s="2">
        <f>+Tabla35[[#This Row],[BALANCE INICIAL]]*Tabla35[[#This Row],[PRECIO]]</f>
        <v>6500</v>
      </c>
      <c r="M650" s="2">
        <f>+Tabla35[[#This Row],[ENTRADAS]]*Tabla35[[#This Row],[PRECIO]]</f>
        <v>0</v>
      </c>
      <c r="N650" s="2">
        <f>+Tabla35[[#This Row],[SALIDAS]]*Tabla35[[#This Row],[PRECIO]]</f>
        <v>0</v>
      </c>
      <c r="O650" s="2">
        <f>+Tabla35[[#This Row],[BALANCE INICIAL2]]+Tabla35[[#This Row],[ENTRADAS3]]-Tabla35[[#This Row],[SALIDAS4]]</f>
        <v>6500</v>
      </c>
    </row>
    <row r="651" spans="1:15">
      <c r="A651" s="9" t="s">
        <v>59</v>
      </c>
      <c r="B651" s="16" t="s">
        <v>880</v>
      </c>
      <c r="C651" t="s">
        <v>107</v>
      </c>
      <c r="D651" t="s">
        <v>788</v>
      </c>
      <c r="F651" s="9" t="s">
        <v>820</v>
      </c>
      <c r="G651">
        <v>9</v>
      </c>
      <c r="J651">
        <f>+Tabla35[[#This Row],[BALANCE INICIAL]]+Tabla35[[#This Row],[ENTRADAS]]-Tabla35[[#This Row],[SALIDAS]]</f>
        <v>9</v>
      </c>
      <c r="K651" s="2">
        <v>1050</v>
      </c>
      <c r="L651" s="2">
        <f>+Tabla35[[#This Row],[BALANCE INICIAL]]*Tabla35[[#This Row],[PRECIO]]</f>
        <v>9450</v>
      </c>
      <c r="M651" s="2">
        <f>+Tabla35[[#This Row],[ENTRADAS]]*Tabla35[[#This Row],[PRECIO]]</f>
        <v>0</v>
      </c>
      <c r="N651" s="2">
        <f>+Tabla35[[#This Row],[SALIDAS]]*Tabla35[[#This Row],[PRECIO]]</f>
        <v>0</v>
      </c>
      <c r="O651" s="2">
        <f>+Tabla35[[#This Row],[BALANCE INICIAL2]]+Tabla35[[#This Row],[ENTRADAS3]]-Tabla35[[#This Row],[SALIDAS4]]</f>
        <v>9450</v>
      </c>
    </row>
    <row r="652" spans="1:15">
      <c r="A652" s="9" t="s">
        <v>59</v>
      </c>
      <c r="B652" s="16" t="s">
        <v>880</v>
      </c>
      <c r="C652" t="s">
        <v>107</v>
      </c>
      <c r="D652" t="s">
        <v>789</v>
      </c>
      <c r="F652" s="9" t="s">
        <v>873</v>
      </c>
      <c r="G652">
        <v>168</v>
      </c>
      <c r="J652">
        <f>+Tabla35[[#This Row],[BALANCE INICIAL]]+Tabla35[[#This Row],[ENTRADAS]]-Tabla35[[#This Row],[SALIDAS]]</f>
        <v>168</v>
      </c>
      <c r="K652" s="2">
        <v>565</v>
      </c>
      <c r="L652" s="2">
        <f>+Tabla35[[#This Row],[BALANCE INICIAL]]*Tabla35[[#This Row],[PRECIO]]</f>
        <v>94920</v>
      </c>
      <c r="M652" s="2">
        <f>+Tabla35[[#This Row],[ENTRADAS]]*Tabla35[[#This Row],[PRECIO]]</f>
        <v>0</v>
      </c>
      <c r="N652" s="2">
        <f>+Tabla35[[#This Row],[SALIDAS]]*Tabla35[[#This Row],[PRECIO]]</f>
        <v>0</v>
      </c>
      <c r="O652" s="2">
        <f>+Tabla35[[#This Row],[BALANCE INICIAL2]]+Tabla35[[#This Row],[ENTRADAS3]]-Tabla35[[#This Row],[SALIDAS4]]</f>
        <v>94920</v>
      </c>
    </row>
    <row r="653" spans="1:15">
      <c r="A653" s="9" t="s">
        <v>59</v>
      </c>
      <c r="B653" s="16" t="s">
        <v>880</v>
      </c>
      <c r="C653" t="s">
        <v>107</v>
      </c>
      <c r="D653" t="s">
        <v>790</v>
      </c>
      <c r="F653" s="9" t="s">
        <v>873</v>
      </c>
      <c r="G653">
        <v>2</v>
      </c>
      <c r="J653">
        <f>+Tabla35[[#This Row],[BALANCE INICIAL]]+Tabla35[[#This Row],[ENTRADAS]]-Tabla35[[#This Row],[SALIDAS]]</f>
        <v>2</v>
      </c>
      <c r="K653" s="2">
        <v>900</v>
      </c>
      <c r="L653" s="2">
        <f>+Tabla35[[#This Row],[BALANCE INICIAL]]*Tabla35[[#This Row],[PRECIO]]</f>
        <v>1800</v>
      </c>
      <c r="M653" s="2">
        <f>+Tabla35[[#This Row],[ENTRADAS]]*Tabla35[[#This Row],[PRECIO]]</f>
        <v>0</v>
      </c>
      <c r="N653" s="2">
        <f>+Tabla35[[#This Row],[SALIDAS]]*Tabla35[[#This Row],[PRECIO]]</f>
        <v>0</v>
      </c>
      <c r="O653" s="2">
        <f>+Tabla35[[#This Row],[BALANCE INICIAL2]]+Tabla35[[#This Row],[ENTRADAS3]]-Tabla35[[#This Row],[SALIDAS4]]</f>
        <v>1800</v>
      </c>
    </row>
    <row r="654" spans="1:15">
      <c r="A654" s="9" t="s">
        <v>59</v>
      </c>
      <c r="B654" s="16" t="s">
        <v>880</v>
      </c>
      <c r="C654" t="s">
        <v>107</v>
      </c>
      <c r="D654" t="s">
        <v>791</v>
      </c>
      <c r="F654" s="9" t="s">
        <v>873</v>
      </c>
      <c r="G654">
        <v>2</v>
      </c>
      <c r="J654">
        <f>+Tabla35[[#This Row],[BALANCE INICIAL]]+Tabla35[[#This Row],[ENTRADAS]]-Tabla35[[#This Row],[SALIDAS]]</f>
        <v>2</v>
      </c>
      <c r="K654" s="2">
        <v>1190</v>
      </c>
      <c r="L654" s="2">
        <f>+Tabla35[[#This Row],[BALANCE INICIAL]]*Tabla35[[#This Row],[PRECIO]]</f>
        <v>2380</v>
      </c>
      <c r="M654" s="2">
        <f>+Tabla35[[#This Row],[ENTRADAS]]*Tabla35[[#This Row],[PRECIO]]</f>
        <v>0</v>
      </c>
      <c r="N654" s="2">
        <f>+Tabla35[[#This Row],[SALIDAS]]*Tabla35[[#This Row],[PRECIO]]</f>
        <v>0</v>
      </c>
      <c r="O654" s="2">
        <f>+Tabla35[[#This Row],[BALANCE INICIAL2]]+Tabla35[[#This Row],[ENTRADAS3]]-Tabla35[[#This Row],[SALIDAS4]]</f>
        <v>2380</v>
      </c>
    </row>
    <row r="655" spans="1:15">
      <c r="A655" s="9" t="s">
        <v>59</v>
      </c>
      <c r="B655" t="s">
        <v>880</v>
      </c>
      <c r="C655" t="s">
        <v>107</v>
      </c>
      <c r="D655" t="s">
        <v>792</v>
      </c>
      <c r="F655" s="9" t="s">
        <v>873</v>
      </c>
      <c r="G655">
        <v>3</v>
      </c>
      <c r="J655">
        <f>+Tabla35[[#This Row],[BALANCE INICIAL]]+Tabla35[[#This Row],[ENTRADAS]]-Tabla35[[#This Row],[SALIDAS]]</f>
        <v>3</v>
      </c>
      <c r="K655" s="2">
        <v>800</v>
      </c>
      <c r="L655" s="2">
        <f>+Tabla35[[#This Row],[BALANCE INICIAL]]*Tabla35[[#This Row],[PRECIO]]</f>
        <v>2400</v>
      </c>
      <c r="M655" s="2">
        <f>+Tabla35[[#This Row],[ENTRADAS]]*Tabla35[[#This Row],[PRECIO]]</f>
        <v>0</v>
      </c>
      <c r="N655" s="2">
        <f>+Tabla35[[#This Row],[SALIDAS]]*Tabla35[[#This Row],[PRECIO]]</f>
        <v>0</v>
      </c>
      <c r="O655" s="2">
        <f>+Tabla35[[#This Row],[BALANCE INICIAL2]]+Tabla35[[#This Row],[ENTRADAS3]]-Tabla35[[#This Row],[SALIDAS4]]</f>
        <v>2400</v>
      </c>
    </row>
    <row r="656" spans="1:15">
      <c r="A656" s="9" t="s">
        <v>59</v>
      </c>
      <c r="B656" t="s">
        <v>880</v>
      </c>
      <c r="C656" t="s">
        <v>107</v>
      </c>
      <c r="D656" t="s">
        <v>793</v>
      </c>
      <c r="F656" s="9" t="s">
        <v>873</v>
      </c>
      <c r="G656">
        <v>1</v>
      </c>
      <c r="J656">
        <f>+Tabla35[[#This Row],[BALANCE INICIAL]]+Tabla35[[#This Row],[ENTRADAS]]-Tabla35[[#This Row],[SALIDAS]]</f>
        <v>1</v>
      </c>
      <c r="K656" s="2">
        <v>737</v>
      </c>
      <c r="L656" s="2">
        <f>+Tabla35[[#This Row],[BALANCE INICIAL]]*Tabla35[[#This Row],[PRECIO]]</f>
        <v>737</v>
      </c>
      <c r="M656" s="2">
        <f>+Tabla35[[#This Row],[ENTRADAS]]*Tabla35[[#This Row],[PRECIO]]</f>
        <v>0</v>
      </c>
      <c r="N656" s="2">
        <f>+Tabla35[[#This Row],[SALIDAS]]*Tabla35[[#This Row],[PRECIO]]</f>
        <v>0</v>
      </c>
      <c r="O656" s="2">
        <f>+Tabla35[[#This Row],[BALANCE INICIAL2]]+Tabla35[[#This Row],[ENTRADAS3]]-Tabla35[[#This Row],[SALIDAS4]]</f>
        <v>737</v>
      </c>
    </row>
    <row r="657" spans="1:15">
      <c r="A657" s="9" t="s">
        <v>59</v>
      </c>
      <c r="B657" t="s">
        <v>880</v>
      </c>
      <c r="C657" t="s">
        <v>107</v>
      </c>
      <c r="D657" t="s">
        <v>794</v>
      </c>
      <c r="F657" s="9" t="s">
        <v>873</v>
      </c>
      <c r="G657">
        <v>1</v>
      </c>
      <c r="J657">
        <f>+Tabla35[[#This Row],[BALANCE INICIAL]]+Tabla35[[#This Row],[ENTRADAS]]-Tabla35[[#This Row],[SALIDAS]]</f>
        <v>1</v>
      </c>
      <c r="K657" s="2">
        <v>715</v>
      </c>
      <c r="L657" s="2">
        <f>+Tabla35[[#This Row],[BALANCE INICIAL]]*Tabla35[[#This Row],[PRECIO]]</f>
        <v>715</v>
      </c>
      <c r="M657" s="2">
        <f>+Tabla35[[#This Row],[ENTRADAS]]*Tabla35[[#This Row],[PRECIO]]</f>
        <v>0</v>
      </c>
      <c r="N657" s="2">
        <f>+Tabla35[[#This Row],[SALIDAS]]*Tabla35[[#This Row],[PRECIO]]</f>
        <v>0</v>
      </c>
      <c r="O657" s="2">
        <f>+Tabla35[[#This Row],[BALANCE INICIAL2]]+Tabla35[[#This Row],[ENTRADAS3]]-Tabla35[[#This Row],[SALIDAS4]]</f>
        <v>715</v>
      </c>
    </row>
    <row r="658" spans="1:15">
      <c r="A658" s="9" t="s">
        <v>59</v>
      </c>
      <c r="B658" t="s">
        <v>880</v>
      </c>
      <c r="C658" t="s">
        <v>107</v>
      </c>
      <c r="D658" t="s">
        <v>795</v>
      </c>
      <c r="F658" s="9" t="s">
        <v>873</v>
      </c>
      <c r="G658">
        <v>3</v>
      </c>
      <c r="J658">
        <f>+Tabla35[[#This Row],[BALANCE INICIAL]]+Tabla35[[#This Row],[ENTRADAS]]-Tabla35[[#This Row],[SALIDAS]]</f>
        <v>3</v>
      </c>
      <c r="K658" s="2">
        <v>740</v>
      </c>
      <c r="L658" s="2">
        <f>+Tabla35[[#This Row],[BALANCE INICIAL]]*Tabla35[[#This Row],[PRECIO]]</f>
        <v>2220</v>
      </c>
      <c r="M658" s="2">
        <f>+Tabla35[[#This Row],[ENTRADAS]]*Tabla35[[#This Row],[PRECIO]]</f>
        <v>0</v>
      </c>
      <c r="N658" s="2">
        <f>+Tabla35[[#This Row],[SALIDAS]]*Tabla35[[#This Row],[PRECIO]]</f>
        <v>0</v>
      </c>
      <c r="O658" s="2">
        <f>+Tabla35[[#This Row],[BALANCE INICIAL2]]+Tabla35[[#This Row],[ENTRADAS3]]-Tabla35[[#This Row],[SALIDAS4]]</f>
        <v>2220</v>
      </c>
    </row>
    <row r="659" spans="1:15">
      <c r="A659" s="9" t="s">
        <v>59</v>
      </c>
      <c r="B659" t="s">
        <v>880</v>
      </c>
      <c r="C659" t="s">
        <v>107</v>
      </c>
      <c r="D659" t="s">
        <v>796</v>
      </c>
      <c r="F659" s="9" t="s">
        <v>873</v>
      </c>
      <c r="G659">
        <v>1</v>
      </c>
      <c r="J659">
        <f>+Tabla35[[#This Row],[BALANCE INICIAL]]+Tabla35[[#This Row],[ENTRADAS]]-Tabla35[[#This Row],[SALIDAS]]</f>
        <v>1</v>
      </c>
      <c r="K659" s="2">
        <v>725</v>
      </c>
      <c r="L659" s="2">
        <f>+Tabla35[[#This Row],[BALANCE INICIAL]]*Tabla35[[#This Row],[PRECIO]]</f>
        <v>725</v>
      </c>
      <c r="M659" s="2">
        <f>+Tabla35[[#This Row],[ENTRADAS]]*Tabla35[[#This Row],[PRECIO]]</f>
        <v>0</v>
      </c>
      <c r="N659" s="2">
        <f>+Tabla35[[#This Row],[SALIDAS]]*Tabla35[[#This Row],[PRECIO]]</f>
        <v>0</v>
      </c>
      <c r="O659" s="2">
        <f>+Tabla35[[#This Row],[BALANCE INICIAL2]]+Tabla35[[#This Row],[ENTRADAS3]]-Tabla35[[#This Row],[SALIDAS4]]</f>
        <v>725</v>
      </c>
    </row>
    <row r="660" spans="1:15">
      <c r="A660" s="9" t="s">
        <v>59</v>
      </c>
      <c r="B660" t="s">
        <v>880</v>
      </c>
      <c r="C660" t="s">
        <v>107</v>
      </c>
      <c r="D660" t="s">
        <v>797</v>
      </c>
      <c r="F660" s="9" t="s">
        <v>873</v>
      </c>
      <c r="G660">
        <v>1</v>
      </c>
      <c r="J660">
        <f>+Tabla35[[#This Row],[BALANCE INICIAL]]+Tabla35[[#This Row],[ENTRADAS]]-Tabla35[[#This Row],[SALIDAS]]</f>
        <v>1</v>
      </c>
      <c r="K660" s="2">
        <v>700</v>
      </c>
      <c r="L660" s="2">
        <f>+Tabla35[[#This Row],[BALANCE INICIAL]]*Tabla35[[#This Row],[PRECIO]]</f>
        <v>700</v>
      </c>
      <c r="M660" s="2">
        <f>+Tabla35[[#This Row],[ENTRADAS]]*Tabla35[[#This Row],[PRECIO]]</f>
        <v>0</v>
      </c>
      <c r="N660" s="2">
        <f>+Tabla35[[#This Row],[SALIDAS]]*Tabla35[[#This Row],[PRECIO]]</f>
        <v>0</v>
      </c>
      <c r="O660" s="2">
        <f>+Tabla35[[#This Row],[BALANCE INICIAL2]]+Tabla35[[#This Row],[ENTRADAS3]]-Tabla35[[#This Row],[SALIDAS4]]</f>
        <v>700</v>
      </c>
    </row>
    <row r="661" spans="1:15">
      <c r="A661" s="9" t="s">
        <v>59</v>
      </c>
      <c r="B661" t="s">
        <v>880</v>
      </c>
      <c r="C661" t="s">
        <v>107</v>
      </c>
      <c r="D661" t="s">
        <v>798</v>
      </c>
      <c r="F661" s="9" t="s">
        <v>873</v>
      </c>
      <c r="G661">
        <v>2</v>
      </c>
      <c r="J661">
        <f>+Tabla35[[#This Row],[BALANCE INICIAL]]+Tabla35[[#This Row],[ENTRADAS]]-Tabla35[[#This Row],[SALIDAS]]</f>
        <v>2</v>
      </c>
      <c r="K661" s="2">
        <v>700</v>
      </c>
      <c r="L661" s="2">
        <f>+Tabla35[[#This Row],[BALANCE INICIAL]]*Tabla35[[#This Row],[PRECIO]]</f>
        <v>1400</v>
      </c>
      <c r="M661" s="2">
        <f>+Tabla35[[#This Row],[ENTRADAS]]*Tabla35[[#This Row],[PRECIO]]</f>
        <v>0</v>
      </c>
      <c r="N661" s="2">
        <f>+Tabla35[[#This Row],[SALIDAS]]*Tabla35[[#This Row],[PRECIO]]</f>
        <v>0</v>
      </c>
      <c r="O661" s="2">
        <f>+Tabla35[[#This Row],[BALANCE INICIAL2]]+Tabla35[[#This Row],[ENTRADAS3]]-Tabla35[[#This Row],[SALIDAS4]]</f>
        <v>1400</v>
      </c>
    </row>
    <row r="662" spans="1:15">
      <c r="A662" s="9" t="s">
        <v>59</v>
      </c>
      <c r="B662" t="s">
        <v>880</v>
      </c>
      <c r="C662" t="s">
        <v>107</v>
      </c>
      <c r="D662" t="s">
        <v>799</v>
      </c>
      <c r="F662" s="9" t="s">
        <v>873</v>
      </c>
      <c r="G662">
        <v>2</v>
      </c>
      <c r="J662">
        <f>+Tabla35[[#This Row],[BALANCE INICIAL]]+Tabla35[[#This Row],[ENTRADAS]]-Tabla35[[#This Row],[SALIDAS]]</f>
        <v>2</v>
      </c>
      <c r="K662" s="2">
        <v>395</v>
      </c>
      <c r="L662" s="2">
        <f>+Tabla35[[#This Row],[BALANCE INICIAL]]*Tabla35[[#This Row],[PRECIO]]</f>
        <v>790</v>
      </c>
      <c r="M662" s="2">
        <f>+Tabla35[[#This Row],[ENTRADAS]]*Tabla35[[#This Row],[PRECIO]]</f>
        <v>0</v>
      </c>
      <c r="N662" s="2">
        <f>+Tabla35[[#This Row],[SALIDAS]]*Tabla35[[#This Row],[PRECIO]]</f>
        <v>0</v>
      </c>
      <c r="O662" s="2">
        <f>+Tabla35[[#This Row],[BALANCE INICIAL2]]+Tabla35[[#This Row],[ENTRADAS3]]-Tabla35[[#This Row],[SALIDAS4]]</f>
        <v>790</v>
      </c>
    </row>
    <row r="663" spans="1:15">
      <c r="A663" s="9" t="s">
        <v>59</v>
      </c>
      <c r="B663" t="s">
        <v>880</v>
      </c>
      <c r="C663" t="s">
        <v>107</v>
      </c>
      <c r="D663" t="s">
        <v>802</v>
      </c>
      <c r="F663" s="9" t="s">
        <v>820</v>
      </c>
      <c r="G663">
        <v>2</v>
      </c>
      <c r="J663">
        <f>+Tabla35[[#This Row],[BALANCE INICIAL]]+Tabla35[[#This Row],[ENTRADAS]]-Tabla35[[#This Row],[SALIDAS]]</f>
        <v>2</v>
      </c>
      <c r="K663" s="2">
        <v>2400</v>
      </c>
      <c r="L663" s="2">
        <f>+Tabla35[[#This Row],[BALANCE INICIAL]]*Tabla35[[#This Row],[PRECIO]]</f>
        <v>4800</v>
      </c>
      <c r="M663" s="2">
        <f>+Tabla35[[#This Row],[ENTRADAS]]*Tabla35[[#This Row],[PRECIO]]</f>
        <v>0</v>
      </c>
      <c r="N663" s="2">
        <f>+Tabla35[[#This Row],[SALIDAS]]*Tabla35[[#This Row],[PRECIO]]</f>
        <v>0</v>
      </c>
      <c r="O663" s="2">
        <f>+Tabla35[[#This Row],[BALANCE INICIAL2]]+Tabla35[[#This Row],[ENTRADAS3]]-Tabla35[[#This Row],[SALIDAS4]]</f>
        <v>4800</v>
      </c>
    </row>
    <row r="664" spans="1:15">
      <c r="A664" s="9" t="s">
        <v>59</v>
      </c>
      <c r="B664" t="s">
        <v>880</v>
      </c>
      <c r="C664" t="s">
        <v>107</v>
      </c>
      <c r="D664" t="s">
        <v>803</v>
      </c>
      <c r="F664" s="9" t="s">
        <v>820</v>
      </c>
      <c r="G664">
        <v>1</v>
      </c>
      <c r="J664">
        <f>+Tabla35[[#This Row],[BALANCE INICIAL]]+Tabla35[[#This Row],[ENTRADAS]]-Tabla35[[#This Row],[SALIDAS]]</f>
        <v>1</v>
      </c>
      <c r="K664" s="2">
        <v>256.60000000000002</v>
      </c>
      <c r="L664" s="2">
        <f>+Tabla35[[#This Row],[BALANCE INICIAL]]*Tabla35[[#This Row],[PRECIO]]</f>
        <v>256.60000000000002</v>
      </c>
      <c r="M664" s="2">
        <f>+Tabla35[[#This Row],[ENTRADAS]]*Tabla35[[#This Row],[PRECIO]]</f>
        <v>0</v>
      </c>
      <c r="N664" s="2">
        <f>+Tabla35[[#This Row],[SALIDAS]]*Tabla35[[#This Row],[PRECIO]]</f>
        <v>0</v>
      </c>
      <c r="O664" s="2">
        <f>+Tabla35[[#This Row],[BALANCE INICIAL2]]+Tabla35[[#This Row],[ENTRADAS3]]-Tabla35[[#This Row],[SALIDAS4]]</f>
        <v>256.60000000000002</v>
      </c>
    </row>
    <row r="665" spans="1:15">
      <c r="A665" s="9" t="s">
        <v>59</v>
      </c>
      <c r="B665" t="s">
        <v>880</v>
      </c>
      <c r="C665" t="s">
        <v>107</v>
      </c>
      <c r="D665" t="s">
        <v>804</v>
      </c>
      <c r="F665" s="9" t="s">
        <v>820</v>
      </c>
      <c r="G665">
        <v>1</v>
      </c>
      <c r="J665">
        <f>+Tabla35[[#This Row],[BALANCE INICIAL]]+Tabla35[[#This Row],[ENTRADAS]]-Tabla35[[#This Row],[SALIDAS]]</f>
        <v>1</v>
      </c>
      <c r="K665" s="2">
        <v>280</v>
      </c>
      <c r="L665" s="2">
        <f>+Tabla35[[#This Row],[BALANCE INICIAL]]*Tabla35[[#This Row],[PRECIO]]</f>
        <v>280</v>
      </c>
      <c r="M665" s="2">
        <f>+Tabla35[[#This Row],[ENTRADAS]]*Tabla35[[#This Row],[PRECIO]]</f>
        <v>0</v>
      </c>
      <c r="N665" s="2">
        <f>+Tabla35[[#This Row],[SALIDAS]]*Tabla35[[#This Row],[PRECIO]]</f>
        <v>0</v>
      </c>
      <c r="O665" s="2">
        <f>+Tabla35[[#This Row],[BALANCE INICIAL2]]+Tabla35[[#This Row],[ENTRADAS3]]-Tabla35[[#This Row],[SALIDAS4]]</f>
        <v>280</v>
      </c>
    </row>
    <row r="666" spans="1:15">
      <c r="A666" s="9" t="s">
        <v>59</v>
      </c>
      <c r="B666" t="s">
        <v>880</v>
      </c>
      <c r="C666" t="s">
        <v>107</v>
      </c>
      <c r="D666" t="s">
        <v>805</v>
      </c>
      <c r="F666" s="9" t="s">
        <v>820</v>
      </c>
      <c r="G666">
        <v>1</v>
      </c>
      <c r="J666">
        <f>+Tabla35[[#This Row],[BALANCE INICIAL]]+Tabla35[[#This Row],[ENTRADAS]]-Tabla35[[#This Row],[SALIDAS]]</f>
        <v>1</v>
      </c>
      <c r="K666" s="2">
        <v>350</v>
      </c>
      <c r="L666" s="2">
        <f>+Tabla35[[#This Row],[BALANCE INICIAL]]*Tabla35[[#This Row],[PRECIO]]</f>
        <v>350</v>
      </c>
      <c r="M666" s="2">
        <f>+Tabla35[[#This Row],[ENTRADAS]]*Tabla35[[#This Row],[PRECIO]]</f>
        <v>0</v>
      </c>
      <c r="N666" s="2">
        <f>+Tabla35[[#This Row],[SALIDAS]]*Tabla35[[#This Row],[PRECIO]]</f>
        <v>0</v>
      </c>
      <c r="O666" s="2">
        <f>+Tabla35[[#This Row],[BALANCE INICIAL2]]+Tabla35[[#This Row],[ENTRADAS3]]-Tabla35[[#This Row],[SALIDAS4]]</f>
        <v>350</v>
      </c>
    </row>
    <row r="667" spans="1:15">
      <c r="A667" s="9" t="s">
        <v>59</v>
      </c>
      <c r="B667" t="s">
        <v>880</v>
      </c>
      <c r="C667" t="s">
        <v>107</v>
      </c>
      <c r="D667" t="s">
        <v>806</v>
      </c>
      <c r="F667" s="9" t="s">
        <v>820</v>
      </c>
      <c r="G667">
        <v>107</v>
      </c>
      <c r="J667">
        <f>+Tabla35[[#This Row],[BALANCE INICIAL]]+Tabla35[[#This Row],[ENTRADAS]]-Tabla35[[#This Row],[SALIDAS]]</f>
        <v>107</v>
      </c>
      <c r="K667" s="2">
        <v>25</v>
      </c>
      <c r="L667" s="2">
        <f>+Tabla35[[#This Row],[BALANCE INICIAL]]*Tabla35[[#This Row],[PRECIO]]</f>
        <v>2675</v>
      </c>
      <c r="M667" s="2">
        <f>+Tabla35[[#This Row],[ENTRADAS]]*Tabla35[[#This Row],[PRECIO]]</f>
        <v>0</v>
      </c>
      <c r="N667" s="2">
        <f>+Tabla35[[#This Row],[SALIDAS]]*Tabla35[[#This Row],[PRECIO]]</f>
        <v>0</v>
      </c>
      <c r="O667" s="2">
        <f>+Tabla35[[#This Row],[BALANCE INICIAL2]]+Tabla35[[#This Row],[ENTRADAS3]]-Tabla35[[#This Row],[SALIDAS4]]</f>
        <v>2675</v>
      </c>
    </row>
    <row r="668" spans="1:15">
      <c r="A668" s="9" t="s">
        <v>59</v>
      </c>
      <c r="B668" t="s">
        <v>880</v>
      </c>
      <c r="C668" t="s">
        <v>107</v>
      </c>
      <c r="D668" t="s">
        <v>807</v>
      </c>
      <c r="F668" s="9" t="s">
        <v>820</v>
      </c>
      <c r="G668">
        <v>5</v>
      </c>
      <c r="J668">
        <f>+Tabla35[[#This Row],[BALANCE INICIAL]]+Tabla35[[#This Row],[ENTRADAS]]-Tabla35[[#This Row],[SALIDAS]]</f>
        <v>5</v>
      </c>
      <c r="K668" s="2">
        <v>550.41</v>
      </c>
      <c r="L668" s="2">
        <f>+Tabla35[[#This Row],[BALANCE INICIAL]]*Tabla35[[#This Row],[PRECIO]]</f>
        <v>2752.0499999999997</v>
      </c>
      <c r="M668" s="2">
        <f>+Tabla35[[#This Row],[ENTRADAS]]*Tabla35[[#This Row],[PRECIO]]</f>
        <v>0</v>
      </c>
      <c r="N668" s="2">
        <f>+Tabla35[[#This Row],[SALIDAS]]*Tabla35[[#This Row],[PRECIO]]</f>
        <v>0</v>
      </c>
      <c r="O668" s="2">
        <f>+Tabla35[[#This Row],[BALANCE INICIAL2]]+Tabla35[[#This Row],[ENTRADAS3]]-Tabla35[[#This Row],[SALIDAS4]]</f>
        <v>2752.0499999999997</v>
      </c>
    </row>
    <row r="669" spans="1:15">
      <c r="A669" s="9" t="s">
        <v>59</v>
      </c>
      <c r="B669" t="s">
        <v>880</v>
      </c>
      <c r="C669" t="s">
        <v>107</v>
      </c>
      <c r="D669" t="s">
        <v>809</v>
      </c>
      <c r="F669" s="9" t="s">
        <v>820</v>
      </c>
      <c r="G669">
        <v>3</v>
      </c>
      <c r="J669">
        <f>+Tabla35[[#This Row],[BALANCE INICIAL]]+Tabla35[[#This Row],[ENTRADAS]]-Tabla35[[#This Row],[SALIDAS]]</f>
        <v>3</v>
      </c>
      <c r="K669" s="2">
        <v>400</v>
      </c>
      <c r="L669" s="2">
        <f>+Tabla35[[#This Row],[BALANCE INICIAL]]*Tabla35[[#This Row],[PRECIO]]</f>
        <v>1200</v>
      </c>
      <c r="M669" s="2">
        <f>+Tabla35[[#This Row],[ENTRADAS]]*Tabla35[[#This Row],[PRECIO]]</f>
        <v>0</v>
      </c>
      <c r="N669" s="2">
        <f>+Tabla35[[#This Row],[SALIDAS]]*Tabla35[[#This Row],[PRECIO]]</f>
        <v>0</v>
      </c>
      <c r="O669" s="2">
        <f>+Tabla35[[#This Row],[BALANCE INICIAL2]]+Tabla35[[#This Row],[ENTRADAS3]]-Tabla35[[#This Row],[SALIDAS4]]</f>
        <v>1200</v>
      </c>
    </row>
    <row r="670" spans="1:15">
      <c r="A670" s="9" t="s">
        <v>59</v>
      </c>
      <c r="B670" t="s">
        <v>880</v>
      </c>
      <c r="C670" t="s">
        <v>107</v>
      </c>
      <c r="D670" t="s">
        <v>810</v>
      </c>
      <c r="F670" s="9" t="s">
        <v>820</v>
      </c>
      <c r="G670">
        <v>1</v>
      </c>
      <c r="J670">
        <f>+Tabla35[[#This Row],[BALANCE INICIAL]]+Tabla35[[#This Row],[ENTRADAS]]-Tabla35[[#This Row],[SALIDAS]]</f>
        <v>1</v>
      </c>
      <c r="K670" s="2">
        <v>275</v>
      </c>
      <c r="L670" s="2">
        <f>+Tabla35[[#This Row],[BALANCE INICIAL]]*Tabla35[[#This Row],[PRECIO]]</f>
        <v>275</v>
      </c>
      <c r="M670" s="2">
        <f>+Tabla35[[#This Row],[ENTRADAS]]*Tabla35[[#This Row],[PRECIO]]</f>
        <v>0</v>
      </c>
      <c r="N670" s="2">
        <f>+Tabla35[[#This Row],[SALIDAS]]*Tabla35[[#This Row],[PRECIO]]</f>
        <v>0</v>
      </c>
      <c r="O670" s="2">
        <f>+Tabla35[[#This Row],[BALANCE INICIAL2]]+Tabla35[[#This Row],[ENTRADAS3]]-Tabla35[[#This Row],[SALIDAS4]]</f>
        <v>275</v>
      </c>
    </row>
    <row r="671" spans="1:15">
      <c r="A671" s="9" t="s">
        <v>59</v>
      </c>
      <c r="B671" t="s">
        <v>880</v>
      </c>
      <c r="C671" t="s">
        <v>107</v>
      </c>
      <c r="D671" t="s">
        <v>811</v>
      </c>
      <c r="F671" s="9" t="s">
        <v>820</v>
      </c>
      <c r="G671">
        <v>2</v>
      </c>
      <c r="J671">
        <f>+Tabla35[[#This Row],[BALANCE INICIAL]]+Tabla35[[#This Row],[ENTRADAS]]-Tabla35[[#This Row],[SALIDAS]]</f>
        <v>2</v>
      </c>
      <c r="K671" s="2">
        <v>525</v>
      </c>
      <c r="L671" s="2">
        <f>+Tabla35[[#This Row],[BALANCE INICIAL]]*Tabla35[[#This Row],[PRECIO]]</f>
        <v>1050</v>
      </c>
      <c r="M671" s="2">
        <f>+Tabla35[[#This Row],[ENTRADAS]]*Tabla35[[#This Row],[PRECIO]]</f>
        <v>0</v>
      </c>
      <c r="N671" s="2">
        <f>+Tabla35[[#This Row],[SALIDAS]]*Tabla35[[#This Row],[PRECIO]]</f>
        <v>0</v>
      </c>
      <c r="O671" s="2">
        <f>+Tabla35[[#This Row],[BALANCE INICIAL2]]+Tabla35[[#This Row],[ENTRADAS3]]-Tabla35[[#This Row],[SALIDAS4]]</f>
        <v>1050</v>
      </c>
    </row>
    <row r="672" spans="1:15">
      <c r="A672" s="9" t="s">
        <v>59</v>
      </c>
      <c r="B672" t="s">
        <v>880</v>
      </c>
      <c r="C672" t="s">
        <v>107</v>
      </c>
      <c r="D672" t="s">
        <v>813</v>
      </c>
      <c r="F672" s="9" t="s">
        <v>820</v>
      </c>
      <c r="G672">
        <v>4</v>
      </c>
      <c r="J672">
        <f>+Tabla35[[#This Row],[BALANCE INICIAL]]+Tabla35[[#This Row],[ENTRADAS]]-Tabla35[[#This Row],[SALIDAS]]</f>
        <v>4</v>
      </c>
      <c r="K672" s="2">
        <v>1750</v>
      </c>
      <c r="L672" s="2">
        <f>+Tabla35[[#This Row],[BALANCE INICIAL]]*Tabla35[[#This Row],[PRECIO]]</f>
        <v>7000</v>
      </c>
      <c r="M672" s="2">
        <f>+Tabla35[[#This Row],[ENTRADAS]]*Tabla35[[#This Row],[PRECIO]]</f>
        <v>0</v>
      </c>
      <c r="N672" s="2">
        <f>+Tabla35[[#This Row],[SALIDAS]]*Tabla35[[#This Row],[PRECIO]]</f>
        <v>0</v>
      </c>
      <c r="O672" s="2">
        <f>+Tabla35[[#This Row],[BALANCE INICIAL2]]+Tabla35[[#This Row],[ENTRADAS3]]-Tabla35[[#This Row],[SALIDAS4]]</f>
        <v>7000</v>
      </c>
    </row>
    <row r="673" spans="1:15">
      <c r="A673" s="9" t="s">
        <v>59</v>
      </c>
      <c r="B673" t="s">
        <v>880</v>
      </c>
      <c r="C673" t="s">
        <v>107</v>
      </c>
      <c r="D673" t="s">
        <v>814</v>
      </c>
      <c r="F673" s="9" t="s">
        <v>820</v>
      </c>
      <c r="G673">
        <v>303</v>
      </c>
      <c r="J673">
        <f>+Tabla35[[#This Row],[BALANCE INICIAL]]+Tabla35[[#This Row],[ENTRADAS]]-Tabla35[[#This Row],[SALIDAS]]</f>
        <v>303</v>
      </c>
      <c r="K673" s="2">
        <v>25</v>
      </c>
      <c r="L673" s="2">
        <f>+Tabla35[[#This Row],[BALANCE INICIAL]]*Tabla35[[#This Row],[PRECIO]]</f>
        <v>7575</v>
      </c>
      <c r="M673" s="2">
        <f>+Tabla35[[#This Row],[ENTRADAS]]*Tabla35[[#This Row],[PRECIO]]</f>
        <v>0</v>
      </c>
      <c r="N673" s="2">
        <f>+Tabla35[[#This Row],[SALIDAS]]*Tabla35[[#This Row],[PRECIO]]</f>
        <v>0</v>
      </c>
      <c r="O673" s="2">
        <f>+Tabla35[[#This Row],[BALANCE INICIAL2]]+Tabla35[[#This Row],[ENTRADAS3]]-Tabla35[[#This Row],[SALIDAS4]]</f>
        <v>7575</v>
      </c>
    </row>
    <row r="674" spans="1:15">
      <c r="A674" s="9" t="s">
        <v>59</v>
      </c>
      <c r="B674" t="s">
        <v>880</v>
      </c>
      <c r="C674" t="s">
        <v>107</v>
      </c>
      <c r="D674" t="s">
        <v>815</v>
      </c>
      <c r="F674" s="9" t="s">
        <v>820</v>
      </c>
      <c r="G674">
        <v>3</v>
      </c>
      <c r="J674">
        <f>+Tabla35[[#This Row],[BALANCE INICIAL]]+Tabla35[[#This Row],[ENTRADAS]]-Tabla35[[#This Row],[SALIDAS]]</f>
        <v>3</v>
      </c>
      <c r="K674" s="2">
        <v>125</v>
      </c>
      <c r="L674" s="2">
        <f>+Tabla35[[#This Row],[BALANCE INICIAL]]*Tabla35[[#This Row],[PRECIO]]</f>
        <v>375</v>
      </c>
      <c r="M674" s="2">
        <f>+Tabla35[[#This Row],[ENTRADAS]]*Tabla35[[#This Row],[PRECIO]]</f>
        <v>0</v>
      </c>
      <c r="N674" s="2">
        <f>+Tabla35[[#This Row],[SALIDAS]]*Tabla35[[#This Row],[PRECIO]]</f>
        <v>0</v>
      </c>
      <c r="O674" s="2">
        <f>+Tabla35[[#This Row],[BALANCE INICIAL2]]+Tabla35[[#This Row],[ENTRADAS3]]-Tabla35[[#This Row],[SALIDAS4]]</f>
        <v>375</v>
      </c>
    </row>
    <row r="675" spans="1:15">
      <c r="A675" s="9" t="s">
        <v>59</v>
      </c>
      <c r="B675" t="s">
        <v>880</v>
      </c>
      <c r="C675" t="s">
        <v>107</v>
      </c>
      <c r="D675" t="s">
        <v>816</v>
      </c>
      <c r="F675" s="9" t="s">
        <v>820</v>
      </c>
      <c r="G675">
        <v>9</v>
      </c>
      <c r="J675">
        <f>+Tabla35[[#This Row],[BALANCE INICIAL]]+Tabla35[[#This Row],[ENTRADAS]]-Tabla35[[#This Row],[SALIDAS]]</f>
        <v>9</v>
      </c>
      <c r="K675" s="2">
        <v>206</v>
      </c>
      <c r="L675" s="2">
        <f>+Tabla35[[#This Row],[BALANCE INICIAL]]*Tabla35[[#This Row],[PRECIO]]</f>
        <v>1854</v>
      </c>
      <c r="M675" s="2">
        <f>+Tabla35[[#This Row],[ENTRADAS]]*Tabla35[[#This Row],[PRECIO]]</f>
        <v>0</v>
      </c>
      <c r="N675" s="2">
        <f>+Tabla35[[#This Row],[SALIDAS]]*Tabla35[[#This Row],[PRECIO]]</f>
        <v>0</v>
      </c>
      <c r="O675" s="2">
        <f>+Tabla35[[#This Row],[BALANCE INICIAL2]]+Tabla35[[#This Row],[ENTRADAS3]]-Tabla35[[#This Row],[SALIDAS4]]</f>
        <v>1854</v>
      </c>
    </row>
    <row r="676" spans="1:15">
      <c r="A676" s="9" t="s">
        <v>59</v>
      </c>
      <c r="B676" t="s">
        <v>880</v>
      </c>
      <c r="C676" t="s">
        <v>107</v>
      </c>
      <c r="D676" t="s">
        <v>817</v>
      </c>
      <c r="F676" s="9" t="s">
        <v>820</v>
      </c>
      <c r="G676">
        <v>1</v>
      </c>
      <c r="J676">
        <f>+Tabla35[[#This Row],[BALANCE INICIAL]]+Tabla35[[#This Row],[ENTRADAS]]-Tabla35[[#This Row],[SALIDAS]]</f>
        <v>1</v>
      </c>
      <c r="K676" s="2">
        <v>102</v>
      </c>
      <c r="L676" s="2">
        <f>+Tabla35[[#This Row],[BALANCE INICIAL]]*Tabla35[[#This Row],[PRECIO]]</f>
        <v>102</v>
      </c>
      <c r="M676" s="2">
        <f>+Tabla35[[#This Row],[ENTRADAS]]*Tabla35[[#This Row],[PRECIO]]</f>
        <v>0</v>
      </c>
      <c r="N676" s="2">
        <f>+Tabla35[[#This Row],[SALIDAS]]*Tabla35[[#This Row],[PRECIO]]</f>
        <v>0</v>
      </c>
      <c r="O676" s="2">
        <f>+Tabla35[[#This Row],[BALANCE INICIAL2]]+Tabla35[[#This Row],[ENTRADAS3]]-Tabla35[[#This Row],[SALIDAS4]]</f>
        <v>102</v>
      </c>
    </row>
    <row r="677" spans="1:15">
      <c r="A677" s="9" t="s">
        <v>59</v>
      </c>
      <c r="B677" t="s">
        <v>880</v>
      </c>
      <c r="C677" t="s">
        <v>107</v>
      </c>
      <c r="D677" t="s">
        <v>818</v>
      </c>
      <c r="F677" s="9" t="s">
        <v>820</v>
      </c>
      <c r="G677">
        <v>120</v>
      </c>
      <c r="J677">
        <f>+Tabla35[[#This Row],[BALANCE INICIAL]]+Tabla35[[#This Row],[ENTRADAS]]-Tabla35[[#This Row],[SALIDAS]]</f>
        <v>120</v>
      </c>
      <c r="K677" s="2">
        <v>115</v>
      </c>
      <c r="L677" s="2">
        <f>+Tabla35[[#This Row],[BALANCE INICIAL]]*Tabla35[[#This Row],[PRECIO]]</f>
        <v>13800</v>
      </c>
      <c r="M677" s="2">
        <f>+Tabla35[[#This Row],[ENTRADAS]]*Tabla35[[#This Row],[PRECIO]]</f>
        <v>0</v>
      </c>
      <c r="N677" s="2">
        <f>+Tabla35[[#This Row],[SALIDAS]]*Tabla35[[#This Row],[PRECIO]]</f>
        <v>0</v>
      </c>
      <c r="O677" s="2">
        <f>+Tabla35[[#This Row],[BALANCE INICIAL2]]+Tabla35[[#This Row],[ENTRADAS3]]-Tabla35[[#This Row],[SALIDAS4]]</f>
        <v>13800</v>
      </c>
    </row>
    <row r="678" spans="1:15">
      <c r="A678" s="9" t="s">
        <v>28</v>
      </c>
      <c r="B678" t="s">
        <v>884</v>
      </c>
      <c r="C678" t="s">
        <v>74</v>
      </c>
      <c r="D678" t="s">
        <v>158</v>
      </c>
      <c r="F678" s="9" t="s">
        <v>830</v>
      </c>
      <c r="G678">
        <v>1</v>
      </c>
      <c r="J678">
        <f>+Tabla35[[#This Row],[BALANCE INICIAL]]+Tabla35[[#This Row],[ENTRADAS]]-Tabla35[[#This Row],[SALIDAS]]</f>
        <v>1</v>
      </c>
      <c r="K678" s="2">
        <v>53</v>
      </c>
      <c r="L678" s="2">
        <f>+Tabla35[[#This Row],[BALANCE INICIAL]]*Tabla35[[#This Row],[PRECIO]]</f>
        <v>53</v>
      </c>
      <c r="M678" s="2">
        <f>+Tabla35[[#This Row],[ENTRADAS]]*Tabla35[[#This Row],[PRECIO]]</f>
        <v>0</v>
      </c>
      <c r="N678" s="2">
        <f>+Tabla35[[#This Row],[SALIDAS]]*Tabla35[[#This Row],[PRECIO]]</f>
        <v>0</v>
      </c>
      <c r="O678" s="2">
        <f>+Tabla35[[#This Row],[BALANCE INICIAL2]]+Tabla35[[#This Row],[ENTRADAS3]]-Tabla35[[#This Row],[SALIDAS4]]</f>
        <v>53</v>
      </c>
    </row>
    <row r="679" spans="1:15">
      <c r="A679" s="9" t="s">
        <v>28</v>
      </c>
      <c r="B679" t="s">
        <v>884</v>
      </c>
      <c r="C679" t="s">
        <v>74</v>
      </c>
      <c r="D679" t="s">
        <v>989</v>
      </c>
      <c r="F679" s="9" t="s">
        <v>831</v>
      </c>
      <c r="G679">
        <v>3</v>
      </c>
      <c r="H679">
        <v>150</v>
      </c>
      <c r="I679">
        <v>141</v>
      </c>
      <c r="J679">
        <f>+Tabla35[[#This Row],[BALANCE INICIAL]]+Tabla35[[#This Row],[ENTRADAS]]-Tabla35[[#This Row],[SALIDAS]]</f>
        <v>12</v>
      </c>
      <c r="K679" s="2">
        <v>40</v>
      </c>
      <c r="L679" s="2">
        <f>+Tabla35[[#This Row],[BALANCE INICIAL]]*Tabla35[[#This Row],[PRECIO]]</f>
        <v>120</v>
      </c>
      <c r="M679" s="2">
        <f>+Tabla35[[#This Row],[ENTRADAS]]*Tabla35[[#This Row],[PRECIO]]</f>
        <v>6000</v>
      </c>
      <c r="N679" s="2">
        <f>+Tabla35[[#This Row],[SALIDAS]]*Tabla35[[#This Row],[PRECIO]]</f>
        <v>5640</v>
      </c>
      <c r="O679" s="2">
        <f>+Tabla35[[#This Row],[BALANCE INICIAL2]]+Tabla35[[#This Row],[ENTRADAS3]]-Tabla35[[#This Row],[SALIDAS4]]</f>
        <v>480</v>
      </c>
    </row>
    <row r="680" spans="1:15">
      <c r="A680" s="9" t="s">
        <v>28</v>
      </c>
      <c r="B680" t="s">
        <v>884</v>
      </c>
      <c r="C680" t="s">
        <v>74</v>
      </c>
      <c r="D680" t="s">
        <v>928</v>
      </c>
      <c r="F680" s="9" t="s">
        <v>826</v>
      </c>
      <c r="H680">
        <v>10</v>
      </c>
      <c r="J680">
        <f>+Tabla35[[#This Row],[BALANCE INICIAL]]+Tabla35[[#This Row],[ENTRADAS]]-Tabla35[[#This Row],[SALIDAS]]</f>
        <v>10</v>
      </c>
      <c r="K680" s="2">
        <v>355.93</v>
      </c>
      <c r="L680" s="2">
        <f>+Tabla35[[#This Row],[BALANCE INICIAL]]*Tabla35[[#This Row],[PRECIO]]</f>
        <v>0</v>
      </c>
      <c r="M680" s="2">
        <f>+Tabla35[[#This Row],[ENTRADAS]]*Tabla35[[#This Row],[PRECIO]]</f>
        <v>3559.3</v>
      </c>
      <c r="N680" s="2">
        <f>+Tabla35[[#This Row],[SALIDAS]]*Tabla35[[#This Row],[PRECIO]]</f>
        <v>0</v>
      </c>
      <c r="O680" s="2">
        <f>+Tabla35[[#This Row],[BALANCE INICIAL2]]+Tabla35[[#This Row],[ENTRADAS3]]-Tabla35[[#This Row],[SALIDAS4]]</f>
        <v>3559.3</v>
      </c>
    </row>
    <row r="681" spans="1:15">
      <c r="A681" s="9" t="s">
        <v>28</v>
      </c>
      <c r="B681" t="s">
        <v>884</v>
      </c>
      <c r="C681" t="s">
        <v>74</v>
      </c>
      <c r="D681" t="s">
        <v>922</v>
      </c>
      <c r="F681" s="9" t="s">
        <v>837</v>
      </c>
      <c r="H681">
        <v>150</v>
      </c>
      <c r="I681">
        <v>91</v>
      </c>
      <c r="J681">
        <f>+Tabla35[[#This Row],[BALANCE INICIAL]]+Tabla35[[#This Row],[ENTRADAS]]-Tabla35[[#This Row],[SALIDAS]]</f>
        <v>59</v>
      </c>
      <c r="K681" s="2"/>
      <c r="L681" s="2">
        <f>+Tabla35[[#This Row],[BALANCE INICIAL]]*Tabla35[[#This Row],[PRECIO]]</f>
        <v>0</v>
      </c>
      <c r="M681" s="2">
        <f>+Tabla35[[#This Row],[ENTRADAS]]*Tabla35[[#This Row],[PRECIO]]</f>
        <v>0</v>
      </c>
      <c r="N681" s="2">
        <f>+Tabla35[[#This Row],[SALIDAS]]*Tabla35[[#This Row],[PRECIO]]</f>
        <v>0</v>
      </c>
      <c r="O681" s="2">
        <f>+Tabla35[[#This Row],[BALANCE INICIAL2]]+Tabla35[[#This Row],[ENTRADAS3]]-Tabla35[[#This Row],[SALIDAS4]]</f>
        <v>0</v>
      </c>
    </row>
    <row r="682" spans="1:15">
      <c r="A682" s="9" t="s">
        <v>28</v>
      </c>
      <c r="B682" t="s">
        <v>884</v>
      </c>
      <c r="C682" t="s">
        <v>74</v>
      </c>
      <c r="D682" t="s">
        <v>162</v>
      </c>
      <c r="F682" s="9" t="s">
        <v>820</v>
      </c>
      <c r="G682">
        <v>1</v>
      </c>
      <c r="H682">
        <v>10</v>
      </c>
      <c r="J682">
        <f>+Tabla35[[#This Row],[BALANCE INICIAL]]+Tabla35[[#This Row],[ENTRADAS]]-Tabla35[[#This Row],[SALIDAS]]</f>
        <v>11</v>
      </c>
      <c r="K682" s="2">
        <v>466.1</v>
      </c>
      <c r="L682" s="2">
        <f>+Tabla35[[#This Row],[BALANCE INICIAL]]*Tabla35[[#This Row],[PRECIO]]</f>
        <v>466.1</v>
      </c>
      <c r="M682" s="2">
        <f>+Tabla35[[#This Row],[ENTRADAS]]*Tabla35[[#This Row],[PRECIO]]</f>
        <v>4661</v>
      </c>
      <c r="N682" s="2">
        <f>+Tabla35[[#This Row],[SALIDAS]]*Tabla35[[#This Row],[PRECIO]]</f>
        <v>0</v>
      </c>
      <c r="O682" s="2">
        <f>+Tabla35[[#This Row],[BALANCE INICIAL2]]+Tabla35[[#This Row],[ENTRADAS3]]-Tabla35[[#This Row],[SALIDAS4]]</f>
        <v>5127.1000000000004</v>
      </c>
    </row>
    <row r="683" spans="1:15">
      <c r="A683" s="9" t="s">
        <v>28</v>
      </c>
      <c r="B683" t="s">
        <v>884</v>
      </c>
      <c r="C683" t="s">
        <v>74</v>
      </c>
      <c r="D683" t="s">
        <v>167</v>
      </c>
      <c r="F683" s="9" t="s">
        <v>833</v>
      </c>
      <c r="G683">
        <v>51</v>
      </c>
      <c r="J683">
        <f>+Tabla35[[#This Row],[BALANCE INICIAL]]+Tabla35[[#This Row],[ENTRADAS]]-Tabla35[[#This Row],[SALIDAS]]</f>
        <v>51</v>
      </c>
      <c r="K683" s="2">
        <v>48.73</v>
      </c>
      <c r="L683" s="2">
        <f>+Tabla35[[#This Row],[BALANCE INICIAL]]*Tabla35[[#This Row],[PRECIO]]</f>
        <v>2485.23</v>
      </c>
      <c r="M683" s="2">
        <f>+Tabla35[[#This Row],[ENTRADAS]]*Tabla35[[#This Row],[PRECIO]]</f>
        <v>0</v>
      </c>
      <c r="N683" s="2">
        <f>+Tabla35[[#This Row],[SALIDAS]]*Tabla35[[#This Row],[PRECIO]]</f>
        <v>0</v>
      </c>
      <c r="O683" s="2">
        <f>+Tabla35[[#This Row],[BALANCE INICIAL2]]+Tabla35[[#This Row],[ENTRADAS3]]-Tabla35[[#This Row],[SALIDAS4]]</f>
        <v>2485.23</v>
      </c>
    </row>
    <row r="684" spans="1:15">
      <c r="A684" s="9" t="s">
        <v>28</v>
      </c>
      <c r="B684" t="s">
        <v>884</v>
      </c>
      <c r="C684" t="s">
        <v>74</v>
      </c>
      <c r="D684" t="s">
        <v>923</v>
      </c>
      <c r="E684" t="s">
        <v>924</v>
      </c>
      <c r="F684" s="9" t="s">
        <v>826</v>
      </c>
      <c r="H684">
        <v>75</v>
      </c>
      <c r="I684">
        <v>3</v>
      </c>
      <c r="J684">
        <f>+Tabla35[[#This Row],[BALANCE INICIAL]]+Tabla35[[#This Row],[ENTRADAS]]-Tabla35[[#This Row],[SALIDAS]]</f>
        <v>72</v>
      </c>
      <c r="K684" s="2">
        <v>12</v>
      </c>
      <c r="L684" s="2">
        <f>+Tabla35[[#This Row],[BALANCE INICIAL]]*Tabla35[[#This Row],[PRECIO]]</f>
        <v>0</v>
      </c>
      <c r="M684" s="2">
        <f>+Tabla35[[#This Row],[ENTRADAS]]*Tabla35[[#This Row],[PRECIO]]</f>
        <v>900</v>
      </c>
      <c r="N684" s="2">
        <f>+Tabla35[[#This Row],[SALIDAS]]*Tabla35[[#This Row],[PRECIO]]</f>
        <v>36</v>
      </c>
      <c r="O684" s="2">
        <f>+Tabla35[[#This Row],[BALANCE INICIAL2]]+Tabla35[[#This Row],[ENTRADAS3]]-Tabla35[[#This Row],[SALIDAS4]]</f>
        <v>864</v>
      </c>
    </row>
    <row r="685" spans="1:15">
      <c r="A685" s="9" t="s">
        <v>28</v>
      </c>
      <c r="B685" t="s">
        <v>884</v>
      </c>
      <c r="C685" t="s">
        <v>74</v>
      </c>
      <c r="F685" s="9"/>
      <c r="J685">
        <f>+Tabla35[[#This Row],[BALANCE INICIAL]]+Tabla35[[#This Row],[ENTRADAS]]-Tabla35[[#This Row],[SALIDAS]]</f>
        <v>0</v>
      </c>
      <c r="K685" s="2"/>
      <c r="L685" s="2">
        <f>+Tabla35[[#This Row],[BALANCE INICIAL]]*Tabla35[[#This Row],[PRECIO]]</f>
        <v>0</v>
      </c>
      <c r="M685" s="2">
        <f>+Tabla35[[#This Row],[ENTRADAS]]*Tabla35[[#This Row],[PRECIO]]</f>
        <v>0</v>
      </c>
      <c r="N685" s="2">
        <f>+Tabla35[[#This Row],[SALIDAS]]*Tabla35[[#This Row],[PRECIO]]</f>
        <v>0</v>
      </c>
      <c r="O685" s="2">
        <f>+Tabla35[[#This Row],[BALANCE INICIAL2]]+Tabla35[[#This Row],[ENTRADAS3]]-Tabla35[[#This Row],[SALIDAS4]]</f>
        <v>0</v>
      </c>
    </row>
    <row r="686" spans="1:15">
      <c r="A686" s="9" t="s">
        <v>28</v>
      </c>
      <c r="B686" t="s">
        <v>884</v>
      </c>
      <c r="C686" t="s">
        <v>74</v>
      </c>
      <c r="D686" t="s">
        <v>171</v>
      </c>
      <c r="F686" s="9" t="s">
        <v>826</v>
      </c>
      <c r="G686">
        <v>1</v>
      </c>
      <c r="J686">
        <f>+Tabla35[[#This Row],[BALANCE INICIAL]]+Tabla35[[#This Row],[ENTRADAS]]-Tabla35[[#This Row],[SALIDAS]]</f>
        <v>1</v>
      </c>
      <c r="K686" s="2">
        <v>438.4</v>
      </c>
      <c r="L686" s="2">
        <f>+Tabla35[[#This Row],[BALANCE INICIAL]]*Tabla35[[#This Row],[PRECIO]]</f>
        <v>438.4</v>
      </c>
      <c r="M686" s="2">
        <f>+Tabla35[[#This Row],[ENTRADAS]]*Tabla35[[#This Row],[PRECIO]]</f>
        <v>0</v>
      </c>
      <c r="N686" s="2">
        <f>+Tabla35[[#This Row],[SALIDAS]]*Tabla35[[#This Row],[PRECIO]]</f>
        <v>0</v>
      </c>
      <c r="O686" s="2">
        <f>+Tabla35[[#This Row],[BALANCE INICIAL2]]+Tabla35[[#This Row],[ENTRADAS3]]-Tabla35[[#This Row],[SALIDAS4]]</f>
        <v>438.4</v>
      </c>
    </row>
    <row r="687" spans="1:15">
      <c r="A687" s="9" t="s">
        <v>28</v>
      </c>
      <c r="B687" t="s">
        <v>884</v>
      </c>
      <c r="C687" t="s">
        <v>74</v>
      </c>
      <c r="D687" t="s">
        <v>174</v>
      </c>
      <c r="F687" s="9" t="s">
        <v>820</v>
      </c>
      <c r="G687">
        <v>16</v>
      </c>
      <c r="H687">
        <v>10</v>
      </c>
      <c r="I687">
        <v>1</v>
      </c>
      <c r="J687">
        <f>+Tabla35[[#This Row],[BALANCE INICIAL]]+Tabla35[[#This Row],[ENTRADAS]]-Tabla35[[#This Row],[SALIDAS]]</f>
        <v>25</v>
      </c>
      <c r="K687" s="2">
        <v>391.36</v>
      </c>
      <c r="L687" s="2">
        <f>+Tabla35[[#This Row],[BALANCE INICIAL]]*Tabla35[[#This Row],[PRECIO]]</f>
        <v>6261.76</v>
      </c>
      <c r="M687" s="2">
        <f>+Tabla35[[#This Row],[ENTRADAS]]*Tabla35[[#This Row],[PRECIO]]</f>
        <v>3913.6000000000004</v>
      </c>
      <c r="N687" s="2">
        <f>+Tabla35[[#This Row],[SALIDAS]]*Tabla35[[#This Row],[PRECIO]]</f>
        <v>391.36</v>
      </c>
      <c r="O687" s="2">
        <f>+Tabla35[[#This Row],[BALANCE INICIAL2]]+Tabla35[[#This Row],[ENTRADAS3]]-Tabla35[[#This Row],[SALIDAS4]]</f>
        <v>9784</v>
      </c>
    </row>
    <row r="688" spans="1:15">
      <c r="A688" s="9" t="s">
        <v>28</v>
      </c>
      <c r="B688" t="s">
        <v>884</v>
      </c>
      <c r="C688" t="s">
        <v>74</v>
      </c>
      <c r="D688" t="s">
        <v>175</v>
      </c>
      <c r="F688" s="9" t="s">
        <v>820</v>
      </c>
      <c r="G688">
        <v>16</v>
      </c>
      <c r="H688">
        <v>10</v>
      </c>
      <c r="I688">
        <v>7</v>
      </c>
      <c r="J688">
        <f>+Tabla35[[#This Row],[BALANCE INICIAL]]+Tabla35[[#This Row],[ENTRADAS]]-Tabla35[[#This Row],[SALIDAS]]</f>
        <v>19</v>
      </c>
      <c r="K688" s="2">
        <v>97.46</v>
      </c>
      <c r="L688" s="2">
        <f>+Tabla35[[#This Row],[BALANCE INICIAL]]*Tabla35[[#This Row],[PRECIO]]</f>
        <v>1559.36</v>
      </c>
      <c r="M688" s="2">
        <f>+Tabla35[[#This Row],[ENTRADAS]]*Tabla35[[#This Row],[PRECIO]]</f>
        <v>974.59999999999991</v>
      </c>
      <c r="N688" s="2">
        <f>+Tabla35[[#This Row],[SALIDAS]]*Tabla35[[#This Row],[PRECIO]]</f>
        <v>682.21999999999991</v>
      </c>
      <c r="O688" s="2">
        <f>+Tabla35[[#This Row],[BALANCE INICIAL2]]+Tabla35[[#This Row],[ENTRADAS3]]-Tabla35[[#This Row],[SALIDAS4]]</f>
        <v>1851.7400000000002</v>
      </c>
    </row>
    <row r="689" spans="1:15">
      <c r="A689" s="9" t="s">
        <v>28</v>
      </c>
      <c r="B689" t="s">
        <v>884</v>
      </c>
      <c r="C689" t="s">
        <v>74</v>
      </c>
      <c r="D689" t="s">
        <v>176</v>
      </c>
      <c r="F689" s="9" t="s">
        <v>831</v>
      </c>
      <c r="G689">
        <v>1</v>
      </c>
      <c r="J689">
        <f>+Tabla35[[#This Row],[BALANCE INICIAL]]+Tabla35[[#This Row],[ENTRADAS]]-Tabla35[[#This Row],[SALIDAS]]</f>
        <v>1</v>
      </c>
      <c r="K689" s="2">
        <v>130</v>
      </c>
      <c r="L689" s="2">
        <f>+Tabla35[[#This Row],[BALANCE INICIAL]]*Tabla35[[#This Row],[PRECIO]]</f>
        <v>130</v>
      </c>
      <c r="M689" s="2">
        <f>+Tabla35[[#This Row],[ENTRADAS]]*Tabla35[[#This Row],[PRECIO]]</f>
        <v>0</v>
      </c>
      <c r="N689" s="2">
        <f>+Tabla35[[#This Row],[SALIDAS]]*Tabla35[[#This Row],[PRECIO]]</f>
        <v>0</v>
      </c>
      <c r="O689" s="2">
        <f>+Tabla35[[#This Row],[BALANCE INICIAL2]]+Tabla35[[#This Row],[ENTRADAS3]]-Tabla35[[#This Row],[SALIDAS4]]</f>
        <v>130</v>
      </c>
    </row>
    <row r="690" spans="1:15">
      <c r="A690" s="9" t="s">
        <v>28</v>
      </c>
      <c r="B690" t="s">
        <v>884</v>
      </c>
      <c r="C690" t="s">
        <v>74</v>
      </c>
      <c r="D690" t="s">
        <v>177</v>
      </c>
      <c r="F690" s="9" t="s">
        <v>826</v>
      </c>
      <c r="G690">
        <v>12</v>
      </c>
      <c r="H690">
        <v>10</v>
      </c>
      <c r="I690">
        <v>2</v>
      </c>
      <c r="J690">
        <f>+Tabla35[[#This Row],[BALANCE INICIAL]]+Tabla35[[#This Row],[ENTRADAS]]-Tabla35[[#This Row],[SALIDAS]]</f>
        <v>20</v>
      </c>
      <c r="K690" s="2">
        <v>184</v>
      </c>
      <c r="L690" s="2">
        <f>+Tabla35[[#This Row],[BALANCE INICIAL]]*Tabla35[[#This Row],[PRECIO]]</f>
        <v>2208</v>
      </c>
      <c r="M690" s="2">
        <f>+Tabla35[[#This Row],[ENTRADAS]]*Tabla35[[#This Row],[PRECIO]]</f>
        <v>1840</v>
      </c>
      <c r="N690" s="2">
        <f>+Tabla35[[#This Row],[SALIDAS]]*Tabla35[[#This Row],[PRECIO]]</f>
        <v>368</v>
      </c>
      <c r="O690" s="2">
        <f>+Tabla35[[#This Row],[BALANCE INICIAL2]]+Tabla35[[#This Row],[ENTRADAS3]]-Tabla35[[#This Row],[SALIDAS4]]</f>
        <v>3680</v>
      </c>
    </row>
    <row r="691" spans="1:15">
      <c r="A691" s="9" t="s">
        <v>28</v>
      </c>
      <c r="B691" t="s">
        <v>884</v>
      </c>
      <c r="C691" t="s">
        <v>74</v>
      </c>
      <c r="D691" t="s">
        <v>178</v>
      </c>
      <c r="F691" s="9" t="s">
        <v>826</v>
      </c>
      <c r="G691">
        <v>14</v>
      </c>
      <c r="H691">
        <v>10</v>
      </c>
      <c r="J691">
        <f>+Tabla35[[#This Row],[BALANCE INICIAL]]+Tabla35[[#This Row],[ENTRADAS]]-Tabla35[[#This Row],[SALIDAS]]</f>
        <v>24</v>
      </c>
      <c r="K691" s="2">
        <v>199.16</v>
      </c>
      <c r="L691" s="2">
        <f>+Tabla35[[#This Row],[BALANCE INICIAL]]*Tabla35[[#This Row],[PRECIO]]</f>
        <v>2788.24</v>
      </c>
      <c r="M691" s="2">
        <f>+Tabla35[[#This Row],[ENTRADAS]]*Tabla35[[#This Row],[PRECIO]]</f>
        <v>1991.6</v>
      </c>
      <c r="N691" s="2">
        <f>+Tabla35[[#This Row],[SALIDAS]]*Tabla35[[#This Row],[PRECIO]]</f>
        <v>0</v>
      </c>
      <c r="O691" s="2">
        <f>+Tabla35[[#This Row],[BALANCE INICIAL2]]+Tabla35[[#This Row],[ENTRADAS3]]-Tabla35[[#This Row],[SALIDAS4]]</f>
        <v>4779.84</v>
      </c>
    </row>
    <row r="692" spans="1:15">
      <c r="A692" s="9" t="s">
        <v>28</v>
      </c>
      <c r="B692" t="s">
        <v>884</v>
      </c>
      <c r="C692" t="s">
        <v>74</v>
      </c>
      <c r="D692" t="s">
        <v>180</v>
      </c>
      <c r="F692" s="9" t="s">
        <v>820</v>
      </c>
      <c r="G692">
        <v>70</v>
      </c>
      <c r="J692">
        <f>+Tabla35[[#This Row],[BALANCE INICIAL]]+Tabla35[[#This Row],[ENTRADAS]]-Tabla35[[#This Row],[SALIDAS]]</f>
        <v>70</v>
      </c>
      <c r="K692" s="2">
        <v>4.5</v>
      </c>
      <c r="L692" s="2">
        <f>+Tabla35[[#This Row],[BALANCE INICIAL]]*Tabla35[[#This Row],[PRECIO]]</f>
        <v>315</v>
      </c>
      <c r="M692" s="2">
        <f>+Tabla35[[#This Row],[ENTRADAS]]*Tabla35[[#This Row],[PRECIO]]</f>
        <v>0</v>
      </c>
      <c r="N692" s="2">
        <f>+Tabla35[[#This Row],[SALIDAS]]*Tabla35[[#This Row],[PRECIO]]</f>
        <v>0</v>
      </c>
      <c r="O692" s="2">
        <f>+Tabla35[[#This Row],[BALANCE INICIAL2]]+Tabla35[[#This Row],[ENTRADAS3]]-Tabla35[[#This Row],[SALIDAS4]]</f>
        <v>315</v>
      </c>
    </row>
    <row r="693" spans="1:15">
      <c r="A693" s="9" t="s">
        <v>28</v>
      </c>
      <c r="B693" t="s">
        <v>884</v>
      </c>
      <c r="C693" t="s">
        <v>74</v>
      </c>
      <c r="D693" t="s">
        <v>183</v>
      </c>
      <c r="F693" s="9" t="s">
        <v>826</v>
      </c>
      <c r="G693">
        <v>8</v>
      </c>
      <c r="J693">
        <f>+Tabla35[[#This Row],[BALANCE INICIAL]]+Tabla35[[#This Row],[ENTRADAS]]-Tabla35[[#This Row],[SALIDAS]]</f>
        <v>8</v>
      </c>
      <c r="K693" s="2">
        <v>100</v>
      </c>
      <c r="L693" s="2">
        <f>+Tabla35[[#This Row],[BALANCE INICIAL]]*Tabla35[[#This Row],[PRECIO]]</f>
        <v>800</v>
      </c>
      <c r="M693" s="2">
        <f>+Tabla35[[#This Row],[ENTRADAS]]*Tabla35[[#This Row],[PRECIO]]</f>
        <v>0</v>
      </c>
      <c r="N693" s="2">
        <f>+Tabla35[[#This Row],[SALIDAS]]*Tabla35[[#This Row],[PRECIO]]</f>
        <v>0</v>
      </c>
      <c r="O693" s="2">
        <f>+Tabla35[[#This Row],[BALANCE INICIAL2]]+Tabla35[[#This Row],[ENTRADAS3]]-Tabla35[[#This Row],[SALIDAS4]]</f>
        <v>800</v>
      </c>
    </row>
    <row r="694" spans="1:15">
      <c r="A694" s="9" t="s">
        <v>28</v>
      </c>
      <c r="B694" t="s">
        <v>884</v>
      </c>
      <c r="C694" t="s">
        <v>74</v>
      </c>
      <c r="D694" t="s">
        <v>184</v>
      </c>
      <c r="F694" s="9" t="s">
        <v>836</v>
      </c>
      <c r="G694">
        <v>3</v>
      </c>
      <c r="I694">
        <v>2</v>
      </c>
      <c r="J694">
        <f>+Tabla35[[#This Row],[BALANCE INICIAL]]+Tabla35[[#This Row],[ENTRADAS]]-Tabla35[[#This Row],[SALIDAS]]</f>
        <v>1</v>
      </c>
      <c r="K694" s="2">
        <v>21</v>
      </c>
      <c r="L694" s="2">
        <f>+Tabla35[[#This Row],[BALANCE INICIAL]]*Tabla35[[#This Row],[PRECIO]]</f>
        <v>63</v>
      </c>
      <c r="M694" s="2">
        <f>+Tabla35[[#This Row],[ENTRADAS]]*Tabla35[[#This Row],[PRECIO]]</f>
        <v>0</v>
      </c>
      <c r="N694" s="2">
        <f>+Tabla35[[#This Row],[SALIDAS]]*Tabla35[[#This Row],[PRECIO]]</f>
        <v>42</v>
      </c>
      <c r="O694" s="2">
        <f>+Tabla35[[#This Row],[BALANCE INICIAL2]]+Tabla35[[#This Row],[ENTRADAS3]]-Tabla35[[#This Row],[SALIDAS4]]</f>
        <v>21</v>
      </c>
    </row>
    <row r="695" spans="1:15">
      <c r="A695" s="9" t="s">
        <v>28</v>
      </c>
      <c r="B695" t="s">
        <v>884</v>
      </c>
      <c r="C695" t="s">
        <v>74</v>
      </c>
      <c r="D695" t="s">
        <v>185</v>
      </c>
      <c r="F695" s="9" t="s">
        <v>837</v>
      </c>
      <c r="G695">
        <v>9</v>
      </c>
      <c r="H695">
        <v>15</v>
      </c>
      <c r="I695">
        <v>5</v>
      </c>
      <c r="J695">
        <f>+Tabla35[[#This Row],[BALANCE INICIAL]]+Tabla35[[#This Row],[ENTRADAS]]-Tabla35[[#This Row],[SALIDAS]]</f>
        <v>19</v>
      </c>
      <c r="K695" s="2">
        <v>36.5</v>
      </c>
      <c r="L695" s="2">
        <f>+Tabla35[[#This Row],[BALANCE INICIAL]]*Tabla35[[#This Row],[PRECIO]]</f>
        <v>328.5</v>
      </c>
      <c r="M695" s="2">
        <f>+Tabla35[[#This Row],[ENTRADAS]]*Tabla35[[#This Row],[PRECIO]]</f>
        <v>547.5</v>
      </c>
      <c r="N695" s="2">
        <f>+Tabla35[[#This Row],[SALIDAS]]*Tabla35[[#This Row],[PRECIO]]</f>
        <v>182.5</v>
      </c>
      <c r="O695" s="2">
        <f>+Tabla35[[#This Row],[BALANCE INICIAL2]]+Tabla35[[#This Row],[ENTRADAS3]]-Tabla35[[#This Row],[SALIDAS4]]</f>
        <v>693.5</v>
      </c>
    </row>
    <row r="696" spans="1:15">
      <c r="A696" s="9" t="s">
        <v>28</v>
      </c>
      <c r="B696" t="s">
        <v>884</v>
      </c>
      <c r="C696" t="s">
        <v>74</v>
      </c>
      <c r="D696" t="s">
        <v>186</v>
      </c>
      <c r="F696" s="9" t="s">
        <v>838</v>
      </c>
      <c r="G696">
        <v>1</v>
      </c>
      <c r="H696">
        <v>15</v>
      </c>
      <c r="J696">
        <f>+Tabla35[[#This Row],[BALANCE INICIAL]]+Tabla35[[#This Row],[ENTRADAS]]-Tabla35[[#This Row],[SALIDAS]]</f>
        <v>16</v>
      </c>
      <c r="K696" s="2">
        <v>123.73</v>
      </c>
      <c r="L696" s="2">
        <f>+Tabla35[[#This Row],[BALANCE INICIAL]]*Tabla35[[#This Row],[PRECIO]]</f>
        <v>123.73</v>
      </c>
      <c r="M696" s="2">
        <f>+Tabla35[[#This Row],[ENTRADAS]]*Tabla35[[#This Row],[PRECIO]]</f>
        <v>1855.95</v>
      </c>
      <c r="N696" s="2">
        <f>+Tabla35[[#This Row],[SALIDAS]]*Tabla35[[#This Row],[PRECIO]]</f>
        <v>0</v>
      </c>
      <c r="O696" s="2">
        <f>+Tabla35[[#This Row],[BALANCE INICIAL2]]+Tabla35[[#This Row],[ENTRADAS3]]-Tabla35[[#This Row],[SALIDAS4]]</f>
        <v>1979.68</v>
      </c>
    </row>
    <row r="697" spans="1:15">
      <c r="A697" s="9" t="s">
        <v>28</v>
      </c>
      <c r="B697" t="s">
        <v>884</v>
      </c>
      <c r="C697" t="s">
        <v>74</v>
      </c>
      <c r="D697" t="s">
        <v>187</v>
      </c>
      <c r="F697" s="9" t="s">
        <v>839</v>
      </c>
      <c r="G697">
        <v>55</v>
      </c>
      <c r="I697">
        <v>7</v>
      </c>
      <c r="J697">
        <f>+Tabla35[[#This Row],[BALANCE INICIAL]]+Tabla35[[#This Row],[ENTRADAS]]-Tabla35[[#This Row],[SALIDAS]]</f>
        <v>48</v>
      </c>
      <c r="K697" s="2">
        <v>11</v>
      </c>
      <c r="L697" s="2">
        <f>+Tabla35[[#This Row],[BALANCE INICIAL]]*Tabla35[[#This Row],[PRECIO]]</f>
        <v>605</v>
      </c>
      <c r="M697" s="2">
        <f>+Tabla35[[#This Row],[ENTRADAS]]*Tabla35[[#This Row],[PRECIO]]</f>
        <v>0</v>
      </c>
      <c r="N697" s="2">
        <f>+Tabla35[[#This Row],[SALIDAS]]*Tabla35[[#This Row],[PRECIO]]</f>
        <v>77</v>
      </c>
      <c r="O697" s="2">
        <f>+Tabla35[[#This Row],[BALANCE INICIAL2]]+Tabla35[[#This Row],[ENTRADAS3]]-Tabla35[[#This Row],[SALIDAS4]]</f>
        <v>528</v>
      </c>
    </row>
    <row r="698" spans="1:15">
      <c r="A698" s="9" t="s">
        <v>920</v>
      </c>
      <c r="B698" t="s">
        <v>884</v>
      </c>
      <c r="C698" t="s">
        <v>74</v>
      </c>
      <c r="D698" t="s">
        <v>925</v>
      </c>
      <c r="F698" s="9" t="s">
        <v>838</v>
      </c>
      <c r="H698">
        <v>15</v>
      </c>
      <c r="I698">
        <v>4</v>
      </c>
      <c r="J698">
        <f>+Tabla35[[#This Row],[BALANCE INICIAL]]+Tabla35[[#This Row],[ENTRADAS]]-Tabla35[[#This Row],[SALIDAS]]</f>
        <v>11</v>
      </c>
      <c r="K698" s="2">
        <v>8.4700000000000006</v>
      </c>
      <c r="L698" s="2">
        <f>+Tabla35[[#This Row],[BALANCE INICIAL]]*Tabla35[[#This Row],[PRECIO]]</f>
        <v>0</v>
      </c>
      <c r="M698" s="2">
        <f>+Tabla35[[#This Row],[ENTRADAS]]*Tabla35[[#This Row],[PRECIO]]</f>
        <v>127.05000000000001</v>
      </c>
      <c r="N698" s="2">
        <f>+Tabla35[[#This Row],[SALIDAS]]*Tabla35[[#This Row],[PRECIO]]</f>
        <v>33.880000000000003</v>
      </c>
      <c r="O698" s="2">
        <f>+Tabla35[[#This Row],[BALANCE INICIAL2]]+Tabla35[[#This Row],[ENTRADAS3]]-Tabla35[[#This Row],[SALIDAS4]]</f>
        <v>93.170000000000016</v>
      </c>
    </row>
    <row r="699" spans="1:15">
      <c r="A699" s="9" t="s">
        <v>920</v>
      </c>
      <c r="B699" t="s">
        <v>884</v>
      </c>
      <c r="C699" t="s">
        <v>74</v>
      </c>
      <c r="D699" t="s">
        <v>926</v>
      </c>
      <c r="F699" s="9" t="s">
        <v>837</v>
      </c>
      <c r="H699">
        <v>15</v>
      </c>
      <c r="J699">
        <f>+Tabla35[[#This Row],[BALANCE INICIAL]]+Tabla35[[#This Row],[ENTRADAS]]-Tabla35[[#This Row],[SALIDAS]]</f>
        <v>15</v>
      </c>
      <c r="K699" s="2">
        <v>19</v>
      </c>
      <c r="L699" s="2">
        <f>+Tabla35[[#This Row],[BALANCE INICIAL]]*Tabla35[[#This Row],[PRECIO]]</f>
        <v>0</v>
      </c>
      <c r="M699" s="2">
        <f>+Tabla35[[#This Row],[ENTRADAS]]*Tabla35[[#This Row],[PRECIO]]</f>
        <v>285</v>
      </c>
      <c r="N699" s="2">
        <f>+Tabla35[[#This Row],[SALIDAS]]*Tabla35[[#This Row],[PRECIO]]</f>
        <v>0</v>
      </c>
      <c r="O699" s="2">
        <f>+Tabla35[[#This Row],[BALANCE INICIAL2]]+Tabla35[[#This Row],[ENTRADAS3]]-Tabla35[[#This Row],[SALIDAS4]]</f>
        <v>285</v>
      </c>
    </row>
    <row r="700" spans="1:15">
      <c r="A700" s="9" t="s">
        <v>920</v>
      </c>
      <c r="B700" t="s">
        <v>884</v>
      </c>
      <c r="C700" t="s">
        <v>74</v>
      </c>
      <c r="D700" t="s">
        <v>927</v>
      </c>
      <c r="F700" s="9" t="s">
        <v>838</v>
      </c>
      <c r="H700">
        <v>15</v>
      </c>
      <c r="I700">
        <v>2</v>
      </c>
      <c r="J700">
        <f>+Tabla35[[#This Row],[BALANCE INICIAL]]+Tabla35[[#This Row],[ENTRADAS]]-Tabla35[[#This Row],[SALIDAS]]</f>
        <v>13</v>
      </c>
      <c r="K700" s="2">
        <v>49</v>
      </c>
      <c r="L700" s="2">
        <f>+Tabla35[[#This Row],[BALANCE INICIAL]]*Tabla35[[#This Row],[PRECIO]]</f>
        <v>0</v>
      </c>
      <c r="M700" s="2">
        <f>+Tabla35[[#This Row],[ENTRADAS]]*Tabla35[[#This Row],[PRECIO]]</f>
        <v>735</v>
      </c>
      <c r="N700" s="2">
        <f>+Tabla35[[#This Row],[SALIDAS]]*Tabla35[[#This Row],[PRECIO]]</f>
        <v>98</v>
      </c>
      <c r="O700" s="2">
        <f>+Tabla35[[#This Row],[BALANCE INICIAL2]]+Tabla35[[#This Row],[ENTRADAS3]]-Tabla35[[#This Row],[SALIDAS4]]</f>
        <v>637</v>
      </c>
    </row>
    <row r="701" spans="1:15">
      <c r="A701" s="9" t="s">
        <v>28</v>
      </c>
      <c r="B701" t="s">
        <v>884</v>
      </c>
      <c r="C701" t="s">
        <v>74</v>
      </c>
      <c r="D701" t="s">
        <v>188</v>
      </c>
      <c r="F701" s="9" t="s">
        <v>833</v>
      </c>
      <c r="G701">
        <v>4</v>
      </c>
      <c r="H701">
        <v>30</v>
      </c>
      <c r="J701">
        <f>+Tabla35[[#This Row],[BALANCE INICIAL]]+Tabla35[[#This Row],[ENTRADAS]]-Tabla35[[#This Row],[SALIDAS]]</f>
        <v>34</v>
      </c>
      <c r="K701" s="2">
        <v>65.260000000000005</v>
      </c>
      <c r="L701" s="2">
        <f>+Tabla35[[#This Row],[BALANCE INICIAL]]*Tabla35[[#This Row],[PRECIO]]</f>
        <v>261.04000000000002</v>
      </c>
      <c r="M701" s="2">
        <f>+Tabla35[[#This Row],[ENTRADAS]]*Tabla35[[#This Row],[PRECIO]]</f>
        <v>1957.8000000000002</v>
      </c>
      <c r="N701" s="2">
        <f>+Tabla35[[#This Row],[SALIDAS]]*Tabla35[[#This Row],[PRECIO]]</f>
        <v>0</v>
      </c>
      <c r="O701" s="2">
        <f>+Tabla35[[#This Row],[BALANCE INICIAL2]]+Tabla35[[#This Row],[ENTRADAS3]]-Tabla35[[#This Row],[SALIDAS4]]</f>
        <v>2218.84</v>
      </c>
    </row>
    <row r="702" spans="1:15">
      <c r="A702" s="9" t="s">
        <v>28</v>
      </c>
      <c r="B702" t="s">
        <v>884</v>
      </c>
      <c r="C702" t="s">
        <v>74</v>
      </c>
      <c r="D702" t="s">
        <v>200</v>
      </c>
      <c r="F702" s="9" t="s">
        <v>826</v>
      </c>
      <c r="G702">
        <v>22</v>
      </c>
      <c r="J702">
        <f>+Tabla35[[#This Row],[BALANCE INICIAL]]+Tabla35[[#This Row],[ENTRADAS]]-Tabla35[[#This Row],[SALIDAS]]</f>
        <v>22</v>
      </c>
      <c r="K702" s="2">
        <v>76.599999999999994</v>
      </c>
      <c r="L702" s="2">
        <f>+Tabla35[[#This Row],[BALANCE INICIAL]]*Tabla35[[#This Row],[PRECIO]]</f>
        <v>1685.1999999999998</v>
      </c>
      <c r="M702" s="2">
        <f>+Tabla35[[#This Row],[ENTRADAS]]*Tabla35[[#This Row],[PRECIO]]</f>
        <v>0</v>
      </c>
      <c r="N702" s="2">
        <f>+Tabla35[[#This Row],[SALIDAS]]*Tabla35[[#This Row],[PRECIO]]</f>
        <v>0</v>
      </c>
      <c r="O702" s="2">
        <f>+Tabla35[[#This Row],[BALANCE INICIAL2]]+Tabla35[[#This Row],[ENTRADAS3]]-Tabla35[[#This Row],[SALIDAS4]]</f>
        <v>1685.1999999999998</v>
      </c>
    </row>
    <row r="703" spans="1:15">
      <c r="A703" s="9" t="s">
        <v>28</v>
      </c>
      <c r="B703" t="s">
        <v>884</v>
      </c>
      <c r="C703" t="s">
        <v>74</v>
      </c>
      <c r="D703" t="s">
        <v>201</v>
      </c>
      <c r="F703" s="9" t="s">
        <v>826</v>
      </c>
      <c r="G703">
        <v>13</v>
      </c>
      <c r="J703">
        <f>+Tabla35[[#This Row],[BALANCE INICIAL]]+Tabla35[[#This Row],[ENTRADAS]]-Tabla35[[#This Row],[SALIDAS]]</f>
        <v>13</v>
      </c>
      <c r="K703" s="2">
        <v>22.89</v>
      </c>
      <c r="L703" s="2">
        <f>+Tabla35[[#This Row],[BALANCE INICIAL]]*Tabla35[[#This Row],[PRECIO]]</f>
        <v>297.57</v>
      </c>
      <c r="M703" s="2">
        <f>+Tabla35[[#This Row],[ENTRADAS]]*Tabla35[[#This Row],[PRECIO]]</f>
        <v>0</v>
      </c>
      <c r="N703" s="2">
        <f>+Tabla35[[#This Row],[SALIDAS]]*Tabla35[[#This Row],[PRECIO]]</f>
        <v>0</v>
      </c>
      <c r="O703" s="2">
        <f>+Tabla35[[#This Row],[BALANCE INICIAL2]]+Tabla35[[#This Row],[ENTRADAS3]]-Tabla35[[#This Row],[SALIDAS4]]</f>
        <v>297.57</v>
      </c>
    </row>
    <row r="704" spans="1:15">
      <c r="A704" s="9" t="s">
        <v>28</v>
      </c>
      <c r="B704" t="s">
        <v>884</v>
      </c>
      <c r="C704" t="s">
        <v>74</v>
      </c>
      <c r="D704" t="s">
        <v>205</v>
      </c>
      <c r="F704" s="9" t="s">
        <v>843</v>
      </c>
      <c r="G704">
        <v>43</v>
      </c>
      <c r="J704">
        <f>+Tabla35[[#This Row],[BALANCE INICIAL]]+Tabla35[[#This Row],[ENTRADAS]]-Tabla35[[#This Row],[SALIDAS]]</f>
        <v>43</v>
      </c>
      <c r="K704" s="2">
        <v>240</v>
      </c>
      <c r="L704" s="2">
        <f>+Tabla35[[#This Row],[BALANCE INICIAL]]*Tabla35[[#This Row],[PRECIO]]</f>
        <v>10320</v>
      </c>
      <c r="M704" s="2">
        <f>+Tabla35[[#This Row],[ENTRADAS]]*Tabla35[[#This Row],[PRECIO]]</f>
        <v>0</v>
      </c>
      <c r="N704" s="2">
        <f>+Tabla35[[#This Row],[SALIDAS]]*Tabla35[[#This Row],[PRECIO]]</f>
        <v>0</v>
      </c>
      <c r="O704" s="2">
        <f>+Tabla35[[#This Row],[BALANCE INICIAL2]]+Tabla35[[#This Row],[ENTRADAS3]]-Tabla35[[#This Row],[SALIDAS4]]</f>
        <v>10320</v>
      </c>
    </row>
    <row r="705" spans="1:15">
      <c r="A705" s="9" t="s">
        <v>28</v>
      </c>
      <c r="B705" t="s">
        <v>884</v>
      </c>
      <c r="C705" t="s">
        <v>74</v>
      </c>
      <c r="D705" t="s">
        <v>206</v>
      </c>
      <c r="F705" s="9" t="s">
        <v>843</v>
      </c>
      <c r="G705">
        <v>44</v>
      </c>
      <c r="J705">
        <f>+Tabla35[[#This Row],[BALANCE INICIAL]]+Tabla35[[#This Row],[ENTRADAS]]-Tabla35[[#This Row],[SALIDAS]]</f>
        <v>44</v>
      </c>
      <c r="K705" s="2">
        <v>292.5</v>
      </c>
      <c r="L705" s="2">
        <f>+Tabla35[[#This Row],[BALANCE INICIAL]]*Tabla35[[#This Row],[PRECIO]]</f>
        <v>12870</v>
      </c>
      <c r="M705" s="2">
        <f>+Tabla35[[#This Row],[ENTRADAS]]*Tabla35[[#This Row],[PRECIO]]</f>
        <v>0</v>
      </c>
      <c r="N705" s="2">
        <f>+Tabla35[[#This Row],[SALIDAS]]*Tabla35[[#This Row],[PRECIO]]</f>
        <v>0</v>
      </c>
      <c r="O705" s="2">
        <f>+Tabla35[[#This Row],[BALANCE INICIAL2]]+Tabla35[[#This Row],[ENTRADAS3]]-Tabla35[[#This Row],[SALIDAS4]]</f>
        <v>12870</v>
      </c>
    </row>
    <row r="706" spans="1:15">
      <c r="A706" s="9" t="s">
        <v>28</v>
      </c>
      <c r="B706" t="s">
        <v>884</v>
      </c>
      <c r="C706" t="s">
        <v>74</v>
      </c>
      <c r="D706" t="s">
        <v>207</v>
      </c>
      <c r="F706" s="9" t="s">
        <v>843</v>
      </c>
      <c r="G706">
        <v>39</v>
      </c>
      <c r="J706">
        <f>+Tabla35[[#This Row],[BALANCE INICIAL]]+Tabla35[[#This Row],[ENTRADAS]]-Tabla35[[#This Row],[SALIDAS]]</f>
        <v>39</v>
      </c>
      <c r="K706" s="2">
        <v>295</v>
      </c>
      <c r="L706" s="2">
        <f>+Tabla35[[#This Row],[BALANCE INICIAL]]*Tabla35[[#This Row],[PRECIO]]</f>
        <v>11505</v>
      </c>
      <c r="M706" s="2">
        <f>+Tabla35[[#This Row],[ENTRADAS]]*Tabla35[[#This Row],[PRECIO]]</f>
        <v>0</v>
      </c>
      <c r="N706" s="2">
        <f>+Tabla35[[#This Row],[SALIDAS]]*Tabla35[[#This Row],[PRECIO]]</f>
        <v>0</v>
      </c>
      <c r="O706" s="2">
        <f>+Tabla35[[#This Row],[BALANCE INICIAL2]]+Tabla35[[#This Row],[ENTRADAS3]]-Tabla35[[#This Row],[SALIDAS4]]</f>
        <v>11505</v>
      </c>
    </row>
    <row r="707" spans="1:15">
      <c r="A707" s="9" t="s">
        <v>28</v>
      </c>
      <c r="B707" t="s">
        <v>884</v>
      </c>
      <c r="C707" t="s">
        <v>74</v>
      </c>
      <c r="D707" t="s">
        <v>208</v>
      </c>
      <c r="F707" s="9" t="s">
        <v>843</v>
      </c>
      <c r="G707">
        <v>49</v>
      </c>
      <c r="J707">
        <f>+Tabla35[[#This Row],[BALANCE INICIAL]]+Tabla35[[#This Row],[ENTRADAS]]-Tabla35[[#This Row],[SALIDAS]]</f>
        <v>49</v>
      </c>
      <c r="K707" s="2">
        <v>301</v>
      </c>
      <c r="L707" s="2">
        <f>+Tabla35[[#This Row],[BALANCE INICIAL]]*Tabla35[[#This Row],[PRECIO]]</f>
        <v>14749</v>
      </c>
      <c r="M707" s="2">
        <f>+Tabla35[[#This Row],[ENTRADAS]]*Tabla35[[#This Row],[PRECIO]]</f>
        <v>0</v>
      </c>
      <c r="N707" s="2">
        <f>+Tabla35[[#This Row],[SALIDAS]]*Tabla35[[#This Row],[PRECIO]]</f>
        <v>0</v>
      </c>
      <c r="O707" s="2">
        <f>+Tabla35[[#This Row],[BALANCE INICIAL2]]+Tabla35[[#This Row],[ENTRADAS3]]-Tabla35[[#This Row],[SALIDAS4]]</f>
        <v>14749</v>
      </c>
    </row>
    <row r="708" spans="1:15">
      <c r="A708" s="9" t="s">
        <v>28</v>
      </c>
      <c r="B708" t="s">
        <v>884</v>
      </c>
      <c r="C708" t="s">
        <v>74</v>
      </c>
      <c r="D708" t="s">
        <v>209</v>
      </c>
      <c r="F708" s="9" t="s">
        <v>843</v>
      </c>
      <c r="G708">
        <v>48</v>
      </c>
      <c r="J708">
        <f>+Tabla35[[#This Row],[BALANCE INICIAL]]+Tabla35[[#This Row],[ENTRADAS]]-Tabla35[[#This Row],[SALIDAS]]</f>
        <v>48</v>
      </c>
      <c r="K708" s="2">
        <v>426.4</v>
      </c>
      <c r="L708" s="2">
        <f>+Tabla35[[#This Row],[BALANCE INICIAL]]*Tabla35[[#This Row],[PRECIO]]</f>
        <v>20467.199999999997</v>
      </c>
      <c r="M708" s="2">
        <f>+Tabla35[[#This Row],[ENTRADAS]]*Tabla35[[#This Row],[PRECIO]]</f>
        <v>0</v>
      </c>
      <c r="N708" s="2">
        <f>+Tabla35[[#This Row],[SALIDAS]]*Tabla35[[#This Row],[PRECIO]]</f>
        <v>0</v>
      </c>
      <c r="O708" s="2">
        <f>+Tabla35[[#This Row],[BALANCE INICIAL2]]+Tabla35[[#This Row],[ENTRADAS3]]-Tabla35[[#This Row],[SALIDAS4]]</f>
        <v>20467.199999999997</v>
      </c>
    </row>
    <row r="709" spans="1:15">
      <c r="A709" s="9" t="s">
        <v>28</v>
      </c>
      <c r="B709" t="s">
        <v>884</v>
      </c>
      <c r="C709" t="s">
        <v>74</v>
      </c>
      <c r="D709" t="s">
        <v>210</v>
      </c>
      <c r="F709" s="9" t="s">
        <v>843</v>
      </c>
      <c r="G709">
        <v>49</v>
      </c>
      <c r="J709">
        <f>+Tabla35[[#This Row],[BALANCE INICIAL]]+Tabla35[[#This Row],[ENTRADAS]]-Tabla35[[#This Row],[SALIDAS]]</f>
        <v>49</v>
      </c>
      <c r="K709" s="2">
        <v>435</v>
      </c>
      <c r="L709" s="2">
        <f>+Tabla35[[#This Row],[BALANCE INICIAL]]*Tabla35[[#This Row],[PRECIO]]</f>
        <v>21315</v>
      </c>
      <c r="M709" s="2">
        <f>+Tabla35[[#This Row],[ENTRADAS]]*Tabla35[[#This Row],[PRECIO]]</f>
        <v>0</v>
      </c>
      <c r="N709" s="2">
        <f>+Tabla35[[#This Row],[SALIDAS]]*Tabla35[[#This Row],[PRECIO]]</f>
        <v>0</v>
      </c>
      <c r="O709" s="2">
        <f>+Tabla35[[#This Row],[BALANCE INICIAL2]]+Tabla35[[#This Row],[ENTRADAS3]]-Tabla35[[#This Row],[SALIDAS4]]</f>
        <v>21315</v>
      </c>
    </row>
    <row r="710" spans="1:15">
      <c r="A710" s="9" t="s">
        <v>28</v>
      </c>
      <c r="B710" t="s">
        <v>884</v>
      </c>
      <c r="C710" t="s">
        <v>74</v>
      </c>
      <c r="D710" t="s">
        <v>211</v>
      </c>
      <c r="F710" s="9" t="s">
        <v>843</v>
      </c>
      <c r="G710">
        <v>40</v>
      </c>
      <c r="J710">
        <f>+Tabla35[[#This Row],[BALANCE INICIAL]]+Tabla35[[#This Row],[ENTRADAS]]-Tabla35[[#This Row],[SALIDAS]]</f>
        <v>40</v>
      </c>
      <c r="K710" s="2">
        <v>520</v>
      </c>
      <c r="L710" s="2">
        <f>+Tabla35[[#This Row],[BALANCE INICIAL]]*Tabla35[[#This Row],[PRECIO]]</f>
        <v>20800</v>
      </c>
      <c r="M710" s="2">
        <f>+Tabla35[[#This Row],[ENTRADAS]]*Tabla35[[#This Row],[PRECIO]]</f>
        <v>0</v>
      </c>
      <c r="N710" s="2">
        <f>+Tabla35[[#This Row],[SALIDAS]]*Tabla35[[#This Row],[PRECIO]]</f>
        <v>0</v>
      </c>
      <c r="O710" s="2">
        <f>+Tabla35[[#This Row],[BALANCE INICIAL2]]+Tabla35[[#This Row],[ENTRADAS3]]-Tabla35[[#This Row],[SALIDAS4]]</f>
        <v>20800</v>
      </c>
    </row>
    <row r="711" spans="1:15">
      <c r="A711" s="9" t="s">
        <v>28</v>
      </c>
      <c r="B711" t="s">
        <v>884</v>
      </c>
      <c r="C711" t="s">
        <v>74</v>
      </c>
      <c r="D711" t="s">
        <v>212</v>
      </c>
      <c r="F711" s="9" t="s">
        <v>821</v>
      </c>
      <c r="G711">
        <v>10</v>
      </c>
      <c r="J711">
        <f>+Tabla35[[#This Row],[BALANCE INICIAL]]+Tabla35[[#This Row],[ENTRADAS]]-Tabla35[[#This Row],[SALIDAS]]</f>
        <v>10</v>
      </c>
      <c r="K711" s="2">
        <v>862.36</v>
      </c>
      <c r="L711" s="2">
        <f>+Tabla35[[#This Row],[BALANCE INICIAL]]*Tabla35[[#This Row],[PRECIO]]</f>
        <v>8623.6</v>
      </c>
      <c r="M711" s="2">
        <f>+Tabla35[[#This Row],[ENTRADAS]]*Tabla35[[#This Row],[PRECIO]]</f>
        <v>0</v>
      </c>
      <c r="N711" s="2">
        <f>+Tabla35[[#This Row],[SALIDAS]]*Tabla35[[#This Row],[PRECIO]]</f>
        <v>0</v>
      </c>
      <c r="O711" s="2">
        <f>+Tabla35[[#This Row],[BALANCE INICIAL2]]+Tabla35[[#This Row],[ENTRADAS3]]-Tabla35[[#This Row],[SALIDAS4]]</f>
        <v>8623.6</v>
      </c>
    </row>
    <row r="712" spans="1:15">
      <c r="A712" s="9" t="s">
        <v>28</v>
      </c>
      <c r="B712" t="s">
        <v>884</v>
      </c>
      <c r="C712" t="s">
        <v>74</v>
      </c>
      <c r="D712" t="s">
        <v>213</v>
      </c>
      <c r="F712" s="9" t="s">
        <v>843</v>
      </c>
      <c r="G712">
        <v>3</v>
      </c>
      <c r="J712">
        <f>+Tabla35[[#This Row],[BALANCE INICIAL]]+Tabla35[[#This Row],[ENTRADAS]]-Tabla35[[#This Row],[SALIDAS]]</f>
        <v>3</v>
      </c>
      <c r="K712" s="2">
        <v>240</v>
      </c>
      <c r="L712" s="2">
        <f>+Tabla35[[#This Row],[BALANCE INICIAL]]*Tabla35[[#This Row],[PRECIO]]</f>
        <v>720</v>
      </c>
      <c r="M712" s="2">
        <f>+Tabla35[[#This Row],[ENTRADAS]]*Tabla35[[#This Row],[PRECIO]]</f>
        <v>0</v>
      </c>
      <c r="N712" s="2">
        <f>+Tabla35[[#This Row],[SALIDAS]]*Tabla35[[#This Row],[PRECIO]]</f>
        <v>0</v>
      </c>
      <c r="O712" s="2">
        <f>+Tabla35[[#This Row],[BALANCE INICIAL2]]+Tabla35[[#This Row],[ENTRADAS3]]-Tabla35[[#This Row],[SALIDAS4]]</f>
        <v>720</v>
      </c>
    </row>
    <row r="713" spans="1:15">
      <c r="A713" s="9" t="s">
        <v>28</v>
      </c>
      <c r="B713" t="s">
        <v>884</v>
      </c>
      <c r="C713" t="s">
        <v>74</v>
      </c>
      <c r="D713" t="s">
        <v>214</v>
      </c>
      <c r="F713" s="9" t="s">
        <v>843</v>
      </c>
      <c r="G713">
        <v>45</v>
      </c>
      <c r="J713">
        <f>+Tabla35[[#This Row],[BALANCE INICIAL]]+Tabla35[[#This Row],[ENTRADAS]]-Tabla35[[#This Row],[SALIDAS]]</f>
        <v>45</v>
      </c>
      <c r="K713" s="2">
        <v>245</v>
      </c>
      <c r="L713" s="2">
        <f>+Tabla35[[#This Row],[BALANCE INICIAL]]*Tabla35[[#This Row],[PRECIO]]</f>
        <v>11025</v>
      </c>
      <c r="M713" s="2">
        <f>+Tabla35[[#This Row],[ENTRADAS]]*Tabla35[[#This Row],[PRECIO]]</f>
        <v>0</v>
      </c>
      <c r="N713" s="2">
        <f>+Tabla35[[#This Row],[SALIDAS]]*Tabla35[[#This Row],[PRECIO]]</f>
        <v>0</v>
      </c>
      <c r="O713" s="2">
        <f>+Tabla35[[#This Row],[BALANCE INICIAL2]]+Tabla35[[#This Row],[ENTRADAS3]]-Tabla35[[#This Row],[SALIDAS4]]</f>
        <v>11025</v>
      </c>
    </row>
    <row r="714" spans="1:15">
      <c r="A714" s="9" t="s">
        <v>28</v>
      </c>
      <c r="B714" t="s">
        <v>884</v>
      </c>
      <c r="C714" t="s">
        <v>74</v>
      </c>
      <c r="D714" t="s">
        <v>216</v>
      </c>
      <c r="F714" s="9" t="s">
        <v>845</v>
      </c>
      <c r="G714">
        <v>3</v>
      </c>
      <c r="J714">
        <f>+Tabla35[[#This Row],[BALANCE INICIAL]]+Tabla35[[#This Row],[ENTRADAS]]-Tabla35[[#This Row],[SALIDAS]]</f>
        <v>3</v>
      </c>
      <c r="K714" s="2">
        <v>95.9</v>
      </c>
      <c r="L714" s="2">
        <f>+Tabla35[[#This Row],[BALANCE INICIAL]]*Tabla35[[#This Row],[PRECIO]]</f>
        <v>287.70000000000005</v>
      </c>
      <c r="M714" s="2">
        <f>+Tabla35[[#This Row],[ENTRADAS]]*Tabla35[[#This Row],[PRECIO]]</f>
        <v>0</v>
      </c>
      <c r="N714" s="2">
        <f>+Tabla35[[#This Row],[SALIDAS]]*Tabla35[[#This Row],[PRECIO]]</f>
        <v>0</v>
      </c>
      <c r="O714" s="2">
        <f>+Tabla35[[#This Row],[BALANCE INICIAL2]]+Tabla35[[#This Row],[ENTRADAS3]]-Tabla35[[#This Row],[SALIDAS4]]</f>
        <v>287.70000000000005</v>
      </c>
    </row>
    <row r="715" spans="1:15">
      <c r="A715" s="9" t="s">
        <v>28</v>
      </c>
      <c r="B715" t="s">
        <v>884</v>
      </c>
      <c r="C715" t="s">
        <v>74</v>
      </c>
      <c r="D715" t="s">
        <v>218</v>
      </c>
      <c r="F715" s="9" t="s">
        <v>838</v>
      </c>
      <c r="G715">
        <v>28</v>
      </c>
      <c r="J715">
        <f>+Tabla35[[#This Row],[BALANCE INICIAL]]+Tabla35[[#This Row],[ENTRADAS]]-Tabla35[[#This Row],[SALIDAS]]</f>
        <v>28</v>
      </c>
      <c r="K715" s="2">
        <v>45</v>
      </c>
      <c r="L715" s="2">
        <f>+Tabla35[[#This Row],[BALANCE INICIAL]]*Tabla35[[#This Row],[PRECIO]]</f>
        <v>1260</v>
      </c>
      <c r="M715" s="2">
        <f>+Tabla35[[#This Row],[ENTRADAS]]*Tabla35[[#This Row],[PRECIO]]</f>
        <v>0</v>
      </c>
      <c r="N715" s="2">
        <f>+Tabla35[[#This Row],[SALIDAS]]*Tabla35[[#This Row],[PRECIO]]</f>
        <v>0</v>
      </c>
      <c r="O715" s="2">
        <f>+Tabla35[[#This Row],[BALANCE INICIAL2]]+Tabla35[[#This Row],[ENTRADAS3]]-Tabla35[[#This Row],[SALIDAS4]]</f>
        <v>1260</v>
      </c>
    </row>
    <row r="716" spans="1:15" ht="17.25" customHeight="1">
      <c r="A716" s="24" t="s">
        <v>975</v>
      </c>
      <c r="B716" s="23">
        <v>1206030004</v>
      </c>
      <c r="C716" s="12" t="s">
        <v>976</v>
      </c>
      <c r="D716" s="22" t="s">
        <v>973</v>
      </c>
      <c r="E716" t="s">
        <v>974</v>
      </c>
      <c r="F716" s="9" t="s">
        <v>821</v>
      </c>
      <c r="G716">
        <v>0</v>
      </c>
      <c r="H716">
        <v>4</v>
      </c>
      <c r="J716">
        <f>+Tabla35[[#This Row],[BALANCE INICIAL]]+Tabla35[[#This Row],[ENTRADAS]]-Tabla35[[#This Row],[SALIDAS]]</f>
        <v>4</v>
      </c>
      <c r="K716" s="2">
        <v>52517.88</v>
      </c>
      <c r="L716" s="2">
        <f>+Tabla35[[#This Row],[BALANCE INICIAL]]*Tabla35[[#This Row],[PRECIO]]</f>
        <v>0</v>
      </c>
      <c r="M716" s="2">
        <f>+Tabla35[[#This Row],[ENTRADAS]]*Tabla35[[#This Row],[PRECIO]]</f>
        <v>210071.52</v>
      </c>
      <c r="N716" s="2">
        <f>+Tabla35[[#This Row],[SALIDAS]]*Tabla35[[#This Row],[PRECIO]]</f>
        <v>0</v>
      </c>
      <c r="O716" s="2">
        <f>+Tabla35[[#This Row],[BALANCE INICIAL2]]+Tabla35[[#This Row],[ENTRADAS3]]-Tabla35[[#This Row],[SALIDAS4]]</f>
        <v>210071.52</v>
      </c>
    </row>
    <row r="717" spans="1:15">
      <c r="A717" s="9" t="s">
        <v>28</v>
      </c>
      <c r="B717" t="s">
        <v>884</v>
      </c>
      <c r="C717" t="s">
        <v>74</v>
      </c>
      <c r="D717" t="s">
        <v>219</v>
      </c>
      <c r="F717" s="9" t="s">
        <v>834</v>
      </c>
      <c r="G717">
        <v>114</v>
      </c>
      <c r="I717">
        <v>1</v>
      </c>
      <c r="J717">
        <f>+Tabla35[[#This Row],[BALANCE INICIAL]]+Tabla35[[#This Row],[ENTRADAS]]-Tabla35[[#This Row],[SALIDAS]]</f>
        <v>113</v>
      </c>
      <c r="K717" s="2">
        <v>38</v>
      </c>
      <c r="L717" s="2">
        <f>+Tabla35[[#This Row],[BALANCE INICIAL]]*Tabla35[[#This Row],[PRECIO]]</f>
        <v>4332</v>
      </c>
      <c r="M717" s="2">
        <f>+Tabla35[[#This Row],[ENTRADAS]]*Tabla35[[#This Row],[PRECIO]]</f>
        <v>0</v>
      </c>
      <c r="N717" s="2">
        <f>+Tabla35[[#This Row],[SALIDAS]]*Tabla35[[#This Row],[PRECIO]]</f>
        <v>38</v>
      </c>
      <c r="O717" s="2">
        <f>+Tabla35[[#This Row],[BALANCE INICIAL2]]+Tabla35[[#This Row],[ENTRADAS3]]-Tabla35[[#This Row],[SALIDAS4]]</f>
        <v>4294</v>
      </c>
    </row>
    <row r="718" spans="1:15">
      <c r="A718" s="9" t="s">
        <v>28</v>
      </c>
      <c r="B718" t="s">
        <v>884</v>
      </c>
      <c r="C718" t="s">
        <v>74</v>
      </c>
      <c r="D718" t="s">
        <v>222</v>
      </c>
      <c r="F718" s="9" t="s">
        <v>846</v>
      </c>
      <c r="G718">
        <v>5</v>
      </c>
      <c r="J718">
        <f>+Tabla35[[#This Row],[BALANCE INICIAL]]+Tabla35[[#This Row],[ENTRADAS]]-Tabla35[[#This Row],[SALIDAS]]</f>
        <v>5</v>
      </c>
      <c r="K718" s="2">
        <v>233.8</v>
      </c>
      <c r="L718" s="2">
        <f>+Tabla35[[#This Row],[BALANCE INICIAL]]*Tabla35[[#This Row],[PRECIO]]</f>
        <v>1169</v>
      </c>
      <c r="M718" s="2">
        <f>+Tabla35[[#This Row],[ENTRADAS]]*Tabla35[[#This Row],[PRECIO]]</f>
        <v>0</v>
      </c>
      <c r="N718" s="2">
        <f>+Tabla35[[#This Row],[SALIDAS]]*Tabla35[[#This Row],[PRECIO]]</f>
        <v>0</v>
      </c>
      <c r="O718" s="2">
        <f>+Tabla35[[#This Row],[BALANCE INICIAL2]]+Tabla35[[#This Row],[ENTRADAS3]]-Tabla35[[#This Row],[SALIDAS4]]</f>
        <v>1169</v>
      </c>
    </row>
    <row r="719" spans="1:15">
      <c r="A719" s="9" t="s">
        <v>28</v>
      </c>
      <c r="B719" t="s">
        <v>884</v>
      </c>
      <c r="C719" t="s">
        <v>74</v>
      </c>
      <c r="D719" t="s">
        <v>938</v>
      </c>
      <c r="F719" s="9" t="s">
        <v>907</v>
      </c>
      <c r="H719">
        <v>10</v>
      </c>
      <c r="J719">
        <f>+Tabla35[[#This Row],[BALANCE INICIAL]]+Tabla35[[#This Row],[ENTRADAS]]-Tabla35[[#This Row],[SALIDAS]]</f>
        <v>10</v>
      </c>
      <c r="K719" s="2">
        <v>490</v>
      </c>
      <c r="L719" s="2">
        <f>+Tabla35[[#This Row],[BALANCE INICIAL]]*Tabla35[[#This Row],[PRECIO]]</f>
        <v>0</v>
      </c>
      <c r="M719" s="2">
        <f>+Tabla35[[#This Row],[ENTRADAS]]*Tabla35[[#This Row],[PRECIO]]</f>
        <v>4900</v>
      </c>
      <c r="N719" s="2">
        <f>+Tabla35[[#This Row],[SALIDAS]]*Tabla35[[#This Row],[PRECIO]]</f>
        <v>0</v>
      </c>
      <c r="O719" s="2">
        <f>+Tabla35[[#This Row],[BALANCE INICIAL2]]+Tabla35[[#This Row],[ENTRADAS3]]-Tabla35[[#This Row],[SALIDAS4]]</f>
        <v>4900</v>
      </c>
    </row>
    <row r="720" spans="1:15">
      <c r="A720" s="9" t="s">
        <v>28</v>
      </c>
      <c r="B720" t="s">
        <v>884</v>
      </c>
      <c r="C720" t="s">
        <v>74</v>
      </c>
      <c r="D720" t="s">
        <v>929</v>
      </c>
      <c r="F720" s="9" t="s">
        <v>826</v>
      </c>
      <c r="H720">
        <v>1300</v>
      </c>
      <c r="I720">
        <v>1300</v>
      </c>
      <c r="J720">
        <f>+Tabla35[[#This Row],[BALANCE INICIAL]]+Tabla35[[#This Row],[ENTRADAS]]-Tabla35[[#This Row],[SALIDAS]]</f>
        <v>0</v>
      </c>
      <c r="K720" s="2" t="s">
        <v>939</v>
      </c>
      <c r="L720" s="2" t="e">
        <f>+Tabla35[[#This Row],[BALANCE INICIAL]]*Tabla35[[#This Row],[PRECIO]]</f>
        <v>#VALUE!</v>
      </c>
      <c r="M720" s="2" t="e">
        <f>+Tabla35[[#This Row],[ENTRADAS]]*Tabla35[[#This Row],[PRECIO]]</f>
        <v>#VALUE!</v>
      </c>
      <c r="N720" s="2" t="e">
        <f>+Tabla35[[#This Row],[SALIDAS]]*Tabla35[[#This Row],[PRECIO]]</f>
        <v>#VALUE!</v>
      </c>
      <c r="O720" s="2" t="e">
        <f>+Tabla35[[#This Row],[BALANCE INICIAL2]]+Tabla35[[#This Row],[ENTRADAS3]]-Tabla35[[#This Row],[SALIDAS4]]</f>
        <v>#VALUE!</v>
      </c>
    </row>
    <row r="721" spans="1:15">
      <c r="A721" s="9" t="s">
        <v>28</v>
      </c>
      <c r="B721" t="s">
        <v>884</v>
      </c>
      <c r="C721" t="s">
        <v>74</v>
      </c>
      <c r="D721" t="s">
        <v>930</v>
      </c>
      <c r="F721" s="9" t="s">
        <v>838</v>
      </c>
      <c r="H721">
        <v>3</v>
      </c>
      <c r="J721">
        <f>+Tabla35[[#This Row],[BALANCE INICIAL]]+Tabla35[[#This Row],[ENTRADAS]]-Tabla35[[#This Row],[SALIDAS]]</f>
        <v>3</v>
      </c>
      <c r="K721" s="2">
        <v>640.15</v>
      </c>
      <c r="L721" s="2">
        <f>+Tabla35[[#This Row],[BALANCE INICIAL]]*Tabla35[[#This Row],[PRECIO]]</f>
        <v>0</v>
      </c>
      <c r="M721" s="2">
        <f>+Tabla35[[#This Row],[ENTRADAS]]*Tabla35[[#This Row],[PRECIO]]</f>
        <v>1920.4499999999998</v>
      </c>
      <c r="N721" s="2">
        <f>+Tabla35[[#This Row],[SALIDAS]]*Tabla35[[#This Row],[PRECIO]]</f>
        <v>0</v>
      </c>
      <c r="O721" s="2">
        <f>+Tabla35[[#This Row],[BALANCE INICIAL2]]+Tabla35[[#This Row],[ENTRADAS3]]-Tabla35[[#This Row],[SALIDAS4]]</f>
        <v>1920.4499999999998</v>
      </c>
    </row>
    <row r="722" spans="1:15">
      <c r="A722" s="9" t="s">
        <v>28</v>
      </c>
      <c r="B722" t="s">
        <v>884</v>
      </c>
      <c r="C722" t="s">
        <v>74</v>
      </c>
      <c r="D722" t="s">
        <v>931</v>
      </c>
      <c r="F722" s="9" t="s">
        <v>826</v>
      </c>
      <c r="H722">
        <v>100</v>
      </c>
      <c r="J722">
        <f>+Tabla35[[#This Row],[BALANCE INICIAL]]+Tabla35[[#This Row],[ENTRADAS]]-Tabla35[[#This Row],[SALIDAS]]</f>
        <v>100</v>
      </c>
      <c r="K722" s="2">
        <v>34.22</v>
      </c>
      <c r="L722" s="2">
        <f>+Tabla35[[#This Row],[BALANCE INICIAL]]*Tabla35[[#This Row],[PRECIO]]</f>
        <v>0</v>
      </c>
      <c r="M722" s="2">
        <f>+Tabla35[[#This Row],[ENTRADAS]]*Tabla35[[#This Row],[PRECIO]]</f>
        <v>3422</v>
      </c>
      <c r="N722" s="2">
        <f>+Tabla35[[#This Row],[SALIDAS]]*Tabla35[[#This Row],[PRECIO]]</f>
        <v>0</v>
      </c>
      <c r="O722" s="2">
        <f>+Tabla35[[#This Row],[BALANCE INICIAL2]]+Tabla35[[#This Row],[ENTRADAS3]]-Tabla35[[#This Row],[SALIDAS4]]</f>
        <v>3422</v>
      </c>
    </row>
    <row r="723" spans="1:15">
      <c r="A723" s="9" t="s">
        <v>28</v>
      </c>
      <c r="B723" t="s">
        <v>884</v>
      </c>
      <c r="C723" t="s">
        <v>74</v>
      </c>
      <c r="D723" t="s">
        <v>223</v>
      </c>
      <c r="F723" s="9" t="s">
        <v>847</v>
      </c>
      <c r="G723">
        <v>2</v>
      </c>
      <c r="H723">
        <v>75</v>
      </c>
      <c r="I723">
        <v>7</v>
      </c>
      <c r="J723">
        <f>+Tabla35[[#This Row],[BALANCE INICIAL]]+Tabla35[[#This Row],[ENTRADAS]]-Tabla35[[#This Row],[SALIDAS]]</f>
        <v>70</v>
      </c>
      <c r="K723" s="2">
        <v>488.14</v>
      </c>
      <c r="L723" s="2">
        <f>+Tabla35[[#This Row],[BALANCE INICIAL]]*Tabla35[[#This Row],[PRECIO]]</f>
        <v>976.28</v>
      </c>
      <c r="M723" s="2">
        <f>+Tabla35[[#This Row],[ENTRADAS]]*Tabla35[[#This Row],[PRECIO]]</f>
        <v>36610.5</v>
      </c>
      <c r="N723" s="2">
        <f>+Tabla35[[#This Row],[SALIDAS]]*Tabla35[[#This Row],[PRECIO]]</f>
        <v>3416.98</v>
      </c>
      <c r="O723" s="2">
        <f>+Tabla35[[#This Row],[BALANCE INICIAL2]]+Tabla35[[#This Row],[ENTRADAS3]]-Tabla35[[#This Row],[SALIDAS4]]</f>
        <v>34169.799999999996</v>
      </c>
    </row>
    <row r="724" spans="1:15">
      <c r="A724" s="9" t="s">
        <v>28</v>
      </c>
      <c r="B724" t="s">
        <v>884</v>
      </c>
      <c r="C724" t="s">
        <v>74</v>
      </c>
      <c r="D724" t="s">
        <v>921</v>
      </c>
      <c r="F724" s="9" t="s">
        <v>837</v>
      </c>
      <c r="H724">
        <v>10</v>
      </c>
      <c r="I724">
        <v>4</v>
      </c>
      <c r="J724">
        <f>+Tabla35[[#This Row],[BALANCE INICIAL]]+Tabla35[[#This Row],[ENTRADAS]]-Tabla35[[#This Row],[SALIDAS]]</f>
        <v>6</v>
      </c>
      <c r="K724" s="2">
        <v>400</v>
      </c>
      <c r="L724" s="2">
        <f>+Tabla35[[#This Row],[BALANCE INICIAL]]*Tabla35[[#This Row],[PRECIO]]</f>
        <v>0</v>
      </c>
      <c r="M724" s="2">
        <f>+Tabla35[[#This Row],[ENTRADAS]]*Tabla35[[#This Row],[PRECIO]]</f>
        <v>4000</v>
      </c>
      <c r="N724" s="2">
        <f>+Tabla35[[#This Row],[SALIDAS]]*Tabla35[[#This Row],[PRECIO]]</f>
        <v>1600</v>
      </c>
      <c r="O724" s="2">
        <f>+Tabla35[[#This Row],[BALANCE INICIAL2]]+Tabla35[[#This Row],[ENTRADAS3]]-Tabla35[[#This Row],[SALIDAS4]]</f>
        <v>2400</v>
      </c>
    </row>
    <row r="725" spans="1:15">
      <c r="A725" s="9" t="s">
        <v>28</v>
      </c>
      <c r="B725" t="s">
        <v>884</v>
      </c>
      <c r="C725" t="s">
        <v>74</v>
      </c>
      <c r="D725" t="s">
        <v>224</v>
      </c>
      <c r="F725" s="9" t="s">
        <v>831</v>
      </c>
      <c r="G725">
        <v>1750</v>
      </c>
      <c r="I725">
        <v>350</v>
      </c>
      <c r="J725">
        <f>+Tabla35[[#This Row],[BALANCE INICIAL]]+Tabla35[[#This Row],[ENTRADAS]]-Tabla35[[#This Row],[SALIDAS]]</f>
        <v>1400</v>
      </c>
      <c r="K725" s="2">
        <v>274.39999999999998</v>
      </c>
      <c r="L725" s="2">
        <f>+Tabla35[[#This Row],[BALANCE INICIAL]]*Tabla35[[#This Row],[PRECIO]]</f>
        <v>480199.99999999994</v>
      </c>
      <c r="M725" s="2">
        <f>+Tabla35[[#This Row],[ENTRADAS]]*Tabla35[[#This Row],[PRECIO]]</f>
        <v>0</v>
      </c>
      <c r="N725" s="2">
        <f>+Tabla35[[#This Row],[SALIDAS]]*Tabla35[[#This Row],[PRECIO]]</f>
        <v>96039.999999999985</v>
      </c>
      <c r="O725" s="2">
        <f>+Tabla35[[#This Row],[BALANCE INICIAL2]]+Tabla35[[#This Row],[ENTRADAS3]]-Tabla35[[#This Row],[SALIDAS4]]</f>
        <v>384159.99999999994</v>
      </c>
    </row>
    <row r="726" spans="1:15">
      <c r="A726" s="9" t="s">
        <v>28</v>
      </c>
      <c r="B726" t="s">
        <v>884</v>
      </c>
      <c r="C726" t="s">
        <v>74</v>
      </c>
      <c r="D726" t="s">
        <v>225</v>
      </c>
      <c r="F726" s="9" t="s">
        <v>839</v>
      </c>
      <c r="G726">
        <v>600</v>
      </c>
      <c r="J726">
        <f>+Tabla35[[#This Row],[BALANCE INICIAL]]+Tabla35[[#This Row],[ENTRADAS]]-Tabla35[[#This Row],[SALIDAS]]</f>
        <v>600</v>
      </c>
      <c r="K726" s="2">
        <v>232</v>
      </c>
      <c r="L726" s="2">
        <f>+Tabla35[[#This Row],[BALANCE INICIAL]]*Tabla35[[#This Row],[PRECIO]]</f>
        <v>139200</v>
      </c>
      <c r="M726" s="2">
        <f>+Tabla35[[#This Row],[ENTRADAS]]*Tabla35[[#This Row],[PRECIO]]</f>
        <v>0</v>
      </c>
      <c r="N726" s="2">
        <f>+Tabla35[[#This Row],[SALIDAS]]*Tabla35[[#This Row],[PRECIO]]</f>
        <v>0</v>
      </c>
      <c r="O726" s="2">
        <f>+Tabla35[[#This Row],[BALANCE INICIAL2]]+Tabla35[[#This Row],[ENTRADAS3]]-Tabla35[[#This Row],[SALIDAS4]]</f>
        <v>139200</v>
      </c>
    </row>
    <row r="727" spans="1:15">
      <c r="A727" s="9" t="s">
        <v>28</v>
      </c>
      <c r="B727" t="s">
        <v>884</v>
      </c>
      <c r="C727" t="s">
        <v>74</v>
      </c>
      <c r="D727" t="s">
        <v>932</v>
      </c>
      <c r="F727" s="9" t="s">
        <v>826</v>
      </c>
      <c r="H727">
        <v>3000</v>
      </c>
      <c r="J727">
        <f>+Tabla35[[#This Row],[BALANCE INICIAL]]+Tabla35[[#This Row],[ENTRADAS]]-Tabla35[[#This Row],[SALIDAS]]</f>
        <v>3000</v>
      </c>
      <c r="K727" s="2">
        <v>1.18</v>
      </c>
      <c r="L727" s="2">
        <f>+Tabla35[[#This Row],[BALANCE INICIAL]]*Tabla35[[#This Row],[PRECIO]]</f>
        <v>0</v>
      </c>
      <c r="M727" s="2">
        <f>+Tabla35[[#This Row],[ENTRADAS]]*Tabla35[[#This Row],[PRECIO]]</f>
        <v>3540</v>
      </c>
      <c r="N727" s="2">
        <f>+Tabla35[[#This Row],[SALIDAS]]*Tabla35[[#This Row],[PRECIO]]</f>
        <v>0</v>
      </c>
      <c r="O727" s="2">
        <f>+Tabla35[[#This Row],[BALANCE INICIAL2]]+Tabla35[[#This Row],[ENTRADAS3]]-Tabla35[[#This Row],[SALIDAS4]]</f>
        <v>3540</v>
      </c>
    </row>
    <row r="728" spans="1:15">
      <c r="A728" s="9" t="s">
        <v>28</v>
      </c>
      <c r="B728" t="s">
        <v>884</v>
      </c>
      <c r="C728" t="s">
        <v>74</v>
      </c>
      <c r="D728" t="s">
        <v>936</v>
      </c>
      <c r="F728" s="9" t="s">
        <v>826</v>
      </c>
      <c r="H728">
        <v>50</v>
      </c>
      <c r="I728">
        <v>4</v>
      </c>
      <c r="J728">
        <f>+Tabla35[[#This Row],[BALANCE INICIAL]]+Tabla35[[#This Row],[ENTRADAS]]-Tabla35[[#This Row],[SALIDAS]]</f>
        <v>46</v>
      </c>
      <c r="K728" s="2">
        <v>155.16999999999999</v>
      </c>
      <c r="L728" s="2">
        <f>+Tabla35[[#This Row],[BALANCE INICIAL]]*Tabla35[[#This Row],[PRECIO]]</f>
        <v>0</v>
      </c>
      <c r="M728" s="2">
        <f>+Tabla35[[#This Row],[ENTRADAS]]*Tabla35[[#This Row],[PRECIO]]</f>
        <v>7758.4999999999991</v>
      </c>
      <c r="N728" s="2">
        <f>+Tabla35[[#This Row],[SALIDAS]]*Tabla35[[#This Row],[PRECIO]]</f>
        <v>620.67999999999995</v>
      </c>
      <c r="O728" s="2">
        <f>+Tabla35[[#This Row],[BALANCE INICIAL2]]+Tabla35[[#This Row],[ENTRADAS3]]-Tabla35[[#This Row],[SALIDAS4]]</f>
        <v>7137.8199999999988</v>
      </c>
    </row>
    <row r="729" spans="1:15">
      <c r="A729" s="9" t="s">
        <v>28</v>
      </c>
      <c r="B729" t="s">
        <v>884</v>
      </c>
      <c r="C729" t="s">
        <v>74</v>
      </c>
      <c r="D729" t="s">
        <v>229</v>
      </c>
      <c r="F729" s="9" t="s">
        <v>838</v>
      </c>
      <c r="G729">
        <v>83</v>
      </c>
      <c r="I729">
        <v>2</v>
      </c>
      <c r="J729">
        <f>+Tabla35[[#This Row],[BALANCE INICIAL]]+Tabla35[[#This Row],[ENTRADAS]]-Tabla35[[#This Row],[SALIDAS]]</f>
        <v>81</v>
      </c>
      <c r="K729" s="2">
        <v>39</v>
      </c>
      <c r="L729" s="2">
        <f>+Tabla35[[#This Row],[BALANCE INICIAL]]*Tabla35[[#This Row],[PRECIO]]</f>
        <v>3237</v>
      </c>
      <c r="M729" s="2">
        <f>+Tabla35[[#This Row],[ENTRADAS]]*Tabla35[[#This Row],[PRECIO]]</f>
        <v>0</v>
      </c>
      <c r="N729" s="2">
        <f>+Tabla35[[#This Row],[SALIDAS]]*Tabla35[[#This Row],[PRECIO]]</f>
        <v>78</v>
      </c>
      <c r="O729" s="2">
        <f>+Tabla35[[#This Row],[BALANCE INICIAL2]]+Tabla35[[#This Row],[ENTRADAS3]]-Tabla35[[#This Row],[SALIDAS4]]</f>
        <v>3159</v>
      </c>
    </row>
    <row r="730" spans="1:15">
      <c r="A730" s="9" t="s">
        <v>28</v>
      </c>
      <c r="B730" t="s">
        <v>884</v>
      </c>
      <c r="C730" t="s">
        <v>74</v>
      </c>
      <c r="D730" t="s">
        <v>231</v>
      </c>
      <c r="F730" s="9" t="s">
        <v>820</v>
      </c>
      <c r="G730">
        <v>158</v>
      </c>
      <c r="J730">
        <f>+Tabla35[[#This Row],[BALANCE INICIAL]]+Tabla35[[#This Row],[ENTRADAS]]-Tabla35[[#This Row],[SALIDAS]]</f>
        <v>158</v>
      </c>
      <c r="K730" s="2">
        <v>11.5</v>
      </c>
      <c r="L730" s="2">
        <f>+Tabla35[[#This Row],[BALANCE INICIAL]]*Tabla35[[#This Row],[PRECIO]]</f>
        <v>1817</v>
      </c>
      <c r="M730" s="2">
        <f>+Tabla35[[#This Row],[ENTRADAS]]*Tabla35[[#This Row],[PRECIO]]</f>
        <v>0</v>
      </c>
      <c r="N730" s="2">
        <f>+Tabla35[[#This Row],[SALIDAS]]*Tabla35[[#This Row],[PRECIO]]</f>
        <v>0</v>
      </c>
      <c r="O730" s="2">
        <f>+Tabla35[[#This Row],[BALANCE INICIAL2]]+Tabla35[[#This Row],[ENTRADAS3]]-Tabla35[[#This Row],[SALIDAS4]]</f>
        <v>1817</v>
      </c>
    </row>
    <row r="731" spans="1:15">
      <c r="A731" s="9" t="s">
        <v>28</v>
      </c>
      <c r="B731" t="s">
        <v>884</v>
      </c>
      <c r="C731" t="s">
        <v>74</v>
      </c>
      <c r="D731" t="s">
        <v>232</v>
      </c>
      <c r="F731" s="9" t="s">
        <v>820</v>
      </c>
      <c r="G731">
        <v>286</v>
      </c>
      <c r="J731">
        <f>+Tabla35[[#This Row],[BALANCE INICIAL]]+Tabla35[[#This Row],[ENTRADAS]]-Tabla35[[#This Row],[SALIDAS]]</f>
        <v>286</v>
      </c>
      <c r="K731" s="2">
        <v>125.5</v>
      </c>
      <c r="L731" s="2">
        <f>+Tabla35[[#This Row],[BALANCE INICIAL]]*Tabla35[[#This Row],[PRECIO]]</f>
        <v>35893</v>
      </c>
      <c r="M731" s="2">
        <f>+Tabla35[[#This Row],[ENTRADAS]]*Tabla35[[#This Row],[PRECIO]]</f>
        <v>0</v>
      </c>
      <c r="N731" s="2">
        <f>+Tabla35[[#This Row],[SALIDAS]]*Tabla35[[#This Row],[PRECIO]]</f>
        <v>0</v>
      </c>
      <c r="O731" s="2">
        <f>+Tabla35[[#This Row],[BALANCE INICIAL2]]+Tabla35[[#This Row],[ENTRADAS3]]-Tabla35[[#This Row],[SALIDAS4]]</f>
        <v>35893</v>
      </c>
    </row>
    <row r="732" spans="1:15">
      <c r="A732" s="9" t="s">
        <v>28</v>
      </c>
      <c r="B732" t="s">
        <v>884</v>
      </c>
      <c r="C732" t="s">
        <v>74</v>
      </c>
      <c r="D732" t="s">
        <v>233</v>
      </c>
      <c r="F732" s="9" t="s">
        <v>839</v>
      </c>
      <c r="G732">
        <v>690</v>
      </c>
      <c r="I732">
        <v>10</v>
      </c>
      <c r="J732">
        <f>+Tabla35[[#This Row],[BALANCE INICIAL]]+Tabla35[[#This Row],[ENTRADAS]]-Tabla35[[#This Row],[SALIDAS]]</f>
        <v>680</v>
      </c>
      <c r="K732" s="2">
        <v>21</v>
      </c>
      <c r="L732" s="2">
        <f>+Tabla35[[#This Row],[BALANCE INICIAL]]*Tabla35[[#This Row],[PRECIO]]</f>
        <v>14490</v>
      </c>
      <c r="M732" s="2">
        <f>+Tabla35[[#This Row],[ENTRADAS]]*Tabla35[[#This Row],[PRECIO]]</f>
        <v>0</v>
      </c>
      <c r="N732" s="2">
        <f>+Tabla35[[#This Row],[SALIDAS]]*Tabla35[[#This Row],[PRECIO]]</f>
        <v>210</v>
      </c>
      <c r="O732" s="2">
        <f>+Tabla35[[#This Row],[BALANCE INICIAL2]]+Tabla35[[#This Row],[ENTRADAS3]]-Tabla35[[#This Row],[SALIDAS4]]</f>
        <v>14280</v>
      </c>
    </row>
    <row r="733" spans="1:15">
      <c r="A733" s="9" t="s">
        <v>28</v>
      </c>
      <c r="B733" t="s">
        <v>884</v>
      </c>
      <c r="C733" t="s">
        <v>74</v>
      </c>
      <c r="D733" t="s">
        <v>937</v>
      </c>
      <c r="F733" s="9" t="s">
        <v>826</v>
      </c>
      <c r="H733">
        <v>5</v>
      </c>
      <c r="I733">
        <v>3</v>
      </c>
      <c r="J733">
        <f>+Tabla35[[#This Row],[BALANCE INICIAL]]+Tabla35[[#This Row],[ENTRADAS]]-Tabla35[[#This Row],[SALIDAS]]</f>
        <v>2</v>
      </c>
      <c r="K733" s="2">
        <v>90</v>
      </c>
      <c r="L733" s="2">
        <f>+Tabla35[[#This Row],[BALANCE INICIAL]]*Tabla35[[#This Row],[PRECIO]]</f>
        <v>0</v>
      </c>
      <c r="M733" s="2">
        <f>+Tabla35[[#This Row],[ENTRADAS]]*Tabla35[[#This Row],[PRECIO]]</f>
        <v>450</v>
      </c>
      <c r="N733" s="2">
        <f>+Tabla35[[#This Row],[SALIDAS]]*Tabla35[[#This Row],[PRECIO]]</f>
        <v>270</v>
      </c>
      <c r="O733" s="2">
        <f>+Tabla35[[#This Row],[BALANCE INICIAL2]]+Tabla35[[#This Row],[ENTRADAS3]]-Tabla35[[#This Row],[SALIDAS4]]</f>
        <v>180</v>
      </c>
    </row>
    <row r="734" spans="1:15">
      <c r="A734" s="9" t="s">
        <v>28</v>
      </c>
      <c r="B734" t="s">
        <v>884</v>
      </c>
      <c r="C734" t="s">
        <v>74</v>
      </c>
      <c r="D734" t="s">
        <v>238</v>
      </c>
      <c r="F734" s="9" t="s">
        <v>820</v>
      </c>
      <c r="G734">
        <v>1</v>
      </c>
      <c r="J734">
        <f>+Tabla35[[#This Row],[BALANCE INICIAL]]+Tabla35[[#This Row],[ENTRADAS]]-Tabla35[[#This Row],[SALIDAS]]</f>
        <v>1</v>
      </c>
      <c r="K734" s="2">
        <v>1200</v>
      </c>
      <c r="L734" s="2">
        <f>+Tabla35[[#This Row],[BALANCE INICIAL]]*Tabla35[[#This Row],[PRECIO]]</f>
        <v>1200</v>
      </c>
      <c r="M734" s="2">
        <f>+Tabla35[[#This Row],[ENTRADAS]]*Tabla35[[#This Row],[PRECIO]]</f>
        <v>0</v>
      </c>
      <c r="N734" s="2">
        <f>+Tabla35[[#This Row],[SALIDAS]]*Tabla35[[#This Row],[PRECIO]]</f>
        <v>0</v>
      </c>
      <c r="O734" s="2">
        <f>+Tabla35[[#This Row],[BALANCE INICIAL2]]+Tabla35[[#This Row],[ENTRADAS3]]-Tabla35[[#This Row],[SALIDAS4]]</f>
        <v>1200</v>
      </c>
    </row>
    <row r="735" spans="1:15">
      <c r="A735" s="9" t="s">
        <v>28</v>
      </c>
      <c r="B735" t="s">
        <v>884</v>
      </c>
      <c r="C735" t="s">
        <v>74</v>
      </c>
      <c r="D735" t="s">
        <v>239</v>
      </c>
      <c r="F735" s="9" t="s">
        <v>826</v>
      </c>
      <c r="G735">
        <v>100</v>
      </c>
      <c r="J735">
        <f>+Tabla35[[#This Row],[BALANCE INICIAL]]+Tabla35[[#This Row],[ENTRADAS]]-Tabla35[[#This Row],[SALIDAS]]</f>
        <v>100</v>
      </c>
      <c r="K735" s="2">
        <v>10.25</v>
      </c>
      <c r="L735" s="2">
        <f>+Tabla35[[#This Row],[BALANCE INICIAL]]*Tabla35[[#This Row],[PRECIO]]</f>
        <v>1025</v>
      </c>
      <c r="M735" s="2">
        <f>+Tabla35[[#This Row],[ENTRADAS]]*Tabla35[[#This Row],[PRECIO]]</f>
        <v>0</v>
      </c>
      <c r="N735" s="2">
        <f>+Tabla35[[#This Row],[SALIDAS]]*Tabla35[[#This Row],[PRECIO]]</f>
        <v>0</v>
      </c>
      <c r="O735" s="2">
        <f>+Tabla35[[#This Row],[BALANCE INICIAL2]]+Tabla35[[#This Row],[ENTRADAS3]]-Tabla35[[#This Row],[SALIDAS4]]</f>
        <v>1025</v>
      </c>
    </row>
    <row r="736" spans="1:15">
      <c r="A736" s="9" t="s">
        <v>28</v>
      </c>
      <c r="B736" t="s">
        <v>884</v>
      </c>
      <c r="C736" t="s">
        <v>74</v>
      </c>
      <c r="D736" t="s">
        <v>240</v>
      </c>
      <c r="F736" s="9" t="s">
        <v>850</v>
      </c>
      <c r="G736">
        <v>9</v>
      </c>
      <c r="J736">
        <f>+Tabla35[[#This Row],[BALANCE INICIAL]]+Tabla35[[#This Row],[ENTRADAS]]-Tabla35[[#This Row],[SALIDAS]]</f>
        <v>9</v>
      </c>
      <c r="K736" s="2">
        <v>170.9</v>
      </c>
      <c r="L736" s="2">
        <f>+Tabla35[[#This Row],[BALANCE INICIAL]]*Tabla35[[#This Row],[PRECIO]]</f>
        <v>1538.1000000000001</v>
      </c>
      <c r="M736" s="2">
        <f>+Tabla35[[#This Row],[ENTRADAS]]*Tabla35[[#This Row],[PRECIO]]</f>
        <v>0</v>
      </c>
      <c r="N736" s="2">
        <f>+Tabla35[[#This Row],[SALIDAS]]*Tabla35[[#This Row],[PRECIO]]</f>
        <v>0</v>
      </c>
      <c r="O736" s="2">
        <f>+Tabla35[[#This Row],[BALANCE INICIAL2]]+Tabla35[[#This Row],[ENTRADAS3]]-Tabla35[[#This Row],[SALIDAS4]]</f>
        <v>1538.1000000000001</v>
      </c>
    </row>
    <row r="737" spans="1:15">
      <c r="A737" s="9" t="s">
        <v>28</v>
      </c>
      <c r="B737" t="s">
        <v>884</v>
      </c>
      <c r="C737" t="s">
        <v>74</v>
      </c>
      <c r="D737" t="s">
        <v>244</v>
      </c>
      <c r="F737" s="9" t="s">
        <v>834</v>
      </c>
      <c r="G737">
        <v>24</v>
      </c>
      <c r="J737">
        <f>+Tabla35[[#This Row],[BALANCE INICIAL]]+Tabla35[[#This Row],[ENTRADAS]]-Tabla35[[#This Row],[SALIDAS]]</f>
        <v>24</v>
      </c>
      <c r="K737" s="2">
        <v>38</v>
      </c>
      <c r="L737" s="2">
        <f>+Tabla35[[#This Row],[BALANCE INICIAL]]*Tabla35[[#This Row],[PRECIO]]</f>
        <v>912</v>
      </c>
      <c r="M737" s="2">
        <f>+Tabla35[[#This Row],[ENTRADAS]]*Tabla35[[#This Row],[PRECIO]]</f>
        <v>0</v>
      </c>
      <c r="N737" s="2">
        <f>+Tabla35[[#This Row],[SALIDAS]]*Tabla35[[#This Row],[PRECIO]]</f>
        <v>0</v>
      </c>
      <c r="O737" s="2">
        <f>+Tabla35[[#This Row],[BALANCE INICIAL2]]+Tabla35[[#This Row],[ENTRADAS3]]-Tabla35[[#This Row],[SALIDAS4]]</f>
        <v>912</v>
      </c>
    </row>
    <row r="738" spans="1:15">
      <c r="A738" s="9" t="s">
        <v>28</v>
      </c>
      <c r="B738" t="s">
        <v>884</v>
      </c>
      <c r="C738" t="s">
        <v>74</v>
      </c>
      <c r="D738" t="s">
        <v>252</v>
      </c>
      <c r="F738" s="9" t="s">
        <v>820</v>
      </c>
      <c r="G738">
        <v>27</v>
      </c>
      <c r="J738">
        <f>+Tabla35[[#This Row],[BALANCE INICIAL]]+Tabla35[[#This Row],[ENTRADAS]]-Tabla35[[#This Row],[SALIDAS]]</f>
        <v>27</v>
      </c>
      <c r="K738" s="2">
        <v>220</v>
      </c>
      <c r="L738" s="2">
        <f>+Tabla35[[#This Row],[BALANCE INICIAL]]*Tabla35[[#This Row],[PRECIO]]</f>
        <v>5940</v>
      </c>
      <c r="M738" s="2">
        <f>+Tabla35[[#This Row],[ENTRADAS]]*Tabla35[[#This Row],[PRECIO]]</f>
        <v>0</v>
      </c>
      <c r="N738" s="2">
        <f>+Tabla35[[#This Row],[SALIDAS]]*Tabla35[[#This Row],[PRECIO]]</f>
        <v>0</v>
      </c>
      <c r="O738" s="2">
        <f>+Tabla35[[#This Row],[BALANCE INICIAL2]]+Tabla35[[#This Row],[ENTRADAS3]]-Tabla35[[#This Row],[SALIDAS4]]</f>
        <v>5940</v>
      </c>
    </row>
    <row r="739" spans="1:15">
      <c r="A739" s="9" t="s">
        <v>28</v>
      </c>
      <c r="B739" t="s">
        <v>884</v>
      </c>
      <c r="C739" t="s">
        <v>74</v>
      </c>
      <c r="D739" t="s">
        <v>253</v>
      </c>
      <c r="F739" s="9" t="s">
        <v>826</v>
      </c>
      <c r="G739">
        <v>177</v>
      </c>
      <c r="I739">
        <v>45</v>
      </c>
      <c r="J739">
        <f>+Tabla35[[#This Row],[BALANCE INICIAL]]+Tabla35[[#This Row],[ENTRADAS]]-Tabla35[[#This Row],[SALIDAS]]</f>
        <v>132</v>
      </c>
      <c r="K739" s="2">
        <v>32.119999999999997</v>
      </c>
      <c r="L739" s="2">
        <f>+Tabla35[[#This Row],[BALANCE INICIAL]]*Tabla35[[#This Row],[PRECIO]]</f>
        <v>5685.24</v>
      </c>
      <c r="M739" s="2">
        <f>+Tabla35[[#This Row],[ENTRADAS]]*Tabla35[[#This Row],[PRECIO]]</f>
        <v>0</v>
      </c>
      <c r="N739" s="2">
        <f>+Tabla35[[#This Row],[SALIDAS]]*Tabla35[[#This Row],[PRECIO]]</f>
        <v>1445.3999999999999</v>
      </c>
      <c r="O739" s="2">
        <f>+Tabla35[[#This Row],[BALANCE INICIAL2]]+Tabla35[[#This Row],[ENTRADAS3]]-Tabla35[[#This Row],[SALIDAS4]]</f>
        <v>4239.84</v>
      </c>
    </row>
    <row r="740" spans="1:15">
      <c r="A740" s="9" t="s">
        <v>28</v>
      </c>
      <c r="B740" t="s">
        <v>884</v>
      </c>
      <c r="C740" t="s">
        <v>74</v>
      </c>
      <c r="D740" t="s">
        <v>254</v>
      </c>
      <c r="F740" s="9" t="s">
        <v>826</v>
      </c>
      <c r="G740">
        <v>95</v>
      </c>
      <c r="H740">
        <v>25</v>
      </c>
      <c r="I740">
        <v>19</v>
      </c>
      <c r="J740">
        <f>+Tabla35[[#This Row],[BALANCE INICIAL]]+Tabla35[[#This Row],[ENTRADAS]]-Tabla35[[#This Row],[SALIDAS]]</f>
        <v>101</v>
      </c>
      <c r="K740" s="2">
        <v>19</v>
      </c>
      <c r="L740" s="2">
        <f>+Tabla35[[#This Row],[BALANCE INICIAL]]*Tabla35[[#This Row],[PRECIO]]</f>
        <v>1805</v>
      </c>
      <c r="M740" s="2">
        <f>+Tabla35[[#This Row],[ENTRADAS]]*Tabla35[[#This Row],[PRECIO]]</f>
        <v>475</v>
      </c>
      <c r="N740" s="2">
        <f>+Tabla35[[#This Row],[SALIDAS]]*Tabla35[[#This Row],[PRECIO]]</f>
        <v>361</v>
      </c>
      <c r="O740" s="2">
        <f>+Tabla35[[#This Row],[BALANCE INICIAL2]]+Tabla35[[#This Row],[ENTRADAS3]]-Tabla35[[#This Row],[SALIDAS4]]</f>
        <v>1919</v>
      </c>
    </row>
    <row r="741" spans="1:15">
      <c r="A741" s="9" t="s">
        <v>28</v>
      </c>
      <c r="B741" t="s">
        <v>884</v>
      </c>
      <c r="C741" t="s">
        <v>74</v>
      </c>
      <c r="D741" t="s">
        <v>261</v>
      </c>
      <c r="F741" s="9" t="s">
        <v>826</v>
      </c>
      <c r="G741">
        <v>6</v>
      </c>
      <c r="I741">
        <v>3</v>
      </c>
      <c r="J741">
        <f>+Tabla35[[#This Row],[BALANCE INICIAL]]+Tabla35[[#This Row],[ENTRADAS]]-Tabla35[[#This Row],[SALIDAS]]</f>
        <v>3</v>
      </c>
      <c r="K741" s="2">
        <v>20.92</v>
      </c>
      <c r="L741" s="2">
        <f>+Tabla35[[#This Row],[BALANCE INICIAL]]*Tabla35[[#This Row],[PRECIO]]</f>
        <v>125.52000000000001</v>
      </c>
      <c r="M741" s="2">
        <f>+Tabla35[[#This Row],[ENTRADAS]]*Tabla35[[#This Row],[PRECIO]]</f>
        <v>0</v>
      </c>
      <c r="N741" s="2">
        <f>+Tabla35[[#This Row],[SALIDAS]]*Tabla35[[#This Row],[PRECIO]]</f>
        <v>62.760000000000005</v>
      </c>
      <c r="O741" s="2">
        <f>+Tabla35[[#This Row],[BALANCE INICIAL2]]+Tabla35[[#This Row],[ENTRADAS3]]-Tabla35[[#This Row],[SALIDAS4]]</f>
        <v>62.760000000000005</v>
      </c>
    </row>
    <row r="742" spans="1:15">
      <c r="A742" s="9" t="s">
        <v>28</v>
      </c>
      <c r="B742" t="s">
        <v>884</v>
      </c>
      <c r="C742" t="s">
        <v>74</v>
      </c>
      <c r="D742" t="s">
        <v>262</v>
      </c>
      <c r="F742" s="9" t="s">
        <v>826</v>
      </c>
      <c r="G742">
        <v>11</v>
      </c>
      <c r="J742">
        <f>+Tabla35[[#This Row],[BALANCE INICIAL]]+Tabla35[[#This Row],[ENTRADAS]]-Tabla35[[#This Row],[SALIDAS]]</f>
        <v>11</v>
      </c>
      <c r="K742" s="2">
        <v>20.92</v>
      </c>
      <c r="L742" s="2">
        <f>+Tabla35[[#This Row],[BALANCE INICIAL]]*Tabla35[[#This Row],[PRECIO]]</f>
        <v>230.12</v>
      </c>
      <c r="M742" s="2">
        <f>+Tabla35[[#This Row],[ENTRADAS]]*Tabla35[[#This Row],[PRECIO]]</f>
        <v>0</v>
      </c>
      <c r="N742" s="2">
        <f>+Tabla35[[#This Row],[SALIDAS]]*Tabla35[[#This Row],[PRECIO]]</f>
        <v>0</v>
      </c>
      <c r="O742" s="2">
        <f>+Tabla35[[#This Row],[BALANCE INICIAL2]]+Tabla35[[#This Row],[ENTRADAS3]]-Tabla35[[#This Row],[SALIDAS4]]</f>
        <v>230.12</v>
      </c>
    </row>
    <row r="743" spans="1:15">
      <c r="A743" s="9" t="s">
        <v>28</v>
      </c>
      <c r="B743" t="s">
        <v>884</v>
      </c>
      <c r="C743" t="s">
        <v>74</v>
      </c>
      <c r="D743" t="s">
        <v>263</v>
      </c>
      <c r="F743" s="9" t="s">
        <v>842</v>
      </c>
      <c r="G743">
        <v>44</v>
      </c>
      <c r="J743">
        <f>+Tabla35[[#This Row],[BALANCE INICIAL]]+Tabla35[[#This Row],[ENTRADAS]]-Tabla35[[#This Row],[SALIDAS]]</f>
        <v>44</v>
      </c>
      <c r="K743" s="2">
        <v>134.4</v>
      </c>
      <c r="L743" s="2">
        <f>+Tabla35[[#This Row],[BALANCE INICIAL]]*Tabla35[[#This Row],[PRECIO]]</f>
        <v>5913.6</v>
      </c>
      <c r="M743" s="2">
        <f>+Tabla35[[#This Row],[ENTRADAS]]*Tabla35[[#This Row],[PRECIO]]</f>
        <v>0</v>
      </c>
      <c r="N743" s="2">
        <f>+Tabla35[[#This Row],[SALIDAS]]*Tabla35[[#This Row],[PRECIO]]</f>
        <v>0</v>
      </c>
      <c r="O743" s="2">
        <f>+Tabla35[[#This Row],[BALANCE INICIAL2]]+Tabla35[[#This Row],[ENTRADAS3]]-Tabla35[[#This Row],[SALIDAS4]]</f>
        <v>5913.6</v>
      </c>
    </row>
    <row r="744" spans="1:15">
      <c r="A744" s="9" t="s">
        <v>28</v>
      </c>
      <c r="B744" t="s">
        <v>884</v>
      </c>
      <c r="C744" t="s">
        <v>74</v>
      </c>
      <c r="D744" t="s">
        <v>264</v>
      </c>
      <c r="F744" s="9" t="s">
        <v>842</v>
      </c>
      <c r="G744">
        <v>203</v>
      </c>
      <c r="J744">
        <f>+Tabla35[[#This Row],[BALANCE INICIAL]]+Tabla35[[#This Row],[ENTRADAS]]-Tabla35[[#This Row],[SALIDAS]]</f>
        <v>203</v>
      </c>
      <c r="K744" s="2">
        <v>134.4</v>
      </c>
      <c r="L744" s="2">
        <f>+Tabla35[[#This Row],[BALANCE INICIAL]]*Tabla35[[#This Row],[PRECIO]]</f>
        <v>27283.200000000001</v>
      </c>
      <c r="M744" s="2">
        <f>+Tabla35[[#This Row],[ENTRADAS]]*Tabla35[[#This Row],[PRECIO]]</f>
        <v>0</v>
      </c>
      <c r="N744" s="2">
        <f>+Tabla35[[#This Row],[SALIDAS]]*Tabla35[[#This Row],[PRECIO]]</f>
        <v>0</v>
      </c>
      <c r="O744" s="2">
        <f>+Tabla35[[#This Row],[BALANCE INICIAL2]]+Tabla35[[#This Row],[ENTRADAS3]]-Tabla35[[#This Row],[SALIDAS4]]</f>
        <v>27283.200000000001</v>
      </c>
    </row>
    <row r="745" spans="1:15">
      <c r="A745" s="9" t="s">
        <v>28</v>
      </c>
      <c r="B745" t="s">
        <v>884</v>
      </c>
      <c r="C745" t="s">
        <v>74</v>
      </c>
      <c r="D745" t="s">
        <v>265</v>
      </c>
      <c r="F745" s="9" t="s">
        <v>842</v>
      </c>
      <c r="G745">
        <v>118</v>
      </c>
      <c r="J745">
        <f>+Tabla35[[#This Row],[BALANCE INICIAL]]+Tabla35[[#This Row],[ENTRADAS]]-Tabla35[[#This Row],[SALIDAS]]</f>
        <v>118</v>
      </c>
      <c r="K745" s="2">
        <v>134.4</v>
      </c>
      <c r="L745" s="2">
        <f>+Tabla35[[#This Row],[BALANCE INICIAL]]*Tabla35[[#This Row],[PRECIO]]</f>
        <v>15859.2</v>
      </c>
      <c r="M745" s="2">
        <f>+Tabla35[[#This Row],[ENTRADAS]]*Tabla35[[#This Row],[PRECIO]]</f>
        <v>0</v>
      </c>
      <c r="N745" s="2">
        <f>+Tabla35[[#This Row],[SALIDAS]]*Tabla35[[#This Row],[PRECIO]]</f>
        <v>0</v>
      </c>
      <c r="O745" s="2">
        <f>+Tabla35[[#This Row],[BALANCE INICIAL2]]+Tabla35[[#This Row],[ENTRADAS3]]-Tabla35[[#This Row],[SALIDAS4]]</f>
        <v>15859.2</v>
      </c>
    </row>
    <row r="746" spans="1:15">
      <c r="A746" s="9" t="s">
        <v>28</v>
      </c>
      <c r="B746" t="s">
        <v>884</v>
      </c>
      <c r="C746" t="s">
        <v>74</v>
      </c>
      <c r="D746" t="s">
        <v>266</v>
      </c>
      <c r="F746" s="9" t="s">
        <v>826</v>
      </c>
      <c r="G746">
        <v>360</v>
      </c>
      <c r="J746">
        <f>+Tabla35[[#This Row],[BALANCE INICIAL]]+Tabla35[[#This Row],[ENTRADAS]]-Tabla35[[#This Row],[SALIDAS]]</f>
        <v>360</v>
      </c>
      <c r="K746" s="2">
        <v>26</v>
      </c>
      <c r="L746" s="2">
        <f>+Tabla35[[#This Row],[BALANCE INICIAL]]*Tabla35[[#This Row],[PRECIO]]</f>
        <v>9360</v>
      </c>
      <c r="M746" s="2">
        <f>+Tabla35[[#This Row],[ENTRADAS]]*Tabla35[[#This Row],[PRECIO]]</f>
        <v>0</v>
      </c>
      <c r="N746" s="2">
        <f>+Tabla35[[#This Row],[SALIDAS]]*Tabla35[[#This Row],[PRECIO]]</f>
        <v>0</v>
      </c>
      <c r="O746" s="2">
        <f>+Tabla35[[#This Row],[BALANCE INICIAL2]]+Tabla35[[#This Row],[ENTRADAS3]]-Tabla35[[#This Row],[SALIDAS4]]</f>
        <v>9360</v>
      </c>
    </row>
    <row r="747" spans="1:15">
      <c r="A747" s="9" t="s">
        <v>28</v>
      </c>
      <c r="B747" t="s">
        <v>884</v>
      </c>
      <c r="C747" t="s">
        <v>74</v>
      </c>
      <c r="D747" t="s">
        <v>272</v>
      </c>
      <c r="F747" s="9" t="s">
        <v>820</v>
      </c>
      <c r="G747">
        <v>12</v>
      </c>
      <c r="J747">
        <f>+Tabla35[[#This Row],[BALANCE INICIAL]]+Tabla35[[#This Row],[ENTRADAS]]-Tabla35[[#This Row],[SALIDAS]]</f>
        <v>12</v>
      </c>
      <c r="K747" s="2">
        <v>6250</v>
      </c>
      <c r="L747" s="2">
        <f>+Tabla35[[#This Row],[BALANCE INICIAL]]*Tabla35[[#This Row],[PRECIO]]</f>
        <v>75000</v>
      </c>
      <c r="M747" s="2">
        <f>+Tabla35[[#This Row],[ENTRADAS]]*Tabla35[[#This Row],[PRECIO]]</f>
        <v>0</v>
      </c>
      <c r="N747" s="2">
        <f>+Tabla35[[#This Row],[SALIDAS]]*Tabla35[[#This Row],[PRECIO]]</f>
        <v>0</v>
      </c>
      <c r="O747" s="2">
        <f>+Tabla35[[#This Row],[BALANCE INICIAL2]]+Tabla35[[#This Row],[ENTRADAS3]]-Tabla35[[#This Row],[SALIDAS4]]</f>
        <v>75000</v>
      </c>
    </row>
    <row r="748" spans="1:15">
      <c r="A748" s="9" t="s">
        <v>28</v>
      </c>
      <c r="B748" t="s">
        <v>884</v>
      </c>
      <c r="C748" t="s">
        <v>74</v>
      </c>
      <c r="D748" t="s">
        <v>276</v>
      </c>
      <c r="F748" s="9" t="s">
        <v>853</v>
      </c>
      <c r="G748">
        <v>1404</v>
      </c>
      <c r="H748">
        <v>50</v>
      </c>
      <c r="I748">
        <v>1404</v>
      </c>
      <c r="J748">
        <f>+Tabla35[[#This Row],[BALANCE INICIAL]]+Tabla35[[#This Row],[ENTRADAS]]-Tabla35[[#This Row],[SALIDAS]]</f>
        <v>50</v>
      </c>
      <c r="K748" s="2">
        <v>2.11</v>
      </c>
      <c r="L748" s="2">
        <f>+Tabla35[[#This Row],[BALANCE INICIAL]]*Tabla35[[#This Row],[PRECIO]]</f>
        <v>2962.4399999999996</v>
      </c>
      <c r="M748" s="2">
        <f>+Tabla35[[#This Row],[ENTRADAS]]*Tabla35[[#This Row],[PRECIO]]</f>
        <v>105.5</v>
      </c>
      <c r="N748" s="2">
        <f>+Tabla35[[#This Row],[SALIDAS]]*Tabla35[[#This Row],[PRECIO]]</f>
        <v>2962.4399999999996</v>
      </c>
      <c r="O748" s="2">
        <f>+Tabla35[[#This Row],[BALANCE INICIAL2]]+Tabla35[[#This Row],[ENTRADAS3]]-Tabla35[[#This Row],[SALIDAS4]]</f>
        <v>105.5</v>
      </c>
    </row>
    <row r="749" spans="1:15">
      <c r="A749" s="9" t="s">
        <v>28</v>
      </c>
      <c r="B749" t="s">
        <v>884</v>
      </c>
      <c r="C749" t="s">
        <v>74</v>
      </c>
      <c r="D749" t="s">
        <v>284</v>
      </c>
      <c r="F749" s="9" t="s">
        <v>838</v>
      </c>
      <c r="G749">
        <v>5</v>
      </c>
      <c r="J749">
        <f>+Tabla35[[#This Row],[BALANCE INICIAL]]+Tabla35[[#This Row],[ENTRADAS]]-Tabla35[[#This Row],[SALIDAS]]</f>
        <v>5</v>
      </c>
      <c r="K749" s="2">
        <v>327.12</v>
      </c>
      <c r="L749" s="2">
        <f>+Tabla35[[#This Row],[BALANCE INICIAL]]*Tabla35[[#This Row],[PRECIO]]</f>
        <v>1635.6</v>
      </c>
      <c r="M749" s="2">
        <f>+Tabla35[[#This Row],[ENTRADAS]]*Tabla35[[#This Row],[PRECIO]]</f>
        <v>0</v>
      </c>
      <c r="N749" s="2">
        <f>+Tabla35[[#This Row],[SALIDAS]]*Tabla35[[#This Row],[PRECIO]]</f>
        <v>0</v>
      </c>
      <c r="O749" s="2">
        <f>+Tabla35[[#This Row],[BALANCE INICIAL2]]+Tabla35[[#This Row],[ENTRADAS3]]-Tabla35[[#This Row],[SALIDAS4]]</f>
        <v>1635.6</v>
      </c>
    </row>
    <row r="750" spans="1:15">
      <c r="A750" s="9" t="s">
        <v>28</v>
      </c>
      <c r="B750" t="s">
        <v>884</v>
      </c>
      <c r="C750" t="s">
        <v>74</v>
      </c>
      <c r="D750" t="s">
        <v>285</v>
      </c>
      <c r="F750" s="9" t="s">
        <v>820</v>
      </c>
      <c r="G750">
        <v>6</v>
      </c>
      <c r="I750">
        <v>1</v>
      </c>
      <c r="J750">
        <f>+Tabla35[[#This Row],[BALANCE INICIAL]]+Tabla35[[#This Row],[ENTRADAS]]-Tabla35[[#This Row],[SALIDAS]]</f>
        <v>5</v>
      </c>
      <c r="K750" s="2">
        <v>255.93</v>
      </c>
      <c r="L750" s="2">
        <f>+Tabla35[[#This Row],[BALANCE INICIAL]]*Tabla35[[#This Row],[PRECIO]]</f>
        <v>1535.58</v>
      </c>
      <c r="M750" s="2">
        <f>+Tabla35[[#This Row],[ENTRADAS]]*Tabla35[[#This Row],[PRECIO]]</f>
        <v>0</v>
      </c>
      <c r="N750" s="2">
        <f>+Tabla35[[#This Row],[SALIDAS]]*Tabla35[[#This Row],[PRECIO]]</f>
        <v>255.93</v>
      </c>
      <c r="O750" s="2">
        <f>+Tabla35[[#This Row],[BALANCE INICIAL2]]+Tabla35[[#This Row],[ENTRADAS3]]-Tabla35[[#This Row],[SALIDAS4]]</f>
        <v>1279.6499999999999</v>
      </c>
    </row>
    <row r="751" spans="1:15">
      <c r="A751" s="9" t="s">
        <v>28</v>
      </c>
      <c r="B751" t="s">
        <v>884</v>
      </c>
      <c r="C751" t="s">
        <v>74</v>
      </c>
      <c r="D751" t="s">
        <v>287</v>
      </c>
      <c r="F751" s="9" t="s">
        <v>820</v>
      </c>
      <c r="G751">
        <v>19</v>
      </c>
      <c r="I751">
        <v>1</v>
      </c>
      <c r="J751">
        <f>+Tabla35[[#This Row],[BALANCE INICIAL]]+Tabla35[[#This Row],[ENTRADAS]]-Tabla35[[#This Row],[SALIDAS]]</f>
        <v>18</v>
      </c>
      <c r="K751" s="2">
        <v>108</v>
      </c>
      <c r="L751" s="2">
        <f>+Tabla35[[#This Row],[BALANCE INICIAL]]*Tabla35[[#This Row],[PRECIO]]</f>
        <v>2052</v>
      </c>
      <c r="M751" s="2">
        <f>+Tabla35[[#This Row],[ENTRADAS]]*Tabla35[[#This Row],[PRECIO]]</f>
        <v>0</v>
      </c>
      <c r="N751" s="2">
        <f>+Tabla35[[#This Row],[SALIDAS]]*Tabla35[[#This Row],[PRECIO]]</f>
        <v>108</v>
      </c>
      <c r="O751" s="2">
        <f>+Tabla35[[#This Row],[BALANCE INICIAL2]]+Tabla35[[#This Row],[ENTRADAS3]]-Tabla35[[#This Row],[SALIDAS4]]</f>
        <v>1944</v>
      </c>
    </row>
    <row r="752" spans="1:15">
      <c r="A752" s="9" t="s">
        <v>28</v>
      </c>
      <c r="B752" t="s">
        <v>884</v>
      </c>
      <c r="C752" t="s">
        <v>74</v>
      </c>
      <c r="D752" t="s">
        <v>290</v>
      </c>
      <c r="F752" s="9" t="s">
        <v>820</v>
      </c>
      <c r="G752">
        <v>3</v>
      </c>
      <c r="J752">
        <f>+Tabla35[[#This Row],[BALANCE INICIAL]]+Tabla35[[#This Row],[ENTRADAS]]-Tabla35[[#This Row],[SALIDAS]]</f>
        <v>3</v>
      </c>
      <c r="K752" s="2">
        <v>24.58</v>
      </c>
      <c r="L752" s="2">
        <f>+Tabla35[[#This Row],[BALANCE INICIAL]]*Tabla35[[#This Row],[PRECIO]]</f>
        <v>73.739999999999995</v>
      </c>
      <c r="M752" s="2">
        <f>+Tabla35[[#This Row],[ENTRADAS]]*Tabla35[[#This Row],[PRECIO]]</f>
        <v>0</v>
      </c>
      <c r="N752" s="2">
        <f>+Tabla35[[#This Row],[SALIDAS]]*Tabla35[[#This Row],[PRECIO]]</f>
        <v>0</v>
      </c>
      <c r="O752" s="2">
        <f>+Tabla35[[#This Row],[BALANCE INICIAL2]]+Tabla35[[#This Row],[ENTRADAS3]]-Tabla35[[#This Row],[SALIDAS4]]</f>
        <v>73.739999999999995</v>
      </c>
    </row>
    <row r="753" spans="1:15">
      <c r="A753" s="9" t="s">
        <v>28</v>
      </c>
      <c r="B753" t="s">
        <v>884</v>
      </c>
      <c r="C753" t="s">
        <v>74</v>
      </c>
      <c r="D753" t="s">
        <v>291</v>
      </c>
      <c r="F753" s="9" t="s">
        <v>826</v>
      </c>
      <c r="G753">
        <v>760</v>
      </c>
      <c r="J753">
        <f>+Tabla35[[#This Row],[BALANCE INICIAL]]+Tabla35[[#This Row],[ENTRADAS]]-Tabla35[[#This Row],[SALIDAS]]</f>
        <v>760</v>
      </c>
      <c r="K753" s="2">
        <v>11.3</v>
      </c>
      <c r="L753" s="2">
        <f>+Tabla35[[#This Row],[BALANCE INICIAL]]*Tabla35[[#This Row],[PRECIO]]</f>
        <v>8588</v>
      </c>
      <c r="M753" s="2">
        <f>+Tabla35[[#This Row],[ENTRADAS]]*Tabla35[[#This Row],[PRECIO]]</f>
        <v>0</v>
      </c>
      <c r="N753" s="2">
        <f>+Tabla35[[#This Row],[SALIDAS]]*Tabla35[[#This Row],[PRECIO]]</f>
        <v>0</v>
      </c>
      <c r="O753" s="2">
        <f>+Tabla35[[#This Row],[BALANCE INICIAL2]]+Tabla35[[#This Row],[ENTRADAS3]]-Tabla35[[#This Row],[SALIDAS4]]</f>
        <v>8588</v>
      </c>
    </row>
    <row r="754" spans="1:15">
      <c r="A754" s="9" t="s">
        <v>28</v>
      </c>
      <c r="B754" t="s">
        <v>884</v>
      </c>
      <c r="C754" t="s">
        <v>74</v>
      </c>
      <c r="D754" t="s">
        <v>299</v>
      </c>
      <c r="F754" s="9" t="s">
        <v>820</v>
      </c>
      <c r="G754">
        <v>9</v>
      </c>
      <c r="I754">
        <v>3</v>
      </c>
      <c r="J754">
        <f>+Tabla35[[#This Row],[BALANCE INICIAL]]+Tabla35[[#This Row],[ENTRADAS]]-Tabla35[[#This Row],[SALIDAS]]</f>
        <v>6</v>
      </c>
      <c r="K754" s="2">
        <v>5</v>
      </c>
      <c r="L754" s="2">
        <f>+Tabla35[[#This Row],[BALANCE INICIAL]]*Tabla35[[#This Row],[PRECIO]]</f>
        <v>45</v>
      </c>
      <c r="M754" s="2">
        <f>+Tabla35[[#This Row],[ENTRADAS]]*Tabla35[[#This Row],[PRECIO]]</f>
        <v>0</v>
      </c>
      <c r="N754" s="2">
        <f>+Tabla35[[#This Row],[SALIDAS]]*Tabla35[[#This Row],[PRECIO]]</f>
        <v>15</v>
      </c>
      <c r="O754" s="2">
        <f>+Tabla35[[#This Row],[BALANCE INICIAL2]]+Tabla35[[#This Row],[ENTRADAS3]]-Tabla35[[#This Row],[SALIDAS4]]</f>
        <v>30</v>
      </c>
    </row>
    <row r="755" spans="1:15">
      <c r="A755" s="9" t="s">
        <v>28</v>
      </c>
      <c r="B755" t="s">
        <v>884</v>
      </c>
      <c r="C755" t="s">
        <v>74</v>
      </c>
      <c r="D755" t="s">
        <v>302</v>
      </c>
      <c r="F755" s="9" t="s">
        <v>826</v>
      </c>
      <c r="G755">
        <v>110</v>
      </c>
      <c r="H755">
        <v>20</v>
      </c>
      <c r="I755">
        <v>37</v>
      </c>
      <c r="J755">
        <f>+Tabla35[[#This Row],[BALANCE INICIAL]]+Tabla35[[#This Row],[ENTRADAS]]-Tabla35[[#This Row],[SALIDAS]]</f>
        <v>93</v>
      </c>
      <c r="K755" s="2">
        <v>148.47999999999999</v>
      </c>
      <c r="L755" s="2">
        <f>+Tabla35[[#This Row],[BALANCE INICIAL]]*Tabla35[[#This Row],[PRECIO]]</f>
        <v>16332.8</v>
      </c>
      <c r="M755" s="2">
        <f>+Tabla35[[#This Row],[ENTRADAS]]*Tabla35[[#This Row],[PRECIO]]</f>
        <v>2969.6</v>
      </c>
      <c r="N755" s="2">
        <f>+Tabla35[[#This Row],[SALIDAS]]*Tabla35[[#This Row],[PRECIO]]</f>
        <v>5493.7599999999993</v>
      </c>
      <c r="O755" s="2">
        <f>+Tabla35[[#This Row],[BALANCE INICIAL2]]+Tabla35[[#This Row],[ENTRADAS3]]-Tabla35[[#This Row],[SALIDAS4]]</f>
        <v>13808.64</v>
      </c>
    </row>
    <row r="756" spans="1:15">
      <c r="A756" s="9" t="s">
        <v>28</v>
      </c>
      <c r="B756" t="s">
        <v>884</v>
      </c>
      <c r="C756" t="s">
        <v>74</v>
      </c>
      <c r="D756" t="s">
        <v>309</v>
      </c>
      <c r="F756" s="9" t="s">
        <v>826</v>
      </c>
      <c r="G756">
        <v>340</v>
      </c>
      <c r="I756">
        <v>13</v>
      </c>
      <c r="J756">
        <f>+Tabla35[[#This Row],[BALANCE INICIAL]]+Tabla35[[#This Row],[ENTRADAS]]-Tabla35[[#This Row],[SALIDAS]]</f>
        <v>327</v>
      </c>
      <c r="K756" s="2">
        <v>25</v>
      </c>
      <c r="L756" s="2">
        <f>+Tabla35[[#This Row],[BALANCE INICIAL]]*Tabla35[[#This Row],[PRECIO]]</f>
        <v>8500</v>
      </c>
      <c r="M756" s="2">
        <f>+Tabla35[[#This Row],[ENTRADAS]]*Tabla35[[#This Row],[PRECIO]]</f>
        <v>0</v>
      </c>
      <c r="N756" s="2">
        <f>+Tabla35[[#This Row],[SALIDAS]]*Tabla35[[#This Row],[PRECIO]]</f>
        <v>325</v>
      </c>
      <c r="O756" s="2">
        <f>+Tabla35[[#This Row],[BALANCE INICIAL2]]+Tabla35[[#This Row],[ENTRADAS3]]-Tabla35[[#This Row],[SALIDAS4]]</f>
        <v>8175</v>
      </c>
    </row>
    <row r="757" spans="1:15">
      <c r="A757" s="9" t="s">
        <v>28</v>
      </c>
      <c r="B757" t="s">
        <v>884</v>
      </c>
      <c r="C757" t="s">
        <v>74</v>
      </c>
      <c r="D757" t="s">
        <v>310</v>
      </c>
      <c r="F757" s="9" t="s">
        <v>826</v>
      </c>
      <c r="G757">
        <v>445</v>
      </c>
      <c r="H757">
        <v>10</v>
      </c>
      <c r="I757">
        <v>2</v>
      </c>
      <c r="J757">
        <f>+Tabla35[[#This Row],[BALANCE INICIAL]]+Tabla35[[#This Row],[ENTRADAS]]-Tabla35[[#This Row],[SALIDAS]]</f>
        <v>453</v>
      </c>
      <c r="K757" s="2">
        <v>3.95</v>
      </c>
      <c r="L757" s="2">
        <f>+Tabla35[[#This Row],[BALANCE INICIAL]]*Tabla35[[#This Row],[PRECIO]]</f>
        <v>1757.75</v>
      </c>
      <c r="M757" s="2">
        <f>+Tabla35[[#This Row],[ENTRADAS]]*Tabla35[[#This Row],[PRECIO]]</f>
        <v>39.5</v>
      </c>
      <c r="N757" s="2">
        <f>+Tabla35[[#This Row],[SALIDAS]]*Tabla35[[#This Row],[PRECIO]]</f>
        <v>7.9</v>
      </c>
      <c r="O757" s="2">
        <f>+Tabla35[[#This Row],[BALANCE INICIAL2]]+Tabla35[[#This Row],[ENTRADAS3]]-Tabla35[[#This Row],[SALIDAS4]]</f>
        <v>1789.35</v>
      </c>
    </row>
    <row r="758" spans="1:15">
      <c r="A758" s="9" t="s">
        <v>28</v>
      </c>
      <c r="B758" t="s">
        <v>884</v>
      </c>
      <c r="C758" t="s">
        <v>74</v>
      </c>
      <c r="D758" t="s">
        <v>933</v>
      </c>
      <c r="F758" s="9" t="s">
        <v>826</v>
      </c>
      <c r="H758">
        <v>60</v>
      </c>
      <c r="I758">
        <v>6</v>
      </c>
      <c r="J758">
        <f>+Tabla35[[#This Row],[BALANCE INICIAL]]+Tabla35[[#This Row],[ENTRADAS]]-Tabla35[[#This Row],[SALIDAS]]</f>
        <v>54</v>
      </c>
      <c r="K758" s="2">
        <v>17.11</v>
      </c>
      <c r="L758" s="2">
        <f>+Tabla35[[#This Row],[BALANCE INICIAL]]*Tabla35[[#This Row],[PRECIO]]</f>
        <v>0</v>
      </c>
      <c r="M758" s="2">
        <f>+Tabla35[[#This Row],[ENTRADAS]]*Tabla35[[#This Row],[PRECIO]]</f>
        <v>1026.5999999999999</v>
      </c>
      <c r="N758" s="2">
        <f>+Tabla35[[#This Row],[SALIDAS]]*Tabla35[[#This Row],[PRECIO]]</f>
        <v>102.66</v>
      </c>
      <c r="O758" s="2">
        <f>+Tabla35[[#This Row],[BALANCE INICIAL2]]+Tabla35[[#This Row],[ENTRADAS3]]-Tabla35[[#This Row],[SALIDAS4]]</f>
        <v>923.93999999999994</v>
      </c>
    </row>
    <row r="759" spans="1:15">
      <c r="A759" s="9" t="s">
        <v>28</v>
      </c>
      <c r="B759" t="s">
        <v>884</v>
      </c>
      <c r="C759" t="s">
        <v>74</v>
      </c>
      <c r="D759" t="s">
        <v>934</v>
      </c>
      <c r="F759" s="9" t="s">
        <v>826</v>
      </c>
      <c r="H759">
        <v>5</v>
      </c>
      <c r="J759">
        <f>+Tabla35[[#This Row],[BALANCE INICIAL]]+Tabla35[[#This Row],[ENTRADAS]]-Tabla35[[#This Row],[SALIDAS]]</f>
        <v>5</v>
      </c>
      <c r="K759" s="2">
        <v>83.19</v>
      </c>
      <c r="L759" s="2">
        <f>+Tabla35[[#This Row],[BALANCE INICIAL]]*Tabla35[[#This Row],[PRECIO]]</f>
        <v>0</v>
      </c>
      <c r="M759" s="2">
        <f>+Tabla35[[#This Row],[ENTRADAS]]*Tabla35[[#This Row],[PRECIO]]</f>
        <v>415.95</v>
      </c>
      <c r="N759" s="2">
        <f>+Tabla35[[#This Row],[SALIDAS]]*Tabla35[[#This Row],[PRECIO]]</f>
        <v>0</v>
      </c>
      <c r="O759" s="2">
        <f>+Tabla35[[#This Row],[BALANCE INICIAL2]]+Tabla35[[#This Row],[ENTRADAS3]]-Tabla35[[#This Row],[SALIDAS4]]</f>
        <v>415.95</v>
      </c>
    </row>
    <row r="760" spans="1:15">
      <c r="A760" s="9" t="s">
        <v>28</v>
      </c>
      <c r="B760" t="s">
        <v>884</v>
      </c>
      <c r="C760" t="s">
        <v>74</v>
      </c>
      <c r="D760" t="s">
        <v>935</v>
      </c>
      <c r="F760" s="9" t="s">
        <v>826</v>
      </c>
      <c r="H760">
        <v>5</v>
      </c>
      <c r="J760">
        <f>+Tabla35[[#This Row],[BALANCE INICIAL]]+Tabla35[[#This Row],[ENTRADAS]]-Tabla35[[#This Row],[SALIDAS]]</f>
        <v>5</v>
      </c>
      <c r="K760" s="2">
        <v>38.35</v>
      </c>
      <c r="L760" s="2">
        <f>+Tabla35[[#This Row],[BALANCE INICIAL]]*Tabla35[[#This Row],[PRECIO]]</f>
        <v>0</v>
      </c>
      <c r="M760" s="2">
        <f>+Tabla35[[#This Row],[ENTRADAS]]*Tabla35[[#This Row],[PRECIO]]</f>
        <v>191.75</v>
      </c>
      <c r="N760" s="2">
        <f>+Tabla35[[#This Row],[SALIDAS]]*Tabla35[[#This Row],[PRECIO]]</f>
        <v>0</v>
      </c>
      <c r="O760" s="2">
        <f>+Tabla35[[#This Row],[BALANCE INICIAL2]]+Tabla35[[#This Row],[ENTRADAS3]]-Tabla35[[#This Row],[SALIDAS4]]</f>
        <v>191.75</v>
      </c>
    </row>
    <row r="761" spans="1:15">
      <c r="A761" s="9" t="s">
        <v>28</v>
      </c>
      <c r="B761" t="s">
        <v>884</v>
      </c>
      <c r="C761" t="s">
        <v>74</v>
      </c>
      <c r="D761" t="s">
        <v>311</v>
      </c>
      <c r="F761" s="9" t="s">
        <v>820</v>
      </c>
      <c r="G761">
        <v>63</v>
      </c>
      <c r="I761">
        <v>7</v>
      </c>
      <c r="J761">
        <f>+Tabla35[[#This Row],[BALANCE INICIAL]]+Tabla35[[#This Row],[ENTRADAS]]-Tabla35[[#This Row],[SALIDAS]]</f>
        <v>56</v>
      </c>
      <c r="K761" s="2">
        <v>19.5</v>
      </c>
      <c r="L761" s="2">
        <f>+Tabla35[[#This Row],[BALANCE INICIAL]]*Tabla35[[#This Row],[PRECIO]]</f>
        <v>1228.5</v>
      </c>
      <c r="M761" s="2">
        <f>+Tabla35[[#This Row],[ENTRADAS]]*Tabla35[[#This Row],[PRECIO]]</f>
        <v>0</v>
      </c>
      <c r="N761" s="2">
        <f>+Tabla35[[#This Row],[SALIDAS]]*Tabla35[[#This Row],[PRECIO]]</f>
        <v>136.5</v>
      </c>
      <c r="O761" s="2">
        <f>+Tabla35[[#This Row],[BALANCE INICIAL2]]+Tabla35[[#This Row],[ENTRADAS3]]-Tabla35[[#This Row],[SALIDAS4]]</f>
        <v>1092</v>
      </c>
    </row>
    <row r="762" spans="1:15">
      <c r="A762" s="9" t="s">
        <v>28</v>
      </c>
      <c r="B762" t="s">
        <v>884</v>
      </c>
      <c r="C762" t="s">
        <v>74</v>
      </c>
      <c r="D762" t="s">
        <v>480</v>
      </c>
      <c r="F762" s="9" t="s">
        <v>826</v>
      </c>
      <c r="G762">
        <v>20</v>
      </c>
      <c r="J762">
        <f>+Tabla35[[#This Row],[BALANCE INICIAL]]+Tabla35[[#This Row],[ENTRADAS]]-Tabla35[[#This Row],[SALIDAS]]</f>
        <v>20</v>
      </c>
      <c r="K762" s="2">
        <v>23729.33</v>
      </c>
      <c r="L762" s="2">
        <f>+Tabla35[[#This Row],[BALANCE INICIAL]]*Tabla35[[#This Row],[PRECIO]]</f>
        <v>474586.60000000003</v>
      </c>
      <c r="M762" s="2">
        <f>+Tabla35[[#This Row],[ENTRADAS]]*Tabla35[[#This Row],[PRECIO]]</f>
        <v>0</v>
      </c>
      <c r="N762" s="2">
        <f>+Tabla35[[#This Row],[SALIDAS]]*Tabla35[[#This Row],[PRECIO]]</f>
        <v>0</v>
      </c>
      <c r="O762" s="2">
        <f>+Tabla35[[#This Row],[BALANCE INICIAL2]]+Tabla35[[#This Row],[ENTRADAS3]]-Tabla35[[#This Row],[SALIDAS4]]</f>
        <v>474586.60000000003</v>
      </c>
    </row>
    <row r="763" spans="1:15">
      <c r="A763" s="9" t="s">
        <v>28</v>
      </c>
      <c r="B763" t="s">
        <v>884</v>
      </c>
      <c r="C763" t="s">
        <v>74</v>
      </c>
      <c r="D763" t="s">
        <v>481</v>
      </c>
      <c r="F763" s="9" t="s">
        <v>864</v>
      </c>
      <c r="G763">
        <v>0</v>
      </c>
      <c r="J763">
        <f>+Tabla35[[#This Row],[BALANCE INICIAL]]+Tabla35[[#This Row],[ENTRADAS]]-Tabla35[[#This Row],[SALIDAS]]</f>
        <v>0</v>
      </c>
      <c r="K763" s="2">
        <v>18271.189999999999</v>
      </c>
      <c r="L763" s="2">
        <f>+Tabla35[[#This Row],[BALANCE INICIAL]]*Tabla35[[#This Row],[PRECIO]]</f>
        <v>0</v>
      </c>
      <c r="M763" s="2">
        <f>+Tabla35[[#This Row],[ENTRADAS]]*Tabla35[[#This Row],[PRECIO]]</f>
        <v>0</v>
      </c>
      <c r="N763" s="2">
        <f>+Tabla35[[#This Row],[SALIDAS]]*Tabla35[[#This Row],[PRECIO]]</f>
        <v>0</v>
      </c>
      <c r="O763" s="2">
        <f>+Tabla35[[#This Row],[BALANCE INICIAL2]]+Tabla35[[#This Row],[ENTRADAS3]]-Tabla35[[#This Row],[SALIDAS4]]</f>
        <v>0</v>
      </c>
    </row>
    <row r="764" spans="1:15">
      <c r="A764" s="9" t="s">
        <v>28</v>
      </c>
      <c r="B764" t="s">
        <v>884</v>
      </c>
      <c r="C764" t="s">
        <v>74</v>
      </c>
      <c r="D764" t="s">
        <v>482</v>
      </c>
      <c r="F764" s="9" t="s">
        <v>826</v>
      </c>
      <c r="G764">
        <v>4</v>
      </c>
      <c r="J764">
        <f>+Tabla35[[#This Row],[BALANCE INICIAL]]+Tabla35[[#This Row],[ENTRADAS]]-Tabla35[[#This Row],[SALIDAS]]</f>
        <v>4</v>
      </c>
      <c r="K764" s="2">
        <v>3331.38</v>
      </c>
      <c r="L764" s="2">
        <f>+Tabla35[[#This Row],[BALANCE INICIAL]]*Tabla35[[#This Row],[PRECIO]]</f>
        <v>13325.52</v>
      </c>
      <c r="M764" s="2">
        <f>+Tabla35[[#This Row],[ENTRADAS]]*Tabla35[[#This Row],[PRECIO]]</f>
        <v>0</v>
      </c>
      <c r="N764" s="2">
        <f>+Tabla35[[#This Row],[SALIDAS]]*Tabla35[[#This Row],[PRECIO]]</f>
        <v>0</v>
      </c>
      <c r="O764" s="2">
        <f>+Tabla35[[#This Row],[BALANCE INICIAL2]]+Tabla35[[#This Row],[ENTRADAS3]]-Tabla35[[#This Row],[SALIDAS4]]</f>
        <v>13325.52</v>
      </c>
    </row>
    <row r="765" spans="1:15">
      <c r="A765" s="9" t="s">
        <v>28</v>
      </c>
      <c r="B765" t="s">
        <v>884</v>
      </c>
      <c r="C765" t="s">
        <v>74</v>
      </c>
      <c r="D765" t="s">
        <v>483</v>
      </c>
      <c r="F765" s="9" t="s">
        <v>864</v>
      </c>
      <c r="G765">
        <v>2</v>
      </c>
      <c r="J765">
        <f>+Tabla35[[#This Row],[BALANCE INICIAL]]+Tabla35[[#This Row],[ENTRADAS]]-Tabla35[[#This Row],[SALIDAS]]</f>
        <v>2</v>
      </c>
      <c r="K765" s="2">
        <v>25000</v>
      </c>
      <c r="L765" s="2">
        <f>+Tabla35[[#This Row],[BALANCE INICIAL]]*Tabla35[[#This Row],[PRECIO]]</f>
        <v>50000</v>
      </c>
      <c r="M765" s="2">
        <f>+Tabla35[[#This Row],[ENTRADAS]]*Tabla35[[#This Row],[PRECIO]]</f>
        <v>0</v>
      </c>
      <c r="N765" s="2">
        <f>+Tabla35[[#This Row],[SALIDAS]]*Tabla35[[#This Row],[PRECIO]]</f>
        <v>0</v>
      </c>
      <c r="O765" s="2">
        <f>+Tabla35[[#This Row],[BALANCE INICIAL2]]+Tabla35[[#This Row],[ENTRADAS3]]-Tabla35[[#This Row],[SALIDAS4]]</f>
        <v>50000</v>
      </c>
    </row>
    <row r="766" spans="1:15">
      <c r="A766" s="9" t="s">
        <v>28</v>
      </c>
      <c r="B766" t="s">
        <v>884</v>
      </c>
      <c r="C766" t="s">
        <v>74</v>
      </c>
      <c r="D766" t="s">
        <v>484</v>
      </c>
      <c r="F766" s="9" t="s">
        <v>864</v>
      </c>
      <c r="G766">
        <v>30</v>
      </c>
      <c r="J766">
        <f>+Tabla35[[#This Row],[BALANCE INICIAL]]+Tabla35[[#This Row],[ENTRADAS]]-Tabla35[[#This Row],[SALIDAS]]</f>
        <v>30</v>
      </c>
      <c r="K766" s="2">
        <v>5000</v>
      </c>
      <c r="L766" s="2">
        <f>+Tabla35[[#This Row],[BALANCE INICIAL]]*Tabla35[[#This Row],[PRECIO]]</f>
        <v>150000</v>
      </c>
      <c r="M766" s="2">
        <f>+Tabla35[[#This Row],[ENTRADAS]]*Tabla35[[#This Row],[PRECIO]]</f>
        <v>0</v>
      </c>
      <c r="N766" s="2">
        <f>+Tabla35[[#This Row],[SALIDAS]]*Tabla35[[#This Row],[PRECIO]]</f>
        <v>0</v>
      </c>
      <c r="O766" s="2">
        <f>+Tabla35[[#This Row],[BALANCE INICIAL2]]+Tabla35[[#This Row],[ENTRADAS3]]-Tabla35[[#This Row],[SALIDAS4]]</f>
        <v>150000</v>
      </c>
    </row>
    <row r="767" spans="1:15">
      <c r="A767" s="9" t="s">
        <v>28</v>
      </c>
      <c r="B767" t="s">
        <v>884</v>
      </c>
      <c r="C767" t="s">
        <v>74</v>
      </c>
      <c r="F767" s="9"/>
      <c r="G767">
        <v>0</v>
      </c>
      <c r="J767">
        <f>+Tabla35[[#This Row],[BALANCE INICIAL]]+Tabla35[[#This Row],[ENTRADAS]]-Tabla35[[#This Row],[SALIDAS]]</f>
        <v>0</v>
      </c>
      <c r="K767" s="2"/>
      <c r="L767" s="2">
        <f>+Tabla35[[#This Row],[BALANCE INICIAL]]*Tabla35[[#This Row],[PRECIO]]</f>
        <v>0</v>
      </c>
      <c r="M767" s="2">
        <f>+Tabla35[[#This Row],[ENTRADAS]]*Tabla35[[#This Row],[PRECIO]]</f>
        <v>0</v>
      </c>
      <c r="N767" s="2">
        <f>+Tabla35[[#This Row],[SALIDAS]]*Tabla35[[#This Row],[PRECIO]]</f>
        <v>0</v>
      </c>
      <c r="O767" s="2">
        <f>+Tabla35[[#This Row],[BALANCE INICIAL2]]+Tabla35[[#This Row],[ENTRADAS3]]-Tabla35[[#This Row],[SALIDAS4]]</f>
        <v>0</v>
      </c>
    </row>
    <row r="768" spans="1:15">
      <c r="A768" s="9" t="s">
        <v>28</v>
      </c>
      <c r="B768" t="s">
        <v>884</v>
      </c>
      <c r="C768" t="s">
        <v>71</v>
      </c>
      <c r="D768" t="s">
        <v>126</v>
      </c>
      <c r="F768" s="9" t="s">
        <v>826</v>
      </c>
      <c r="G768">
        <v>7</v>
      </c>
      <c r="J768">
        <f>+Tabla35[[#This Row],[BALANCE INICIAL]]+Tabla35[[#This Row],[ENTRADAS]]-Tabla35[[#This Row],[SALIDAS]]</f>
        <v>7</v>
      </c>
      <c r="K768" s="2">
        <v>524.13</v>
      </c>
      <c r="L768" s="2">
        <f>+Tabla35[[#This Row],[BALANCE INICIAL]]*Tabla35[[#This Row],[PRECIO]]</f>
        <v>3668.91</v>
      </c>
      <c r="M768" s="2">
        <f>+Tabla35[[#This Row],[ENTRADAS]]*Tabla35[[#This Row],[PRECIO]]</f>
        <v>0</v>
      </c>
      <c r="N768" s="2">
        <f>+Tabla35[[#This Row],[SALIDAS]]*Tabla35[[#This Row],[PRECIO]]</f>
        <v>0</v>
      </c>
      <c r="O768" s="2">
        <f>+Tabla35[[#This Row],[BALANCE INICIAL2]]+Tabla35[[#This Row],[ENTRADAS3]]-Tabla35[[#This Row],[SALIDAS4]]</f>
        <v>3668.91</v>
      </c>
    </row>
    <row r="769" spans="1:15">
      <c r="A769" s="9" t="s">
        <v>28</v>
      </c>
      <c r="B769" t="s">
        <v>884</v>
      </c>
      <c r="C769" t="s">
        <v>71</v>
      </c>
      <c r="D769" t="s">
        <v>127</v>
      </c>
      <c r="F769" s="9" t="s">
        <v>826</v>
      </c>
      <c r="G769">
        <v>12</v>
      </c>
      <c r="I769">
        <v>8</v>
      </c>
      <c r="J769">
        <f>+Tabla35[[#This Row],[BALANCE INICIAL]]+Tabla35[[#This Row],[ENTRADAS]]-Tabla35[[#This Row],[SALIDAS]]</f>
        <v>4</v>
      </c>
      <c r="K769" s="2">
        <v>244</v>
      </c>
      <c r="L769" s="2">
        <f>+Tabla35[[#This Row],[BALANCE INICIAL]]*Tabla35[[#This Row],[PRECIO]]</f>
        <v>2928</v>
      </c>
      <c r="M769" s="2">
        <f>+Tabla35[[#This Row],[ENTRADAS]]*Tabla35[[#This Row],[PRECIO]]</f>
        <v>0</v>
      </c>
      <c r="N769" s="2">
        <f>+Tabla35[[#This Row],[SALIDAS]]*Tabla35[[#This Row],[PRECIO]]</f>
        <v>1952</v>
      </c>
      <c r="O769" s="2">
        <f>+Tabla35[[#This Row],[BALANCE INICIAL2]]+Tabla35[[#This Row],[ENTRADAS3]]-Tabla35[[#This Row],[SALIDAS4]]</f>
        <v>976</v>
      </c>
    </row>
    <row r="770" spans="1:15">
      <c r="A770" s="9" t="s">
        <v>30</v>
      </c>
      <c r="B770" s="17" t="s">
        <v>876</v>
      </c>
      <c r="C770" t="s">
        <v>73</v>
      </c>
      <c r="D770" t="s">
        <v>133</v>
      </c>
      <c r="F770" s="9" t="s">
        <v>826</v>
      </c>
      <c r="G770">
        <v>2500</v>
      </c>
      <c r="J770">
        <f>+Tabla35[[#This Row],[BALANCE INICIAL]]+Tabla35[[#This Row],[ENTRADAS]]-Tabla35[[#This Row],[SALIDAS]]</f>
        <v>2500</v>
      </c>
      <c r="K770" s="2">
        <v>186</v>
      </c>
      <c r="L770" s="2">
        <f>+Tabla35[[#This Row],[BALANCE INICIAL]]*Tabla35[[#This Row],[PRECIO]]</f>
        <v>465000</v>
      </c>
      <c r="M770" s="2">
        <f>+Tabla35[[#This Row],[ENTRADAS]]*Tabla35[[#This Row],[PRECIO]]</f>
        <v>0</v>
      </c>
      <c r="N770" s="2">
        <f>+Tabla35[[#This Row],[SALIDAS]]*Tabla35[[#This Row],[PRECIO]]</f>
        <v>0</v>
      </c>
      <c r="O770" s="2">
        <f>+Tabla35[[#This Row],[BALANCE INICIAL2]]+Tabla35[[#This Row],[ENTRADAS3]]-Tabla35[[#This Row],[SALIDAS4]]</f>
        <v>465000</v>
      </c>
    </row>
    <row r="771" spans="1:15">
      <c r="A771" s="9" t="s">
        <v>30</v>
      </c>
      <c r="B771" s="17" t="s">
        <v>876</v>
      </c>
      <c r="C771" t="s">
        <v>73</v>
      </c>
      <c r="D771" t="s">
        <v>134</v>
      </c>
      <c r="F771" s="9" t="s">
        <v>826</v>
      </c>
      <c r="H771">
        <v>12</v>
      </c>
      <c r="I771">
        <v>12</v>
      </c>
      <c r="J771">
        <f>+Tabla35[[#This Row],[BALANCE INICIAL]]+Tabla35[[#This Row],[ENTRADAS]]-Tabla35[[#This Row],[SALIDAS]]</f>
        <v>0</v>
      </c>
      <c r="K771" s="2">
        <v>600</v>
      </c>
      <c r="L771" s="2">
        <f>+Tabla35[[#This Row],[BALANCE INICIAL]]*Tabla35[[#This Row],[PRECIO]]</f>
        <v>0</v>
      </c>
      <c r="M771" s="2">
        <f>+Tabla35[[#This Row],[ENTRADAS]]*Tabla35[[#This Row],[PRECIO]]</f>
        <v>7200</v>
      </c>
      <c r="N771" s="2">
        <f>+Tabla35[[#This Row],[SALIDAS]]*Tabla35[[#This Row],[PRECIO]]</f>
        <v>7200</v>
      </c>
      <c r="O771" s="2">
        <f>+Tabla35[[#This Row],[BALANCE INICIAL2]]+Tabla35[[#This Row],[ENTRADAS3]]-Tabla35[[#This Row],[SALIDAS4]]</f>
        <v>0</v>
      </c>
    </row>
    <row r="772" spans="1:15">
      <c r="A772" s="9" t="s">
        <v>30</v>
      </c>
      <c r="B772" s="17" t="s">
        <v>876</v>
      </c>
      <c r="C772" t="s">
        <v>73</v>
      </c>
      <c r="D772" t="s">
        <v>135</v>
      </c>
      <c r="F772" s="9" t="s">
        <v>826</v>
      </c>
      <c r="H772">
        <v>200</v>
      </c>
      <c r="I772">
        <v>200</v>
      </c>
      <c r="J772">
        <f>+Tabla35[[#This Row],[BALANCE INICIAL]]+Tabla35[[#This Row],[ENTRADAS]]-Tabla35[[#This Row],[SALIDAS]]</f>
        <v>0</v>
      </c>
      <c r="K772" s="2">
        <v>350</v>
      </c>
      <c r="L772" s="2">
        <f>+Tabla35[[#This Row],[BALANCE INICIAL]]*Tabla35[[#This Row],[PRECIO]]</f>
        <v>0</v>
      </c>
      <c r="M772" s="2">
        <f>+Tabla35[[#This Row],[ENTRADAS]]*Tabla35[[#This Row],[PRECIO]]</f>
        <v>70000</v>
      </c>
      <c r="N772" s="2">
        <f>+Tabla35[[#This Row],[SALIDAS]]*Tabla35[[#This Row],[PRECIO]]</f>
        <v>70000</v>
      </c>
      <c r="O772" s="2">
        <f>+Tabla35[[#This Row],[BALANCE INICIAL2]]+Tabla35[[#This Row],[ENTRADAS3]]-Tabla35[[#This Row],[SALIDAS4]]</f>
        <v>0</v>
      </c>
    </row>
    <row r="773" spans="1:15">
      <c r="A773" s="9" t="s">
        <v>30</v>
      </c>
      <c r="B773" s="17" t="s">
        <v>876</v>
      </c>
      <c r="C773" t="s">
        <v>73</v>
      </c>
      <c r="D773" t="s">
        <v>136</v>
      </c>
      <c r="F773" s="9" t="s">
        <v>829</v>
      </c>
      <c r="H773">
        <v>130</v>
      </c>
      <c r="I773">
        <v>130</v>
      </c>
      <c r="J773">
        <f>+Tabla35[[#This Row],[BALANCE INICIAL]]+Tabla35[[#This Row],[ENTRADAS]]-Tabla35[[#This Row],[SALIDAS]]</f>
        <v>0</v>
      </c>
      <c r="K773" s="2">
        <v>400</v>
      </c>
      <c r="L773" s="2">
        <f>+Tabla35[[#This Row],[BALANCE INICIAL]]*Tabla35[[#This Row],[PRECIO]]</f>
        <v>0</v>
      </c>
      <c r="M773" s="2">
        <f>+Tabla35[[#This Row],[ENTRADAS]]*Tabla35[[#This Row],[PRECIO]]</f>
        <v>52000</v>
      </c>
      <c r="N773" s="2">
        <f>+Tabla35[[#This Row],[SALIDAS]]*Tabla35[[#This Row],[PRECIO]]</f>
        <v>52000</v>
      </c>
      <c r="O773" s="2">
        <f>+Tabla35[[#This Row],[BALANCE INICIAL2]]+Tabla35[[#This Row],[ENTRADAS3]]-Tabla35[[#This Row],[SALIDAS4]]</f>
        <v>0</v>
      </c>
    </row>
    <row r="774" spans="1:15">
      <c r="A774" s="9" t="s">
        <v>30</v>
      </c>
      <c r="B774" s="17" t="s">
        <v>876</v>
      </c>
      <c r="C774" t="s">
        <v>73</v>
      </c>
      <c r="D774" t="s">
        <v>137</v>
      </c>
      <c r="F774" s="9" t="s">
        <v>829</v>
      </c>
      <c r="H774">
        <v>60</v>
      </c>
      <c r="I774">
        <v>60</v>
      </c>
      <c r="J774">
        <f>+Tabla35[[#This Row],[BALANCE INICIAL]]+Tabla35[[#This Row],[ENTRADAS]]-Tabla35[[#This Row],[SALIDAS]]</f>
        <v>0</v>
      </c>
      <c r="K774" s="2">
        <v>380</v>
      </c>
      <c r="L774" s="2">
        <f>+Tabla35[[#This Row],[BALANCE INICIAL]]*Tabla35[[#This Row],[PRECIO]]</f>
        <v>0</v>
      </c>
      <c r="M774" s="2">
        <f>+Tabla35[[#This Row],[ENTRADAS]]*Tabla35[[#This Row],[PRECIO]]</f>
        <v>22800</v>
      </c>
      <c r="N774" s="2">
        <f>+Tabla35[[#This Row],[SALIDAS]]*Tabla35[[#This Row],[PRECIO]]</f>
        <v>22800</v>
      </c>
      <c r="O774" s="2">
        <f>+Tabla35[[#This Row],[BALANCE INICIAL2]]+Tabla35[[#This Row],[ENTRADAS3]]-Tabla35[[#This Row],[SALIDAS4]]</f>
        <v>0</v>
      </c>
    </row>
    <row r="775" spans="1:15">
      <c r="A775" s="9" t="s">
        <v>30</v>
      </c>
      <c r="B775" s="17" t="s">
        <v>876</v>
      </c>
      <c r="C775" t="s">
        <v>73</v>
      </c>
      <c r="D775" t="s">
        <v>138</v>
      </c>
      <c r="F775" s="9" t="s">
        <v>820</v>
      </c>
      <c r="H775">
        <v>3</v>
      </c>
      <c r="I775">
        <v>3</v>
      </c>
      <c r="J775">
        <f>+Tabla35[[#This Row],[BALANCE INICIAL]]+Tabla35[[#This Row],[ENTRADAS]]-Tabla35[[#This Row],[SALIDAS]]</f>
        <v>0</v>
      </c>
      <c r="K775" s="2">
        <v>350</v>
      </c>
      <c r="L775" s="2">
        <f>+Tabla35[[#This Row],[BALANCE INICIAL]]*Tabla35[[#This Row],[PRECIO]]</f>
        <v>0</v>
      </c>
      <c r="M775" s="2">
        <f>+Tabla35[[#This Row],[ENTRADAS]]*Tabla35[[#This Row],[PRECIO]]</f>
        <v>1050</v>
      </c>
      <c r="N775" s="2">
        <f>+Tabla35[[#This Row],[SALIDAS]]*Tabla35[[#This Row],[PRECIO]]</f>
        <v>1050</v>
      </c>
      <c r="O775" s="2">
        <f>+Tabla35[[#This Row],[BALANCE INICIAL2]]+Tabla35[[#This Row],[ENTRADAS3]]-Tabla35[[#This Row],[SALIDAS4]]</f>
        <v>0</v>
      </c>
    </row>
    <row r="776" spans="1:15">
      <c r="A776" s="9" t="s">
        <v>30</v>
      </c>
      <c r="B776" s="17" t="s">
        <v>876</v>
      </c>
      <c r="C776" t="s">
        <v>73</v>
      </c>
      <c r="D776" t="s">
        <v>139</v>
      </c>
      <c r="F776" s="9" t="s">
        <v>820</v>
      </c>
      <c r="H776">
        <v>1</v>
      </c>
      <c r="I776">
        <v>1</v>
      </c>
      <c r="J776">
        <f>+Tabla35[[#This Row],[BALANCE INICIAL]]+Tabla35[[#This Row],[ENTRADAS]]-Tabla35[[#This Row],[SALIDAS]]</f>
        <v>0</v>
      </c>
      <c r="K776" s="2">
        <v>350</v>
      </c>
      <c r="L776" s="2">
        <f>+Tabla35[[#This Row],[BALANCE INICIAL]]*Tabla35[[#This Row],[PRECIO]]</f>
        <v>0</v>
      </c>
      <c r="M776" s="2">
        <f>+Tabla35[[#This Row],[ENTRADAS]]*Tabla35[[#This Row],[PRECIO]]</f>
        <v>350</v>
      </c>
      <c r="N776" s="2">
        <f>+Tabla35[[#This Row],[SALIDAS]]*Tabla35[[#This Row],[PRECIO]]</f>
        <v>350</v>
      </c>
      <c r="O776" s="2">
        <f>+Tabla35[[#This Row],[BALANCE INICIAL2]]+Tabla35[[#This Row],[ENTRADAS3]]-Tabla35[[#This Row],[SALIDAS4]]</f>
        <v>0</v>
      </c>
    </row>
    <row r="777" spans="1:15">
      <c r="A777" s="9" t="s">
        <v>30</v>
      </c>
      <c r="B777" s="17" t="s">
        <v>876</v>
      </c>
      <c r="C777" t="s">
        <v>73</v>
      </c>
      <c r="D777" t="s">
        <v>140</v>
      </c>
      <c r="F777" s="9" t="s">
        <v>820</v>
      </c>
      <c r="H777">
        <v>1</v>
      </c>
      <c r="I777">
        <v>1</v>
      </c>
      <c r="J777">
        <f>+Tabla35[[#This Row],[BALANCE INICIAL]]+Tabla35[[#This Row],[ENTRADAS]]-Tabla35[[#This Row],[SALIDAS]]</f>
        <v>0</v>
      </c>
      <c r="K777" s="2">
        <v>400</v>
      </c>
      <c r="L777" s="2">
        <f>+Tabla35[[#This Row],[BALANCE INICIAL]]*Tabla35[[#This Row],[PRECIO]]</f>
        <v>0</v>
      </c>
      <c r="M777" s="2">
        <f>+Tabla35[[#This Row],[ENTRADAS]]*Tabla35[[#This Row],[PRECIO]]</f>
        <v>400</v>
      </c>
      <c r="N777" s="2">
        <f>+Tabla35[[#This Row],[SALIDAS]]*Tabla35[[#This Row],[PRECIO]]</f>
        <v>400</v>
      </c>
      <c r="O777" s="2">
        <f>+Tabla35[[#This Row],[BALANCE INICIAL2]]+Tabla35[[#This Row],[ENTRADAS3]]-Tabla35[[#This Row],[SALIDAS4]]</f>
        <v>0</v>
      </c>
    </row>
    <row r="778" spans="1:15">
      <c r="A778" s="9" t="s">
        <v>30</v>
      </c>
      <c r="B778" s="17" t="s">
        <v>876</v>
      </c>
      <c r="C778" t="s">
        <v>73</v>
      </c>
      <c r="D778" t="s">
        <v>141</v>
      </c>
      <c r="F778" s="9" t="s">
        <v>820</v>
      </c>
      <c r="H778">
        <v>24</v>
      </c>
      <c r="I778">
        <v>24</v>
      </c>
      <c r="J778">
        <f>+Tabla35[[#This Row],[BALANCE INICIAL]]+Tabla35[[#This Row],[ENTRADAS]]-Tabla35[[#This Row],[SALIDAS]]</f>
        <v>0</v>
      </c>
      <c r="K778" s="2">
        <v>140</v>
      </c>
      <c r="L778" s="2">
        <f>+Tabla35[[#This Row],[BALANCE INICIAL]]*Tabla35[[#This Row],[PRECIO]]</f>
        <v>0</v>
      </c>
      <c r="M778" s="2">
        <f>+Tabla35[[#This Row],[ENTRADAS]]*Tabla35[[#This Row],[PRECIO]]</f>
        <v>3360</v>
      </c>
      <c r="N778" s="2">
        <f>+Tabla35[[#This Row],[SALIDAS]]*Tabla35[[#This Row],[PRECIO]]</f>
        <v>3360</v>
      </c>
      <c r="O778" s="2">
        <f>+Tabla35[[#This Row],[BALANCE INICIAL2]]+Tabla35[[#This Row],[ENTRADAS3]]-Tabla35[[#This Row],[SALIDAS4]]</f>
        <v>0</v>
      </c>
    </row>
    <row r="779" spans="1:15">
      <c r="A779" s="9" t="s">
        <v>30</v>
      </c>
      <c r="B779" s="17" t="s">
        <v>876</v>
      </c>
      <c r="C779" t="s">
        <v>73</v>
      </c>
      <c r="D779" t="s">
        <v>142</v>
      </c>
      <c r="F779" s="9" t="s">
        <v>820</v>
      </c>
      <c r="H779">
        <v>12</v>
      </c>
      <c r="I779">
        <v>12</v>
      </c>
      <c r="J779">
        <f>+Tabla35[[#This Row],[BALANCE INICIAL]]+Tabla35[[#This Row],[ENTRADAS]]-Tabla35[[#This Row],[SALIDAS]]</f>
        <v>0</v>
      </c>
      <c r="K779" s="2">
        <v>140</v>
      </c>
      <c r="L779" s="2">
        <f>+Tabla35[[#This Row],[BALANCE INICIAL]]*Tabla35[[#This Row],[PRECIO]]</f>
        <v>0</v>
      </c>
      <c r="M779" s="2">
        <f>+Tabla35[[#This Row],[ENTRADAS]]*Tabla35[[#This Row],[PRECIO]]</f>
        <v>1680</v>
      </c>
      <c r="N779" s="2">
        <f>+Tabla35[[#This Row],[SALIDAS]]*Tabla35[[#This Row],[PRECIO]]</f>
        <v>1680</v>
      </c>
      <c r="O779" s="2">
        <f>+Tabla35[[#This Row],[BALANCE INICIAL2]]+Tabla35[[#This Row],[ENTRADAS3]]-Tabla35[[#This Row],[SALIDAS4]]</f>
        <v>0</v>
      </c>
    </row>
    <row r="780" spans="1:15">
      <c r="A780" s="9" t="s">
        <v>30</v>
      </c>
      <c r="B780" s="17" t="s">
        <v>876</v>
      </c>
      <c r="C780" t="s">
        <v>73</v>
      </c>
      <c r="D780" t="s">
        <v>143</v>
      </c>
      <c r="F780" s="9" t="s">
        <v>820</v>
      </c>
      <c r="H780">
        <v>10</v>
      </c>
      <c r="I780">
        <v>10</v>
      </c>
      <c r="J780">
        <f>+Tabla35[[#This Row],[BALANCE INICIAL]]+Tabla35[[#This Row],[ENTRADAS]]-Tabla35[[#This Row],[SALIDAS]]</f>
        <v>0</v>
      </c>
      <c r="K780" s="2">
        <v>500</v>
      </c>
      <c r="L780" s="2">
        <f>+Tabla35[[#This Row],[BALANCE INICIAL]]*Tabla35[[#This Row],[PRECIO]]</f>
        <v>0</v>
      </c>
      <c r="M780" s="2">
        <f>+Tabla35[[#This Row],[ENTRADAS]]*Tabla35[[#This Row],[PRECIO]]</f>
        <v>5000</v>
      </c>
      <c r="N780" s="2">
        <f>+Tabla35[[#This Row],[SALIDAS]]*Tabla35[[#This Row],[PRECIO]]</f>
        <v>5000</v>
      </c>
      <c r="O780" s="2">
        <f>+Tabla35[[#This Row],[BALANCE INICIAL2]]+Tabla35[[#This Row],[ENTRADAS3]]-Tabla35[[#This Row],[SALIDAS4]]</f>
        <v>0</v>
      </c>
    </row>
    <row r="781" spans="1:15">
      <c r="A781" s="9" t="s">
        <v>30</v>
      </c>
      <c r="B781" s="17" t="s">
        <v>876</v>
      </c>
      <c r="C781" t="s">
        <v>73</v>
      </c>
      <c r="D781" t="s">
        <v>144</v>
      </c>
      <c r="F781" s="9" t="s">
        <v>820</v>
      </c>
      <c r="H781">
        <v>1</v>
      </c>
      <c r="I781">
        <v>1</v>
      </c>
      <c r="J781">
        <f>+Tabla35[[#This Row],[BALANCE INICIAL]]+Tabla35[[#This Row],[ENTRADAS]]-Tabla35[[#This Row],[SALIDAS]]</f>
        <v>0</v>
      </c>
      <c r="K781" s="2">
        <v>2400</v>
      </c>
      <c r="L781" s="2">
        <f>+Tabla35[[#This Row],[BALANCE INICIAL]]*Tabla35[[#This Row],[PRECIO]]</f>
        <v>0</v>
      </c>
      <c r="M781" s="2">
        <f>+Tabla35[[#This Row],[ENTRADAS]]*Tabla35[[#This Row],[PRECIO]]</f>
        <v>2400</v>
      </c>
      <c r="N781" s="2">
        <f>+Tabla35[[#This Row],[SALIDAS]]*Tabla35[[#This Row],[PRECIO]]</f>
        <v>2400</v>
      </c>
      <c r="O781" s="2">
        <f>+Tabla35[[#This Row],[BALANCE INICIAL2]]+Tabla35[[#This Row],[ENTRADAS3]]-Tabla35[[#This Row],[SALIDAS4]]</f>
        <v>0</v>
      </c>
    </row>
    <row r="782" spans="1:15">
      <c r="A782" s="9" t="s">
        <v>30</v>
      </c>
      <c r="B782" s="17" t="s">
        <v>876</v>
      </c>
      <c r="C782" t="s">
        <v>73</v>
      </c>
      <c r="D782" t="s">
        <v>145</v>
      </c>
      <c r="F782" s="9" t="s">
        <v>820</v>
      </c>
      <c r="H782">
        <v>12</v>
      </c>
      <c r="I782">
        <v>12</v>
      </c>
      <c r="J782">
        <f>+Tabla35[[#This Row],[BALANCE INICIAL]]+Tabla35[[#This Row],[ENTRADAS]]-Tabla35[[#This Row],[SALIDAS]]</f>
        <v>0</v>
      </c>
      <c r="K782" s="2">
        <v>900</v>
      </c>
      <c r="L782" s="2">
        <f>+Tabla35[[#This Row],[BALANCE INICIAL]]*Tabla35[[#This Row],[PRECIO]]</f>
        <v>0</v>
      </c>
      <c r="M782" s="2">
        <f>+Tabla35[[#This Row],[ENTRADAS]]*Tabla35[[#This Row],[PRECIO]]</f>
        <v>10800</v>
      </c>
      <c r="N782" s="2">
        <f>+Tabla35[[#This Row],[SALIDAS]]*Tabla35[[#This Row],[PRECIO]]</f>
        <v>10800</v>
      </c>
      <c r="O782" s="2">
        <f>+Tabla35[[#This Row],[BALANCE INICIAL2]]+Tabla35[[#This Row],[ENTRADAS3]]-Tabla35[[#This Row],[SALIDAS4]]</f>
        <v>0</v>
      </c>
    </row>
    <row r="783" spans="1:15">
      <c r="A783" s="9" t="s">
        <v>30</v>
      </c>
      <c r="B783" s="17" t="s">
        <v>876</v>
      </c>
      <c r="C783" t="s">
        <v>73</v>
      </c>
      <c r="D783" t="s">
        <v>146</v>
      </c>
      <c r="F783" s="9" t="s">
        <v>820</v>
      </c>
      <c r="H783">
        <v>12</v>
      </c>
      <c r="I783">
        <v>12</v>
      </c>
      <c r="J783">
        <f>+Tabla35[[#This Row],[BALANCE INICIAL]]+Tabla35[[#This Row],[ENTRADAS]]-Tabla35[[#This Row],[SALIDAS]]</f>
        <v>0</v>
      </c>
      <c r="K783" s="2">
        <v>1300</v>
      </c>
      <c r="L783" s="2">
        <f>+Tabla35[[#This Row],[BALANCE INICIAL]]*Tabla35[[#This Row],[PRECIO]]</f>
        <v>0</v>
      </c>
      <c r="M783" s="2">
        <f>+Tabla35[[#This Row],[ENTRADAS]]*Tabla35[[#This Row],[PRECIO]]</f>
        <v>15600</v>
      </c>
      <c r="N783" s="2">
        <f>+Tabla35[[#This Row],[SALIDAS]]*Tabla35[[#This Row],[PRECIO]]</f>
        <v>15600</v>
      </c>
      <c r="O783" s="2">
        <f>+Tabla35[[#This Row],[BALANCE INICIAL2]]+Tabla35[[#This Row],[ENTRADAS3]]-Tabla35[[#This Row],[SALIDAS4]]</f>
        <v>0</v>
      </c>
    </row>
    <row r="784" spans="1:15">
      <c r="A784" s="9" t="s">
        <v>30</v>
      </c>
      <c r="B784" s="17" t="s">
        <v>876</v>
      </c>
      <c r="C784" t="s">
        <v>73</v>
      </c>
      <c r="D784" t="s">
        <v>147</v>
      </c>
      <c r="F784" s="9" t="s">
        <v>820</v>
      </c>
      <c r="H784">
        <v>12</v>
      </c>
      <c r="I784">
        <v>12</v>
      </c>
      <c r="J784">
        <f>+Tabla35[[#This Row],[BALANCE INICIAL]]+Tabla35[[#This Row],[ENTRADAS]]-Tabla35[[#This Row],[SALIDAS]]</f>
        <v>0</v>
      </c>
      <c r="K784" s="2">
        <v>12000</v>
      </c>
      <c r="L784" s="2">
        <f>+Tabla35[[#This Row],[BALANCE INICIAL]]*Tabla35[[#This Row],[PRECIO]]</f>
        <v>0</v>
      </c>
      <c r="M784" s="2">
        <f>+Tabla35[[#This Row],[ENTRADAS]]*Tabla35[[#This Row],[PRECIO]]</f>
        <v>144000</v>
      </c>
      <c r="N784" s="2">
        <f>+Tabla35[[#This Row],[SALIDAS]]*Tabla35[[#This Row],[PRECIO]]</f>
        <v>144000</v>
      </c>
      <c r="O784" s="2">
        <f>+Tabla35[[#This Row],[BALANCE INICIAL2]]+Tabla35[[#This Row],[ENTRADAS3]]-Tabla35[[#This Row],[SALIDAS4]]</f>
        <v>0</v>
      </c>
    </row>
    <row r="785" spans="1:15">
      <c r="A785" s="9" t="s">
        <v>30</v>
      </c>
      <c r="B785" s="17" t="s">
        <v>876</v>
      </c>
      <c r="C785" t="s">
        <v>73</v>
      </c>
      <c r="D785" t="s">
        <v>148</v>
      </c>
      <c r="F785" s="9" t="s">
        <v>820</v>
      </c>
      <c r="H785">
        <v>12</v>
      </c>
      <c r="I785">
        <v>12</v>
      </c>
      <c r="J785">
        <f>+Tabla35[[#This Row],[BALANCE INICIAL]]+Tabla35[[#This Row],[ENTRADAS]]-Tabla35[[#This Row],[SALIDAS]]</f>
        <v>0</v>
      </c>
      <c r="K785" s="2">
        <v>1500</v>
      </c>
      <c r="L785" s="2">
        <f>+Tabla35[[#This Row],[BALANCE INICIAL]]*Tabla35[[#This Row],[PRECIO]]</f>
        <v>0</v>
      </c>
      <c r="M785" s="2">
        <f>+Tabla35[[#This Row],[ENTRADAS]]*Tabla35[[#This Row],[PRECIO]]</f>
        <v>18000</v>
      </c>
      <c r="N785" s="2">
        <f>+Tabla35[[#This Row],[SALIDAS]]*Tabla35[[#This Row],[PRECIO]]</f>
        <v>18000</v>
      </c>
      <c r="O785" s="2">
        <f>+Tabla35[[#This Row],[BALANCE INICIAL2]]+Tabla35[[#This Row],[ENTRADAS3]]-Tabla35[[#This Row],[SALIDAS4]]</f>
        <v>0</v>
      </c>
    </row>
    <row r="786" spans="1:15">
      <c r="A786" s="9" t="s">
        <v>30</v>
      </c>
      <c r="B786" s="17" t="s">
        <v>876</v>
      </c>
      <c r="C786" t="s">
        <v>73</v>
      </c>
      <c r="D786" t="s">
        <v>149</v>
      </c>
      <c r="F786" s="9" t="s">
        <v>820</v>
      </c>
      <c r="H786">
        <v>100</v>
      </c>
      <c r="I786">
        <v>100</v>
      </c>
      <c r="J786">
        <f>+Tabla35[[#This Row],[BALANCE INICIAL]]+Tabla35[[#This Row],[ENTRADAS]]-Tabla35[[#This Row],[SALIDAS]]</f>
        <v>0</v>
      </c>
      <c r="K786" s="2">
        <v>400</v>
      </c>
      <c r="L786" s="2">
        <f>+Tabla35[[#This Row],[BALANCE INICIAL]]*Tabla35[[#This Row],[PRECIO]]</f>
        <v>0</v>
      </c>
      <c r="M786" s="2">
        <f>+Tabla35[[#This Row],[ENTRADAS]]*Tabla35[[#This Row],[PRECIO]]</f>
        <v>40000</v>
      </c>
      <c r="N786" s="2">
        <f>+Tabla35[[#This Row],[SALIDAS]]*Tabla35[[#This Row],[PRECIO]]</f>
        <v>40000</v>
      </c>
      <c r="O786" s="2">
        <f>+Tabla35[[#This Row],[BALANCE INICIAL2]]+Tabla35[[#This Row],[ENTRADAS3]]-Tabla35[[#This Row],[SALIDAS4]]</f>
        <v>0</v>
      </c>
    </row>
    <row r="787" spans="1:15">
      <c r="A787" s="9" t="s">
        <v>30</v>
      </c>
      <c r="B787" s="17" t="s">
        <v>876</v>
      </c>
      <c r="C787" t="s">
        <v>73</v>
      </c>
      <c r="D787" t="s">
        <v>150</v>
      </c>
      <c r="F787" s="9" t="s">
        <v>820</v>
      </c>
      <c r="H787">
        <v>12</v>
      </c>
      <c r="I787">
        <v>12</v>
      </c>
      <c r="J787">
        <f>+Tabla35[[#This Row],[BALANCE INICIAL]]+Tabla35[[#This Row],[ENTRADAS]]-Tabla35[[#This Row],[SALIDAS]]</f>
        <v>0</v>
      </c>
      <c r="K787" s="2">
        <v>1200</v>
      </c>
      <c r="L787" s="2">
        <f>+Tabla35[[#This Row],[BALANCE INICIAL]]*Tabla35[[#This Row],[PRECIO]]</f>
        <v>0</v>
      </c>
      <c r="M787" s="2">
        <f>+Tabla35[[#This Row],[ENTRADAS]]*Tabla35[[#This Row],[PRECIO]]</f>
        <v>14400</v>
      </c>
      <c r="N787" s="2">
        <f>+Tabla35[[#This Row],[SALIDAS]]*Tabla35[[#This Row],[PRECIO]]</f>
        <v>14400</v>
      </c>
      <c r="O787" s="2">
        <f>+Tabla35[[#This Row],[BALANCE INICIAL2]]+Tabla35[[#This Row],[ENTRADAS3]]-Tabla35[[#This Row],[SALIDAS4]]</f>
        <v>0</v>
      </c>
    </row>
    <row r="788" spans="1:15">
      <c r="A788" s="9" t="s">
        <v>30</v>
      </c>
      <c r="B788" s="17" t="s">
        <v>876</v>
      </c>
      <c r="C788" t="s">
        <v>73</v>
      </c>
      <c r="D788" t="s">
        <v>151</v>
      </c>
      <c r="F788" s="9" t="s">
        <v>820</v>
      </c>
      <c r="H788">
        <v>12</v>
      </c>
      <c r="I788">
        <v>12</v>
      </c>
      <c r="J788">
        <f>+Tabla35[[#This Row],[BALANCE INICIAL]]+Tabla35[[#This Row],[ENTRADAS]]-Tabla35[[#This Row],[SALIDAS]]</f>
        <v>0</v>
      </c>
      <c r="K788" s="2">
        <v>1500</v>
      </c>
      <c r="L788" s="2">
        <f>+Tabla35[[#This Row],[BALANCE INICIAL]]*Tabla35[[#This Row],[PRECIO]]</f>
        <v>0</v>
      </c>
      <c r="M788" s="2">
        <f>+Tabla35[[#This Row],[ENTRADAS]]*Tabla35[[#This Row],[PRECIO]]</f>
        <v>18000</v>
      </c>
      <c r="N788" s="2">
        <f>+Tabla35[[#This Row],[SALIDAS]]*Tabla35[[#This Row],[PRECIO]]</f>
        <v>18000</v>
      </c>
      <c r="O788" s="2">
        <f>+Tabla35[[#This Row],[BALANCE INICIAL2]]+Tabla35[[#This Row],[ENTRADAS3]]-Tabla35[[#This Row],[SALIDAS4]]</f>
        <v>0</v>
      </c>
    </row>
    <row r="789" spans="1:15">
      <c r="A789" s="9" t="s">
        <v>30</v>
      </c>
      <c r="B789" s="17" t="s">
        <v>876</v>
      </c>
      <c r="C789" t="s">
        <v>73</v>
      </c>
      <c r="D789" t="s">
        <v>152</v>
      </c>
      <c r="F789" s="9" t="s">
        <v>820</v>
      </c>
      <c r="H789">
        <v>70</v>
      </c>
      <c r="I789">
        <v>70</v>
      </c>
      <c r="J789">
        <f>+Tabla35[[#This Row],[BALANCE INICIAL]]+Tabla35[[#This Row],[ENTRADAS]]-Tabla35[[#This Row],[SALIDAS]]</f>
        <v>0</v>
      </c>
      <c r="K789" s="2">
        <v>275</v>
      </c>
      <c r="L789" s="2">
        <f>+Tabla35[[#This Row],[BALANCE INICIAL]]*Tabla35[[#This Row],[PRECIO]]</f>
        <v>0</v>
      </c>
      <c r="M789" s="2">
        <f>+Tabla35[[#This Row],[ENTRADAS]]*Tabla35[[#This Row],[PRECIO]]</f>
        <v>19250</v>
      </c>
      <c r="N789" s="2">
        <f>+Tabla35[[#This Row],[SALIDAS]]*Tabla35[[#This Row],[PRECIO]]</f>
        <v>19250</v>
      </c>
      <c r="O789" s="2">
        <f>+Tabla35[[#This Row],[BALANCE INICIAL2]]+Tabla35[[#This Row],[ENTRADAS3]]-Tabla35[[#This Row],[SALIDAS4]]</f>
        <v>0</v>
      </c>
    </row>
    <row r="790" spans="1:15">
      <c r="A790" s="9" t="s">
        <v>30</v>
      </c>
      <c r="B790" s="17" t="s">
        <v>876</v>
      </c>
      <c r="C790" t="s">
        <v>73</v>
      </c>
      <c r="D790" t="s">
        <v>153</v>
      </c>
      <c r="F790" s="9" t="s">
        <v>820</v>
      </c>
      <c r="H790">
        <v>200</v>
      </c>
      <c r="I790">
        <v>200</v>
      </c>
      <c r="J790">
        <f>+Tabla35[[#This Row],[BALANCE INICIAL]]+Tabla35[[#This Row],[ENTRADAS]]-Tabla35[[#This Row],[SALIDAS]]</f>
        <v>0</v>
      </c>
      <c r="K790" s="2">
        <v>400</v>
      </c>
      <c r="L790" s="2">
        <f>+Tabla35[[#This Row],[BALANCE INICIAL]]*Tabla35[[#This Row],[PRECIO]]</f>
        <v>0</v>
      </c>
      <c r="M790" s="2">
        <f>+Tabla35[[#This Row],[ENTRADAS]]*Tabla35[[#This Row],[PRECIO]]</f>
        <v>80000</v>
      </c>
      <c r="N790" s="2">
        <f>+Tabla35[[#This Row],[SALIDAS]]*Tabla35[[#This Row],[PRECIO]]</f>
        <v>80000</v>
      </c>
      <c r="O790" s="2">
        <f>+Tabla35[[#This Row],[BALANCE INICIAL2]]+Tabla35[[#This Row],[ENTRADAS3]]-Tabla35[[#This Row],[SALIDAS4]]</f>
        <v>0</v>
      </c>
    </row>
    <row r="791" spans="1:15">
      <c r="A791" s="9" t="s">
        <v>30</v>
      </c>
      <c r="B791" s="17" t="s">
        <v>876</v>
      </c>
      <c r="C791" t="s">
        <v>73</v>
      </c>
      <c r="D791" t="s">
        <v>154</v>
      </c>
      <c r="F791" s="9" t="s">
        <v>820</v>
      </c>
      <c r="H791">
        <v>200</v>
      </c>
      <c r="I791">
        <v>200</v>
      </c>
      <c r="J791">
        <f>+Tabla35[[#This Row],[BALANCE INICIAL]]+Tabla35[[#This Row],[ENTRADAS]]-Tabla35[[#This Row],[SALIDAS]]</f>
        <v>0</v>
      </c>
      <c r="K791" s="2">
        <v>125</v>
      </c>
      <c r="L791" s="2">
        <f>+Tabla35[[#This Row],[BALANCE INICIAL]]*Tabla35[[#This Row],[PRECIO]]</f>
        <v>0</v>
      </c>
      <c r="M791" s="2">
        <f>+Tabla35[[#This Row],[ENTRADAS]]*Tabla35[[#This Row],[PRECIO]]</f>
        <v>25000</v>
      </c>
      <c r="N791" s="2">
        <f>+Tabla35[[#This Row],[SALIDAS]]*Tabla35[[#This Row],[PRECIO]]</f>
        <v>25000</v>
      </c>
      <c r="O791" s="2">
        <f>+Tabla35[[#This Row],[BALANCE INICIAL2]]+Tabla35[[#This Row],[ENTRADAS3]]-Tabla35[[#This Row],[SALIDAS4]]</f>
        <v>0</v>
      </c>
    </row>
    <row r="792" spans="1:15">
      <c r="A792" s="9" t="s">
        <v>30</v>
      </c>
      <c r="B792" s="17" t="s">
        <v>876</v>
      </c>
      <c r="C792" t="s">
        <v>73</v>
      </c>
      <c r="D792" t="s">
        <v>235</v>
      </c>
      <c r="F792" s="9" t="s">
        <v>849</v>
      </c>
      <c r="G792">
        <v>110</v>
      </c>
      <c r="I792">
        <v>2</v>
      </c>
      <c r="J792">
        <f>+Tabla35[[#This Row],[BALANCE INICIAL]]+Tabla35[[#This Row],[ENTRADAS]]-Tabla35[[#This Row],[SALIDAS]]</f>
        <v>108</v>
      </c>
      <c r="K792" s="2">
        <v>1095</v>
      </c>
      <c r="L792" s="2">
        <f>+Tabla35[[#This Row],[BALANCE INICIAL]]*Tabla35[[#This Row],[PRECIO]]</f>
        <v>120450</v>
      </c>
      <c r="M792" s="2">
        <f>+Tabla35[[#This Row],[ENTRADAS]]*Tabla35[[#This Row],[PRECIO]]</f>
        <v>0</v>
      </c>
      <c r="N792" s="2">
        <f>+Tabla35[[#This Row],[SALIDAS]]*Tabla35[[#This Row],[PRECIO]]</f>
        <v>2190</v>
      </c>
      <c r="O792" s="2">
        <f>+Tabla35[[#This Row],[BALANCE INICIAL2]]+Tabla35[[#This Row],[ENTRADAS3]]-Tabla35[[#This Row],[SALIDAS4]]</f>
        <v>118260</v>
      </c>
    </row>
  </sheetData>
  <mergeCells count="5">
    <mergeCell ref="A6:C6"/>
    <mergeCell ref="A7:C7"/>
    <mergeCell ref="A15:C15"/>
    <mergeCell ref="G15:J15"/>
    <mergeCell ref="L15:O15"/>
  </mergeCells>
  <conditionalFormatting sqref="A188">
    <cfRule type="duplicateValues" dxfId="399" priority="5" stopIfTrue="1"/>
    <cfRule type="duplicateValues" dxfId="398" priority="6" stopIfTrue="1"/>
    <cfRule type="duplicateValues" dxfId="397" priority="7" stopIfTrue="1"/>
    <cfRule type="duplicateValues" dxfId="396" priority="8"/>
  </conditionalFormatting>
  <conditionalFormatting sqref="A189">
    <cfRule type="duplicateValues" dxfId="395" priority="1" stopIfTrue="1"/>
    <cfRule type="duplicateValues" dxfId="394" priority="2" stopIfTrue="1"/>
    <cfRule type="duplicateValues" dxfId="393" priority="3" stopIfTrue="1"/>
    <cfRule type="duplicateValues" dxfId="392" priority="4"/>
  </conditionalFormatting>
  <conditionalFormatting sqref="A508:A509">
    <cfRule type="duplicateValues" dxfId="391" priority="9" stopIfTrue="1"/>
    <cfRule type="duplicateValues" dxfId="390" priority="10" stopIfTrue="1"/>
    <cfRule type="duplicateValues" dxfId="389" priority="11" stopIfTrue="1"/>
    <cfRule type="duplicateValues" dxfId="388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6:O845"/>
  <sheetViews>
    <sheetView showGridLines="0" topLeftCell="A385" zoomScale="115" zoomScaleNormal="115" workbookViewId="0">
      <selection activeCell="D397" sqref="D397"/>
    </sheetView>
  </sheetViews>
  <sheetFormatPr baseColWidth="10" defaultRowHeight="14.4"/>
  <cols>
    <col min="1" max="1" width="10.5546875" customWidth="1"/>
    <col min="2" max="2" width="21.109375" customWidth="1"/>
    <col min="3" max="3" width="9.5546875" customWidth="1"/>
    <col min="4" max="4" width="14.109375" customWidth="1"/>
    <col min="5" max="5" width="25" customWidth="1"/>
    <col min="6" max="6" width="14.88671875" customWidth="1"/>
    <col min="7" max="7" width="19" customWidth="1"/>
    <col min="8" max="8" width="13.6640625" customWidth="1"/>
    <col min="9" max="9" width="11.88671875" customWidth="1"/>
    <col min="10" max="10" width="12.33203125" customWidth="1"/>
    <col min="11" max="11" width="13.88671875" customWidth="1"/>
    <col min="12" max="12" width="18.33203125" customWidth="1"/>
    <col min="13" max="14" width="15" customWidth="1"/>
    <col min="15" max="15" width="16.33203125" customWidth="1"/>
  </cols>
  <sheetData>
    <row r="6" spans="1:15" ht="18">
      <c r="A6" s="217" t="s">
        <v>21</v>
      </c>
      <c r="B6" s="217"/>
      <c r="C6" s="217"/>
    </row>
    <row r="7" spans="1:15" ht="18">
      <c r="A7" s="218" t="s">
        <v>22</v>
      </c>
      <c r="B7" s="218"/>
      <c r="C7" s="218"/>
    </row>
    <row r="9" spans="1:15">
      <c r="A9" s="7" t="s">
        <v>18</v>
      </c>
    </row>
    <row r="10" spans="1:15">
      <c r="A10" s="7" t="s">
        <v>19</v>
      </c>
      <c r="B10" s="4" t="s">
        <v>1016</v>
      </c>
    </row>
    <row r="11" spans="1:15" ht="43.2">
      <c r="A11" s="8" t="s">
        <v>20</v>
      </c>
      <c r="B11" s="6">
        <f ca="1">+TODAY()</f>
        <v>45593</v>
      </c>
    </row>
    <row r="14" spans="1:15" ht="15" thickBot="1"/>
    <row r="15" spans="1:15" ht="18.600000000000001" thickBot="1">
      <c r="A15" s="219" t="s">
        <v>14</v>
      </c>
      <c r="B15" s="220"/>
      <c r="C15" s="221"/>
      <c r="G15" s="222" t="s">
        <v>15</v>
      </c>
      <c r="H15" s="223"/>
      <c r="I15" s="223"/>
      <c r="J15" s="224"/>
      <c r="L15" s="225" t="s">
        <v>17</v>
      </c>
      <c r="M15" s="223"/>
      <c r="N15" s="223"/>
      <c r="O15" s="224"/>
    </row>
    <row r="16" spans="1:15" ht="28.2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10</v>
      </c>
      <c r="G16" s="1" t="s">
        <v>2</v>
      </c>
      <c r="H16" s="32" t="s">
        <v>3</v>
      </c>
      <c r="I16" s="33" t="s">
        <v>4</v>
      </c>
      <c r="J16" s="3" t="s">
        <v>16</v>
      </c>
      <c r="K16" s="1" t="s">
        <v>5</v>
      </c>
      <c r="L16" s="1" t="s">
        <v>6</v>
      </c>
      <c r="M16" s="1" t="s">
        <v>7</v>
      </c>
      <c r="N16" s="1" t="s">
        <v>8</v>
      </c>
      <c r="O16" s="1" t="s">
        <v>9</v>
      </c>
    </row>
    <row r="17" spans="1:15">
      <c r="A17" s="9" t="s">
        <v>42</v>
      </c>
      <c r="B17" s="44">
        <v>1206010001</v>
      </c>
      <c r="C17" t="s">
        <v>88</v>
      </c>
      <c r="D17" t="s">
        <v>268</v>
      </c>
      <c r="F17" s="9" t="s">
        <v>820</v>
      </c>
      <c r="G17">
        <v>3</v>
      </c>
      <c r="H17">
        <v>0</v>
      </c>
      <c r="I17" s="34">
        <v>0</v>
      </c>
      <c r="J17">
        <f>+Tabla32[[#This Row],[BALANCE INICIAL]]+Tabla32[[#This Row],[ENTRADAS]]-Tabla32[[#This Row],[SALIDAS]]</f>
        <v>3</v>
      </c>
      <c r="K17" s="2">
        <v>45</v>
      </c>
      <c r="L17" s="2">
        <f>+Tabla32[[#This Row],[BALANCE INICIAL]]*Tabla32[[#This Row],[PRECIO]]</f>
        <v>135</v>
      </c>
      <c r="M17" s="2">
        <f>+Tabla32[[#This Row],[ENTRADAS]]*Tabla32[[#This Row],[PRECIO]]</f>
        <v>0</v>
      </c>
      <c r="N17" s="2">
        <f>+Tabla32[[#This Row],[SALIDAS]]*Tabla32[[#This Row],[PRECIO]]</f>
        <v>0</v>
      </c>
      <c r="O17" s="2">
        <f>+Tabla32[[#This Row],[BALANCE INICIAL2]]+Tabla32[[#This Row],[ENTRADAS3]]-Tabla32[[#This Row],[SALIDAS4]]</f>
        <v>135</v>
      </c>
    </row>
    <row r="18" spans="1:15">
      <c r="A18" s="9" t="s">
        <v>23</v>
      </c>
      <c r="B18" s="17" t="s">
        <v>881</v>
      </c>
      <c r="C18" t="s">
        <v>882</v>
      </c>
      <c r="D18" t="s">
        <v>947</v>
      </c>
      <c r="F18" s="9" t="s">
        <v>820</v>
      </c>
      <c r="G18">
        <v>20</v>
      </c>
      <c r="H18">
        <v>0</v>
      </c>
      <c r="I18" s="34">
        <v>0</v>
      </c>
      <c r="J18">
        <f>+Tabla32[[#This Row],[BALANCE INICIAL]]+Tabla32[[#This Row],[ENTRADAS]]-Tabla32[[#This Row],[SALIDAS]]</f>
        <v>20</v>
      </c>
      <c r="K18" s="2">
        <v>48</v>
      </c>
      <c r="L18" s="2">
        <f>+Tabla32[[#This Row],[BALANCE INICIAL]]*Tabla32[[#This Row],[PRECIO]]</f>
        <v>960</v>
      </c>
      <c r="M18" s="2">
        <f>+Tabla32[[#This Row],[ENTRADAS]]*Tabla32[[#This Row],[PRECIO]]</f>
        <v>0</v>
      </c>
      <c r="N18" s="2">
        <f>+Tabla32[[#This Row],[SALIDAS]]*Tabla32[[#This Row],[PRECIO]]</f>
        <v>0</v>
      </c>
      <c r="O18" s="2">
        <f>+Tabla32[[#This Row],[BALANCE INICIAL2]]+Tabla32[[#This Row],[ENTRADAS3]]-Tabla32[[#This Row],[SALIDAS4]]</f>
        <v>960</v>
      </c>
    </row>
    <row r="19" spans="1:15">
      <c r="A19" s="9" t="s">
        <v>23</v>
      </c>
      <c r="B19" s="17" t="s">
        <v>881</v>
      </c>
      <c r="C19" t="s">
        <v>882</v>
      </c>
      <c r="D19" t="s">
        <v>113</v>
      </c>
      <c r="F19" s="9" t="s">
        <v>820</v>
      </c>
      <c r="G19">
        <v>45</v>
      </c>
      <c r="H19">
        <v>0</v>
      </c>
      <c r="I19" s="34">
        <v>1</v>
      </c>
      <c r="J19">
        <f>+Tabla32[[#This Row],[BALANCE INICIAL]]+Tabla32[[#This Row],[ENTRADAS]]-Tabla32[[#This Row],[SALIDAS]]</f>
        <v>44</v>
      </c>
      <c r="K19" s="2">
        <v>188.56</v>
      </c>
      <c r="L19" s="2">
        <f>+Tabla32[[#This Row],[BALANCE INICIAL]]*Tabla32[[#This Row],[PRECIO]]</f>
        <v>8485.2000000000007</v>
      </c>
      <c r="M19" s="2">
        <f>+Tabla32[[#This Row],[ENTRADAS]]*Tabla32[[#This Row],[PRECIO]]</f>
        <v>0</v>
      </c>
      <c r="N19" s="2">
        <f>+Tabla32[[#This Row],[SALIDAS]]*Tabla32[[#This Row],[PRECIO]]</f>
        <v>188.56</v>
      </c>
      <c r="O19" s="2">
        <f>+Tabla32[[#This Row],[BALANCE INICIAL2]]+Tabla32[[#This Row],[ENTRADAS3]]-Tabla32[[#This Row],[SALIDAS4]]</f>
        <v>8296.6400000000012</v>
      </c>
    </row>
    <row r="20" spans="1:15">
      <c r="A20" s="9" t="s">
        <v>23</v>
      </c>
      <c r="B20" s="17" t="s">
        <v>881</v>
      </c>
      <c r="C20" t="s">
        <v>882</v>
      </c>
      <c r="D20" t="s">
        <v>118</v>
      </c>
      <c r="F20" s="9" t="s">
        <v>820</v>
      </c>
      <c r="G20">
        <v>36</v>
      </c>
      <c r="H20">
        <v>0</v>
      </c>
      <c r="I20" s="34">
        <v>0</v>
      </c>
      <c r="J20">
        <f>+Tabla32[[#This Row],[BALANCE INICIAL]]+Tabla32[[#This Row],[ENTRADAS]]-Tabla32[[#This Row],[SALIDAS]]</f>
        <v>36</v>
      </c>
      <c r="K20" s="2">
        <v>283.89999999999998</v>
      </c>
      <c r="L20" s="2">
        <f>+Tabla32[[#This Row],[BALANCE INICIAL]]*Tabla32[[#This Row],[PRECIO]]</f>
        <v>10220.4</v>
      </c>
      <c r="M20" s="2">
        <f>+Tabla32[[#This Row],[ENTRADAS]]*Tabla32[[#This Row],[PRECIO]]</f>
        <v>0</v>
      </c>
      <c r="N20" s="2">
        <f>+Tabla32[[#This Row],[SALIDAS]]*Tabla32[[#This Row],[PRECIO]]</f>
        <v>0</v>
      </c>
      <c r="O20" s="2">
        <f>+Tabla32[[#This Row],[BALANCE INICIAL2]]+Tabla32[[#This Row],[ENTRADAS3]]-Tabla32[[#This Row],[SALIDAS4]]</f>
        <v>10220.4</v>
      </c>
    </row>
    <row r="21" spans="1:15">
      <c r="A21" s="9" t="s">
        <v>23</v>
      </c>
      <c r="B21" s="17" t="s">
        <v>881</v>
      </c>
      <c r="C21" t="s">
        <v>882</v>
      </c>
      <c r="D21" t="s">
        <v>455</v>
      </c>
      <c r="F21" s="9" t="s">
        <v>820</v>
      </c>
      <c r="G21">
        <v>20</v>
      </c>
      <c r="H21">
        <v>0</v>
      </c>
      <c r="I21" s="34">
        <v>0</v>
      </c>
      <c r="J21">
        <f>+Tabla32[[#This Row],[BALANCE INICIAL]]+Tabla32[[#This Row],[ENTRADAS]]-Tabla32[[#This Row],[SALIDAS]]</f>
        <v>20</v>
      </c>
      <c r="K21" s="2">
        <v>6.3</v>
      </c>
      <c r="L21" s="2">
        <f>+Tabla32[[#This Row],[BALANCE INICIAL]]*Tabla32[[#This Row],[PRECIO]]</f>
        <v>126</v>
      </c>
      <c r="M21" s="2">
        <f>+Tabla32[[#This Row],[ENTRADAS]]*Tabla32[[#This Row],[PRECIO]]</f>
        <v>0</v>
      </c>
      <c r="N21" s="2">
        <f>+Tabla32[[#This Row],[SALIDAS]]*Tabla32[[#This Row],[PRECIO]]</f>
        <v>0</v>
      </c>
      <c r="O21" s="2">
        <f>+Tabla32[[#This Row],[BALANCE INICIAL2]]+Tabla32[[#This Row],[ENTRADAS3]]-Tabla32[[#This Row],[SALIDAS4]]</f>
        <v>126</v>
      </c>
    </row>
    <row r="22" spans="1:15">
      <c r="A22" s="13" t="s">
        <v>33</v>
      </c>
      <c r="B22" s="17" t="s">
        <v>879</v>
      </c>
      <c r="C22" t="s">
        <v>106</v>
      </c>
      <c r="D22" t="s">
        <v>643</v>
      </c>
      <c r="F22" s="9" t="s">
        <v>870</v>
      </c>
      <c r="G22">
        <v>4</v>
      </c>
      <c r="H22">
        <v>0</v>
      </c>
      <c r="I22" s="34">
        <v>0</v>
      </c>
      <c r="J22">
        <f>+Tabla32[[#This Row],[BALANCE INICIAL]]+Tabla32[[#This Row],[ENTRADAS]]-Tabla32[[#This Row],[SALIDAS]]</f>
        <v>4</v>
      </c>
      <c r="K22" s="2">
        <v>450</v>
      </c>
      <c r="L22" s="2">
        <f>+Tabla32[[#This Row],[BALANCE INICIAL]]*Tabla32[[#This Row],[PRECIO]]</f>
        <v>1800</v>
      </c>
      <c r="M22" s="2">
        <f>+Tabla32[[#This Row],[ENTRADAS]]*Tabla32[[#This Row],[PRECIO]]</f>
        <v>0</v>
      </c>
      <c r="N22" s="2">
        <f>+Tabla32[[#This Row],[SALIDAS]]*Tabla32[[#This Row],[PRECIO]]</f>
        <v>0</v>
      </c>
      <c r="O22" s="2">
        <f>+Tabla32[[#This Row],[BALANCE INICIAL2]]+Tabla32[[#This Row],[ENTRADAS3]]-Tabla32[[#This Row],[SALIDAS4]]</f>
        <v>1800</v>
      </c>
    </row>
    <row r="23" spans="1:15">
      <c r="A23" s="9" t="s">
        <v>29</v>
      </c>
      <c r="B23" t="s">
        <v>878</v>
      </c>
      <c r="C23" t="s">
        <v>102</v>
      </c>
      <c r="D23" t="s">
        <v>491</v>
      </c>
      <c r="F23" s="9" t="s">
        <v>911</v>
      </c>
      <c r="G23">
        <v>0</v>
      </c>
      <c r="H23">
        <v>0</v>
      </c>
      <c r="I23" s="34">
        <v>0</v>
      </c>
      <c r="J23">
        <f>+Tabla32[[#This Row],[BALANCE INICIAL]]+Tabla32[[#This Row],[ENTRADAS]]-Tabla32[[#This Row],[SALIDAS]]</f>
        <v>0</v>
      </c>
      <c r="K23" s="2">
        <v>625</v>
      </c>
      <c r="L23" s="2">
        <f>+Tabla32[[#This Row],[BALANCE INICIAL]]*Tabla32[[#This Row],[PRECIO]]</f>
        <v>0</v>
      </c>
      <c r="M23" s="2">
        <f>+Tabla32[[#This Row],[ENTRADAS]]*Tabla32[[#This Row],[PRECIO]]</f>
        <v>0</v>
      </c>
      <c r="N23" s="2">
        <f>+Tabla32[[#This Row],[SALIDAS]]*Tabla32[[#This Row],[PRECIO]]</f>
        <v>0</v>
      </c>
      <c r="O23" s="2">
        <f>+Tabla32[[#This Row],[BALANCE INICIAL2]]+Tabla32[[#This Row],[ENTRADAS3]]-Tabla32[[#This Row],[SALIDAS4]]</f>
        <v>0</v>
      </c>
    </row>
    <row r="24" spans="1:15" ht="13.5" customHeight="1">
      <c r="A24" s="13" t="s">
        <v>50</v>
      </c>
      <c r="B24" s="37" t="s">
        <v>902</v>
      </c>
      <c r="C24" s="36" t="s">
        <v>99</v>
      </c>
      <c r="D24" t="s">
        <v>1038</v>
      </c>
      <c r="E24" t="s">
        <v>1048</v>
      </c>
      <c r="F24" s="9" t="s">
        <v>911</v>
      </c>
      <c r="G24">
        <v>0</v>
      </c>
      <c r="H24">
        <v>5</v>
      </c>
      <c r="I24" s="34">
        <v>5</v>
      </c>
      <c r="J24">
        <f>+Tabla32[[#This Row],[BALANCE INICIAL]]+Tabla32[[#This Row],[ENTRADAS]]-Tabla32[[#This Row],[SALIDAS]]</f>
        <v>0</v>
      </c>
      <c r="K24" s="2">
        <v>2850</v>
      </c>
      <c r="L24" s="2">
        <f>+Tabla32[[#This Row],[BALANCE INICIAL]]*Tabla32[[#This Row],[PRECIO]]</f>
        <v>0</v>
      </c>
      <c r="M24" s="2">
        <f>+Tabla32[[#This Row],[ENTRADAS]]*Tabla32[[#This Row],[PRECIO]]</f>
        <v>14250</v>
      </c>
      <c r="N24" s="2">
        <f>+Tabla32[[#This Row],[SALIDAS]]*Tabla32[[#This Row],[PRECIO]]</f>
        <v>14250</v>
      </c>
      <c r="O24" s="2">
        <f>+Tabla32[[#This Row],[BALANCE INICIAL2]]+Tabla32[[#This Row],[ENTRADAS3]]-Tabla32[[#This Row],[SALIDAS4]]</f>
        <v>0</v>
      </c>
    </row>
    <row r="25" spans="1:15">
      <c r="A25" s="9" t="s">
        <v>50</v>
      </c>
      <c r="B25" s="37" t="s">
        <v>902</v>
      </c>
      <c r="C25" t="s">
        <v>99</v>
      </c>
      <c r="D25" t="s">
        <v>915</v>
      </c>
      <c r="F25" s="9" t="s">
        <v>820</v>
      </c>
      <c r="G25">
        <v>2</v>
      </c>
      <c r="H25">
        <v>0</v>
      </c>
      <c r="I25" s="34">
        <v>0</v>
      </c>
      <c r="J25">
        <f>+Tabla32[[#This Row],[BALANCE INICIAL]]+Tabla32[[#This Row],[ENTRADAS]]-Tabla32[[#This Row],[SALIDAS]]</f>
        <v>2</v>
      </c>
      <c r="K25" s="2">
        <v>650</v>
      </c>
      <c r="L25" s="2">
        <f>+Tabla32[[#This Row],[BALANCE INICIAL]]*Tabla32[[#This Row],[PRECIO]]</f>
        <v>1300</v>
      </c>
      <c r="M25" s="2">
        <f>+Tabla32[[#This Row],[ENTRADAS]]*Tabla32[[#This Row],[PRECIO]]</f>
        <v>0</v>
      </c>
      <c r="N25" s="2">
        <f>+Tabla32[[#This Row],[SALIDAS]]*Tabla32[[#This Row],[PRECIO]]</f>
        <v>0</v>
      </c>
      <c r="O25" s="2">
        <f>+Tabla32[[#This Row],[BALANCE INICIAL2]]+Tabla32[[#This Row],[ENTRADAS3]]-Tabla32[[#This Row],[SALIDAS4]]</f>
        <v>1300</v>
      </c>
    </row>
    <row r="26" spans="1:15" ht="15" customHeight="1">
      <c r="A26" s="13" t="s">
        <v>50</v>
      </c>
      <c r="B26" s="37" t="s">
        <v>902</v>
      </c>
      <c r="C26" s="36" t="s">
        <v>99</v>
      </c>
      <c r="D26" t="s">
        <v>1039</v>
      </c>
      <c r="E26" t="s">
        <v>1048</v>
      </c>
      <c r="F26" s="9" t="s">
        <v>911</v>
      </c>
      <c r="G26">
        <v>0</v>
      </c>
      <c r="H26">
        <v>4</v>
      </c>
      <c r="I26" s="34">
        <v>0</v>
      </c>
      <c r="J26">
        <f>+Tabla32[[#This Row],[BALANCE INICIAL]]+Tabla32[[#This Row],[ENTRADAS]]-Tabla32[[#This Row],[SALIDAS]]</f>
        <v>4</v>
      </c>
      <c r="K26" s="2">
        <v>2900</v>
      </c>
      <c r="L26" s="2">
        <f>+Tabla32[[#This Row],[BALANCE INICIAL]]*Tabla32[[#This Row],[PRECIO]]</f>
        <v>0</v>
      </c>
      <c r="M26" s="2">
        <f>+Tabla32[[#This Row],[ENTRADAS]]*Tabla32[[#This Row],[PRECIO]]</f>
        <v>11600</v>
      </c>
      <c r="N26" s="2">
        <f>+Tabla32[[#This Row],[SALIDAS]]*Tabla32[[#This Row],[PRECIO]]</f>
        <v>0</v>
      </c>
      <c r="O26" s="2">
        <f>+Tabla32[[#This Row],[BALANCE INICIAL2]]+Tabla32[[#This Row],[ENTRADAS3]]-Tabla32[[#This Row],[SALIDAS4]]</f>
        <v>11600</v>
      </c>
    </row>
    <row r="27" spans="1:15" ht="15" customHeight="1">
      <c r="A27" s="9" t="s">
        <v>34</v>
      </c>
      <c r="B27" t="s">
        <v>877</v>
      </c>
      <c r="C27" t="s">
        <v>104</v>
      </c>
      <c r="D27" t="s">
        <v>906</v>
      </c>
      <c r="F27" s="9" t="s">
        <v>820</v>
      </c>
      <c r="G27">
        <v>1</v>
      </c>
      <c r="H27">
        <v>0</v>
      </c>
      <c r="I27" s="34">
        <v>0</v>
      </c>
      <c r="J27">
        <f>+Tabla32[[#This Row],[BALANCE INICIAL]]+Tabla32[[#This Row],[ENTRADAS]]-Tabla32[[#This Row],[SALIDAS]]</f>
        <v>1</v>
      </c>
      <c r="K27" s="2">
        <v>259.52999999999997</v>
      </c>
      <c r="L27" s="2">
        <f>+Tabla32[[#This Row],[BALANCE INICIAL]]*Tabla32[[#This Row],[PRECIO]]</f>
        <v>259.52999999999997</v>
      </c>
      <c r="M27" s="2">
        <f>+Tabla32[[#This Row],[ENTRADAS]]*Tabla32[[#This Row],[PRECIO]]</f>
        <v>0</v>
      </c>
      <c r="N27" s="2">
        <f>+Tabla32[[#This Row],[SALIDAS]]*Tabla32[[#This Row],[PRECIO]]</f>
        <v>0</v>
      </c>
      <c r="O27" s="2">
        <f>+Tabla32[[#This Row],[BALANCE INICIAL2]]+Tabla32[[#This Row],[ENTRADAS3]]-Tabla32[[#This Row],[SALIDAS4]]</f>
        <v>259.52999999999997</v>
      </c>
    </row>
    <row r="28" spans="1:15" ht="15" customHeight="1">
      <c r="A28" s="9" t="s">
        <v>47</v>
      </c>
      <c r="B28" t="s">
        <v>893</v>
      </c>
      <c r="C28" t="s">
        <v>94</v>
      </c>
      <c r="D28" t="s">
        <v>381</v>
      </c>
      <c r="F28" s="9" t="s">
        <v>859</v>
      </c>
      <c r="G28">
        <v>6</v>
      </c>
      <c r="H28">
        <v>0</v>
      </c>
      <c r="I28" s="34">
        <v>0</v>
      </c>
      <c r="J28">
        <f>+Tabla32[[#This Row],[BALANCE INICIAL]]+Tabla32[[#This Row],[ENTRADAS]]-Tabla32[[#This Row],[SALIDAS]]</f>
        <v>6</v>
      </c>
      <c r="K28" s="2">
        <v>3240</v>
      </c>
      <c r="L28" s="2">
        <f>+Tabla32[[#This Row],[BALANCE INICIAL]]*Tabla32[[#This Row],[PRECIO]]</f>
        <v>19440</v>
      </c>
      <c r="M28" s="2">
        <f>+Tabla32[[#This Row],[ENTRADAS]]*Tabla32[[#This Row],[PRECIO]]</f>
        <v>0</v>
      </c>
      <c r="N28" s="2">
        <f>+Tabla32[[#This Row],[SALIDAS]]*Tabla32[[#This Row],[PRECIO]]</f>
        <v>0</v>
      </c>
      <c r="O28" s="2">
        <f>+Tabla32[[#This Row],[BALANCE INICIAL2]]+Tabla32[[#This Row],[ENTRADAS3]]-Tabla32[[#This Row],[SALIDAS4]]</f>
        <v>19440</v>
      </c>
    </row>
    <row r="29" spans="1:15" ht="15" customHeight="1">
      <c r="A29" s="9" t="s">
        <v>47</v>
      </c>
      <c r="B29" t="s">
        <v>893</v>
      </c>
      <c r="C29" t="s">
        <v>94</v>
      </c>
      <c r="D29" t="s">
        <v>385</v>
      </c>
      <c r="F29" s="9" t="s">
        <v>859</v>
      </c>
      <c r="G29">
        <v>5</v>
      </c>
      <c r="H29">
        <v>0</v>
      </c>
      <c r="I29" s="34">
        <v>0</v>
      </c>
      <c r="J29">
        <f>+Tabla32[[#This Row],[BALANCE INICIAL]]+Tabla32[[#This Row],[ENTRADAS]]-Tabla32[[#This Row],[SALIDAS]]</f>
        <v>5</v>
      </c>
      <c r="K29" s="2">
        <v>3240</v>
      </c>
      <c r="L29" s="2">
        <f>+Tabla32[[#This Row],[BALANCE INICIAL]]*Tabla32[[#This Row],[PRECIO]]</f>
        <v>16200</v>
      </c>
      <c r="M29" s="2">
        <f>+Tabla32[[#This Row],[ENTRADAS]]*Tabla32[[#This Row],[PRECIO]]</f>
        <v>0</v>
      </c>
      <c r="N29" s="2">
        <f>+Tabla32[[#This Row],[SALIDAS]]*Tabla32[[#This Row],[PRECIO]]</f>
        <v>0</v>
      </c>
      <c r="O29" s="2">
        <f>+Tabla32[[#This Row],[BALANCE INICIAL2]]+Tabla32[[#This Row],[ENTRADAS3]]-Tabla32[[#This Row],[SALIDAS4]]</f>
        <v>16200</v>
      </c>
    </row>
    <row r="30" spans="1:15" ht="15" customHeight="1">
      <c r="A30" s="9" t="s">
        <v>34</v>
      </c>
      <c r="B30" t="s">
        <v>877</v>
      </c>
      <c r="C30" t="s">
        <v>104</v>
      </c>
      <c r="D30" t="s">
        <v>442</v>
      </c>
      <c r="F30" s="9" t="s">
        <v>820</v>
      </c>
      <c r="G30">
        <v>14</v>
      </c>
      <c r="H30">
        <v>0</v>
      </c>
      <c r="I30" s="34">
        <v>0</v>
      </c>
      <c r="J30">
        <f>+Tabla32[[#This Row],[BALANCE INICIAL]]+Tabla32[[#This Row],[ENTRADAS]]-Tabla32[[#This Row],[SALIDAS]]</f>
        <v>14</v>
      </c>
      <c r="K30" s="2">
        <v>9.76</v>
      </c>
      <c r="L30" s="2">
        <f>+Tabla32[[#This Row],[BALANCE INICIAL]]*Tabla32[[#This Row],[PRECIO]]</f>
        <v>136.63999999999999</v>
      </c>
      <c r="M30" s="2">
        <f>+Tabla32[[#This Row],[ENTRADAS]]*Tabla32[[#This Row],[PRECIO]]</f>
        <v>0</v>
      </c>
      <c r="N30" s="2">
        <f>+Tabla32[[#This Row],[SALIDAS]]*Tabla32[[#This Row],[PRECIO]]</f>
        <v>0</v>
      </c>
      <c r="O30" s="2">
        <f>+Tabla32[[#This Row],[BALANCE INICIAL2]]+Tabla32[[#This Row],[ENTRADAS3]]-Tabla32[[#This Row],[SALIDAS4]]</f>
        <v>136.63999999999999</v>
      </c>
    </row>
    <row r="31" spans="1:15" ht="15" customHeight="1">
      <c r="A31" s="9" t="s">
        <v>34</v>
      </c>
      <c r="B31" t="s">
        <v>877</v>
      </c>
      <c r="C31" t="s">
        <v>104</v>
      </c>
      <c r="D31" t="s">
        <v>441</v>
      </c>
      <c r="F31" s="9" t="s">
        <v>820</v>
      </c>
      <c r="G31">
        <v>13</v>
      </c>
      <c r="H31">
        <v>0</v>
      </c>
      <c r="I31" s="34">
        <v>0</v>
      </c>
      <c r="J31">
        <f>+Tabla32[[#This Row],[BALANCE INICIAL]]+Tabla32[[#This Row],[ENTRADAS]]-Tabla32[[#This Row],[SALIDAS]]</f>
        <v>13</v>
      </c>
      <c r="K31" s="2">
        <v>13.93</v>
      </c>
      <c r="L31" s="2">
        <f>+Tabla32[[#This Row],[BALANCE INICIAL]]*Tabla32[[#This Row],[PRECIO]]</f>
        <v>181.09</v>
      </c>
      <c r="M31" s="2">
        <f>+Tabla32[[#This Row],[ENTRADAS]]*Tabla32[[#This Row],[PRECIO]]</f>
        <v>0</v>
      </c>
      <c r="N31" s="2">
        <f>+Tabla32[[#This Row],[SALIDAS]]*Tabla32[[#This Row],[PRECIO]]</f>
        <v>0</v>
      </c>
      <c r="O31" s="2">
        <f>+Tabla32[[#This Row],[BALANCE INICIAL2]]+Tabla32[[#This Row],[ENTRADAS3]]-Tabla32[[#This Row],[SALIDAS4]]</f>
        <v>181.09</v>
      </c>
    </row>
    <row r="32" spans="1:15" ht="15" customHeight="1">
      <c r="A32" s="9" t="s">
        <v>26</v>
      </c>
      <c r="B32" t="s">
        <v>887</v>
      </c>
      <c r="C32" t="s">
        <v>66</v>
      </c>
      <c r="D32" t="s">
        <v>120</v>
      </c>
      <c r="F32" s="9" t="s">
        <v>820</v>
      </c>
      <c r="G32">
        <v>20</v>
      </c>
      <c r="H32">
        <v>0</v>
      </c>
      <c r="I32" s="34">
        <v>0</v>
      </c>
      <c r="J32">
        <f>+Tabla32[[#This Row],[BALANCE INICIAL]]+Tabla32[[#This Row],[ENTRADAS]]-Tabla32[[#This Row],[SALIDAS]]</f>
        <v>20</v>
      </c>
      <c r="K32" s="2">
        <v>18.54</v>
      </c>
      <c r="L32" s="2">
        <f>+Tabla32[[#This Row],[BALANCE INICIAL]]*Tabla32[[#This Row],[PRECIO]]</f>
        <v>370.79999999999995</v>
      </c>
      <c r="M32" s="2">
        <f>+Tabla32[[#This Row],[ENTRADAS]]*Tabla32[[#This Row],[PRECIO]]</f>
        <v>0</v>
      </c>
      <c r="N32" s="2">
        <f>+Tabla32[[#This Row],[SALIDAS]]*Tabla32[[#This Row],[PRECIO]]</f>
        <v>0</v>
      </c>
      <c r="O32" s="2">
        <f>+Tabla32[[#This Row],[BALANCE INICIAL2]]+Tabla32[[#This Row],[ENTRADAS3]]-Tabla32[[#This Row],[SALIDAS4]]</f>
        <v>370.79999999999995</v>
      </c>
    </row>
    <row r="33" spans="1:15" ht="15" customHeight="1">
      <c r="A33" s="9" t="s">
        <v>34</v>
      </c>
      <c r="B33" t="s">
        <v>877</v>
      </c>
      <c r="C33" t="s">
        <v>104</v>
      </c>
      <c r="D33" t="s">
        <v>440</v>
      </c>
      <c r="F33" s="9" t="s">
        <v>820</v>
      </c>
      <c r="G33">
        <v>13</v>
      </c>
      <c r="H33">
        <v>0</v>
      </c>
      <c r="I33" s="34">
        <v>0</v>
      </c>
      <c r="J33">
        <f>+Tabla32[[#This Row],[BALANCE INICIAL]]+Tabla32[[#This Row],[ENTRADAS]]-Tabla32[[#This Row],[SALIDAS]]</f>
        <v>13</v>
      </c>
      <c r="K33" s="2">
        <v>13.93</v>
      </c>
      <c r="L33" s="2">
        <f>+Tabla32[[#This Row],[BALANCE INICIAL]]*Tabla32[[#This Row],[PRECIO]]</f>
        <v>181.09</v>
      </c>
      <c r="M33" s="2">
        <f>+Tabla32[[#This Row],[ENTRADAS]]*Tabla32[[#This Row],[PRECIO]]</f>
        <v>0</v>
      </c>
      <c r="N33" s="2">
        <f>+Tabla32[[#This Row],[SALIDAS]]*Tabla32[[#This Row],[PRECIO]]</f>
        <v>0</v>
      </c>
      <c r="O33" s="2">
        <f>+Tabla32[[#This Row],[BALANCE INICIAL2]]+Tabla32[[#This Row],[ENTRADAS3]]-Tabla32[[#This Row],[SALIDAS4]]</f>
        <v>181.09</v>
      </c>
    </row>
    <row r="34" spans="1:15" ht="15" customHeight="1">
      <c r="A34" s="9" t="s">
        <v>29</v>
      </c>
      <c r="B34" t="s">
        <v>878</v>
      </c>
      <c r="C34" t="s">
        <v>102</v>
      </c>
      <c r="D34" t="s">
        <v>1056</v>
      </c>
      <c r="E34" t="s">
        <v>1054</v>
      </c>
      <c r="F34" s="9" t="s">
        <v>1055</v>
      </c>
      <c r="G34">
        <v>0</v>
      </c>
      <c r="H34">
        <v>2000</v>
      </c>
      <c r="I34" s="34">
        <v>586</v>
      </c>
      <c r="J34">
        <f>+Tabla32[[#This Row],[BALANCE INICIAL]]+Tabla32[[#This Row],[ENTRADAS]]-Tabla32[[#This Row],[SALIDAS]]</f>
        <v>1414</v>
      </c>
      <c r="K34" s="2">
        <v>115</v>
      </c>
      <c r="L34" s="2">
        <f>+Tabla32[[#This Row],[BALANCE INICIAL]]*Tabla32[[#This Row],[PRECIO]]</f>
        <v>0</v>
      </c>
      <c r="M34" s="2">
        <f>+Tabla32[[#This Row],[ENTRADAS]]*Tabla32[[#This Row],[PRECIO]]</f>
        <v>230000</v>
      </c>
      <c r="N34" s="2">
        <f>+Tabla32[[#This Row],[SALIDAS]]*Tabla32[[#This Row],[PRECIO]]</f>
        <v>67390</v>
      </c>
      <c r="O34" s="2">
        <f>+Tabla32[[#This Row],[BALANCE INICIAL2]]+Tabla32[[#This Row],[ENTRADAS3]]-Tabla32[[#This Row],[SALIDAS4]]</f>
        <v>162610</v>
      </c>
    </row>
    <row r="35" spans="1:15" ht="15" customHeight="1">
      <c r="A35" s="9" t="s">
        <v>29</v>
      </c>
      <c r="B35" t="s">
        <v>878</v>
      </c>
      <c r="C35" t="s">
        <v>102</v>
      </c>
      <c r="D35" t="s">
        <v>493</v>
      </c>
      <c r="F35" s="9" t="s">
        <v>908</v>
      </c>
      <c r="G35">
        <v>0</v>
      </c>
      <c r="H35">
        <v>0</v>
      </c>
      <c r="I35" s="34">
        <v>0</v>
      </c>
      <c r="J35">
        <f>+Tabla32[[#This Row],[BALANCE INICIAL]]+Tabla32[[#This Row],[ENTRADAS]]-Tabla32[[#This Row],[SALIDAS]]</f>
        <v>0</v>
      </c>
      <c r="K35" s="2">
        <v>64</v>
      </c>
      <c r="L35" s="2">
        <f>+Tabla32[[#This Row],[BALANCE INICIAL]]*Tabla32[[#This Row],[PRECIO]]</f>
        <v>0</v>
      </c>
      <c r="M35" s="2">
        <f>+Tabla32[[#This Row],[ENTRADAS]]*Tabla32[[#This Row],[PRECIO]]</f>
        <v>0</v>
      </c>
      <c r="N35" s="2">
        <f>+Tabla32[[#This Row],[SALIDAS]]*Tabla32[[#This Row],[PRECIO]]</f>
        <v>0</v>
      </c>
      <c r="O35" s="2">
        <f>+Tabla32[[#This Row],[BALANCE INICIAL2]]+Tabla32[[#This Row],[ENTRADAS3]]-Tabla32[[#This Row],[SALIDAS4]]</f>
        <v>0</v>
      </c>
    </row>
    <row r="36" spans="1:15" ht="15" customHeight="1">
      <c r="A36" s="9" t="s">
        <v>29</v>
      </c>
      <c r="B36" t="s">
        <v>878</v>
      </c>
      <c r="C36" t="s">
        <v>102</v>
      </c>
      <c r="D36" t="s">
        <v>494</v>
      </c>
      <c r="F36" s="9" t="s">
        <v>908</v>
      </c>
      <c r="G36">
        <v>0</v>
      </c>
      <c r="H36">
        <v>0</v>
      </c>
      <c r="I36" s="34">
        <v>0</v>
      </c>
      <c r="J36">
        <f>+Tabla32[[#This Row],[BALANCE INICIAL]]+Tabla32[[#This Row],[ENTRADAS]]-Tabla32[[#This Row],[SALIDAS]]</f>
        <v>0</v>
      </c>
      <c r="K36" s="2">
        <v>109</v>
      </c>
      <c r="L36" s="2">
        <f>+Tabla32[[#This Row],[BALANCE INICIAL]]*Tabla32[[#This Row],[PRECIO]]</f>
        <v>0</v>
      </c>
      <c r="M36" s="2">
        <f>+Tabla32[[#This Row],[ENTRADAS]]*Tabla32[[#This Row],[PRECIO]]</f>
        <v>0</v>
      </c>
      <c r="N36" s="2">
        <f>+Tabla32[[#This Row],[SALIDAS]]*Tabla32[[#This Row],[PRECIO]]</f>
        <v>0</v>
      </c>
      <c r="O36" s="2">
        <f>+Tabla32[[#This Row],[BALANCE INICIAL2]]+Tabla32[[#This Row],[ENTRADAS3]]-Tabla32[[#This Row],[SALIDAS4]]</f>
        <v>0</v>
      </c>
    </row>
    <row r="37" spans="1:15" ht="15" customHeight="1">
      <c r="A37" s="9" t="s">
        <v>29</v>
      </c>
      <c r="B37" t="s">
        <v>878</v>
      </c>
      <c r="C37" t="s">
        <v>102</v>
      </c>
      <c r="D37" t="s">
        <v>495</v>
      </c>
      <c r="F37" s="9" t="s">
        <v>908</v>
      </c>
      <c r="G37">
        <v>0</v>
      </c>
      <c r="H37">
        <v>0</v>
      </c>
      <c r="I37" s="34">
        <v>0</v>
      </c>
      <c r="J37">
        <f>+Tabla32[[#This Row],[BALANCE INICIAL]]+Tabla32[[#This Row],[ENTRADAS]]-Tabla32[[#This Row],[SALIDAS]]</f>
        <v>0</v>
      </c>
      <c r="K37" s="2">
        <v>257</v>
      </c>
      <c r="L37" s="2">
        <f>+Tabla32[[#This Row],[BALANCE INICIAL]]*Tabla32[[#This Row],[PRECIO]]</f>
        <v>0</v>
      </c>
      <c r="M37" s="2">
        <f>+Tabla32[[#This Row],[ENTRADAS]]*Tabla32[[#This Row],[PRECIO]]</f>
        <v>0</v>
      </c>
      <c r="N37" s="2">
        <f>+Tabla32[[#This Row],[SALIDAS]]*Tabla32[[#This Row],[PRECIO]]</f>
        <v>0</v>
      </c>
      <c r="O37" s="2">
        <f>+Tabla32[[#This Row],[BALANCE INICIAL2]]+Tabla32[[#This Row],[ENTRADAS3]]-Tabla32[[#This Row],[SALIDAS4]]</f>
        <v>0</v>
      </c>
    </row>
    <row r="38" spans="1:15" ht="15" customHeight="1">
      <c r="A38" s="9" t="s">
        <v>999</v>
      </c>
      <c r="B38" s="17" t="s">
        <v>875</v>
      </c>
      <c r="C38" t="s">
        <v>1000</v>
      </c>
      <c r="D38" t="s">
        <v>996</v>
      </c>
      <c r="E38" t="s">
        <v>998</v>
      </c>
      <c r="F38" s="9" t="s">
        <v>822</v>
      </c>
      <c r="G38">
        <v>0</v>
      </c>
      <c r="H38">
        <v>150</v>
      </c>
      <c r="I38" s="34">
        <v>150</v>
      </c>
      <c r="J38">
        <f>+Tabla32[[#This Row],[BALANCE INICIAL]]+Tabla32[[#This Row],[ENTRADAS]]-Tabla32[[#This Row],[SALIDAS]]</f>
        <v>0</v>
      </c>
      <c r="K38" s="2">
        <v>233</v>
      </c>
      <c r="L38" s="2">
        <f>+Tabla32[[#This Row],[BALANCE INICIAL]]*Tabla32[[#This Row],[PRECIO]]</f>
        <v>0</v>
      </c>
      <c r="M38" s="2">
        <f>+Tabla32[[#This Row],[ENTRADAS]]*Tabla32[[#This Row],[PRECIO]]</f>
        <v>34950</v>
      </c>
      <c r="N38" s="2">
        <f>+Tabla32[[#This Row],[SALIDAS]]*Tabla32[[#This Row],[PRECIO]]</f>
        <v>34950</v>
      </c>
      <c r="O38" s="2">
        <f>+Tabla32[[#This Row],[BALANCE INICIAL2]]+Tabla32[[#This Row],[ENTRADAS3]]-Tabla32[[#This Row],[SALIDAS4]]</f>
        <v>0</v>
      </c>
    </row>
    <row r="39" spans="1:15" ht="15" customHeight="1">
      <c r="A39" s="9" t="s">
        <v>999</v>
      </c>
      <c r="B39" s="37" t="s">
        <v>875</v>
      </c>
      <c r="C39" t="s">
        <v>1000</v>
      </c>
      <c r="D39" t="s">
        <v>121</v>
      </c>
      <c r="F39" s="9" t="s">
        <v>1403</v>
      </c>
      <c r="G39">
        <v>19</v>
      </c>
      <c r="H39">
        <v>0</v>
      </c>
      <c r="I39" s="34">
        <v>0</v>
      </c>
      <c r="J39">
        <f>+Tabla32[[#This Row],[BALANCE INICIAL]]+Tabla32[[#This Row],[ENTRADAS]]-Tabla32[[#This Row],[SALIDAS]]</f>
        <v>19</v>
      </c>
      <c r="K39" s="2">
        <v>150</v>
      </c>
      <c r="L39" s="2">
        <f>+Tabla32[[#This Row],[BALANCE INICIAL]]*Tabla32[[#This Row],[PRECIO]]</f>
        <v>2850</v>
      </c>
      <c r="M39" s="2">
        <f>+Tabla32[[#This Row],[ENTRADAS]]*Tabla32[[#This Row],[PRECIO]]</f>
        <v>0</v>
      </c>
      <c r="N39" s="2">
        <f>+Tabla32[[#This Row],[SALIDAS]]*Tabla32[[#This Row],[PRECIO]]</f>
        <v>0</v>
      </c>
      <c r="O39" s="2">
        <f>+Tabla32[[#This Row],[BALANCE INICIAL2]]+Tabla32[[#This Row],[ENTRADAS3]]-Tabla32[[#This Row],[SALIDAS4]]</f>
        <v>2850</v>
      </c>
    </row>
    <row r="40" spans="1:15" ht="15" customHeight="1">
      <c r="A40" s="9" t="s">
        <v>999</v>
      </c>
      <c r="B40" s="37" t="s">
        <v>875</v>
      </c>
      <c r="C40" t="s">
        <v>1000</v>
      </c>
      <c r="D40" t="s">
        <v>119</v>
      </c>
      <c r="F40" s="9" t="s">
        <v>822</v>
      </c>
      <c r="G40">
        <v>4000</v>
      </c>
      <c r="H40">
        <v>0</v>
      </c>
      <c r="I40" s="34">
        <v>0</v>
      </c>
      <c r="J40">
        <f>+Tabla32[[#This Row],[BALANCE INICIAL]]+Tabla32[[#This Row],[ENTRADAS]]-Tabla32[[#This Row],[SALIDAS]]</f>
        <v>4000</v>
      </c>
      <c r="K40" s="2">
        <v>8.2799999999999994</v>
      </c>
      <c r="L40" s="2">
        <f>+Tabla32[[#This Row],[BALANCE INICIAL]]*Tabla32[[#This Row],[PRECIO]]</f>
        <v>33120</v>
      </c>
      <c r="M40" s="2">
        <f>+Tabla32[[#This Row],[ENTRADAS]]*Tabla32[[#This Row],[PRECIO]]</f>
        <v>0</v>
      </c>
      <c r="N40" s="2">
        <f>+Tabla32[[#This Row],[SALIDAS]]*Tabla32[[#This Row],[PRECIO]]</f>
        <v>0</v>
      </c>
      <c r="O40" s="2">
        <f>+Tabla32[[#This Row],[BALANCE INICIAL2]]+Tabla32[[#This Row],[ENTRADAS3]]-Tabla32[[#This Row],[SALIDAS4]]</f>
        <v>33120</v>
      </c>
    </row>
    <row r="41" spans="1:15" ht="15" customHeight="1">
      <c r="A41" s="9" t="s">
        <v>29</v>
      </c>
      <c r="B41" t="s">
        <v>878</v>
      </c>
      <c r="C41" t="s">
        <v>102</v>
      </c>
      <c r="D41" t="s">
        <v>485</v>
      </c>
      <c r="F41" s="9" t="s">
        <v>865</v>
      </c>
      <c r="G41">
        <v>2</v>
      </c>
      <c r="H41">
        <v>0</v>
      </c>
      <c r="I41" s="34">
        <v>0</v>
      </c>
      <c r="J41">
        <f>+Tabla32[[#This Row],[BALANCE INICIAL]]+Tabla32[[#This Row],[ENTRADAS]]-Tabla32[[#This Row],[SALIDAS]]</f>
        <v>2</v>
      </c>
      <c r="K41" s="2">
        <v>174</v>
      </c>
      <c r="L41" s="2">
        <f>+Tabla32[[#This Row],[BALANCE INICIAL]]*Tabla32[[#This Row],[PRECIO]]</f>
        <v>348</v>
      </c>
      <c r="M41" s="2">
        <f>+Tabla32[[#This Row],[ENTRADAS]]*Tabla32[[#This Row],[PRECIO]]</f>
        <v>0</v>
      </c>
      <c r="N41" s="2">
        <f>+Tabla32[[#This Row],[SALIDAS]]*Tabla32[[#This Row],[PRECIO]]</f>
        <v>0</v>
      </c>
      <c r="O41" s="2">
        <f>+Tabla32[[#This Row],[BALANCE INICIAL2]]+Tabla32[[#This Row],[ENTRADAS3]]-Tabla32[[#This Row],[SALIDAS4]]</f>
        <v>348</v>
      </c>
    </row>
    <row r="42" spans="1:15" ht="15" customHeight="1">
      <c r="A42" s="57" t="s">
        <v>33</v>
      </c>
      <c r="B42" s="58" t="s">
        <v>879</v>
      </c>
      <c r="C42" s="47" t="s">
        <v>78</v>
      </c>
      <c r="D42" t="s">
        <v>122</v>
      </c>
      <c r="F42" s="9" t="s">
        <v>825</v>
      </c>
      <c r="G42">
        <v>63</v>
      </c>
      <c r="H42">
        <v>0</v>
      </c>
      <c r="I42" s="34">
        <v>12</v>
      </c>
      <c r="J42">
        <f>+Tabla32[[#This Row],[BALANCE INICIAL]]+Tabla32[[#This Row],[ENTRADAS]]-Tabla32[[#This Row],[SALIDAS]]</f>
        <v>51</v>
      </c>
      <c r="K42" s="2">
        <v>335</v>
      </c>
      <c r="L42" s="2">
        <f>+Tabla32[[#This Row],[BALANCE INICIAL]]*Tabla32[[#This Row],[PRECIO]]</f>
        <v>21105</v>
      </c>
      <c r="M42" s="2">
        <f>+Tabla32[[#This Row],[ENTRADAS]]*Tabla32[[#This Row],[PRECIO]]</f>
        <v>0</v>
      </c>
      <c r="N42" s="2">
        <f>+Tabla32[[#This Row],[SALIDAS]]*Tabla32[[#This Row],[PRECIO]]</f>
        <v>4020</v>
      </c>
      <c r="O42" s="2">
        <f>+Tabla32[[#This Row],[BALANCE INICIAL2]]+Tabla32[[#This Row],[ENTRADAS3]]-Tabla32[[#This Row],[SALIDAS4]]</f>
        <v>17085</v>
      </c>
    </row>
    <row r="43" spans="1:15" ht="15" customHeight="1">
      <c r="A43" s="13" t="s">
        <v>1141</v>
      </c>
      <c r="B43" s="37" t="s">
        <v>1142</v>
      </c>
      <c r="C43" s="36" t="s">
        <v>1143</v>
      </c>
      <c r="D43" t="s">
        <v>1081</v>
      </c>
      <c r="E43" t="s">
        <v>1060</v>
      </c>
      <c r="F43" s="9" t="s">
        <v>830</v>
      </c>
      <c r="G43">
        <v>0</v>
      </c>
      <c r="H43">
        <v>1</v>
      </c>
      <c r="I43" s="34">
        <v>1</v>
      </c>
      <c r="J43">
        <f>+Tabla32[[#This Row],[BALANCE INICIAL]]+Tabla32[[#This Row],[ENTRADAS]]-Tabla32[[#This Row],[SALIDAS]]</f>
        <v>0</v>
      </c>
      <c r="K43" s="2">
        <v>325</v>
      </c>
      <c r="L43" s="2">
        <f>+Tabla32[[#This Row],[BALANCE INICIAL]]*Tabla32[[#This Row],[PRECIO]]</f>
        <v>0</v>
      </c>
      <c r="M43" s="2">
        <f>+Tabla32[[#This Row],[ENTRADAS]]*Tabla32[[#This Row],[PRECIO]]</f>
        <v>325</v>
      </c>
      <c r="N43" s="2">
        <f>+Tabla32[[#This Row],[SALIDAS]]*Tabla32[[#This Row],[PRECIO]]</f>
        <v>325</v>
      </c>
      <c r="O43" s="2">
        <f>+Tabla32[[#This Row],[BALANCE INICIAL2]]+Tabla32[[#This Row],[ENTRADAS3]]-Tabla32[[#This Row],[SALIDAS4]]</f>
        <v>0</v>
      </c>
    </row>
    <row r="44" spans="1:15" ht="15" customHeight="1">
      <c r="A44" s="9" t="s">
        <v>29</v>
      </c>
      <c r="B44" t="s">
        <v>878</v>
      </c>
      <c r="C44" t="s">
        <v>102</v>
      </c>
      <c r="D44" t="s">
        <v>486</v>
      </c>
      <c r="F44" s="9" t="s">
        <v>865</v>
      </c>
      <c r="G44">
        <v>22</v>
      </c>
      <c r="H44">
        <v>0</v>
      </c>
      <c r="I44" s="34">
        <v>0</v>
      </c>
      <c r="J44">
        <f>+Tabla32[[#This Row],[BALANCE INICIAL]]+Tabla32[[#This Row],[ENTRADAS]]-Tabla32[[#This Row],[SALIDAS]]</f>
        <v>22</v>
      </c>
      <c r="K44" s="2">
        <v>355.93</v>
      </c>
      <c r="L44" s="2">
        <f>+Tabla32[[#This Row],[BALANCE INICIAL]]*Tabla32[[#This Row],[PRECIO]]</f>
        <v>7830.46</v>
      </c>
      <c r="M44" s="2">
        <f>+Tabla32[[#This Row],[ENTRADAS]]*Tabla32[[#This Row],[PRECIO]]</f>
        <v>0</v>
      </c>
      <c r="N44" s="2">
        <f>+Tabla32[[#This Row],[SALIDAS]]*Tabla32[[#This Row],[PRECIO]]</f>
        <v>0</v>
      </c>
      <c r="O44" s="2">
        <f>+Tabla32[[#This Row],[BALANCE INICIAL2]]+Tabla32[[#This Row],[ENTRADAS3]]-Tabla32[[#This Row],[SALIDAS4]]</f>
        <v>7830.46</v>
      </c>
    </row>
    <row r="45" spans="1:15" ht="15" customHeight="1">
      <c r="A45" s="9" t="s">
        <v>1159</v>
      </c>
      <c r="B45" s="17" t="s">
        <v>1160</v>
      </c>
      <c r="C45" t="s">
        <v>1161</v>
      </c>
      <c r="D45" t="s">
        <v>394</v>
      </c>
      <c r="F45" s="9" t="s">
        <v>820</v>
      </c>
      <c r="G45">
        <v>1</v>
      </c>
      <c r="H45">
        <v>0</v>
      </c>
      <c r="I45" s="34">
        <v>0</v>
      </c>
      <c r="J45">
        <f>+Tabla32[[#This Row],[BALANCE INICIAL]]+Tabla32[[#This Row],[ENTRADAS]]-Tabla32[[#This Row],[SALIDAS]]</f>
        <v>1</v>
      </c>
      <c r="K45" s="2">
        <v>618.30999999999995</v>
      </c>
      <c r="L45" s="2">
        <f>+Tabla32[[#This Row],[BALANCE INICIAL]]*Tabla32[[#This Row],[PRECIO]]</f>
        <v>618.30999999999995</v>
      </c>
      <c r="M45" s="2">
        <f>+Tabla32[[#This Row],[ENTRADAS]]*Tabla32[[#This Row],[PRECIO]]</f>
        <v>0</v>
      </c>
      <c r="N45" s="2">
        <f>+Tabla32[[#This Row],[SALIDAS]]*Tabla32[[#This Row],[PRECIO]]</f>
        <v>0</v>
      </c>
      <c r="O45" s="2">
        <f>+Tabla32[[#This Row],[BALANCE INICIAL2]]+Tabla32[[#This Row],[ENTRADAS3]]-Tabla32[[#This Row],[SALIDAS4]]</f>
        <v>618.30999999999995</v>
      </c>
    </row>
    <row r="46" spans="1:15" ht="15" customHeight="1">
      <c r="A46" s="9" t="s">
        <v>1159</v>
      </c>
      <c r="B46" s="17" t="s">
        <v>1160</v>
      </c>
      <c r="C46" t="s">
        <v>1161</v>
      </c>
      <c r="D46" t="s">
        <v>395</v>
      </c>
      <c r="F46" s="9" t="s">
        <v>820</v>
      </c>
      <c r="G46">
        <v>2</v>
      </c>
      <c r="H46">
        <v>0</v>
      </c>
      <c r="I46" s="34">
        <v>0</v>
      </c>
      <c r="J46">
        <f>+Tabla32[[#This Row],[BALANCE INICIAL]]+Tabla32[[#This Row],[ENTRADAS]]-Tabla32[[#This Row],[SALIDAS]]</f>
        <v>2</v>
      </c>
      <c r="K46" s="2">
        <v>466.44</v>
      </c>
      <c r="L46" s="2">
        <f>+Tabla32[[#This Row],[BALANCE INICIAL]]*Tabla32[[#This Row],[PRECIO]]</f>
        <v>932.88</v>
      </c>
      <c r="M46" s="2">
        <f>+Tabla32[[#This Row],[ENTRADAS]]*Tabla32[[#This Row],[PRECIO]]</f>
        <v>0</v>
      </c>
      <c r="N46" s="2">
        <f>+Tabla32[[#This Row],[SALIDAS]]*Tabla32[[#This Row],[PRECIO]]</f>
        <v>0</v>
      </c>
      <c r="O46" s="2">
        <f>+Tabla32[[#This Row],[BALANCE INICIAL2]]+Tabla32[[#This Row],[ENTRADAS3]]-Tabla32[[#This Row],[SALIDAS4]]</f>
        <v>932.88</v>
      </c>
    </row>
    <row r="47" spans="1:15" ht="15" customHeight="1">
      <c r="A47" s="13" t="s">
        <v>33</v>
      </c>
      <c r="B47" s="37" t="s">
        <v>879</v>
      </c>
      <c r="C47" s="36" t="s">
        <v>78</v>
      </c>
      <c r="D47" t="s">
        <v>1046</v>
      </c>
      <c r="E47" t="s">
        <v>1048</v>
      </c>
      <c r="F47" s="9" t="s">
        <v>911</v>
      </c>
      <c r="G47">
        <v>0</v>
      </c>
      <c r="H47">
        <v>2</v>
      </c>
      <c r="I47" s="34">
        <v>1</v>
      </c>
      <c r="J47">
        <f>+Tabla32[[#This Row],[BALANCE INICIAL]]+Tabla32[[#This Row],[ENTRADAS]]-Tabla32[[#This Row],[SALIDAS]]</f>
        <v>1</v>
      </c>
      <c r="K47" s="2">
        <v>1400</v>
      </c>
      <c r="L47" s="2">
        <f>+Tabla32[[#This Row],[BALANCE INICIAL]]*Tabla32[[#This Row],[PRECIO]]</f>
        <v>0</v>
      </c>
      <c r="M47" s="2">
        <f>+Tabla32[[#This Row],[ENTRADAS]]*Tabla32[[#This Row],[PRECIO]]</f>
        <v>2800</v>
      </c>
      <c r="N47" s="2">
        <f>+Tabla32[[#This Row],[SALIDAS]]*Tabla32[[#This Row],[PRECIO]]</f>
        <v>1400</v>
      </c>
      <c r="O47" s="2">
        <f>+Tabla32[[#This Row],[BALANCE INICIAL2]]+Tabla32[[#This Row],[ENTRADAS3]]-Tabla32[[#This Row],[SALIDAS4]]</f>
        <v>1400</v>
      </c>
    </row>
    <row r="48" spans="1:15" ht="15" customHeight="1">
      <c r="A48" s="9" t="s">
        <v>29</v>
      </c>
      <c r="B48" t="s">
        <v>878</v>
      </c>
      <c r="C48" t="s">
        <v>102</v>
      </c>
      <c r="D48" t="s">
        <v>487</v>
      </c>
      <c r="F48" s="9" t="s">
        <v>865</v>
      </c>
      <c r="G48">
        <v>1</v>
      </c>
      <c r="H48">
        <v>0</v>
      </c>
      <c r="I48" s="34">
        <v>0</v>
      </c>
      <c r="J48">
        <f>+Tabla32[[#This Row],[BALANCE INICIAL]]+Tabla32[[#This Row],[ENTRADAS]]-Tabla32[[#This Row],[SALIDAS]]</f>
        <v>1</v>
      </c>
      <c r="K48" s="2">
        <v>103.95</v>
      </c>
      <c r="L48" s="2">
        <f>+Tabla32[[#This Row],[BALANCE INICIAL]]*Tabla32[[#This Row],[PRECIO]]</f>
        <v>103.95</v>
      </c>
      <c r="M48" s="2">
        <f>+Tabla32[[#This Row],[ENTRADAS]]*Tabla32[[#This Row],[PRECIO]]</f>
        <v>0</v>
      </c>
      <c r="N48" s="2">
        <f>+Tabla32[[#This Row],[SALIDAS]]*Tabla32[[#This Row],[PRECIO]]</f>
        <v>0</v>
      </c>
      <c r="O48" s="2">
        <f>+Tabla32[[#This Row],[BALANCE INICIAL2]]+Tabla32[[#This Row],[ENTRADAS3]]-Tabla32[[#This Row],[SALIDAS4]]</f>
        <v>103.95</v>
      </c>
    </row>
    <row r="49" spans="1:15" ht="15" customHeight="1">
      <c r="A49" s="13" t="s">
        <v>43</v>
      </c>
      <c r="B49" s="37" t="s">
        <v>954</v>
      </c>
      <c r="C49" s="36" t="s">
        <v>89</v>
      </c>
      <c r="D49" t="s">
        <v>1022</v>
      </c>
      <c r="E49" t="s">
        <v>1020</v>
      </c>
      <c r="F49" s="9" t="s">
        <v>820</v>
      </c>
      <c r="G49">
        <v>150</v>
      </c>
      <c r="H49">
        <v>0</v>
      </c>
      <c r="I49" s="34">
        <v>57</v>
      </c>
      <c r="J49">
        <f>+Tabla32[[#This Row],[BALANCE INICIAL]]+Tabla32[[#This Row],[ENTRADAS]]-Tabla32[[#This Row],[SALIDAS]]</f>
        <v>93</v>
      </c>
      <c r="K49" s="2">
        <v>110</v>
      </c>
      <c r="L49" s="2">
        <f>+Tabla32[[#This Row],[BALANCE INICIAL]]*Tabla32[[#This Row],[PRECIO]]</f>
        <v>16500</v>
      </c>
      <c r="M49" s="2">
        <f>+Tabla32[[#This Row],[ENTRADAS]]*Tabla32[[#This Row],[PRECIO]]</f>
        <v>0</v>
      </c>
      <c r="N49" s="2">
        <f>+Tabla32[[#This Row],[SALIDAS]]*Tabla32[[#This Row],[PRECIO]]</f>
        <v>6270</v>
      </c>
      <c r="O49" s="2">
        <f>+Tabla32[[#This Row],[BALANCE INICIAL2]]+Tabla32[[#This Row],[ENTRADAS3]]-Tabla32[[#This Row],[SALIDAS4]]</f>
        <v>10230</v>
      </c>
    </row>
    <row r="50" spans="1:15" ht="15" customHeight="1">
      <c r="A50" s="13" t="s">
        <v>43</v>
      </c>
      <c r="B50" s="37" t="s">
        <v>954</v>
      </c>
      <c r="C50" s="36" t="s">
        <v>89</v>
      </c>
      <c r="D50" t="s">
        <v>123</v>
      </c>
      <c r="F50" s="9" t="s">
        <v>825</v>
      </c>
      <c r="G50">
        <v>57</v>
      </c>
      <c r="H50">
        <v>0</v>
      </c>
      <c r="I50" s="34">
        <v>0</v>
      </c>
      <c r="J50">
        <f>+Tabla32[[#This Row],[BALANCE INICIAL]]+Tabla32[[#This Row],[ENTRADAS]]-Tabla32[[#This Row],[SALIDAS]]</f>
        <v>57</v>
      </c>
      <c r="K50" s="2">
        <v>125</v>
      </c>
      <c r="L50" s="2">
        <f>+Tabla32[[#This Row],[BALANCE INICIAL]]*Tabla32[[#This Row],[PRECIO]]</f>
        <v>7125</v>
      </c>
      <c r="M50" s="2">
        <f>+Tabla32[[#This Row],[ENTRADAS]]*Tabla32[[#This Row],[PRECIO]]</f>
        <v>0</v>
      </c>
      <c r="N50" s="2">
        <f>+Tabla32[[#This Row],[SALIDAS]]*Tabla32[[#This Row],[PRECIO]]</f>
        <v>0</v>
      </c>
      <c r="O50" s="2">
        <f>+Tabla32[[#This Row],[BALANCE INICIAL2]]+Tabla32[[#This Row],[ENTRADAS3]]-Tabla32[[#This Row],[SALIDAS4]]</f>
        <v>7125</v>
      </c>
    </row>
    <row r="51" spans="1:15" ht="15" customHeight="1">
      <c r="A51" s="13" t="s">
        <v>43</v>
      </c>
      <c r="B51" s="37" t="s">
        <v>954</v>
      </c>
      <c r="C51" s="36" t="s">
        <v>89</v>
      </c>
      <c r="D51" t="s">
        <v>124</v>
      </c>
      <c r="F51" s="9" t="s">
        <v>820</v>
      </c>
      <c r="G51">
        <v>17</v>
      </c>
      <c r="H51">
        <v>0</v>
      </c>
      <c r="I51" s="34">
        <v>17</v>
      </c>
      <c r="J51">
        <f>+Tabla32[[#This Row],[BALANCE INICIAL]]+Tabla32[[#This Row],[ENTRADAS]]-Tabla32[[#This Row],[SALIDAS]]</f>
        <v>0</v>
      </c>
      <c r="K51" s="2">
        <v>85</v>
      </c>
      <c r="L51" s="2">
        <f>+Tabla32[[#This Row],[BALANCE INICIAL]]*Tabla32[[#This Row],[PRECIO]]</f>
        <v>1445</v>
      </c>
      <c r="M51" s="2">
        <f>+Tabla32[[#This Row],[ENTRADAS]]*Tabla32[[#This Row],[PRECIO]]</f>
        <v>0</v>
      </c>
      <c r="N51" s="2">
        <f>+Tabla32[[#This Row],[SALIDAS]]*Tabla32[[#This Row],[PRECIO]]</f>
        <v>1445</v>
      </c>
      <c r="O51" s="2">
        <f>+Tabla32[[#This Row],[BALANCE INICIAL2]]+Tabla32[[#This Row],[ENTRADAS3]]-Tabla32[[#This Row],[SALIDAS4]]</f>
        <v>0</v>
      </c>
    </row>
    <row r="52" spans="1:15" ht="15" customHeight="1">
      <c r="A52" s="9" t="s">
        <v>59</v>
      </c>
      <c r="B52" s="17" t="s">
        <v>880</v>
      </c>
      <c r="C52" t="s">
        <v>107</v>
      </c>
      <c r="D52" t="s">
        <v>644</v>
      </c>
      <c r="F52" s="9" t="s">
        <v>820</v>
      </c>
      <c r="G52">
        <v>4</v>
      </c>
      <c r="H52">
        <v>0</v>
      </c>
      <c r="I52" s="34">
        <v>0</v>
      </c>
      <c r="J52">
        <f>+Tabla32[[#This Row],[BALANCE INICIAL]]+Tabla32[[#This Row],[ENTRADAS]]-Tabla32[[#This Row],[SALIDAS]]</f>
        <v>4</v>
      </c>
      <c r="K52" s="2">
        <v>325</v>
      </c>
      <c r="L52" s="2">
        <f>+Tabla32[[#This Row],[BALANCE INICIAL]]*Tabla32[[#This Row],[PRECIO]]</f>
        <v>1300</v>
      </c>
      <c r="M52" s="2">
        <f>+Tabla32[[#This Row],[ENTRADAS]]*Tabla32[[#This Row],[PRECIO]]</f>
        <v>0</v>
      </c>
      <c r="N52" s="2">
        <f>+Tabla32[[#This Row],[SALIDAS]]*Tabla32[[#This Row],[PRECIO]]</f>
        <v>0</v>
      </c>
      <c r="O52" s="2">
        <f>+Tabla32[[#This Row],[BALANCE INICIAL2]]+Tabla32[[#This Row],[ENTRADAS3]]-Tabla32[[#This Row],[SALIDAS4]]</f>
        <v>1300</v>
      </c>
    </row>
    <row r="53" spans="1:15" ht="15" customHeight="1">
      <c r="A53" s="13" t="s">
        <v>26</v>
      </c>
      <c r="B53" s="37" t="s">
        <v>887</v>
      </c>
      <c r="C53" s="36" t="s">
        <v>70</v>
      </c>
      <c r="D53" t="s">
        <v>1027</v>
      </c>
      <c r="E53" t="s">
        <v>1028</v>
      </c>
      <c r="F53" s="9" t="s">
        <v>820</v>
      </c>
      <c r="G53">
        <v>0</v>
      </c>
      <c r="H53">
        <v>2</v>
      </c>
      <c r="I53" s="34">
        <v>2</v>
      </c>
      <c r="J53">
        <f>+Tabla32[[#This Row],[BALANCE INICIAL]]+Tabla32[[#This Row],[ENTRADAS]]-Tabla32[[#This Row],[SALIDAS]]</f>
        <v>0</v>
      </c>
      <c r="K53" s="2">
        <v>6000</v>
      </c>
      <c r="L53" s="2">
        <f>+Tabla32[[#This Row],[BALANCE INICIAL]]*Tabla32[[#This Row],[PRECIO]]</f>
        <v>0</v>
      </c>
      <c r="M53" s="2">
        <f>+Tabla32[[#This Row],[ENTRADAS]]*Tabla32[[#This Row],[PRECIO]]</f>
        <v>12000</v>
      </c>
      <c r="N53" s="2">
        <f>+Tabla32[[#This Row],[SALIDAS]]*Tabla32[[#This Row],[PRECIO]]</f>
        <v>12000</v>
      </c>
      <c r="O53" s="2">
        <f>+Tabla32[[#This Row],[BALANCE INICIAL2]]+Tabla32[[#This Row],[ENTRADAS3]]-Tabla32[[#This Row],[SALIDAS4]]</f>
        <v>0</v>
      </c>
    </row>
    <row r="54" spans="1:15" ht="15" customHeight="1">
      <c r="A54" s="15" t="s">
        <v>27</v>
      </c>
      <c r="B54" s="17" t="s">
        <v>889</v>
      </c>
      <c r="C54" s="45" t="s">
        <v>1139</v>
      </c>
      <c r="D54" t="s">
        <v>964</v>
      </c>
      <c r="F54" s="9" t="s">
        <v>820</v>
      </c>
      <c r="G54">
        <v>100</v>
      </c>
      <c r="H54">
        <v>0</v>
      </c>
      <c r="I54" s="34">
        <v>0</v>
      </c>
      <c r="J54">
        <f>+Tabla32[[#This Row],[BALANCE INICIAL]]+Tabla32[[#This Row],[ENTRADAS]]-Tabla32[[#This Row],[SALIDAS]]</f>
        <v>100</v>
      </c>
      <c r="K54" s="2">
        <v>50.4</v>
      </c>
      <c r="L54" s="2">
        <f>+Tabla32[[#This Row],[BALANCE INICIAL]]*Tabla32[[#This Row],[PRECIO]]</f>
        <v>5040</v>
      </c>
      <c r="M54" s="2">
        <f>+Tabla32[[#This Row],[ENTRADAS]]*Tabla32[[#This Row],[PRECIO]]</f>
        <v>0</v>
      </c>
      <c r="N54" s="2">
        <f>+Tabla32[[#This Row],[SALIDAS]]*Tabla32[[#This Row],[PRECIO]]</f>
        <v>0</v>
      </c>
      <c r="O54" s="2">
        <f>+Tabla32[[#This Row],[BALANCE INICIAL2]]+Tabla32[[#This Row],[ENTRADAS3]]-Tabla32[[#This Row],[SALIDAS4]]</f>
        <v>5040</v>
      </c>
    </row>
    <row r="55" spans="1:15" ht="15" customHeight="1">
      <c r="A55" s="9" t="s">
        <v>26</v>
      </c>
      <c r="B55" t="s">
        <v>887</v>
      </c>
      <c r="C55" t="s">
        <v>70</v>
      </c>
      <c r="D55" t="s">
        <v>125</v>
      </c>
      <c r="F55" s="9" t="s">
        <v>820</v>
      </c>
      <c r="G55">
        <v>15</v>
      </c>
      <c r="H55">
        <v>0</v>
      </c>
      <c r="I55" s="34">
        <v>0</v>
      </c>
      <c r="J55">
        <f>+Tabla32[[#This Row],[BALANCE INICIAL]]+Tabla32[[#This Row],[ENTRADAS]]-Tabla32[[#This Row],[SALIDAS]]</f>
        <v>15</v>
      </c>
      <c r="K55" s="2">
        <v>250</v>
      </c>
      <c r="L55" s="2">
        <f>+Tabla32[[#This Row],[BALANCE INICIAL]]*Tabla32[[#This Row],[PRECIO]]</f>
        <v>3750</v>
      </c>
      <c r="M55" s="2">
        <f>+Tabla32[[#This Row],[ENTRADAS]]*Tabla32[[#This Row],[PRECIO]]</f>
        <v>0</v>
      </c>
      <c r="N55" s="2">
        <f>+Tabla32[[#This Row],[SALIDAS]]*Tabla32[[#This Row],[PRECIO]]</f>
        <v>0</v>
      </c>
      <c r="O55" s="2">
        <f>+Tabla32[[#This Row],[BALANCE INICIAL2]]+Tabla32[[#This Row],[ENTRADAS3]]-Tabla32[[#This Row],[SALIDAS4]]</f>
        <v>3750</v>
      </c>
    </row>
    <row r="56" spans="1:15" ht="15" customHeight="1">
      <c r="A56" s="9" t="s">
        <v>29</v>
      </c>
      <c r="B56" t="s">
        <v>878</v>
      </c>
      <c r="C56" t="s">
        <v>102</v>
      </c>
      <c r="D56" t="s">
        <v>488</v>
      </c>
      <c r="F56" s="9" t="s">
        <v>865</v>
      </c>
      <c r="G56">
        <v>2</v>
      </c>
      <c r="H56">
        <v>0</v>
      </c>
      <c r="I56" s="34">
        <v>0</v>
      </c>
      <c r="J56">
        <f>+Tabla32[[#This Row],[BALANCE INICIAL]]+Tabla32[[#This Row],[ENTRADAS]]-Tabla32[[#This Row],[SALIDAS]]</f>
        <v>2</v>
      </c>
      <c r="K56" s="2">
        <v>395</v>
      </c>
      <c r="L56" s="2">
        <f>+Tabla32[[#This Row],[BALANCE INICIAL]]*Tabla32[[#This Row],[PRECIO]]</f>
        <v>790</v>
      </c>
      <c r="M56" s="2">
        <f>+Tabla32[[#This Row],[ENTRADAS]]*Tabla32[[#This Row],[PRECIO]]</f>
        <v>0</v>
      </c>
      <c r="N56" s="2">
        <f>+Tabla32[[#This Row],[SALIDAS]]*Tabla32[[#This Row],[PRECIO]]</f>
        <v>0</v>
      </c>
      <c r="O56" s="2">
        <f>+Tabla32[[#This Row],[BALANCE INICIAL2]]+Tabla32[[#This Row],[ENTRADAS3]]-Tabla32[[#This Row],[SALIDAS4]]</f>
        <v>790</v>
      </c>
    </row>
    <row r="57" spans="1:15" ht="15" customHeight="1">
      <c r="A57" s="9" t="s">
        <v>29</v>
      </c>
      <c r="B57" t="s">
        <v>878</v>
      </c>
      <c r="C57" t="s">
        <v>102</v>
      </c>
      <c r="D57" t="s">
        <v>489</v>
      </c>
      <c r="F57" s="9" t="s">
        <v>865</v>
      </c>
      <c r="G57">
        <v>1</v>
      </c>
      <c r="H57">
        <v>0</v>
      </c>
      <c r="I57" s="34">
        <v>0</v>
      </c>
      <c r="J57">
        <f>+Tabla32[[#This Row],[BALANCE INICIAL]]+Tabla32[[#This Row],[ENTRADAS]]-Tabla32[[#This Row],[SALIDAS]]</f>
        <v>1</v>
      </c>
      <c r="K57" s="2">
        <v>395</v>
      </c>
      <c r="L57" s="2">
        <f>+Tabla32[[#This Row],[BALANCE INICIAL]]*Tabla32[[#This Row],[PRECIO]]</f>
        <v>395</v>
      </c>
      <c r="M57" s="2">
        <f>+Tabla32[[#This Row],[ENTRADAS]]*Tabla32[[#This Row],[PRECIO]]</f>
        <v>0</v>
      </c>
      <c r="N57" s="2">
        <f>+Tabla32[[#This Row],[SALIDAS]]*Tabla32[[#This Row],[PRECIO]]</f>
        <v>0</v>
      </c>
      <c r="O57" s="2">
        <f>+Tabla32[[#This Row],[BALANCE INICIAL2]]+Tabla32[[#This Row],[ENTRADAS3]]-Tabla32[[#This Row],[SALIDAS4]]</f>
        <v>395</v>
      </c>
    </row>
    <row r="58" spans="1:15" ht="15" customHeight="1">
      <c r="A58" s="15" t="s">
        <v>27</v>
      </c>
      <c r="B58" s="17" t="s">
        <v>889</v>
      </c>
      <c r="C58" s="45" t="s">
        <v>1139</v>
      </c>
      <c r="D58" t="s">
        <v>971</v>
      </c>
      <c r="F58" s="9" t="s">
        <v>820</v>
      </c>
      <c r="G58">
        <v>300</v>
      </c>
      <c r="H58">
        <v>0</v>
      </c>
      <c r="I58" s="34">
        <v>0</v>
      </c>
      <c r="J58">
        <f>+Tabla32[[#This Row],[BALANCE INICIAL]]+Tabla32[[#This Row],[ENTRADAS]]-Tabla32[[#This Row],[SALIDAS]]</f>
        <v>300</v>
      </c>
      <c r="K58" s="2">
        <v>91</v>
      </c>
      <c r="L58" s="2">
        <f>+Tabla32[[#This Row],[BALANCE INICIAL]]*Tabla32[[#This Row],[PRECIO]]</f>
        <v>27300</v>
      </c>
      <c r="M58" s="2">
        <f>+Tabla32[[#This Row],[ENTRADAS]]*Tabla32[[#This Row],[PRECIO]]</f>
        <v>0</v>
      </c>
      <c r="N58" s="2">
        <f>+Tabla32[[#This Row],[SALIDAS]]*Tabla32[[#This Row],[PRECIO]]</f>
        <v>0</v>
      </c>
      <c r="O58" s="2">
        <f>+Tabla32[[#This Row],[BALANCE INICIAL2]]+Tabla32[[#This Row],[ENTRADAS3]]-Tabla32[[#This Row],[SALIDAS4]]</f>
        <v>27300</v>
      </c>
    </row>
    <row r="59" spans="1:15" ht="15" customHeight="1">
      <c r="A59" s="9" t="s">
        <v>59</v>
      </c>
      <c r="B59" s="17" t="s">
        <v>880</v>
      </c>
      <c r="C59" t="s">
        <v>107</v>
      </c>
      <c r="D59" t="s">
        <v>645</v>
      </c>
      <c r="F59" s="9" t="s">
        <v>820</v>
      </c>
      <c r="G59">
        <v>3</v>
      </c>
      <c r="H59">
        <v>0</v>
      </c>
      <c r="I59" s="34">
        <v>0</v>
      </c>
      <c r="J59">
        <f>+Tabla32[[#This Row],[BALANCE INICIAL]]+Tabla32[[#This Row],[ENTRADAS]]-Tabla32[[#This Row],[SALIDAS]]</f>
        <v>3</v>
      </c>
      <c r="K59" s="2">
        <v>850</v>
      </c>
      <c r="L59" s="2">
        <f>+Tabla32[[#This Row],[BALANCE INICIAL]]*Tabla32[[#This Row],[PRECIO]]</f>
        <v>2550</v>
      </c>
      <c r="M59" s="2">
        <f>+Tabla32[[#This Row],[ENTRADAS]]*Tabla32[[#This Row],[PRECIO]]</f>
        <v>0</v>
      </c>
      <c r="N59" s="2">
        <f>+Tabla32[[#This Row],[SALIDAS]]*Tabla32[[#This Row],[PRECIO]]</f>
        <v>0</v>
      </c>
      <c r="O59" s="2">
        <f>+Tabla32[[#This Row],[BALANCE INICIAL2]]+Tabla32[[#This Row],[ENTRADAS3]]-Tabla32[[#This Row],[SALIDAS4]]</f>
        <v>2550</v>
      </c>
    </row>
    <row r="60" spans="1:15" ht="15" customHeight="1">
      <c r="A60" s="9" t="s">
        <v>29</v>
      </c>
      <c r="B60" t="s">
        <v>878</v>
      </c>
      <c r="C60" t="s">
        <v>102</v>
      </c>
      <c r="D60" t="s">
        <v>496</v>
      </c>
      <c r="F60" s="9" t="s">
        <v>910</v>
      </c>
      <c r="G60">
        <v>0</v>
      </c>
      <c r="H60">
        <v>0</v>
      </c>
      <c r="I60" s="34">
        <v>0</v>
      </c>
      <c r="J60">
        <f>+Tabla32[[#This Row],[BALANCE INICIAL]]+Tabla32[[#This Row],[ENTRADAS]]-Tabla32[[#This Row],[SALIDAS]]</f>
        <v>0</v>
      </c>
      <c r="K60" s="2">
        <v>117</v>
      </c>
      <c r="L60" s="2">
        <f>+Tabla32[[#This Row],[BALANCE INICIAL]]*Tabla32[[#This Row],[PRECIO]]</f>
        <v>0</v>
      </c>
      <c r="M60" s="2">
        <f>+Tabla32[[#This Row],[ENTRADAS]]*Tabla32[[#This Row],[PRECIO]]</f>
        <v>0</v>
      </c>
      <c r="N60" s="2">
        <f>+Tabla32[[#This Row],[SALIDAS]]*Tabla32[[#This Row],[PRECIO]]</f>
        <v>0</v>
      </c>
      <c r="O60" s="2">
        <f>+Tabla32[[#This Row],[BALANCE INICIAL2]]+Tabla32[[#This Row],[ENTRADAS3]]-Tabla32[[#This Row],[SALIDAS4]]</f>
        <v>0</v>
      </c>
    </row>
    <row r="61" spans="1:15" ht="15" customHeight="1">
      <c r="A61" s="9" t="s">
        <v>1159</v>
      </c>
      <c r="B61" s="17" t="s">
        <v>1160</v>
      </c>
      <c r="C61" t="s">
        <v>1161</v>
      </c>
      <c r="D61" t="s">
        <v>410</v>
      </c>
      <c r="F61" s="9" t="s">
        <v>820</v>
      </c>
      <c r="G61">
        <v>1</v>
      </c>
      <c r="H61">
        <v>0</v>
      </c>
      <c r="I61" s="34">
        <v>0</v>
      </c>
      <c r="J61">
        <f>+Tabla32[[#This Row],[BALANCE INICIAL]]+Tabla32[[#This Row],[ENTRADAS]]-Tabla32[[#This Row],[SALIDAS]]</f>
        <v>1</v>
      </c>
      <c r="K61" s="2">
        <v>86.74</v>
      </c>
      <c r="L61" s="2">
        <f>+Tabla32[[#This Row],[BALANCE INICIAL]]*Tabla32[[#This Row],[PRECIO]]</f>
        <v>86.74</v>
      </c>
      <c r="M61" s="2">
        <f>+Tabla32[[#This Row],[ENTRADAS]]*Tabla32[[#This Row],[PRECIO]]</f>
        <v>0</v>
      </c>
      <c r="N61" s="2">
        <f>+Tabla32[[#This Row],[SALIDAS]]*Tabla32[[#This Row],[PRECIO]]</f>
        <v>0</v>
      </c>
      <c r="O61" s="2">
        <f>+Tabla32[[#This Row],[BALANCE INICIAL2]]+Tabla32[[#This Row],[ENTRADAS3]]-Tabla32[[#This Row],[SALIDAS4]]</f>
        <v>86.74</v>
      </c>
    </row>
    <row r="62" spans="1:15" ht="15" customHeight="1">
      <c r="A62" s="9" t="s">
        <v>28</v>
      </c>
      <c r="B62" t="s">
        <v>884</v>
      </c>
      <c r="C62" t="s">
        <v>74</v>
      </c>
      <c r="D62" t="s">
        <v>126</v>
      </c>
      <c r="F62" s="9" t="s">
        <v>820</v>
      </c>
      <c r="G62">
        <v>7</v>
      </c>
      <c r="H62">
        <v>0</v>
      </c>
      <c r="I62" s="34">
        <v>0</v>
      </c>
      <c r="J62">
        <f>+Tabla32[[#This Row],[BALANCE INICIAL]]+Tabla32[[#This Row],[ENTRADAS]]-Tabla32[[#This Row],[SALIDAS]]</f>
        <v>7</v>
      </c>
      <c r="K62" s="2">
        <v>524.13</v>
      </c>
      <c r="L62" s="2">
        <f>+Tabla32[[#This Row],[BALANCE INICIAL]]*Tabla32[[#This Row],[PRECIO]]</f>
        <v>3668.91</v>
      </c>
      <c r="M62" s="2">
        <f>+Tabla32[[#This Row],[ENTRADAS]]*Tabla32[[#This Row],[PRECIO]]</f>
        <v>0</v>
      </c>
      <c r="N62" s="2">
        <f>+Tabla32[[#This Row],[SALIDAS]]*Tabla32[[#This Row],[PRECIO]]</f>
        <v>0</v>
      </c>
      <c r="O62" s="2">
        <f>+Tabla32[[#This Row],[BALANCE INICIAL2]]+Tabla32[[#This Row],[ENTRADAS3]]-Tabla32[[#This Row],[SALIDAS4]]</f>
        <v>3668.91</v>
      </c>
    </row>
    <row r="63" spans="1:15" ht="15" customHeight="1">
      <c r="A63" s="9" t="s">
        <v>28</v>
      </c>
      <c r="B63" t="s">
        <v>884</v>
      </c>
      <c r="C63" t="s">
        <v>74</v>
      </c>
      <c r="D63" t="s">
        <v>127</v>
      </c>
      <c r="F63" s="9" t="s">
        <v>820</v>
      </c>
      <c r="G63">
        <v>4</v>
      </c>
      <c r="H63">
        <v>0</v>
      </c>
      <c r="I63" s="34">
        <v>3</v>
      </c>
      <c r="J63">
        <f>+Tabla32[[#This Row],[BALANCE INICIAL]]+Tabla32[[#This Row],[ENTRADAS]]-Tabla32[[#This Row],[SALIDAS]]</f>
        <v>1</v>
      </c>
      <c r="K63" s="2">
        <v>244</v>
      </c>
      <c r="L63" s="2">
        <f>+Tabla32[[#This Row],[BALANCE INICIAL]]*Tabla32[[#This Row],[PRECIO]]</f>
        <v>976</v>
      </c>
      <c r="M63" s="2">
        <f>+Tabla32[[#This Row],[ENTRADAS]]*Tabla32[[#This Row],[PRECIO]]</f>
        <v>0</v>
      </c>
      <c r="N63" s="2">
        <f>+Tabla32[[#This Row],[SALIDAS]]*Tabla32[[#This Row],[PRECIO]]</f>
        <v>732</v>
      </c>
      <c r="O63" s="2">
        <f>+Tabla32[[#This Row],[BALANCE INICIAL2]]+Tabla32[[#This Row],[ENTRADAS3]]-Tabla32[[#This Row],[SALIDAS4]]</f>
        <v>244</v>
      </c>
    </row>
    <row r="64" spans="1:15" ht="15" customHeight="1">
      <c r="A64" s="9" t="s">
        <v>29</v>
      </c>
      <c r="B64" t="s">
        <v>878</v>
      </c>
      <c r="C64" t="s">
        <v>102</v>
      </c>
      <c r="D64" t="s">
        <v>534</v>
      </c>
      <c r="F64" s="9" t="s">
        <v>834</v>
      </c>
      <c r="G64">
        <v>3</v>
      </c>
      <c r="H64">
        <v>0</v>
      </c>
      <c r="I64" s="34">
        <v>0</v>
      </c>
      <c r="J64">
        <f>+Tabla32[[#This Row],[BALANCE INICIAL]]+Tabla32[[#This Row],[ENTRADAS]]-Tabla32[[#This Row],[SALIDAS]]</f>
        <v>3</v>
      </c>
      <c r="K64" s="2">
        <v>271</v>
      </c>
      <c r="L64" s="2">
        <f>+Tabla32[[#This Row],[BALANCE INICIAL]]*Tabla32[[#This Row],[PRECIO]]</f>
        <v>813</v>
      </c>
      <c r="M64" s="2">
        <f>+Tabla32[[#This Row],[ENTRADAS]]*Tabla32[[#This Row],[PRECIO]]</f>
        <v>0</v>
      </c>
      <c r="N64" s="2">
        <f>+Tabla32[[#This Row],[SALIDAS]]*Tabla32[[#This Row],[PRECIO]]</f>
        <v>0</v>
      </c>
      <c r="O64" s="2">
        <f>+Tabla32[[#This Row],[BALANCE INICIAL2]]+Tabla32[[#This Row],[ENTRADAS3]]-Tabla32[[#This Row],[SALIDAS4]]</f>
        <v>813</v>
      </c>
    </row>
    <row r="65" spans="1:15" ht="15" customHeight="1">
      <c r="A65" s="9" t="s">
        <v>29</v>
      </c>
      <c r="B65" t="s">
        <v>878</v>
      </c>
      <c r="C65" t="s">
        <v>102</v>
      </c>
      <c r="D65" t="s">
        <v>535</v>
      </c>
      <c r="F65" s="9" t="s">
        <v>834</v>
      </c>
      <c r="G65">
        <v>3</v>
      </c>
      <c r="H65">
        <v>0</v>
      </c>
      <c r="I65" s="34">
        <v>0</v>
      </c>
      <c r="J65">
        <f>+Tabla32[[#This Row],[BALANCE INICIAL]]+Tabla32[[#This Row],[ENTRADAS]]-Tabla32[[#This Row],[SALIDAS]]</f>
        <v>3</v>
      </c>
      <c r="K65" s="2">
        <v>90</v>
      </c>
      <c r="L65" s="2">
        <f>+Tabla32[[#This Row],[BALANCE INICIAL]]*Tabla32[[#This Row],[PRECIO]]</f>
        <v>270</v>
      </c>
      <c r="M65" s="2">
        <f>+Tabla32[[#This Row],[ENTRADAS]]*Tabla32[[#This Row],[PRECIO]]</f>
        <v>0</v>
      </c>
      <c r="N65" s="2">
        <f>+Tabla32[[#This Row],[SALIDAS]]*Tabla32[[#This Row],[PRECIO]]</f>
        <v>0</v>
      </c>
      <c r="O65" s="2">
        <f>+Tabla32[[#This Row],[BALANCE INICIAL2]]+Tabla32[[#This Row],[ENTRADAS3]]-Tabla32[[#This Row],[SALIDAS4]]</f>
        <v>270</v>
      </c>
    </row>
    <row r="66" spans="1:15" ht="15" customHeight="1">
      <c r="A66" s="9" t="s">
        <v>29</v>
      </c>
      <c r="B66" t="s">
        <v>878</v>
      </c>
      <c r="C66" t="s">
        <v>102</v>
      </c>
      <c r="D66" t="s">
        <v>536</v>
      </c>
      <c r="F66" s="9" t="s">
        <v>834</v>
      </c>
      <c r="G66">
        <v>2</v>
      </c>
      <c r="H66">
        <v>0</v>
      </c>
      <c r="I66" s="34">
        <v>0</v>
      </c>
      <c r="J66">
        <f>+Tabla32[[#This Row],[BALANCE INICIAL]]+Tabla32[[#This Row],[ENTRADAS]]-Tabla32[[#This Row],[SALIDAS]]</f>
        <v>2</v>
      </c>
      <c r="K66" s="2">
        <v>90</v>
      </c>
      <c r="L66" s="2">
        <f>+Tabla32[[#This Row],[BALANCE INICIAL]]*Tabla32[[#This Row],[PRECIO]]</f>
        <v>180</v>
      </c>
      <c r="M66" s="2">
        <f>+Tabla32[[#This Row],[ENTRADAS]]*Tabla32[[#This Row],[PRECIO]]</f>
        <v>0</v>
      </c>
      <c r="N66" s="2">
        <f>+Tabla32[[#This Row],[SALIDAS]]*Tabla32[[#This Row],[PRECIO]]</f>
        <v>0</v>
      </c>
      <c r="O66" s="2">
        <f>+Tabla32[[#This Row],[BALANCE INICIAL2]]+Tabla32[[#This Row],[ENTRADAS3]]-Tabla32[[#This Row],[SALIDAS4]]</f>
        <v>180</v>
      </c>
    </row>
    <row r="67" spans="1:15" ht="15" customHeight="1">
      <c r="A67" s="9" t="s">
        <v>29</v>
      </c>
      <c r="B67" t="s">
        <v>878</v>
      </c>
      <c r="C67" t="s">
        <v>102</v>
      </c>
      <c r="D67" t="s">
        <v>490</v>
      </c>
      <c r="F67" s="9" t="s">
        <v>908</v>
      </c>
      <c r="G67">
        <v>0</v>
      </c>
      <c r="H67">
        <v>0</v>
      </c>
      <c r="I67" s="34">
        <v>0</v>
      </c>
      <c r="J67">
        <f>+Tabla32[[#This Row],[BALANCE INICIAL]]+Tabla32[[#This Row],[ENTRADAS]]-Tabla32[[#This Row],[SALIDAS]]</f>
        <v>0</v>
      </c>
      <c r="K67" s="2">
        <v>36</v>
      </c>
      <c r="L67" s="2">
        <f>+Tabla32[[#This Row],[BALANCE INICIAL]]*Tabla32[[#This Row],[PRECIO]]</f>
        <v>0</v>
      </c>
      <c r="M67" s="2">
        <f>+Tabla32[[#This Row],[ENTRADAS]]*Tabla32[[#This Row],[PRECIO]]</f>
        <v>0</v>
      </c>
      <c r="N67" s="2">
        <f>+Tabla32[[#This Row],[SALIDAS]]*Tabla32[[#This Row],[PRECIO]]</f>
        <v>0</v>
      </c>
      <c r="O67" s="2">
        <f>+Tabla32[[#This Row],[BALANCE INICIAL2]]+Tabla32[[#This Row],[ENTRADAS3]]-Tabla32[[#This Row],[SALIDAS4]]</f>
        <v>0</v>
      </c>
    </row>
    <row r="68" spans="1:15" ht="15" customHeight="1">
      <c r="A68" s="9" t="s">
        <v>34</v>
      </c>
      <c r="B68" t="s">
        <v>877</v>
      </c>
      <c r="C68" t="s">
        <v>104</v>
      </c>
      <c r="D68" t="s">
        <v>1053</v>
      </c>
      <c r="E68">
        <v>0</v>
      </c>
      <c r="F68" s="9" t="s">
        <v>911</v>
      </c>
      <c r="G68">
        <v>68</v>
      </c>
      <c r="H68">
        <v>0</v>
      </c>
      <c r="I68" s="34">
        <v>25</v>
      </c>
      <c r="J68">
        <f>+Tabla32[[#This Row],[BALANCE INICIAL]]+Tabla32[[#This Row],[ENTRADAS]]-Tabla32[[#This Row],[SALIDAS]]</f>
        <v>43</v>
      </c>
      <c r="K68" s="2">
        <v>1</v>
      </c>
      <c r="L68" s="2">
        <f>+Tabla32[[#This Row],[BALANCE INICIAL]]*Tabla32[[#This Row],[PRECIO]]</f>
        <v>68</v>
      </c>
      <c r="M68" s="2">
        <f>+Tabla32[[#This Row],[ENTRADAS]]*Tabla32[[#This Row],[PRECIO]]</f>
        <v>0</v>
      </c>
      <c r="N68" s="2">
        <f>+Tabla32[[#This Row],[SALIDAS]]*Tabla32[[#This Row],[PRECIO]]</f>
        <v>25</v>
      </c>
      <c r="O68" s="2">
        <f>+Tabla32[[#This Row],[BALANCE INICIAL2]]+Tabla32[[#This Row],[ENTRADAS3]]-Tabla32[[#This Row],[SALIDAS4]]</f>
        <v>43</v>
      </c>
    </row>
    <row r="69" spans="1:15" ht="15" customHeight="1">
      <c r="A69" s="9" t="s">
        <v>29</v>
      </c>
      <c r="B69" t="s">
        <v>878</v>
      </c>
      <c r="C69" t="s">
        <v>102</v>
      </c>
      <c r="D69" t="s">
        <v>492</v>
      </c>
      <c r="F69" s="9" t="s">
        <v>908</v>
      </c>
      <c r="G69">
        <v>0</v>
      </c>
      <c r="H69">
        <v>0</v>
      </c>
      <c r="I69" s="34">
        <v>0</v>
      </c>
      <c r="J69">
        <f>+Tabla32[[#This Row],[BALANCE INICIAL]]+Tabla32[[#This Row],[ENTRADAS]]-Tabla32[[#This Row],[SALIDAS]]</f>
        <v>0</v>
      </c>
      <c r="K69" s="2">
        <v>36</v>
      </c>
      <c r="L69" s="2">
        <f>+Tabla32[[#This Row],[BALANCE INICIAL]]*Tabla32[[#This Row],[PRECIO]]</f>
        <v>0</v>
      </c>
      <c r="M69" s="2">
        <f>+Tabla32[[#This Row],[ENTRADAS]]*Tabla32[[#This Row],[PRECIO]]</f>
        <v>0</v>
      </c>
      <c r="N69" s="2">
        <f>+Tabla32[[#This Row],[SALIDAS]]*Tabla32[[#This Row],[PRECIO]]</f>
        <v>0</v>
      </c>
      <c r="O69" s="2">
        <f>+Tabla32[[#This Row],[BALANCE INICIAL2]]+Tabla32[[#This Row],[ENTRADAS3]]-Tabla32[[#This Row],[SALIDAS4]]</f>
        <v>0</v>
      </c>
    </row>
    <row r="70" spans="1:15" ht="15" customHeight="1">
      <c r="A70" s="9" t="s">
        <v>29</v>
      </c>
      <c r="B70" t="s">
        <v>878</v>
      </c>
      <c r="C70" t="s">
        <v>102</v>
      </c>
      <c r="D70" t="s">
        <v>537</v>
      </c>
      <c r="F70" s="9" t="s">
        <v>866</v>
      </c>
      <c r="G70">
        <v>15</v>
      </c>
      <c r="H70">
        <v>0</v>
      </c>
      <c r="I70" s="34">
        <v>0</v>
      </c>
      <c r="J70">
        <f>+Tabla32[[#This Row],[BALANCE INICIAL]]+Tabla32[[#This Row],[ENTRADAS]]-Tabla32[[#This Row],[SALIDAS]]</f>
        <v>15</v>
      </c>
      <c r="K70" s="2">
        <v>50</v>
      </c>
      <c r="L70" s="2">
        <f>+Tabla32[[#This Row],[BALANCE INICIAL]]*Tabla32[[#This Row],[PRECIO]]</f>
        <v>750</v>
      </c>
      <c r="M70" s="2">
        <f>+Tabla32[[#This Row],[ENTRADAS]]*Tabla32[[#This Row],[PRECIO]]</f>
        <v>0</v>
      </c>
      <c r="N70" s="2">
        <f>+Tabla32[[#This Row],[SALIDAS]]*Tabla32[[#This Row],[PRECIO]]</f>
        <v>0</v>
      </c>
      <c r="O70" s="2">
        <f>+Tabla32[[#This Row],[BALANCE INICIAL2]]+Tabla32[[#This Row],[ENTRADAS3]]-Tabla32[[#This Row],[SALIDAS4]]</f>
        <v>750</v>
      </c>
    </row>
    <row r="71" spans="1:15" ht="15" customHeight="1">
      <c r="A71" s="9" t="s">
        <v>29</v>
      </c>
      <c r="B71" t="s">
        <v>878</v>
      </c>
      <c r="C71" t="s">
        <v>102</v>
      </c>
      <c r="D71" t="s">
        <v>538</v>
      </c>
      <c r="F71" s="9" t="s">
        <v>834</v>
      </c>
      <c r="G71">
        <v>0</v>
      </c>
      <c r="H71">
        <v>0</v>
      </c>
      <c r="I71" s="34">
        <v>0</v>
      </c>
      <c r="J71">
        <f>+Tabla32[[#This Row],[BALANCE INICIAL]]+Tabla32[[#This Row],[ENTRADAS]]-Tabla32[[#This Row],[SALIDAS]]</f>
        <v>0</v>
      </c>
      <c r="K71" s="2">
        <v>90.9</v>
      </c>
      <c r="L71" s="2">
        <f>+Tabla32[[#This Row],[BALANCE INICIAL]]*Tabla32[[#This Row],[PRECIO]]</f>
        <v>0</v>
      </c>
      <c r="M71" s="2">
        <f>+Tabla32[[#This Row],[ENTRADAS]]*Tabla32[[#This Row],[PRECIO]]</f>
        <v>0</v>
      </c>
      <c r="N71" s="2">
        <f>+Tabla32[[#This Row],[SALIDAS]]*Tabla32[[#This Row],[PRECIO]]</f>
        <v>0</v>
      </c>
      <c r="O71" s="2">
        <f>+Tabla32[[#This Row],[BALANCE INICIAL2]]+Tabla32[[#This Row],[ENTRADAS3]]-Tabla32[[#This Row],[SALIDAS4]]</f>
        <v>0</v>
      </c>
    </row>
    <row r="72" spans="1:15">
      <c r="A72" s="9" t="s">
        <v>29</v>
      </c>
      <c r="B72" t="s">
        <v>878</v>
      </c>
      <c r="C72" t="s">
        <v>102</v>
      </c>
      <c r="D72" t="s">
        <v>128</v>
      </c>
      <c r="F72" s="9" t="s">
        <v>827</v>
      </c>
      <c r="G72">
        <v>236</v>
      </c>
      <c r="H72">
        <v>0</v>
      </c>
      <c r="I72" s="34">
        <v>58</v>
      </c>
      <c r="J72">
        <f>+Tabla32[[#This Row],[BALANCE INICIAL]]+Tabla32[[#This Row],[ENTRADAS]]-Tabla32[[#This Row],[SALIDAS]]</f>
        <v>178</v>
      </c>
      <c r="K72" s="2">
        <v>125</v>
      </c>
      <c r="L72" s="2">
        <f>+Tabla32[[#This Row],[BALANCE INICIAL]]*Tabla32[[#This Row],[PRECIO]]</f>
        <v>29500</v>
      </c>
      <c r="M72" s="2">
        <f>+Tabla32[[#This Row],[ENTRADAS]]*Tabla32[[#This Row],[PRECIO]]</f>
        <v>0</v>
      </c>
      <c r="N72" s="2">
        <f>+Tabla32[[#This Row],[SALIDAS]]*Tabla32[[#This Row],[PRECIO]]</f>
        <v>7250</v>
      </c>
      <c r="O72" s="2">
        <f>+Tabla32[[#This Row],[BALANCE INICIAL2]]+Tabla32[[#This Row],[ENTRADAS3]]-Tabla32[[#This Row],[SALIDAS4]]</f>
        <v>22250</v>
      </c>
    </row>
    <row r="73" spans="1:15">
      <c r="A73" s="9" t="s">
        <v>29</v>
      </c>
      <c r="B73" t="s">
        <v>878</v>
      </c>
      <c r="C73" t="s">
        <v>102</v>
      </c>
      <c r="D73" t="s">
        <v>539</v>
      </c>
      <c r="F73" s="9" t="s">
        <v>865</v>
      </c>
      <c r="G73">
        <v>1</v>
      </c>
      <c r="H73">
        <v>0</v>
      </c>
      <c r="I73" s="34">
        <v>0</v>
      </c>
      <c r="J73">
        <f>+Tabla32[[#This Row],[BALANCE INICIAL]]+Tabla32[[#This Row],[ENTRADAS]]-Tabla32[[#This Row],[SALIDAS]]</f>
        <v>1</v>
      </c>
      <c r="K73" s="2">
        <v>1951</v>
      </c>
      <c r="L73" s="2">
        <f>+Tabla32[[#This Row],[BALANCE INICIAL]]*Tabla32[[#This Row],[PRECIO]]</f>
        <v>1951</v>
      </c>
      <c r="M73" s="2">
        <f>+Tabla32[[#This Row],[ENTRADAS]]*Tabla32[[#This Row],[PRECIO]]</f>
        <v>0</v>
      </c>
      <c r="N73" s="2">
        <f>+Tabla32[[#This Row],[SALIDAS]]*Tabla32[[#This Row],[PRECIO]]</f>
        <v>0</v>
      </c>
      <c r="O73" s="2">
        <f>+Tabla32[[#This Row],[BALANCE INICIAL2]]+Tabla32[[#This Row],[ENTRADAS3]]-Tabla32[[#This Row],[SALIDAS4]]</f>
        <v>1951</v>
      </c>
    </row>
    <row r="74" spans="1:15">
      <c r="A74" s="9" t="s">
        <v>29</v>
      </c>
      <c r="B74" t="s">
        <v>878</v>
      </c>
      <c r="C74" t="s">
        <v>102</v>
      </c>
      <c r="D74" t="s">
        <v>540</v>
      </c>
      <c r="F74" s="9" t="s">
        <v>865</v>
      </c>
      <c r="G74">
        <v>1</v>
      </c>
      <c r="H74">
        <v>0</v>
      </c>
      <c r="I74" s="34">
        <v>0</v>
      </c>
      <c r="J74">
        <f>+Tabla32[[#This Row],[BALANCE INICIAL]]+Tabla32[[#This Row],[ENTRADAS]]-Tabla32[[#This Row],[SALIDAS]]</f>
        <v>1</v>
      </c>
      <c r="K74" s="2">
        <v>256.5</v>
      </c>
      <c r="L74" s="2">
        <f>+Tabla32[[#This Row],[BALANCE INICIAL]]*Tabla32[[#This Row],[PRECIO]]</f>
        <v>256.5</v>
      </c>
      <c r="M74" s="2">
        <f>+Tabla32[[#This Row],[ENTRADAS]]*Tabla32[[#This Row],[PRECIO]]</f>
        <v>0</v>
      </c>
      <c r="N74" s="2">
        <f>+Tabla32[[#This Row],[SALIDAS]]*Tabla32[[#This Row],[PRECIO]]</f>
        <v>0</v>
      </c>
      <c r="O74" s="2">
        <f>+Tabla32[[#This Row],[BALANCE INICIAL2]]+Tabla32[[#This Row],[ENTRADAS3]]-Tabla32[[#This Row],[SALIDAS4]]</f>
        <v>256.5</v>
      </c>
    </row>
    <row r="75" spans="1:15">
      <c r="A75" s="9" t="s">
        <v>29</v>
      </c>
      <c r="B75" t="s">
        <v>878</v>
      </c>
      <c r="C75" t="s">
        <v>102</v>
      </c>
      <c r="D75" t="s">
        <v>541</v>
      </c>
      <c r="F75" s="9" t="s">
        <v>834</v>
      </c>
      <c r="G75">
        <v>1</v>
      </c>
      <c r="H75">
        <v>0</v>
      </c>
      <c r="I75" s="34">
        <v>0</v>
      </c>
      <c r="J75">
        <f>+Tabla32[[#This Row],[BALANCE INICIAL]]+Tabla32[[#This Row],[ENTRADAS]]-Tabla32[[#This Row],[SALIDAS]]</f>
        <v>1</v>
      </c>
      <c r="K75" s="2">
        <v>154.5</v>
      </c>
      <c r="L75" s="2">
        <f>+Tabla32[[#This Row],[BALANCE INICIAL]]*Tabla32[[#This Row],[PRECIO]]</f>
        <v>154.5</v>
      </c>
      <c r="M75" s="2">
        <f>+Tabla32[[#This Row],[ENTRADAS]]*Tabla32[[#This Row],[PRECIO]]</f>
        <v>0</v>
      </c>
      <c r="N75" s="2">
        <f>+Tabla32[[#This Row],[SALIDAS]]*Tabla32[[#This Row],[PRECIO]]</f>
        <v>0</v>
      </c>
      <c r="O75" s="2">
        <f>+Tabla32[[#This Row],[BALANCE INICIAL2]]+Tabla32[[#This Row],[ENTRADAS3]]-Tabla32[[#This Row],[SALIDAS4]]</f>
        <v>154.5</v>
      </c>
    </row>
    <row r="76" spans="1:15">
      <c r="A76" s="9" t="s">
        <v>59</v>
      </c>
      <c r="B76" s="17" t="s">
        <v>880</v>
      </c>
      <c r="C76" t="s">
        <v>107</v>
      </c>
      <c r="D76" t="s">
        <v>646</v>
      </c>
      <c r="F76" s="9" t="s">
        <v>820</v>
      </c>
      <c r="G76">
        <v>4</v>
      </c>
      <c r="H76">
        <v>0</v>
      </c>
      <c r="I76" s="34">
        <v>0</v>
      </c>
      <c r="J76">
        <f>+Tabla32[[#This Row],[BALANCE INICIAL]]+Tabla32[[#This Row],[ENTRADAS]]-Tabla32[[#This Row],[SALIDAS]]</f>
        <v>4</v>
      </c>
      <c r="K76" s="2">
        <v>1495</v>
      </c>
      <c r="L76" s="2">
        <f>+Tabla32[[#This Row],[BALANCE INICIAL]]*Tabla32[[#This Row],[PRECIO]]</f>
        <v>5980</v>
      </c>
      <c r="M76" s="2">
        <f>+Tabla32[[#This Row],[ENTRADAS]]*Tabla32[[#This Row],[PRECIO]]</f>
        <v>0</v>
      </c>
      <c r="N76" s="2">
        <f>+Tabla32[[#This Row],[SALIDAS]]*Tabla32[[#This Row],[PRECIO]]</f>
        <v>0</v>
      </c>
      <c r="O76" s="2">
        <f>+Tabla32[[#This Row],[BALANCE INICIAL2]]+Tabla32[[#This Row],[ENTRADAS3]]-Tabla32[[#This Row],[SALIDAS4]]</f>
        <v>5980</v>
      </c>
    </row>
    <row r="77" spans="1:15">
      <c r="A77" s="9" t="s">
        <v>59</v>
      </c>
      <c r="B77" s="17" t="s">
        <v>880</v>
      </c>
      <c r="C77" t="s">
        <v>107</v>
      </c>
      <c r="D77" t="s">
        <v>647</v>
      </c>
      <c r="F77" s="9" t="s">
        <v>820</v>
      </c>
      <c r="G77">
        <v>7</v>
      </c>
      <c r="H77">
        <v>0</v>
      </c>
      <c r="I77" s="34">
        <v>0</v>
      </c>
      <c r="J77">
        <f>+Tabla32[[#This Row],[BALANCE INICIAL]]+Tabla32[[#This Row],[ENTRADAS]]-Tabla32[[#This Row],[SALIDAS]]</f>
        <v>7</v>
      </c>
      <c r="K77" s="2">
        <v>130</v>
      </c>
      <c r="L77" s="2">
        <f>+Tabla32[[#This Row],[BALANCE INICIAL]]*Tabla32[[#This Row],[PRECIO]]</f>
        <v>910</v>
      </c>
      <c r="M77" s="2">
        <f>+Tabla32[[#This Row],[ENTRADAS]]*Tabla32[[#This Row],[PRECIO]]</f>
        <v>0</v>
      </c>
      <c r="N77" s="2">
        <f>+Tabla32[[#This Row],[SALIDAS]]*Tabla32[[#This Row],[PRECIO]]</f>
        <v>0</v>
      </c>
      <c r="O77" s="2">
        <f>+Tabla32[[#This Row],[BALANCE INICIAL2]]+Tabla32[[#This Row],[ENTRADAS3]]-Tabla32[[#This Row],[SALIDAS4]]</f>
        <v>910</v>
      </c>
    </row>
    <row r="78" spans="1:15">
      <c r="A78" s="9" t="s">
        <v>59</v>
      </c>
      <c r="B78" s="17" t="s">
        <v>880</v>
      </c>
      <c r="C78" t="s">
        <v>107</v>
      </c>
      <c r="D78" t="s">
        <v>648</v>
      </c>
      <c r="F78" s="9" t="s">
        <v>820</v>
      </c>
      <c r="G78">
        <v>19</v>
      </c>
      <c r="H78">
        <v>0</v>
      </c>
      <c r="I78" s="34">
        <v>0</v>
      </c>
      <c r="J78">
        <f>+Tabla32[[#This Row],[BALANCE INICIAL]]+Tabla32[[#This Row],[ENTRADAS]]-Tabla32[[#This Row],[SALIDAS]]</f>
        <v>19</v>
      </c>
      <c r="K78" s="2">
        <v>100</v>
      </c>
      <c r="L78" s="2">
        <f>+Tabla32[[#This Row],[BALANCE INICIAL]]*Tabla32[[#This Row],[PRECIO]]</f>
        <v>1900</v>
      </c>
      <c r="M78" s="2">
        <f>+Tabla32[[#This Row],[ENTRADAS]]*Tabla32[[#This Row],[PRECIO]]</f>
        <v>0</v>
      </c>
      <c r="N78" s="2">
        <f>+Tabla32[[#This Row],[SALIDAS]]*Tabla32[[#This Row],[PRECIO]]</f>
        <v>0</v>
      </c>
      <c r="O78" s="2">
        <f>+Tabla32[[#This Row],[BALANCE INICIAL2]]+Tabla32[[#This Row],[ENTRADAS3]]-Tabla32[[#This Row],[SALIDAS4]]</f>
        <v>1900</v>
      </c>
    </row>
    <row r="79" spans="1:15">
      <c r="A79" s="9" t="s">
        <v>59</v>
      </c>
      <c r="B79" s="17" t="s">
        <v>880</v>
      </c>
      <c r="C79" t="s">
        <v>107</v>
      </c>
      <c r="D79" t="s">
        <v>649</v>
      </c>
      <c r="F79" s="9" t="s">
        <v>820</v>
      </c>
      <c r="G79">
        <v>19</v>
      </c>
      <c r="H79">
        <v>0</v>
      </c>
      <c r="I79" s="34">
        <v>0</v>
      </c>
      <c r="J79">
        <f>+Tabla32[[#This Row],[BALANCE INICIAL]]+Tabla32[[#This Row],[ENTRADAS]]-Tabla32[[#This Row],[SALIDAS]]</f>
        <v>19</v>
      </c>
      <c r="K79" s="2">
        <v>98</v>
      </c>
      <c r="L79" s="2">
        <f>+Tabla32[[#This Row],[BALANCE INICIAL]]*Tabla32[[#This Row],[PRECIO]]</f>
        <v>1862</v>
      </c>
      <c r="M79" s="2">
        <f>+Tabla32[[#This Row],[ENTRADAS]]*Tabla32[[#This Row],[PRECIO]]</f>
        <v>0</v>
      </c>
      <c r="N79" s="2">
        <f>+Tabla32[[#This Row],[SALIDAS]]*Tabla32[[#This Row],[PRECIO]]</f>
        <v>0</v>
      </c>
      <c r="O79" s="2">
        <f>+Tabla32[[#This Row],[BALANCE INICIAL2]]+Tabla32[[#This Row],[ENTRADAS3]]-Tabla32[[#This Row],[SALIDAS4]]</f>
        <v>1862</v>
      </c>
    </row>
    <row r="80" spans="1:15">
      <c r="A80" s="9" t="s">
        <v>59</v>
      </c>
      <c r="B80" s="17" t="s">
        <v>880</v>
      </c>
      <c r="C80" t="s">
        <v>107</v>
      </c>
      <c r="D80" t="s">
        <v>650</v>
      </c>
      <c r="F80" s="9" t="s">
        <v>820</v>
      </c>
      <c r="G80">
        <v>0</v>
      </c>
      <c r="H80">
        <v>0</v>
      </c>
      <c r="I80" s="34">
        <v>0</v>
      </c>
      <c r="J80">
        <f>+Tabla32[[#This Row],[BALANCE INICIAL]]+Tabla32[[#This Row],[ENTRADAS]]-Tabla32[[#This Row],[SALIDAS]]</f>
        <v>0</v>
      </c>
      <c r="K80" s="2">
        <v>102</v>
      </c>
      <c r="L80" s="2">
        <f>+Tabla32[[#This Row],[BALANCE INICIAL]]*Tabla32[[#This Row],[PRECIO]]</f>
        <v>0</v>
      </c>
      <c r="M80" s="2">
        <f>+Tabla32[[#This Row],[ENTRADAS]]*Tabla32[[#This Row],[PRECIO]]</f>
        <v>0</v>
      </c>
      <c r="N80" s="2">
        <f>+Tabla32[[#This Row],[SALIDAS]]*Tabla32[[#This Row],[PRECIO]]</f>
        <v>0</v>
      </c>
      <c r="O80" s="2">
        <f>+Tabla32[[#This Row],[BALANCE INICIAL2]]+Tabla32[[#This Row],[ENTRADAS3]]-Tabla32[[#This Row],[SALIDAS4]]</f>
        <v>0</v>
      </c>
    </row>
    <row r="81" spans="1:15">
      <c r="A81" s="9" t="s">
        <v>59</v>
      </c>
      <c r="B81" s="17" t="s">
        <v>880</v>
      </c>
      <c r="C81" t="s">
        <v>107</v>
      </c>
      <c r="D81" t="s">
        <v>651</v>
      </c>
      <c r="F81" s="9" t="s">
        <v>834</v>
      </c>
      <c r="G81">
        <v>5</v>
      </c>
      <c r="H81">
        <v>0</v>
      </c>
      <c r="I81" s="34">
        <v>0</v>
      </c>
      <c r="J81">
        <f>+Tabla32[[#This Row],[BALANCE INICIAL]]+Tabla32[[#This Row],[ENTRADAS]]-Tabla32[[#This Row],[SALIDAS]]</f>
        <v>5</v>
      </c>
      <c r="K81" s="2">
        <v>130</v>
      </c>
      <c r="L81" s="2">
        <f>+Tabla32[[#This Row],[BALANCE INICIAL]]*Tabla32[[#This Row],[PRECIO]]</f>
        <v>650</v>
      </c>
      <c r="M81" s="2">
        <f>+Tabla32[[#This Row],[ENTRADAS]]*Tabla32[[#This Row],[PRECIO]]</f>
        <v>0</v>
      </c>
      <c r="N81" s="2">
        <f>+Tabla32[[#This Row],[SALIDAS]]*Tabla32[[#This Row],[PRECIO]]</f>
        <v>0</v>
      </c>
      <c r="O81" s="2">
        <f>+Tabla32[[#This Row],[BALANCE INICIAL2]]+Tabla32[[#This Row],[ENTRADAS3]]-Tabla32[[#This Row],[SALIDAS4]]</f>
        <v>650</v>
      </c>
    </row>
    <row r="82" spans="1:15">
      <c r="A82" s="9" t="s">
        <v>30</v>
      </c>
      <c r="B82" s="17" t="s">
        <v>876</v>
      </c>
      <c r="C82" t="s">
        <v>73</v>
      </c>
      <c r="D82" t="s">
        <v>133</v>
      </c>
      <c r="F82" s="9" t="s">
        <v>820</v>
      </c>
      <c r="G82">
        <v>2500</v>
      </c>
      <c r="H82">
        <v>0</v>
      </c>
      <c r="I82" s="34">
        <v>0</v>
      </c>
      <c r="J82">
        <f>+Tabla32[[#This Row],[BALANCE INICIAL]]+Tabla32[[#This Row],[ENTRADAS]]-Tabla32[[#This Row],[SALIDAS]]</f>
        <v>2500</v>
      </c>
      <c r="K82" s="2">
        <v>186</v>
      </c>
      <c r="L82" s="2">
        <f>+Tabla32[[#This Row],[BALANCE INICIAL]]*Tabla32[[#This Row],[PRECIO]]</f>
        <v>465000</v>
      </c>
      <c r="M82" s="2">
        <f>+Tabla32[[#This Row],[ENTRADAS]]*Tabla32[[#This Row],[PRECIO]]</f>
        <v>0</v>
      </c>
      <c r="N82" s="2">
        <f>+Tabla32[[#This Row],[SALIDAS]]*Tabla32[[#This Row],[PRECIO]]</f>
        <v>0</v>
      </c>
      <c r="O82" s="2">
        <f>+Tabla32[[#This Row],[BALANCE INICIAL2]]+Tabla32[[#This Row],[ENTRADAS3]]-Tabla32[[#This Row],[SALIDAS4]]</f>
        <v>465000</v>
      </c>
    </row>
    <row r="83" spans="1:15">
      <c r="A83" s="9" t="s">
        <v>24</v>
      </c>
      <c r="B83" s="17" t="s">
        <v>875</v>
      </c>
      <c r="C83" t="s">
        <v>64</v>
      </c>
      <c r="D83" t="s">
        <v>919</v>
      </c>
      <c r="F83" s="9" t="s">
        <v>820</v>
      </c>
      <c r="G83">
        <v>0</v>
      </c>
      <c r="H83">
        <v>0</v>
      </c>
      <c r="I83" s="34">
        <v>0</v>
      </c>
      <c r="J83">
        <f>+Tabla32[[#This Row],[BALANCE INICIAL]]+Tabla32[[#This Row],[ENTRADAS]]-Tabla32[[#This Row],[SALIDAS]]</f>
        <v>0</v>
      </c>
      <c r="K83" s="2">
        <v>10138</v>
      </c>
      <c r="L83" s="2">
        <f>+Tabla32[[#This Row],[BALANCE INICIAL]]*Tabla32[[#This Row],[PRECIO]]</f>
        <v>0</v>
      </c>
      <c r="M83" s="2">
        <f>+Tabla32[[#This Row],[ENTRADAS]]*Tabla32[[#This Row],[PRECIO]]</f>
        <v>0</v>
      </c>
      <c r="N83" s="2">
        <f>+Tabla32[[#This Row],[SALIDAS]]*Tabla32[[#This Row],[PRECIO]]</f>
        <v>0</v>
      </c>
      <c r="O83" s="2">
        <f>+Tabla32[[#This Row],[BALANCE INICIAL2]]+Tabla32[[#This Row],[ENTRADAS3]]-Tabla32[[#This Row],[SALIDAS4]]</f>
        <v>0</v>
      </c>
    </row>
    <row r="84" spans="1:15">
      <c r="A84" s="9" t="s">
        <v>24</v>
      </c>
      <c r="B84" s="17" t="s">
        <v>875</v>
      </c>
      <c r="C84" t="s">
        <v>64</v>
      </c>
      <c r="D84" t="s">
        <v>155</v>
      </c>
      <c r="F84" s="9" t="s">
        <v>820</v>
      </c>
      <c r="G84">
        <v>12</v>
      </c>
      <c r="H84">
        <v>0</v>
      </c>
      <c r="I84" s="34">
        <v>0</v>
      </c>
      <c r="J84">
        <f>+Tabla32[[#This Row],[BALANCE INICIAL]]+Tabla32[[#This Row],[ENTRADAS]]-Tabla32[[#This Row],[SALIDAS]]</f>
        <v>12</v>
      </c>
      <c r="K84" s="2">
        <v>6860</v>
      </c>
      <c r="L84" s="2">
        <f>+Tabla32[[#This Row],[BALANCE INICIAL]]*Tabla32[[#This Row],[PRECIO]]</f>
        <v>82320</v>
      </c>
      <c r="M84" s="2">
        <f>+Tabla32[[#This Row],[ENTRADAS]]*Tabla32[[#This Row],[PRECIO]]</f>
        <v>0</v>
      </c>
      <c r="N84" s="2">
        <f>+Tabla32[[#This Row],[SALIDAS]]*Tabla32[[#This Row],[PRECIO]]</f>
        <v>0</v>
      </c>
      <c r="O84" s="2">
        <f>+Tabla32[[#This Row],[BALANCE INICIAL2]]+Tabla32[[#This Row],[ENTRADAS3]]-Tabla32[[#This Row],[SALIDAS4]]</f>
        <v>82320</v>
      </c>
    </row>
    <row r="85" spans="1:15">
      <c r="A85" s="9" t="s">
        <v>60</v>
      </c>
      <c r="B85" s="17" t="s">
        <v>885</v>
      </c>
      <c r="C85" t="s">
        <v>108</v>
      </c>
      <c r="D85" t="s">
        <v>652</v>
      </c>
      <c r="F85" s="9" t="s">
        <v>820</v>
      </c>
      <c r="G85">
        <v>1</v>
      </c>
      <c r="H85">
        <v>0</v>
      </c>
      <c r="I85" s="34">
        <v>0</v>
      </c>
      <c r="J85">
        <f>+Tabla32[[#This Row],[BALANCE INICIAL]]+Tabla32[[#This Row],[ENTRADAS]]-Tabla32[[#This Row],[SALIDAS]]</f>
        <v>1</v>
      </c>
      <c r="K85" s="2">
        <v>18500</v>
      </c>
      <c r="L85" s="2">
        <f>+Tabla32[[#This Row],[BALANCE INICIAL]]*Tabla32[[#This Row],[PRECIO]]</f>
        <v>18500</v>
      </c>
      <c r="M85" s="2">
        <f>+Tabla32[[#This Row],[ENTRADAS]]*Tabla32[[#This Row],[PRECIO]]</f>
        <v>0</v>
      </c>
      <c r="N85" s="2">
        <f>+Tabla32[[#This Row],[SALIDAS]]*Tabla32[[#This Row],[PRECIO]]</f>
        <v>0</v>
      </c>
      <c r="O85" s="2">
        <f>+Tabla32[[#This Row],[BALANCE INICIAL2]]+Tabla32[[#This Row],[ENTRADAS3]]-Tabla32[[#This Row],[SALIDAS4]]</f>
        <v>18500</v>
      </c>
    </row>
    <row r="86" spans="1:15">
      <c r="A86" s="9" t="s">
        <v>59</v>
      </c>
      <c r="B86" t="s">
        <v>880</v>
      </c>
      <c r="C86" t="s">
        <v>107</v>
      </c>
      <c r="D86" t="s">
        <v>712</v>
      </c>
      <c r="F86" s="9" t="s">
        <v>873</v>
      </c>
      <c r="G86">
        <v>1</v>
      </c>
      <c r="H86">
        <v>0</v>
      </c>
      <c r="I86" s="34">
        <v>0</v>
      </c>
      <c r="J86">
        <f>+Tabla32[[#This Row],[BALANCE INICIAL]]+Tabla32[[#This Row],[ENTRADAS]]-Tabla32[[#This Row],[SALIDAS]]</f>
        <v>1</v>
      </c>
      <c r="K86" s="2">
        <v>2337.02</v>
      </c>
      <c r="L86" s="2">
        <f>+Tabla32[[#This Row],[BALANCE INICIAL]]*Tabla32[[#This Row],[PRECIO]]</f>
        <v>2337.02</v>
      </c>
      <c r="M86" s="2">
        <f>+Tabla32[[#This Row],[ENTRADAS]]*Tabla32[[#This Row],[PRECIO]]</f>
        <v>0</v>
      </c>
      <c r="N86" s="2">
        <f>+Tabla32[[#This Row],[SALIDAS]]*Tabla32[[#This Row],[PRECIO]]</f>
        <v>0</v>
      </c>
      <c r="O86" s="2">
        <f>+Tabla32[[#This Row],[BALANCE INICIAL2]]+Tabla32[[#This Row],[ENTRADAS3]]-Tabla32[[#This Row],[SALIDAS4]]</f>
        <v>2337.02</v>
      </c>
    </row>
    <row r="87" spans="1:15">
      <c r="A87" s="9" t="s">
        <v>26</v>
      </c>
      <c r="B87" t="s">
        <v>887</v>
      </c>
      <c r="C87" t="s">
        <v>70</v>
      </c>
      <c r="D87" t="s">
        <v>156</v>
      </c>
      <c r="F87" s="9" t="s">
        <v>820</v>
      </c>
      <c r="G87">
        <v>37</v>
      </c>
      <c r="H87">
        <v>0</v>
      </c>
      <c r="I87" s="34">
        <v>0</v>
      </c>
      <c r="J87">
        <f>+Tabla32[[#This Row],[BALANCE INICIAL]]+Tabla32[[#This Row],[ENTRADAS]]-Tabla32[[#This Row],[SALIDAS]]</f>
        <v>37</v>
      </c>
      <c r="K87" s="2">
        <v>130</v>
      </c>
      <c r="L87" s="2">
        <f>+Tabla32[[#This Row],[BALANCE INICIAL]]*Tabla32[[#This Row],[PRECIO]]</f>
        <v>4810</v>
      </c>
      <c r="M87" s="2">
        <f>+Tabla32[[#This Row],[ENTRADAS]]*Tabla32[[#This Row],[PRECIO]]</f>
        <v>0</v>
      </c>
      <c r="N87" s="2">
        <f>+Tabla32[[#This Row],[SALIDAS]]*Tabla32[[#This Row],[PRECIO]]</f>
        <v>0</v>
      </c>
      <c r="O87" s="2">
        <f>+Tabla32[[#This Row],[BALANCE INICIAL2]]+Tabla32[[#This Row],[ENTRADAS3]]-Tabla32[[#This Row],[SALIDAS4]]</f>
        <v>4810</v>
      </c>
    </row>
    <row r="88" spans="1:15">
      <c r="A88" s="9" t="s">
        <v>26</v>
      </c>
      <c r="B88" t="s">
        <v>887</v>
      </c>
      <c r="C88" t="s">
        <v>70</v>
      </c>
      <c r="D88" t="s">
        <v>157</v>
      </c>
      <c r="F88" s="9" t="s">
        <v>820</v>
      </c>
      <c r="G88">
        <v>15</v>
      </c>
      <c r="H88">
        <v>0</v>
      </c>
      <c r="I88" s="34">
        <v>0</v>
      </c>
      <c r="J88">
        <f>+Tabla32[[#This Row],[BALANCE INICIAL]]+Tabla32[[#This Row],[ENTRADAS]]-Tabla32[[#This Row],[SALIDAS]]</f>
        <v>15</v>
      </c>
      <c r="K88" s="2">
        <v>53</v>
      </c>
      <c r="L88" s="2">
        <f>+Tabla32[[#This Row],[BALANCE INICIAL]]*Tabla32[[#This Row],[PRECIO]]</f>
        <v>795</v>
      </c>
      <c r="M88" s="2">
        <f>+Tabla32[[#This Row],[ENTRADAS]]*Tabla32[[#This Row],[PRECIO]]</f>
        <v>0</v>
      </c>
      <c r="N88" s="2">
        <f>+Tabla32[[#This Row],[SALIDAS]]*Tabla32[[#This Row],[PRECIO]]</f>
        <v>0</v>
      </c>
      <c r="O88" s="2">
        <f>+Tabla32[[#This Row],[BALANCE INICIAL2]]+Tabla32[[#This Row],[ENTRADAS3]]-Tabla32[[#This Row],[SALIDAS4]]</f>
        <v>795</v>
      </c>
    </row>
    <row r="89" spans="1:15">
      <c r="A89" s="9" t="s">
        <v>26</v>
      </c>
      <c r="B89" t="s">
        <v>887</v>
      </c>
      <c r="C89" t="s">
        <v>70</v>
      </c>
      <c r="D89" t="s">
        <v>132</v>
      </c>
      <c r="F89" s="9" t="s">
        <v>820</v>
      </c>
      <c r="G89">
        <v>1</v>
      </c>
      <c r="H89">
        <v>0</v>
      </c>
      <c r="I89" s="34">
        <v>0</v>
      </c>
      <c r="J89">
        <f>+Tabla32[[#This Row],[BALANCE INICIAL]]+Tabla32[[#This Row],[ENTRADAS]]-Tabla32[[#This Row],[SALIDAS]]</f>
        <v>1</v>
      </c>
      <c r="K89" s="2">
        <v>2200</v>
      </c>
      <c r="L89" s="2">
        <f>+Tabla32[[#This Row],[BALANCE INICIAL]]*Tabla32[[#This Row],[PRECIO]]</f>
        <v>2200</v>
      </c>
      <c r="M89" s="2">
        <f>+Tabla32[[#This Row],[ENTRADAS]]*Tabla32[[#This Row],[PRECIO]]</f>
        <v>0</v>
      </c>
      <c r="N89" s="2">
        <f>+Tabla32[[#This Row],[SALIDAS]]*Tabla32[[#This Row],[PRECIO]]</f>
        <v>0</v>
      </c>
      <c r="O89" s="2">
        <f>+Tabla32[[#This Row],[BALANCE INICIAL2]]+Tabla32[[#This Row],[ENTRADAS3]]-Tabla32[[#This Row],[SALIDAS4]]</f>
        <v>2200</v>
      </c>
    </row>
    <row r="90" spans="1:15" ht="15.75" customHeight="1">
      <c r="A90" s="13" t="s">
        <v>26</v>
      </c>
      <c r="B90" s="37" t="s">
        <v>887</v>
      </c>
      <c r="C90" s="61" t="s">
        <v>70</v>
      </c>
      <c r="D90" t="s">
        <v>1062</v>
      </c>
      <c r="E90" t="s">
        <v>1060</v>
      </c>
      <c r="F90" s="9" t="s">
        <v>830</v>
      </c>
      <c r="G90">
        <v>0</v>
      </c>
      <c r="H90">
        <v>1</v>
      </c>
      <c r="I90" s="34">
        <v>1</v>
      </c>
      <c r="J90">
        <f>+Tabla32[[#This Row],[BALANCE INICIAL]]+Tabla32[[#This Row],[ENTRADAS]]-Tabla32[[#This Row],[SALIDAS]]</f>
        <v>0</v>
      </c>
      <c r="K90" s="2">
        <v>3200</v>
      </c>
      <c r="L90" s="2">
        <f>+Tabla32[[#This Row],[BALANCE INICIAL]]*Tabla32[[#This Row],[PRECIO]]</f>
        <v>0</v>
      </c>
      <c r="M90" s="2">
        <f>+Tabla32[[#This Row],[ENTRADAS]]*Tabla32[[#This Row],[PRECIO]]</f>
        <v>3200</v>
      </c>
      <c r="N90" s="2">
        <f>+Tabla32[[#This Row],[SALIDAS]]*Tabla32[[#This Row],[PRECIO]]</f>
        <v>3200</v>
      </c>
      <c r="O90" s="2">
        <f>+Tabla32[[#This Row],[BALANCE INICIAL2]]+Tabla32[[#This Row],[ENTRADAS3]]-Tabla32[[#This Row],[SALIDAS4]]</f>
        <v>0</v>
      </c>
    </row>
    <row r="91" spans="1:15">
      <c r="A91" s="9" t="s">
        <v>28</v>
      </c>
      <c r="B91" t="s">
        <v>884</v>
      </c>
      <c r="C91" t="s">
        <v>74</v>
      </c>
      <c r="D91" t="s">
        <v>1132</v>
      </c>
      <c r="F91" s="9" t="s">
        <v>820</v>
      </c>
      <c r="G91">
        <v>12</v>
      </c>
      <c r="H91">
        <v>0</v>
      </c>
      <c r="I91" s="34">
        <v>12</v>
      </c>
      <c r="J91">
        <f>+Tabla32[[#This Row],[BALANCE INICIAL]]+Tabla32[[#This Row],[ENTRADAS]]-Tabla32[[#This Row],[SALIDAS]]</f>
        <v>0</v>
      </c>
      <c r="K91" s="2">
        <v>40</v>
      </c>
      <c r="L91" s="2">
        <f>+Tabla32[[#This Row],[BALANCE INICIAL]]*Tabla32[[#This Row],[PRECIO]]</f>
        <v>480</v>
      </c>
      <c r="M91" s="2">
        <f>+Tabla32[[#This Row],[ENTRADAS]]*Tabla32[[#This Row],[PRECIO]]</f>
        <v>0</v>
      </c>
      <c r="N91" s="2">
        <f>+Tabla32[[#This Row],[SALIDAS]]*Tabla32[[#This Row],[PRECIO]]</f>
        <v>480</v>
      </c>
      <c r="O91" s="2">
        <f>+Tabla32[[#This Row],[BALANCE INICIAL2]]+Tabla32[[#This Row],[ENTRADAS3]]-Tabla32[[#This Row],[SALIDAS4]]</f>
        <v>0</v>
      </c>
    </row>
    <row r="92" spans="1:15">
      <c r="A92" s="9" t="s">
        <v>28</v>
      </c>
      <c r="B92" t="s">
        <v>884</v>
      </c>
      <c r="C92" t="s">
        <v>74</v>
      </c>
      <c r="D92" t="s">
        <v>158</v>
      </c>
      <c r="F92" s="9" t="s">
        <v>830</v>
      </c>
      <c r="G92">
        <v>1</v>
      </c>
      <c r="H92">
        <v>0</v>
      </c>
      <c r="I92" s="34">
        <v>0</v>
      </c>
      <c r="J92">
        <f>+Tabla32[[#This Row],[BALANCE INICIAL]]+Tabla32[[#This Row],[ENTRADAS]]-Tabla32[[#This Row],[SALIDAS]]</f>
        <v>1</v>
      </c>
      <c r="K92" s="2">
        <v>53</v>
      </c>
      <c r="L92" s="2">
        <f>+Tabla32[[#This Row],[BALANCE INICIAL]]*Tabla32[[#This Row],[PRECIO]]</f>
        <v>53</v>
      </c>
      <c r="M92" s="2">
        <f>+Tabla32[[#This Row],[ENTRADAS]]*Tabla32[[#This Row],[PRECIO]]</f>
        <v>0</v>
      </c>
      <c r="N92" s="2">
        <f>+Tabla32[[#This Row],[SALIDAS]]*Tabla32[[#This Row],[PRECIO]]</f>
        <v>0</v>
      </c>
      <c r="O92" s="2">
        <f>+Tabla32[[#This Row],[BALANCE INICIAL2]]+Tabla32[[#This Row],[ENTRADAS3]]-Tabla32[[#This Row],[SALIDAS4]]</f>
        <v>53</v>
      </c>
    </row>
    <row r="93" spans="1:15">
      <c r="A93" s="9" t="s">
        <v>34</v>
      </c>
      <c r="B93" t="s">
        <v>877</v>
      </c>
      <c r="C93" t="s">
        <v>104</v>
      </c>
      <c r="D93" t="s">
        <v>1024</v>
      </c>
      <c r="E93" t="s">
        <v>1020</v>
      </c>
      <c r="F93" s="9" t="s">
        <v>910</v>
      </c>
      <c r="G93">
        <v>100</v>
      </c>
      <c r="H93">
        <v>0</v>
      </c>
      <c r="I93" s="34">
        <v>34</v>
      </c>
      <c r="J93">
        <f>+Tabla32[[#This Row],[BALANCE INICIAL]]+Tabla32[[#This Row],[ENTRADAS]]-Tabla32[[#This Row],[SALIDAS]]</f>
        <v>66</v>
      </c>
      <c r="K93" s="2">
        <v>69.599999999999994</v>
      </c>
      <c r="L93" s="2">
        <f>+Tabla32[[#This Row],[BALANCE INICIAL]]*Tabla32[[#This Row],[PRECIO]]</f>
        <v>6959.9999999999991</v>
      </c>
      <c r="M93" s="2">
        <f>+Tabla32[[#This Row],[ENTRADAS]]*Tabla32[[#This Row],[PRECIO]]</f>
        <v>0</v>
      </c>
      <c r="N93" s="2">
        <f>+Tabla32[[#This Row],[SALIDAS]]*Tabla32[[#This Row],[PRECIO]]</f>
        <v>2366.3999999999996</v>
      </c>
      <c r="O93" s="2">
        <f>+Tabla32[[#This Row],[BALANCE INICIAL2]]+Tabla32[[#This Row],[ENTRADAS3]]-Tabla32[[#This Row],[SALIDAS4]]</f>
        <v>4593.5999999999995</v>
      </c>
    </row>
    <row r="94" spans="1:15" ht="15.75" customHeight="1">
      <c r="A94" s="9" t="s">
        <v>34</v>
      </c>
      <c r="B94" t="s">
        <v>877</v>
      </c>
      <c r="C94" t="s">
        <v>104</v>
      </c>
      <c r="D94" t="s">
        <v>1023</v>
      </c>
      <c r="E94" t="s">
        <v>1021</v>
      </c>
      <c r="F94" s="9" t="s">
        <v>910</v>
      </c>
      <c r="G94">
        <v>75</v>
      </c>
      <c r="H94">
        <v>0</v>
      </c>
      <c r="I94" s="34">
        <v>5</v>
      </c>
      <c r="J94">
        <f>+Tabla32[[#This Row],[BALANCE INICIAL]]+Tabla32[[#This Row],[ENTRADAS]]-Tabla32[[#This Row],[SALIDAS]]</f>
        <v>70</v>
      </c>
      <c r="K94" s="2">
        <v>485</v>
      </c>
      <c r="L94" s="2">
        <f>+Tabla32[[#This Row],[BALANCE INICIAL]]*Tabla32[[#This Row],[PRECIO]]</f>
        <v>36375</v>
      </c>
      <c r="M94" s="2">
        <f>+Tabla32[[#This Row],[ENTRADAS]]*Tabla32[[#This Row],[PRECIO]]</f>
        <v>0</v>
      </c>
      <c r="N94" s="2">
        <f>+Tabla32[[#This Row],[SALIDAS]]*Tabla32[[#This Row],[PRECIO]]</f>
        <v>2425</v>
      </c>
      <c r="O94" s="2">
        <f>+Tabla32[[#This Row],[BALANCE INICIAL2]]+Tabla32[[#This Row],[ENTRADAS3]]-Tabla32[[#This Row],[SALIDAS4]]</f>
        <v>33950</v>
      </c>
    </row>
    <row r="95" spans="1:15">
      <c r="A95" s="9" t="s">
        <v>55</v>
      </c>
      <c r="B95" s="17" t="s">
        <v>905</v>
      </c>
      <c r="C95" t="s">
        <v>103</v>
      </c>
      <c r="D95" t="s">
        <v>154</v>
      </c>
      <c r="F95" s="9" t="s">
        <v>820</v>
      </c>
      <c r="G95">
        <v>0</v>
      </c>
      <c r="H95">
        <v>0</v>
      </c>
      <c r="I95" s="34">
        <v>0</v>
      </c>
      <c r="J95">
        <f>+Tabla32[[#This Row],[BALANCE INICIAL]]+Tabla32[[#This Row],[ENTRADAS]]-Tabla32[[#This Row],[SALIDAS]]</f>
        <v>0</v>
      </c>
      <c r="K95" s="2">
        <v>125</v>
      </c>
      <c r="L95" s="2">
        <f>+Tabla32[[#This Row],[BALANCE INICIAL]]*Tabla32[[#This Row],[PRECIO]]</f>
        <v>0</v>
      </c>
      <c r="M95" s="2">
        <f>+Tabla32[[#This Row],[ENTRADAS]]*Tabla32[[#This Row],[PRECIO]]</f>
        <v>0</v>
      </c>
      <c r="N95" s="2">
        <f>+Tabla32[[#This Row],[SALIDAS]]*Tabla32[[#This Row],[PRECIO]]</f>
        <v>0</v>
      </c>
      <c r="O95" s="2">
        <f>+Tabla32[[#This Row],[BALANCE INICIAL2]]+Tabla32[[#This Row],[ENTRADAS3]]-Tabla32[[#This Row],[SALIDAS4]]</f>
        <v>0</v>
      </c>
    </row>
    <row r="96" spans="1:15">
      <c r="A96" s="9" t="s">
        <v>24</v>
      </c>
      <c r="B96" s="17" t="s">
        <v>875</v>
      </c>
      <c r="C96" t="s">
        <v>64</v>
      </c>
      <c r="D96" t="s">
        <v>423</v>
      </c>
      <c r="F96" s="9" t="s">
        <v>820</v>
      </c>
      <c r="G96">
        <v>50</v>
      </c>
      <c r="H96">
        <v>0</v>
      </c>
      <c r="I96" s="34">
        <v>0</v>
      </c>
      <c r="J96">
        <f>+Tabla32[[#This Row],[BALANCE INICIAL]]+Tabla32[[#This Row],[ENTRADAS]]-Tabla32[[#This Row],[SALIDAS]]</f>
        <v>50</v>
      </c>
      <c r="K96" s="2">
        <v>240</v>
      </c>
      <c r="L96" s="2">
        <f>+Tabla32[[#This Row],[BALANCE INICIAL]]*Tabla32[[#This Row],[PRECIO]]</f>
        <v>12000</v>
      </c>
      <c r="M96" s="2">
        <f>+Tabla32[[#This Row],[ENTRADAS]]*Tabla32[[#This Row],[PRECIO]]</f>
        <v>0</v>
      </c>
      <c r="N96" s="2">
        <f>+Tabla32[[#This Row],[SALIDAS]]*Tabla32[[#This Row],[PRECIO]]</f>
        <v>0</v>
      </c>
      <c r="O96" s="2">
        <f>+Tabla32[[#This Row],[BALANCE INICIAL2]]+Tabla32[[#This Row],[ENTRADAS3]]-Tabla32[[#This Row],[SALIDAS4]]</f>
        <v>12000</v>
      </c>
    </row>
    <row r="97" spans="1:15">
      <c r="A97" s="9" t="s">
        <v>24</v>
      </c>
      <c r="B97" s="17" t="s">
        <v>875</v>
      </c>
      <c r="C97" t="s">
        <v>64</v>
      </c>
      <c r="D97" t="s">
        <v>131</v>
      </c>
      <c r="F97" s="9" t="s">
        <v>820</v>
      </c>
      <c r="G97">
        <v>1</v>
      </c>
      <c r="H97">
        <v>0</v>
      </c>
      <c r="I97" s="34">
        <v>0</v>
      </c>
      <c r="J97">
        <f>+Tabla32[[#This Row],[BALANCE INICIAL]]+Tabla32[[#This Row],[ENTRADAS]]-Tabla32[[#This Row],[SALIDAS]]</f>
        <v>1</v>
      </c>
      <c r="K97" s="2">
        <v>450</v>
      </c>
      <c r="L97" s="2">
        <f>+Tabla32[[#This Row],[BALANCE INICIAL]]*Tabla32[[#This Row],[PRECIO]]</f>
        <v>450</v>
      </c>
      <c r="M97" s="2">
        <f>+Tabla32[[#This Row],[ENTRADAS]]*Tabla32[[#This Row],[PRECIO]]</f>
        <v>0</v>
      </c>
      <c r="N97" s="2">
        <f>+Tabla32[[#This Row],[SALIDAS]]*Tabla32[[#This Row],[PRECIO]]</f>
        <v>0</v>
      </c>
      <c r="O97" s="2">
        <f>+Tabla32[[#This Row],[BALANCE INICIAL2]]+Tabla32[[#This Row],[ENTRADAS3]]-Tabla32[[#This Row],[SALIDAS4]]</f>
        <v>450</v>
      </c>
    </row>
    <row r="98" spans="1:15">
      <c r="A98" s="9" t="s">
        <v>24</v>
      </c>
      <c r="B98" s="17" t="s">
        <v>875</v>
      </c>
      <c r="C98" t="s">
        <v>64</v>
      </c>
      <c r="D98" t="s">
        <v>131</v>
      </c>
      <c r="F98" s="9" t="s">
        <v>820</v>
      </c>
      <c r="G98">
        <v>15</v>
      </c>
      <c r="H98">
        <v>0</v>
      </c>
      <c r="I98" s="34">
        <v>0</v>
      </c>
      <c r="J98">
        <f>+Tabla32[[#This Row],[BALANCE INICIAL]]+Tabla32[[#This Row],[ENTRADAS]]-Tabla32[[#This Row],[SALIDAS]]</f>
        <v>15</v>
      </c>
      <c r="K98" s="2">
        <v>158.5</v>
      </c>
      <c r="L98" s="2">
        <f>+Tabla32[[#This Row],[BALANCE INICIAL]]*Tabla32[[#This Row],[PRECIO]]</f>
        <v>2377.5</v>
      </c>
      <c r="M98" s="2">
        <f>+Tabla32[[#This Row],[ENTRADAS]]*Tabla32[[#This Row],[PRECIO]]</f>
        <v>0</v>
      </c>
      <c r="N98" s="2">
        <f>+Tabla32[[#This Row],[SALIDAS]]*Tabla32[[#This Row],[PRECIO]]</f>
        <v>0</v>
      </c>
      <c r="O98" s="2">
        <f>+Tabla32[[#This Row],[BALANCE INICIAL2]]+Tabla32[[#This Row],[ENTRADAS3]]-Tabla32[[#This Row],[SALIDAS4]]</f>
        <v>2377.5</v>
      </c>
    </row>
    <row r="99" spans="1:15">
      <c r="A99" s="9" t="s">
        <v>24</v>
      </c>
      <c r="B99" s="17" t="s">
        <v>875</v>
      </c>
      <c r="C99" t="s">
        <v>64</v>
      </c>
      <c r="D99" t="s">
        <v>418</v>
      </c>
      <c r="F99" s="9" t="s">
        <v>820</v>
      </c>
      <c r="G99">
        <v>12</v>
      </c>
      <c r="H99">
        <v>0</v>
      </c>
      <c r="I99" s="34">
        <v>0</v>
      </c>
      <c r="J99">
        <f>+Tabla32[[#This Row],[BALANCE INICIAL]]+Tabla32[[#This Row],[ENTRADAS]]-Tabla32[[#This Row],[SALIDAS]]</f>
        <v>12</v>
      </c>
      <c r="K99" s="2">
        <v>238</v>
      </c>
      <c r="L99" s="2">
        <f>+Tabla32[[#This Row],[BALANCE INICIAL]]*Tabla32[[#This Row],[PRECIO]]</f>
        <v>2856</v>
      </c>
      <c r="M99" s="2">
        <f>+Tabla32[[#This Row],[ENTRADAS]]*Tabla32[[#This Row],[PRECIO]]</f>
        <v>0</v>
      </c>
      <c r="N99" s="2">
        <f>+Tabla32[[#This Row],[SALIDAS]]*Tabla32[[#This Row],[PRECIO]]</f>
        <v>0</v>
      </c>
      <c r="O99" s="2">
        <f>+Tabla32[[#This Row],[BALANCE INICIAL2]]+Tabla32[[#This Row],[ENTRADAS3]]-Tabla32[[#This Row],[SALIDAS4]]</f>
        <v>2856</v>
      </c>
    </row>
    <row r="100" spans="1:15">
      <c r="A100" s="9" t="s">
        <v>24</v>
      </c>
      <c r="B100" s="17" t="s">
        <v>875</v>
      </c>
      <c r="C100" t="s">
        <v>64</v>
      </c>
      <c r="D100" t="s">
        <v>992</v>
      </c>
      <c r="E100" t="s">
        <v>993</v>
      </c>
      <c r="F100" s="9" t="s">
        <v>820</v>
      </c>
      <c r="G100">
        <v>12</v>
      </c>
      <c r="H100">
        <v>0</v>
      </c>
      <c r="I100" s="34">
        <v>0</v>
      </c>
      <c r="J100">
        <f>+Tabla32[[#This Row],[BALANCE INICIAL]]+Tabla32[[#This Row],[ENTRADAS]]-Tabla32[[#This Row],[SALIDAS]]</f>
        <v>12</v>
      </c>
      <c r="K100" s="2">
        <v>1494.07</v>
      </c>
      <c r="L100" s="2">
        <f>+Tabla32[[#This Row],[BALANCE INICIAL]]*Tabla32[[#This Row],[PRECIO]]</f>
        <v>17928.84</v>
      </c>
      <c r="M100" s="2">
        <f>+Tabla32[[#This Row],[ENTRADAS]]*Tabla32[[#This Row],[PRECIO]]</f>
        <v>0</v>
      </c>
      <c r="N100" s="2">
        <f>+Tabla32[[#This Row],[SALIDAS]]*Tabla32[[#This Row],[PRECIO]]</f>
        <v>0</v>
      </c>
      <c r="O100" s="2">
        <f>+Tabla32[[#This Row],[BALANCE INICIAL2]]+Tabla32[[#This Row],[ENTRADAS3]]-Tabla32[[#This Row],[SALIDAS4]]</f>
        <v>17928.84</v>
      </c>
    </row>
    <row r="101" spans="1:15">
      <c r="A101" s="9" t="s">
        <v>1159</v>
      </c>
      <c r="B101" s="17" t="s">
        <v>1160</v>
      </c>
      <c r="C101" t="s">
        <v>1161</v>
      </c>
      <c r="D101" t="s">
        <v>413</v>
      </c>
      <c r="F101" s="9" t="s">
        <v>820</v>
      </c>
      <c r="G101">
        <v>18</v>
      </c>
      <c r="H101">
        <v>0</v>
      </c>
      <c r="I101" s="34">
        <v>4</v>
      </c>
      <c r="J101">
        <f>+Tabla32[[#This Row],[BALANCE INICIAL]]+Tabla32[[#This Row],[ENTRADAS]]-Tabla32[[#This Row],[SALIDAS]]</f>
        <v>14</v>
      </c>
      <c r="K101" s="2">
        <v>93.29</v>
      </c>
      <c r="L101" s="2">
        <f>+Tabla32[[#This Row],[BALANCE INICIAL]]*Tabla32[[#This Row],[PRECIO]]</f>
        <v>1679.22</v>
      </c>
      <c r="M101" s="2">
        <f>+Tabla32[[#This Row],[ENTRADAS]]*Tabla32[[#This Row],[PRECIO]]</f>
        <v>0</v>
      </c>
      <c r="N101" s="2">
        <f>+Tabla32[[#This Row],[SALIDAS]]*Tabla32[[#This Row],[PRECIO]]</f>
        <v>373.16</v>
      </c>
      <c r="O101" s="2">
        <f>+Tabla32[[#This Row],[BALANCE INICIAL2]]+Tabla32[[#This Row],[ENTRADAS3]]-Tabla32[[#This Row],[SALIDAS4]]</f>
        <v>1306.06</v>
      </c>
    </row>
    <row r="102" spans="1:15">
      <c r="A102" s="9" t="s">
        <v>59</v>
      </c>
      <c r="B102" s="17" t="s">
        <v>880</v>
      </c>
      <c r="C102" t="s">
        <v>107</v>
      </c>
      <c r="D102" t="s">
        <v>698</v>
      </c>
      <c r="F102" s="9" t="s">
        <v>820</v>
      </c>
      <c r="G102">
        <v>0</v>
      </c>
      <c r="H102">
        <v>0</v>
      </c>
      <c r="I102" s="34">
        <v>0</v>
      </c>
      <c r="J102">
        <f>+Tabla32[[#This Row],[BALANCE INICIAL]]+Tabla32[[#This Row],[ENTRADAS]]-Tabla32[[#This Row],[SALIDAS]]</f>
        <v>0</v>
      </c>
      <c r="K102" s="2">
        <v>1250</v>
      </c>
      <c r="L102" s="2">
        <f>+Tabla32[[#This Row],[BALANCE INICIAL]]*Tabla32[[#This Row],[PRECIO]]</f>
        <v>0</v>
      </c>
      <c r="M102" s="2">
        <f>+Tabla32[[#This Row],[ENTRADAS]]*Tabla32[[#This Row],[PRECIO]]</f>
        <v>0</v>
      </c>
      <c r="N102" s="2">
        <f>+Tabla32[[#This Row],[SALIDAS]]*Tabla32[[#This Row],[PRECIO]]</f>
        <v>0</v>
      </c>
      <c r="O102" s="2">
        <f>+Tabla32[[#This Row],[BALANCE INICIAL2]]+Tabla32[[#This Row],[ENTRADAS3]]-Tabla32[[#This Row],[SALIDAS4]]</f>
        <v>0</v>
      </c>
    </row>
    <row r="103" spans="1:15">
      <c r="A103" s="9" t="s">
        <v>28</v>
      </c>
      <c r="B103" t="s">
        <v>884</v>
      </c>
      <c r="C103" t="s">
        <v>74</v>
      </c>
      <c r="D103" t="s">
        <v>928</v>
      </c>
      <c r="F103" s="9" t="s">
        <v>820</v>
      </c>
      <c r="G103">
        <v>10</v>
      </c>
      <c r="H103">
        <v>0</v>
      </c>
      <c r="I103" s="34">
        <v>5</v>
      </c>
      <c r="J103">
        <f>+Tabla32[[#This Row],[BALANCE INICIAL]]+Tabla32[[#This Row],[ENTRADAS]]-Tabla32[[#This Row],[SALIDAS]]</f>
        <v>5</v>
      </c>
      <c r="K103" s="2">
        <v>355.93</v>
      </c>
      <c r="L103" s="2">
        <f>+Tabla32[[#This Row],[BALANCE INICIAL]]*Tabla32[[#This Row],[PRECIO]]</f>
        <v>3559.3</v>
      </c>
      <c r="M103" s="2">
        <f>+Tabla32[[#This Row],[ENTRADAS]]*Tabla32[[#This Row],[PRECIO]]</f>
        <v>0</v>
      </c>
      <c r="N103" s="2">
        <f>+Tabla32[[#This Row],[SALIDAS]]*Tabla32[[#This Row],[PRECIO]]</f>
        <v>1779.65</v>
      </c>
      <c r="O103" s="2">
        <f>+Tabla32[[#This Row],[BALANCE INICIAL2]]+Tabla32[[#This Row],[ENTRADAS3]]-Tabla32[[#This Row],[SALIDAS4]]</f>
        <v>1779.65</v>
      </c>
    </row>
    <row r="104" spans="1:15">
      <c r="A104" s="9" t="s">
        <v>30</v>
      </c>
      <c r="B104" s="17" t="s">
        <v>876</v>
      </c>
      <c r="C104" t="s">
        <v>73</v>
      </c>
      <c r="D104" t="s">
        <v>153</v>
      </c>
      <c r="F104" s="9" t="s">
        <v>820</v>
      </c>
      <c r="G104">
        <v>0</v>
      </c>
      <c r="H104">
        <v>0</v>
      </c>
      <c r="I104" s="34">
        <v>0</v>
      </c>
      <c r="J104">
        <f>+Tabla32[[#This Row],[BALANCE INICIAL]]+Tabla32[[#This Row],[ENTRADAS]]-Tabla32[[#This Row],[SALIDAS]]</f>
        <v>0</v>
      </c>
      <c r="K104" s="2">
        <v>400</v>
      </c>
      <c r="L104" s="2">
        <f>+Tabla32[[#This Row],[BALANCE INICIAL]]*Tabla32[[#This Row],[PRECIO]]</f>
        <v>0</v>
      </c>
      <c r="M104" s="2">
        <f>+Tabla32[[#This Row],[ENTRADAS]]*Tabla32[[#This Row],[PRECIO]]</f>
        <v>0</v>
      </c>
      <c r="N104" s="2">
        <f>+Tabla32[[#This Row],[SALIDAS]]*Tabla32[[#This Row],[PRECIO]]</f>
        <v>0</v>
      </c>
      <c r="O104" s="2">
        <f>+Tabla32[[#This Row],[BALANCE INICIAL2]]+Tabla32[[#This Row],[ENTRADAS3]]-Tabla32[[#This Row],[SALIDAS4]]</f>
        <v>0</v>
      </c>
    </row>
    <row r="105" spans="1:15">
      <c r="A105" s="9" t="s">
        <v>59</v>
      </c>
      <c r="B105" s="17" t="s">
        <v>880</v>
      </c>
      <c r="C105" t="s">
        <v>107</v>
      </c>
      <c r="D105" t="s">
        <v>653</v>
      </c>
      <c r="F105" s="9" t="s">
        <v>820</v>
      </c>
      <c r="G105">
        <v>71</v>
      </c>
      <c r="H105">
        <v>0</v>
      </c>
      <c r="I105" s="34">
        <v>0</v>
      </c>
      <c r="J105">
        <f>+Tabla32[[#This Row],[BALANCE INICIAL]]+Tabla32[[#This Row],[ENTRADAS]]-Tabla32[[#This Row],[SALIDAS]]</f>
        <v>71</v>
      </c>
      <c r="K105" s="2">
        <v>160</v>
      </c>
      <c r="L105" s="2">
        <f>+Tabla32[[#This Row],[BALANCE INICIAL]]*Tabla32[[#This Row],[PRECIO]]</f>
        <v>11360</v>
      </c>
      <c r="M105" s="2">
        <f>+Tabla32[[#This Row],[ENTRADAS]]*Tabla32[[#This Row],[PRECIO]]</f>
        <v>0</v>
      </c>
      <c r="N105" s="2">
        <f>+Tabla32[[#This Row],[SALIDAS]]*Tabla32[[#This Row],[PRECIO]]</f>
        <v>0</v>
      </c>
      <c r="O105" s="2">
        <f>+Tabla32[[#This Row],[BALANCE INICIAL2]]+Tabla32[[#This Row],[ENTRADAS3]]-Tabla32[[#This Row],[SALIDAS4]]</f>
        <v>11360</v>
      </c>
    </row>
    <row r="106" spans="1:15">
      <c r="A106" s="9" t="s">
        <v>59</v>
      </c>
      <c r="B106" s="17" t="s">
        <v>880</v>
      </c>
      <c r="C106" t="s">
        <v>107</v>
      </c>
      <c r="D106" t="s">
        <v>654</v>
      </c>
      <c r="F106" s="9" t="s">
        <v>820</v>
      </c>
      <c r="G106">
        <v>66</v>
      </c>
      <c r="H106">
        <v>0</v>
      </c>
      <c r="I106" s="34">
        <v>0</v>
      </c>
      <c r="J106">
        <f>+Tabla32[[#This Row],[BALANCE INICIAL]]+Tabla32[[#This Row],[ENTRADAS]]-Tabla32[[#This Row],[SALIDAS]]</f>
        <v>66</v>
      </c>
      <c r="K106" s="2">
        <v>180</v>
      </c>
      <c r="L106" s="2">
        <f>+Tabla32[[#This Row],[BALANCE INICIAL]]*Tabla32[[#This Row],[PRECIO]]</f>
        <v>11880</v>
      </c>
      <c r="M106" s="2">
        <f>+Tabla32[[#This Row],[ENTRADAS]]*Tabla32[[#This Row],[PRECIO]]</f>
        <v>0</v>
      </c>
      <c r="N106" s="2">
        <f>+Tabla32[[#This Row],[SALIDAS]]*Tabla32[[#This Row],[PRECIO]]</f>
        <v>0</v>
      </c>
      <c r="O106" s="2">
        <f>+Tabla32[[#This Row],[BALANCE INICIAL2]]+Tabla32[[#This Row],[ENTRADAS3]]-Tabla32[[#This Row],[SALIDAS4]]</f>
        <v>11880</v>
      </c>
    </row>
    <row r="107" spans="1:15">
      <c r="A107" s="9" t="s">
        <v>59</v>
      </c>
      <c r="B107" s="17" t="s">
        <v>880</v>
      </c>
      <c r="C107" t="s">
        <v>107</v>
      </c>
      <c r="D107" t="s">
        <v>655</v>
      </c>
      <c r="F107" s="9" t="s">
        <v>820</v>
      </c>
      <c r="G107">
        <v>165</v>
      </c>
      <c r="H107">
        <v>0</v>
      </c>
      <c r="I107" s="34">
        <v>0</v>
      </c>
      <c r="J107">
        <f>+Tabla32[[#This Row],[BALANCE INICIAL]]+Tabla32[[#This Row],[ENTRADAS]]-Tabla32[[#This Row],[SALIDAS]]</f>
        <v>165</v>
      </c>
      <c r="K107" s="2">
        <v>110</v>
      </c>
      <c r="L107" s="2">
        <f>+Tabla32[[#This Row],[BALANCE INICIAL]]*Tabla32[[#This Row],[PRECIO]]</f>
        <v>18150</v>
      </c>
      <c r="M107" s="2">
        <f>+Tabla32[[#This Row],[ENTRADAS]]*Tabla32[[#This Row],[PRECIO]]</f>
        <v>0</v>
      </c>
      <c r="N107" s="2">
        <f>+Tabla32[[#This Row],[SALIDAS]]*Tabla32[[#This Row],[PRECIO]]</f>
        <v>0</v>
      </c>
      <c r="O107" s="2">
        <f>+Tabla32[[#This Row],[BALANCE INICIAL2]]+Tabla32[[#This Row],[ENTRADAS3]]-Tabla32[[#This Row],[SALIDAS4]]</f>
        <v>18150</v>
      </c>
    </row>
    <row r="108" spans="1:15">
      <c r="A108" s="9" t="s">
        <v>24</v>
      </c>
      <c r="B108" s="17" t="s">
        <v>875</v>
      </c>
      <c r="C108" t="s">
        <v>64</v>
      </c>
      <c r="D108" t="s">
        <v>419</v>
      </c>
      <c r="F108" s="9" t="s">
        <v>820</v>
      </c>
      <c r="G108">
        <v>4</v>
      </c>
      <c r="H108">
        <v>0</v>
      </c>
      <c r="I108" s="34">
        <v>0</v>
      </c>
      <c r="J108">
        <f>+Tabla32[[#This Row],[BALANCE INICIAL]]+Tabla32[[#This Row],[ENTRADAS]]-Tabla32[[#This Row],[SALIDAS]]</f>
        <v>4</v>
      </c>
      <c r="K108" s="2">
        <v>849</v>
      </c>
      <c r="L108" s="2">
        <f>+Tabla32[[#This Row],[BALANCE INICIAL]]*Tabla32[[#This Row],[PRECIO]]</f>
        <v>3396</v>
      </c>
      <c r="M108" s="2">
        <f>+Tabla32[[#This Row],[ENTRADAS]]*Tabla32[[#This Row],[PRECIO]]</f>
        <v>0</v>
      </c>
      <c r="N108" s="2">
        <f>+Tabla32[[#This Row],[SALIDAS]]*Tabla32[[#This Row],[PRECIO]]</f>
        <v>0</v>
      </c>
      <c r="O108" s="2">
        <f>+Tabla32[[#This Row],[BALANCE INICIAL2]]+Tabla32[[#This Row],[ENTRADAS3]]-Tabla32[[#This Row],[SALIDAS4]]</f>
        <v>3396</v>
      </c>
    </row>
    <row r="109" spans="1:15">
      <c r="A109" s="9" t="s">
        <v>24</v>
      </c>
      <c r="B109" s="17" t="s">
        <v>875</v>
      </c>
      <c r="C109" t="s">
        <v>64</v>
      </c>
      <c r="D109" t="s">
        <v>417</v>
      </c>
      <c r="F109" s="9" t="s">
        <v>820</v>
      </c>
      <c r="G109">
        <v>8</v>
      </c>
      <c r="H109">
        <v>0</v>
      </c>
      <c r="I109" s="34">
        <v>0</v>
      </c>
      <c r="J109">
        <f>+Tabla32[[#This Row],[BALANCE INICIAL]]+Tabla32[[#This Row],[ENTRADAS]]-Tabla32[[#This Row],[SALIDAS]]</f>
        <v>8</v>
      </c>
      <c r="K109" s="2">
        <v>344</v>
      </c>
      <c r="L109" s="2">
        <f>+Tabla32[[#This Row],[BALANCE INICIAL]]*Tabla32[[#This Row],[PRECIO]]</f>
        <v>2752</v>
      </c>
      <c r="M109" s="2">
        <f>+Tabla32[[#This Row],[ENTRADAS]]*Tabla32[[#This Row],[PRECIO]]</f>
        <v>0</v>
      </c>
      <c r="N109" s="2">
        <f>+Tabla32[[#This Row],[SALIDAS]]*Tabla32[[#This Row],[PRECIO]]</f>
        <v>0</v>
      </c>
      <c r="O109" s="2">
        <f>+Tabla32[[#This Row],[BALANCE INICIAL2]]+Tabla32[[#This Row],[ENTRADAS3]]-Tabla32[[#This Row],[SALIDAS4]]</f>
        <v>2752</v>
      </c>
    </row>
    <row r="110" spans="1:15">
      <c r="A110" s="9" t="s">
        <v>24</v>
      </c>
      <c r="B110" s="17" t="s">
        <v>875</v>
      </c>
      <c r="C110" t="s">
        <v>64</v>
      </c>
      <c r="D110" t="s">
        <v>917</v>
      </c>
      <c r="F110" s="9" t="s">
        <v>820</v>
      </c>
      <c r="G110">
        <v>4</v>
      </c>
      <c r="H110">
        <v>0</v>
      </c>
      <c r="I110" s="34">
        <v>0</v>
      </c>
      <c r="J110">
        <f>+Tabla32[[#This Row],[BALANCE INICIAL]]+Tabla32[[#This Row],[ENTRADAS]]-Tabla32[[#This Row],[SALIDAS]]</f>
        <v>4</v>
      </c>
      <c r="K110" s="2">
        <v>6840</v>
      </c>
      <c r="L110" s="2">
        <f>+Tabla32[[#This Row],[BALANCE INICIAL]]*Tabla32[[#This Row],[PRECIO]]</f>
        <v>27360</v>
      </c>
      <c r="M110" s="2">
        <f>+Tabla32[[#This Row],[ENTRADAS]]*Tabla32[[#This Row],[PRECIO]]</f>
        <v>0</v>
      </c>
      <c r="N110" s="2">
        <f>+Tabla32[[#This Row],[SALIDAS]]*Tabla32[[#This Row],[PRECIO]]</f>
        <v>0</v>
      </c>
      <c r="O110" s="2">
        <f>+Tabla32[[#This Row],[BALANCE INICIAL2]]+Tabla32[[#This Row],[ENTRADAS3]]-Tabla32[[#This Row],[SALIDAS4]]</f>
        <v>27360</v>
      </c>
    </row>
    <row r="111" spans="1:15">
      <c r="A111" s="9" t="s">
        <v>24</v>
      </c>
      <c r="B111" s="17" t="s">
        <v>875</v>
      </c>
      <c r="C111" t="s">
        <v>64</v>
      </c>
      <c r="D111" t="s">
        <v>918</v>
      </c>
      <c r="F111" s="9" t="s">
        <v>820</v>
      </c>
      <c r="G111">
        <v>4</v>
      </c>
      <c r="H111">
        <v>0</v>
      </c>
      <c r="I111" s="34">
        <v>0</v>
      </c>
      <c r="J111">
        <f>+Tabla32[[#This Row],[BALANCE INICIAL]]+Tabla32[[#This Row],[ENTRADAS]]-Tabla32[[#This Row],[SALIDAS]]</f>
        <v>4</v>
      </c>
      <c r="K111" s="2">
        <v>3525</v>
      </c>
      <c r="L111" s="2">
        <f>+Tabla32[[#This Row],[BALANCE INICIAL]]*Tabla32[[#This Row],[PRECIO]]</f>
        <v>14100</v>
      </c>
      <c r="M111" s="2">
        <f>+Tabla32[[#This Row],[ENTRADAS]]*Tabla32[[#This Row],[PRECIO]]</f>
        <v>0</v>
      </c>
      <c r="N111" s="2">
        <f>+Tabla32[[#This Row],[SALIDAS]]*Tabla32[[#This Row],[PRECIO]]</f>
        <v>0</v>
      </c>
      <c r="O111" s="2">
        <f>+Tabla32[[#This Row],[BALANCE INICIAL2]]+Tabla32[[#This Row],[ENTRADAS3]]-Tabla32[[#This Row],[SALIDAS4]]</f>
        <v>14100</v>
      </c>
    </row>
    <row r="112" spans="1:15">
      <c r="A112" s="9" t="s">
        <v>24</v>
      </c>
      <c r="B112" s="17" t="s">
        <v>875</v>
      </c>
      <c r="C112" t="s">
        <v>64</v>
      </c>
      <c r="D112" t="s">
        <v>130</v>
      </c>
      <c r="F112" s="9" t="s">
        <v>820</v>
      </c>
      <c r="G112">
        <v>5</v>
      </c>
      <c r="H112">
        <v>0</v>
      </c>
      <c r="I112" s="34">
        <v>0</v>
      </c>
      <c r="J112">
        <f>+Tabla32[[#This Row],[BALANCE INICIAL]]+Tabla32[[#This Row],[ENTRADAS]]-Tabla32[[#This Row],[SALIDAS]]</f>
        <v>5</v>
      </c>
      <c r="K112" s="2">
        <v>1295</v>
      </c>
      <c r="L112" s="2">
        <f>+Tabla32[[#This Row],[BALANCE INICIAL]]*Tabla32[[#This Row],[PRECIO]]</f>
        <v>6475</v>
      </c>
      <c r="M112" s="2">
        <f>+Tabla32[[#This Row],[ENTRADAS]]*Tabla32[[#This Row],[PRECIO]]</f>
        <v>0</v>
      </c>
      <c r="N112" s="2">
        <f>+Tabla32[[#This Row],[SALIDAS]]*Tabla32[[#This Row],[PRECIO]]</f>
        <v>0</v>
      </c>
      <c r="O112" s="2">
        <f>+Tabla32[[#This Row],[BALANCE INICIAL2]]+Tabla32[[#This Row],[ENTRADAS3]]-Tabla32[[#This Row],[SALIDAS4]]</f>
        <v>6475</v>
      </c>
    </row>
    <row r="113" spans="1:15">
      <c r="A113" s="9" t="s">
        <v>24</v>
      </c>
      <c r="B113" s="17" t="s">
        <v>875</v>
      </c>
      <c r="C113" t="s">
        <v>64</v>
      </c>
      <c r="D113" t="s">
        <v>129</v>
      </c>
      <c r="F113" s="9" t="s">
        <v>820</v>
      </c>
      <c r="G113">
        <v>5</v>
      </c>
      <c r="H113">
        <v>0</v>
      </c>
      <c r="I113" s="34">
        <v>0</v>
      </c>
      <c r="J113">
        <f>+Tabla32[[#This Row],[BALANCE INICIAL]]+Tabla32[[#This Row],[ENTRADAS]]-Tabla32[[#This Row],[SALIDAS]]</f>
        <v>5</v>
      </c>
      <c r="K113" s="2">
        <v>120</v>
      </c>
      <c r="L113" s="2">
        <f>+Tabla32[[#This Row],[BALANCE INICIAL]]*Tabla32[[#This Row],[PRECIO]]</f>
        <v>600</v>
      </c>
      <c r="M113" s="2">
        <f>+Tabla32[[#This Row],[ENTRADAS]]*Tabla32[[#This Row],[PRECIO]]</f>
        <v>0</v>
      </c>
      <c r="N113" s="2">
        <f>+Tabla32[[#This Row],[SALIDAS]]*Tabla32[[#This Row],[PRECIO]]</f>
        <v>0</v>
      </c>
      <c r="O113" s="2">
        <f>+Tabla32[[#This Row],[BALANCE INICIAL2]]+Tabla32[[#This Row],[ENTRADAS3]]-Tabla32[[#This Row],[SALIDAS4]]</f>
        <v>600</v>
      </c>
    </row>
    <row r="114" spans="1:15" ht="16.5" customHeight="1">
      <c r="A114" s="13" t="s">
        <v>31</v>
      </c>
      <c r="B114" s="37" t="s">
        <v>897</v>
      </c>
      <c r="C114" s="36" t="s">
        <v>75</v>
      </c>
      <c r="D114" t="s">
        <v>160</v>
      </c>
      <c r="E114" t="s">
        <v>1020</v>
      </c>
      <c r="F114" s="9" t="s">
        <v>820</v>
      </c>
      <c r="G114">
        <v>125</v>
      </c>
      <c r="H114">
        <v>0</v>
      </c>
      <c r="I114" s="34">
        <v>0</v>
      </c>
      <c r="J114">
        <f>+Tabla32[[#This Row],[BALANCE INICIAL]]+Tabla32[[#This Row],[ENTRADAS]]-Tabla32[[#This Row],[SALIDAS]]</f>
        <v>125</v>
      </c>
      <c r="K114" s="2">
        <v>15</v>
      </c>
      <c r="L114" s="2">
        <f>+Tabla32[[#This Row],[BALANCE INICIAL]]*Tabla32[[#This Row],[PRECIO]]</f>
        <v>1875</v>
      </c>
      <c r="M114" s="2">
        <f>+Tabla32[[#This Row],[ENTRADAS]]*Tabla32[[#This Row],[PRECIO]]</f>
        <v>0</v>
      </c>
      <c r="N114" s="2">
        <f>+Tabla32[[#This Row],[SALIDAS]]*Tabla32[[#This Row],[PRECIO]]</f>
        <v>0</v>
      </c>
      <c r="O114" s="2">
        <f>+Tabla32[[#This Row],[BALANCE INICIAL2]]+Tabla32[[#This Row],[ENTRADAS3]]-Tabla32[[#This Row],[SALIDAS4]]</f>
        <v>1875</v>
      </c>
    </row>
    <row r="115" spans="1:15" ht="17.25" customHeight="1">
      <c r="A115" s="13" t="s">
        <v>31</v>
      </c>
      <c r="B115" s="37" t="s">
        <v>897</v>
      </c>
      <c r="C115" s="36" t="s">
        <v>75</v>
      </c>
      <c r="D115" t="s">
        <v>160</v>
      </c>
      <c r="F115" s="9" t="s">
        <v>820</v>
      </c>
      <c r="G115">
        <v>145</v>
      </c>
      <c r="H115">
        <v>0</v>
      </c>
      <c r="I115" s="34">
        <v>0</v>
      </c>
      <c r="J115">
        <f>+Tabla32[[#This Row],[BALANCE INICIAL]]+Tabla32[[#This Row],[ENTRADAS]]-Tabla32[[#This Row],[SALIDAS]]</f>
        <v>145</v>
      </c>
      <c r="K115" s="2">
        <v>10</v>
      </c>
      <c r="L115" s="2">
        <f>+Tabla32[[#This Row],[BALANCE INICIAL]]*Tabla32[[#This Row],[PRECIO]]</f>
        <v>1450</v>
      </c>
      <c r="M115" s="2">
        <f>+Tabla32[[#This Row],[ENTRADAS]]*Tabla32[[#This Row],[PRECIO]]</f>
        <v>0</v>
      </c>
      <c r="N115" s="2">
        <f>+Tabla32[[#This Row],[SALIDAS]]*Tabla32[[#This Row],[PRECIO]]</f>
        <v>0</v>
      </c>
      <c r="O115" s="2">
        <f>+Tabla32[[#This Row],[BALANCE INICIAL2]]+Tabla32[[#This Row],[ENTRADAS3]]-Tabla32[[#This Row],[SALIDAS4]]</f>
        <v>1450</v>
      </c>
    </row>
    <row r="116" spans="1:15" ht="17.25" customHeight="1">
      <c r="A116" s="13" t="s">
        <v>31</v>
      </c>
      <c r="B116" s="37" t="s">
        <v>897</v>
      </c>
      <c r="C116" s="36" t="s">
        <v>75</v>
      </c>
      <c r="D116" t="s">
        <v>159</v>
      </c>
      <c r="F116" s="9" t="s">
        <v>820</v>
      </c>
      <c r="G116">
        <v>145</v>
      </c>
      <c r="H116">
        <v>0</v>
      </c>
      <c r="I116" s="34">
        <v>0</v>
      </c>
      <c r="J116">
        <f>+Tabla32[[#This Row],[BALANCE INICIAL]]+Tabla32[[#This Row],[ENTRADAS]]-Tabla32[[#This Row],[SALIDAS]]</f>
        <v>145</v>
      </c>
      <c r="K116" s="2">
        <v>13.18</v>
      </c>
      <c r="L116" s="2">
        <f>+Tabla32[[#This Row],[BALANCE INICIAL]]*Tabla32[[#This Row],[PRECIO]]</f>
        <v>1911.1</v>
      </c>
      <c r="M116" s="2">
        <f>+Tabla32[[#This Row],[ENTRADAS]]*Tabla32[[#This Row],[PRECIO]]</f>
        <v>0</v>
      </c>
      <c r="N116" s="2">
        <f>+Tabla32[[#This Row],[SALIDAS]]*Tabla32[[#This Row],[PRECIO]]</f>
        <v>0</v>
      </c>
      <c r="O116" s="2">
        <f>+Tabla32[[#This Row],[BALANCE INICIAL2]]+Tabla32[[#This Row],[ENTRADAS3]]-Tabla32[[#This Row],[SALIDAS4]]</f>
        <v>1911.1</v>
      </c>
    </row>
    <row r="117" spans="1:15">
      <c r="A117" s="9" t="s">
        <v>29</v>
      </c>
      <c r="B117" t="s">
        <v>878</v>
      </c>
      <c r="C117" t="s">
        <v>102</v>
      </c>
      <c r="D117" t="s">
        <v>542</v>
      </c>
      <c r="F117" s="9" t="s">
        <v>820</v>
      </c>
      <c r="G117">
        <v>1</v>
      </c>
      <c r="H117">
        <v>0</v>
      </c>
      <c r="I117" s="34">
        <v>0</v>
      </c>
      <c r="J117">
        <f>+Tabla32[[#This Row],[BALANCE INICIAL]]+Tabla32[[#This Row],[ENTRADAS]]-Tabla32[[#This Row],[SALIDAS]]</f>
        <v>1</v>
      </c>
      <c r="K117" s="2">
        <v>3200</v>
      </c>
      <c r="L117" s="2">
        <f>+Tabla32[[#This Row],[BALANCE INICIAL]]*Tabla32[[#This Row],[PRECIO]]</f>
        <v>3200</v>
      </c>
      <c r="M117" s="2">
        <f>+Tabla32[[#This Row],[ENTRADAS]]*Tabla32[[#This Row],[PRECIO]]</f>
        <v>0</v>
      </c>
      <c r="N117" s="2">
        <f>+Tabla32[[#This Row],[SALIDAS]]*Tabla32[[#This Row],[PRECIO]]</f>
        <v>0</v>
      </c>
      <c r="O117" s="2">
        <f>+Tabla32[[#This Row],[BALANCE INICIAL2]]+Tabla32[[#This Row],[ENTRADAS3]]-Tabla32[[#This Row],[SALIDAS4]]</f>
        <v>3200</v>
      </c>
    </row>
    <row r="118" spans="1:15" ht="15.75" customHeight="1">
      <c r="A118" s="13" t="s">
        <v>31</v>
      </c>
      <c r="B118" s="37" t="s">
        <v>897</v>
      </c>
      <c r="C118" s="36" t="s">
        <v>75</v>
      </c>
      <c r="D118" t="s">
        <v>161</v>
      </c>
      <c r="F118" s="9" t="s">
        <v>820</v>
      </c>
      <c r="G118">
        <v>156</v>
      </c>
      <c r="H118">
        <v>0</v>
      </c>
      <c r="I118" s="34">
        <v>40</v>
      </c>
      <c r="J118">
        <f>+Tabla32[[#This Row],[BALANCE INICIAL]]+Tabla32[[#This Row],[ENTRADAS]]-Tabla32[[#This Row],[SALIDAS]]</f>
        <v>116</v>
      </c>
      <c r="K118" s="2">
        <v>17.62</v>
      </c>
      <c r="L118" s="2">
        <f>+Tabla32[[#This Row],[BALANCE INICIAL]]*Tabla32[[#This Row],[PRECIO]]</f>
        <v>2748.7200000000003</v>
      </c>
      <c r="M118" s="2">
        <f>+Tabla32[[#This Row],[ENTRADAS]]*Tabla32[[#This Row],[PRECIO]]</f>
        <v>0</v>
      </c>
      <c r="N118" s="2">
        <f>+Tabla32[[#This Row],[SALIDAS]]*Tabla32[[#This Row],[PRECIO]]</f>
        <v>704.80000000000007</v>
      </c>
      <c r="O118" s="2">
        <f>+Tabla32[[#This Row],[BALANCE INICIAL2]]+Tabla32[[#This Row],[ENTRADAS3]]-Tabla32[[#This Row],[SALIDAS4]]</f>
        <v>2043.92</v>
      </c>
    </row>
    <row r="119" spans="1:15">
      <c r="A119" s="9" t="s">
        <v>1141</v>
      </c>
      <c r="B119" s="17" t="s">
        <v>1142</v>
      </c>
      <c r="C119" t="s">
        <v>1143</v>
      </c>
      <c r="D119" t="s">
        <v>656</v>
      </c>
      <c r="F119" s="9" t="s">
        <v>820</v>
      </c>
      <c r="G119">
        <v>1</v>
      </c>
      <c r="H119">
        <v>0</v>
      </c>
      <c r="I119" s="34">
        <v>0</v>
      </c>
      <c r="J119">
        <f>+Tabla32[[#This Row],[BALANCE INICIAL]]+Tabla32[[#This Row],[ENTRADAS]]-Tabla32[[#This Row],[SALIDAS]]</f>
        <v>1</v>
      </c>
      <c r="K119" s="2">
        <v>122.63</v>
      </c>
      <c r="L119" s="2">
        <f>+Tabla32[[#This Row],[BALANCE INICIAL]]*Tabla32[[#This Row],[PRECIO]]</f>
        <v>122.63</v>
      </c>
      <c r="M119" s="2">
        <f>+Tabla32[[#This Row],[ENTRADAS]]*Tabla32[[#This Row],[PRECIO]]</f>
        <v>0</v>
      </c>
      <c r="N119" s="2">
        <f>+Tabla32[[#This Row],[SALIDAS]]*Tabla32[[#This Row],[PRECIO]]</f>
        <v>0</v>
      </c>
      <c r="O119" s="2">
        <f>+Tabla32[[#This Row],[BALANCE INICIAL2]]+Tabla32[[#This Row],[ENTRADAS3]]-Tabla32[[#This Row],[SALIDAS4]]</f>
        <v>122.63</v>
      </c>
    </row>
    <row r="120" spans="1:15">
      <c r="A120" s="9" t="s">
        <v>1141</v>
      </c>
      <c r="B120" s="17" t="s">
        <v>1142</v>
      </c>
      <c r="C120" t="s">
        <v>1143</v>
      </c>
      <c r="D120" t="s">
        <v>416</v>
      </c>
      <c r="F120" s="9" t="s">
        <v>820</v>
      </c>
      <c r="G120">
        <v>0</v>
      </c>
      <c r="H120">
        <v>0</v>
      </c>
      <c r="I120" s="34">
        <v>0</v>
      </c>
      <c r="J120">
        <f>+Tabla32[[#This Row],[BALANCE INICIAL]]+Tabla32[[#This Row],[ENTRADAS]]-Tabla32[[#This Row],[SALIDAS]]</f>
        <v>0</v>
      </c>
      <c r="K120" s="2">
        <v>48.81</v>
      </c>
      <c r="L120" s="2">
        <f>+Tabla32[[#This Row],[BALANCE INICIAL]]*Tabla32[[#This Row],[PRECIO]]</f>
        <v>0</v>
      </c>
      <c r="M120" s="2">
        <f>+Tabla32[[#This Row],[ENTRADAS]]*Tabla32[[#This Row],[PRECIO]]</f>
        <v>0</v>
      </c>
      <c r="N120" s="2">
        <f>+Tabla32[[#This Row],[SALIDAS]]*Tabla32[[#This Row],[PRECIO]]</f>
        <v>0</v>
      </c>
      <c r="O120" s="2">
        <f>+Tabla32[[#This Row],[BALANCE INICIAL2]]+Tabla32[[#This Row],[ENTRADAS3]]-Tabla32[[#This Row],[SALIDAS4]]</f>
        <v>0</v>
      </c>
    </row>
    <row r="121" spans="1:15" ht="13.5" customHeight="1">
      <c r="A121" s="13" t="s">
        <v>26</v>
      </c>
      <c r="B121" s="37" t="s">
        <v>887</v>
      </c>
      <c r="C121" s="36" t="s">
        <v>70</v>
      </c>
      <c r="D121" t="s">
        <v>1043</v>
      </c>
      <c r="E121" t="s">
        <v>1048</v>
      </c>
      <c r="F121" s="9" t="s">
        <v>820</v>
      </c>
      <c r="G121">
        <v>0</v>
      </c>
      <c r="H121">
        <v>16</v>
      </c>
      <c r="I121" s="34">
        <v>0</v>
      </c>
      <c r="J121">
        <f>+Tabla32[[#This Row],[BALANCE INICIAL]]+Tabla32[[#This Row],[ENTRADAS]]-Tabla32[[#This Row],[SALIDAS]]</f>
        <v>16</v>
      </c>
      <c r="K121" s="2">
        <v>1700</v>
      </c>
      <c r="L121" s="2">
        <f>+Tabla32[[#This Row],[BALANCE INICIAL]]*Tabla32[[#This Row],[PRECIO]]</f>
        <v>0</v>
      </c>
      <c r="M121" s="2">
        <f>+Tabla32[[#This Row],[ENTRADAS]]*Tabla32[[#This Row],[PRECIO]]</f>
        <v>27200</v>
      </c>
      <c r="N121" s="2">
        <f>+Tabla32[[#This Row],[SALIDAS]]*Tabla32[[#This Row],[PRECIO]]</f>
        <v>0</v>
      </c>
      <c r="O121" s="2">
        <f>+Tabla32[[#This Row],[BALANCE INICIAL2]]+Tabla32[[#This Row],[ENTRADAS3]]-Tabla32[[#This Row],[SALIDAS4]]</f>
        <v>27200</v>
      </c>
    </row>
    <row r="122" spans="1:15">
      <c r="A122" s="9" t="s">
        <v>1159</v>
      </c>
      <c r="B122" s="17" t="s">
        <v>1160</v>
      </c>
      <c r="C122" t="s">
        <v>1161</v>
      </c>
      <c r="D122" t="s">
        <v>949</v>
      </c>
      <c r="F122" s="9" t="s">
        <v>820</v>
      </c>
      <c r="G122">
        <v>1</v>
      </c>
      <c r="H122">
        <v>0</v>
      </c>
      <c r="I122" s="34">
        <v>0</v>
      </c>
      <c r="J122">
        <f>+Tabla32[[#This Row],[BALANCE INICIAL]]+Tabla32[[#This Row],[ENTRADAS]]-Tabla32[[#This Row],[SALIDAS]]</f>
        <v>1</v>
      </c>
      <c r="K122" s="2">
        <v>3390</v>
      </c>
      <c r="L122" s="2">
        <f>+Tabla32[[#This Row],[BALANCE INICIAL]]*Tabla32[[#This Row],[PRECIO]]</f>
        <v>3390</v>
      </c>
      <c r="M122" s="2">
        <f>+Tabla32[[#This Row],[ENTRADAS]]*Tabla32[[#This Row],[PRECIO]]</f>
        <v>0</v>
      </c>
      <c r="N122" s="2">
        <f>+Tabla32[[#This Row],[SALIDAS]]*Tabla32[[#This Row],[PRECIO]]</f>
        <v>0</v>
      </c>
      <c r="O122" s="2">
        <f>+Tabla32[[#This Row],[BALANCE INICIAL2]]+Tabla32[[#This Row],[ENTRADAS3]]-Tabla32[[#This Row],[SALIDAS4]]</f>
        <v>3390</v>
      </c>
    </row>
    <row r="123" spans="1:15">
      <c r="A123" s="9" t="s">
        <v>29</v>
      </c>
      <c r="B123" t="s">
        <v>878</v>
      </c>
      <c r="C123" t="s">
        <v>102</v>
      </c>
      <c r="D123" t="s">
        <v>168</v>
      </c>
      <c r="F123" s="9" t="s">
        <v>827</v>
      </c>
      <c r="G123">
        <v>580</v>
      </c>
      <c r="H123">
        <v>0</v>
      </c>
      <c r="I123" s="34">
        <v>127</v>
      </c>
      <c r="J123">
        <f>+Tabla32[[#This Row],[BALANCE INICIAL]]+Tabla32[[#This Row],[ENTRADAS]]-Tabla32[[#This Row],[SALIDAS]]</f>
        <v>453</v>
      </c>
      <c r="K123" s="2">
        <v>250</v>
      </c>
      <c r="L123" s="2">
        <f>+Tabla32[[#This Row],[BALANCE INICIAL]]*Tabla32[[#This Row],[PRECIO]]</f>
        <v>145000</v>
      </c>
      <c r="M123" s="2">
        <f>+Tabla32[[#This Row],[ENTRADAS]]*Tabla32[[#This Row],[PRECIO]]</f>
        <v>0</v>
      </c>
      <c r="N123" s="2">
        <f>+Tabla32[[#This Row],[SALIDAS]]*Tabla32[[#This Row],[PRECIO]]</f>
        <v>31750</v>
      </c>
      <c r="O123" s="2">
        <f>+Tabla32[[#This Row],[BALANCE INICIAL2]]+Tabla32[[#This Row],[ENTRADAS3]]-Tabla32[[#This Row],[SALIDAS4]]</f>
        <v>113250</v>
      </c>
    </row>
    <row r="124" spans="1:15">
      <c r="A124" s="9" t="s">
        <v>29</v>
      </c>
      <c r="B124" t="s">
        <v>878</v>
      </c>
      <c r="C124" t="s">
        <v>102</v>
      </c>
      <c r="D124" t="s">
        <v>169</v>
      </c>
      <c r="F124" s="9" t="s">
        <v>834</v>
      </c>
      <c r="G124">
        <v>0</v>
      </c>
      <c r="H124">
        <v>0</v>
      </c>
      <c r="I124" s="34">
        <v>0</v>
      </c>
      <c r="J124">
        <f>+Tabla32[[#This Row],[BALANCE INICIAL]]+Tabla32[[#This Row],[ENTRADAS]]-Tabla32[[#This Row],[SALIDAS]]</f>
        <v>0</v>
      </c>
      <c r="K124" s="2">
        <v>341</v>
      </c>
      <c r="L124" s="2">
        <f>+Tabla32[[#This Row],[BALANCE INICIAL]]*Tabla32[[#This Row],[PRECIO]]</f>
        <v>0</v>
      </c>
      <c r="M124" s="2">
        <f>+Tabla32[[#This Row],[ENTRADAS]]*Tabla32[[#This Row],[PRECIO]]</f>
        <v>0</v>
      </c>
      <c r="N124" s="2">
        <f>+Tabla32[[#This Row],[SALIDAS]]*Tabla32[[#This Row],[PRECIO]]</f>
        <v>0</v>
      </c>
      <c r="O124" s="2">
        <f>+Tabla32[[#This Row],[BALANCE INICIAL2]]+Tabla32[[#This Row],[ENTRADAS3]]-Tabla32[[#This Row],[SALIDAS4]]</f>
        <v>0</v>
      </c>
    </row>
    <row r="125" spans="1:15" ht="16.5" customHeight="1">
      <c r="A125" s="9" t="s">
        <v>1159</v>
      </c>
      <c r="B125" s="17" t="s">
        <v>1160</v>
      </c>
      <c r="C125" t="s">
        <v>1161</v>
      </c>
      <c r="D125" t="s">
        <v>422</v>
      </c>
      <c r="F125" s="9" t="s">
        <v>820</v>
      </c>
      <c r="G125">
        <v>25</v>
      </c>
      <c r="H125">
        <v>0</v>
      </c>
      <c r="I125" s="34">
        <v>0</v>
      </c>
      <c r="J125">
        <f>+Tabla32[[#This Row],[BALANCE INICIAL]]+Tabla32[[#This Row],[ENTRADAS]]-Tabla32[[#This Row],[SALIDAS]]</f>
        <v>25</v>
      </c>
      <c r="K125" s="2">
        <v>35</v>
      </c>
      <c r="L125" s="2">
        <f>+Tabla32[[#This Row],[BALANCE INICIAL]]*Tabla32[[#This Row],[PRECIO]]</f>
        <v>875</v>
      </c>
      <c r="M125" s="2">
        <f>+Tabla32[[#This Row],[ENTRADAS]]*Tabla32[[#This Row],[PRECIO]]</f>
        <v>0</v>
      </c>
      <c r="N125" s="2">
        <f>+Tabla32[[#This Row],[SALIDAS]]*Tabla32[[#This Row],[PRECIO]]</f>
        <v>0</v>
      </c>
      <c r="O125" s="2">
        <f>+Tabla32[[#This Row],[BALANCE INICIAL2]]+Tabla32[[#This Row],[ENTRADAS3]]-Tabla32[[#This Row],[SALIDAS4]]</f>
        <v>875</v>
      </c>
    </row>
    <row r="126" spans="1:15">
      <c r="A126" s="9" t="s">
        <v>34</v>
      </c>
      <c r="B126" t="s">
        <v>877</v>
      </c>
      <c r="C126" t="s">
        <v>104</v>
      </c>
      <c r="D126" t="s">
        <v>459</v>
      </c>
      <c r="F126" s="9" t="s">
        <v>820</v>
      </c>
      <c r="G126">
        <v>20</v>
      </c>
      <c r="H126">
        <v>0</v>
      </c>
      <c r="I126" s="34">
        <v>0</v>
      </c>
      <c r="J126">
        <f>+Tabla32[[#This Row],[BALANCE INICIAL]]+Tabla32[[#This Row],[ENTRADAS]]-Tabla32[[#This Row],[SALIDAS]]</f>
        <v>20</v>
      </c>
      <c r="K126" s="2">
        <v>23</v>
      </c>
      <c r="L126" s="2">
        <f>+Tabla32[[#This Row],[BALANCE INICIAL]]*Tabla32[[#This Row],[PRECIO]]</f>
        <v>460</v>
      </c>
      <c r="M126" s="2">
        <f>+Tabla32[[#This Row],[ENTRADAS]]*Tabla32[[#This Row],[PRECIO]]</f>
        <v>0</v>
      </c>
      <c r="N126" s="2">
        <f>+Tabla32[[#This Row],[SALIDAS]]*Tabla32[[#This Row],[PRECIO]]</f>
        <v>0</v>
      </c>
      <c r="O126" s="2">
        <f>+Tabla32[[#This Row],[BALANCE INICIAL2]]+Tabla32[[#This Row],[ENTRADAS3]]-Tabla32[[#This Row],[SALIDAS4]]</f>
        <v>460</v>
      </c>
    </row>
    <row r="127" spans="1:15" ht="12.75" customHeight="1">
      <c r="A127" s="13" t="s">
        <v>26</v>
      </c>
      <c r="B127" s="37" t="s">
        <v>887</v>
      </c>
      <c r="C127" s="36" t="s">
        <v>70</v>
      </c>
      <c r="D127" t="s">
        <v>1061</v>
      </c>
      <c r="E127" t="s">
        <v>1060</v>
      </c>
      <c r="F127" s="9" t="s">
        <v>820</v>
      </c>
      <c r="G127">
        <v>0</v>
      </c>
      <c r="H127">
        <v>10</v>
      </c>
      <c r="I127" s="34">
        <v>10</v>
      </c>
      <c r="J127">
        <f>+Tabla32[[#This Row],[BALANCE INICIAL]]+Tabla32[[#This Row],[ENTRADAS]]-Tabla32[[#This Row],[SALIDAS]]</f>
        <v>0</v>
      </c>
      <c r="K127" s="2">
        <v>250</v>
      </c>
      <c r="L127" s="2">
        <f>+Tabla32[[#This Row],[BALANCE INICIAL]]*Tabla32[[#This Row],[PRECIO]]</f>
        <v>0</v>
      </c>
      <c r="M127" s="2">
        <f>+Tabla32[[#This Row],[ENTRADAS]]*Tabla32[[#This Row],[PRECIO]]</f>
        <v>2500</v>
      </c>
      <c r="N127" s="2">
        <f>+Tabla32[[#This Row],[SALIDAS]]*Tabla32[[#This Row],[PRECIO]]</f>
        <v>2500</v>
      </c>
      <c r="O127" s="2">
        <f>+Tabla32[[#This Row],[BALANCE INICIAL2]]+Tabla32[[#This Row],[ENTRADAS3]]-Tabla32[[#This Row],[SALIDAS4]]</f>
        <v>0</v>
      </c>
    </row>
    <row r="128" spans="1:15">
      <c r="A128" s="9" t="s">
        <v>24</v>
      </c>
      <c r="B128" s="17" t="s">
        <v>875</v>
      </c>
      <c r="C128" t="s">
        <v>64</v>
      </c>
      <c r="D128" t="s">
        <v>950</v>
      </c>
      <c r="F128" s="9" t="s">
        <v>820</v>
      </c>
      <c r="G128">
        <v>4</v>
      </c>
      <c r="H128">
        <v>0</v>
      </c>
      <c r="I128" s="34">
        <v>0</v>
      </c>
      <c r="J128">
        <f>+Tabla32[[#This Row],[BALANCE INICIAL]]+Tabla32[[#This Row],[ENTRADAS]]-Tabla32[[#This Row],[SALIDAS]]</f>
        <v>4</v>
      </c>
      <c r="K128" s="2">
        <v>2605</v>
      </c>
      <c r="L128" s="2">
        <f>+Tabla32[[#This Row],[BALANCE INICIAL]]*Tabla32[[#This Row],[PRECIO]]</f>
        <v>10420</v>
      </c>
      <c r="M128" s="2">
        <f>+Tabla32[[#This Row],[ENTRADAS]]*Tabla32[[#This Row],[PRECIO]]</f>
        <v>0</v>
      </c>
      <c r="N128" s="2">
        <f>+Tabla32[[#This Row],[SALIDAS]]*Tabla32[[#This Row],[PRECIO]]</f>
        <v>0</v>
      </c>
      <c r="O128" s="2">
        <f>+Tabla32[[#This Row],[BALANCE INICIAL2]]+Tabla32[[#This Row],[ENTRADAS3]]-Tabla32[[#This Row],[SALIDAS4]]</f>
        <v>10420</v>
      </c>
    </row>
    <row r="129" spans="1:15">
      <c r="A129" s="9" t="s">
        <v>24</v>
      </c>
      <c r="B129" s="17" t="s">
        <v>875</v>
      </c>
      <c r="C129" t="s">
        <v>64</v>
      </c>
      <c r="D129" t="s">
        <v>940</v>
      </c>
      <c r="F129" s="9" t="s">
        <v>820</v>
      </c>
      <c r="G129">
        <v>1</v>
      </c>
      <c r="H129">
        <v>0</v>
      </c>
      <c r="I129" s="34">
        <v>0</v>
      </c>
      <c r="J129">
        <f>+Tabla32[[#This Row],[BALANCE INICIAL]]+Tabla32[[#This Row],[ENTRADAS]]-Tabla32[[#This Row],[SALIDAS]]</f>
        <v>1</v>
      </c>
      <c r="K129" s="2">
        <v>2605</v>
      </c>
      <c r="L129" s="2">
        <f>+Tabla32[[#This Row],[BALANCE INICIAL]]*Tabla32[[#This Row],[PRECIO]]</f>
        <v>2605</v>
      </c>
      <c r="M129" s="2">
        <f>+Tabla32[[#This Row],[ENTRADAS]]*Tabla32[[#This Row],[PRECIO]]</f>
        <v>0</v>
      </c>
      <c r="N129" s="2">
        <f>+Tabla32[[#This Row],[SALIDAS]]*Tabla32[[#This Row],[PRECIO]]</f>
        <v>0</v>
      </c>
      <c r="O129" s="2">
        <f>+Tabla32[[#This Row],[BALANCE INICIAL2]]+Tabla32[[#This Row],[ENTRADAS3]]-Tabla32[[#This Row],[SALIDAS4]]</f>
        <v>2605</v>
      </c>
    </row>
    <row r="130" spans="1:15">
      <c r="A130" s="9" t="s">
        <v>29</v>
      </c>
      <c r="B130" t="s">
        <v>878</v>
      </c>
      <c r="C130" t="s">
        <v>102</v>
      </c>
      <c r="D130" t="s">
        <v>543</v>
      </c>
      <c r="F130" s="9" t="s">
        <v>865</v>
      </c>
      <c r="G130">
        <v>2</v>
      </c>
      <c r="H130">
        <v>0</v>
      </c>
      <c r="I130" s="34">
        <v>0</v>
      </c>
      <c r="J130">
        <f>+Tabla32[[#This Row],[BALANCE INICIAL]]+Tabla32[[#This Row],[ENTRADAS]]-Tabla32[[#This Row],[SALIDAS]]</f>
        <v>2</v>
      </c>
      <c r="K130" s="2">
        <v>84.95</v>
      </c>
      <c r="L130" s="2">
        <f>+Tabla32[[#This Row],[BALANCE INICIAL]]*Tabla32[[#This Row],[PRECIO]]</f>
        <v>169.9</v>
      </c>
      <c r="M130" s="2">
        <f>+Tabla32[[#This Row],[ENTRADAS]]*Tabla32[[#This Row],[PRECIO]]</f>
        <v>0</v>
      </c>
      <c r="N130" s="2">
        <f>+Tabla32[[#This Row],[SALIDAS]]*Tabla32[[#This Row],[PRECIO]]</f>
        <v>0</v>
      </c>
      <c r="O130" s="2">
        <f>+Tabla32[[#This Row],[BALANCE INICIAL2]]+Tabla32[[#This Row],[ENTRADAS3]]-Tabla32[[#This Row],[SALIDAS4]]</f>
        <v>169.9</v>
      </c>
    </row>
    <row r="131" spans="1:15" ht="15" customHeight="1">
      <c r="A131" s="9" t="s">
        <v>28</v>
      </c>
      <c r="B131" t="s">
        <v>884</v>
      </c>
      <c r="C131" t="s">
        <v>74</v>
      </c>
      <c r="D131" t="s">
        <v>171</v>
      </c>
      <c r="F131" s="9" t="s">
        <v>820</v>
      </c>
      <c r="G131">
        <v>1</v>
      </c>
      <c r="H131">
        <v>0</v>
      </c>
      <c r="I131" s="34">
        <v>0</v>
      </c>
      <c r="J131">
        <f>+Tabla32[[#This Row],[BALANCE INICIAL]]+Tabla32[[#This Row],[ENTRADAS]]-Tabla32[[#This Row],[SALIDAS]]</f>
        <v>1</v>
      </c>
      <c r="K131" s="2">
        <v>438.4</v>
      </c>
      <c r="L131" s="2">
        <f>+Tabla32[[#This Row],[BALANCE INICIAL]]*Tabla32[[#This Row],[PRECIO]]</f>
        <v>438.4</v>
      </c>
      <c r="M131" s="2">
        <f>+Tabla32[[#This Row],[ENTRADAS]]*Tabla32[[#This Row],[PRECIO]]</f>
        <v>0</v>
      </c>
      <c r="N131" s="2">
        <f>+Tabla32[[#This Row],[SALIDAS]]*Tabla32[[#This Row],[PRECIO]]</f>
        <v>0</v>
      </c>
      <c r="O131" s="2">
        <f>+Tabla32[[#This Row],[BALANCE INICIAL2]]+Tabla32[[#This Row],[ENTRADAS3]]-Tabla32[[#This Row],[SALIDAS4]]</f>
        <v>438.4</v>
      </c>
    </row>
    <row r="132" spans="1:15">
      <c r="A132" s="9" t="s">
        <v>34</v>
      </c>
      <c r="B132" t="s">
        <v>877</v>
      </c>
      <c r="C132" t="s">
        <v>104</v>
      </c>
      <c r="D132" t="s">
        <v>544</v>
      </c>
      <c r="F132" s="9" t="s">
        <v>834</v>
      </c>
      <c r="G132">
        <v>1</v>
      </c>
      <c r="H132">
        <v>0</v>
      </c>
      <c r="I132" s="34">
        <v>0</v>
      </c>
      <c r="J132">
        <f>+Tabla32[[#This Row],[BALANCE INICIAL]]+Tabla32[[#This Row],[ENTRADAS]]-Tabla32[[#This Row],[SALIDAS]]</f>
        <v>1</v>
      </c>
      <c r="K132" s="2">
        <v>225</v>
      </c>
      <c r="L132" s="2">
        <f>+Tabla32[[#This Row],[BALANCE INICIAL]]*Tabla32[[#This Row],[PRECIO]]</f>
        <v>225</v>
      </c>
      <c r="M132" s="2">
        <f>+Tabla32[[#This Row],[ENTRADAS]]*Tabla32[[#This Row],[PRECIO]]</f>
        <v>0</v>
      </c>
      <c r="N132" s="2">
        <f>+Tabla32[[#This Row],[SALIDAS]]*Tabla32[[#This Row],[PRECIO]]</f>
        <v>0</v>
      </c>
      <c r="O132" s="2">
        <f>+Tabla32[[#This Row],[BALANCE INICIAL2]]+Tabla32[[#This Row],[ENTRADAS3]]-Tabla32[[#This Row],[SALIDAS4]]</f>
        <v>225</v>
      </c>
    </row>
    <row r="133" spans="1:15">
      <c r="A133" s="9" t="s">
        <v>59</v>
      </c>
      <c r="B133" s="17" t="s">
        <v>880</v>
      </c>
      <c r="C133" t="s">
        <v>107</v>
      </c>
      <c r="D133" t="s">
        <v>657</v>
      </c>
      <c r="F133" s="9" t="s">
        <v>820</v>
      </c>
      <c r="G133">
        <v>13</v>
      </c>
      <c r="H133">
        <v>0</v>
      </c>
      <c r="I133" s="34">
        <v>0</v>
      </c>
      <c r="J133">
        <f>+Tabla32[[#This Row],[BALANCE INICIAL]]+Tabla32[[#This Row],[ENTRADAS]]-Tabla32[[#This Row],[SALIDAS]]</f>
        <v>13</v>
      </c>
      <c r="K133" s="2">
        <v>600</v>
      </c>
      <c r="L133" s="2">
        <f>+Tabla32[[#This Row],[BALANCE INICIAL]]*Tabla32[[#This Row],[PRECIO]]</f>
        <v>7800</v>
      </c>
      <c r="M133" s="2">
        <f>+Tabla32[[#This Row],[ENTRADAS]]*Tabla32[[#This Row],[PRECIO]]</f>
        <v>0</v>
      </c>
      <c r="N133" s="2">
        <f>+Tabla32[[#This Row],[SALIDAS]]*Tabla32[[#This Row],[PRECIO]]</f>
        <v>0</v>
      </c>
      <c r="O133" s="2">
        <f>+Tabla32[[#This Row],[BALANCE INICIAL2]]+Tabla32[[#This Row],[ENTRADAS3]]-Tabla32[[#This Row],[SALIDAS4]]</f>
        <v>7800</v>
      </c>
    </row>
    <row r="134" spans="1:15">
      <c r="A134" s="9" t="s">
        <v>59</v>
      </c>
      <c r="B134" s="17" t="s">
        <v>880</v>
      </c>
      <c r="C134" t="s">
        <v>107</v>
      </c>
      <c r="D134" t="s">
        <v>658</v>
      </c>
      <c r="F134" s="9" t="s">
        <v>820</v>
      </c>
      <c r="G134">
        <v>6</v>
      </c>
      <c r="H134">
        <v>0</v>
      </c>
      <c r="I134" s="34">
        <v>0</v>
      </c>
      <c r="J134">
        <f>+Tabla32[[#This Row],[BALANCE INICIAL]]+Tabla32[[#This Row],[ENTRADAS]]-Tabla32[[#This Row],[SALIDAS]]</f>
        <v>6</v>
      </c>
      <c r="K134" s="2">
        <v>750</v>
      </c>
      <c r="L134" s="2">
        <f>+Tabla32[[#This Row],[BALANCE INICIAL]]*Tabla32[[#This Row],[PRECIO]]</f>
        <v>4500</v>
      </c>
      <c r="M134" s="2">
        <f>+Tabla32[[#This Row],[ENTRADAS]]*Tabla32[[#This Row],[PRECIO]]</f>
        <v>0</v>
      </c>
      <c r="N134" s="2">
        <f>+Tabla32[[#This Row],[SALIDAS]]*Tabla32[[#This Row],[PRECIO]]</f>
        <v>0</v>
      </c>
      <c r="O134" s="2">
        <f>+Tabla32[[#This Row],[BALANCE INICIAL2]]+Tabla32[[#This Row],[ENTRADAS3]]-Tabla32[[#This Row],[SALIDAS4]]</f>
        <v>4500</v>
      </c>
    </row>
    <row r="135" spans="1:15">
      <c r="A135" s="9" t="s">
        <v>59</v>
      </c>
      <c r="B135" s="17" t="s">
        <v>880</v>
      </c>
      <c r="C135" t="s">
        <v>107</v>
      </c>
      <c r="D135" t="s">
        <v>659</v>
      </c>
      <c r="F135" s="9" t="s">
        <v>820</v>
      </c>
      <c r="G135">
        <v>1</v>
      </c>
      <c r="H135">
        <v>0</v>
      </c>
      <c r="I135" s="34">
        <v>0</v>
      </c>
      <c r="J135">
        <f>+Tabla32[[#This Row],[BALANCE INICIAL]]+Tabla32[[#This Row],[ENTRADAS]]-Tabla32[[#This Row],[SALIDAS]]</f>
        <v>1</v>
      </c>
      <c r="K135" s="2">
        <v>400</v>
      </c>
      <c r="L135" s="2">
        <f>+Tabla32[[#This Row],[BALANCE INICIAL]]*Tabla32[[#This Row],[PRECIO]]</f>
        <v>400</v>
      </c>
      <c r="M135" s="2">
        <f>+Tabla32[[#This Row],[ENTRADAS]]*Tabla32[[#This Row],[PRECIO]]</f>
        <v>0</v>
      </c>
      <c r="N135" s="2">
        <f>+Tabla32[[#This Row],[SALIDAS]]*Tabla32[[#This Row],[PRECIO]]</f>
        <v>0</v>
      </c>
      <c r="O135" s="2">
        <f>+Tabla32[[#This Row],[BALANCE INICIAL2]]+Tabla32[[#This Row],[ENTRADAS3]]-Tabla32[[#This Row],[SALIDAS4]]</f>
        <v>400</v>
      </c>
    </row>
    <row r="136" spans="1:15">
      <c r="A136" s="9" t="s">
        <v>1130</v>
      </c>
      <c r="B136" s="17" t="s">
        <v>894</v>
      </c>
      <c r="C136" t="s">
        <v>1131</v>
      </c>
      <c r="D136" t="s">
        <v>1377</v>
      </c>
      <c r="F136" s="9" t="s">
        <v>820</v>
      </c>
      <c r="G136">
        <v>0</v>
      </c>
      <c r="H136">
        <v>0</v>
      </c>
      <c r="I136" s="34">
        <v>0</v>
      </c>
      <c r="J136">
        <f>+Tabla32[[#This Row],[BALANCE INICIAL]]+Tabla32[[#This Row],[ENTRADAS]]-Tabla32[[#This Row],[SALIDAS]]</f>
        <v>0</v>
      </c>
      <c r="K136" s="2">
        <v>1200</v>
      </c>
      <c r="L136" s="2">
        <f>+Tabla32[[#This Row],[BALANCE INICIAL]]*Tabla32[[#This Row],[PRECIO]]</f>
        <v>0</v>
      </c>
      <c r="M136" s="2">
        <f>+Tabla32[[#This Row],[ENTRADAS]]*Tabla32[[#This Row],[PRECIO]]</f>
        <v>0</v>
      </c>
      <c r="N136" s="2">
        <f>+Tabla32[[#This Row],[SALIDAS]]*Tabla32[[#This Row],[PRECIO]]</f>
        <v>0</v>
      </c>
      <c r="O136" s="2">
        <f>+Tabla32[[#This Row],[BALANCE INICIAL2]]+Tabla32[[#This Row],[ENTRADAS3]]-Tabla32[[#This Row],[SALIDAS4]]</f>
        <v>0</v>
      </c>
    </row>
    <row r="137" spans="1:15">
      <c r="A137" s="9" t="s">
        <v>34</v>
      </c>
      <c r="B137" t="s">
        <v>877</v>
      </c>
      <c r="C137" t="s">
        <v>104</v>
      </c>
      <c r="D137" t="s">
        <v>454</v>
      </c>
      <c r="F137" s="9" t="s">
        <v>820</v>
      </c>
      <c r="G137">
        <v>18</v>
      </c>
      <c r="H137">
        <v>0</v>
      </c>
      <c r="I137" s="34">
        <v>0</v>
      </c>
      <c r="J137">
        <f>+Tabla32[[#This Row],[BALANCE INICIAL]]+Tabla32[[#This Row],[ENTRADAS]]-Tabla32[[#This Row],[SALIDAS]]</f>
        <v>18</v>
      </c>
      <c r="K137" s="2">
        <v>109</v>
      </c>
      <c r="L137" s="2">
        <f>+Tabla32[[#This Row],[BALANCE INICIAL]]*Tabla32[[#This Row],[PRECIO]]</f>
        <v>1962</v>
      </c>
      <c r="M137" s="2">
        <f>+Tabla32[[#This Row],[ENTRADAS]]*Tabla32[[#This Row],[PRECIO]]</f>
        <v>0</v>
      </c>
      <c r="N137" s="2">
        <f>+Tabla32[[#This Row],[SALIDAS]]*Tabla32[[#This Row],[PRECIO]]</f>
        <v>0</v>
      </c>
      <c r="O137" s="2">
        <f>+Tabla32[[#This Row],[BALANCE INICIAL2]]+Tabla32[[#This Row],[ENTRADAS3]]-Tabla32[[#This Row],[SALIDAS4]]</f>
        <v>1962</v>
      </c>
    </row>
    <row r="138" spans="1:15">
      <c r="A138" s="9" t="s">
        <v>34</v>
      </c>
      <c r="B138" t="s">
        <v>877</v>
      </c>
      <c r="C138" t="s">
        <v>104</v>
      </c>
      <c r="D138" t="s">
        <v>424</v>
      </c>
      <c r="F138" s="9" t="s">
        <v>820</v>
      </c>
      <c r="G138">
        <v>50</v>
      </c>
      <c r="H138">
        <v>0</v>
      </c>
      <c r="I138" s="34">
        <v>0</v>
      </c>
      <c r="J138">
        <f>+Tabla32[[#This Row],[BALANCE INICIAL]]+Tabla32[[#This Row],[ENTRADAS]]-Tabla32[[#This Row],[SALIDAS]]</f>
        <v>50</v>
      </c>
      <c r="K138" s="2">
        <v>108</v>
      </c>
      <c r="L138" s="2">
        <f>+Tabla32[[#This Row],[BALANCE INICIAL]]*Tabla32[[#This Row],[PRECIO]]</f>
        <v>5400</v>
      </c>
      <c r="M138" s="2">
        <f>+Tabla32[[#This Row],[ENTRADAS]]*Tabla32[[#This Row],[PRECIO]]</f>
        <v>0</v>
      </c>
      <c r="N138" s="2">
        <f>+Tabla32[[#This Row],[SALIDAS]]*Tabla32[[#This Row],[PRECIO]]</f>
        <v>0</v>
      </c>
      <c r="O138" s="2">
        <f>+Tabla32[[#This Row],[BALANCE INICIAL2]]+Tabla32[[#This Row],[ENTRADAS3]]-Tabla32[[#This Row],[SALIDAS4]]</f>
        <v>5400</v>
      </c>
    </row>
    <row r="139" spans="1:15">
      <c r="A139" s="9" t="s">
        <v>34</v>
      </c>
      <c r="B139" t="s">
        <v>877</v>
      </c>
      <c r="C139" t="s">
        <v>104</v>
      </c>
      <c r="D139" t="s">
        <v>952</v>
      </c>
      <c r="F139" s="9" t="s">
        <v>820</v>
      </c>
      <c r="G139">
        <v>30</v>
      </c>
      <c r="H139">
        <v>0</v>
      </c>
      <c r="I139" s="34">
        <v>6</v>
      </c>
      <c r="J139">
        <f>+Tabla32[[#This Row],[BALANCE INICIAL]]+Tabla32[[#This Row],[ENTRADAS]]-Tabla32[[#This Row],[SALIDAS]]</f>
        <v>24</v>
      </c>
      <c r="K139" s="2">
        <v>275</v>
      </c>
      <c r="L139" s="2">
        <f>+Tabla32[[#This Row],[BALANCE INICIAL]]*Tabla32[[#This Row],[PRECIO]]</f>
        <v>8250</v>
      </c>
      <c r="M139" s="2">
        <f>+Tabla32[[#This Row],[ENTRADAS]]*Tabla32[[#This Row],[PRECIO]]</f>
        <v>0</v>
      </c>
      <c r="N139" s="2">
        <f>+Tabla32[[#This Row],[SALIDAS]]*Tabla32[[#This Row],[PRECIO]]</f>
        <v>1650</v>
      </c>
      <c r="O139" s="2">
        <f>+Tabla32[[#This Row],[BALANCE INICIAL2]]+Tabla32[[#This Row],[ENTRADAS3]]-Tabla32[[#This Row],[SALIDAS4]]</f>
        <v>6600</v>
      </c>
    </row>
    <row r="140" spans="1:15">
      <c r="A140" s="9" t="s">
        <v>29</v>
      </c>
      <c r="B140" t="s">
        <v>878</v>
      </c>
      <c r="C140" t="s">
        <v>102</v>
      </c>
      <c r="D140" t="s">
        <v>545</v>
      </c>
      <c r="F140" s="9" t="s">
        <v>865</v>
      </c>
      <c r="G140">
        <v>1</v>
      </c>
      <c r="H140">
        <v>0</v>
      </c>
      <c r="I140" s="34">
        <v>0</v>
      </c>
      <c r="J140">
        <f>+Tabla32[[#This Row],[BALANCE INICIAL]]+Tabla32[[#This Row],[ENTRADAS]]-Tabla32[[#This Row],[SALIDAS]]</f>
        <v>1</v>
      </c>
      <c r="K140" s="2">
        <v>295</v>
      </c>
      <c r="L140" s="2">
        <f>+Tabla32[[#This Row],[BALANCE INICIAL]]*Tabla32[[#This Row],[PRECIO]]</f>
        <v>295</v>
      </c>
      <c r="M140" s="2">
        <f>+Tabla32[[#This Row],[ENTRADAS]]*Tabla32[[#This Row],[PRECIO]]</f>
        <v>0</v>
      </c>
      <c r="N140" s="2">
        <f>+Tabla32[[#This Row],[SALIDAS]]*Tabla32[[#This Row],[PRECIO]]</f>
        <v>0</v>
      </c>
      <c r="O140" s="2">
        <f>+Tabla32[[#This Row],[BALANCE INICIAL2]]+Tabla32[[#This Row],[ENTRADAS3]]-Tabla32[[#This Row],[SALIDAS4]]</f>
        <v>295</v>
      </c>
    </row>
    <row r="141" spans="1:15">
      <c r="A141" s="9" t="s">
        <v>29</v>
      </c>
      <c r="B141" t="s">
        <v>878</v>
      </c>
      <c r="C141" t="s">
        <v>102</v>
      </c>
      <c r="D141" t="s">
        <v>546</v>
      </c>
      <c r="F141" s="9" t="s">
        <v>866</v>
      </c>
      <c r="G141">
        <v>17.529999999999998</v>
      </c>
      <c r="H141">
        <v>0</v>
      </c>
      <c r="I141" s="34">
        <v>0</v>
      </c>
      <c r="J141">
        <f>+Tabla32[[#This Row],[BALANCE INICIAL]]+Tabla32[[#This Row],[ENTRADAS]]-Tabla32[[#This Row],[SALIDAS]]</f>
        <v>17.529999999999998</v>
      </c>
      <c r="K141" s="2">
        <v>198</v>
      </c>
      <c r="L141" s="2">
        <f>+Tabla32[[#This Row],[BALANCE INICIAL]]*Tabla32[[#This Row],[PRECIO]]</f>
        <v>3470.9399999999996</v>
      </c>
      <c r="M141" s="2">
        <f>+Tabla32[[#This Row],[ENTRADAS]]*Tabla32[[#This Row],[PRECIO]]</f>
        <v>0</v>
      </c>
      <c r="N141" s="2">
        <f>+Tabla32[[#This Row],[SALIDAS]]*Tabla32[[#This Row],[PRECIO]]</f>
        <v>0</v>
      </c>
      <c r="O141" s="2">
        <f>+Tabla32[[#This Row],[BALANCE INICIAL2]]+Tabla32[[#This Row],[ENTRADAS3]]-Tabla32[[#This Row],[SALIDAS4]]</f>
        <v>3470.9399999999996</v>
      </c>
    </row>
    <row r="142" spans="1:15">
      <c r="A142" s="9" t="s">
        <v>29</v>
      </c>
      <c r="B142" t="s">
        <v>878</v>
      </c>
      <c r="C142" t="s">
        <v>102</v>
      </c>
      <c r="D142" t="s">
        <v>547</v>
      </c>
      <c r="F142" s="9" t="s">
        <v>866</v>
      </c>
      <c r="G142">
        <v>7</v>
      </c>
      <c r="H142">
        <v>0</v>
      </c>
      <c r="I142" s="34">
        <v>0</v>
      </c>
      <c r="J142">
        <f>+Tabla32[[#This Row],[BALANCE INICIAL]]+Tabla32[[#This Row],[ENTRADAS]]-Tabla32[[#This Row],[SALIDAS]]</f>
        <v>7</v>
      </c>
      <c r="K142" s="2">
        <v>450</v>
      </c>
      <c r="L142" s="2">
        <f>+Tabla32[[#This Row],[BALANCE INICIAL]]*Tabla32[[#This Row],[PRECIO]]</f>
        <v>3150</v>
      </c>
      <c r="M142" s="2">
        <f>+Tabla32[[#This Row],[ENTRADAS]]*Tabla32[[#This Row],[PRECIO]]</f>
        <v>0</v>
      </c>
      <c r="N142" s="2">
        <f>+Tabla32[[#This Row],[SALIDAS]]*Tabla32[[#This Row],[PRECIO]]</f>
        <v>0</v>
      </c>
      <c r="O142" s="2">
        <f>+Tabla32[[#This Row],[BALANCE INICIAL2]]+Tabla32[[#This Row],[ENTRADAS3]]-Tabla32[[#This Row],[SALIDAS4]]</f>
        <v>3150</v>
      </c>
    </row>
    <row r="143" spans="1:15">
      <c r="A143" s="9" t="s">
        <v>33</v>
      </c>
      <c r="B143" s="17" t="s">
        <v>879</v>
      </c>
      <c r="C143" t="s">
        <v>78</v>
      </c>
      <c r="D143" t="s">
        <v>173</v>
      </c>
      <c r="F143" s="9" t="s">
        <v>835</v>
      </c>
      <c r="G143">
        <v>2</v>
      </c>
      <c r="H143">
        <v>0</v>
      </c>
      <c r="I143" s="34">
        <v>0</v>
      </c>
      <c r="J143">
        <f>+Tabla32[[#This Row],[BALANCE INICIAL]]+Tabla32[[#This Row],[ENTRADAS]]-Tabla32[[#This Row],[SALIDAS]]</f>
        <v>2</v>
      </c>
      <c r="K143" s="2">
        <v>199</v>
      </c>
      <c r="L143" s="2">
        <f>+Tabla32[[#This Row],[BALANCE INICIAL]]*Tabla32[[#This Row],[PRECIO]]</f>
        <v>398</v>
      </c>
      <c r="M143" s="2">
        <f>+Tabla32[[#This Row],[ENTRADAS]]*Tabla32[[#This Row],[PRECIO]]</f>
        <v>0</v>
      </c>
      <c r="N143" s="2">
        <f>+Tabla32[[#This Row],[SALIDAS]]*Tabla32[[#This Row],[PRECIO]]</f>
        <v>0</v>
      </c>
      <c r="O143" s="2">
        <f>+Tabla32[[#This Row],[BALANCE INICIAL2]]+Tabla32[[#This Row],[ENTRADAS3]]-Tabla32[[#This Row],[SALIDAS4]]</f>
        <v>398</v>
      </c>
    </row>
    <row r="144" spans="1:15">
      <c r="A144" s="9" t="s">
        <v>59</v>
      </c>
      <c r="B144" s="17" t="s">
        <v>880</v>
      </c>
      <c r="C144" t="s">
        <v>107</v>
      </c>
      <c r="D144" t="s">
        <v>660</v>
      </c>
      <c r="F144" s="9" t="s">
        <v>834</v>
      </c>
      <c r="G144">
        <v>7</v>
      </c>
      <c r="H144">
        <v>0</v>
      </c>
      <c r="I144" s="34">
        <v>0</v>
      </c>
      <c r="J144">
        <f>+Tabla32[[#This Row],[BALANCE INICIAL]]+Tabla32[[#This Row],[ENTRADAS]]-Tabla32[[#This Row],[SALIDAS]]</f>
        <v>7</v>
      </c>
      <c r="K144" s="2">
        <v>365</v>
      </c>
      <c r="L144" s="2">
        <f>+Tabla32[[#This Row],[BALANCE INICIAL]]*Tabla32[[#This Row],[PRECIO]]</f>
        <v>2555</v>
      </c>
      <c r="M144" s="2">
        <f>+Tabla32[[#This Row],[ENTRADAS]]*Tabla32[[#This Row],[PRECIO]]</f>
        <v>0</v>
      </c>
      <c r="N144" s="2">
        <f>+Tabla32[[#This Row],[SALIDAS]]*Tabla32[[#This Row],[PRECIO]]</f>
        <v>0</v>
      </c>
      <c r="O144" s="2">
        <f>+Tabla32[[#This Row],[BALANCE INICIAL2]]+Tabla32[[#This Row],[ENTRADAS3]]-Tabla32[[#This Row],[SALIDAS4]]</f>
        <v>2555</v>
      </c>
    </row>
    <row r="145" spans="1:15">
      <c r="A145" s="9" t="s">
        <v>59</v>
      </c>
      <c r="B145" s="17" t="s">
        <v>880</v>
      </c>
      <c r="C145" t="s">
        <v>107</v>
      </c>
      <c r="D145" t="s">
        <v>661</v>
      </c>
      <c r="F145" s="9" t="s">
        <v>834</v>
      </c>
      <c r="G145">
        <v>0</v>
      </c>
      <c r="H145">
        <v>0</v>
      </c>
      <c r="I145" s="34">
        <v>0</v>
      </c>
      <c r="J145">
        <f>+Tabla32[[#This Row],[BALANCE INICIAL]]+Tabla32[[#This Row],[ENTRADAS]]-Tabla32[[#This Row],[SALIDAS]]</f>
        <v>0</v>
      </c>
      <c r="K145" s="2">
        <v>800</v>
      </c>
      <c r="L145" s="2">
        <f>+Tabla32[[#This Row],[BALANCE INICIAL]]*Tabla32[[#This Row],[PRECIO]]</f>
        <v>0</v>
      </c>
      <c r="M145" s="2">
        <f>+Tabla32[[#This Row],[ENTRADAS]]*Tabla32[[#This Row],[PRECIO]]</f>
        <v>0</v>
      </c>
      <c r="N145" s="2">
        <f>+Tabla32[[#This Row],[SALIDAS]]*Tabla32[[#This Row],[PRECIO]]</f>
        <v>0</v>
      </c>
      <c r="O145" s="2">
        <f>+Tabla32[[#This Row],[BALANCE INICIAL2]]+Tabla32[[#This Row],[ENTRADAS3]]-Tabla32[[#This Row],[SALIDAS4]]</f>
        <v>0</v>
      </c>
    </row>
    <row r="146" spans="1:15">
      <c r="A146" s="9" t="s">
        <v>59</v>
      </c>
      <c r="B146" s="17" t="s">
        <v>880</v>
      </c>
      <c r="C146" t="s">
        <v>107</v>
      </c>
      <c r="D146" t="s">
        <v>662</v>
      </c>
      <c r="F146" s="9" t="s">
        <v>834</v>
      </c>
      <c r="G146">
        <v>1</v>
      </c>
      <c r="H146">
        <v>0</v>
      </c>
      <c r="I146" s="34">
        <v>0</v>
      </c>
      <c r="J146">
        <f>+Tabla32[[#This Row],[BALANCE INICIAL]]+Tabla32[[#This Row],[ENTRADAS]]-Tabla32[[#This Row],[SALIDAS]]</f>
        <v>1</v>
      </c>
      <c r="K146" s="2">
        <v>400</v>
      </c>
      <c r="L146" s="2">
        <f>+Tabla32[[#This Row],[BALANCE INICIAL]]*Tabla32[[#This Row],[PRECIO]]</f>
        <v>400</v>
      </c>
      <c r="M146" s="2">
        <f>+Tabla32[[#This Row],[ENTRADAS]]*Tabla32[[#This Row],[PRECIO]]</f>
        <v>0</v>
      </c>
      <c r="N146" s="2">
        <f>+Tabla32[[#This Row],[SALIDAS]]*Tabla32[[#This Row],[PRECIO]]</f>
        <v>0</v>
      </c>
      <c r="O146" s="2">
        <f>+Tabla32[[#This Row],[BALANCE INICIAL2]]+Tabla32[[#This Row],[ENTRADAS3]]-Tabla32[[#This Row],[SALIDAS4]]</f>
        <v>400</v>
      </c>
    </row>
    <row r="147" spans="1:15">
      <c r="A147" s="9" t="s">
        <v>59</v>
      </c>
      <c r="B147" s="17" t="s">
        <v>880</v>
      </c>
      <c r="C147" t="s">
        <v>107</v>
      </c>
      <c r="D147" t="s">
        <v>663</v>
      </c>
      <c r="F147" s="9" t="s">
        <v>834</v>
      </c>
      <c r="G147">
        <v>15</v>
      </c>
      <c r="H147">
        <v>0</v>
      </c>
      <c r="I147" s="34">
        <v>0</v>
      </c>
      <c r="J147">
        <f>+Tabla32[[#This Row],[BALANCE INICIAL]]+Tabla32[[#This Row],[ENTRADAS]]-Tabla32[[#This Row],[SALIDAS]]</f>
        <v>15</v>
      </c>
      <c r="K147" s="2">
        <v>365</v>
      </c>
      <c r="L147" s="2">
        <f>+Tabla32[[#This Row],[BALANCE INICIAL]]*Tabla32[[#This Row],[PRECIO]]</f>
        <v>5475</v>
      </c>
      <c r="M147" s="2">
        <f>+Tabla32[[#This Row],[ENTRADAS]]*Tabla32[[#This Row],[PRECIO]]</f>
        <v>0</v>
      </c>
      <c r="N147" s="2">
        <f>+Tabla32[[#This Row],[SALIDAS]]*Tabla32[[#This Row],[PRECIO]]</f>
        <v>0</v>
      </c>
      <c r="O147" s="2">
        <f>+Tabla32[[#This Row],[BALANCE INICIAL2]]+Tabla32[[#This Row],[ENTRADAS3]]-Tabla32[[#This Row],[SALIDAS4]]</f>
        <v>5475</v>
      </c>
    </row>
    <row r="148" spans="1:15">
      <c r="A148" s="9" t="s">
        <v>59</v>
      </c>
      <c r="B148" s="17" t="s">
        <v>880</v>
      </c>
      <c r="C148" t="s">
        <v>107</v>
      </c>
      <c r="D148" t="s">
        <v>664</v>
      </c>
      <c r="F148" s="9" t="s">
        <v>834</v>
      </c>
      <c r="G148">
        <v>13</v>
      </c>
      <c r="H148">
        <v>0</v>
      </c>
      <c r="I148" s="34">
        <v>0</v>
      </c>
      <c r="J148">
        <f>+Tabla32[[#This Row],[BALANCE INICIAL]]+Tabla32[[#This Row],[ENTRADAS]]-Tabla32[[#This Row],[SALIDAS]]</f>
        <v>13</v>
      </c>
      <c r="K148" s="2">
        <v>450</v>
      </c>
      <c r="L148" s="2">
        <f>+Tabla32[[#This Row],[BALANCE INICIAL]]*Tabla32[[#This Row],[PRECIO]]</f>
        <v>5850</v>
      </c>
      <c r="M148" s="2">
        <f>+Tabla32[[#This Row],[ENTRADAS]]*Tabla32[[#This Row],[PRECIO]]</f>
        <v>0</v>
      </c>
      <c r="N148" s="2">
        <f>+Tabla32[[#This Row],[SALIDAS]]*Tabla32[[#This Row],[PRECIO]]</f>
        <v>0</v>
      </c>
      <c r="O148" s="2">
        <f>+Tabla32[[#This Row],[BALANCE INICIAL2]]+Tabla32[[#This Row],[ENTRADAS3]]-Tabla32[[#This Row],[SALIDAS4]]</f>
        <v>5850</v>
      </c>
    </row>
    <row r="149" spans="1:15">
      <c r="A149" s="9" t="s">
        <v>59</v>
      </c>
      <c r="B149" s="17" t="s">
        <v>880</v>
      </c>
      <c r="C149" t="s">
        <v>107</v>
      </c>
      <c r="D149" t="s">
        <v>665</v>
      </c>
      <c r="F149" s="9" t="s">
        <v>834</v>
      </c>
      <c r="G149">
        <v>14</v>
      </c>
      <c r="H149">
        <v>0</v>
      </c>
      <c r="I149" s="34">
        <v>0</v>
      </c>
      <c r="J149">
        <f>+Tabla32[[#This Row],[BALANCE INICIAL]]+Tabla32[[#This Row],[ENTRADAS]]-Tabla32[[#This Row],[SALIDAS]]</f>
        <v>14</v>
      </c>
      <c r="K149" s="2">
        <v>365</v>
      </c>
      <c r="L149" s="2">
        <f>+Tabla32[[#This Row],[BALANCE INICIAL]]*Tabla32[[#This Row],[PRECIO]]</f>
        <v>5110</v>
      </c>
      <c r="M149" s="2">
        <f>+Tabla32[[#This Row],[ENTRADAS]]*Tabla32[[#This Row],[PRECIO]]</f>
        <v>0</v>
      </c>
      <c r="N149" s="2">
        <f>+Tabla32[[#This Row],[SALIDAS]]*Tabla32[[#This Row],[PRECIO]]</f>
        <v>0</v>
      </c>
      <c r="O149" s="2">
        <f>+Tabla32[[#This Row],[BALANCE INICIAL2]]+Tabla32[[#This Row],[ENTRADAS3]]-Tabla32[[#This Row],[SALIDAS4]]</f>
        <v>5110</v>
      </c>
    </row>
    <row r="150" spans="1:15">
      <c r="A150" s="9" t="s">
        <v>59</v>
      </c>
      <c r="B150" s="17" t="s">
        <v>880</v>
      </c>
      <c r="C150" t="s">
        <v>107</v>
      </c>
      <c r="D150" t="s">
        <v>666</v>
      </c>
      <c r="F150" s="9" t="s">
        <v>834</v>
      </c>
      <c r="G150">
        <v>0</v>
      </c>
      <c r="H150">
        <v>0</v>
      </c>
      <c r="I150" s="34">
        <v>0</v>
      </c>
      <c r="J150">
        <f>+Tabla32[[#This Row],[BALANCE INICIAL]]+Tabla32[[#This Row],[ENTRADAS]]-Tabla32[[#This Row],[SALIDAS]]</f>
        <v>0</v>
      </c>
      <c r="K150" s="2">
        <v>800</v>
      </c>
      <c r="L150" s="2">
        <f>+Tabla32[[#This Row],[BALANCE INICIAL]]*Tabla32[[#This Row],[PRECIO]]</f>
        <v>0</v>
      </c>
      <c r="M150" s="2">
        <f>+Tabla32[[#This Row],[ENTRADAS]]*Tabla32[[#This Row],[PRECIO]]</f>
        <v>0</v>
      </c>
      <c r="N150" s="2">
        <f>+Tabla32[[#This Row],[SALIDAS]]*Tabla32[[#This Row],[PRECIO]]</f>
        <v>0</v>
      </c>
      <c r="O150" s="2">
        <f>+Tabla32[[#This Row],[BALANCE INICIAL2]]+Tabla32[[#This Row],[ENTRADAS3]]-Tabla32[[#This Row],[SALIDAS4]]</f>
        <v>0</v>
      </c>
    </row>
    <row r="151" spans="1:15">
      <c r="A151" s="9" t="s">
        <v>59</v>
      </c>
      <c r="B151" s="17" t="s">
        <v>880</v>
      </c>
      <c r="C151" t="s">
        <v>107</v>
      </c>
      <c r="D151" t="s">
        <v>667</v>
      </c>
      <c r="F151" s="9" t="s">
        <v>834</v>
      </c>
      <c r="G151">
        <v>13</v>
      </c>
      <c r="H151">
        <v>0</v>
      </c>
      <c r="I151" s="34">
        <v>0</v>
      </c>
      <c r="J151">
        <f>+Tabla32[[#This Row],[BALANCE INICIAL]]+Tabla32[[#This Row],[ENTRADAS]]-Tabla32[[#This Row],[SALIDAS]]</f>
        <v>13</v>
      </c>
      <c r="K151" s="2">
        <v>365</v>
      </c>
      <c r="L151" s="2">
        <f>+Tabla32[[#This Row],[BALANCE INICIAL]]*Tabla32[[#This Row],[PRECIO]]</f>
        <v>4745</v>
      </c>
      <c r="M151" s="2">
        <f>+Tabla32[[#This Row],[ENTRADAS]]*Tabla32[[#This Row],[PRECIO]]</f>
        <v>0</v>
      </c>
      <c r="N151" s="2">
        <f>+Tabla32[[#This Row],[SALIDAS]]*Tabla32[[#This Row],[PRECIO]]</f>
        <v>0</v>
      </c>
      <c r="O151" s="2">
        <f>+Tabla32[[#This Row],[BALANCE INICIAL2]]+Tabla32[[#This Row],[ENTRADAS3]]-Tabla32[[#This Row],[SALIDAS4]]</f>
        <v>4745</v>
      </c>
    </row>
    <row r="152" spans="1:15">
      <c r="A152" s="9" t="s">
        <v>29</v>
      </c>
      <c r="B152" t="s">
        <v>878</v>
      </c>
      <c r="C152" t="s">
        <v>102</v>
      </c>
      <c r="D152" t="s">
        <v>548</v>
      </c>
      <c r="F152" s="9" t="s">
        <v>865</v>
      </c>
      <c r="G152">
        <v>10</v>
      </c>
      <c r="H152">
        <v>0</v>
      </c>
      <c r="I152" s="34">
        <v>0</v>
      </c>
      <c r="J152">
        <f>+Tabla32[[#This Row],[BALANCE INICIAL]]+Tabla32[[#This Row],[ENTRADAS]]-Tabla32[[#This Row],[SALIDAS]]</f>
        <v>10</v>
      </c>
      <c r="K152" s="2">
        <v>476</v>
      </c>
      <c r="L152" s="2">
        <f>+Tabla32[[#This Row],[BALANCE INICIAL]]*Tabla32[[#This Row],[PRECIO]]</f>
        <v>4760</v>
      </c>
      <c r="M152" s="2">
        <f>+Tabla32[[#This Row],[ENTRADAS]]*Tabla32[[#This Row],[PRECIO]]</f>
        <v>0</v>
      </c>
      <c r="N152" s="2">
        <f>+Tabla32[[#This Row],[SALIDAS]]*Tabla32[[#This Row],[PRECIO]]</f>
        <v>0</v>
      </c>
      <c r="O152" s="2">
        <f>+Tabla32[[#This Row],[BALANCE INICIAL2]]+Tabla32[[#This Row],[ENTRADAS3]]-Tabla32[[#This Row],[SALIDAS4]]</f>
        <v>4760</v>
      </c>
    </row>
    <row r="153" spans="1:15">
      <c r="A153" s="9" t="s">
        <v>29</v>
      </c>
      <c r="B153" t="s">
        <v>878</v>
      </c>
      <c r="C153" t="s">
        <v>102</v>
      </c>
      <c r="D153" t="s">
        <v>498</v>
      </c>
      <c r="F153" s="9" t="s">
        <v>908</v>
      </c>
      <c r="G153">
        <v>0</v>
      </c>
      <c r="H153">
        <v>0</v>
      </c>
      <c r="I153" s="34">
        <v>0</v>
      </c>
      <c r="J153">
        <f>+Tabla32[[#This Row],[BALANCE INICIAL]]+Tabla32[[#This Row],[ENTRADAS]]-Tabla32[[#This Row],[SALIDAS]]</f>
        <v>0</v>
      </c>
      <c r="K153" s="2">
        <v>235</v>
      </c>
      <c r="L153" s="2">
        <f>+Tabla32[[#This Row],[BALANCE INICIAL]]*Tabla32[[#This Row],[PRECIO]]</f>
        <v>0</v>
      </c>
      <c r="M153" s="2">
        <f>+Tabla32[[#This Row],[ENTRADAS]]*Tabla32[[#This Row],[PRECIO]]</f>
        <v>0</v>
      </c>
      <c r="N153" s="2">
        <f>+Tabla32[[#This Row],[SALIDAS]]*Tabla32[[#This Row],[PRECIO]]</f>
        <v>0</v>
      </c>
      <c r="O153" s="2">
        <f>+Tabla32[[#This Row],[BALANCE INICIAL2]]+Tabla32[[#This Row],[ENTRADAS3]]-Tabla32[[#This Row],[SALIDAS4]]</f>
        <v>0</v>
      </c>
    </row>
    <row r="154" spans="1:15">
      <c r="A154" s="9" t="s">
        <v>29</v>
      </c>
      <c r="B154" t="s">
        <v>878</v>
      </c>
      <c r="C154" t="s">
        <v>102</v>
      </c>
      <c r="D154" t="s">
        <v>499</v>
      </c>
      <c r="F154" s="9" t="s">
        <v>908</v>
      </c>
      <c r="G154">
        <v>0</v>
      </c>
      <c r="H154">
        <v>0</v>
      </c>
      <c r="I154" s="34">
        <v>0</v>
      </c>
      <c r="J154">
        <f>+Tabla32[[#This Row],[BALANCE INICIAL]]+Tabla32[[#This Row],[ENTRADAS]]-Tabla32[[#This Row],[SALIDAS]]</f>
        <v>0</v>
      </c>
      <c r="K154" s="2">
        <v>228</v>
      </c>
      <c r="L154" s="2">
        <f>+Tabla32[[#This Row],[BALANCE INICIAL]]*Tabla32[[#This Row],[PRECIO]]</f>
        <v>0</v>
      </c>
      <c r="M154" s="2">
        <f>+Tabla32[[#This Row],[ENTRADAS]]*Tabla32[[#This Row],[PRECIO]]</f>
        <v>0</v>
      </c>
      <c r="N154" s="2">
        <f>+Tabla32[[#This Row],[SALIDAS]]*Tabla32[[#This Row],[PRECIO]]</f>
        <v>0</v>
      </c>
      <c r="O154" s="2">
        <f>+Tabla32[[#This Row],[BALANCE INICIAL2]]+Tabla32[[#This Row],[ENTRADAS3]]-Tabla32[[#This Row],[SALIDAS4]]</f>
        <v>0</v>
      </c>
    </row>
    <row r="155" spans="1:15">
      <c r="A155" s="9" t="s">
        <v>28</v>
      </c>
      <c r="B155" t="s">
        <v>884</v>
      </c>
      <c r="C155" t="s">
        <v>74</v>
      </c>
      <c r="D155" t="s">
        <v>175</v>
      </c>
      <c r="F155" s="9" t="s">
        <v>820</v>
      </c>
      <c r="G155">
        <v>19</v>
      </c>
      <c r="H155">
        <v>0</v>
      </c>
      <c r="I155" s="34">
        <v>9</v>
      </c>
      <c r="J155">
        <f>+Tabla32[[#This Row],[BALANCE INICIAL]]+Tabla32[[#This Row],[ENTRADAS]]-Tabla32[[#This Row],[SALIDAS]]</f>
        <v>10</v>
      </c>
      <c r="K155" s="2">
        <v>97.46</v>
      </c>
      <c r="L155" s="2">
        <f>+Tabla32[[#This Row],[BALANCE INICIAL]]*Tabla32[[#This Row],[PRECIO]]</f>
        <v>1851.7399999999998</v>
      </c>
      <c r="M155" s="2">
        <f>+Tabla32[[#This Row],[ENTRADAS]]*Tabla32[[#This Row],[PRECIO]]</f>
        <v>0</v>
      </c>
      <c r="N155" s="2">
        <f>+Tabla32[[#This Row],[SALIDAS]]*Tabla32[[#This Row],[PRECIO]]</f>
        <v>877.14</v>
      </c>
      <c r="O155" s="2">
        <f>+Tabla32[[#This Row],[BALANCE INICIAL2]]+Tabla32[[#This Row],[ENTRADAS3]]-Tabla32[[#This Row],[SALIDAS4]]</f>
        <v>974.5999999999998</v>
      </c>
    </row>
    <row r="156" spans="1:15">
      <c r="A156" s="9" t="s">
        <v>28</v>
      </c>
      <c r="B156" t="s">
        <v>884</v>
      </c>
      <c r="C156" t="s">
        <v>74</v>
      </c>
      <c r="D156" t="s">
        <v>174</v>
      </c>
      <c r="F156" s="9" t="s">
        <v>820</v>
      </c>
      <c r="G156">
        <v>25</v>
      </c>
      <c r="H156">
        <v>0</v>
      </c>
      <c r="I156" s="34">
        <v>12</v>
      </c>
      <c r="J156">
        <f>+Tabla32[[#This Row],[BALANCE INICIAL]]+Tabla32[[#This Row],[ENTRADAS]]-Tabla32[[#This Row],[SALIDAS]]</f>
        <v>13</v>
      </c>
      <c r="K156" s="2">
        <v>391.36</v>
      </c>
      <c r="L156" s="2">
        <f>+Tabla32[[#This Row],[BALANCE INICIAL]]*Tabla32[[#This Row],[PRECIO]]</f>
        <v>9784</v>
      </c>
      <c r="M156" s="2">
        <f>+Tabla32[[#This Row],[ENTRADAS]]*Tabla32[[#This Row],[PRECIO]]</f>
        <v>0</v>
      </c>
      <c r="N156" s="2">
        <f>+Tabla32[[#This Row],[SALIDAS]]*Tabla32[[#This Row],[PRECIO]]</f>
        <v>4696.32</v>
      </c>
      <c r="O156" s="2">
        <f>+Tabla32[[#This Row],[BALANCE INICIAL2]]+Tabla32[[#This Row],[ENTRADAS3]]-Tabla32[[#This Row],[SALIDAS4]]</f>
        <v>5087.68</v>
      </c>
    </row>
    <row r="157" spans="1:15">
      <c r="A157" s="9" t="s">
        <v>28</v>
      </c>
      <c r="B157" t="s">
        <v>884</v>
      </c>
      <c r="C157" t="s">
        <v>74</v>
      </c>
      <c r="D157" t="s">
        <v>176</v>
      </c>
      <c r="F157" s="9" t="s">
        <v>820</v>
      </c>
      <c r="G157">
        <v>1</v>
      </c>
      <c r="H157">
        <v>0</v>
      </c>
      <c r="I157" s="34">
        <v>1</v>
      </c>
      <c r="J157">
        <f>+Tabla32[[#This Row],[BALANCE INICIAL]]+Tabla32[[#This Row],[ENTRADAS]]-Tabla32[[#This Row],[SALIDAS]]</f>
        <v>0</v>
      </c>
      <c r="K157" s="2">
        <v>130</v>
      </c>
      <c r="L157" s="2">
        <f>+Tabla32[[#This Row],[BALANCE INICIAL]]*Tabla32[[#This Row],[PRECIO]]</f>
        <v>130</v>
      </c>
      <c r="M157" s="2">
        <f>+Tabla32[[#This Row],[ENTRADAS]]*Tabla32[[#This Row],[PRECIO]]</f>
        <v>0</v>
      </c>
      <c r="N157" s="2">
        <f>+Tabla32[[#This Row],[SALIDAS]]*Tabla32[[#This Row],[PRECIO]]</f>
        <v>130</v>
      </c>
      <c r="O157" s="2">
        <f>+Tabla32[[#This Row],[BALANCE INICIAL2]]+Tabla32[[#This Row],[ENTRADAS3]]-Tabla32[[#This Row],[SALIDAS4]]</f>
        <v>0</v>
      </c>
    </row>
    <row r="158" spans="1:15">
      <c r="A158" s="9" t="s">
        <v>28</v>
      </c>
      <c r="B158" t="s">
        <v>884</v>
      </c>
      <c r="C158" t="s">
        <v>74</v>
      </c>
      <c r="D158" t="s">
        <v>177</v>
      </c>
      <c r="F158" s="9" t="s">
        <v>820</v>
      </c>
      <c r="G158">
        <v>20</v>
      </c>
      <c r="H158">
        <v>0</v>
      </c>
      <c r="I158" s="34">
        <v>4</v>
      </c>
      <c r="J158">
        <f>+Tabla32[[#This Row],[BALANCE INICIAL]]+Tabla32[[#This Row],[ENTRADAS]]-Tabla32[[#This Row],[SALIDAS]]</f>
        <v>16</v>
      </c>
      <c r="K158" s="2">
        <v>184</v>
      </c>
      <c r="L158" s="2">
        <f>+Tabla32[[#This Row],[BALANCE INICIAL]]*Tabla32[[#This Row],[PRECIO]]</f>
        <v>3680</v>
      </c>
      <c r="M158" s="2">
        <f>+Tabla32[[#This Row],[ENTRADAS]]*Tabla32[[#This Row],[PRECIO]]</f>
        <v>0</v>
      </c>
      <c r="N158" s="2">
        <f>+Tabla32[[#This Row],[SALIDAS]]*Tabla32[[#This Row],[PRECIO]]</f>
        <v>736</v>
      </c>
      <c r="O158" s="2">
        <f>+Tabla32[[#This Row],[BALANCE INICIAL2]]+Tabla32[[#This Row],[ENTRADAS3]]-Tabla32[[#This Row],[SALIDAS4]]</f>
        <v>2944</v>
      </c>
    </row>
    <row r="159" spans="1:15">
      <c r="A159" s="9" t="s">
        <v>28</v>
      </c>
      <c r="B159" t="s">
        <v>884</v>
      </c>
      <c r="C159" t="s">
        <v>74</v>
      </c>
      <c r="D159" t="s">
        <v>178</v>
      </c>
      <c r="F159" s="9" t="s">
        <v>820</v>
      </c>
      <c r="G159">
        <v>24</v>
      </c>
      <c r="H159">
        <v>0</v>
      </c>
      <c r="I159" s="34">
        <v>0</v>
      </c>
      <c r="J159">
        <f>+Tabla32[[#This Row],[BALANCE INICIAL]]+Tabla32[[#This Row],[ENTRADAS]]-Tabla32[[#This Row],[SALIDAS]]</f>
        <v>24</v>
      </c>
      <c r="K159" s="2">
        <v>199.16</v>
      </c>
      <c r="L159" s="2">
        <f>+Tabla32[[#This Row],[BALANCE INICIAL]]*Tabla32[[#This Row],[PRECIO]]</f>
        <v>4779.84</v>
      </c>
      <c r="M159" s="2">
        <f>+Tabla32[[#This Row],[ENTRADAS]]*Tabla32[[#This Row],[PRECIO]]</f>
        <v>0</v>
      </c>
      <c r="N159" s="2">
        <f>+Tabla32[[#This Row],[SALIDAS]]*Tabla32[[#This Row],[PRECIO]]</f>
        <v>0</v>
      </c>
      <c r="O159" s="2">
        <f>+Tabla32[[#This Row],[BALANCE INICIAL2]]+Tabla32[[#This Row],[ENTRADAS3]]-Tabla32[[#This Row],[SALIDAS4]]</f>
        <v>4779.84</v>
      </c>
    </row>
    <row r="160" spans="1:15">
      <c r="A160" s="9" t="s">
        <v>29</v>
      </c>
      <c r="B160" t="s">
        <v>878</v>
      </c>
      <c r="C160" t="s">
        <v>102</v>
      </c>
      <c r="D160" t="s">
        <v>549</v>
      </c>
      <c r="F160" s="9" t="s">
        <v>865</v>
      </c>
      <c r="G160">
        <v>1</v>
      </c>
      <c r="H160">
        <v>0</v>
      </c>
      <c r="I160" s="34">
        <v>0</v>
      </c>
      <c r="J160">
        <f>+Tabla32[[#This Row],[BALANCE INICIAL]]+Tabla32[[#This Row],[ENTRADAS]]-Tabla32[[#This Row],[SALIDAS]]</f>
        <v>1</v>
      </c>
      <c r="K160" s="2">
        <v>109.99</v>
      </c>
      <c r="L160" s="2">
        <f>+Tabla32[[#This Row],[BALANCE INICIAL]]*Tabla32[[#This Row],[PRECIO]]</f>
        <v>109.99</v>
      </c>
      <c r="M160" s="2">
        <f>+Tabla32[[#This Row],[ENTRADAS]]*Tabla32[[#This Row],[PRECIO]]</f>
        <v>0</v>
      </c>
      <c r="N160" s="2">
        <f>+Tabla32[[#This Row],[SALIDAS]]*Tabla32[[#This Row],[PRECIO]]</f>
        <v>0</v>
      </c>
      <c r="O160" s="2">
        <f>+Tabla32[[#This Row],[BALANCE INICIAL2]]+Tabla32[[#This Row],[ENTRADAS3]]-Tabla32[[#This Row],[SALIDAS4]]</f>
        <v>109.99</v>
      </c>
    </row>
    <row r="161" spans="1:15">
      <c r="A161" s="9" t="s">
        <v>28</v>
      </c>
      <c r="B161" t="s">
        <v>884</v>
      </c>
      <c r="C161" t="s">
        <v>74</v>
      </c>
      <c r="D161" t="s">
        <v>180</v>
      </c>
      <c r="F161" s="9" t="s">
        <v>820</v>
      </c>
      <c r="G161">
        <v>70</v>
      </c>
      <c r="H161">
        <v>0</v>
      </c>
      <c r="I161" s="34">
        <v>0</v>
      </c>
      <c r="J161">
        <f>+Tabla32[[#This Row],[BALANCE INICIAL]]+Tabla32[[#This Row],[ENTRADAS]]-Tabla32[[#This Row],[SALIDAS]]</f>
        <v>70</v>
      </c>
      <c r="K161" s="2">
        <v>4.5</v>
      </c>
      <c r="L161" s="2">
        <f>+Tabla32[[#This Row],[BALANCE INICIAL]]*Tabla32[[#This Row],[PRECIO]]</f>
        <v>315</v>
      </c>
      <c r="M161" s="2">
        <f>+Tabla32[[#This Row],[ENTRADAS]]*Tabla32[[#This Row],[PRECIO]]</f>
        <v>0</v>
      </c>
      <c r="N161" s="2">
        <f>+Tabla32[[#This Row],[SALIDAS]]*Tabla32[[#This Row],[PRECIO]]</f>
        <v>0</v>
      </c>
      <c r="O161" s="2">
        <f>+Tabla32[[#This Row],[BALANCE INICIAL2]]+Tabla32[[#This Row],[ENTRADAS3]]-Tabla32[[#This Row],[SALIDAS4]]</f>
        <v>315</v>
      </c>
    </row>
    <row r="162" spans="1:15">
      <c r="A162" s="9" t="s">
        <v>29</v>
      </c>
      <c r="B162" t="s">
        <v>878</v>
      </c>
      <c r="C162" t="s">
        <v>102</v>
      </c>
      <c r="D162" t="s">
        <v>500</v>
      </c>
      <c r="F162" s="9" t="s">
        <v>908</v>
      </c>
      <c r="G162">
        <v>0</v>
      </c>
      <c r="H162">
        <v>0</v>
      </c>
      <c r="I162" s="34">
        <v>0</v>
      </c>
      <c r="J162">
        <f>+Tabla32[[#This Row],[BALANCE INICIAL]]+Tabla32[[#This Row],[ENTRADAS]]-Tabla32[[#This Row],[SALIDAS]]</f>
        <v>0</v>
      </c>
      <c r="K162" s="2">
        <v>77</v>
      </c>
      <c r="L162" s="2">
        <f>+Tabla32[[#This Row],[BALANCE INICIAL]]*Tabla32[[#This Row],[PRECIO]]</f>
        <v>0</v>
      </c>
      <c r="M162" s="2">
        <f>+Tabla32[[#This Row],[ENTRADAS]]*Tabla32[[#This Row],[PRECIO]]</f>
        <v>0</v>
      </c>
      <c r="N162" s="2">
        <f>+Tabla32[[#This Row],[SALIDAS]]*Tabla32[[#This Row],[PRECIO]]</f>
        <v>0</v>
      </c>
      <c r="O162" s="2">
        <f>+Tabla32[[#This Row],[BALANCE INICIAL2]]+Tabla32[[#This Row],[ENTRADAS3]]-Tabla32[[#This Row],[SALIDAS4]]</f>
        <v>0</v>
      </c>
    </row>
    <row r="163" spans="1:15">
      <c r="A163" s="9" t="s">
        <v>36</v>
      </c>
      <c r="B163" t="s">
        <v>895</v>
      </c>
      <c r="C163" t="s">
        <v>82</v>
      </c>
      <c r="D163" t="s">
        <v>182</v>
      </c>
      <c r="F163" s="9" t="s">
        <v>820</v>
      </c>
      <c r="G163">
        <v>1</v>
      </c>
      <c r="H163">
        <v>0</v>
      </c>
      <c r="I163" s="34">
        <v>0</v>
      </c>
      <c r="J163">
        <f>+Tabla32[[#This Row],[BALANCE INICIAL]]+Tabla32[[#This Row],[ENTRADAS]]-Tabla32[[#This Row],[SALIDAS]]</f>
        <v>1</v>
      </c>
      <c r="K163" s="2">
        <v>1900</v>
      </c>
      <c r="L163" s="2">
        <f>+Tabla32[[#This Row],[BALANCE INICIAL]]*Tabla32[[#This Row],[PRECIO]]</f>
        <v>1900</v>
      </c>
      <c r="M163" s="2">
        <f>+Tabla32[[#This Row],[ENTRADAS]]*Tabla32[[#This Row],[PRECIO]]</f>
        <v>0</v>
      </c>
      <c r="N163" s="2">
        <f>+Tabla32[[#This Row],[SALIDAS]]*Tabla32[[#This Row],[PRECIO]]</f>
        <v>0</v>
      </c>
      <c r="O163" s="2">
        <f>+Tabla32[[#This Row],[BALANCE INICIAL2]]+Tabla32[[#This Row],[ENTRADAS3]]-Tabla32[[#This Row],[SALIDAS4]]</f>
        <v>1900</v>
      </c>
    </row>
    <row r="164" spans="1:15">
      <c r="A164" s="9" t="s">
        <v>1141</v>
      </c>
      <c r="B164" s="17" t="s">
        <v>1142</v>
      </c>
      <c r="C164" t="s">
        <v>1143</v>
      </c>
      <c r="D164" t="s">
        <v>181</v>
      </c>
      <c r="F164" s="9" t="s">
        <v>820</v>
      </c>
      <c r="G164">
        <v>22</v>
      </c>
      <c r="H164">
        <v>0</v>
      </c>
      <c r="I164" s="34">
        <v>2</v>
      </c>
      <c r="J164">
        <f>+Tabla32[[#This Row],[BALANCE INICIAL]]+Tabla32[[#This Row],[ENTRADAS]]-Tabla32[[#This Row],[SALIDAS]]</f>
        <v>20</v>
      </c>
      <c r="K164" s="2">
        <v>50</v>
      </c>
      <c r="L164" s="2">
        <f>+Tabla32[[#This Row],[BALANCE INICIAL]]*Tabla32[[#This Row],[PRECIO]]</f>
        <v>1100</v>
      </c>
      <c r="M164" s="2">
        <f>+Tabla32[[#This Row],[ENTRADAS]]*Tabla32[[#This Row],[PRECIO]]</f>
        <v>0</v>
      </c>
      <c r="N164" s="2">
        <f>+Tabla32[[#This Row],[SALIDAS]]*Tabla32[[#This Row],[PRECIO]]</f>
        <v>100</v>
      </c>
      <c r="O164" s="2">
        <f>+Tabla32[[#This Row],[BALANCE INICIAL2]]+Tabla32[[#This Row],[ENTRADAS3]]-Tabla32[[#This Row],[SALIDAS4]]</f>
        <v>1000</v>
      </c>
    </row>
    <row r="165" spans="1:15">
      <c r="A165" s="9" t="s">
        <v>59</v>
      </c>
      <c r="B165" s="17" t="s">
        <v>880</v>
      </c>
      <c r="C165" t="s">
        <v>107</v>
      </c>
      <c r="D165" t="s">
        <v>668</v>
      </c>
      <c r="F165" s="9" t="s">
        <v>820</v>
      </c>
      <c r="G165">
        <v>1</v>
      </c>
      <c r="H165">
        <v>0</v>
      </c>
      <c r="I165" s="34">
        <v>0</v>
      </c>
      <c r="J165">
        <f>+Tabla32[[#This Row],[BALANCE INICIAL]]+Tabla32[[#This Row],[ENTRADAS]]-Tabla32[[#This Row],[SALIDAS]]</f>
        <v>1</v>
      </c>
      <c r="K165" s="2">
        <v>545</v>
      </c>
      <c r="L165" s="2">
        <f>+Tabla32[[#This Row],[BALANCE INICIAL]]*Tabla32[[#This Row],[PRECIO]]</f>
        <v>545</v>
      </c>
      <c r="M165" s="2">
        <f>+Tabla32[[#This Row],[ENTRADAS]]*Tabla32[[#This Row],[PRECIO]]</f>
        <v>0</v>
      </c>
      <c r="N165" s="2">
        <f>+Tabla32[[#This Row],[SALIDAS]]*Tabla32[[#This Row],[PRECIO]]</f>
        <v>0</v>
      </c>
      <c r="O165" s="2">
        <f>+Tabla32[[#This Row],[BALANCE INICIAL2]]+Tabla32[[#This Row],[ENTRADAS3]]-Tabla32[[#This Row],[SALIDAS4]]</f>
        <v>545</v>
      </c>
    </row>
    <row r="166" spans="1:15" ht="16.5" customHeight="1">
      <c r="A166" s="15" t="s">
        <v>27</v>
      </c>
      <c r="B166" s="17" t="s">
        <v>889</v>
      </c>
      <c r="C166" s="45" t="s">
        <v>1139</v>
      </c>
      <c r="D166" t="s">
        <v>965</v>
      </c>
      <c r="F166" s="9" t="s">
        <v>820</v>
      </c>
      <c r="G166">
        <v>150</v>
      </c>
      <c r="H166">
        <v>0</v>
      </c>
      <c r="I166" s="34">
        <v>0</v>
      </c>
      <c r="J166">
        <f>+Tabla32[[#This Row],[BALANCE INICIAL]]+Tabla32[[#This Row],[ENTRADAS]]-Tabla32[[#This Row],[SALIDAS]]</f>
        <v>150</v>
      </c>
      <c r="K166" s="2">
        <v>65.8</v>
      </c>
      <c r="L166" s="2">
        <f>+Tabla32[[#This Row],[BALANCE INICIAL]]*Tabla32[[#This Row],[PRECIO]]</f>
        <v>9870</v>
      </c>
      <c r="M166" s="2">
        <f>+Tabla32[[#This Row],[ENTRADAS]]*Tabla32[[#This Row],[PRECIO]]</f>
        <v>0</v>
      </c>
      <c r="N166" s="2">
        <f>+Tabla32[[#This Row],[SALIDAS]]*Tabla32[[#This Row],[PRECIO]]</f>
        <v>0</v>
      </c>
      <c r="O166" s="2">
        <f>+Tabla32[[#This Row],[BALANCE INICIAL2]]+Tabla32[[#This Row],[ENTRADAS3]]-Tabla32[[#This Row],[SALIDAS4]]</f>
        <v>9870</v>
      </c>
    </row>
    <row r="167" spans="1:15">
      <c r="A167" s="9" t="s">
        <v>1130</v>
      </c>
      <c r="B167" s="17" t="s">
        <v>894</v>
      </c>
      <c r="C167" t="s">
        <v>1131</v>
      </c>
      <c r="D167" t="s">
        <v>146</v>
      </c>
      <c r="F167" s="9" t="s">
        <v>820</v>
      </c>
      <c r="G167">
        <v>0</v>
      </c>
      <c r="H167">
        <v>0</v>
      </c>
      <c r="I167" s="34">
        <v>0</v>
      </c>
      <c r="J167">
        <f>+Tabla32[[#This Row],[BALANCE INICIAL]]+Tabla32[[#This Row],[ENTRADAS]]-Tabla32[[#This Row],[SALIDAS]]</f>
        <v>0</v>
      </c>
      <c r="K167" s="2">
        <v>1300</v>
      </c>
      <c r="L167" s="2">
        <f>+Tabla32[[#This Row],[BALANCE INICIAL]]*Tabla32[[#This Row],[PRECIO]]</f>
        <v>0</v>
      </c>
      <c r="M167" s="2">
        <f>+Tabla32[[#This Row],[ENTRADAS]]*Tabla32[[#This Row],[PRECIO]]</f>
        <v>0</v>
      </c>
      <c r="N167" s="2">
        <f>+Tabla32[[#This Row],[SALIDAS]]*Tabla32[[#This Row],[PRECIO]]</f>
        <v>0</v>
      </c>
      <c r="O167" s="2">
        <f>+Tabla32[[#This Row],[BALANCE INICIAL2]]+Tabla32[[#This Row],[ENTRADAS3]]-Tabla32[[#This Row],[SALIDAS4]]</f>
        <v>0</v>
      </c>
    </row>
    <row r="168" spans="1:15">
      <c r="A168" s="9" t="s">
        <v>32</v>
      </c>
      <c r="B168" t="s">
        <v>888</v>
      </c>
      <c r="C168" t="s">
        <v>76</v>
      </c>
      <c r="D168" t="s">
        <v>163</v>
      </c>
      <c r="F168" s="9" t="s">
        <v>820</v>
      </c>
      <c r="G168">
        <v>2</v>
      </c>
      <c r="H168">
        <v>0</v>
      </c>
      <c r="I168" s="34">
        <v>0</v>
      </c>
      <c r="J168">
        <f>+Tabla32[[#This Row],[BALANCE INICIAL]]+Tabla32[[#This Row],[ENTRADAS]]-Tabla32[[#This Row],[SALIDAS]]</f>
        <v>2</v>
      </c>
      <c r="K168" s="2">
        <v>185</v>
      </c>
      <c r="L168" s="2">
        <f>+Tabla32[[#This Row],[BALANCE INICIAL]]*Tabla32[[#This Row],[PRECIO]]</f>
        <v>370</v>
      </c>
      <c r="M168" s="2">
        <f>+Tabla32[[#This Row],[ENTRADAS]]*Tabla32[[#This Row],[PRECIO]]</f>
        <v>0</v>
      </c>
      <c r="N168" s="2">
        <f>+Tabla32[[#This Row],[SALIDAS]]*Tabla32[[#This Row],[PRECIO]]</f>
        <v>0</v>
      </c>
      <c r="O168" s="2">
        <f>+Tabla32[[#This Row],[BALANCE INICIAL2]]+Tabla32[[#This Row],[ENTRADAS3]]-Tabla32[[#This Row],[SALIDAS4]]</f>
        <v>370</v>
      </c>
    </row>
    <row r="169" spans="1:15">
      <c r="A169" s="9" t="s">
        <v>29</v>
      </c>
      <c r="B169" t="s">
        <v>878</v>
      </c>
      <c r="C169" t="s">
        <v>102</v>
      </c>
      <c r="D169" t="s">
        <v>605</v>
      </c>
      <c r="F169" s="9" t="s">
        <v>834</v>
      </c>
      <c r="G169">
        <v>7</v>
      </c>
      <c r="H169">
        <v>0</v>
      </c>
      <c r="I169" s="34">
        <v>0</v>
      </c>
      <c r="J169">
        <f>+Tabla32[[#This Row],[BALANCE INICIAL]]+Tabla32[[#This Row],[ENTRADAS]]-Tabla32[[#This Row],[SALIDAS]]</f>
        <v>7</v>
      </c>
      <c r="K169" s="2">
        <v>47.46</v>
      </c>
      <c r="L169" s="2">
        <f>+Tabla32[[#This Row],[BALANCE INICIAL]]*Tabla32[[#This Row],[PRECIO]]</f>
        <v>332.22</v>
      </c>
      <c r="M169" s="2">
        <f>+Tabla32[[#This Row],[ENTRADAS]]*Tabla32[[#This Row],[PRECIO]]</f>
        <v>0</v>
      </c>
      <c r="N169" s="2">
        <f>+Tabla32[[#This Row],[SALIDAS]]*Tabla32[[#This Row],[PRECIO]]</f>
        <v>0</v>
      </c>
      <c r="O169" s="2">
        <f>+Tabla32[[#This Row],[BALANCE INICIAL2]]+Tabla32[[#This Row],[ENTRADAS3]]-Tabla32[[#This Row],[SALIDAS4]]</f>
        <v>332.22</v>
      </c>
    </row>
    <row r="170" spans="1:15" ht="15" customHeight="1">
      <c r="A170" s="9" t="s">
        <v>28</v>
      </c>
      <c r="B170" t="s">
        <v>884</v>
      </c>
      <c r="C170" t="s">
        <v>74</v>
      </c>
      <c r="D170" t="s">
        <v>184</v>
      </c>
      <c r="F170" s="9" t="s">
        <v>836</v>
      </c>
      <c r="G170">
        <v>1</v>
      </c>
      <c r="H170">
        <v>0</v>
      </c>
      <c r="I170" s="34">
        <v>0</v>
      </c>
      <c r="J170">
        <f>+Tabla32[[#This Row],[BALANCE INICIAL]]+Tabla32[[#This Row],[ENTRADAS]]-Tabla32[[#This Row],[SALIDAS]]</f>
        <v>1</v>
      </c>
      <c r="K170" s="2">
        <v>21</v>
      </c>
      <c r="L170" s="2">
        <f>+Tabla32[[#This Row],[BALANCE INICIAL]]*Tabla32[[#This Row],[PRECIO]]</f>
        <v>21</v>
      </c>
      <c r="M170" s="2">
        <f>+Tabla32[[#This Row],[ENTRADAS]]*Tabla32[[#This Row],[PRECIO]]</f>
        <v>0</v>
      </c>
      <c r="N170" s="2">
        <f>+Tabla32[[#This Row],[SALIDAS]]*Tabla32[[#This Row],[PRECIO]]</f>
        <v>0</v>
      </c>
      <c r="O170" s="2">
        <f>+Tabla32[[#This Row],[BALANCE INICIAL2]]+Tabla32[[#This Row],[ENTRADAS3]]-Tabla32[[#This Row],[SALIDAS4]]</f>
        <v>21</v>
      </c>
    </row>
    <row r="171" spans="1:15">
      <c r="A171" s="9" t="s">
        <v>29</v>
      </c>
      <c r="B171" t="s">
        <v>878</v>
      </c>
      <c r="C171" t="s">
        <v>102</v>
      </c>
      <c r="D171" t="s">
        <v>501</v>
      </c>
      <c r="F171" s="9" t="s">
        <v>908</v>
      </c>
      <c r="G171">
        <v>0</v>
      </c>
      <c r="H171">
        <v>0</v>
      </c>
      <c r="I171" s="34">
        <v>0</v>
      </c>
      <c r="J171">
        <f>+Tabla32[[#This Row],[BALANCE INICIAL]]+Tabla32[[#This Row],[ENTRADAS]]-Tabla32[[#This Row],[SALIDAS]]</f>
        <v>0</v>
      </c>
      <c r="K171" s="2">
        <v>150</v>
      </c>
      <c r="L171" s="2">
        <f>+Tabla32[[#This Row],[BALANCE INICIAL]]*Tabla32[[#This Row],[PRECIO]]</f>
        <v>0</v>
      </c>
      <c r="M171" s="2">
        <f>+Tabla32[[#This Row],[ENTRADAS]]*Tabla32[[#This Row],[PRECIO]]</f>
        <v>0</v>
      </c>
      <c r="N171" s="2">
        <f>+Tabla32[[#This Row],[SALIDAS]]*Tabla32[[#This Row],[PRECIO]]</f>
        <v>0</v>
      </c>
      <c r="O171" s="2">
        <f>+Tabla32[[#This Row],[BALANCE INICIAL2]]+Tabla32[[#This Row],[ENTRADAS3]]-Tabla32[[#This Row],[SALIDAS4]]</f>
        <v>0</v>
      </c>
    </row>
    <row r="172" spans="1:15">
      <c r="A172" s="9" t="s">
        <v>29</v>
      </c>
      <c r="B172" t="s">
        <v>878</v>
      </c>
      <c r="C172" t="s">
        <v>102</v>
      </c>
      <c r="D172" t="s">
        <v>502</v>
      </c>
      <c r="F172" s="9" t="s">
        <v>908</v>
      </c>
      <c r="G172">
        <v>0</v>
      </c>
      <c r="H172">
        <v>0</v>
      </c>
      <c r="I172" s="34">
        <v>0</v>
      </c>
      <c r="J172">
        <f>+Tabla32[[#This Row],[BALANCE INICIAL]]+Tabla32[[#This Row],[ENTRADAS]]-Tabla32[[#This Row],[SALIDAS]]</f>
        <v>0</v>
      </c>
      <c r="K172" s="2">
        <v>58</v>
      </c>
      <c r="L172" s="2">
        <f>+Tabla32[[#This Row],[BALANCE INICIAL]]*Tabla32[[#This Row],[PRECIO]]</f>
        <v>0</v>
      </c>
      <c r="M172" s="2">
        <f>+Tabla32[[#This Row],[ENTRADAS]]*Tabla32[[#This Row],[PRECIO]]</f>
        <v>0</v>
      </c>
      <c r="N172" s="2">
        <f>+Tabla32[[#This Row],[SALIDAS]]*Tabla32[[#This Row],[PRECIO]]</f>
        <v>0</v>
      </c>
      <c r="O172" s="2">
        <f>+Tabla32[[#This Row],[BALANCE INICIAL2]]+Tabla32[[#This Row],[ENTRADAS3]]-Tabla32[[#This Row],[SALIDAS4]]</f>
        <v>0</v>
      </c>
    </row>
    <row r="173" spans="1:15">
      <c r="A173" s="9" t="s">
        <v>29</v>
      </c>
      <c r="B173" t="s">
        <v>878</v>
      </c>
      <c r="C173" t="s">
        <v>102</v>
      </c>
      <c r="D173" t="s">
        <v>550</v>
      </c>
      <c r="F173" s="9" t="s">
        <v>865</v>
      </c>
      <c r="G173">
        <v>1</v>
      </c>
      <c r="H173">
        <v>0</v>
      </c>
      <c r="I173" s="34">
        <v>0</v>
      </c>
      <c r="J173">
        <f>+Tabla32[[#This Row],[BALANCE INICIAL]]+Tabla32[[#This Row],[ENTRADAS]]-Tabla32[[#This Row],[SALIDAS]]</f>
        <v>1</v>
      </c>
      <c r="K173" s="2">
        <v>1487</v>
      </c>
      <c r="L173" s="2">
        <f>+Tabla32[[#This Row],[BALANCE INICIAL]]*Tabla32[[#This Row],[PRECIO]]</f>
        <v>1487</v>
      </c>
      <c r="M173" s="2">
        <f>+Tabla32[[#This Row],[ENTRADAS]]*Tabla32[[#This Row],[PRECIO]]</f>
        <v>0</v>
      </c>
      <c r="N173" s="2">
        <f>+Tabla32[[#This Row],[SALIDAS]]*Tabla32[[#This Row],[PRECIO]]</f>
        <v>0</v>
      </c>
      <c r="O173" s="2">
        <f>+Tabla32[[#This Row],[BALANCE INICIAL2]]+Tabla32[[#This Row],[ENTRADAS3]]-Tabla32[[#This Row],[SALIDAS4]]</f>
        <v>1487</v>
      </c>
    </row>
    <row r="174" spans="1:15">
      <c r="A174" s="9" t="s">
        <v>28</v>
      </c>
      <c r="B174" t="s">
        <v>884</v>
      </c>
      <c r="C174" t="s">
        <v>74</v>
      </c>
      <c r="D174" t="s">
        <v>431</v>
      </c>
      <c r="F174" s="9" t="s">
        <v>820</v>
      </c>
      <c r="G174">
        <v>5</v>
      </c>
      <c r="H174">
        <v>0</v>
      </c>
      <c r="I174" s="34">
        <v>2</v>
      </c>
      <c r="J174">
        <f>+Tabla32[[#This Row],[BALANCE INICIAL]]+Tabla32[[#This Row],[ENTRADAS]]-Tabla32[[#This Row],[SALIDAS]]</f>
        <v>3</v>
      </c>
      <c r="K174" s="2">
        <v>86.78</v>
      </c>
      <c r="L174" s="2">
        <f>+Tabla32[[#This Row],[BALANCE INICIAL]]*Tabla32[[#This Row],[PRECIO]]</f>
        <v>433.9</v>
      </c>
      <c r="M174" s="2">
        <f>+Tabla32[[#This Row],[ENTRADAS]]*Tabla32[[#This Row],[PRECIO]]</f>
        <v>0</v>
      </c>
      <c r="N174" s="2">
        <f>+Tabla32[[#This Row],[SALIDAS]]*Tabla32[[#This Row],[PRECIO]]</f>
        <v>173.56</v>
      </c>
      <c r="O174" s="2">
        <f>+Tabla32[[#This Row],[BALANCE INICIAL2]]+Tabla32[[#This Row],[ENTRADAS3]]-Tabla32[[#This Row],[SALIDAS4]]</f>
        <v>260.33999999999997</v>
      </c>
    </row>
    <row r="175" spans="1:15">
      <c r="A175" s="9" t="s">
        <v>28</v>
      </c>
      <c r="B175" t="s">
        <v>884</v>
      </c>
      <c r="C175" t="s">
        <v>74</v>
      </c>
      <c r="D175" t="s">
        <v>935</v>
      </c>
      <c r="F175" s="9" t="s">
        <v>820</v>
      </c>
      <c r="G175">
        <v>5</v>
      </c>
      <c r="H175">
        <v>0</v>
      </c>
      <c r="I175" s="34">
        <v>0</v>
      </c>
      <c r="J175">
        <f>+Tabla32[[#This Row],[BALANCE INICIAL]]+Tabla32[[#This Row],[ENTRADAS]]-Tabla32[[#This Row],[SALIDAS]]</f>
        <v>5</v>
      </c>
      <c r="K175" s="2">
        <v>38.35</v>
      </c>
      <c r="L175" s="2">
        <f>+Tabla32[[#This Row],[BALANCE INICIAL]]*Tabla32[[#This Row],[PRECIO]]</f>
        <v>191.75</v>
      </c>
      <c r="M175" s="2">
        <f>+Tabla32[[#This Row],[ENTRADAS]]*Tabla32[[#This Row],[PRECIO]]</f>
        <v>0</v>
      </c>
      <c r="N175" s="2">
        <f>+Tabla32[[#This Row],[SALIDAS]]*Tabla32[[#This Row],[PRECIO]]</f>
        <v>0</v>
      </c>
      <c r="O175" s="2">
        <f>+Tabla32[[#This Row],[BALANCE INICIAL2]]+Tabla32[[#This Row],[ENTRADAS3]]-Tabla32[[#This Row],[SALIDAS4]]</f>
        <v>191.75</v>
      </c>
    </row>
    <row r="176" spans="1:15">
      <c r="A176" s="9" t="s">
        <v>28</v>
      </c>
      <c r="B176" t="s">
        <v>884</v>
      </c>
      <c r="C176" t="s">
        <v>74</v>
      </c>
      <c r="D176" t="s">
        <v>923</v>
      </c>
      <c r="E176" t="s">
        <v>924</v>
      </c>
      <c r="F176" s="9" t="s">
        <v>820</v>
      </c>
      <c r="G176">
        <v>72</v>
      </c>
      <c r="H176">
        <v>0</v>
      </c>
      <c r="I176" s="34">
        <v>4</v>
      </c>
      <c r="J176">
        <f>+Tabla32[[#This Row],[BALANCE INICIAL]]+Tabla32[[#This Row],[ENTRADAS]]-Tabla32[[#This Row],[SALIDAS]]</f>
        <v>68</v>
      </c>
      <c r="K176" s="2">
        <v>12</v>
      </c>
      <c r="L176" s="2">
        <f>+Tabla32[[#This Row],[BALANCE INICIAL]]*Tabla32[[#This Row],[PRECIO]]</f>
        <v>864</v>
      </c>
      <c r="M176" s="2">
        <f>+Tabla32[[#This Row],[ENTRADAS]]*Tabla32[[#This Row],[PRECIO]]</f>
        <v>0</v>
      </c>
      <c r="N176" s="2">
        <f>+Tabla32[[#This Row],[SALIDAS]]*Tabla32[[#This Row],[PRECIO]]</f>
        <v>48</v>
      </c>
      <c r="O176" s="2">
        <f>+Tabla32[[#This Row],[BALANCE INICIAL2]]+Tabla32[[#This Row],[ENTRADAS3]]-Tabla32[[#This Row],[SALIDAS4]]</f>
        <v>816</v>
      </c>
    </row>
    <row r="177" spans="1:15">
      <c r="A177" s="9" t="s">
        <v>34</v>
      </c>
      <c r="B177" t="s">
        <v>877</v>
      </c>
      <c r="C177" t="s">
        <v>104</v>
      </c>
      <c r="D177" t="s">
        <v>1034</v>
      </c>
      <c r="E177" t="s">
        <v>998</v>
      </c>
      <c r="F177" s="9" t="s">
        <v>820</v>
      </c>
      <c r="G177">
        <v>0</v>
      </c>
      <c r="H177">
        <v>192</v>
      </c>
      <c r="I177" s="34">
        <v>192</v>
      </c>
      <c r="J177">
        <f>+Tabla32[[#This Row],[BALANCE INICIAL]]+Tabla32[[#This Row],[ENTRADAS]]-Tabla32[[#This Row],[SALIDAS]]</f>
        <v>0</v>
      </c>
      <c r="K177" s="2">
        <v>290</v>
      </c>
      <c r="L177" s="2">
        <f>+Tabla32[[#This Row],[BALANCE INICIAL]]*Tabla32[[#This Row],[PRECIO]]</f>
        <v>0</v>
      </c>
      <c r="M177" s="2">
        <f>+Tabla32[[#This Row],[ENTRADAS]]*Tabla32[[#This Row],[PRECIO]]</f>
        <v>55680</v>
      </c>
      <c r="N177" s="2">
        <f>+Tabla32[[#This Row],[SALIDAS]]*Tabla32[[#This Row],[PRECIO]]</f>
        <v>55680</v>
      </c>
      <c r="O177" s="2">
        <f>+Tabla32[[#This Row],[BALANCE INICIAL2]]+Tabla32[[#This Row],[ENTRADAS3]]-Tabla32[[#This Row],[SALIDAS4]]</f>
        <v>0</v>
      </c>
    </row>
    <row r="178" spans="1:15">
      <c r="A178" s="9" t="s">
        <v>28</v>
      </c>
      <c r="B178" t="s">
        <v>884</v>
      </c>
      <c r="C178" t="s">
        <v>74</v>
      </c>
      <c r="D178" t="s">
        <v>167</v>
      </c>
      <c r="F178" s="9" t="s">
        <v>820</v>
      </c>
      <c r="G178">
        <v>51</v>
      </c>
      <c r="H178">
        <v>0</v>
      </c>
      <c r="I178" s="34">
        <v>0</v>
      </c>
      <c r="J178">
        <f>+Tabla32[[#This Row],[BALANCE INICIAL]]+Tabla32[[#This Row],[ENTRADAS]]-Tabla32[[#This Row],[SALIDAS]]</f>
        <v>51</v>
      </c>
      <c r="K178" s="2">
        <v>48.73</v>
      </c>
      <c r="L178" s="2">
        <f>+Tabla32[[#This Row],[BALANCE INICIAL]]*Tabla32[[#This Row],[PRECIO]]</f>
        <v>2485.23</v>
      </c>
      <c r="M178" s="2">
        <f>+Tabla32[[#This Row],[ENTRADAS]]*Tabla32[[#This Row],[PRECIO]]</f>
        <v>0</v>
      </c>
      <c r="N178" s="2">
        <f>+Tabla32[[#This Row],[SALIDAS]]*Tabla32[[#This Row],[PRECIO]]</f>
        <v>0</v>
      </c>
      <c r="O178" s="2">
        <f>+Tabla32[[#This Row],[BALANCE INICIAL2]]+Tabla32[[#This Row],[ENTRADAS3]]-Tabla32[[#This Row],[SALIDAS4]]</f>
        <v>2485.23</v>
      </c>
    </row>
    <row r="179" spans="1:15">
      <c r="A179" s="9" t="s">
        <v>28</v>
      </c>
      <c r="B179" t="s">
        <v>884</v>
      </c>
      <c r="C179" t="s">
        <v>74</v>
      </c>
      <c r="D179" t="s">
        <v>183</v>
      </c>
      <c r="F179" s="9" t="s">
        <v>820</v>
      </c>
      <c r="G179">
        <v>8</v>
      </c>
      <c r="H179">
        <v>0</v>
      </c>
      <c r="I179" s="34">
        <v>0</v>
      </c>
      <c r="J179">
        <f>+Tabla32[[#This Row],[BALANCE INICIAL]]+Tabla32[[#This Row],[ENTRADAS]]-Tabla32[[#This Row],[SALIDAS]]</f>
        <v>8</v>
      </c>
      <c r="K179" s="2">
        <v>100</v>
      </c>
      <c r="L179" s="2">
        <f>+Tabla32[[#This Row],[BALANCE INICIAL]]*Tabla32[[#This Row],[PRECIO]]</f>
        <v>800</v>
      </c>
      <c r="M179" s="2">
        <f>+Tabla32[[#This Row],[ENTRADAS]]*Tabla32[[#This Row],[PRECIO]]</f>
        <v>0</v>
      </c>
      <c r="N179" s="2">
        <f>+Tabla32[[#This Row],[SALIDAS]]*Tabla32[[#This Row],[PRECIO]]</f>
        <v>0</v>
      </c>
      <c r="O179" s="2">
        <f>+Tabla32[[#This Row],[BALANCE INICIAL2]]+Tabla32[[#This Row],[ENTRADAS3]]-Tabla32[[#This Row],[SALIDAS4]]</f>
        <v>800</v>
      </c>
    </row>
    <row r="180" spans="1:15">
      <c r="A180" s="9" t="s">
        <v>28</v>
      </c>
      <c r="B180" t="s">
        <v>884</v>
      </c>
      <c r="C180" t="s">
        <v>74</v>
      </c>
      <c r="D180" t="s">
        <v>926</v>
      </c>
      <c r="F180" s="9" t="s">
        <v>839</v>
      </c>
      <c r="G180">
        <v>15</v>
      </c>
      <c r="H180">
        <v>0</v>
      </c>
      <c r="I180" s="34">
        <v>15</v>
      </c>
      <c r="J180">
        <f>+Tabla32[[#This Row],[BALANCE INICIAL]]+Tabla32[[#This Row],[ENTRADAS]]-Tabla32[[#This Row],[SALIDAS]]</f>
        <v>0</v>
      </c>
      <c r="K180" s="2">
        <v>19</v>
      </c>
      <c r="L180" s="2">
        <f>+Tabla32[[#This Row],[BALANCE INICIAL]]*Tabla32[[#This Row],[PRECIO]]</f>
        <v>285</v>
      </c>
      <c r="M180" s="2">
        <f>+Tabla32[[#This Row],[ENTRADAS]]*Tabla32[[#This Row],[PRECIO]]</f>
        <v>0</v>
      </c>
      <c r="N180" s="2">
        <f>+Tabla32[[#This Row],[SALIDAS]]*Tabla32[[#This Row],[PRECIO]]</f>
        <v>285</v>
      </c>
      <c r="O180" s="2">
        <f>+Tabla32[[#This Row],[BALANCE INICIAL2]]+Tabla32[[#This Row],[ENTRADAS3]]-Tabla32[[#This Row],[SALIDAS4]]</f>
        <v>0</v>
      </c>
    </row>
    <row r="181" spans="1:15">
      <c r="A181" s="9" t="s">
        <v>28</v>
      </c>
      <c r="B181" t="s">
        <v>884</v>
      </c>
      <c r="C181" t="s">
        <v>74</v>
      </c>
      <c r="D181" t="s">
        <v>1089</v>
      </c>
      <c r="F181" s="9" t="s">
        <v>839</v>
      </c>
      <c r="G181">
        <v>48</v>
      </c>
      <c r="H181">
        <v>0</v>
      </c>
      <c r="I181" s="34">
        <v>8</v>
      </c>
      <c r="J181">
        <f>+Tabla32[[#This Row],[BALANCE INICIAL]]+Tabla32[[#This Row],[ENTRADAS]]-Tabla32[[#This Row],[SALIDAS]]</f>
        <v>40</v>
      </c>
      <c r="K181" s="2">
        <v>11</v>
      </c>
      <c r="L181" s="2">
        <f>+Tabla32[[#This Row],[BALANCE INICIAL]]*Tabla32[[#This Row],[PRECIO]]</f>
        <v>528</v>
      </c>
      <c r="M181" s="2">
        <f>+Tabla32[[#This Row],[ENTRADAS]]*Tabla32[[#This Row],[PRECIO]]</f>
        <v>0</v>
      </c>
      <c r="N181" s="2">
        <f>+Tabla32[[#This Row],[SALIDAS]]*Tabla32[[#This Row],[PRECIO]]</f>
        <v>88</v>
      </c>
      <c r="O181" s="2">
        <f>+Tabla32[[#This Row],[BALANCE INICIAL2]]+Tabla32[[#This Row],[ENTRADAS3]]-Tabla32[[#This Row],[SALIDAS4]]</f>
        <v>440</v>
      </c>
    </row>
    <row r="182" spans="1:15">
      <c r="A182" s="9" t="s">
        <v>28</v>
      </c>
      <c r="B182" t="s">
        <v>884</v>
      </c>
      <c r="C182" t="s">
        <v>74</v>
      </c>
      <c r="D182" t="s">
        <v>1091</v>
      </c>
      <c r="F182" s="9" t="s">
        <v>839</v>
      </c>
      <c r="G182">
        <v>19</v>
      </c>
      <c r="H182">
        <v>0</v>
      </c>
      <c r="I182" s="34">
        <v>9</v>
      </c>
      <c r="J182">
        <f>+Tabla32[[#This Row],[BALANCE INICIAL]]+Tabla32[[#This Row],[ENTRADAS]]-Tabla32[[#This Row],[SALIDAS]]</f>
        <v>10</v>
      </c>
      <c r="K182" s="2">
        <v>36.5</v>
      </c>
      <c r="L182" s="2">
        <f>+Tabla32[[#This Row],[BALANCE INICIAL]]*Tabla32[[#This Row],[PRECIO]]</f>
        <v>693.5</v>
      </c>
      <c r="M182" s="2">
        <f>+Tabla32[[#This Row],[ENTRADAS]]*Tabla32[[#This Row],[PRECIO]]</f>
        <v>0</v>
      </c>
      <c r="N182" s="2">
        <f>+Tabla32[[#This Row],[SALIDAS]]*Tabla32[[#This Row],[PRECIO]]</f>
        <v>328.5</v>
      </c>
      <c r="O182" s="2">
        <f>+Tabla32[[#This Row],[BALANCE INICIAL2]]+Tabla32[[#This Row],[ENTRADAS3]]-Tabla32[[#This Row],[SALIDAS4]]</f>
        <v>365</v>
      </c>
    </row>
    <row r="183" spans="1:15">
      <c r="A183" s="9" t="s">
        <v>28</v>
      </c>
      <c r="B183" t="s">
        <v>884</v>
      </c>
      <c r="C183" t="s">
        <v>74</v>
      </c>
      <c r="D183" t="s">
        <v>1088</v>
      </c>
      <c r="F183" s="9" t="s">
        <v>839</v>
      </c>
      <c r="G183">
        <v>13</v>
      </c>
      <c r="H183">
        <v>0</v>
      </c>
      <c r="I183" s="34">
        <v>5</v>
      </c>
      <c r="J183">
        <f>+Tabla32[[#This Row],[BALANCE INICIAL]]+Tabla32[[#This Row],[ENTRADAS]]-Tabla32[[#This Row],[SALIDAS]]</f>
        <v>8</v>
      </c>
      <c r="K183" s="2">
        <v>49</v>
      </c>
      <c r="L183" s="2">
        <f>+Tabla32[[#This Row],[BALANCE INICIAL]]*Tabla32[[#This Row],[PRECIO]]</f>
        <v>637</v>
      </c>
      <c r="M183" s="2">
        <f>+Tabla32[[#This Row],[ENTRADAS]]*Tabla32[[#This Row],[PRECIO]]</f>
        <v>0</v>
      </c>
      <c r="N183" s="2">
        <f>+Tabla32[[#This Row],[SALIDAS]]*Tabla32[[#This Row],[PRECIO]]</f>
        <v>245</v>
      </c>
      <c r="O183" s="2">
        <f>+Tabla32[[#This Row],[BALANCE INICIAL2]]+Tabla32[[#This Row],[ENTRADAS3]]-Tabla32[[#This Row],[SALIDAS4]]</f>
        <v>392</v>
      </c>
    </row>
    <row r="184" spans="1:15">
      <c r="A184" s="9" t="s">
        <v>28</v>
      </c>
      <c r="B184" t="s">
        <v>884</v>
      </c>
      <c r="C184" t="s">
        <v>74</v>
      </c>
      <c r="D184" t="s">
        <v>1087</v>
      </c>
      <c r="F184" s="9" t="s">
        <v>839</v>
      </c>
      <c r="G184">
        <v>30</v>
      </c>
      <c r="H184">
        <v>0</v>
      </c>
      <c r="I184" s="34">
        <v>3</v>
      </c>
      <c r="J184">
        <f>+Tabla32[[#This Row],[BALANCE INICIAL]]+Tabla32[[#This Row],[ENTRADAS]]-Tabla32[[#This Row],[SALIDAS]]</f>
        <v>27</v>
      </c>
      <c r="K184" s="2">
        <v>123.73</v>
      </c>
      <c r="L184" s="2">
        <f>+Tabla32[[#This Row],[BALANCE INICIAL]]*Tabla32[[#This Row],[PRECIO]]</f>
        <v>3711.9</v>
      </c>
      <c r="M184" s="2">
        <f>+Tabla32[[#This Row],[ENTRADAS]]*Tabla32[[#This Row],[PRECIO]]</f>
        <v>0</v>
      </c>
      <c r="N184" s="2">
        <f>+Tabla32[[#This Row],[SALIDAS]]*Tabla32[[#This Row],[PRECIO]]</f>
        <v>371.19</v>
      </c>
      <c r="O184" s="2">
        <f>+Tabla32[[#This Row],[BALANCE INICIAL2]]+Tabla32[[#This Row],[ENTRADAS3]]-Tabla32[[#This Row],[SALIDAS4]]</f>
        <v>3340.71</v>
      </c>
    </row>
    <row r="185" spans="1:15">
      <c r="A185" s="9" t="s">
        <v>28</v>
      </c>
      <c r="B185" t="s">
        <v>884</v>
      </c>
      <c r="C185" t="s">
        <v>74</v>
      </c>
      <c r="D185" t="s">
        <v>188</v>
      </c>
      <c r="F185" s="9" t="s">
        <v>820</v>
      </c>
      <c r="G185">
        <v>34</v>
      </c>
      <c r="H185">
        <v>0</v>
      </c>
      <c r="I185" s="34">
        <v>0</v>
      </c>
      <c r="J185">
        <f>+Tabla32[[#This Row],[BALANCE INICIAL]]+Tabla32[[#This Row],[ENTRADAS]]-Tabla32[[#This Row],[SALIDAS]]</f>
        <v>34</v>
      </c>
      <c r="K185" s="2">
        <v>65.260000000000005</v>
      </c>
      <c r="L185" s="2">
        <f>+Tabla32[[#This Row],[BALANCE INICIAL]]*Tabla32[[#This Row],[PRECIO]]</f>
        <v>2218.84</v>
      </c>
      <c r="M185" s="2">
        <f>+Tabla32[[#This Row],[ENTRADAS]]*Tabla32[[#This Row],[PRECIO]]</f>
        <v>0</v>
      </c>
      <c r="N185" s="2">
        <f>+Tabla32[[#This Row],[SALIDAS]]*Tabla32[[#This Row],[PRECIO]]</f>
        <v>0</v>
      </c>
      <c r="O185" s="2">
        <f>+Tabla32[[#This Row],[BALANCE INICIAL2]]+Tabla32[[#This Row],[ENTRADAS3]]-Tabla32[[#This Row],[SALIDAS4]]</f>
        <v>2218.84</v>
      </c>
    </row>
    <row r="186" spans="1:15">
      <c r="A186" s="9" t="s">
        <v>28</v>
      </c>
      <c r="B186" t="s">
        <v>884</v>
      </c>
      <c r="C186" t="s">
        <v>74</v>
      </c>
      <c r="D186" t="s">
        <v>1090</v>
      </c>
      <c r="F186" s="9" t="s">
        <v>830</v>
      </c>
      <c r="G186">
        <v>11</v>
      </c>
      <c r="H186">
        <v>0</v>
      </c>
      <c r="I186" s="34">
        <v>7</v>
      </c>
      <c r="J186">
        <f>+Tabla32[[#This Row],[BALANCE INICIAL]]+Tabla32[[#This Row],[ENTRADAS]]-Tabla32[[#This Row],[SALIDAS]]</f>
        <v>4</v>
      </c>
      <c r="K186" s="2">
        <v>8.4700000000000006</v>
      </c>
      <c r="L186" s="2">
        <f>+Tabla32[[#This Row],[BALANCE INICIAL]]*Tabla32[[#This Row],[PRECIO]]</f>
        <v>93.17</v>
      </c>
      <c r="M186" s="2">
        <f>+Tabla32[[#This Row],[ENTRADAS]]*Tabla32[[#This Row],[PRECIO]]</f>
        <v>0</v>
      </c>
      <c r="N186" s="2">
        <f>+Tabla32[[#This Row],[SALIDAS]]*Tabla32[[#This Row],[PRECIO]]</f>
        <v>59.290000000000006</v>
      </c>
      <c r="O186" s="2">
        <f>+Tabla32[[#This Row],[BALANCE INICIAL2]]+Tabla32[[#This Row],[ENTRADAS3]]-Tabla32[[#This Row],[SALIDAS4]]</f>
        <v>33.879999999999995</v>
      </c>
    </row>
    <row r="187" spans="1:15">
      <c r="A187" s="9" t="s">
        <v>33</v>
      </c>
      <c r="B187" t="s">
        <v>879</v>
      </c>
      <c r="C187" t="s">
        <v>78</v>
      </c>
      <c r="D187" t="s">
        <v>1094</v>
      </c>
      <c r="F187" s="9" t="s">
        <v>825</v>
      </c>
      <c r="G187">
        <v>182</v>
      </c>
      <c r="H187">
        <v>0</v>
      </c>
      <c r="I187" s="34">
        <v>44</v>
      </c>
      <c r="J187">
        <f>+Tabla32[[#This Row],[BALANCE INICIAL]]+Tabla32[[#This Row],[ENTRADAS]]-Tabla32[[#This Row],[SALIDAS]]</f>
        <v>138</v>
      </c>
      <c r="K187" s="2">
        <v>52</v>
      </c>
      <c r="L187" s="2">
        <f>+Tabla32[[#This Row],[BALANCE INICIAL]]*Tabla32[[#This Row],[PRECIO]]</f>
        <v>9464</v>
      </c>
      <c r="M187" s="2">
        <f>+Tabla32[[#This Row],[ENTRADAS]]*Tabla32[[#This Row],[PRECIO]]</f>
        <v>0</v>
      </c>
      <c r="N187" s="2">
        <f>+Tabla32[[#This Row],[SALIDAS]]*Tabla32[[#This Row],[PRECIO]]</f>
        <v>2288</v>
      </c>
      <c r="O187" s="2">
        <f>+Tabla32[[#This Row],[BALANCE INICIAL2]]+Tabla32[[#This Row],[ENTRADAS3]]-Tabla32[[#This Row],[SALIDAS4]]</f>
        <v>7176</v>
      </c>
    </row>
    <row r="188" spans="1:15">
      <c r="A188" s="9" t="s">
        <v>34</v>
      </c>
      <c r="B188" t="s">
        <v>877</v>
      </c>
      <c r="C188" t="s">
        <v>104</v>
      </c>
      <c r="D188" t="s">
        <v>1092</v>
      </c>
      <c r="F188" s="9" t="s">
        <v>820</v>
      </c>
      <c r="G188">
        <v>19</v>
      </c>
      <c r="H188">
        <v>0</v>
      </c>
      <c r="I188" s="34">
        <v>0</v>
      </c>
      <c r="J188">
        <f>+Tabla32[[#This Row],[BALANCE INICIAL]]+Tabla32[[#This Row],[ENTRADAS]]-Tabla32[[#This Row],[SALIDAS]]</f>
        <v>19</v>
      </c>
      <c r="K188" s="2">
        <v>14.1</v>
      </c>
      <c r="L188" s="2">
        <f>+Tabla32[[#This Row],[BALANCE INICIAL]]*Tabla32[[#This Row],[PRECIO]]</f>
        <v>267.89999999999998</v>
      </c>
      <c r="M188" s="2">
        <f>+Tabla32[[#This Row],[ENTRADAS]]*Tabla32[[#This Row],[PRECIO]]</f>
        <v>0</v>
      </c>
      <c r="N188" s="2">
        <f>+Tabla32[[#This Row],[SALIDAS]]*Tabla32[[#This Row],[PRECIO]]</f>
        <v>0</v>
      </c>
      <c r="O188" s="2">
        <f>+Tabla32[[#This Row],[BALANCE INICIAL2]]+Tabla32[[#This Row],[ENTRADAS3]]-Tabla32[[#This Row],[SALIDAS4]]</f>
        <v>267.89999999999998</v>
      </c>
    </row>
    <row r="189" spans="1:15">
      <c r="A189" s="9" t="s">
        <v>34</v>
      </c>
      <c r="B189" t="s">
        <v>877</v>
      </c>
      <c r="C189" t="s">
        <v>104</v>
      </c>
      <c r="D189" t="s">
        <v>1093</v>
      </c>
      <c r="F189" s="9" t="s">
        <v>820</v>
      </c>
      <c r="G189">
        <v>24</v>
      </c>
      <c r="H189">
        <v>0</v>
      </c>
      <c r="I189" s="34">
        <v>2</v>
      </c>
      <c r="J189">
        <f>+Tabla32[[#This Row],[BALANCE INICIAL]]+Tabla32[[#This Row],[ENTRADAS]]-Tabla32[[#This Row],[SALIDAS]]</f>
        <v>22</v>
      </c>
      <c r="K189" s="2">
        <v>132.41999999999999</v>
      </c>
      <c r="L189" s="2">
        <f>+Tabla32[[#This Row],[BALANCE INICIAL]]*Tabla32[[#This Row],[PRECIO]]</f>
        <v>3178.08</v>
      </c>
      <c r="M189" s="2">
        <f>+Tabla32[[#This Row],[ENTRADAS]]*Tabla32[[#This Row],[PRECIO]]</f>
        <v>0</v>
      </c>
      <c r="N189" s="2">
        <f>+Tabla32[[#This Row],[SALIDAS]]*Tabla32[[#This Row],[PRECIO]]</f>
        <v>264.83999999999997</v>
      </c>
      <c r="O189" s="2">
        <f>+Tabla32[[#This Row],[BALANCE INICIAL2]]+Tabla32[[#This Row],[ENTRADAS3]]-Tabla32[[#This Row],[SALIDAS4]]</f>
        <v>2913.24</v>
      </c>
    </row>
    <row r="190" spans="1:15">
      <c r="A190" s="9" t="s">
        <v>34</v>
      </c>
      <c r="B190" t="s">
        <v>877</v>
      </c>
      <c r="C190" t="s">
        <v>104</v>
      </c>
      <c r="D190" t="s">
        <v>191</v>
      </c>
      <c r="F190" s="9" t="s">
        <v>820</v>
      </c>
      <c r="G190">
        <v>30</v>
      </c>
      <c r="H190">
        <v>0</v>
      </c>
      <c r="I190" s="34">
        <v>0</v>
      </c>
      <c r="J190">
        <f>+Tabla32[[#This Row],[BALANCE INICIAL]]+Tabla32[[#This Row],[ENTRADAS]]-Tabla32[[#This Row],[SALIDAS]]</f>
        <v>30</v>
      </c>
      <c r="K190" s="2">
        <v>215.04</v>
      </c>
      <c r="L190" s="2">
        <f>+Tabla32[[#This Row],[BALANCE INICIAL]]*Tabla32[[#This Row],[PRECIO]]</f>
        <v>6451.2</v>
      </c>
      <c r="M190" s="2">
        <f>+Tabla32[[#This Row],[ENTRADAS]]*Tabla32[[#This Row],[PRECIO]]</f>
        <v>0</v>
      </c>
      <c r="N190" s="2">
        <f>+Tabla32[[#This Row],[SALIDAS]]*Tabla32[[#This Row],[PRECIO]]</f>
        <v>0</v>
      </c>
      <c r="O190" s="2">
        <f>+Tabla32[[#This Row],[BALANCE INICIAL2]]+Tabla32[[#This Row],[ENTRADAS3]]-Tabla32[[#This Row],[SALIDAS4]]</f>
        <v>6451.2</v>
      </c>
    </row>
    <row r="191" spans="1:15">
      <c r="A191" s="9" t="s">
        <v>34</v>
      </c>
      <c r="B191" t="s">
        <v>877</v>
      </c>
      <c r="C191" t="s">
        <v>104</v>
      </c>
      <c r="D191" t="s">
        <v>453</v>
      </c>
      <c r="F191" s="9" t="s">
        <v>820</v>
      </c>
      <c r="G191">
        <v>15</v>
      </c>
      <c r="H191">
        <v>0</v>
      </c>
      <c r="I191" s="34">
        <v>0</v>
      </c>
      <c r="J191">
        <f>+Tabla32[[#This Row],[BALANCE INICIAL]]+Tabla32[[#This Row],[ENTRADAS]]-Tabla32[[#This Row],[SALIDAS]]</f>
        <v>15</v>
      </c>
      <c r="K191" s="2">
        <v>15</v>
      </c>
      <c r="L191" s="2">
        <f>+Tabla32[[#This Row],[BALANCE INICIAL]]*Tabla32[[#This Row],[PRECIO]]</f>
        <v>225</v>
      </c>
      <c r="M191" s="2">
        <f>+Tabla32[[#This Row],[ENTRADAS]]*Tabla32[[#This Row],[PRECIO]]</f>
        <v>0</v>
      </c>
      <c r="N191" s="2">
        <f>+Tabla32[[#This Row],[SALIDAS]]*Tabla32[[#This Row],[PRECIO]]</f>
        <v>0</v>
      </c>
      <c r="O191" s="2">
        <f>+Tabla32[[#This Row],[BALANCE INICIAL2]]+Tabla32[[#This Row],[ENTRADAS3]]-Tabla32[[#This Row],[SALIDAS4]]</f>
        <v>225</v>
      </c>
    </row>
    <row r="192" spans="1:15">
      <c r="A192" s="9" t="s">
        <v>59</v>
      </c>
      <c r="B192" s="17" t="s">
        <v>880</v>
      </c>
      <c r="C192" t="s">
        <v>107</v>
      </c>
      <c r="D192" t="s">
        <v>669</v>
      </c>
      <c r="F192" s="9" t="s">
        <v>820</v>
      </c>
      <c r="G192">
        <v>1</v>
      </c>
      <c r="H192">
        <v>0</v>
      </c>
      <c r="I192" s="34">
        <v>0</v>
      </c>
      <c r="J192">
        <f>+Tabla32[[#This Row],[BALANCE INICIAL]]+Tabla32[[#This Row],[ENTRADAS]]-Tabla32[[#This Row],[SALIDAS]]</f>
        <v>1</v>
      </c>
      <c r="K192" s="2">
        <v>450</v>
      </c>
      <c r="L192" s="2">
        <f>+Tabla32[[#This Row],[BALANCE INICIAL]]*Tabla32[[#This Row],[PRECIO]]</f>
        <v>450</v>
      </c>
      <c r="M192" s="2">
        <f>+Tabla32[[#This Row],[ENTRADAS]]*Tabla32[[#This Row],[PRECIO]]</f>
        <v>0</v>
      </c>
      <c r="N192" s="2">
        <f>+Tabla32[[#This Row],[SALIDAS]]*Tabla32[[#This Row],[PRECIO]]</f>
        <v>0</v>
      </c>
      <c r="O192" s="2">
        <f>+Tabla32[[#This Row],[BALANCE INICIAL2]]+Tabla32[[#This Row],[ENTRADAS3]]-Tabla32[[#This Row],[SALIDAS4]]</f>
        <v>450</v>
      </c>
    </row>
    <row r="193" spans="1:15">
      <c r="A193" s="9" t="s">
        <v>59</v>
      </c>
      <c r="B193" s="17" t="s">
        <v>880</v>
      </c>
      <c r="C193" t="s">
        <v>107</v>
      </c>
      <c r="D193" t="s">
        <v>670</v>
      </c>
      <c r="F193" s="9" t="s">
        <v>820</v>
      </c>
      <c r="G193">
        <v>1</v>
      </c>
      <c r="H193">
        <v>0</v>
      </c>
      <c r="I193" s="34">
        <v>0</v>
      </c>
      <c r="J193">
        <f>+Tabla32[[#This Row],[BALANCE INICIAL]]+Tabla32[[#This Row],[ENTRADAS]]-Tabla32[[#This Row],[SALIDAS]]</f>
        <v>1</v>
      </c>
      <c r="K193" s="2">
        <v>550</v>
      </c>
      <c r="L193" s="2">
        <f>+Tabla32[[#This Row],[BALANCE INICIAL]]*Tabla32[[#This Row],[PRECIO]]</f>
        <v>550</v>
      </c>
      <c r="M193" s="2">
        <f>+Tabla32[[#This Row],[ENTRADAS]]*Tabla32[[#This Row],[PRECIO]]</f>
        <v>0</v>
      </c>
      <c r="N193" s="2">
        <f>+Tabla32[[#This Row],[SALIDAS]]*Tabla32[[#This Row],[PRECIO]]</f>
        <v>0</v>
      </c>
      <c r="O193" s="2">
        <f>+Tabla32[[#This Row],[BALANCE INICIAL2]]+Tabla32[[#This Row],[ENTRADAS3]]-Tabla32[[#This Row],[SALIDAS4]]</f>
        <v>550</v>
      </c>
    </row>
    <row r="194" spans="1:15">
      <c r="A194" s="9" t="s">
        <v>59</v>
      </c>
      <c r="B194" s="17" t="s">
        <v>880</v>
      </c>
      <c r="C194" t="s">
        <v>107</v>
      </c>
      <c r="D194" t="s">
        <v>671</v>
      </c>
      <c r="F194" s="9" t="s">
        <v>820</v>
      </c>
      <c r="G194">
        <v>7</v>
      </c>
      <c r="H194">
        <v>0</v>
      </c>
      <c r="I194" s="34">
        <v>0</v>
      </c>
      <c r="J194">
        <f>+Tabla32[[#This Row],[BALANCE INICIAL]]+Tabla32[[#This Row],[ENTRADAS]]-Tabla32[[#This Row],[SALIDAS]]</f>
        <v>7</v>
      </c>
      <c r="K194" s="2">
        <v>250</v>
      </c>
      <c r="L194" s="2">
        <f>+Tabla32[[#This Row],[BALANCE INICIAL]]*Tabla32[[#This Row],[PRECIO]]</f>
        <v>1750</v>
      </c>
      <c r="M194" s="2">
        <f>+Tabla32[[#This Row],[ENTRADAS]]*Tabla32[[#This Row],[PRECIO]]</f>
        <v>0</v>
      </c>
      <c r="N194" s="2">
        <f>+Tabla32[[#This Row],[SALIDAS]]*Tabla32[[#This Row],[PRECIO]]</f>
        <v>0</v>
      </c>
      <c r="O194" s="2">
        <f>+Tabla32[[#This Row],[BALANCE INICIAL2]]+Tabla32[[#This Row],[ENTRADAS3]]-Tabla32[[#This Row],[SALIDAS4]]</f>
        <v>1750</v>
      </c>
    </row>
    <row r="195" spans="1:15">
      <c r="A195" s="9" t="s">
        <v>59</v>
      </c>
      <c r="B195" s="17" t="s">
        <v>880</v>
      </c>
      <c r="C195" t="s">
        <v>107</v>
      </c>
      <c r="D195" t="s">
        <v>672</v>
      </c>
      <c r="F195" s="9" t="s">
        <v>820</v>
      </c>
      <c r="G195">
        <v>5</v>
      </c>
      <c r="H195">
        <v>0</v>
      </c>
      <c r="I195" s="34">
        <v>0</v>
      </c>
      <c r="J195">
        <f>+Tabla32[[#This Row],[BALANCE INICIAL]]+Tabla32[[#This Row],[ENTRADAS]]-Tabla32[[#This Row],[SALIDAS]]</f>
        <v>5</v>
      </c>
      <c r="K195" s="2">
        <v>499</v>
      </c>
      <c r="L195" s="2">
        <f>+Tabla32[[#This Row],[BALANCE INICIAL]]*Tabla32[[#This Row],[PRECIO]]</f>
        <v>2495</v>
      </c>
      <c r="M195" s="2">
        <f>+Tabla32[[#This Row],[ENTRADAS]]*Tabla32[[#This Row],[PRECIO]]</f>
        <v>0</v>
      </c>
      <c r="N195" s="2">
        <f>+Tabla32[[#This Row],[SALIDAS]]*Tabla32[[#This Row],[PRECIO]]</f>
        <v>0</v>
      </c>
      <c r="O195" s="2">
        <f>+Tabla32[[#This Row],[BALANCE INICIAL2]]+Tabla32[[#This Row],[ENTRADAS3]]-Tabla32[[#This Row],[SALIDAS4]]</f>
        <v>2495</v>
      </c>
    </row>
    <row r="196" spans="1:15">
      <c r="A196" s="9" t="s">
        <v>29</v>
      </c>
      <c r="B196" t="s">
        <v>878</v>
      </c>
      <c r="C196" t="s">
        <v>102</v>
      </c>
      <c r="D196" t="s">
        <v>551</v>
      </c>
      <c r="F196" s="9" t="s">
        <v>865</v>
      </c>
      <c r="G196">
        <v>3</v>
      </c>
      <c r="H196">
        <v>0</v>
      </c>
      <c r="I196" s="34">
        <v>0</v>
      </c>
      <c r="J196">
        <f>+Tabla32[[#This Row],[BALANCE INICIAL]]+Tabla32[[#This Row],[ENTRADAS]]-Tabla32[[#This Row],[SALIDAS]]</f>
        <v>3</v>
      </c>
      <c r="K196" s="2">
        <v>792.86</v>
      </c>
      <c r="L196" s="2">
        <f>+Tabla32[[#This Row],[BALANCE INICIAL]]*Tabla32[[#This Row],[PRECIO]]</f>
        <v>2378.58</v>
      </c>
      <c r="M196" s="2">
        <f>+Tabla32[[#This Row],[ENTRADAS]]*Tabla32[[#This Row],[PRECIO]]</f>
        <v>0</v>
      </c>
      <c r="N196" s="2">
        <f>+Tabla32[[#This Row],[SALIDAS]]*Tabla32[[#This Row],[PRECIO]]</f>
        <v>0</v>
      </c>
      <c r="O196" s="2">
        <f>+Tabla32[[#This Row],[BALANCE INICIAL2]]+Tabla32[[#This Row],[ENTRADAS3]]-Tabla32[[#This Row],[SALIDAS4]]</f>
        <v>2378.58</v>
      </c>
    </row>
    <row r="197" spans="1:15">
      <c r="A197" s="9" t="s">
        <v>29</v>
      </c>
      <c r="B197" t="s">
        <v>878</v>
      </c>
      <c r="C197" t="s">
        <v>102</v>
      </c>
      <c r="D197" t="s">
        <v>552</v>
      </c>
      <c r="F197" s="9" t="s">
        <v>865</v>
      </c>
      <c r="G197">
        <v>1</v>
      </c>
      <c r="H197">
        <v>0</v>
      </c>
      <c r="I197" s="34">
        <v>0</v>
      </c>
      <c r="J197">
        <f>+Tabla32[[#This Row],[BALANCE INICIAL]]+Tabla32[[#This Row],[ENTRADAS]]-Tabla32[[#This Row],[SALIDAS]]</f>
        <v>1</v>
      </c>
      <c r="K197" s="2">
        <v>792.86</v>
      </c>
      <c r="L197" s="2">
        <f>+Tabla32[[#This Row],[BALANCE INICIAL]]*Tabla32[[#This Row],[PRECIO]]</f>
        <v>792.86</v>
      </c>
      <c r="M197" s="2">
        <f>+Tabla32[[#This Row],[ENTRADAS]]*Tabla32[[#This Row],[PRECIO]]</f>
        <v>0</v>
      </c>
      <c r="N197" s="2">
        <f>+Tabla32[[#This Row],[SALIDAS]]*Tabla32[[#This Row],[PRECIO]]</f>
        <v>0</v>
      </c>
      <c r="O197" s="2">
        <f>+Tabla32[[#This Row],[BALANCE INICIAL2]]+Tabla32[[#This Row],[ENTRADAS3]]-Tabla32[[#This Row],[SALIDAS4]]</f>
        <v>792.86</v>
      </c>
    </row>
    <row r="198" spans="1:15">
      <c r="A198" s="9" t="s">
        <v>29</v>
      </c>
      <c r="B198" t="s">
        <v>878</v>
      </c>
      <c r="C198" t="s">
        <v>102</v>
      </c>
      <c r="D198" t="s">
        <v>553</v>
      </c>
      <c r="F198" s="9" t="s">
        <v>865</v>
      </c>
      <c r="G198">
        <v>3</v>
      </c>
      <c r="H198">
        <v>0</v>
      </c>
      <c r="I198" s="34">
        <v>0</v>
      </c>
      <c r="J198">
        <f>+Tabla32[[#This Row],[BALANCE INICIAL]]+Tabla32[[#This Row],[ENTRADAS]]-Tabla32[[#This Row],[SALIDAS]]</f>
        <v>3</v>
      </c>
      <c r="K198" s="2">
        <v>792.86</v>
      </c>
      <c r="L198" s="2">
        <f>+Tabla32[[#This Row],[BALANCE INICIAL]]*Tabla32[[#This Row],[PRECIO]]</f>
        <v>2378.58</v>
      </c>
      <c r="M198" s="2">
        <f>+Tabla32[[#This Row],[ENTRADAS]]*Tabla32[[#This Row],[PRECIO]]</f>
        <v>0</v>
      </c>
      <c r="N198" s="2">
        <f>+Tabla32[[#This Row],[SALIDAS]]*Tabla32[[#This Row],[PRECIO]]</f>
        <v>0</v>
      </c>
      <c r="O198" s="2">
        <f>+Tabla32[[#This Row],[BALANCE INICIAL2]]+Tabla32[[#This Row],[ENTRADAS3]]-Tabla32[[#This Row],[SALIDAS4]]</f>
        <v>2378.58</v>
      </c>
    </row>
    <row r="199" spans="1:15">
      <c r="A199" s="9" t="s">
        <v>42</v>
      </c>
      <c r="B199" s="44">
        <v>1206010001</v>
      </c>
      <c r="C199" t="s">
        <v>88</v>
      </c>
      <c r="D199" t="s">
        <v>378</v>
      </c>
      <c r="F199" s="9" t="s">
        <v>820</v>
      </c>
      <c r="G199">
        <v>1</v>
      </c>
      <c r="H199">
        <v>0</v>
      </c>
      <c r="I199" s="34">
        <v>0</v>
      </c>
      <c r="J199">
        <f>+Tabla32[[#This Row],[BALANCE INICIAL]]+Tabla32[[#This Row],[ENTRADAS]]-Tabla32[[#This Row],[SALIDAS]]</f>
        <v>1</v>
      </c>
      <c r="K199" s="2">
        <v>26500</v>
      </c>
      <c r="L199" s="2">
        <f>+Tabla32[[#This Row],[BALANCE INICIAL]]*Tabla32[[#This Row],[PRECIO]]</f>
        <v>26500</v>
      </c>
      <c r="M199" s="2">
        <f>+Tabla32[[#This Row],[ENTRADAS]]*Tabla32[[#This Row],[PRECIO]]</f>
        <v>0</v>
      </c>
      <c r="N199" s="2">
        <f>+Tabla32[[#This Row],[SALIDAS]]*Tabla32[[#This Row],[PRECIO]]</f>
        <v>0</v>
      </c>
      <c r="O199" s="2">
        <f>+Tabla32[[#This Row],[BALANCE INICIAL2]]+Tabla32[[#This Row],[ENTRADAS3]]-Tabla32[[#This Row],[SALIDAS4]]</f>
        <v>26500</v>
      </c>
    </row>
    <row r="200" spans="1:15">
      <c r="A200" s="9" t="s">
        <v>42</v>
      </c>
      <c r="B200" s="44">
        <v>1206010001</v>
      </c>
      <c r="C200" t="s">
        <v>88</v>
      </c>
      <c r="D200" t="s">
        <v>377</v>
      </c>
      <c r="F200" s="9" t="s">
        <v>820</v>
      </c>
      <c r="G200">
        <v>3</v>
      </c>
      <c r="H200">
        <v>0</v>
      </c>
      <c r="I200" s="34">
        <v>1</v>
      </c>
      <c r="J200">
        <f>+Tabla32[[#This Row],[BALANCE INICIAL]]+Tabla32[[#This Row],[ENTRADAS]]-Tabla32[[#This Row],[SALIDAS]]</f>
        <v>2</v>
      </c>
      <c r="K200" s="2">
        <v>8500</v>
      </c>
      <c r="L200" s="2">
        <f>+Tabla32[[#This Row],[BALANCE INICIAL]]*Tabla32[[#This Row],[PRECIO]]</f>
        <v>25500</v>
      </c>
      <c r="M200" s="2">
        <f>+Tabla32[[#This Row],[ENTRADAS]]*Tabla32[[#This Row],[PRECIO]]</f>
        <v>0</v>
      </c>
      <c r="N200" s="2">
        <f>+Tabla32[[#This Row],[SALIDAS]]*Tabla32[[#This Row],[PRECIO]]</f>
        <v>8500</v>
      </c>
      <c r="O200" s="2">
        <f>+Tabla32[[#This Row],[BALANCE INICIAL2]]+Tabla32[[#This Row],[ENTRADAS3]]-Tabla32[[#This Row],[SALIDAS4]]</f>
        <v>17000</v>
      </c>
    </row>
    <row r="201" spans="1:15">
      <c r="A201" s="9" t="s">
        <v>34</v>
      </c>
      <c r="B201" t="s">
        <v>877</v>
      </c>
      <c r="C201" t="s">
        <v>104</v>
      </c>
      <c r="D201" t="s">
        <v>457</v>
      </c>
      <c r="F201" s="9" t="s">
        <v>820</v>
      </c>
      <c r="G201">
        <v>4</v>
      </c>
      <c r="H201">
        <v>0</v>
      </c>
      <c r="I201" s="34">
        <v>0</v>
      </c>
      <c r="J201">
        <f>+Tabla32[[#This Row],[BALANCE INICIAL]]+Tabla32[[#This Row],[ENTRADAS]]-Tabla32[[#This Row],[SALIDAS]]</f>
        <v>4</v>
      </c>
      <c r="K201" s="2">
        <v>126</v>
      </c>
      <c r="L201" s="2">
        <f>+Tabla32[[#This Row],[BALANCE INICIAL]]*Tabla32[[#This Row],[PRECIO]]</f>
        <v>504</v>
      </c>
      <c r="M201" s="2">
        <f>+Tabla32[[#This Row],[ENTRADAS]]*Tabla32[[#This Row],[PRECIO]]</f>
        <v>0</v>
      </c>
      <c r="N201" s="2">
        <f>+Tabla32[[#This Row],[SALIDAS]]*Tabla32[[#This Row],[PRECIO]]</f>
        <v>0</v>
      </c>
      <c r="O201" s="2">
        <f>+Tabla32[[#This Row],[BALANCE INICIAL2]]+Tabla32[[#This Row],[ENTRADAS3]]-Tabla32[[#This Row],[SALIDAS4]]</f>
        <v>504</v>
      </c>
    </row>
    <row r="202" spans="1:15">
      <c r="A202" s="9" t="s">
        <v>34</v>
      </c>
      <c r="B202" t="s">
        <v>877</v>
      </c>
      <c r="C202" t="s">
        <v>104</v>
      </c>
      <c r="D202" t="s">
        <v>456</v>
      </c>
      <c r="F202" s="9" t="s">
        <v>820</v>
      </c>
      <c r="G202">
        <v>50</v>
      </c>
      <c r="H202">
        <v>0</v>
      </c>
      <c r="I202" s="34">
        <v>0</v>
      </c>
      <c r="J202">
        <f>+Tabla32[[#This Row],[BALANCE INICIAL]]+Tabla32[[#This Row],[ENTRADAS]]-Tabla32[[#This Row],[SALIDAS]]</f>
        <v>50</v>
      </c>
      <c r="K202" s="2">
        <v>6.2</v>
      </c>
      <c r="L202" s="2">
        <f>+Tabla32[[#This Row],[BALANCE INICIAL]]*Tabla32[[#This Row],[PRECIO]]</f>
        <v>310</v>
      </c>
      <c r="M202" s="2">
        <f>+Tabla32[[#This Row],[ENTRADAS]]*Tabla32[[#This Row],[PRECIO]]</f>
        <v>0</v>
      </c>
      <c r="N202" s="2">
        <f>+Tabla32[[#This Row],[SALIDAS]]*Tabla32[[#This Row],[PRECIO]]</f>
        <v>0</v>
      </c>
      <c r="O202" s="2">
        <f>+Tabla32[[#This Row],[BALANCE INICIAL2]]+Tabla32[[#This Row],[ENTRADAS3]]-Tabla32[[#This Row],[SALIDAS4]]</f>
        <v>310</v>
      </c>
    </row>
    <row r="203" spans="1:15">
      <c r="A203" s="9" t="s">
        <v>24</v>
      </c>
      <c r="B203" s="17" t="s">
        <v>875</v>
      </c>
      <c r="C203" t="s">
        <v>64</v>
      </c>
      <c r="D203" t="s">
        <v>948</v>
      </c>
      <c r="F203" s="9" t="s">
        <v>820</v>
      </c>
      <c r="G203">
        <v>10</v>
      </c>
      <c r="H203">
        <v>0</v>
      </c>
      <c r="I203" s="34">
        <v>0</v>
      </c>
      <c r="J203">
        <f>+Tabla32[[#This Row],[BALANCE INICIAL]]+Tabla32[[#This Row],[ENTRADAS]]-Tabla32[[#This Row],[SALIDAS]]</f>
        <v>10</v>
      </c>
      <c r="K203" s="2">
        <v>35</v>
      </c>
      <c r="L203" s="2">
        <f>+Tabla32[[#This Row],[BALANCE INICIAL]]*Tabla32[[#This Row],[PRECIO]]</f>
        <v>350</v>
      </c>
      <c r="M203" s="2">
        <f>+Tabla32[[#This Row],[ENTRADAS]]*Tabla32[[#This Row],[PRECIO]]</f>
        <v>0</v>
      </c>
      <c r="N203" s="2">
        <f>+Tabla32[[#This Row],[SALIDAS]]*Tabla32[[#This Row],[PRECIO]]</f>
        <v>0</v>
      </c>
      <c r="O203" s="2">
        <f>+Tabla32[[#This Row],[BALANCE INICIAL2]]+Tabla32[[#This Row],[ENTRADAS3]]-Tabla32[[#This Row],[SALIDAS4]]</f>
        <v>350</v>
      </c>
    </row>
    <row r="204" spans="1:15">
      <c r="A204" s="9" t="s">
        <v>24</v>
      </c>
      <c r="B204" s="17" t="s">
        <v>875</v>
      </c>
      <c r="C204" t="s">
        <v>64</v>
      </c>
      <c r="D204" t="s">
        <v>951</v>
      </c>
      <c r="F204" s="9" t="s">
        <v>820</v>
      </c>
      <c r="G204">
        <v>4</v>
      </c>
      <c r="H204">
        <v>0</v>
      </c>
      <c r="I204" s="34">
        <v>0</v>
      </c>
      <c r="J204">
        <f>+Tabla32[[#This Row],[BALANCE INICIAL]]+Tabla32[[#This Row],[ENTRADAS]]-Tabla32[[#This Row],[SALIDAS]]</f>
        <v>4</v>
      </c>
      <c r="K204" s="2">
        <v>18.7</v>
      </c>
      <c r="L204" s="2">
        <f>+Tabla32[[#This Row],[BALANCE INICIAL]]*Tabla32[[#This Row],[PRECIO]]</f>
        <v>74.8</v>
      </c>
      <c r="M204" s="2">
        <f>+Tabla32[[#This Row],[ENTRADAS]]*Tabla32[[#This Row],[PRECIO]]</f>
        <v>0</v>
      </c>
      <c r="N204" s="2">
        <f>+Tabla32[[#This Row],[SALIDAS]]*Tabla32[[#This Row],[PRECIO]]</f>
        <v>0</v>
      </c>
      <c r="O204" s="2">
        <f>+Tabla32[[#This Row],[BALANCE INICIAL2]]+Tabla32[[#This Row],[ENTRADAS3]]-Tabla32[[#This Row],[SALIDAS4]]</f>
        <v>74.8</v>
      </c>
    </row>
    <row r="205" spans="1:15">
      <c r="A205" s="9" t="s">
        <v>24</v>
      </c>
      <c r="B205" s="17" t="s">
        <v>875</v>
      </c>
      <c r="C205" t="s">
        <v>64</v>
      </c>
      <c r="D205" t="s">
        <v>1031</v>
      </c>
      <c r="E205" t="s">
        <v>1029</v>
      </c>
      <c r="F205" s="9" t="s">
        <v>820</v>
      </c>
      <c r="G205">
        <v>0</v>
      </c>
      <c r="H205">
        <v>4</v>
      </c>
      <c r="I205" s="34">
        <v>4</v>
      </c>
      <c r="J205">
        <f>+Tabla32[[#This Row],[BALANCE INICIAL]]+Tabla32[[#This Row],[ENTRADAS]]-Tabla32[[#This Row],[SALIDAS]]</f>
        <v>0</v>
      </c>
      <c r="K205" s="2">
        <v>330</v>
      </c>
      <c r="L205" s="2">
        <f>+Tabla32[[#This Row],[BALANCE INICIAL]]*Tabla32[[#This Row],[PRECIO]]</f>
        <v>0</v>
      </c>
      <c r="M205" s="2">
        <f>+Tabla32[[#This Row],[ENTRADAS]]*Tabla32[[#This Row],[PRECIO]]</f>
        <v>1320</v>
      </c>
      <c r="N205" s="2">
        <f>+Tabla32[[#This Row],[SALIDAS]]*Tabla32[[#This Row],[PRECIO]]</f>
        <v>1320</v>
      </c>
      <c r="O205" s="2">
        <f>+Tabla32[[#This Row],[BALANCE INICIAL2]]+Tabla32[[#This Row],[ENTRADAS3]]-Tabla32[[#This Row],[SALIDAS4]]</f>
        <v>0</v>
      </c>
    </row>
    <row r="206" spans="1:15">
      <c r="A206" s="9" t="s">
        <v>24</v>
      </c>
      <c r="B206" s="17" t="s">
        <v>875</v>
      </c>
      <c r="C206" t="s">
        <v>64</v>
      </c>
      <c r="D206" t="s">
        <v>1030</v>
      </c>
      <c r="E206" t="s">
        <v>1029</v>
      </c>
      <c r="F206" s="9" t="s">
        <v>820</v>
      </c>
      <c r="G206">
        <v>0</v>
      </c>
      <c r="H206">
        <v>4</v>
      </c>
      <c r="I206" s="34">
        <v>0</v>
      </c>
      <c r="J206">
        <f>+Tabla32[[#This Row],[BALANCE INICIAL]]+Tabla32[[#This Row],[ENTRADAS]]-Tabla32[[#This Row],[SALIDAS]]</f>
        <v>4</v>
      </c>
      <c r="K206" s="2">
        <v>244</v>
      </c>
      <c r="L206" s="2">
        <f>+Tabla32[[#This Row],[BALANCE INICIAL]]*Tabla32[[#This Row],[PRECIO]]</f>
        <v>0</v>
      </c>
      <c r="M206" s="2">
        <f>+Tabla32[[#This Row],[ENTRADAS]]*Tabla32[[#This Row],[PRECIO]]</f>
        <v>976</v>
      </c>
      <c r="N206" s="2">
        <f>+Tabla32[[#This Row],[SALIDAS]]*Tabla32[[#This Row],[PRECIO]]</f>
        <v>0</v>
      </c>
      <c r="O206" s="2">
        <f>+Tabla32[[#This Row],[BALANCE INICIAL2]]+Tabla32[[#This Row],[ENTRADAS3]]-Tabla32[[#This Row],[SALIDAS4]]</f>
        <v>976</v>
      </c>
    </row>
    <row r="207" spans="1:15">
      <c r="A207" s="9" t="s">
        <v>24</v>
      </c>
      <c r="B207" s="17" t="s">
        <v>875</v>
      </c>
      <c r="C207" t="s">
        <v>64</v>
      </c>
      <c r="D207" t="s">
        <v>458</v>
      </c>
      <c r="F207" s="9" t="s">
        <v>820</v>
      </c>
      <c r="G207">
        <v>20</v>
      </c>
      <c r="H207">
        <v>0</v>
      </c>
      <c r="I207" s="34">
        <v>0</v>
      </c>
      <c r="J207">
        <f>+Tabla32[[#This Row],[BALANCE INICIAL]]+Tabla32[[#This Row],[ENTRADAS]]-Tabla32[[#This Row],[SALIDAS]]</f>
        <v>20</v>
      </c>
      <c r="K207" s="2">
        <v>428</v>
      </c>
      <c r="L207" s="2">
        <f>+Tabla32[[#This Row],[BALANCE INICIAL]]*Tabla32[[#This Row],[PRECIO]]</f>
        <v>8560</v>
      </c>
      <c r="M207" s="2">
        <f>+Tabla32[[#This Row],[ENTRADAS]]*Tabla32[[#This Row],[PRECIO]]</f>
        <v>0</v>
      </c>
      <c r="N207" s="2">
        <f>+Tabla32[[#This Row],[SALIDAS]]*Tabla32[[#This Row],[PRECIO]]</f>
        <v>0</v>
      </c>
      <c r="O207" s="2">
        <f>+Tabla32[[#This Row],[BALANCE INICIAL2]]+Tabla32[[#This Row],[ENTRADAS3]]-Tabla32[[#This Row],[SALIDAS4]]</f>
        <v>8560</v>
      </c>
    </row>
    <row r="208" spans="1:15">
      <c r="A208" s="9" t="s">
        <v>24</v>
      </c>
      <c r="B208" s="17" t="s">
        <v>875</v>
      </c>
      <c r="C208" t="s">
        <v>64</v>
      </c>
      <c r="D208" t="s">
        <v>192</v>
      </c>
      <c r="F208" s="9" t="s">
        <v>820</v>
      </c>
      <c r="G208">
        <v>10</v>
      </c>
      <c r="H208">
        <v>0</v>
      </c>
      <c r="I208" s="34">
        <v>0</v>
      </c>
      <c r="J208">
        <f>+Tabla32[[#This Row],[BALANCE INICIAL]]+Tabla32[[#This Row],[ENTRADAS]]-Tabla32[[#This Row],[SALIDAS]]</f>
        <v>10</v>
      </c>
      <c r="K208" s="2">
        <v>105.93</v>
      </c>
      <c r="L208" s="2">
        <f>+Tabla32[[#This Row],[BALANCE INICIAL]]*Tabla32[[#This Row],[PRECIO]]</f>
        <v>1059.3000000000002</v>
      </c>
      <c r="M208" s="2">
        <f>+Tabla32[[#This Row],[ENTRADAS]]*Tabla32[[#This Row],[PRECIO]]</f>
        <v>0</v>
      </c>
      <c r="N208" s="2">
        <f>+Tabla32[[#This Row],[SALIDAS]]*Tabla32[[#This Row],[PRECIO]]</f>
        <v>0</v>
      </c>
      <c r="O208" s="2">
        <f>+Tabla32[[#This Row],[BALANCE INICIAL2]]+Tabla32[[#This Row],[ENTRADAS3]]-Tabla32[[#This Row],[SALIDAS4]]</f>
        <v>1059.3000000000002</v>
      </c>
    </row>
    <row r="209" spans="1:15" ht="13.5" customHeight="1">
      <c r="A209" s="9" t="s">
        <v>26</v>
      </c>
      <c r="B209" t="s">
        <v>887</v>
      </c>
      <c r="C209" t="s">
        <v>70</v>
      </c>
      <c r="D209" t="s">
        <v>166</v>
      </c>
      <c r="F209" s="9" t="s">
        <v>820</v>
      </c>
      <c r="G209">
        <v>2</v>
      </c>
      <c r="H209">
        <v>0</v>
      </c>
      <c r="I209" s="34">
        <v>0</v>
      </c>
      <c r="J209">
        <f>+Tabla32[[#This Row],[BALANCE INICIAL]]+Tabla32[[#This Row],[ENTRADAS]]-Tabla32[[#This Row],[SALIDAS]]</f>
        <v>2</v>
      </c>
      <c r="K209" s="2">
        <v>6000</v>
      </c>
      <c r="L209" s="2">
        <f>+Tabla32[[#This Row],[BALANCE INICIAL]]*Tabla32[[#This Row],[PRECIO]]</f>
        <v>12000</v>
      </c>
      <c r="M209" s="2">
        <f>+Tabla32[[#This Row],[ENTRADAS]]*Tabla32[[#This Row],[PRECIO]]</f>
        <v>0</v>
      </c>
      <c r="N209" s="2">
        <f>+Tabla32[[#This Row],[SALIDAS]]*Tabla32[[#This Row],[PRECIO]]</f>
        <v>0</v>
      </c>
      <c r="O209" s="2">
        <f>+Tabla32[[#This Row],[BALANCE INICIAL2]]+Tabla32[[#This Row],[ENTRADAS3]]-Tabla32[[#This Row],[SALIDAS4]]</f>
        <v>12000</v>
      </c>
    </row>
    <row r="210" spans="1:15" ht="15" customHeight="1">
      <c r="A210" s="9" t="s">
        <v>37</v>
      </c>
      <c r="B210" s="17" t="s">
        <v>886</v>
      </c>
      <c r="C210" t="s">
        <v>83</v>
      </c>
      <c r="D210" t="s">
        <v>1378</v>
      </c>
      <c r="F210" s="9" t="s">
        <v>820</v>
      </c>
      <c r="G210">
        <v>10</v>
      </c>
      <c r="H210">
        <v>0</v>
      </c>
      <c r="I210" s="34">
        <v>0</v>
      </c>
      <c r="J210">
        <f>+Tabla32[[#This Row],[BALANCE INICIAL]]+Tabla32[[#This Row],[ENTRADAS]]-Tabla32[[#This Row],[SALIDAS]]</f>
        <v>10</v>
      </c>
      <c r="K210" s="2">
        <v>132.41999999999999</v>
      </c>
      <c r="L210" s="2">
        <f>+Tabla32[[#This Row],[BALANCE INICIAL]]*Tabla32[[#This Row],[PRECIO]]</f>
        <v>1324.1999999999998</v>
      </c>
      <c r="M210" s="2">
        <f>+Tabla32[[#This Row],[ENTRADAS]]*Tabla32[[#This Row],[PRECIO]]</f>
        <v>0</v>
      </c>
      <c r="N210" s="2">
        <f>+Tabla32[[#This Row],[SALIDAS]]*Tabla32[[#This Row],[PRECIO]]</f>
        <v>0</v>
      </c>
      <c r="O210" s="2">
        <f>+Tabla32[[#This Row],[BALANCE INICIAL2]]+Tabla32[[#This Row],[ENTRADAS3]]-Tabla32[[#This Row],[SALIDAS4]]</f>
        <v>1324.1999999999998</v>
      </c>
    </row>
    <row r="211" spans="1:15">
      <c r="A211" s="9" t="s">
        <v>55</v>
      </c>
      <c r="B211" s="17" t="s">
        <v>905</v>
      </c>
      <c r="C211" t="s">
        <v>103</v>
      </c>
      <c r="D211" t="s">
        <v>141</v>
      </c>
      <c r="F211" s="9" t="s">
        <v>820</v>
      </c>
      <c r="G211">
        <v>0</v>
      </c>
      <c r="H211">
        <v>0</v>
      </c>
      <c r="I211" s="34">
        <v>0</v>
      </c>
      <c r="J211">
        <f>+Tabla32[[#This Row],[BALANCE INICIAL]]+Tabla32[[#This Row],[ENTRADAS]]-Tabla32[[#This Row],[SALIDAS]]</f>
        <v>0</v>
      </c>
      <c r="K211" s="2">
        <v>140</v>
      </c>
      <c r="L211" s="2">
        <f>+Tabla32[[#This Row],[BALANCE INICIAL]]*Tabla32[[#This Row],[PRECIO]]</f>
        <v>0</v>
      </c>
      <c r="M211" s="2">
        <f>+Tabla32[[#This Row],[ENTRADAS]]*Tabla32[[#This Row],[PRECIO]]</f>
        <v>0</v>
      </c>
      <c r="N211" s="2">
        <f>+Tabla32[[#This Row],[SALIDAS]]*Tabla32[[#This Row],[PRECIO]]</f>
        <v>0</v>
      </c>
      <c r="O211" s="2">
        <f>+Tabla32[[#This Row],[BALANCE INICIAL2]]+Tabla32[[#This Row],[ENTRADAS3]]-Tabla32[[#This Row],[SALIDAS4]]</f>
        <v>0</v>
      </c>
    </row>
    <row r="212" spans="1:15">
      <c r="A212" s="9" t="s">
        <v>55</v>
      </c>
      <c r="B212" s="17" t="s">
        <v>905</v>
      </c>
      <c r="C212" t="s">
        <v>103</v>
      </c>
      <c r="D212" t="s">
        <v>142</v>
      </c>
      <c r="F212" s="9" t="s">
        <v>820</v>
      </c>
      <c r="G212">
        <v>0</v>
      </c>
      <c r="H212">
        <v>0</v>
      </c>
      <c r="I212" s="34">
        <v>0</v>
      </c>
      <c r="J212">
        <f>+Tabla32[[#This Row],[BALANCE INICIAL]]+Tabla32[[#This Row],[ENTRADAS]]-Tabla32[[#This Row],[SALIDAS]]</f>
        <v>0</v>
      </c>
      <c r="K212" s="2">
        <v>140</v>
      </c>
      <c r="L212" s="2">
        <f>+Tabla32[[#This Row],[BALANCE INICIAL]]*Tabla32[[#This Row],[PRECIO]]</f>
        <v>0</v>
      </c>
      <c r="M212" s="2">
        <f>+Tabla32[[#This Row],[ENTRADAS]]*Tabla32[[#This Row],[PRECIO]]</f>
        <v>0</v>
      </c>
      <c r="N212" s="2">
        <f>+Tabla32[[#This Row],[SALIDAS]]*Tabla32[[#This Row],[PRECIO]]</f>
        <v>0</v>
      </c>
      <c r="O212" s="2">
        <f>+Tabla32[[#This Row],[BALANCE INICIAL2]]+Tabla32[[#This Row],[ENTRADAS3]]-Tabla32[[#This Row],[SALIDAS4]]</f>
        <v>0</v>
      </c>
    </row>
    <row r="213" spans="1:15">
      <c r="A213" s="9" t="s">
        <v>24</v>
      </c>
      <c r="B213" s="17" t="s">
        <v>875</v>
      </c>
      <c r="C213" t="s">
        <v>64</v>
      </c>
      <c r="D213" t="s">
        <v>172</v>
      </c>
      <c r="F213" s="9" t="s">
        <v>820</v>
      </c>
      <c r="G213">
        <v>5</v>
      </c>
      <c r="H213">
        <v>0</v>
      </c>
      <c r="I213" s="34">
        <v>1</v>
      </c>
      <c r="J213">
        <f>+Tabla32[[#This Row],[BALANCE INICIAL]]+Tabla32[[#This Row],[ENTRADAS]]-Tabla32[[#This Row],[SALIDAS]]</f>
        <v>4</v>
      </c>
      <c r="K213" s="2">
        <v>1000</v>
      </c>
      <c r="L213" s="2">
        <f>+Tabla32[[#This Row],[BALANCE INICIAL]]*Tabla32[[#This Row],[PRECIO]]</f>
        <v>5000</v>
      </c>
      <c r="M213" s="2">
        <f>+Tabla32[[#This Row],[ENTRADAS]]*Tabla32[[#This Row],[PRECIO]]</f>
        <v>0</v>
      </c>
      <c r="N213" s="2">
        <f>+Tabla32[[#This Row],[SALIDAS]]*Tabla32[[#This Row],[PRECIO]]</f>
        <v>1000</v>
      </c>
      <c r="O213" s="2">
        <f>+Tabla32[[#This Row],[BALANCE INICIAL2]]+Tabla32[[#This Row],[ENTRADAS3]]-Tabla32[[#This Row],[SALIDAS4]]</f>
        <v>4000</v>
      </c>
    </row>
    <row r="214" spans="1:15">
      <c r="A214" s="9" t="s">
        <v>33</v>
      </c>
      <c r="B214" s="17" t="s">
        <v>879</v>
      </c>
      <c r="C214" t="s">
        <v>78</v>
      </c>
      <c r="D214" t="s">
        <v>165</v>
      </c>
      <c r="F214" s="9" t="s">
        <v>825</v>
      </c>
      <c r="G214">
        <v>15</v>
      </c>
      <c r="H214">
        <v>0</v>
      </c>
      <c r="I214" s="34">
        <v>0</v>
      </c>
      <c r="J214">
        <f>+Tabla32[[#This Row],[BALANCE INICIAL]]+Tabla32[[#This Row],[ENTRADAS]]-Tabla32[[#This Row],[SALIDAS]]</f>
        <v>15</v>
      </c>
      <c r="K214" s="2">
        <v>1600</v>
      </c>
      <c r="L214" s="2">
        <f>+Tabla32[[#This Row],[BALANCE INICIAL]]*Tabla32[[#This Row],[PRECIO]]</f>
        <v>24000</v>
      </c>
      <c r="M214" s="2">
        <f>+Tabla32[[#This Row],[ENTRADAS]]*Tabla32[[#This Row],[PRECIO]]</f>
        <v>0</v>
      </c>
      <c r="N214" s="2">
        <f>+Tabla32[[#This Row],[SALIDAS]]*Tabla32[[#This Row],[PRECIO]]</f>
        <v>0</v>
      </c>
      <c r="O214" s="2">
        <f>+Tabla32[[#This Row],[BALANCE INICIAL2]]+Tabla32[[#This Row],[ENTRADAS3]]-Tabla32[[#This Row],[SALIDAS4]]</f>
        <v>24000</v>
      </c>
    </row>
    <row r="215" spans="1:15">
      <c r="A215" s="9" t="s">
        <v>62</v>
      </c>
      <c r="B215" s="17" t="s">
        <v>891</v>
      </c>
      <c r="C215" t="s">
        <v>100</v>
      </c>
      <c r="D215" t="s">
        <v>673</v>
      </c>
      <c r="F215" s="9" t="s">
        <v>820</v>
      </c>
      <c r="G215">
        <v>0</v>
      </c>
      <c r="H215">
        <v>0</v>
      </c>
      <c r="I215" s="34">
        <v>0</v>
      </c>
      <c r="J215">
        <f>+Tabla32[[#This Row],[BALANCE INICIAL]]+Tabla32[[#This Row],[ENTRADAS]]-Tabla32[[#This Row],[SALIDAS]]</f>
        <v>0</v>
      </c>
      <c r="K215" s="2">
        <v>250</v>
      </c>
      <c r="L215" s="2">
        <f>+Tabla32[[#This Row],[BALANCE INICIAL]]*Tabla32[[#This Row],[PRECIO]]</f>
        <v>0</v>
      </c>
      <c r="M215" s="2">
        <f>+Tabla32[[#This Row],[ENTRADAS]]*Tabla32[[#This Row],[PRECIO]]</f>
        <v>0</v>
      </c>
      <c r="N215" s="2">
        <f>+Tabla32[[#This Row],[SALIDAS]]*Tabla32[[#This Row],[PRECIO]]</f>
        <v>0</v>
      </c>
      <c r="O215" s="2">
        <f>+Tabla32[[#This Row],[BALANCE INICIAL2]]+Tabla32[[#This Row],[ENTRADAS3]]-Tabla32[[#This Row],[SALIDAS4]]</f>
        <v>0</v>
      </c>
    </row>
    <row r="216" spans="1:15">
      <c r="A216" s="9" t="s">
        <v>62</v>
      </c>
      <c r="B216" s="17" t="s">
        <v>891</v>
      </c>
      <c r="C216" t="s">
        <v>100</v>
      </c>
      <c r="D216" t="s">
        <v>674</v>
      </c>
      <c r="F216" s="9" t="s">
        <v>820</v>
      </c>
      <c r="G216">
        <v>13</v>
      </c>
      <c r="H216">
        <v>0</v>
      </c>
      <c r="I216" s="34">
        <v>0</v>
      </c>
      <c r="J216">
        <f>+Tabla32[[#This Row],[BALANCE INICIAL]]+Tabla32[[#This Row],[ENTRADAS]]-Tabla32[[#This Row],[SALIDAS]]</f>
        <v>13</v>
      </c>
      <c r="K216" s="2">
        <v>350</v>
      </c>
      <c r="L216" s="2">
        <f>+Tabla32[[#This Row],[BALANCE INICIAL]]*Tabla32[[#This Row],[PRECIO]]</f>
        <v>4550</v>
      </c>
      <c r="M216" s="2">
        <f>+Tabla32[[#This Row],[ENTRADAS]]*Tabla32[[#This Row],[PRECIO]]</f>
        <v>0</v>
      </c>
      <c r="N216" s="2">
        <f>+Tabla32[[#This Row],[SALIDAS]]*Tabla32[[#This Row],[PRECIO]]</f>
        <v>0</v>
      </c>
      <c r="O216" s="2">
        <f>+Tabla32[[#This Row],[BALANCE INICIAL2]]+Tabla32[[#This Row],[ENTRADAS3]]-Tabla32[[#This Row],[SALIDAS4]]</f>
        <v>4550</v>
      </c>
    </row>
    <row r="217" spans="1:15">
      <c r="A217" s="9" t="s">
        <v>62</v>
      </c>
      <c r="B217" s="17" t="s">
        <v>891</v>
      </c>
      <c r="C217" t="s">
        <v>100</v>
      </c>
      <c r="D217" t="s">
        <v>675</v>
      </c>
      <c r="F217" s="9" t="s">
        <v>820</v>
      </c>
      <c r="G217">
        <v>3</v>
      </c>
      <c r="H217">
        <v>0</v>
      </c>
      <c r="I217" s="34">
        <v>0</v>
      </c>
      <c r="J217">
        <f>+Tabla32[[#This Row],[BALANCE INICIAL]]+Tabla32[[#This Row],[ENTRADAS]]-Tabla32[[#This Row],[SALIDAS]]</f>
        <v>3</v>
      </c>
      <c r="K217" s="2">
        <v>265</v>
      </c>
      <c r="L217" s="2">
        <f>+Tabla32[[#This Row],[BALANCE INICIAL]]*Tabla32[[#This Row],[PRECIO]]</f>
        <v>795</v>
      </c>
      <c r="M217" s="2">
        <f>+Tabla32[[#This Row],[ENTRADAS]]*Tabla32[[#This Row],[PRECIO]]</f>
        <v>0</v>
      </c>
      <c r="N217" s="2">
        <f>+Tabla32[[#This Row],[SALIDAS]]*Tabla32[[#This Row],[PRECIO]]</f>
        <v>0</v>
      </c>
      <c r="O217" s="2">
        <f>+Tabla32[[#This Row],[BALANCE INICIAL2]]+Tabla32[[#This Row],[ENTRADAS3]]-Tabla32[[#This Row],[SALIDAS4]]</f>
        <v>795</v>
      </c>
    </row>
    <row r="218" spans="1:15">
      <c r="A218" s="9" t="s">
        <v>62</v>
      </c>
      <c r="B218" s="17" t="s">
        <v>891</v>
      </c>
      <c r="C218" t="s">
        <v>100</v>
      </c>
      <c r="D218" t="s">
        <v>676</v>
      </c>
      <c r="F218" s="9" t="s">
        <v>820</v>
      </c>
      <c r="G218">
        <v>23</v>
      </c>
      <c r="H218">
        <v>0</v>
      </c>
      <c r="I218" s="34">
        <v>0</v>
      </c>
      <c r="J218">
        <f>+Tabla32[[#This Row],[BALANCE INICIAL]]+Tabla32[[#This Row],[ENTRADAS]]-Tabla32[[#This Row],[SALIDAS]]</f>
        <v>23</v>
      </c>
      <c r="K218" s="2">
        <v>165</v>
      </c>
      <c r="L218" s="2">
        <f>+Tabla32[[#This Row],[BALANCE INICIAL]]*Tabla32[[#This Row],[PRECIO]]</f>
        <v>3795</v>
      </c>
      <c r="M218" s="2">
        <f>+Tabla32[[#This Row],[ENTRADAS]]*Tabla32[[#This Row],[PRECIO]]</f>
        <v>0</v>
      </c>
      <c r="N218" s="2">
        <f>+Tabla32[[#This Row],[SALIDAS]]*Tabla32[[#This Row],[PRECIO]]</f>
        <v>0</v>
      </c>
      <c r="O218" s="2">
        <f>+Tabla32[[#This Row],[BALANCE INICIAL2]]+Tabla32[[#This Row],[ENTRADAS3]]-Tabla32[[#This Row],[SALIDAS4]]</f>
        <v>3795</v>
      </c>
    </row>
    <row r="219" spans="1:15">
      <c r="A219" s="9" t="s">
        <v>62</v>
      </c>
      <c r="B219" s="17" t="s">
        <v>891</v>
      </c>
      <c r="C219" t="s">
        <v>100</v>
      </c>
      <c r="D219" t="s">
        <v>677</v>
      </c>
      <c r="F219" s="9" t="s">
        <v>820</v>
      </c>
      <c r="G219">
        <v>0</v>
      </c>
      <c r="H219">
        <v>0</v>
      </c>
      <c r="I219" s="34">
        <v>0</v>
      </c>
      <c r="J219">
        <f>+Tabla32[[#This Row],[BALANCE INICIAL]]+Tabla32[[#This Row],[ENTRADAS]]-Tabla32[[#This Row],[SALIDAS]]</f>
        <v>0</v>
      </c>
      <c r="K219" s="2">
        <v>190</v>
      </c>
      <c r="L219" s="2">
        <f>+Tabla32[[#This Row],[BALANCE INICIAL]]*Tabla32[[#This Row],[PRECIO]]</f>
        <v>0</v>
      </c>
      <c r="M219" s="2">
        <f>+Tabla32[[#This Row],[ENTRADAS]]*Tabla32[[#This Row],[PRECIO]]</f>
        <v>0</v>
      </c>
      <c r="N219" s="2">
        <f>+Tabla32[[#This Row],[SALIDAS]]*Tabla32[[#This Row],[PRECIO]]</f>
        <v>0</v>
      </c>
      <c r="O219" s="2">
        <f>+Tabla32[[#This Row],[BALANCE INICIAL2]]+Tabla32[[#This Row],[ENTRADAS3]]-Tabla32[[#This Row],[SALIDAS4]]</f>
        <v>0</v>
      </c>
    </row>
    <row r="220" spans="1:15">
      <c r="A220" s="9" t="s">
        <v>62</v>
      </c>
      <c r="B220" s="17" t="s">
        <v>891</v>
      </c>
      <c r="C220" t="s">
        <v>100</v>
      </c>
      <c r="D220" t="s">
        <v>678</v>
      </c>
      <c r="F220" s="9" t="s">
        <v>820</v>
      </c>
      <c r="G220">
        <v>12</v>
      </c>
      <c r="H220">
        <v>0</v>
      </c>
      <c r="I220" s="34">
        <v>0</v>
      </c>
      <c r="J220">
        <f>+Tabla32[[#This Row],[BALANCE INICIAL]]+Tabla32[[#This Row],[ENTRADAS]]-Tabla32[[#This Row],[SALIDAS]]</f>
        <v>12</v>
      </c>
      <c r="K220" s="2">
        <v>200</v>
      </c>
      <c r="L220" s="2">
        <f>+Tabla32[[#This Row],[BALANCE INICIAL]]*Tabla32[[#This Row],[PRECIO]]</f>
        <v>2400</v>
      </c>
      <c r="M220" s="2">
        <f>+Tabla32[[#This Row],[ENTRADAS]]*Tabla32[[#This Row],[PRECIO]]</f>
        <v>0</v>
      </c>
      <c r="N220" s="2">
        <f>+Tabla32[[#This Row],[SALIDAS]]*Tabla32[[#This Row],[PRECIO]]</f>
        <v>0</v>
      </c>
      <c r="O220" s="2">
        <f>+Tabla32[[#This Row],[BALANCE INICIAL2]]+Tabla32[[#This Row],[ENTRADAS3]]-Tabla32[[#This Row],[SALIDAS4]]</f>
        <v>2400</v>
      </c>
    </row>
    <row r="221" spans="1:15">
      <c r="A221" s="9" t="s">
        <v>34</v>
      </c>
      <c r="B221" t="s">
        <v>877</v>
      </c>
      <c r="C221" t="s">
        <v>104</v>
      </c>
      <c r="D221" t="s">
        <v>1135</v>
      </c>
      <c r="F221" s="9" t="s">
        <v>820</v>
      </c>
      <c r="G221">
        <v>18</v>
      </c>
      <c r="H221">
        <v>0</v>
      </c>
      <c r="I221" s="34">
        <v>1</v>
      </c>
      <c r="J221">
        <f>+Tabla32[[#This Row],[BALANCE INICIAL]]+Tabla32[[#This Row],[ENTRADAS]]-Tabla32[[#This Row],[SALIDAS]]</f>
        <v>17</v>
      </c>
      <c r="K221" s="2">
        <v>5.42</v>
      </c>
      <c r="L221" s="2">
        <f>+Tabla32[[#This Row],[BALANCE INICIAL]]*Tabla32[[#This Row],[PRECIO]]</f>
        <v>97.56</v>
      </c>
      <c r="M221" s="2">
        <f>+Tabla32[[#This Row],[ENTRADAS]]*Tabla32[[#This Row],[PRECIO]]</f>
        <v>0</v>
      </c>
      <c r="N221" s="2">
        <f>+Tabla32[[#This Row],[SALIDAS]]*Tabla32[[#This Row],[PRECIO]]</f>
        <v>5.42</v>
      </c>
      <c r="O221" s="2">
        <f>+Tabla32[[#This Row],[BALANCE INICIAL2]]+Tabla32[[#This Row],[ENTRADAS3]]-Tabla32[[#This Row],[SALIDAS4]]</f>
        <v>92.14</v>
      </c>
    </row>
    <row r="222" spans="1:15" ht="17.25" customHeight="1">
      <c r="A222" s="13" t="s">
        <v>55</v>
      </c>
      <c r="B222" s="37" t="s">
        <v>905</v>
      </c>
      <c r="C222" s="36" t="s">
        <v>103</v>
      </c>
      <c r="D222" t="s">
        <v>1068</v>
      </c>
      <c r="E222" t="s">
        <v>1060</v>
      </c>
      <c r="F222" s="9" t="s">
        <v>1080</v>
      </c>
      <c r="G222">
        <v>0</v>
      </c>
      <c r="H222">
        <v>45</v>
      </c>
      <c r="I222" s="34">
        <v>45</v>
      </c>
      <c r="J222">
        <f>+Tabla32[[#This Row],[BALANCE INICIAL]]+Tabla32[[#This Row],[ENTRADAS]]-Tabla32[[#This Row],[SALIDAS]]</f>
        <v>0</v>
      </c>
      <c r="K222" s="2">
        <v>225</v>
      </c>
      <c r="L222" s="2">
        <f>+Tabla32[[#This Row],[BALANCE INICIAL]]*Tabla32[[#This Row],[PRECIO]]</f>
        <v>0</v>
      </c>
      <c r="M222" s="2">
        <f>+Tabla32[[#This Row],[ENTRADAS]]*Tabla32[[#This Row],[PRECIO]]</f>
        <v>10125</v>
      </c>
      <c r="N222" s="2">
        <f>+Tabla32[[#This Row],[SALIDAS]]*Tabla32[[#This Row],[PRECIO]]</f>
        <v>10125</v>
      </c>
      <c r="O222" s="2">
        <f>+Tabla32[[#This Row],[BALANCE INICIAL2]]+Tabla32[[#This Row],[ENTRADAS3]]-Tabla32[[#This Row],[SALIDAS4]]</f>
        <v>0</v>
      </c>
    </row>
    <row r="223" spans="1:15">
      <c r="A223" s="9" t="s">
        <v>34</v>
      </c>
      <c r="B223" t="s">
        <v>877</v>
      </c>
      <c r="C223" t="s">
        <v>104</v>
      </c>
      <c r="D223" t="s">
        <v>446</v>
      </c>
      <c r="F223" s="9" t="s">
        <v>820</v>
      </c>
      <c r="G223">
        <v>7</v>
      </c>
      <c r="H223">
        <v>0</v>
      </c>
      <c r="I223" s="34">
        <v>0</v>
      </c>
      <c r="J223">
        <f>+Tabla32[[#This Row],[BALANCE INICIAL]]+Tabla32[[#This Row],[ENTRADAS]]-Tabla32[[#This Row],[SALIDAS]]</f>
        <v>7</v>
      </c>
      <c r="K223" s="2">
        <v>190</v>
      </c>
      <c r="L223" s="2">
        <f>+Tabla32[[#This Row],[BALANCE INICIAL]]*Tabla32[[#This Row],[PRECIO]]</f>
        <v>1330</v>
      </c>
      <c r="M223" s="2">
        <f>+Tabla32[[#This Row],[ENTRADAS]]*Tabla32[[#This Row],[PRECIO]]</f>
        <v>0</v>
      </c>
      <c r="N223" s="2">
        <f>+Tabla32[[#This Row],[SALIDAS]]*Tabla32[[#This Row],[PRECIO]]</f>
        <v>0</v>
      </c>
      <c r="O223" s="2">
        <f>+Tabla32[[#This Row],[BALANCE INICIAL2]]+Tabla32[[#This Row],[ENTRADAS3]]-Tabla32[[#This Row],[SALIDAS4]]</f>
        <v>1330</v>
      </c>
    </row>
    <row r="224" spans="1:15">
      <c r="A224" s="9" t="s">
        <v>28</v>
      </c>
      <c r="B224" t="s">
        <v>884</v>
      </c>
      <c r="C224" t="s">
        <v>74</v>
      </c>
      <c r="D224" t="s">
        <v>1035</v>
      </c>
      <c r="F224" s="9" t="s">
        <v>820</v>
      </c>
      <c r="G224">
        <v>54</v>
      </c>
      <c r="H224">
        <v>0</v>
      </c>
      <c r="I224" s="34">
        <v>10</v>
      </c>
      <c r="J224">
        <f>+Tabla32[[#This Row],[BALANCE INICIAL]]+Tabla32[[#This Row],[ENTRADAS]]-Tabla32[[#This Row],[SALIDAS]]</f>
        <v>44</v>
      </c>
      <c r="K224" s="2">
        <v>17.11</v>
      </c>
      <c r="L224" s="2">
        <f>+Tabla32[[#This Row],[BALANCE INICIAL]]*Tabla32[[#This Row],[PRECIO]]</f>
        <v>923.93999999999994</v>
      </c>
      <c r="M224" s="2">
        <f>+Tabla32[[#This Row],[ENTRADAS]]*Tabla32[[#This Row],[PRECIO]]</f>
        <v>0</v>
      </c>
      <c r="N224" s="2">
        <f>+Tabla32[[#This Row],[SALIDAS]]*Tabla32[[#This Row],[PRECIO]]</f>
        <v>171.1</v>
      </c>
      <c r="O224" s="2">
        <f>+Tabla32[[#This Row],[BALANCE INICIAL2]]+Tabla32[[#This Row],[ENTRADAS3]]-Tabla32[[#This Row],[SALIDAS4]]</f>
        <v>752.83999999999992</v>
      </c>
    </row>
    <row r="225" spans="1:15" ht="17.25" customHeight="1">
      <c r="A225" s="13" t="s">
        <v>1141</v>
      </c>
      <c r="B225" s="37" t="s">
        <v>1142</v>
      </c>
      <c r="C225" s="36" t="s">
        <v>1143</v>
      </c>
      <c r="D225" t="s">
        <v>1071</v>
      </c>
      <c r="E225" t="s">
        <v>1060</v>
      </c>
      <c r="F225" s="9" t="s">
        <v>820</v>
      </c>
      <c r="G225">
        <v>0</v>
      </c>
      <c r="H225">
        <v>20</v>
      </c>
      <c r="I225" s="34">
        <v>20</v>
      </c>
      <c r="J225">
        <f>+Tabla32[[#This Row],[BALANCE INICIAL]]+Tabla32[[#This Row],[ENTRADAS]]-Tabla32[[#This Row],[SALIDAS]]</f>
        <v>0</v>
      </c>
      <c r="K225" s="2">
        <v>300</v>
      </c>
      <c r="L225" s="2">
        <f>+Tabla32[[#This Row],[BALANCE INICIAL]]*Tabla32[[#This Row],[PRECIO]]</f>
        <v>0</v>
      </c>
      <c r="M225" s="2">
        <f>+Tabla32[[#This Row],[ENTRADAS]]*Tabla32[[#This Row],[PRECIO]]</f>
        <v>6000</v>
      </c>
      <c r="N225" s="2">
        <f>+Tabla32[[#This Row],[SALIDAS]]*Tabla32[[#This Row],[PRECIO]]</f>
        <v>6000</v>
      </c>
      <c r="O225" s="2">
        <f>+Tabla32[[#This Row],[BALANCE INICIAL2]]+Tabla32[[#This Row],[ENTRADAS3]]-Tabla32[[#This Row],[SALIDAS4]]</f>
        <v>0</v>
      </c>
    </row>
    <row r="226" spans="1:15">
      <c r="A226" s="9" t="s">
        <v>59</v>
      </c>
      <c r="B226" s="17" t="s">
        <v>880</v>
      </c>
      <c r="C226" t="s">
        <v>107</v>
      </c>
      <c r="D226" t="s">
        <v>679</v>
      </c>
      <c r="F226" s="9" t="s">
        <v>820</v>
      </c>
      <c r="G226">
        <v>6</v>
      </c>
      <c r="H226">
        <v>0</v>
      </c>
      <c r="I226" s="34">
        <v>0</v>
      </c>
      <c r="J226">
        <f>+Tabla32[[#This Row],[BALANCE INICIAL]]+Tabla32[[#This Row],[ENTRADAS]]-Tabla32[[#This Row],[SALIDAS]]</f>
        <v>6</v>
      </c>
      <c r="K226" s="2">
        <v>500</v>
      </c>
      <c r="L226" s="2">
        <f>+Tabla32[[#This Row],[BALANCE INICIAL]]*Tabla32[[#This Row],[PRECIO]]</f>
        <v>3000</v>
      </c>
      <c r="M226" s="2">
        <f>+Tabla32[[#This Row],[ENTRADAS]]*Tabla32[[#This Row],[PRECIO]]</f>
        <v>0</v>
      </c>
      <c r="N226" s="2">
        <f>+Tabla32[[#This Row],[SALIDAS]]*Tabla32[[#This Row],[PRECIO]]</f>
        <v>0</v>
      </c>
      <c r="O226" s="2">
        <f>+Tabla32[[#This Row],[BALANCE INICIAL2]]+Tabla32[[#This Row],[ENTRADAS3]]-Tabla32[[#This Row],[SALIDAS4]]</f>
        <v>3000</v>
      </c>
    </row>
    <row r="227" spans="1:15">
      <c r="A227" s="9" t="s">
        <v>29</v>
      </c>
      <c r="B227" t="s">
        <v>878</v>
      </c>
      <c r="C227" t="s">
        <v>102</v>
      </c>
      <c r="D227" t="s">
        <v>503</v>
      </c>
      <c r="F227" s="9" t="s">
        <v>908</v>
      </c>
      <c r="G227">
        <v>0</v>
      </c>
      <c r="H227">
        <v>0</v>
      </c>
      <c r="I227" s="34">
        <v>0</v>
      </c>
      <c r="J227">
        <f>+Tabla32[[#This Row],[BALANCE INICIAL]]+Tabla32[[#This Row],[ENTRADAS]]-Tabla32[[#This Row],[SALIDAS]]</f>
        <v>0</v>
      </c>
      <c r="K227" s="2">
        <v>215</v>
      </c>
      <c r="L227" s="2">
        <f>+Tabla32[[#This Row],[BALANCE INICIAL]]*Tabla32[[#This Row],[PRECIO]]</f>
        <v>0</v>
      </c>
      <c r="M227" s="2">
        <f>+Tabla32[[#This Row],[ENTRADAS]]*Tabla32[[#This Row],[PRECIO]]</f>
        <v>0</v>
      </c>
      <c r="N227" s="2">
        <f>+Tabla32[[#This Row],[SALIDAS]]*Tabla32[[#This Row],[PRECIO]]</f>
        <v>0</v>
      </c>
      <c r="O227" s="2">
        <f>+Tabla32[[#This Row],[BALANCE INICIAL2]]+Tabla32[[#This Row],[ENTRADAS3]]-Tabla32[[#This Row],[SALIDAS4]]</f>
        <v>0</v>
      </c>
    </row>
    <row r="228" spans="1:15">
      <c r="A228" s="9" t="s">
        <v>34</v>
      </c>
      <c r="B228" t="s">
        <v>877</v>
      </c>
      <c r="C228" t="s">
        <v>104</v>
      </c>
      <c r="D228" t="s">
        <v>463</v>
      </c>
      <c r="F228" s="9" t="s">
        <v>820</v>
      </c>
      <c r="G228">
        <v>10</v>
      </c>
      <c r="H228">
        <v>0</v>
      </c>
      <c r="I228" s="34">
        <v>0</v>
      </c>
      <c r="J228">
        <f>+Tabla32[[#This Row],[BALANCE INICIAL]]+Tabla32[[#This Row],[ENTRADAS]]-Tabla32[[#This Row],[SALIDAS]]</f>
        <v>10</v>
      </c>
      <c r="K228" s="2">
        <v>416</v>
      </c>
      <c r="L228" s="2">
        <f>+Tabla32[[#This Row],[BALANCE INICIAL]]*Tabla32[[#This Row],[PRECIO]]</f>
        <v>4160</v>
      </c>
      <c r="M228" s="2">
        <f>+Tabla32[[#This Row],[ENTRADAS]]*Tabla32[[#This Row],[PRECIO]]</f>
        <v>0</v>
      </c>
      <c r="N228" s="2">
        <f>+Tabla32[[#This Row],[SALIDAS]]*Tabla32[[#This Row],[PRECIO]]</f>
        <v>0</v>
      </c>
      <c r="O228" s="2">
        <f>+Tabla32[[#This Row],[BALANCE INICIAL2]]+Tabla32[[#This Row],[ENTRADAS3]]-Tabla32[[#This Row],[SALIDAS4]]</f>
        <v>4160</v>
      </c>
    </row>
    <row r="229" spans="1:15" ht="16.5" customHeight="1">
      <c r="A229" s="9" t="s">
        <v>34</v>
      </c>
      <c r="B229" t="s">
        <v>877</v>
      </c>
      <c r="C229" t="s">
        <v>104</v>
      </c>
      <c r="D229" t="s">
        <v>987</v>
      </c>
      <c r="F229" s="9" t="s">
        <v>820</v>
      </c>
      <c r="G229">
        <v>14</v>
      </c>
      <c r="H229">
        <v>0</v>
      </c>
      <c r="I229" s="34">
        <v>2</v>
      </c>
      <c r="J229">
        <f>+Tabla32[[#This Row],[BALANCE INICIAL]]+Tabla32[[#This Row],[ENTRADAS]]-Tabla32[[#This Row],[SALIDAS]]</f>
        <v>12</v>
      </c>
      <c r="K229" s="2">
        <v>2261.25</v>
      </c>
      <c r="L229" s="2">
        <f>+Tabla32[[#This Row],[BALANCE INICIAL]]*Tabla32[[#This Row],[PRECIO]]</f>
        <v>31657.5</v>
      </c>
      <c r="M229" s="2">
        <f>+Tabla32[[#This Row],[ENTRADAS]]*Tabla32[[#This Row],[PRECIO]]</f>
        <v>0</v>
      </c>
      <c r="N229" s="2">
        <f>+Tabla32[[#This Row],[SALIDAS]]*Tabla32[[#This Row],[PRECIO]]</f>
        <v>4522.5</v>
      </c>
      <c r="O229" s="2">
        <f>+Tabla32[[#This Row],[BALANCE INICIAL2]]+Tabla32[[#This Row],[ENTRADAS3]]-Tabla32[[#This Row],[SALIDAS4]]</f>
        <v>27135</v>
      </c>
    </row>
    <row r="230" spans="1:15">
      <c r="A230" s="9" t="s">
        <v>34</v>
      </c>
      <c r="B230" t="s">
        <v>877</v>
      </c>
      <c r="C230" t="s">
        <v>104</v>
      </c>
      <c r="D230" t="s">
        <v>179</v>
      </c>
      <c r="F230" s="9" t="s">
        <v>820</v>
      </c>
      <c r="G230">
        <v>500</v>
      </c>
      <c r="H230">
        <v>0</v>
      </c>
      <c r="I230" s="34">
        <v>0</v>
      </c>
      <c r="J230">
        <f>+Tabla32[[#This Row],[BALANCE INICIAL]]+Tabla32[[#This Row],[ENTRADAS]]-Tabla32[[#This Row],[SALIDAS]]</f>
        <v>500</v>
      </c>
      <c r="K230" s="2">
        <v>12.672000000000001</v>
      </c>
      <c r="L230" s="2">
        <f>+Tabla32[[#This Row],[BALANCE INICIAL]]*Tabla32[[#This Row],[PRECIO]]</f>
        <v>6336</v>
      </c>
      <c r="M230" s="2">
        <f>+Tabla32[[#This Row],[ENTRADAS]]*Tabla32[[#This Row],[PRECIO]]</f>
        <v>0</v>
      </c>
      <c r="N230" s="2">
        <f>+Tabla32[[#This Row],[SALIDAS]]*Tabla32[[#This Row],[PRECIO]]</f>
        <v>0</v>
      </c>
      <c r="O230" s="2">
        <f>+Tabla32[[#This Row],[BALANCE INICIAL2]]+Tabla32[[#This Row],[ENTRADAS3]]-Tabla32[[#This Row],[SALIDAS4]]</f>
        <v>6336</v>
      </c>
    </row>
    <row r="231" spans="1:15">
      <c r="A231" s="9" t="s">
        <v>34</v>
      </c>
      <c r="B231" t="s">
        <v>877</v>
      </c>
      <c r="C231" t="s">
        <v>104</v>
      </c>
      <c r="D231" t="s">
        <v>504</v>
      </c>
      <c r="F231" s="9" t="s">
        <v>820</v>
      </c>
      <c r="G231">
        <v>0</v>
      </c>
      <c r="H231">
        <v>0</v>
      </c>
      <c r="I231" s="34">
        <v>0</v>
      </c>
      <c r="J231">
        <f>+Tabla32[[#This Row],[BALANCE INICIAL]]+Tabla32[[#This Row],[ENTRADAS]]-Tabla32[[#This Row],[SALIDAS]]</f>
        <v>0</v>
      </c>
      <c r="K231" s="2">
        <v>18</v>
      </c>
      <c r="L231" s="2">
        <f>+Tabla32[[#This Row],[BALANCE INICIAL]]*Tabla32[[#This Row],[PRECIO]]</f>
        <v>0</v>
      </c>
      <c r="M231" s="2">
        <f>+Tabla32[[#This Row],[ENTRADAS]]*Tabla32[[#This Row],[PRECIO]]</f>
        <v>0</v>
      </c>
      <c r="N231" s="2">
        <f>+Tabla32[[#This Row],[SALIDAS]]*Tabla32[[#This Row],[PRECIO]]</f>
        <v>0</v>
      </c>
      <c r="O231" s="2">
        <f>+Tabla32[[#This Row],[BALANCE INICIAL2]]+Tabla32[[#This Row],[ENTRADAS3]]-Tabla32[[#This Row],[SALIDAS4]]</f>
        <v>0</v>
      </c>
    </row>
    <row r="232" spans="1:15">
      <c r="A232" s="9" t="s">
        <v>34</v>
      </c>
      <c r="B232" t="s">
        <v>877</v>
      </c>
      <c r="C232" t="s">
        <v>104</v>
      </c>
      <c r="D232" t="s">
        <v>447</v>
      </c>
      <c r="F232" s="9" t="s">
        <v>820</v>
      </c>
      <c r="G232">
        <v>3</v>
      </c>
      <c r="H232">
        <v>0</v>
      </c>
      <c r="I232" s="34">
        <v>0</v>
      </c>
      <c r="J232">
        <f>+Tabla32[[#This Row],[BALANCE INICIAL]]+Tabla32[[#This Row],[ENTRADAS]]-Tabla32[[#This Row],[SALIDAS]]</f>
        <v>3</v>
      </c>
      <c r="K232" s="2">
        <v>1348</v>
      </c>
      <c r="L232" s="2">
        <f>+Tabla32[[#This Row],[BALANCE INICIAL]]*Tabla32[[#This Row],[PRECIO]]</f>
        <v>4044</v>
      </c>
      <c r="M232" s="2">
        <f>+Tabla32[[#This Row],[ENTRADAS]]*Tabla32[[#This Row],[PRECIO]]</f>
        <v>0</v>
      </c>
      <c r="N232" s="2">
        <f>+Tabla32[[#This Row],[SALIDAS]]*Tabla32[[#This Row],[PRECIO]]</f>
        <v>0</v>
      </c>
      <c r="O232" s="2">
        <f>+Tabla32[[#This Row],[BALANCE INICIAL2]]+Tabla32[[#This Row],[ENTRADAS3]]-Tabla32[[#This Row],[SALIDAS4]]</f>
        <v>4044</v>
      </c>
    </row>
    <row r="233" spans="1:15">
      <c r="A233" s="9" t="s">
        <v>34</v>
      </c>
      <c r="B233" t="s">
        <v>877</v>
      </c>
      <c r="C233" t="s">
        <v>104</v>
      </c>
      <c r="D233" t="s">
        <v>448</v>
      </c>
      <c r="F233" s="9" t="s">
        <v>820</v>
      </c>
      <c r="G233">
        <v>9</v>
      </c>
      <c r="H233">
        <v>0</v>
      </c>
      <c r="I233" s="34">
        <v>0</v>
      </c>
      <c r="J233">
        <f>+Tabla32[[#This Row],[BALANCE INICIAL]]+Tabla32[[#This Row],[ENTRADAS]]-Tabla32[[#This Row],[SALIDAS]]</f>
        <v>9</v>
      </c>
      <c r="K233" s="2">
        <v>3655</v>
      </c>
      <c r="L233" s="2">
        <f>+Tabla32[[#This Row],[BALANCE INICIAL]]*Tabla32[[#This Row],[PRECIO]]</f>
        <v>32895</v>
      </c>
      <c r="M233" s="2">
        <f>+Tabla32[[#This Row],[ENTRADAS]]*Tabla32[[#This Row],[PRECIO]]</f>
        <v>0</v>
      </c>
      <c r="N233" s="2">
        <f>+Tabla32[[#This Row],[SALIDAS]]*Tabla32[[#This Row],[PRECIO]]</f>
        <v>0</v>
      </c>
      <c r="O233" s="2">
        <f>+Tabla32[[#This Row],[BALANCE INICIAL2]]+Tabla32[[#This Row],[ENTRADAS3]]-Tabla32[[#This Row],[SALIDAS4]]</f>
        <v>32895</v>
      </c>
    </row>
    <row r="234" spans="1:15">
      <c r="A234" s="9" t="s">
        <v>59</v>
      </c>
      <c r="B234" s="17" t="s">
        <v>880</v>
      </c>
      <c r="C234" t="s">
        <v>107</v>
      </c>
      <c r="D234" t="s">
        <v>680</v>
      </c>
      <c r="F234" s="9" t="s">
        <v>820</v>
      </c>
      <c r="G234">
        <v>2</v>
      </c>
      <c r="H234">
        <v>0</v>
      </c>
      <c r="I234" s="34">
        <v>0</v>
      </c>
      <c r="J234">
        <f>+Tabla32[[#This Row],[BALANCE INICIAL]]+Tabla32[[#This Row],[ENTRADAS]]-Tabla32[[#This Row],[SALIDAS]]</f>
        <v>2</v>
      </c>
      <c r="K234" s="2">
        <v>265</v>
      </c>
      <c r="L234" s="2">
        <f>+Tabla32[[#This Row],[BALANCE INICIAL]]*Tabla32[[#This Row],[PRECIO]]</f>
        <v>530</v>
      </c>
      <c r="M234" s="2">
        <f>+Tabla32[[#This Row],[ENTRADAS]]*Tabla32[[#This Row],[PRECIO]]</f>
        <v>0</v>
      </c>
      <c r="N234" s="2">
        <f>+Tabla32[[#This Row],[SALIDAS]]*Tabla32[[#This Row],[PRECIO]]</f>
        <v>0</v>
      </c>
      <c r="O234" s="2">
        <f>+Tabla32[[#This Row],[BALANCE INICIAL2]]+Tabla32[[#This Row],[ENTRADAS3]]-Tabla32[[#This Row],[SALIDAS4]]</f>
        <v>530</v>
      </c>
    </row>
    <row r="235" spans="1:15">
      <c r="A235" s="9" t="s">
        <v>59</v>
      </c>
      <c r="B235" s="17" t="s">
        <v>880</v>
      </c>
      <c r="C235" t="s">
        <v>107</v>
      </c>
      <c r="D235" t="s">
        <v>681</v>
      </c>
      <c r="F235" s="9" t="s">
        <v>820</v>
      </c>
      <c r="G235">
        <v>5</v>
      </c>
      <c r="H235">
        <v>0</v>
      </c>
      <c r="I235" s="34">
        <v>0</v>
      </c>
      <c r="J235">
        <f>+Tabla32[[#This Row],[BALANCE INICIAL]]+Tabla32[[#This Row],[ENTRADAS]]-Tabla32[[#This Row],[SALIDAS]]</f>
        <v>5</v>
      </c>
      <c r="K235" s="2">
        <v>390</v>
      </c>
      <c r="L235" s="2">
        <f>+Tabla32[[#This Row],[BALANCE INICIAL]]*Tabla32[[#This Row],[PRECIO]]</f>
        <v>1950</v>
      </c>
      <c r="M235" s="2">
        <f>+Tabla32[[#This Row],[ENTRADAS]]*Tabla32[[#This Row],[PRECIO]]</f>
        <v>0</v>
      </c>
      <c r="N235" s="2">
        <f>+Tabla32[[#This Row],[SALIDAS]]*Tabla32[[#This Row],[PRECIO]]</f>
        <v>0</v>
      </c>
      <c r="O235" s="2">
        <f>+Tabla32[[#This Row],[BALANCE INICIAL2]]+Tabla32[[#This Row],[ENTRADAS3]]-Tabla32[[#This Row],[SALIDAS4]]</f>
        <v>1950</v>
      </c>
    </row>
    <row r="236" spans="1:15">
      <c r="A236" s="9" t="s">
        <v>59</v>
      </c>
      <c r="B236" s="17" t="s">
        <v>880</v>
      </c>
      <c r="C236" t="s">
        <v>107</v>
      </c>
      <c r="D236" t="s">
        <v>682</v>
      </c>
      <c r="F236" s="9" t="s">
        <v>820</v>
      </c>
      <c r="G236">
        <v>1</v>
      </c>
      <c r="H236">
        <v>0</v>
      </c>
      <c r="I236" s="34">
        <v>0</v>
      </c>
      <c r="J236">
        <f>+Tabla32[[#This Row],[BALANCE INICIAL]]+Tabla32[[#This Row],[ENTRADAS]]-Tabla32[[#This Row],[SALIDAS]]</f>
        <v>1</v>
      </c>
      <c r="K236" s="2">
        <v>333.98</v>
      </c>
      <c r="L236" s="2">
        <f>+Tabla32[[#This Row],[BALANCE INICIAL]]*Tabla32[[#This Row],[PRECIO]]</f>
        <v>333.98</v>
      </c>
      <c r="M236" s="2">
        <f>+Tabla32[[#This Row],[ENTRADAS]]*Tabla32[[#This Row],[PRECIO]]</f>
        <v>0</v>
      </c>
      <c r="N236" s="2">
        <f>+Tabla32[[#This Row],[SALIDAS]]*Tabla32[[#This Row],[PRECIO]]</f>
        <v>0</v>
      </c>
      <c r="O236" s="2">
        <f>+Tabla32[[#This Row],[BALANCE INICIAL2]]+Tabla32[[#This Row],[ENTRADAS3]]-Tabla32[[#This Row],[SALIDAS4]]</f>
        <v>333.98</v>
      </c>
    </row>
    <row r="237" spans="1:15">
      <c r="A237" s="9" t="s">
        <v>59</v>
      </c>
      <c r="B237" s="17" t="s">
        <v>880</v>
      </c>
      <c r="C237" t="s">
        <v>107</v>
      </c>
      <c r="D237" t="s">
        <v>683</v>
      </c>
      <c r="F237" s="9" t="s">
        <v>820</v>
      </c>
      <c r="G237">
        <v>9</v>
      </c>
      <c r="H237">
        <v>0</v>
      </c>
      <c r="I237" s="34">
        <v>0</v>
      </c>
      <c r="J237">
        <f>+Tabla32[[#This Row],[BALANCE INICIAL]]+Tabla32[[#This Row],[ENTRADAS]]-Tabla32[[#This Row],[SALIDAS]]</f>
        <v>9</v>
      </c>
      <c r="K237" s="2">
        <v>295</v>
      </c>
      <c r="L237" s="2">
        <f>+Tabla32[[#This Row],[BALANCE INICIAL]]*Tabla32[[#This Row],[PRECIO]]</f>
        <v>2655</v>
      </c>
      <c r="M237" s="2">
        <f>+Tabla32[[#This Row],[ENTRADAS]]*Tabla32[[#This Row],[PRECIO]]</f>
        <v>0</v>
      </c>
      <c r="N237" s="2">
        <f>+Tabla32[[#This Row],[SALIDAS]]*Tabla32[[#This Row],[PRECIO]]</f>
        <v>0</v>
      </c>
      <c r="O237" s="2">
        <f>+Tabla32[[#This Row],[BALANCE INICIAL2]]+Tabla32[[#This Row],[ENTRADAS3]]-Tabla32[[#This Row],[SALIDAS4]]</f>
        <v>2655</v>
      </c>
    </row>
    <row r="238" spans="1:15">
      <c r="A238" s="9" t="s">
        <v>59</v>
      </c>
      <c r="B238" s="17" t="s">
        <v>880</v>
      </c>
      <c r="C238" t="s">
        <v>107</v>
      </c>
      <c r="D238" t="s">
        <v>684</v>
      </c>
      <c r="F238" s="9" t="s">
        <v>820</v>
      </c>
      <c r="G238">
        <v>11</v>
      </c>
      <c r="H238">
        <v>0</v>
      </c>
      <c r="I238" s="34">
        <v>0</v>
      </c>
      <c r="J238">
        <f>+Tabla32[[#This Row],[BALANCE INICIAL]]+Tabla32[[#This Row],[ENTRADAS]]-Tabla32[[#This Row],[SALIDAS]]</f>
        <v>11</v>
      </c>
      <c r="K238" s="2">
        <v>750.5</v>
      </c>
      <c r="L238" s="2">
        <f>+Tabla32[[#This Row],[BALANCE INICIAL]]*Tabla32[[#This Row],[PRECIO]]</f>
        <v>8255.5</v>
      </c>
      <c r="M238" s="2">
        <f>+Tabla32[[#This Row],[ENTRADAS]]*Tabla32[[#This Row],[PRECIO]]</f>
        <v>0</v>
      </c>
      <c r="N238" s="2">
        <f>+Tabla32[[#This Row],[SALIDAS]]*Tabla32[[#This Row],[PRECIO]]</f>
        <v>0</v>
      </c>
      <c r="O238" s="2">
        <f>+Tabla32[[#This Row],[BALANCE INICIAL2]]+Tabla32[[#This Row],[ENTRADAS3]]-Tabla32[[#This Row],[SALIDAS4]]</f>
        <v>8255.5</v>
      </c>
    </row>
    <row r="239" spans="1:15">
      <c r="A239" s="9" t="s">
        <v>59</v>
      </c>
      <c r="B239" s="17" t="s">
        <v>880</v>
      </c>
      <c r="C239" t="s">
        <v>107</v>
      </c>
      <c r="D239" t="s">
        <v>685</v>
      </c>
      <c r="F239" s="9" t="s">
        <v>820</v>
      </c>
      <c r="G239">
        <v>907</v>
      </c>
      <c r="H239">
        <v>0</v>
      </c>
      <c r="I239" s="34">
        <v>0</v>
      </c>
      <c r="J239">
        <f>+Tabla32[[#This Row],[BALANCE INICIAL]]+Tabla32[[#This Row],[ENTRADAS]]-Tabla32[[#This Row],[SALIDAS]]</f>
        <v>907</v>
      </c>
      <c r="K239" s="2">
        <v>50</v>
      </c>
      <c r="L239" s="2">
        <f>+Tabla32[[#This Row],[BALANCE INICIAL]]*Tabla32[[#This Row],[PRECIO]]</f>
        <v>45350</v>
      </c>
      <c r="M239" s="2">
        <f>+Tabla32[[#This Row],[ENTRADAS]]*Tabla32[[#This Row],[PRECIO]]</f>
        <v>0</v>
      </c>
      <c r="N239" s="2">
        <f>+Tabla32[[#This Row],[SALIDAS]]*Tabla32[[#This Row],[PRECIO]]</f>
        <v>0</v>
      </c>
      <c r="O239" s="2">
        <f>+Tabla32[[#This Row],[BALANCE INICIAL2]]+Tabla32[[#This Row],[ENTRADAS3]]-Tabla32[[#This Row],[SALIDAS4]]</f>
        <v>45350</v>
      </c>
    </row>
    <row r="240" spans="1:15">
      <c r="A240" s="9" t="s">
        <v>59</v>
      </c>
      <c r="B240" s="17" t="s">
        <v>880</v>
      </c>
      <c r="C240" t="s">
        <v>107</v>
      </c>
      <c r="D240" t="s">
        <v>686</v>
      </c>
      <c r="F240" s="9" t="s">
        <v>820</v>
      </c>
      <c r="G240">
        <v>31</v>
      </c>
      <c r="H240">
        <v>0</v>
      </c>
      <c r="I240" s="34">
        <v>0</v>
      </c>
      <c r="J240">
        <f>+Tabla32[[#This Row],[BALANCE INICIAL]]+Tabla32[[#This Row],[ENTRADAS]]-Tabla32[[#This Row],[SALIDAS]]</f>
        <v>31</v>
      </c>
      <c r="K240" s="2">
        <v>600</v>
      </c>
      <c r="L240" s="2">
        <f>+Tabla32[[#This Row],[BALANCE INICIAL]]*Tabla32[[#This Row],[PRECIO]]</f>
        <v>18600</v>
      </c>
      <c r="M240" s="2">
        <f>+Tabla32[[#This Row],[ENTRADAS]]*Tabla32[[#This Row],[PRECIO]]</f>
        <v>0</v>
      </c>
      <c r="N240" s="2">
        <f>+Tabla32[[#This Row],[SALIDAS]]*Tabla32[[#This Row],[PRECIO]]</f>
        <v>0</v>
      </c>
      <c r="O240" s="2">
        <f>+Tabla32[[#This Row],[BALANCE INICIAL2]]+Tabla32[[#This Row],[ENTRADAS3]]-Tabla32[[#This Row],[SALIDAS4]]</f>
        <v>18600</v>
      </c>
    </row>
    <row r="241" spans="1:15">
      <c r="A241" s="9" t="s">
        <v>59</v>
      </c>
      <c r="B241" s="17" t="s">
        <v>880</v>
      </c>
      <c r="C241" t="s">
        <v>107</v>
      </c>
      <c r="D241" t="s">
        <v>687</v>
      </c>
      <c r="F241" s="9" t="s">
        <v>820</v>
      </c>
      <c r="G241">
        <v>9</v>
      </c>
      <c r="H241">
        <v>0</v>
      </c>
      <c r="I241" s="34">
        <v>0</v>
      </c>
      <c r="J241">
        <f>+Tabla32[[#This Row],[BALANCE INICIAL]]+Tabla32[[#This Row],[ENTRADAS]]-Tabla32[[#This Row],[SALIDAS]]</f>
        <v>9</v>
      </c>
      <c r="K241" s="2">
        <v>949.99</v>
      </c>
      <c r="L241" s="2">
        <f>+Tabla32[[#This Row],[BALANCE INICIAL]]*Tabla32[[#This Row],[PRECIO]]</f>
        <v>8549.91</v>
      </c>
      <c r="M241" s="2">
        <f>+Tabla32[[#This Row],[ENTRADAS]]*Tabla32[[#This Row],[PRECIO]]</f>
        <v>0</v>
      </c>
      <c r="N241" s="2">
        <f>+Tabla32[[#This Row],[SALIDAS]]*Tabla32[[#This Row],[PRECIO]]</f>
        <v>0</v>
      </c>
      <c r="O241" s="2">
        <f>+Tabla32[[#This Row],[BALANCE INICIAL2]]+Tabla32[[#This Row],[ENTRADAS3]]-Tabla32[[#This Row],[SALIDAS4]]</f>
        <v>8549.91</v>
      </c>
    </row>
    <row r="242" spans="1:15" ht="17.25" customHeight="1">
      <c r="A242" s="9" t="s">
        <v>59</v>
      </c>
      <c r="B242" s="17" t="s">
        <v>880</v>
      </c>
      <c r="C242" t="s">
        <v>107</v>
      </c>
      <c r="D242" t="s">
        <v>688</v>
      </c>
      <c r="F242" s="9" t="s">
        <v>820</v>
      </c>
      <c r="G242">
        <v>59</v>
      </c>
      <c r="H242">
        <v>0</v>
      </c>
      <c r="I242" s="34">
        <v>0</v>
      </c>
      <c r="J242">
        <f>+Tabla32[[#This Row],[BALANCE INICIAL]]+Tabla32[[#This Row],[ENTRADAS]]-Tabla32[[#This Row],[SALIDAS]]</f>
        <v>59</v>
      </c>
      <c r="K242" s="2">
        <v>850</v>
      </c>
      <c r="L242" s="2">
        <f>+Tabla32[[#This Row],[BALANCE INICIAL]]*Tabla32[[#This Row],[PRECIO]]</f>
        <v>50150</v>
      </c>
      <c r="M242" s="2">
        <f>+Tabla32[[#This Row],[ENTRADAS]]*Tabla32[[#This Row],[PRECIO]]</f>
        <v>0</v>
      </c>
      <c r="N242" s="2">
        <f>+Tabla32[[#This Row],[SALIDAS]]*Tabla32[[#This Row],[PRECIO]]</f>
        <v>0</v>
      </c>
      <c r="O242" s="2">
        <f>+Tabla32[[#This Row],[BALANCE INICIAL2]]+Tabla32[[#This Row],[ENTRADAS3]]-Tabla32[[#This Row],[SALIDAS4]]</f>
        <v>50150</v>
      </c>
    </row>
    <row r="243" spans="1:15" ht="16.5" customHeight="1">
      <c r="A243" s="9" t="s">
        <v>59</v>
      </c>
      <c r="B243" t="s">
        <v>880</v>
      </c>
      <c r="C243" t="s">
        <v>107</v>
      </c>
      <c r="D243" t="s">
        <v>760</v>
      </c>
      <c r="F243" s="9" t="s">
        <v>820</v>
      </c>
      <c r="G243">
        <v>16</v>
      </c>
      <c r="H243">
        <v>0</v>
      </c>
      <c r="I243" s="34">
        <v>0</v>
      </c>
      <c r="J243">
        <f>+Tabla32[[#This Row],[BALANCE INICIAL]]+Tabla32[[#This Row],[ENTRADAS]]-Tabla32[[#This Row],[SALIDAS]]</f>
        <v>16</v>
      </c>
      <c r="K243" s="2">
        <v>190</v>
      </c>
      <c r="L243" s="2">
        <f>+Tabla32[[#This Row],[BALANCE INICIAL]]*Tabla32[[#This Row],[PRECIO]]</f>
        <v>3040</v>
      </c>
      <c r="M243" s="2">
        <f>+Tabla32[[#This Row],[ENTRADAS]]*Tabla32[[#This Row],[PRECIO]]</f>
        <v>0</v>
      </c>
      <c r="N243" s="2">
        <f>+Tabla32[[#This Row],[SALIDAS]]*Tabla32[[#This Row],[PRECIO]]</f>
        <v>0</v>
      </c>
      <c r="O243" s="2">
        <f>+Tabla32[[#This Row],[BALANCE INICIAL2]]+Tabla32[[#This Row],[ENTRADAS3]]-Tabla32[[#This Row],[SALIDAS4]]</f>
        <v>3040</v>
      </c>
    </row>
    <row r="244" spans="1:15">
      <c r="A244" s="9" t="s">
        <v>59</v>
      </c>
      <c r="B244" s="17" t="s">
        <v>880</v>
      </c>
      <c r="C244" t="s">
        <v>107</v>
      </c>
      <c r="D244" t="s">
        <v>689</v>
      </c>
      <c r="F244" s="9" t="s">
        <v>820</v>
      </c>
      <c r="G244">
        <v>26</v>
      </c>
      <c r="H244">
        <v>0</v>
      </c>
      <c r="I244" s="34">
        <v>0</v>
      </c>
      <c r="J244">
        <f>+Tabla32[[#This Row],[BALANCE INICIAL]]+Tabla32[[#This Row],[ENTRADAS]]-Tabla32[[#This Row],[SALIDAS]]</f>
        <v>26</v>
      </c>
      <c r="K244" s="2">
        <v>90</v>
      </c>
      <c r="L244" s="2">
        <f>+Tabla32[[#This Row],[BALANCE INICIAL]]*Tabla32[[#This Row],[PRECIO]]</f>
        <v>2340</v>
      </c>
      <c r="M244" s="2">
        <f>+Tabla32[[#This Row],[ENTRADAS]]*Tabla32[[#This Row],[PRECIO]]</f>
        <v>0</v>
      </c>
      <c r="N244" s="2">
        <f>+Tabla32[[#This Row],[SALIDAS]]*Tabla32[[#This Row],[PRECIO]]</f>
        <v>0</v>
      </c>
      <c r="O244" s="2">
        <f>+Tabla32[[#This Row],[BALANCE INICIAL2]]+Tabla32[[#This Row],[ENTRADAS3]]-Tabla32[[#This Row],[SALIDAS4]]</f>
        <v>2340</v>
      </c>
    </row>
    <row r="245" spans="1:15">
      <c r="A245" s="9" t="s">
        <v>26</v>
      </c>
      <c r="B245" t="s">
        <v>887</v>
      </c>
      <c r="C245" t="s">
        <v>70</v>
      </c>
      <c r="D245" t="s">
        <v>164</v>
      </c>
      <c r="F245" s="9" t="s">
        <v>820</v>
      </c>
      <c r="G245">
        <v>1</v>
      </c>
      <c r="H245">
        <v>0</v>
      </c>
      <c r="I245" s="34">
        <v>0</v>
      </c>
      <c r="J245">
        <f>+Tabla32[[#This Row],[BALANCE INICIAL]]+Tabla32[[#This Row],[ENTRADAS]]-Tabla32[[#This Row],[SALIDAS]]</f>
        <v>1</v>
      </c>
      <c r="K245" s="2">
        <v>39000</v>
      </c>
      <c r="L245" s="2">
        <f>+Tabla32[[#This Row],[BALANCE INICIAL]]*Tabla32[[#This Row],[PRECIO]]</f>
        <v>39000</v>
      </c>
      <c r="M245" s="2">
        <f>+Tabla32[[#This Row],[ENTRADAS]]*Tabla32[[#This Row],[PRECIO]]</f>
        <v>0</v>
      </c>
      <c r="N245" s="2">
        <f>+Tabla32[[#This Row],[SALIDAS]]*Tabla32[[#This Row],[PRECIO]]</f>
        <v>0</v>
      </c>
      <c r="O245" s="2">
        <f>+Tabla32[[#This Row],[BALANCE INICIAL2]]+Tabla32[[#This Row],[ENTRADAS3]]-Tabla32[[#This Row],[SALIDAS4]]</f>
        <v>39000</v>
      </c>
    </row>
    <row r="246" spans="1:15" ht="15" customHeight="1">
      <c r="A246" s="15" t="s">
        <v>27</v>
      </c>
      <c r="B246" s="17" t="s">
        <v>889</v>
      </c>
      <c r="C246" s="45" t="s">
        <v>1139</v>
      </c>
      <c r="D246" t="s">
        <v>967</v>
      </c>
      <c r="F246" s="9" t="s">
        <v>820</v>
      </c>
      <c r="G246">
        <v>800</v>
      </c>
      <c r="H246">
        <v>0</v>
      </c>
      <c r="I246" s="34">
        <v>0</v>
      </c>
      <c r="J246">
        <f>+Tabla32[[#This Row],[BALANCE INICIAL]]+Tabla32[[#This Row],[ENTRADAS]]-Tabla32[[#This Row],[SALIDAS]]</f>
        <v>800</v>
      </c>
      <c r="K246" s="2">
        <v>107.25</v>
      </c>
      <c r="L246" s="2">
        <f>+Tabla32[[#This Row],[BALANCE INICIAL]]*Tabla32[[#This Row],[PRECIO]]</f>
        <v>85800</v>
      </c>
      <c r="M246" s="2">
        <f>+Tabla32[[#This Row],[ENTRADAS]]*Tabla32[[#This Row],[PRECIO]]</f>
        <v>0</v>
      </c>
      <c r="N246" s="2">
        <f>+Tabla32[[#This Row],[SALIDAS]]*Tabla32[[#This Row],[PRECIO]]</f>
        <v>0</v>
      </c>
      <c r="O246" s="2">
        <f>+Tabla32[[#This Row],[BALANCE INICIAL2]]+Tabla32[[#This Row],[ENTRADAS3]]-Tabla32[[#This Row],[SALIDAS4]]</f>
        <v>85800</v>
      </c>
    </row>
    <row r="247" spans="1:15">
      <c r="A247" s="9" t="s">
        <v>29</v>
      </c>
      <c r="B247" t="s">
        <v>878</v>
      </c>
      <c r="C247" t="s">
        <v>102</v>
      </c>
      <c r="D247" t="s">
        <v>554</v>
      </c>
      <c r="F247" s="9" t="s">
        <v>865</v>
      </c>
      <c r="G247">
        <v>2</v>
      </c>
      <c r="H247">
        <v>0</v>
      </c>
      <c r="I247" s="34">
        <v>0</v>
      </c>
      <c r="J247">
        <f>+Tabla32[[#This Row],[BALANCE INICIAL]]+Tabla32[[#This Row],[ENTRADAS]]-Tabla32[[#This Row],[SALIDAS]]</f>
        <v>2</v>
      </c>
      <c r="K247" s="2">
        <v>361.86</v>
      </c>
      <c r="L247" s="2">
        <f>+Tabla32[[#This Row],[BALANCE INICIAL]]*Tabla32[[#This Row],[PRECIO]]</f>
        <v>723.72</v>
      </c>
      <c r="M247" s="2">
        <f>+Tabla32[[#This Row],[ENTRADAS]]*Tabla32[[#This Row],[PRECIO]]</f>
        <v>0</v>
      </c>
      <c r="N247" s="2">
        <f>+Tabla32[[#This Row],[SALIDAS]]*Tabla32[[#This Row],[PRECIO]]</f>
        <v>0</v>
      </c>
      <c r="O247" s="2">
        <f>+Tabla32[[#This Row],[BALANCE INICIAL2]]+Tabla32[[#This Row],[ENTRADAS3]]-Tabla32[[#This Row],[SALIDAS4]]</f>
        <v>723.72</v>
      </c>
    </row>
    <row r="248" spans="1:15">
      <c r="A248" s="9" t="s">
        <v>1130</v>
      </c>
      <c r="B248" s="17" t="s">
        <v>894</v>
      </c>
      <c r="C248" t="s">
        <v>1131</v>
      </c>
      <c r="D248" t="s">
        <v>690</v>
      </c>
      <c r="F248" s="9" t="s">
        <v>820</v>
      </c>
      <c r="G248">
        <v>16</v>
      </c>
      <c r="H248">
        <v>0</v>
      </c>
      <c r="I248" s="34">
        <v>0</v>
      </c>
      <c r="J248">
        <f>+Tabla32[[#This Row],[BALANCE INICIAL]]+Tabla32[[#This Row],[ENTRADAS]]-Tabla32[[#This Row],[SALIDAS]]</f>
        <v>16</v>
      </c>
      <c r="K248" s="2">
        <v>400</v>
      </c>
      <c r="L248" s="2">
        <f>+Tabla32[[#This Row],[BALANCE INICIAL]]*Tabla32[[#This Row],[PRECIO]]</f>
        <v>6400</v>
      </c>
      <c r="M248" s="2">
        <f>+Tabla32[[#This Row],[ENTRADAS]]*Tabla32[[#This Row],[PRECIO]]</f>
        <v>0</v>
      </c>
      <c r="N248" s="2">
        <f>+Tabla32[[#This Row],[SALIDAS]]*Tabla32[[#This Row],[PRECIO]]</f>
        <v>0</v>
      </c>
      <c r="O248" s="2">
        <f>+Tabla32[[#This Row],[BALANCE INICIAL2]]+Tabla32[[#This Row],[ENTRADAS3]]-Tabla32[[#This Row],[SALIDAS4]]</f>
        <v>6400</v>
      </c>
    </row>
    <row r="249" spans="1:15" ht="17.25" customHeight="1">
      <c r="A249" s="13" t="s">
        <v>1141</v>
      </c>
      <c r="B249" s="37" t="s">
        <v>1142</v>
      </c>
      <c r="C249" s="36" t="s">
        <v>1143</v>
      </c>
      <c r="D249" t="s">
        <v>1072</v>
      </c>
      <c r="E249" t="s">
        <v>1060</v>
      </c>
      <c r="F249" s="9" t="s">
        <v>821</v>
      </c>
      <c r="G249">
        <v>0</v>
      </c>
      <c r="H249">
        <v>20</v>
      </c>
      <c r="I249" s="34">
        <v>20</v>
      </c>
      <c r="J249">
        <f>+Tabla32[[#This Row],[BALANCE INICIAL]]+Tabla32[[#This Row],[ENTRADAS]]-Tabla32[[#This Row],[SALIDAS]]</f>
        <v>0</v>
      </c>
      <c r="K249" s="2">
        <v>140</v>
      </c>
      <c r="L249" s="2">
        <f>+Tabla32[[#This Row],[BALANCE INICIAL]]*Tabla32[[#This Row],[PRECIO]]</f>
        <v>0</v>
      </c>
      <c r="M249" s="2">
        <f>+Tabla32[[#This Row],[ENTRADAS]]*Tabla32[[#This Row],[PRECIO]]</f>
        <v>2800</v>
      </c>
      <c r="N249" s="2">
        <f>+Tabla32[[#This Row],[SALIDAS]]*Tabla32[[#This Row],[PRECIO]]</f>
        <v>2800</v>
      </c>
      <c r="O249" s="2">
        <f>+Tabla32[[#This Row],[BALANCE INICIAL2]]+Tabla32[[#This Row],[ENTRADAS3]]-Tabla32[[#This Row],[SALIDAS4]]</f>
        <v>0</v>
      </c>
    </row>
    <row r="250" spans="1:15" ht="14.25" customHeight="1">
      <c r="A250" s="13" t="s">
        <v>33</v>
      </c>
      <c r="B250" s="37" t="s">
        <v>879</v>
      </c>
      <c r="C250" s="36" t="s">
        <v>106</v>
      </c>
      <c r="D250" t="s">
        <v>1070</v>
      </c>
      <c r="E250" t="s">
        <v>1060</v>
      </c>
      <c r="F250" s="9" t="s">
        <v>911</v>
      </c>
      <c r="G250">
        <v>0</v>
      </c>
      <c r="H250">
        <v>1</v>
      </c>
      <c r="I250" s="34">
        <v>1</v>
      </c>
      <c r="J250">
        <f>+Tabla32[[#This Row],[BALANCE INICIAL]]+Tabla32[[#This Row],[ENTRADAS]]-Tabla32[[#This Row],[SALIDAS]]</f>
        <v>0</v>
      </c>
      <c r="K250" s="2">
        <v>350</v>
      </c>
      <c r="L250" s="2">
        <f>+Tabla32[[#This Row],[BALANCE INICIAL]]*Tabla32[[#This Row],[PRECIO]]</f>
        <v>0</v>
      </c>
      <c r="M250" s="2">
        <f>+Tabla32[[#This Row],[ENTRADAS]]*Tabla32[[#This Row],[PRECIO]]</f>
        <v>350</v>
      </c>
      <c r="N250" s="2">
        <f>+Tabla32[[#This Row],[SALIDAS]]*Tabla32[[#This Row],[PRECIO]]</f>
        <v>350</v>
      </c>
      <c r="O250" s="2">
        <f>+Tabla32[[#This Row],[BALANCE INICIAL2]]+Tabla32[[#This Row],[ENTRADAS3]]-Tabla32[[#This Row],[SALIDAS4]]</f>
        <v>0</v>
      </c>
    </row>
    <row r="251" spans="1:15" ht="12.75" customHeight="1">
      <c r="A251" s="13" t="s">
        <v>33</v>
      </c>
      <c r="B251" s="37" t="s">
        <v>879</v>
      </c>
      <c r="C251" s="36" t="s">
        <v>106</v>
      </c>
      <c r="D251" t="s">
        <v>194</v>
      </c>
      <c r="F251" s="9" t="s">
        <v>911</v>
      </c>
      <c r="G251">
        <v>7</v>
      </c>
      <c r="H251">
        <v>0</v>
      </c>
      <c r="I251" s="34">
        <v>0</v>
      </c>
      <c r="J251">
        <f>+Tabla32[[#This Row],[BALANCE INICIAL]]+Tabla32[[#This Row],[ENTRADAS]]-Tabla32[[#This Row],[SALIDAS]]</f>
        <v>7</v>
      </c>
      <c r="K251" s="2">
        <v>270</v>
      </c>
      <c r="L251" s="2">
        <f>+Tabla32[[#This Row],[BALANCE INICIAL]]*Tabla32[[#This Row],[PRECIO]]</f>
        <v>1890</v>
      </c>
      <c r="M251" s="2">
        <f>+Tabla32[[#This Row],[ENTRADAS]]*Tabla32[[#This Row],[PRECIO]]</f>
        <v>0</v>
      </c>
      <c r="N251" s="2">
        <f>+Tabla32[[#This Row],[SALIDAS]]*Tabla32[[#This Row],[PRECIO]]</f>
        <v>0</v>
      </c>
      <c r="O251" s="2">
        <f>+Tabla32[[#This Row],[BALANCE INICIAL2]]+Tabla32[[#This Row],[ENTRADAS3]]-Tabla32[[#This Row],[SALIDAS4]]</f>
        <v>1890</v>
      </c>
    </row>
    <row r="252" spans="1:15" ht="13.5" customHeight="1">
      <c r="A252" s="13" t="s">
        <v>33</v>
      </c>
      <c r="B252" s="37" t="s">
        <v>879</v>
      </c>
      <c r="C252" s="36" t="s">
        <v>106</v>
      </c>
      <c r="D252" t="s">
        <v>691</v>
      </c>
      <c r="F252" s="9" t="s">
        <v>820</v>
      </c>
      <c r="G252">
        <v>202</v>
      </c>
      <c r="H252">
        <v>0</v>
      </c>
      <c r="I252" s="34">
        <v>0</v>
      </c>
      <c r="J252">
        <f>+Tabla32[[#This Row],[BALANCE INICIAL]]+Tabla32[[#This Row],[ENTRADAS]]-Tabla32[[#This Row],[SALIDAS]]</f>
        <v>202</v>
      </c>
      <c r="K252" s="2">
        <v>275</v>
      </c>
      <c r="L252" s="2">
        <f>+Tabla32[[#This Row],[BALANCE INICIAL]]*Tabla32[[#This Row],[PRECIO]]</f>
        <v>55550</v>
      </c>
      <c r="M252" s="2">
        <f>+Tabla32[[#This Row],[ENTRADAS]]*Tabla32[[#This Row],[PRECIO]]</f>
        <v>0</v>
      </c>
      <c r="N252" s="2">
        <f>+Tabla32[[#This Row],[SALIDAS]]*Tabla32[[#This Row],[PRECIO]]</f>
        <v>0</v>
      </c>
      <c r="O252" s="2">
        <f>+Tabla32[[#This Row],[BALANCE INICIAL2]]+Tabla32[[#This Row],[ENTRADAS3]]-Tabla32[[#This Row],[SALIDAS4]]</f>
        <v>55550</v>
      </c>
    </row>
    <row r="253" spans="1:15" ht="14.25" customHeight="1">
      <c r="A253" s="13" t="s">
        <v>33</v>
      </c>
      <c r="B253" s="37" t="s">
        <v>879</v>
      </c>
      <c r="C253" s="36" t="s">
        <v>106</v>
      </c>
      <c r="D253" t="s">
        <v>692</v>
      </c>
      <c r="F253" s="9" t="s">
        <v>820</v>
      </c>
      <c r="G253">
        <v>1</v>
      </c>
      <c r="H253">
        <v>0</v>
      </c>
      <c r="I253" s="34">
        <v>0</v>
      </c>
      <c r="J253">
        <f>+Tabla32[[#This Row],[BALANCE INICIAL]]+Tabla32[[#This Row],[ENTRADAS]]-Tabla32[[#This Row],[SALIDAS]]</f>
        <v>1</v>
      </c>
      <c r="K253" s="2">
        <v>1850</v>
      </c>
      <c r="L253" s="2">
        <f>+Tabla32[[#This Row],[BALANCE INICIAL]]*Tabla32[[#This Row],[PRECIO]]</f>
        <v>1850</v>
      </c>
      <c r="M253" s="2">
        <f>+Tabla32[[#This Row],[ENTRADAS]]*Tabla32[[#This Row],[PRECIO]]</f>
        <v>0</v>
      </c>
      <c r="N253" s="2">
        <f>+Tabla32[[#This Row],[SALIDAS]]*Tabla32[[#This Row],[PRECIO]]</f>
        <v>0</v>
      </c>
      <c r="O253" s="2">
        <f>+Tabla32[[#This Row],[BALANCE INICIAL2]]+Tabla32[[#This Row],[ENTRADAS3]]-Tabla32[[#This Row],[SALIDAS4]]</f>
        <v>1850</v>
      </c>
    </row>
    <row r="254" spans="1:15" ht="14.25" customHeight="1">
      <c r="A254" s="13" t="s">
        <v>33</v>
      </c>
      <c r="B254" s="37" t="s">
        <v>879</v>
      </c>
      <c r="C254" s="36" t="s">
        <v>106</v>
      </c>
      <c r="D254" t="s">
        <v>693</v>
      </c>
      <c r="F254" s="9" t="s">
        <v>820</v>
      </c>
      <c r="G254">
        <v>8</v>
      </c>
      <c r="H254">
        <v>0</v>
      </c>
      <c r="I254" s="34">
        <v>0</v>
      </c>
      <c r="J254">
        <f>+Tabla32[[#This Row],[BALANCE INICIAL]]+Tabla32[[#This Row],[ENTRADAS]]-Tabla32[[#This Row],[SALIDAS]]</f>
        <v>8</v>
      </c>
      <c r="K254" s="2">
        <v>900</v>
      </c>
      <c r="L254" s="2">
        <f>+Tabla32[[#This Row],[BALANCE INICIAL]]*Tabla32[[#This Row],[PRECIO]]</f>
        <v>7200</v>
      </c>
      <c r="M254" s="2">
        <f>+Tabla32[[#This Row],[ENTRADAS]]*Tabla32[[#This Row],[PRECIO]]</f>
        <v>0</v>
      </c>
      <c r="N254" s="2">
        <f>+Tabla32[[#This Row],[SALIDAS]]*Tabla32[[#This Row],[PRECIO]]</f>
        <v>0</v>
      </c>
      <c r="O254" s="2">
        <f>+Tabla32[[#This Row],[BALANCE INICIAL2]]+Tabla32[[#This Row],[ENTRADAS3]]-Tabla32[[#This Row],[SALIDAS4]]</f>
        <v>7200</v>
      </c>
    </row>
    <row r="255" spans="1:15" ht="15" customHeight="1">
      <c r="A255" s="13" t="s">
        <v>33</v>
      </c>
      <c r="B255" s="37" t="s">
        <v>879</v>
      </c>
      <c r="C255" s="36" t="s">
        <v>106</v>
      </c>
      <c r="D255" t="s">
        <v>1084</v>
      </c>
      <c r="F255" s="9" t="s">
        <v>840</v>
      </c>
      <c r="G255">
        <v>150</v>
      </c>
      <c r="H255">
        <v>0</v>
      </c>
      <c r="I255" s="34">
        <v>40</v>
      </c>
      <c r="J255">
        <f>+Tabla32[[#This Row],[BALANCE INICIAL]]+Tabla32[[#This Row],[ENTRADAS]]-Tabla32[[#This Row],[SALIDAS]]</f>
        <v>110</v>
      </c>
      <c r="K255" s="2">
        <v>74</v>
      </c>
      <c r="L255" s="2">
        <f>+Tabla32[[#This Row],[BALANCE INICIAL]]*Tabla32[[#This Row],[PRECIO]]</f>
        <v>11100</v>
      </c>
      <c r="M255" s="2">
        <f>+Tabla32[[#This Row],[ENTRADAS]]*Tabla32[[#This Row],[PRECIO]]</f>
        <v>0</v>
      </c>
      <c r="N255" s="2">
        <f>+Tabla32[[#This Row],[SALIDAS]]*Tabla32[[#This Row],[PRECIO]]</f>
        <v>2960</v>
      </c>
      <c r="O255" s="2">
        <f>+Tabla32[[#This Row],[BALANCE INICIAL2]]+Tabla32[[#This Row],[ENTRADAS3]]-Tabla32[[#This Row],[SALIDAS4]]</f>
        <v>8140</v>
      </c>
    </row>
    <row r="256" spans="1:15" ht="14.25" customHeight="1">
      <c r="A256" s="13" t="s">
        <v>33</v>
      </c>
      <c r="B256" s="37" t="s">
        <v>879</v>
      </c>
      <c r="C256" s="36" t="s">
        <v>106</v>
      </c>
      <c r="D256" t="s">
        <v>694</v>
      </c>
      <c r="F256" s="9" t="s">
        <v>820</v>
      </c>
      <c r="G256">
        <v>2</v>
      </c>
      <c r="H256">
        <v>0</v>
      </c>
      <c r="I256" s="34">
        <v>0</v>
      </c>
      <c r="J256">
        <f>+Tabla32[[#This Row],[BALANCE INICIAL]]+Tabla32[[#This Row],[ENTRADAS]]-Tabla32[[#This Row],[SALIDAS]]</f>
        <v>2</v>
      </c>
      <c r="K256" s="2">
        <v>290</v>
      </c>
      <c r="L256" s="2">
        <f>+Tabla32[[#This Row],[BALANCE INICIAL]]*Tabla32[[#This Row],[PRECIO]]</f>
        <v>580</v>
      </c>
      <c r="M256" s="2">
        <f>+Tabla32[[#This Row],[ENTRADAS]]*Tabla32[[#This Row],[PRECIO]]</f>
        <v>0</v>
      </c>
      <c r="N256" s="2">
        <f>+Tabla32[[#This Row],[SALIDAS]]*Tabla32[[#This Row],[PRECIO]]</f>
        <v>0</v>
      </c>
      <c r="O256" s="2">
        <f>+Tabla32[[#This Row],[BALANCE INICIAL2]]+Tabla32[[#This Row],[ENTRADAS3]]-Tabla32[[#This Row],[SALIDAS4]]</f>
        <v>580</v>
      </c>
    </row>
    <row r="257" spans="1:15">
      <c r="A257" s="9" t="s">
        <v>59</v>
      </c>
      <c r="B257" s="17" t="s">
        <v>880</v>
      </c>
      <c r="C257" t="s">
        <v>107</v>
      </c>
      <c r="D257" t="s">
        <v>695</v>
      </c>
      <c r="F257" s="9" t="s">
        <v>820</v>
      </c>
      <c r="G257">
        <v>0</v>
      </c>
      <c r="H257">
        <v>0</v>
      </c>
      <c r="I257" s="34">
        <v>0</v>
      </c>
      <c r="J257">
        <f>+Tabla32[[#This Row],[BALANCE INICIAL]]+Tabla32[[#This Row],[ENTRADAS]]-Tabla32[[#This Row],[SALIDAS]]</f>
        <v>0</v>
      </c>
      <c r="K257" s="2">
        <v>70</v>
      </c>
      <c r="L257" s="2">
        <f>+Tabla32[[#This Row],[BALANCE INICIAL]]*Tabla32[[#This Row],[PRECIO]]</f>
        <v>0</v>
      </c>
      <c r="M257" s="2">
        <f>+Tabla32[[#This Row],[ENTRADAS]]*Tabla32[[#This Row],[PRECIO]]</f>
        <v>0</v>
      </c>
      <c r="N257" s="2">
        <f>+Tabla32[[#This Row],[SALIDAS]]*Tabla32[[#This Row],[PRECIO]]</f>
        <v>0</v>
      </c>
      <c r="O257" s="2">
        <f>+Tabla32[[#This Row],[BALANCE INICIAL2]]+Tabla32[[#This Row],[ENTRADAS3]]-Tabla32[[#This Row],[SALIDAS4]]</f>
        <v>0</v>
      </c>
    </row>
    <row r="258" spans="1:15">
      <c r="A258" s="9" t="s">
        <v>59</v>
      </c>
      <c r="B258" s="17" t="s">
        <v>880</v>
      </c>
      <c r="C258" t="s">
        <v>107</v>
      </c>
      <c r="D258" t="s">
        <v>696</v>
      </c>
      <c r="F258" s="9" t="s">
        <v>820</v>
      </c>
      <c r="G258">
        <v>1</v>
      </c>
      <c r="H258">
        <v>0</v>
      </c>
      <c r="I258" s="34">
        <v>0</v>
      </c>
      <c r="J258">
        <f>+Tabla32[[#This Row],[BALANCE INICIAL]]+Tabla32[[#This Row],[ENTRADAS]]-Tabla32[[#This Row],[SALIDAS]]</f>
        <v>1</v>
      </c>
      <c r="K258" s="2">
        <v>395</v>
      </c>
      <c r="L258" s="2">
        <f>+Tabla32[[#This Row],[BALANCE INICIAL]]*Tabla32[[#This Row],[PRECIO]]</f>
        <v>395</v>
      </c>
      <c r="M258" s="2">
        <f>+Tabla32[[#This Row],[ENTRADAS]]*Tabla32[[#This Row],[PRECIO]]</f>
        <v>0</v>
      </c>
      <c r="N258" s="2">
        <f>+Tabla32[[#This Row],[SALIDAS]]*Tabla32[[#This Row],[PRECIO]]</f>
        <v>0</v>
      </c>
      <c r="O258" s="2">
        <f>+Tabla32[[#This Row],[BALANCE INICIAL2]]+Tabla32[[#This Row],[ENTRADAS3]]-Tabla32[[#This Row],[SALIDAS4]]</f>
        <v>395</v>
      </c>
    </row>
    <row r="259" spans="1:15">
      <c r="A259" s="9" t="s">
        <v>33</v>
      </c>
      <c r="B259" t="s">
        <v>879</v>
      </c>
      <c r="C259" t="s">
        <v>106</v>
      </c>
      <c r="D259" t="s">
        <v>196</v>
      </c>
      <c r="F259" s="9" t="s">
        <v>841</v>
      </c>
      <c r="G259">
        <v>9</v>
      </c>
      <c r="H259">
        <v>0</v>
      </c>
      <c r="I259" s="34">
        <v>0</v>
      </c>
      <c r="J259">
        <f>+Tabla32[[#This Row],[BALANCE INICIAL]]+Tabla32[[#This Row],[ENTRADAS]]-Tabla32[[#This Row],[SALIDAS]]</f>
        <v>9</v>
      </c>
      <c r="K259" s="2">
        <v>810</v>
      </c>
      <c r="L259" s="2">
        <f>+Tabla32[[#This Row],[BALANCE INICIAL]]*Tabla32[[#This Row],[PRECIO]]</f>
        <v>7290</v>
      </c>
      <c r="M259" s="2">
        <f>+Tabla32[[#This Row],[ENTRADAS]]*Tabla32[[#This Row],[PRECIO]]</f>
        <v>0</v>
      </c>
      <c r="N259" s="2">
        <f>+Tabla32[[#This Row],[SALIDAS]]*Tabla32[[#This Row],[PRECIO]]</f>
        <v>0</v>
      </c>
      <c r="O259" s="2">
        <f>+Tabla32[[#This Row],[BALANCE INICIAL2]]+Tabla32[[#This Row],[ENTRADAS3]]-Tabla32[[#This Row],[SALIDAS4]]</f>
        <v>7290</v>
      </c>
    </row>
    <row r="260" spans="1:15" ht="18" customHeight="1">
      <c r="A260" s="15" t="s">
        <v>27</v>
      </c>
      <c r="B260" s="17" t="s">
        <v>889</v>
      </c>
      <c r="C260" s="45" t="s">
        <v>1139</v>
      </c>
      <c r="D260" t="s">
        <v>960</v>
      </c>
      <c r="F260" s="9" t="s">
        <v>820</v>
      </c>
      <c r="G260">
        <v>0</v>
      </c>
      <c r="H260">
        <v>0</v>
      </c>
      <c r="I260" s="34">
        <v>0</v>
      </c>
      <c r="J260">
        <f>+Tabla32[[#This Row],[BALANCE INICIAL]]+Tabla32[[#This Row],[ENTRADAS]]-Tabla32[[#This Row],[SALIDAS]]</f>
        <v>0</v>
      </c>
      <c r="K260" s="2">
        <v>5.5</v>
      </c>
      <c r="L260" s="2">
        <f>+Tabla32[[#This Row],[BALANCE INICIAL]]*Tabla32[[#This Row],[PRECIO]]</f>
        <v>0</v>
      </c>
      <c r="M260" s="2">
        <f>+Tabla32[[#This Row],[ENTRADAS]]*Tabla32[[#This Row],[PRECIO]]</f>
        <v>0</v>
      </c>
      <c r="N260" s="2">
        <f>+Tabla32[[#This Row],[SALIDAS]]*Tabla32[[#This Row],[PRECIO]]</f>
        <v>0</v>
      </c>
      <c r="O260" s="2">
        <f>+Tabla32[[#This Row],[BALANCE INICIAL2]]+Tabla32[[#This Row],[ENTRADAS3]]-Tabla32[[#This Row],[SALIDAS4]]</f>
        <v>0</v>
      </c>
    </row>
    <row r="261" spans="1:15" ht="17.25" customHeight="1">
      <c r="A261" s="15" t="s">
        <v>27</v>
      </c>
      <c r="B261" s="17" t="s">
        <v>889</v>
      </c>
      <c r="C261" s="45" t="s">
        <v>1139</v>
      </c>
      <c r="D261" t="s">
        <v>966</v>
      </c>
      <c r="F261" s="9" t="s">
        <v>820</v>
      </c>
      <c r="G261">
        <v>1000</v>
      </c>
      <c r="H261">
        <v>0</v>
      </c>
      <c r="I261" s="34">
        <v>0</v>
      </c>
      <c r="J261">
        <f>+Tabla32[[#This Row],[BALANCE INICIAL]]+Tabla32[[#This Row],[ENTRADAS]]-Tabla32[[#This Row],[SALIDAS]]</f>
        <v>1000</v>
      </c>
      <c r="K261" s="2">
        <v>7.28</v>
      </c>
      <c r="L261" s="2">
        <f>+Tabla32[[#This Row],[BALANCE INICIAL]]*Tabla32[[#This Row],[PRECIO]]</f>
        <v>7280</v>
      </c>
      <c r="M261" s="2">
        <f>+Tabla32[[#This Row],[ENTRADAS]]*Tabla32[[#This Row],[PRECIO]]</f>
        <v>0</v>
      </c>
      <c r="N261" s="2">
        <f>+Tabla32[[#This Row],[SALIDAS]]*Tabla32[[#This Row],[PRECIO]]</f>
        <v>0</v>
      </c>
      <c r="O261" s="2">
        <f>+Tabla32[[#This Row],[BALANCE INICIAL2]]+Tabla32[[#This Row],[ENTRADAS3]]-Tabla32[[#This Row],[SALIDAS4]]</f>
        <v>7280</v>
      </c>
    </row>
    <row r="262" spans="1:15" ht="18" customHeight="1">
      <c r="A262" s="15" t="s">
        <v>27</v>
      </c>
      <c r="B262" s="17" t="s">
        <v>889</v>
      </c>
      <c r="C262" s="45" t="s">
        <v>1139</v>
      </c>
      <c r="D262" t="s">
        <v>962</v>
      </c>
      <c r="F262" s="9" t="s">
        <v>820</v>
      </c>
      <c r="G262">
        <v>0</v>
      </c>
      <c r="H262">
        <v>0</v>
      </c>
      <c r="I262" s="34">
        <v>0</v>
      </c>
      <c r="J262">
        <f>+Tabla32[[#This Row],[BALANCE INICIAL]]+Tabla32[[#This Row],[ENTRADAS]]-Tabla32[[#This Row],[SALIDAS]]</f>
        <v>0</v>
      </c>
      <c r="K262" s="2">
        <v>5.7</v>
      </c>
      <c r="L262" s="2">
        <f>+Tabla32[[#This Row],[BALANCE INICIAL]]*Tabla32[[#This Row],[PRECIO]]</f>
        <v>0</v>
      </c>
      <c r="M262" s="2">
        <f>+Tabla32[[#This Row],[ENTRADAS]]*Tabla32[[#This Row],[PRECIO]]</f>
        <v>0</v>
      </c>
      <c r="N262" s="2">
        <f>+Tabla32[[#This Row],[SALIDAS]]*Tabla32[[#This Row],[PRECIO]]</f>
        <v>0</v>
      </c>
      <c r="O262" s="2">
        <f>+Tabla32[[#This Row],[BALANCE INICIAL2]]+Tabla32[[#This Row],[ENTRADAS3]]-Tabla32[[#This Row],[SALIDAS4]]</f>
        <v>0</v>
      </c>
    </row>
    <row r="263" spans="1:15" ht="18" customHeight="1">
      <c r="A263" s="15" t="s">
        <v>27</v>
      </c>
      <c r="B263" s="17" t="s">
        <v>889</v>
      </c>
      <c r="C263" s="45" t="s">
        <v>1139</v>
      </c>
      <c r="D263" t="s">
        <v>961</v>
      </c>
      <c r="F263" s="9" t="s">
        <v>820</v>
      </c>
      <c r="G263">
        <v>200</v>
      </c>
      <c r="H263">
        <v>0</v>
      </c>
      <c r="I263" s="34">
        <v>0</v>
      </c>
      <c r="J263">
        <f>+Tabla32[[#This Row],[BALANCE INICIAL]]+Tabla32[[#This Row],[ENTRADAS]]-Tabla32[[#This Row],[SALIDAS]]</f>
        <v>200</v>
      </c>
      <c r="K263" s="2">
        <v>40</v>
      </c>
      <c r="L263" s="2">
        <f>+Tabla32[[#This Row],[BALANCE INICIAL]]*Tabla32[[#This Row],[PRECIO]]</f>
        <v>8000</v>
      </c>
      <c r="M263" s="2">
        <f>+Tabla32[[#This Row],[ENTRADAS]]*Tabla32[[#This Row],[PRECIO]]</f>
        <v>0</v>
      </c>
      <c r="N263" s="2">
        <f>+Tabla32[[#This Row],[SALIDAS]]*Tabla32[[#This Row],[PRECIO]]</f>
        <v>0</v>
      </c>
      <c r="O263" s="2">
        <f>+Tabla32[[#This Row],[BALANCE INICIAL2]]+Tabla32[[#This Row],[ENTRADAS3]]-Tabla32[[#This Row],[SALIDAS4]]</f>
        <v>8000</v>
      </c>
    </row>
    <row r="264" spans="1:15" ht="14.25" customHeight="1">
      <c r="A264" s="15" t="s">
        <v>27</v>
      </c>
      <c r="B264" s="17" t="s">
        <v>889</v>
      </c>
      <c r="C264" s="45" t="s">
        <v>1139</v>
      </c>
      <c r="D264" t="s">
        <v>963</v>
      </c>
      <c r="F264" s="9" t="s">
        <v>820</v>
      </c>
      <c r="G264">
        <v>3</v>
      </c>
      <c r="H264">
        <v>0</v>
      </c>
      <c r="I264" s="34">
        <v>0</v>
      </c>
      <c r="J264">
        <f>+Tabla32[[#This Row],[BALANCE INICIAL]]+Tabla32[[#This Row],[ENTRADAS]]-Tabla32[[#This Row],[SALIDAS]]</f>
        <v>3</v>
      </c>
      <c r="K264" s="2">
        <v>87</v>
      </c>
      <c r="L264" s="2">
        <f>+Tabla32[[#This Row],[BALANCE INICIAL]]*Tabla32[[#This Row],[PRECIO]]</f>
        <v>261</v>
      </c>
      <c r="M264" s="2">
        <f>+Tabla32[[#This Row],[ENTRADAS]]*Tabla32[[#This Row],[PRECIO]]</f>
        <v>0</v>
      </c>
      <c r="N264" s="2">
        <f>+Tabla32[[#This Row],[SALIDAS]]*Tabla32[[#This Row],[PRECIO]]</f>
        <v>0</v>
      </c>
      <c r="O264" s="2">
        <f>+Tabla32[[#This Row],[BALANCE INICIAL2]]+Tabla32[[#This Row],[ENTRADAS3]]-Tabla32[[#This Row],[SALIDAS4]]</f>
        <v>261</v>
      </c>
    </row>
    <row r="265" spans="1:15" ht="15.75" customHeight="1">
      <c r="A265" s="9" t="s">
        <v>34</v>
      </c>
      <c r="B265" t="s">
        <v>877</v>
      </c>
      <c r="C265" t="s">
        <v>104</v>
      </c>
      <c r="D265" t="s">
        <v>197</v>
      </c>
      <c r="F265" s="9" t="s">
        <v>820</v>
      </c>
      <c r="G265">
        <v>90</v>
      </c>
      <c r="H265">
        <v>0</v>
      </c>
      <c r="I265" s="34">
        <v>0</v>
      </c>
      <c r="J265">
        <f>+Tabla32[[#This Row],[BALANCE INICIAL]]+Tabla32[[#This Row],[ENTRADAS]]-Tabla32[[#This Row],[SALIDAS]]</f>
        <v>90</v>
      </c>
      <c r="K265" s="2">
        <v>170</v>
      </c>
      <c r="L265" s="2">
        <f>+Tabla32[[#This Row],[BALANCE INICIAL]]*Tabla32[[#This Row],[PRECIO]]</f>
        <v>15300</v>
      </c>
      <c r="M265" s="2">
        <f>+Tabla32[[#This Row],[ENTRADAS]]*Tabla32[[#This Row],[PRECIO]]</f>
        <v>0</v>
      </c>
      <c r="N265" s="2">
        <f>+Tabla32[[#This Row],[SALIDAS]]*Tabla32[[#This Row],[PRECIO]]</f>
        <v>0</v>
      </c>
      <c r="O265" s="2">
        <f>+Tabla32[[#This Row],[BALANCE INICIAL2]]+Tabla32[[#This Row],[ENTRADAS3]]-Tabla32[[#This Row],[SALIDAS4]]</f>
        <v>15300</v>
      </c>
    </row>
    <row r="266" spans="1:15" ht="15.75" customHeight="1">
      <c r="A266" s="9" t="s">
        <v>59</v>
      </c>
      <c r="B266" s="17" t="s">
        <v>880</v>
      </c>
      <c r="C266" t="s">
        <v>107</v>
      </c>
      <c r="D266" t="s">
        <v>697</v>
      </c>
      <c r="F266" s="9" t="s">
        <v>820</v>
      </c>
      <c r="G266">
        <v>1</v>
      </c>
      <c r="H266">
        <v>0</v>
      </c>
      <c r="I266" s="34">
        <v>0</v>
      </c>
      <c r="J266">
        <f>+Tabla32[[#This Row],[BALANCE INICIAL]]+Tabla32[[#This Row],[ENTRADAS]]-Tabla32[[#This Row],[SALIDAS]]</f>
        <v>1</v>
      </c>
      <c r="K266" s="2">
        <v>100</v>
      </c>
      <c r="L266" s="2">
        <f>+Tabla32[[#This Row],[BALANCE INICIAL]]*Tabla32[[#This Row],[PRECIO]]</f>
        <v>100</v>
      </c>
      <c r="M266" s="2">
        <f>+Tabla32[[#This Row],[ENTRADAS]]*Tabla32[[#This Row],[PRECIO]]</f>
        <v>0</v>
      </c>
      <c r="N266" s="2">
        <f>+Tabla32[[#This Row],[SALIDAS]]*Tabla32[[#This Row],[PRECIO]]</f>
        <v>0</v>
      </c>
      <c r="O266" s="2">
        <f>+Tabla32[[#This Row],[BALANCE INICIAL2]]+Tabla32[[#This Row],[ENTRADAS3]]-Tabla32[[#This Row],[SALIDAS4]]</f>
        <v>100</v>
      </c>
    </row>
    <row r="267" spans="1:15" ht="16.5" customHeight="1">
      <c r="A267" s="9" t="s">
        <v>28</v>
      </c>
      <c r="B267" t="s">
        <v>884</v>
      </c>
      <c r="C267" t="s">
        <v>74</v>
      </c>
      <c r="D267" t="s">
        <v>198</v>
      </c>
      <c r="F267" s="9" t="s">
        <v>820</v>
      </c>
      <c r="G267">
        <v>73</v>
      </c>
      <c r="H267">
        <v>0</v>
      </c>
      <c r="I267" s="34">
        <v>0</v>
      </c>
      <c r="J267">
        <f>+Tabla32[[#This Row],[BALANCE INICIAL]]+Tabla32[[#This Row],[ENTRADAS]]-Tabla32[[#This Row],[SALIDAS]]</f>
        <v>73</v>
      </c>
      <c r="K267" s="2">
        <v>189.61</v>
      </c>
      <c r="L267" s="2">
        <f>+Tabla32[[#This Row],[BALANCE INICIAL]]*Tabla32[[#This Row],[PRECIO]]</f>
        <v>13841.53</v>
      </c>
      <c r="M267" s="2">
        <f>+Tabla32[[#This Row],[ENTRADAS]]*Tabla32[[#This Row],[PRECIO]]</f>
        <v>0</v>
      </c>
      <c r="N267" s="2">
        <f>+Tabla32[[#This Row],[SALIDAS]]*Tabla32[[#This Row],[PRECIO]]</f>
        <v>0</v>
      </c>
      <c r="O267" s="2">
        <f>+Tabla32[[#This Row],[BALANCE INICIAL2]]+Tabla32[[#This Row],[ENTRADAS3]]-Tabla32[[#This Row],[SALIDAS4]]</f>
        <v>13841.53</v>
      </c>
    </row>
    <row r="268" spans="1:15" ht="16.5" customHeight="1">
      <c r="A268" s="9" t="s">
        <v>34</v>
      </c>
      <c r="B268" t="s">
        <v>877</v>
      </c>
      <c r="C268" t="s">
        <v>104</v>
      </c>
      <c r="D268" t="s">
        <v>199</v>
      </c>
      <c r="F268" s="9" t="s">
        <v>820</v>
      </c>
      <c r="G268">
        <v>0</v>
      </c>
      <c r="H268">
        <v>0</v>
      </c>
      <c r="I268" s="34">
        <v>0</v>
      </c>
      <c r="J268">
        <f>+Tabla32[[#This Row],[BALANCE INICIAL]]+Tabla32[[#This Row],[ENTRADAS]]-Tabla32[[#This Row],[SALIDAS]]</f>
        <v>0</v>
      </c>
      <c r="K268" s="2">
        <v>850</v>
      </c>
      <c r="L268" s="2">
        <f>+Tabla32[[#This Row],[BALANCE INICIAL]]*Tabla32[[#This Row],[PRECIO]]</f>
        <v>0</v>
      </c>
      <c r="M268" s="2">
        <f>+Tabla32[[#This Row],[ENTRADAS]]*Tabla32[[#This Row],[PRECIO]]</f>
        <v>0</v>
      </c>
      <c r="N268" s="2">
        <f>+Tabla32[[#This Row],[SALIDAS]]*Tabla32[[#This Row],[PRECIO]]</f>
        <v>0</v>
      </c>
      <c r="O268" s="2">
        <f>+Tabla32[[#This Row],[BALANCE INICIAL2]]+Tabla32[[#This Row],[ENTRADAS3]]-Tabla32[[#This Row],[SALIDAS4]]</f>
        <v>0</v>
      </c>
    </row>
    <row r="269" spans="1:15">
      <c r="A269" s="9" t="s">
        <v>28</v>
      </c>
      <c r="B269" t="s">
        <v>884</v>
      </c>
      <c r="C269" t="s">
        <v>74</v>
      </c>
      <c r="D269" t="s">
        <v>934</v>
      </c>
      <c r="F269" s="9" t="s">
        <v>820</v>
      </c>
      <c r="G269">
        <v>5</v>
      </c>
      <c r="H269">
        <v>0</v>
      </c>
      <c r="I269" s="34">
        <v>0</v>
      </c>
      <c r="J269">
        <f>+Tabla32[[#This Row],[BALANCE INICIAL]]+Tabla32[[#This Row],[ENTRADAS]]-Tabla32[[#This Row],[SALIDAS]]</f>
        <v>5</v>
      </c>
      <c r="K269" s="2">
        <v>83.19</v>
      </c>
      <c r="L269" s="2">
        <f>+Tabla32[[#This Row],[BALANCE INICIAL]]*Tabla32[[#This Row],[PRECIO]]</f>
        <v>415.95</v>
      </c>
      <c r="M269" s="2">
        <f>+Tabla32[[#This Row],[ENTRADAS]]*Tabla32[[#This Row],[PRECIO]]</f>
        <v>0</v>
      </c>
      <c r="N269" s="2">
        <f>+Tabla32[[#This Row],[SALIDAS]]*Tabla32[[#This Row],[PRECIO]]</f>
        <v>0</v>
      </c>
      <c r="O269" s="2">
        <f>+Tabla32[[#This Row],[BALANCE INICIAL2]]+Tabla32[[#This Row],[ENTRADAS3]]-Tabla32[[#This Row],[SALIDAS4]]</f>
        <v>415.95</v>
      </c>
    </row>
    <row r="270" spans="1:15">
      <c r="A270" s="9" t="s">
        <v>28</v>
      </c>
      <c r="B270" t="s">
        <v>884</v>
      </c>
      <c r="C270" t="s">
        <v>74</v>
      </c>
      <c r="D270" t="s">
        <v>200</v>
      </c>
      <c r="F270" s="9" t="s">
        <v>820</v>
      </c>
      <c r="G270">
        <v>22</v>
      </c>
      <c r="H270">
        <v>0</v>
      </c>
      <c r="I270" s="34">
        <v>1</v>
      </c>
      <c r="J270">
        <f>+Tabla32[[#This Row],[BALANCE INICIAL]]+Tabla32[[#This Row],[ENTRADAS]]-Tabla32[[#This Row],[SALIDAS]]</f>
        <v>21</v>
      </c>
      <c r="K270" s="2">
        <v>76.599999999999994</v>
      </c>
      <c r="L270" s="2">
        <f>+Tabla32[[#This Row],[BALANCE INICIAL]]*Tabla32[[#This Row],[PRECIO]]</f>
        <v>1685.1999999999998</v>
      </c>
      <c r="M270" s="2">
        <f>+Tabla32[[#This Row],[ENTRADAS]]*Tabla32[[#This Row],[PRECIO]]</f>
        <v>0</v>
      </c>
      <c r="N270" s="2">
        <f>+Tabla32[[#This Row],[SALIDAS]]*Tabla32[[#This Row],[PRECIO]]</f>
        <v>76.599999999999994</v>
      </c>
      <c r="O270" s="2">
        <f>+Tabla32[[#This Row],[BALANCE INICIAL2]]+Tabla32[[#This Row],[ENTRADAS3]]-Tabla32[[#This Row],[SALIDAS4]]</f>
        <v>1608.6</v>
      </c>
    </row>
    <row r="271" spans="1:15">
      <c r="A271" s="9" t="s">
        <v>28</v>
      </c>
      <c r="B271" t="s">
        <v>884</v>
      </c>
      <c r="C271" t="s">
        <v>74</v>
      </c>
      <c r="D271" t="s">
        <v>201</v>
      </c>
      <c r="F271" s="9" t="s">
        <v>820</v>
      </c>
      <c r="G271">
        <v>13</v>
      </c>
      <c r="H271">
        <v>0</v>
      </c>
      <c r="I271" s="34">
        <v>0</v>
      </c>
      <c r="J271">
        <f>+Tabla32[[#This Row],[BALANCE INICIAL]]+Tabla32[[#This Row],[ENTRADAS]]-Tabla32[[#This Row],[SALIDAS]]</f>
        <v>13</v>
      </c>
      <c r="K271" s="2">
        <v>22.89</v>
      </c>
      <c r="L271" s="2">
        <f>+Tabla32[[#This Row],[BALANCE INICIAL]]*Tabla32[[#This Row],[PRECIO]]</f>
        <v>297.57</v>
      </c>
      <c r="M271" s="2">
        <f>+Tabla32[[#This Row],[ENTRADAS]]*Tabla32[[#This Row],[PRECIO]]</f>
        <v>0</v>
      </c>
      <c r="N271" s="2">
        <f>+Tabla32[[#This Row],[SALIDAS]]*Tabla32[[#This Row],[PRECIO]]</f>
        <v>0</v>
      </c>
      <c r="O271" s="2">
        <f>+Tabla32[[#This Row],[BALANCE INICIAL2]]+Tabla32[[#This Row],[ENTRADAS3]]-Tabla32[[#This Row],[SALIDAS4]]</f>
        <v>297.57</v>
      </c>
    </row>
    <row r="272" spans="1:15">
      <c r="A272" s="9" t="s">
        <v>24</v>
      </c>
      <c r="B272" s="17" t="s">
        <v>875</v>
      </c>
      <c r="C272" t="s">
        <v>64</v>
      </c>
      <c r="D272" t="s">
        <v>408</v>
      </c>
      <c r="F272" s="9" t="s">
        <v>844</v>
      </c>
      <c r="G272">
        <v>10</v>
      </c>
      <c r="H272">
        <v>0</v>
      </c>
      <c r="I272" s="34">
        <v>0</v>
      </c>
      <c r="J272">
        <f>+Tabla32[[#This Row],[BALANCE INICIAL]]+Tabla32[[#This Row],[ENTRADAS]]-Tabla32[[#This Row],[SALIDAS]]</f>
        <v>10</v>
      </c>
      <c r="K272" s="2">
        <v>553.22</v>
      </c>
      <c r="L272" s="2">
        <f>+Tabla32[[#This Row],[BALANCE INICIAL]]*Tabla32[[#This Row],[PRECIO]]</f>
        <v>5532.2000000000007</v>
      </c>
      <c r="M272" s="2">
        <f>+Tabla32[[#This Row],[ENTRADAS]]*Tabla32[[#This Row],[PRECIO]]</f>
        <v>0</v>
      </c>
      <c r="N272" s="2">
        <f>+Tabla32[[#This Row],[SALIDAS]]*Tabla32[[#This Row],[PRECIO]]</f>
        <v>0</v>
      </c>
      <c r="O272" s="2">
        <f>+Tabla32[[#This Row],[BALANCE INICIAL2]]+Tabla32[[#This Row],[ENTRADAS3]]-Tabla32[[#This Row],[SALIDAS4]]</f>
        <v>5532.2000000000007</v>
      </c>
    </row>
    <row r="273" spans="1:15">
      <c r="A273" s="9" t="s">
        <v>29</v>
      </c>
      <c r="B273" t="s">
        <v>878</v>
      </c>
      <c r="C273" t="s">
        <v>102</v>
      </c>
      <c r="D273" t="s">
        <v>555</v>
      </c>
      <c r="F273" s="9" t="s">
        <v>865</v>
      </c>
      <c r="G273">
        <v>1</v>
      </c>
      <c r="H273">
        <v>0</v>
      </c>
      <c r="I273" s="34">
        <v>0</v>
      </c>
      <c r="J273">
        <f>+Tabla32[[#This Row],[BALANCE INICIAL]]+Tabla32[[#This Row],[ENTRADAS]]-Tabla32[[#This Row],[SALIDAS]]</f>
        <v>1</v>
      </c>
      <c r="K273" s="2">
        <v>790.77</v>
      </c>
      <c r="L273" s="2">
        <f>+Tabla32[[#This Row],[BALANCE INICIAL]]*Tabla32[[#This Row],[PRECIO]]</f>
        <v>790.77</v>
      </c>
      <c r="M273" s="2">
        <f>+Tabla32[[#This Row],[ENTRADAS]]*Tabla32[[#This Row],[PRECIO]]</f>
        <v>0</v>
      </c>
      <c r="N273" s="2">
        <f>+Tabla32[[#This Row],[SALIDAS]]*Tabla32[[#This Row],[PRECIO]]</f>
        <v>0</v>
      </c>
      <c r="O273" s="2">
        <f>+Tabla32[[#This Row],[BALANCE INICIAL2]]+Tabla32[[#This Row],[ENTRADAS3]]-Tabla32[[#This Row],[SALIDAS4]]</f>
        <v>790.77</v>
      </c>
    </row>
    <row r="274" spans="1:15" ht="17.25" customHeight="1">
      <c r="A274" s="13" t="s">
        <v>31</v>
      </c>
      <c r="B274" s="37" t="s">
        <v>897</v>
      </c>
      <c r="C274" s="36" t="s">
        <v>75</v>
      </c>
      <c r="D274" t="s">
        <v>1018</v>
      </c>
      <c r="E274" t="s">
        <v>1020</v>
      </c>
      <c r="F274" s="9" t="s">
        <v>820</v>
      </c>
      <c r="G274">
        <v>125</v>
      </c>
      <c r="H274">
        <v>0</v>
      </c>
      <c r="I274" s="34">
        <v>0</v>
      </c>
      <c r="J274">
        <f>+Tabla32[[#This Row],[BALANCE INICIAL]]+Tabla32[[#This Row],[ENTRADAS]]-Tabla32[[#This Row],[SALIDAS]]</f>
        <v>125</v>
      </c>
      <c r="K274" s="2">
        <v>110</v>
      </c>
      <c r="L274" s="2">
        <f>+Tabla32[[#This Row],[BALANCE INICIAL]]*Tabla32[[#This Row],[PRECIO]]</f>
        <v>13750</v>
      </c>
      <c r="M274" s="2">
        <f>+Tabla32[[#This Row],[ENTRADAS]]*Tabla32[[#This Row],[PRECIO]]</f>
        <v>0</v>
      </c>
      <c r="N274" s="2">
        <f>+Tabla32[[#This Row],[SALIDAS]]*Tabla32[[#This Row],[PRECIO]]</f>
        <v>0</v>
      </c>
      <c r="O274" s="2">
        <f>+Tabla32[[#This Row],[BALANCE INICIAL2]]+Tabla32[[#This Row],[ENTRADAS3]]-Tabla32[[#This Row],[SALIDAS4]]</f>
        <v>13750</v>
      </c>
    </row>
    <row r="275" spans="1:15" ht="17.25" customHeight="1">
      <c r="A275" s="13" t="s">
        <v>31</v>
      </c>
      <c r="B275" s="37" t="s">
        <v>897</v>
      </c>
      <c r="C275" s="36" t="s">
        <v>75</v>
      </c>
      <c r="D275" t="s">
        <v>202</v>
      </c>
      <c r="F275" s="9" t="s">
        <v>820</v>
      </c>
      <c r="G275">
        <v>141</v>
      </c>
      <c r="H275">
        <v>0</v>
      </c>
      <c r="I275" s="34">
        <v>14</v>
      </c>
      <c r="J275">
        <f>+Tabla32[[#This Row],[BALANCE INICIAL]]+Tabla32[[#This Row],[ENTRADAS]]-Tabla32[[#This Row],[SALIDAS]]</f>
        <v>127</v>
      </c>
      <c r="K275" s="2">
        <v>129.80000000000001</v>
      </c>
      <c r="L275" s="2">
        <f>+Tabla32[[#This Row],[BALANCE INICIAL]]*Tabla32[[#This Row],[PRECIO]]</f>
        <v>18301.800000000003</v>
      </c>
      <c r="M275" s="2">
        <f>+Tabla32[[#This Row],[ENTRADAS]]*Tabla32[[#This Row],[PRECIO]]</f>
        <v>0</v>
      </c>
      <c r="N275" s="2">
        <f>+Tabla32[[#This Row],[SALIDAS]]*Tabla32[[#This Row],[PRECIO]]</f>
        <v>1817.2000000000003</v>
      </c>
      <c r="O275" s="2">
        <f>+Tabla32[[#This Row],[BALANCE INICIAL2]]+Tabla32[[#This Row],[ENTRADAS3]]-Tabla32[[#This Row],[SALIDAS4]]</f>
        <v>16484.600000000002</v>
      </c>
    </row>
    <row r="276" spans="1:15" ht="16.5" customHeight="1">
      <c r="A276" s="13" t="s">
        <v>31</v>
      </c>
      <c r="B276" s="37" t="s">
        <v>897</v>
      </c>
      <c r="C276" s="36" t="s">
        <v>75</v>
      </c>
      <c r="D276" t="s">
        <v>203</v>
      </c>
      <c r="F276" s="9" t="s">
        <v>842</v>
      </c>
      <c r="G276">
        <v>115</v>
      </c>
      <c r="H276">
        <v>0</v>
      </c>
      <c r="I276" s="34">
        <v>0</v>
      </c>
      <c r="J276">
        <f>+Tabla32[[#This Row],[BALANCE INICIAL]]+Tabla32[[#This Row],[ENTRADAS]]-Tabla32[[#This Row],[SALIDAS]]</f>
        <v>115</v>
      </c>
      <c r="K276" s="2">
        <v>71.5</v>
      </c>
      <c r="L276" s="2">
        <f>+Tabla32[[#This Row],[BALANCE INICIAL]]*Tabla32[[#This Row],[PRECIO]]</f>
        <v>8222.5</v>
      </c>
      <c r="M276" s="2">
        <f>+Tabla32[[#This Row],[ENTRADAS]]*Tabla32[[#This Row],[PRECIO]]</f>
        <v>0</v>
      </c>
      <c r="N276" s="2">
        <f>+Tabla32[[#This Row],[SALIDAS]]*Tabla32[[#This Row],[PRECIO]]</f>
        <v>0</v>
      </c>
      <c r="O276" s="2">
        <f>+Tabla32[[#This Row],[BALANCE INICIAL2]]+Tabla32[[#This Row],[ENTRADAS3]]-Tabla32[[#This Row],[SALIDAS4]]</f>
        <v>8222.5</v>
      </c>
    </row>
    <row r="277" spans="1:15" ht="16.5" customHeight="1">
      <c r="A277" s="13" t="s">
        <v>31</v>
      </c>
      <c r="B277" s="37" t="s">
        <v>897</v>
      </c>
      <c r="C277" s="36" t="s">
        <v>75</v>
      </c>
      <c r="D277" t="s">
        <v>204</v>
      </c>
      <c r="F277" s="9" t="s">
        <v>820</v>
      </c>
      <c r="G277">
        <v>6</v>
      </c>
      <c r="H277">
        <v>0</v>
      </c>
      <c r="I277" s="34">
        <v>0</v>
      </c>
      <c r="J277">
        <f>+Tabla32[[#This Row],[BALANCE INICIAL]]+Tabla32[[#This Row],[ENTRADAS]]-Tabla32[[#This Row],[SALIDAS]]</f>
        <v>6</v>
      </c>
      <c r="K277" s="2">
        <v>500</v>
      </c>
      <c r="L277" s="2">
        <f>+Tabla32[[#This Row],[BALANCE INICIAL]]*Tabla32[[#This Row],[PRECIO]]</f>
        <v>3000</v>
      </c>
      <c r="M277" s="2">
        <f>+Tabla32[[#This Row],[ENTRADAS]]*Tabla32[[#This Row],[PRECIO]]</f>
        <v>0</v>
      </c>
      <c r="N277" s="2">
        <f>+Tabla32[[#This Row],[SALIDAS]]*Tabla32[[#This Row],[PRECIO]]</f>
        <v>0</v>
      </c>
      <c r="O277" s="2">
        <f>+Tabla32[[#This Row],[BALANCE INICIAL2]]+Tabla32[[#This Row],[ENTRADAS3]]-Tabla32[[#This Row],[SALIDAS4]]</f>
        <v>3000</v>
      </c>
    </row>
    <row r="278" spans="1:15">
      <c r="A278" s="9" t="s">
        <v>1145</v>
      </c>
      <c r="B278" t="s">
        <v>885</v>
      </c>
      <c r="C278" t="s">
        <v>1146</v>
      </c>
      <c r="D278" t="s">
        <v>484</v>
      </c>
      <c r="F278" s="9" t="s">
        <v>820</v>
      </c>
      <c r="G278">
        <v>30</v>
      </c>
      <c r="H278">
        <v>0</v>
      </c>
      <c r="I278" s="34">
        <v>0</v>
      </c>
      <c r="J278">
        <f>+Tabla32[[#This Row],[BALANCE INICIAL]]+Tabla32[[#This Row],[ENTRADAS]]-Tabla32[[#This Row],[SALIDAS]]</f>
        <v>30</v>
      </c>
      <c r="K278" s="2">
        <v>5000</v>
      </c>
      <c r="L278" s="2">
        <f>+Tabla32[[#This Row],[BALANCE INICIAL]]*Tabla32[[#This Row],[PRECIO]]</f>
        <v>150000</v>
      </c>
      <c r="M278" s="2">
        <f>+Tabla32[[#This Row],[ENTRADAS]]*Tabla32[[#This Row],[PRECIO]]</f>
        <v>0</v>
      </c>
      <c r="N278" s="2">
        <f>+Tabla32[[#This Row],[SALIDAS]]*Tabla32[[#This Row],[PRECIO]]</f>
        <v>0</v>
      </c>
      <c r="O278" s="2">
        <f>+Tabla32[[#This Row],[BALANCE INICIAL2]]+Tabla32[[#This Row],[ENTRADAS3]]-Tabla32[[#This Row],[SALIDAS4]]</f>
        <v>150000</v>
      </c>
    </row>
    <row r="279" spans="1:15">
      <c r="A279" s="9" t="s">
        <v>47</v>
      </c>
      <c r="B279" t="s">
        <v>893</v>
      </c>
      <c r="C279" t="s">
        <v>94</v>
      </c>
      <c r="D279" t="s">
        <v>380</v>
      </c>
      <c r="F279" s="9" t="s">
        <v>825</v>
      </c>
      <c r="G279">
        <v>2</v>
      </c>
      <c r="H279">
        <v>0</v>
      </c>
      <c r="I279" s="34">
        <v>0</v>
      </c>
      <c r="J279">
        <f>+Tabla32[[#This Row],[BALANCE INICIAL]]+Tabla32[[#This Row],[ENTRADAS]]-Tabla32[[#This Row],[SALIDAS]]</f>
        <v>2</v>
      </c>
      <c r="K279" s="2">
        <v>1089</v>
      </c>
      <c r="L279" s="2">
        <f>+Tabla32[[#This Row],[BALANCE INICIAL]]*Tabla32[[#This Row],[PRECIO]]</f>
        <v>2178</v>
      </c>
      <c r="M279" s="2">
        <f>+Tabla32[[#This Row],[ENTRADAS]]*Tabla32[[#This Row],[PRECIO]]</f>
        <v>0</v>
      </c>
      <c r="N279" s="2">
        <f>+Tabla32[[#This Row],[SALIDAS]]*Tabla32[[#This Row],[PRECIO]]</f>
        <v>0</v>
      </c>
      <c r="O279" s="2">
        <f>+Tabla32[[#This Row],[BALANCE INICIAL2]]+Tabla32[[#This Row],[ENTRADAS3]]-Tabla32[[#This Row],[SALIDAS4]]</f>
        <v>2178</v>
      </c>
    </row>
    <row r="280" spans="1:15">
      <c r="A280" s="9" t="s">
        <v>29</v>
      </c>
      <c r="B280" t="s">
        <v>878</v>
      </c>
      <c r="C280" t="s">
        <v>102</v>
      </c>
      <c r="D280" t="s">
        <v>556</v>
      </c>
      <c r="F280" s="9" t="s">
        <v>834</v>
      </c>
      <c r="G280">
        <v>5</v>
      </c>
      <c r="H280">
        <v>0</v>
      </c>
      <c r="I280" s="34">
        <v>0</v>
      </c>
      <c r="J280">
        <f>+Tabla32[[#This Row],[BALANCE INICIAL]]+Tabla32[[#This Row],[ENTRADAS]]-Tabla32[[#This Row],[SALIDAS]]</f>
        <v>5</v>
      </c>
      <c r="K280" s="2">
        <v>60.5</v>
      </c>
      <c r="L280" s="2">
        <f>+Tabla32[[#This Row],[BALANCE INICIAL]]*Tabla32[[#This Row],[PRECIO]]</f>
        <v>302.5</v>
      </c>
      <c r="M280" s="2">
        <f>+Tabla32[[#This Row],[ENTRADAS]]*Tabla32[[#This Row],[PRECIO]]</f>
        <v>0</v>
      </c>
      <c r="N280" s="2">
        <f>+Tabla32[[#This Row],[SALIDAS]]*Tabla32[[#This Row],[PRECIO]]</f>
        <v>0</v>
      </c>
      <c r="O280" s="2">
        <f>+Tabla32[[#This Row],[BALANCE INICIAL2]]+Tabla32[[#This Row],[ENTRADAS3]]-Tabla32[[#This Row],[SALIDAS4]]</f>
        <v>302.5</v>
      </c>
    </row>
    <row r="281" spans="1:15">
      <c r="A281" s="9" t="s">
        <v>1159</v>
      </c>
      <c r="B281" s="17" t="s">
        <v>1160</v>
      </c>
      <c r="C281" t="s">
        <v>1161</v>
      </c>
      <c r="D281" t="s">
        <v>430</v>
      </c>
      <c r="F281" s="9" t="s">
        <v>820</v>
      </c>
      <c r="G281">
        <v>19</v>
      </c>
      <c r="H281">
        <v>0</v>
      </c>
      <c r="I281" s="34">
        <v>0</v>
      </c>
      <c r="J281">
        <f>+Tabla32[[#This Row],[BALANCE INICIAL]]+Tabla32[[#This Row],[ENTRADAS]]-Tabla32[[#This Row],[SALIDAS]]</f>
        <v>19</v>
      </c>
      <c r="K281" s="2">
        <v>91.12</v>
      </c>
      <c r="L281" s="2">
        <f>+Tabla32[[#This Row],[BALANCE INICIAL]]*Tabla32[[#This Row],[PRECIO]]</f>
        <v>1731.2800000000002</v>
      </c>
      <c r="M281" s="2">
        <f>+Tabla32[[#This Row],[ENTRADAS]]*Tabla32[[#This Row],[PRECIO]]</f>
        <v>0</v>
      </c>
      <c r="N281" s="2">
        <f>+Tabla32[[#This Row],[SALIDAS]]*Tabla32[[#This Row],[PRECIO]]</f>
        <v>0</v>
      </c>
      <c r="O281" s="2">
        <f>+Tabla32[[#This Row],[BALANCE INICIAL2]]+Tabla32[[#This Row],[ENTRADAS3]]-Tabla32[[#This Row],[SALIDAS4]]</f>
        <v>1731.2800000000002</v>
      </c>
    </row>
    <row r="282" spans="1:15">
      <c r="A282" s="9" t="s">
        <v>59</v>
      </c>
      <c r="B282" s="17" t="s">
        <v>880</v>
      </c>
      <c r="C282" t="s">
        <v>107</v>
      </c>
      <c r="D282" t="s">
        <v>699</v>
      </c>
      <c r="F282" s="9" t="s">
        <v>820</v>
      </c>
      <c r="G282">
        <v>26</v>
      </c>
      <c r="H282">
        <v>0</v>
      </c>
      <c r="I282" s="34">
        <v>0</v>
      </c>
      <c r="J282">
        <f>+Tabla32[[#This Row],[BALANCE INICIAL]]+Tabla32[[#This Row],[ENTRADAS]]-Tabla32[[#This Row],[SALIDAS]]</f>
        <v>26</v>
      </c>
      <c r="K282" s="2">
        <v>284</v>
      </c>
      <c r="L282" s="2">
        <f>+Tabla32[[#This Row],[BALANCE INICIAL]]*Tabla32[[#This Row],[PRECIO]]</f>
        <v>7384</v>
      </c>
      <c r="M282" s="2">
        <f>+Tabla32[[#This Row],[ENTRADAS]]*Tabla32[[#This Row],[PRECIO]]</f>
        <v>0</v>
      </c>
      <c r="N282" s="2">
        <f>+Tabla32[[#This Row],[SALIDAS]]*Tabla32[[#This Row],[PRECIO]]</f>
        <v>0</v>
      </c>
      <c r="O282" s="2">
        <f>+Tabla32[[#This Row],[BALANCE INICIAL2]]+Tabla32[[#This Row],[ENTRADAS3]]-Tabla32[[#This Row],[SALIDAS4]]</f>
        <v>7384</v>
      </c>
    </row>
    <row r="283" spans="1:15">
      <c r="A283" s="9" t="s">
        <v>1159</v>
      </c>
      <c r="B283" s="17" t="s">
        <v>1160</v>
      </c>
      <c r="C283" t="s">
        <v>1161</v>
      </c>
      <c r="D283" t="s">
        <v>700</v>
      </c>
      <c r="F283" s="9" t="s">
        <v>820</v>
      </c>
      <c r="G283">
        <v>8</v>
      </c>
      <c r="H283">
        <v>0</v>
      </c>
      <c r="I283" s="34">
        <v>0</v>
      </c>
      <c r="J283">
        <f>+Tabla32[[#This Row],[BALANCE INICIAL]]+Tabla32[[#This Row],[ENTRADAS]]-Tabla32[[#This Row],[SALIDAS]]</f>
        <v>8</v>
      </c>
      <c r="K283" s="2">
        <v>650</v>
      </c>
      <c r="L283" s="2">
        <f>+Tabla32[[#This Row],[BALANCE INICIAL]]*Tabla32[[#This Row],[PRECIO]]</f>
        <v>5200</v>
      </c>
      <c r="M283" s="2">
        <f>+Tabla32[[#This Row],[ENTRADAS]]*Tabla32[[#This Row],[PRECIO]]</f>
        <v>0</v>
      </c>
      <c r="N283" s="2">
        <f>+Tabla32[[#This Row],[SALIDAS]]*Tabla32[[#This Row],[PRECIO]]</f>
        <v>0</v>
      </c>
      <c r="O283" s="2">
        <f>+Tabla32[[#This Row],[BALANCE INICIAL2]]+Tabla32[[#This Row],[ENTRADAS3]]-Tabla32[[#This Row],[SALIDAS4]]</f>
        <v>5200</v>
      </c>
    </row>
    <row r="284" spans="1:15">
      <c r="A284" s="9" t="s">
        <v>62</v>
      </c>
      <c r="B284" t="s">
        <v>891</v>
      </c>
      <c r="C284" t="s">
        <v>100</v>
      </c>
      <c r="D284" t="s">
        <v>701</v>
      </c>
      <c r="F284" s="9" t="s">
        <v>820</v>
      </c>
      <c r="G284">
        <v>2</v>
      </c>
      <c r="H284">
        <v>0</v>
      </c>
      <c r="I284" s="34">
        <v>0</v>
      </c>
      <c r="J284">
        <f>+Tabla32[[#This Row],[BALANCE INICIAL]]+Tabla32[[#This Row],[ENTRADAS]]-Tabla32[[#This Row],[SALIDAS]]</f>
        <v>2</v>
      </c>
      <c r="K284" s="2">
        <v>1450</v>
      </c>
      <c r="L284" s="2">
        <f>+Tabla32[[#This Row],[BALANCE INICIAL]]*Tabla32[[#This Row],[PRECIO]]</f>
        <v>2900</v>
      </c>
      <c r="M284" s="2">
        <f>+Tabla32[[#This Row],[ENTRADAS]]*Tabla32[[#This Row],[PRECIO]]</f>
        <v>0</v>
      </c>
      <c r="N284" s="2">
        <f>+Tabla32[[#This Row],[SALIDAS]]*Tabla32[[#This Row],[PRECIO]]</f>
        <v>0</v>
      </c>
      <c r="O284" s="2">
        <f>+Tabla32[[#This Row],[BALANCE INICIAL2]]+Tabla32[[#This Row],[ENTRADAS3]]-Tabla32[[#This Row],[SALIDAS4]]</f>
        <v>2900</v>
      </c>
    </row>
    <row r="285" spans="1:15">
      <c r="A285" s="9" t="s">
        <v>62</v>
      </c>
      <c r="B285" t="s">
        <v>891</v>
      </c>
      <c r="C285" t="s">
        <v>100</v>
      </c>
      <c r="D285" t="s">
        <v>702</v>
      </c>
      <c r="F285" s="9" t="s">
        <v>820</v>
      </c>
      <c r="G285">
        <v>2</v>
      </c>
      <c r="H285">
        <v>0</v>
      </c>
      <c r="I285" s="34">
        <v>0</v>
      </c>
      <c r="J285">
        <f>+Tabla32[[#This Row],[BALANCE INICIAL]]+Tabla32[[#This Row],[ENTRADAS]]-Tabla32[[#This Row],[SALIDAS]]</f>
        <v>2</v>
      </c>
      <c r="K285" s="2">
        <v>1350</v>
      </c>
      <c r="L285" s="2">
        <f>+Tabla32[[#This Row],[BALANCE INICIAL]]*Tabla32[[#This Row],[PRECIO]]</f>
        <v>2700</v>
      </c>
      <c r="M285" s="2">
        <f>+Tabla32[[#This Row],[ENTRADAS]]*Tabla32[[#This Row],[PRECIO]]</f>
        <v>0</v>
      </c>
      <c r="N285" s="2">
        <f>+Tabla32[[#This Row],[SALIDAS]]*Tabla32[[#This Row],[PRECIO]]</f>
        <v>0</v>
      </c>
      <c r="O285" s="2">
        <f>+Tabla32[[#This Row],[BALANCE INICIAL2]]+Tabla32[[#This Row],[ENTRADAS3]]-Tabla32[[#This Row],[SALIDAS4]]</f>
        <v>2700</v>
      </c>
    </row>
    <row r="286" spans="1:15">
      <c r="A286" s="9" t="s">
        <v>26</v>
      </c>
      <c r="B286" t="s">
        <v>887</v>
      </c>
      <c r="C286" t="s">
        <v>70</v>
      </c>
      <c r="D286" t="s">
        <v>217</v>
      </c>
      <c r="F286" s="9" t="s">
        <v>820</v>
      </c>
      <c r="G286">
        <v>3</v>
      </c>
      <c r="H286">
        <v>0</v>
      </c>
      <c r="I286" s="34">
        <v>0</v>
      </c>
      <c r="J286">
        <f>+Tabla32[[#This Row],[BALANCE INICIAL]]+Tabla32[[#This Row],[ENTRADAS]]-Tabla32[[#This Row],[SALIDAS]]</f>
        <v>3</v>
      </c>
      <c r="K286" s="2">
        <v>900</v>
      </c>
      <c r="L286" s="2">
        <f>+Tabla32[[#This Row],[BALANCE INICIAL]]*Tabla32[[#This Row],[PRECIO]]</f>
        <v>2700</v>
      </c>
      <c r="M286" s="2">
        <f>+Tabla32[[#This Row],[ENTRADAS]]*Tabla32[[#This Row],[PRECIO]]</f>
        <v>0</v>
      </c>
      <c r="N286" s="2">
        <f>+Tabla32[[#This Row],[SALIDAS]]*Tabla32[[#This Row],[PRECIO]]</f>
        <v>0</v>
      </c>
      <c r="O286" s="2">
        <f>+Tabla32[[#This Row],[BALANCE INICIAL2]]+Tabla32[[#This Row],[ENTRADAS3]]-Tabla32[[#This Row],[SALIDAS4]]</f>
        <v>2700</v>
      </c>
    </row>
    <row r="287" spans="1:15">
      <c r="A287" s="9" t="s">
        <v>28</v>
      </c>
      <c r="B287" t="s">
        <v>884</v>
      </c>
      <c r="C287" t="s">
        <v>74</v>
      </c>
      <c r="D287" t="s">
        <v>205</v>
      </c>
      <c r="F287" s="9" t="s">
        <v>843</v>
      </c>
      <c r="G287">
        <v>43</v>
      </c>
      <c r="H287">
        <v>0</v>
      </c>
      <c r="I287" s="34">
        <v>0</v>
      </c>
      <c r="J287">
        <f>+Tabla32[[#This Row],[BALANCE INICIAL]]+Tabla32[[#This Row],[ENTRADAS]]-Tabla32[[#This Row],[SALIDAS]]</f>
        <v>43</v>
      </c>
      <c r="K287" s="2">
        <v>240</v>
      </c>
      <c r="L287" s="2">
        <f>+Tabla32[[#This Row],[BALANCE INICIAL]]*Tabla32[[#This Row],[PRECIO]]</f>
        <v>10320</v>
      </c>
      <c r="M287" s="2">
        <f>+Tabla32[[#This Row],[ENTRADAS]]*Tabla32[[#This Row],[PRECIO]]</f>
        <v>0</v>
      </c>
      <c r="N287" s="2">
        <f>+Tabla32[[#This Row],[SALIDAS]]*Tabla32[[#This Row],[PRECIO]]</f>
        <v>0</v>
      </c>
      <c r="O287" s="2">
        <f>+Tabla32[[#This Row],[BALANCE INICIAL2]]+Tabla32[[#This Row],[ENTRADAS3]]-Tabla32[[#This Row],[SALIDAS4]]</f>
        <v>10320</v>
      </c>
    </row>
    <row r="288" spans="1:15">
      <c r="A288" s="9" t="s">
        <v>28</v>
      </c>
      <c r="B288" t="s">
        <v>884</v>
      </c>
      <c r="C288" t="s">
        <v>74</v>
      </c>
      <c r="D288" t="s">
        <v>206</v>
      </c>
      <c r="F288" s="9" t="s">
        <v>843</v>
      </c>
      <c r="G288">
        <v>44</v>
      </c>
      <c r="H288">
        <v>0</v>
      </c>
      <c r="I288" s="34">
        <v>0</v>
      </c>
      <c r="J288">
        <f>+Tabla32[[#This Row],[BALANCE INICIAL]]+Tabla32[[#This Row],[ENTRADAS]]-Tabla32[[#This Row],[SALIDAS]]</f>
        <v>44</v>
      </c>
      <c r="K288" s="2">
        <v>292.5</v>
      </c>
      <c r="L288" s="2">
        <f>+Tabla32[[#This Row],[BALANCE INICIAL]]*Tabla32[[#This Row],[PRECIO]]</f>
        <v>12870</v>
      </c>
      <c r="M288" s="2">
        <f>+Tabla32[[#This Row],[ENTRADAS]]*Tabla32[[#This Row],[PRECIO]]</f>
        <v>0</v>
      </c>
      <c r="N288" s="2">
        <f>+Tabla32[[#This Row],[SALIDAS]]*Tabla32[[#This Row],[PRECIO]]</f>
        <v>0</v>
      </c>
      <c r="O288" s="2">
        <f>+Tabla32[[#This Row],[BALANCE INICIAL2]]+Tabla32[[#This Row],[ENTRADAS3]]-Tabla32[[#This Row],[SALIDAS4]]</f>
        <v>12870</v>
      </c>
    </row>
    <row r="289" spans="1:15">
      <c r="A289" s="9" t="s">
        <v>28</v>
      </c>
      <c r="B289" t="s">
        <v>884</v>
      </c>
      <c r="C289" t="s">
        <v>74</v>
      </c>
      <c r="D289" t="s">
        <v>207</v>
      </c>
      <c r="F289" s="9" t="s">
        <v>843</v>
      </c>
      <c r="G289">
        <v>39</v>
      </c>
      <c r="H289">
        <v>0</v>
      </c>
      <c r="I289" s="34">
        <v>0</v>
      </c>
      <c r="J289">
        <f>+Tabla32[[#This Row],[BALANCE INICIAL]]+Tabla32[[#This Row],[ENTRADAS]]-Tabla32[[#This Row],[SALIDAS]]</f>
        <v>39</v>
      </c>
      <c r="K289" s="2">
        <v>295</v>
      </c>
      <c r="L289" s="2">
        <f>+Tabla32[[#This Row],[BALANCE INICIAL]]*Tabla32[[#This Row],[PRECIO]]</f>
        <v>11505</v>
      </c>
      <c r="M289" s="2">
        <f>+Tabla32[[#This Row],[ENTRADAS]]*Tabla32[[#This Row],[PRECIO]]</f>
        <v>0</v>
      </c>
      <c r="N289" s="2">
        <f>+Tabla32[[#This Row],[SALIDAS]]*Tabla32[[#This Row],[PRECIO]]</f>
        <v>0</v>
      </c>
      <c r="O289" s="2">
        <f>+Tabla32[[#This Row],[BALANCE INICIAL2]]+Tabla32[[#This Row],[ENTRADAS3]]-Tabla32[[#This Row],[SALIDAS4]]</f>
        <v>11505</v>
      </c>
    </row>
    <row r="290" spans="1:15">
      <c r="A290" s="9" t="s">
        <v>28</v>
      </c>
      <c r="B290" t="s">
        <v>884</v>
      </c>
      <c r="C290" t="s">
        <v>74</v>
      </c>
      <c r="D290" t="s">
        <v>208</v>
      </c>
      <c r="F290" s="9" t="s">
        <v>843</v>
      </c>
      <c r="G290">
        <v>49</v>
      </c>
      <c r="H290">
        <v>0</v>
      </c>
      <c r="I290" s="34">
        <v>0</v>
      </c>
      <c r="J290">
        <f>+Tabla32[[#This Row],[BALANCE INICIAL]]+Tabla32[[#This Row],[ENTRADAS]]-Tabla32[[#This Row],[SALIDAS]]</f>
        <v>49</v>
      </c>
      <c r="K290" s="2">
        <v>301</v>
      </c>
      <c r="L290" s="2">
        <f>+Tabla32[[#This Row],[BALANCE INICIAL]]*Tabla32[[#This Row],[PRECIO]]</f>
        <v>14749</v>
      </c>
      <c r="M290" s="2">
        <f>+Tabla32[[#This Row],[ENTRADAS]]*Tabla32[[#This Row],[PRECIO]]</f>
        <v>0</v>
      </c>
      <c r="N290" s="2">
        <f>+Tabla32[[#This Row],[SALIDAS]]*Tabla32[[#This Row],[PRECIO]]</f>
        <v>0</v>
      </c>
      <c r="O290" s="2">
        <f>+Tabla32[[#This Row],[BALANCE INICIAL2]]+Tabla32[[#This Row],[ENTRADAS3]]-Tabla32[[#This Row],[SALIDAS4]]</f>
        <v>14749</v>
      </c>
    </row>
    <row r="291" spans="1:15">
      <c r="A291" s="9" t="s">
        <v>28</v>
      </c>
      <c r="B291" t="s">
        <v>884</v>
      </c>
      <c r="C291" t="s">
        <v>74</v>
      </c>
      <c r="D291" t="s">
        <v>209</v>
      </c>
      <c r="F291" s="9" t="s">
        <v>843</v>
      </c>
      <c r="G291">
        <v>48</v>
      </c>
      <c r="H291">
        <v>0</v>
      </c>
      <c r="I291" s="34">
        <v>0</v>
      </c>
      <c r="J291">
        <f>+Tabla32[[#This Row],[BALANCE INICIAL]]+Tabla32[[#This Row],[ENTRADAS]]-Tabla32[[#This Row],[SALIDAS]]</f>
        <v>48</v>
      </c>
      <c r="K291" s="2">
        <v>426.4</v>
      </c>
      <c r="L291" s="2">
        <f>+Tabla32[[#This Row],[BALANCE INICIAL]]*Tabla32[[#This Row],[PRECIO]]</f>
        <v>20467.199999999997</v>
      </c>
      <c r="M291" s="2">
        <f>+Tabla32[[#This Row],[ENTRADAS]]*Tabla32[[#This Row],[PRECIO]]</f>
        <v>0</v>
      </c>
      <c r="N291" s="2">
        <f>+Tabla32[[#This Row],[SALIDAS]]*Tabla32[[#This Row],[PRECIO]]</f>
        <v>0</v>
      </c>
      <c r="O291" s="2">
        <f>+Tabla32[[#This Row],[BALANCE INICIAL2]]+Tabla32[[#This Row],[ENTRADAS3]]-Tabla32[[#This Row],[SALIDAS4]]</f>
        <v>20467.199999999997</v>
      </c>
    </row>
    <row r="292" spans="1:15">
      <c r="A292" s="9" t="s">
        <v>28</v>
      </c>
      <c r="B292" t="s">
        <v>884</v>
      </c>
      <c r="C292" t="s">
        <v>74</v>
      </c>
      <c r="D292" t="s">
        <v>210</v>
      </c>
      <c r="F292" s="9" t="s">
        <v>843</v>
      </c>
      <c r="G292">
        <v>49</v>
      </c>
      <c r="H292">
        <v>0</v>
      </c>
      <c r="I292" s="34">
        <v>0</v>
      </c>
      <c r="J292">
        <f>+Tabla32[[#This Row],[BALANCE INICIAL]]+Tabla32[[#This Row],[ENTRADAS]]-Tabla32[[#This Row],[SALIDAS]]</f>
        <v>49</v>
      </c>
      <c r="K292" s="2">
        <v>435</v>
      </c>
      <c r="L292" s="2">
        <f>+Tabla32[[#This Row],[BALANCE INICIAL]]*Tabla32[[#This Row],[PRECIO]]</f>
        <v>21315</v>
      </c>
      <c r="M292" s="2">
        <f>+Tabla32[[#This Row],[ENTRADAS]]*Tabla32[[#This Row],[PRECIO]]</f>
        <v>0</v>
      </c>
      <c r="N292" s="2">
        <f>+Tabla32[[#This Row],[SALIDAS]]*Tabla32[[#This Row],[PRECIO]]</f>
        <v>0</v>
      </c>
      <c r="O292" s="2">
        <f>+Tabla32[[#This Row],[BALANCE INICIAL2]]+Tabla32[[#This Row],[ENTRADAS3]]-Tabla32[[#This Row],[SALIDAS4]]</f>
        <v>21315</v>
      </c>
    </row>
    <row r="293" spans="1:15">
      <c r="A293" s="9" t="s">
        <v>28</v>
      </c>
      <c r="B293" t="s">
        <v>884</v>
      </c>
      <c r="C293" t="s">
        <v>74</v>
      </c>
      <c r="D293" t="s">
        <v>211</v>
      </c>
      <c r="F293" s="9" t="s">
        <v>843</v>
      </c>
      <c r="G293">
        <v>40</v>
      </c>
      <c r="H293">
        <v>0</v>
      </c>
      <c r="I293" s="34">
        <v>0</v>
      </c>
      <c r="J293">
        <f>+Tabla32[[#This Row],[BALANCE INICIAL]]+Tabla32[[#This Row],[ENTRADAS]]-Tabla32[[#This Row],[SALIDAS]]</f>
        <v>40</v>
      </c>
      <c r="K293" s="2">
        <v>520</v>
      </c>
      <c r="L293" s="2">
        <f>+Tabla32[[#This Row],[BALANCE INICIAL]]*Tabla32[[#This Row],[PRECIO]]</f>
        <v>20800</v>
      </c>
      <c r="M293" s="2">
        <f>+Tabla32[[#This Row],[ENTRADAS]]*Tabla32[[#This Row],[PRECIO]]</f>
        <v>0</v>
      </c>
      <c r="N293" s="2">
        <f>+Tabla32[[#This Row],[SALIDAS]]*Tabla32[[#This Row],[PRECIO]]</f>
        <v>0</v>
      </c>
      <c r="O293" s="2">
        <f>+Tabla32[[#This Row],[BALANCE INICIAL2]]+Tabla32[[#This Row],[ENTRADAS3]]-Tabla32[[#This Row],[SALIDAS4]]</f>
        <v>20800</v>
      </c>
    </row>
    <row r="294" spans="1:15">
      <c r="A294" s="9" t="s">
        <v>28</v>
      </c>
      <c r="B294" t="s">
        <v>884</v>
      </c>
      <c r="C294" t="s">
        <v>74</v>
      </c>
      <c r="D294" t="s">
        <v>212</v>
      </c>
      <c r="F294" s="9" t="s">
        <v>820</v>
      </c>
      <c r="G294">
        <v>10</v>
      </c>
      <c r="H294">
        <v>0</v>
      </c>
      <c r="I294" s="34">
        <v>0</v>
      </c>
      <c r="J294">
        <f>+Tabla32[[#This Row],[BALANCE INICIAL]]+Tabla32[[#This Row],[ENTRADAS]]-Tabla32[[#This Row],[SALIDAS]]</f>
        <v>10</v>
      </c>
      <c r="K294" s="2">
        <v>862.36</v>
      </c>
      <c r="L294" s="2">
        <f>+Tabla32[[#This Row],[BALANCE INICIAL]]*Tabla32[[#This Row],[PRECIO]]</f>
        <v>8623.6</v>
      </c>
      <c r="M294" s="2">
        <f>+Tabla32[[#This Row],[ENTRADAS]]*Tabla32[[#This Row],[PRECIO]]</f>
        <v>0</v>
      </c>
      <c r="N294" s="2">
        <f>+Tabla32[[#This Row],[SALIDAS]]*Tabla32[[#This Row],[PRECIO]]</f>
        <v>0</v>
      </c>
      <c r="O294" s="2">
        <f>+Tabla32[[#This Row],[BALANCE INICIAL2]]+Tabla32[[#This Row],[ENTRADAS3]]-Tabla32[[#This Row],[SALIDAS4]]</f>
        <v>8623.6</v>
      </c>
    </row>
    <row r="295" spans="1:15">
      <c r="A295" s="9" t="s">
        <v>28</v>
      </c>
      <c r="B295" t="s">
        <v>884</v>
      </c>
      <c r="C295" t="s">
        <v>74</v>
      </c>
      <c r="D295" t="s">
        <v>213</v>
      </c>
      <c r="F295" s="9" t="s">
        <v>843</v>
      </c>
      <c r="G295">
        <v>3</v>
      </c>
      <c r="H295">
        <v>0</v>
      </c>
      <c r="I295" s="34">
        <v>0</v>
      </c>
      <c r="J295">
        <f>+Tabla32[[#This Row],[BALANCE INICIAL]]+Tabla32[[#This Row],[ENTRADAS]]-Tabla32[[#This Row],[SALIDAS]]</f>
        <v>3</v>
      </c>
      <c r="K295" s="2">
        <v>240</v>
      </c>
      <c r="L295" s="2">
        <f>+Tabla32[[#This Row],[BALANCE INICIAL]]*Tabla32[[#This Row],[PRECIO]]</f>
        <v>720</v>
      </c>
      <c r="M295" s="2">
        <f>+Tabla32[[#This Row],[ENTRADAS]]*Tabla32[[#This Row],[PRECIO]]</f>
        <v>0</v>
      </c>
      <c r="N295" s="2">
        <f>+Tabla32[[#This Row],[SALIDAS]]*Tabla32[[#This Row],[PRECIO]]</f>
        <v>0</v>
      </c>
      <c r="O295" s="2">
        <f>+Tabla32[[#This Row],[BALANCE INICIAL2]]+Tabla32[[#This Row],[ENTRADAS3]]-Tabla32[[#This Row],[SALIDAS4]]</f>
        <v>720</v>
      </c>
    </row>
    <row r="296" spans="1:15">
      <c r="A296" s="9" t="s">
        <v>28</v>
      </c>
      <c r="B296" t="s">
        <v>884</v>
      </c>
      <c r="C296" t="s">
        <v>74</v>
      </c>
      <c r="D296" t="s">
        <v>214</v>
      </c>
      <c r="F296" s="9" t="s">
        <v>843</v>
      </c>
      <c r="G296">
        <v>45</v>
      </c>
      <c r="H296">
        <v>0</v>
      </c>
      <c r="I296" s="34">
        <v>0</v>
      </c>
      <c r="J296">
        <f>+Tabla32[[#This Row],[BALANCE INICIAL]]+Tabla32[[#This Row],[ENTRADAS]]-Tabla32[[#This Row],[SALIDAS]]</f>
        <v>45</v>
      </c>
      <c r="K296" s="2">
        <v>245</v>
      </c>
      <c r="L296" s="2">
        <f>+Tabla32[[#This Row],[BALANCE INICIAL]]*Tabla32[[#This Row],[PRECIO]]</f>
        <v>11025</v>
      </c>
      <c r="M296" s="2">
        <f>+Tabla32[[#This Row],[ENTRADAS]]*Tabla32[[#This Row],[PRECIO]]</f>
        <v>0</v>
      </c>
      <c r="N296" s="2">
        <f>+Tabla32[[#This Row],[SALIDAS]]*Tabla32[[#This Row],[PRECIO]]</f>
        <v>0</v>
      </c>
      <c r="O296" s="2">
        <f>+Tabla32[[#This Row],[BALANCE INICIAL2]]+Tabla32[[#This Row],[ENTRADAS3]]-Tabla32[[#This Row],[SALIDAS4]]</f>
        <v>11025</v>
      </c>
    </row>
    <row r="297" spans="1:15">
      <c r="A297" s="9" t="s">
        <v>29</v>
      </c>
      <c r="B297" t="s">
        <v>878</v>
      </c>
      <c r="C297" t="s">
        <v>102</v>
      </c>
      <c r="D297" t="s">
        <v>505</v>
      </c>
      <c r="F297" s="9" t="s">
        <v>910</v>
      </c>
      <c r="G297">
        <v>0</v>
      </c>
      <c r="H297">
        <v>0</v>
      </c>
      <c r="I297" s="34">
        <v>0</v>
      </c>
      <c r="J297">
        <f>+Tabla32[[#This Row],[BALANCE INICIAL]]+Tabla32[[#This Row],[ENTRADAS]]-Tabla32[[#This Row],[SALIDAS]]</f>
        <v>0</v>
      </c>
      <c r="K297" s="2">
        <v>50</v>
      </c>
      <c r="L297" s="2">
        <f>+Tabla32[[#This Row],[BALANCE INICIAL]]*Tabla32[[#This Row],[PRECIO]]</f>
        <v>0</v>
      </c>
      <c r="M297" s="2">
        <f>+Tabla32[[#This Row],[ENTRADAS]]*Tabla32[[#This Row],[PRECIO]]</f>
        <v>0</v>
      </c>
      <c r="N297" s="2">
        <f>+Tabla32[[#This Row],[SALIDAS]]*Tabla32[[#This Row],[PRECIO]]</f>
        <v>0</v>
      </c>
      <c r="O297" s="2">
        <f>+Tabla32[[#This Row],[BALANCE INICIAL2]]+Tabla32[[#This Row],[ENTRADAS3]]-Tabla32[[#This Row],[SALIDAS4]]</f>
        <v>0</v>
      </c>
    </row>
    <row r="298" spans="1:15" ht="15.75" customHeight="1">
      <c r="A298" s="13" t="s">
        <v>31</v>
      </c>
      <c r="B298" s="37" t="s">
        <v>897</v>
      </c>
      <c r="C298" s="36" t="s">
        <v>75</v>
      </c>
      <c r="D298" t="s">
        <v>215</v>
      </c>
      <c r="F298" s="9" t="s">
        <v>844</v>
      </c>
      <c r="G298">
        <v>8</v>
      </c>
      <c r="H298">
        <v>0</v>
      </c>
      <c r="I298" s="34">
        <v>2</v>
      </c>
      <c r="J298">
        <f>+Tabla32[[#This Row],[BALANCE INICIAL]]+Tabla32[[#This Row],[ENTRADAS]]-Tabla32[[#This Row],[SALIDAS]]</f>
        <v>6</v>
      </c>
      <c r="K298" s="2">
        <v>345</v>
      </c>
      <c r="L298" s="2">
        <f>+Tabla32[[#This Row],[BALANCE INICIAL]]*Tabla32[[#This Row],[PRECIO]]</f>
        <v>2760</v>
      </c>
      <c r="M298" s="2">
        <f>+Tabla32[[#This Row],[ENTRADAS]]*Tabla32[[#This Row],[PRECIO]]</f>
        <v>0</v>
      </c>
      <c r="N298" s="2">
        <f>+Tabla32[[#This Row],[SALIDAS]]*Tabla32[[#This Row],[PRECIO]]</f>
        <v>690</v>
      </c>
      <c r="O298" s="2">
        <f>+Tabla32[[#This Row],[BALANCE INICIAL2]]+Tabla32[[#This Row],[ENTRADAS3]]-Tabla32[[#This Row],[SALIDAS4]]</f>
        <v>2070</v>
      </c>
    </row>
    <row r="299" spans="1:15">
      <c r="A299" s="9" t="s">
        <v>29</v>
      </c>
      <c r="B299" t="s">
        <v>878</v>
      </c>
      <c r="C299" t="s">
        <v>102</v>
      </c>
      <c r="D299" t="s">
        <v>557</v>
      </c>
      <c r="F299" s="9" t="s">
        <v>820</v>
      </c>
      <c r="G299">
        <v>1</v>
      </c>
      <c r="H299">
        <v>0</v>
      </c>
      <c r="I299" s="34">
        <v>0</v>
      </c>
      <c r="J299">
        <f>+Tabla32[[#This Row],[BALANCE INICIAL]]+Tabla32[[#This Row],[ENTRADAS]]-Tabla32[[#This Row],[SALIDAS]]</f>
        <v>1</v>
      </c>
      <c r="K299" s="2">
        <v>5000</v>
      </c>
      <c r="L299" s="2">
        <f>+Tabla32[[#This Row],[BALANCE INICIAL]]*Tabla32[[#This Row],[PRECIO]]</f>
        <v>5000</v>
      </c>
      <c r="M299" s="2">
        <f>+Tabla32[[#This Row],[ENTRADAS]]*Tabla32[[#This Row],[PRECIO]]</f>
        <v>0</v>
      </c>
      <c r="N299" s="2">
        <f>+Tabla32[[#This Row],[SALIDAS]]*Tabla32[[#This Row],[PRECIO]]</f>
        <v>0</v>
      </c>
      <c r="O299" s="2">
        <f>+Tabla32[[#This Row],[BALANCE INICIAL2]]+Tabla32[[#This Row],[ENTRADAS3]]-Tabla32[[#This Row],[SALIDAS4]]</f>
        <v>5000</v>
      </c>
    </row>
    <row r="300" spans="1:15">
      <c r="A300" s="9" t="s">
        <v>28</v>
      </c>
      <c r="B300" t="s">
        <v>884</v>
      </c>
      <c r="C300" t="s">
        <v>74</v>
      </c>
      <c r="D300" t="s">
        <v>216</v>
      </c>
      <c r="F300" s="9" t="s">
        <v>845</v>
      </c>
      <c r="G300">
        <v>3</v>
      </c>
      <c r="H300">
        <v>0</v>
      </c>
      <c r="I300" s="34">
        <v>0</v>
      </c>
      <c r="J300">
        <f>+Tabla32[[#This Row],[BALANCE INICIAL]]+Tabla32[[#This Row],[ENTRADAS]]-Tabla32[[#This Row],[SALIDAS]]</f>
        <v>3</v>
      </c>
      <c r="K300" s="2">
        <v>95.9</v>
      </c>
      <c r="L300" s="2">
        <f>+Tabla32[[#This Row],[BALANCE INICIAL]]*Tabla32[[#This Row],[PRECIO]]</f>
        <v>287.70000000000005</v>
      </c>
      <c r="M300" s="2">
        <f>+Tabla32[[#This Row],[ENTRADAS]]*Tabla32[[#This Row],[PRECIO]]</f>
        <v>0</v>
      </c>
      <c r="N300" s="2">
        <f>+Tabla32[[#This Row],[SALIDAS]]*Tabla32[[#This Row],[PRECIO]]</f>
        <v>0</v>
      </c>
      <c r="O300" s="2">
        <f>+Tabla32[[#This Row],[BALANCE INICIAL2]]+Tabla32[[#This Row],[ENTRADAS3]]-Tabla32[[#This Row],[SALIDAS4]]</f>
        <v>287.70000000000005</v>
      </c>
    </row>
    <row r="301" spans="1:15">
      <c r="A301" s="9" t="s">
        <v>47</v>
      </c>
      <c r="B301" s="17" t="s">
        <v>893</v>
      </c>
      <c r="C301" t="s">
        <v>94</v>
      </c>
      <c r="D301" t="s">
        <v>401</v>
      </c>
      <c r="F301" s="9" t="s">
        <v>820</v>
      </c>
      <c r="G301">
        <v>0</v>
      </c>
      <c r="H301">
        <v>0</v>
      </c>
      <c r="I301" s="34">
        <v>0</v>
      </c>
      <c r="J301">
        <f>+Tabla32[[#This Row],[BALANCE INICIAL]]+Tabla32[[#This Row],[ENTRADAS]]-Tabla32[[#This Row],[SALIDAS]]</f>
        <v>0</v>
      </c>
      <c r="K301" s="2">
        <v>2964.4</v>
      </c>
      <c r="L301" s="2">
        <f>+Tabla32[[#This Row],[BALANCE INICIAL]]*Tabla32[[#This Row],[PRECIO]]</f>
        <v>0</v>
      </c>
      <c r="M301" s="2">
        <f>+Tabla32[[#This Row],[ENTRADAS]]*Tabla32[[#This Row],[PRECIO]]</f>
        <v>0</v>
      </c>
      <c r="N301" s="2">
        <f>+Tabla32[[#This Row],[SALIDAS]]*Tabla32[[#This Row],[PRECIO]]</f>
        <v>0</v>
      </c>
      <c r="O301" s="2">
        <f>+Tabla32[[#This Row],[BALANCE INICIAL2]]+Tabla32[[#This Row],[ENTRADAS3]]-Tabla32[[#This Row],[SALIDAS4]]</f>
        <v>0</v>
      </c>
    </row>
    <row r="302" spans="1:15">
      <c r="A302" s="9" t="s">
        <v>60</v>
      </c>
      <c r="B302" s="17" t="s">
        <v>885</v>
      </c>
      <c r="C302" t="s">
        <v>108</v>
      </c>
      <c r="D302" t="s">
        <v>703</v>
      </c>
      <c r="F302" s="9" t="s">
        <v>820</v>
      </c>
      <c r="G302">
        <v>1</v>
      </c>
      <c r="H302">
        <v>0</v>
      </c>
      <c r="I302" s="34">
        <v>0</v>
      </c>
      <c r="J302">
        <f>+Tabla32[[#This Row],[BALANCE INICIAL]]+Tabla32[[#This Row],[ENTRADAS]]-Tabla32[[#This Row],[SALIDAS]]</f>
        <v>1</v>
      </c>
      <c r="K302" s="2">
        <v>3499.99</v>
      </c>
      <c r="L302" s="2">
        <f>+Tabla32[[#This Row],[BALANCE INICIAL]]*Tabla32[[#This Row],[PRECIO]]</f>
        <v>3499.99</v>
      </c>
      <c r="M302" s="2">
        <f>+Tabla32[[#This Row],[ENTRADAS]]*Tabla32[[#This Row],[PRECIO]]</f>
        <v>0</v>
      </c>
      <c r="N302" s="2">
        <f>+Tabla32[[#This Row],[SALIDAS]]*Tabla32[[#This Row],[PRECIO]]</f>
        <v>0</v>
      </c>
      <c r="O302" s="2">
        <f>+Tabla32[[#This Row],[BALANCE INICIAL2]]+Tabla32[[#This Row],[ENTRADAS3]]-Tabla32[[#This Row],[SALIDAS4]]</f>
        <v>3499.99</v>
      </c>
    </row>
    <row r="303" spans="1:15">
      <c r="A303" s="9" t="s">
        <v>26</v>
      </c>
      <c r="B303" t="s">
        <v>887</v>
      </c>
      <c r="C303" t="s">
        <v>70</v>
      </c>
      <c r="D303" t="s">
        <v>227</v>
      </c>
      <c r="F303" s="9" t="s">
        <v>820</v>
      </c>
      <c r="G303">
        <v>1</v>
      </c>
      <c r="H303">
        <v>0</v>
      </c>
      <c r="I303" s="34">
        <v>0</v>
      </c>
      <c r="J303">
        <f>+Tabla32[[#This Row],[BALANCE INICIAL]]+Tabla32[[#This Row],[ENTRADAS]]-Tabla32[[#This Row],[SALIDAS]]</f>
        <v>1</v>
      </c>
      <c r="K303" s="2">
        <v>4300</v>
      </c>
      <c r="L303" s="2">
        <f>+Tabla32[[#This Row],[BALANCE INICIAL]]*Tabla32[[#This Row],[PRECIO]]</f>
        <v>4300</v>
      </c>
      <c r="M303" s="2">
        <f>+Tabla32[[#This Row],[ENTRADAS]]*Tabla32[[#This Row],[PRECIO]]</f>
        <v>0</v>
      </c>
      <c r="N303" s="2">
        <f>+Tabla32[[#This Row],[SALIDAS]]*Tabla32[[#This Row],[PRECIO]]</f>
        <v>0</v>
      </c>
      <c r="O303" s="2">
        <f>+Tabla32[[#This Row],[BALANCE INICIAL2]]+Tabla32[[#This Row],[ENTRADAS3]]-Tabla32[[#This Row],[SALIDAS4]]</f>
        <v>4300</v>
      </c>
    </row>
    <row r="304" spans="1:15">
      <c r="A304" s="9" t="s">
        <v>29</v>
      </c>
      <c r="B304" t="s">
        <v>878</v>
      </c>
      <c r="C304" t="s">
        <v>102</v>
      </c>
      <c r="D304" t="s">
        <v>393</v>
      </c>
      <c r="F304" s="9" t="s">
        <v>820</v>
      </c>
      <c r="G304">
        <v>0</v>
      </c>
      <c r="H304">
        <v>0</v>
      </c>
      <c r="I304" s="34">
        <v>0</v>
      </c>
      <c r="J304">
        <f>+Tabla32[[#This Row],[BALANCE INICIAL]]+Tabla32[[#This Row],[ENTRADAS]]-Tabla32[[#This Row],[SALIDAS]]</f>
        <v>0</v>
      </c>
      <c r="K304" s="2">
        <v>130.25</v>
      </c>
      <c r="L304" s="2">
        <f>+Tabla32[[#This Row],[BALANCE INICIAL]]*Tabla32[[#This Row],[PRECIO]]</f>
        <v>0</v>
      </c>
      <c r="M304" s="2">
        <f>+Tabla32[[#This Row],[ENTRADAS]]*Tabla32[[#This Row],[PRECIO]]</f>
        <v>0</v>
      </c>
      <c r="N304" s="2">
        <f>+Tabla32[[#This Row],[SALIDAS]]*Tabla32[[#This Row],[PRECIO]]</f>
        <v>0</v>
      </c>
      <c r="O304" s="2">
        <f>+Tabla32[[#This Row],[BALANCE INICIAL2]]+Tabla32[[#This Row],[ENTRADAS3]]-Tabla32[[#This Row],[SALIDAS4]]</f>
        <v>0</v>
      </c>
    </row>
    <row r="305" spans="1:15">
      <c r="A305" s="9" t="s">
        <v>28</v>
      </c>
      <c r="B305" t="s">
        <v>884</v>
      </c>
      <c r="C305" t="s">
        <v>74</v>
      </c>
      <c r="D305" t="s">
        <v>218</v>
      </c>
      <c r="F305" s="9" t="s">
        <v>839</v>
      </c>
      <c r="G305">
        <v>28</v>
      </c>
      <c r="H305">
        <v>0</v>
      </c>
      <c r="I305" s="34">
        <v>0</v>
      </c>
      <c r="J305">
        <f>+Tabla32[[#This Row],[BALANCE INICIAL]]+Tabla32[[#This Row],[ENTRADAS]]-Tabla32[[#This Row],[SALIDAS]]</f>
        <v>28</v>
      </c>
      <c r="K305" s="2">
        <v>45</v>
      </c>
      <c r="L305" s="2">
        <f>+Tabla32[[#This Row],[BALANCE INICIAL]]*Tabla32[[#This Row],[PRECIO]]</f>
        <v>1260</v>
      </c>
      <c r="M305" s="2">
        <f>+Tabla32[[#This Row],[ENTRADAS]]*Tabla32[[#This Row],[PRECIO]]</f>
        <v>0</v>
      </c>
      <c r="N305" s="2">
        <f>+Tabla32[[#This Row],[SALIDAS]]*Tabla32[[#This Row],[PRECIO]]</f>
        <v>0</v>
      </c>
      <c r="O305" s="2">
        <f>+Tabla32[[#This Row],[BALANCE INICIAL2]]+Tabla32[[#This Row],[ENTRADAS3]]-Tabla32[[#This Row],[SALIDAS4]]</f>
        <v>1260</v>
      </c>
    </row>
    <row r="306" spans="1:15">
      <c r="A306" s="9" t="s">
        <v>28</v>
      </c>
      <c r="B306" t="s">
        <v>884</v>
      </c>
      <c r="C306" t="s">
        <v>74</v>
      </c>
      <c r="D306" t="s">
        <v>219</v>
      </c>
      <c r="F306" s="9" t="s">
        <v>834</v>
      </c>
      <c r="G306">
        <v>113</v>
      </c>
      <c r="H306">
        <v>0</v>
      </c>
      <c r="I306" s="34">
        <v>0</v>
      </c>
      <c r="J306">
        <f>+Tabla32[[#This Row],[BALANCE INICIAL]]+Tabla32[[#This Row],[ENTRADAS]]-Tabla32[[#This Row],[SALIDAS]]</f>
        <v>113</v>
      </c>
      <c r="K306" s="2">
        <v>38</v>
      </c>
      <c r="L306" s="2">
        <f>+Tabla32[[#This Row],[BALANCE INICIAL]]*Tabla32[[#This Row],[PRECIO]]</f>
        <v>4294</v>
      </c>
      <c r="M306" s="2">
        <f>+Tabla32[[#This Row],[ENTRADAS]]*Tabla32[[#This Row],[PRECIO]]</f>
        <v>0</v>
      </c>
      <c r="N306" s="2">
        <f>+Tabla32[[#This Row],[SALIDAS]]*Tabla32[[#This Row],[PRECIO]]</f>
        <v>0</v>
      </c>
      <c r="O306" s="2">
        <f>+Tabla32[[#This Row],[BALANCE INICIAL2]]+Tabla32[[#This Row],[ENTRADAS3]]-Tabla32[[#This Row],[SALIDAS4]]</f>
        <v>4294</v>
      </c>
    </row>
    <row r="307" spans="1:15">
      <c r="A307" s="9" t="s">
        <v>29</v>
      </c>
      <c r="B307" t="s">
        <v>878</v>
      </c>
      <c r="C307" t="s">
        <v>102</v>
      </c>
      <c r="D307" t="s">
        <v>558</v>
      </c>
      <c r="F307" s="9" t="s">
        <v>865</v>
      </c>
      <c r="G307">
        <v>7</v>
      </c>
      <c r="H307">
        <v>0</v>
      </c>
      <c r="I307" s="34">
        <v>0</v>
      </c>
      <c r="J307">
        <f>+Tabla32[[#This Row],[BALANCE INICIAL]]+Tabla32[[#This Row],[ENTRADAS]]-Tabla32[[#This Row],[SALIDAS]]</f>
        <v>7</v>
      </c>
      <c r="K307" s="2">
        <v>35.590000000000003</v>
      </c>
      <c r="L307" s="2">
        <f>+Tabla32[[#This Row],[BALANCE INICIAL]]*Tabla32[[#This Row],[PRECIO]]</f>
        <v>249.13000000000002</v>
      </c>
      <c r="M307" s="2">
        <f>+Tabla32[[#This Row],[ENTRADAS]]*Tabla32[[#This Row],[PRECIO]]</f>
        <v>0</v>
      </c>
      <c r="N307" s="2">
        <f>+Tabla32[[#This Row],[SALIDAS]]*Tabla32[[#This Row],[PRECIO]]</f>
        <v>0</v>
      </c>
      <c r="O307" s="2">
        <f>+Tabla32[[#This Row],[BALANCE INICIAL2]]+Tabla32[[#This Row],[ENTRADAS3]]-Tabla32[[#This Row],[SALIDAS4]]</f>
        <v>249.13000000000002</v>
      </c>
    </row>
    <row r="308" spans="1:15" ht="16.5" customHeight="1">
      <c r="A308" s="35" t="s">
        <v>26</v>
      </c>
      <c r="B308" s="17" t="s">
        <v>887</v>
      </c>
      <c r="C308" s="36" t="s">
        <v>70</v>
      </c>
      <c r="D308" t="s">
        <v>1013</v>
      </c>
      <c r="E308" t="s">
        <v>1012</v>
      </c>
      <c r="F308" s="9" t="s">
        <v>820</v>
      </c>
      <c r="G308">
        <v>0</v>
      </c>
      <c r="H308">
        <v>1</v>
      </c>
      <c r="I308" s="34">
        <v>0</v>
      </c>
      <c r="J308">
        <f>+Tabla32[[#This Row],[BALANCE INICIAL]]+Tabla32[[#This Row],[ENTRADAS]]-Tabla32[[#This Row],[SALIDAS]]</f>
        <v>1</v>
      </c>
      <c r="K308" s="2">
        <v>212</v>
      </c>
      <c r="L308" s="2">
        <f>+Tabla32[[#This Row],[BALANCE INICIAL]]*Tabla32[[#This Row],[PRECIO]]</f>
        <v>0</v>
      </c>
      <c r="M308" s="2">
        <f>+Tabla32[[#This Row],[ENTRADAS]]*Tabla32[[#This Row],[PRECIO]]</f>
        <v>212</v>
      </c>
      <c r="N308" s="2">
        <f>+Tabla32[[#This Row],[SALIDAS]]*Tabla32[[#This Row],[PRECIO]]</f>
        <v>0</v>
      </c>
      <c r="O308" s="2">
        <f>+Tabla32[[#This Row],[BALANCE INICIAL2]]+Tabla32[[#This Row],[ENTRADAS3]]-Tabla32[[#This Row],[SALIDAS4]]</f>
        <v>212</v>
      </c>
    </row>
    <row r="309" spans="1:15">
      <c r="A309" s="9" t="s">
        <v>26</v>
      </c>
      <c r="B309" t="s">
        <v>887</v>
      </c>
      <c r="C309" t="s">
        <v>70</v>
      </c>
      <c r="D309" t="s">
        <v>220</v>
      </c>
      <c r="F309" s="9" t="s">
        <v>820</v>
      </c>
      <c r="G309">
        <v>16</v>
      </c>
      <c r="H309">
        <v>0</v>
      </c>
      <c r="I309" s="34">
        <v>0</v>
      </c>
      <c r="J309">
        <f>+Tabla32[[#This Row],[BALANCE INICIAL]]+Tabla32[[#This Row],[ENTRADAS]]-Tabla32[[#This Row],[SALIDAS]]</f>
        <v>16</v>
      </c>
      <c r="K309" s="2">
        <v>380</v>
      </c>
      <c r="L309" s="2">
        <f>+Tabla32[[#This Row],[BALANCE INICIAL]]*Tabla32[[#This Row],[PRECIO]]</f>
        <v>6080</v>
      </c>
      <c r="M309" s="2">
        <f>+Tabla32[[#This Row],[ENTRADAS]]*Tabla32[[#This Row],[PRECIO]]</f>
        <v>0</v>
      </c>
      <c r="N309" s="2">
        <f>+Tabla32[[#This Row],[SALIDAS]]*Tabla32[[#This Row],[PRECIO]]</f>
        <v>0</v>
      </c>
      <c r="O309" s="2">
        <f>+Tabla32[[#This Row],[BALANCE INICIAL2]]+Tabla32[[#This Row],[ENTRADAS3]]-Tabla32[[#This Row],[SALIDAS4]]</f>
        <v>6080</v>
      </c>
    </row>
    <row r="310" spans="1:15">
      <c r="A310" s="9" t="s">
        <v>26</v>
      </c>
      <c r="B310" t="s">
        <v>887</v>
      </c>
      <c r="C310" t="s">
        <v>70</v>
      </c>
      <c r="D310" t="s">
        <v>221</v>
      </c>
      <c r="F310" s="9" t="s">
        <v>820</v>
      </c>
      <c r="G310">
        <v>3</v>
      </c>
      <c r="H310">
        <v>0</v>
      </c>
      <c r="I310" s="34">
        <v>0</v>
      </c>
      <c r="J310">
        <f>+Tabla32[[#This Row],[BALANCE INICIAL]]+Tabla32[[#This Row],[ENTRADAS]]-Tabla32[[#This Row],[SALIDAS]]</f>
        <v>3</v>
      </c>
      <c r="K310" s="2">
        <v>350</v>
      </c>
      <c r="L310" s="2">
        <f>+Tabla32[[#This Row],[BALANCE INICIAL]]*Tabla32[[#This Row],[PRECIO]]</f>
        <v>1050</v>
      </c>
      <c r="M310" s="2">
        <f>+Tabla32[[#This Row],[ENTRADAS]]*Tabla32[[#This Row],[PRECIO]]</f>
        <v>0</v>
      </c>
      <c r="N310" s="2">
        <f>+Tabla32[[#This Row],[SALIDAS]]*Tabla32[[#This Row],[PRECIO]]</f>
        <v>0</v>
      </c>
      <c r="O310" s="2">
        <f>+Tabla32[[#This Row],[BALANCE INICIAL2]]+Tabla32[[#This Row],[ENTRADAS3]]-Tabla32[[#This Row],[SALIDAS4]]</f>
        <v>1050</v>
      </c>
    </row>
    <row r="311" spans="1:15">
      <c r="A311" s="9" t="s">
        <v>29</v>
      </c>
      <c r="B311" t="s">
        <v>878</v>
      </c>
      <c r="C311" t="s">
        <v>102</v>
      </c>
      <c r="D311" t="s">
        <v>559</v>
      </c>
      <c r="F311" s="9" t="s">
        <v>865</v>
      </c>
      <c r="G311">
        <v>0</v>
      </c>
      <c r="H311">
        <v>0</v>
      </c>
      <c r="I311" s="34">
        <v>0</v>
      </c>
      <c r="J311">
        <f>+Tabla32[[#This Row],[BALANCE INICIAL]]+Tabla32[[#This Row],[ENTRADAS]]-Tabla32[[#This Row],[SALIDAS]]</f>
        <v>0</v>
      </c>
      <c r="K311" s="2">
        <v>300</v>
      </c>
      <c r="L311" s="2">
        <f>+Tabla32[[#This Row],[BALANCE INICIAL]]*Tabla32[[#This Row],[PRECIO]]</f>
        <v>0</v>
      </c>
      <c r="M311" s="2">
        <f>+Tabla32[[#This Row],[ENTRADAS]]*Tabla32[[#This Row],[PRECIO]]</f>
        <v>0</v>
      </c>
      <c r="N311" s="2">
        <f>+Tabla32[[#This Row],[SALIDAS]]*Tabla32[[#This Row],[PRECIO]]</f>
        <v>0</v>
      </c>
      <c r="O311" s="2">
        <f>+Tabla32[[#This Row],[BALANCE INICIAL2]]+Tabla32[[#This Row],[ENTRADAS3]]-Tabla32[[#This Row],[SALIDAS4]]</f>
        <v>0</v>
      </c>
    </row>
    <row r="312" spans="1:15" ht="16.5" customHeight="1">
      <c r="A312" s="9" t="s">
        <v>29</v>
      </c>
      <c r="B312" t="s">
        <v>878</v>
      </c>
      <c r="C312" t="s">
        <v>102</v>
      </c>
      <c r="D312" t="s">
        <v>560</v>
      </c>
      <c r="F312" s="9" t="s">
        <v>865</v>
      </c>
      <c r="G312">
        <v>8</v>
      </c>
      <c r="H312">
        <v>0</v>
      </c>
      <c r="I312" s="34">
        <v>0</v>
      </c>
      <c r="J312">
        <f>+Tabla32[[#This Row],[BALANCE INICIAL]]+Tabla32[[#This Row],[ENTRADAS]]-Tabla32[[#This Row],[SALIDAS]]</f>
        <v>8</v>
      </c>
      <c r="K312" s="2">
        <v>928</v>
      </c>
      <c r="L312" s="2">
        <f>+Tabla32[[#This Row],[BALANCE INICIAL]]*Tabla32[[#This Row],[PRECIO]]</f>
        <v>7424</v>
      </c>
      <c r="M312" s="2">
        <f>+Tabla32[[#This Row],[ENTRADAS]]*Tabla32[[#This Row],[PRECIO]]</f>
        <v>0</v>
      </c>
      <c r="N312" s="2">
        <f>+Tabla32[[#This Row],[SALIDAS]]*Tabla32[[#This Row],[PRECIO]]</f>
        <v>0</v>
      </c>
      <c r="O312" s="2">
        <f>+Tabla32[[#This Row],[BALANCE INICIAL2]]+Tabla32[[#This Row],[ENTRADAS3]]-Tabla32[[#This Row],[SALIDAS4]]</f>
        <v>7424</v>
      </c>
    </row>
    <row r="313" spans="1:15">
      <c r="A313" s="9" t="s">
        <v>41</v>
      </c>
      <c r="B313" t="s">
        <v>890</v>
      </c>
      <c r="C313" t="s">
        <v>87</v>
      </c>
      <c r="D313" t="s">
        <v>1017</v>
      </c>
      <c r="F313" s="9" t="s">
        <v>839</v>
      </c>
      <c r="G313">
        <v>6</v>
      </c>
      <c r="H313">
        <v>0</v>
      </c>
      <c r="I313" s="34">
        <v>0</v>
      </c>
      <c r="J313">
        <f>+Tabla32[[#This Row],[BALANCE INICIAL]]+Tabla32[[#This Row],[ENTRADAS]]-Tabla32[[#This Row],[SALIDAS]]</f>
        <v>6</v>
      </c>
      <c r="K313" s="2">
        <v>400</v>
      </c>
      <c r="L313" s="2">
        <f>+Tabla32[[#This Row],[BALANCE INICIAL]]*Tabla32[[#This Row],[PRECIO]]</f>
        <v>2400</v>
      </c>
      <c r="M313" s="2">
        <f>+Tabla32[[#This Row],[ENTRADAS]]*Tabla32[[#This Row],[PRECIO]]</f>
        <v>0</v>
      </c>
      <c r="N313" s="2">
        <f>+Tabla32[[#This Row],[SALIDAS]]*Tabla32[[#This Row],[PRECIO]]</f>
        <v>0</v>
      </c>
      <c r="O313" s="2">
        <f>+Tabla32[[#This Row],[BALANCE INICIAL2]]+Tabla32[[#This Row],[ENTRADAS3]]-Tabla32[[#This Row],[SALIDAS4]]</f>
        <v>2400</v>
      </c>
    </row>
    <row r="314" spans="1:15">
      <c r="A314" s="9" t="s">
        <v>41</v>
      </c>
      <c r="B314" t="s">
        <v>890</v>
      </c>
      <c r="C314" t="s">
        <v>87</v>
      </c>
      <c r="D314" t="s">
        <v>223</v>
      </c>
      <c r="F314" s="9" t="s">
        <v>839</v>
      </c>
      <c r="G314">
        <v>70</v>
      </c>
      <c r="H314">
        <v>0</v>
      </c>
      <c r="I314" s="34">
        <v>11</v>
      </c>
      <c r="J314">
        <f>+Tabla32[[#This Row],[BALANCE INICIAL]]+Tabla32[[#This Row],[ENTRADAS]]-Tabla32[[#This Row],[SALIDAS]]</f>
        <v>59</v>
      </c>
      <c r="K314" s="2">
        <v>488.14</v>
      </c>
      <c r="L314" s="2">
        <f>+Tabla32[[#This Row],[BALANCE INICIAL]]*Tabla32[[#This Row],[PRECIO]]</f>
        <v>34169.799999999996</v>
      </c>
      <c r="M314" s="2">
        <f>+Tabla32[[#This Row],[ENTRADAS]]*Tabla32[[#This Row],[PRECIO]]</f>
        <v>0</v>
      </c>
      <c r="N314" s="2">
        <f>+Tabla32[[#This Row],[SALIDAS]]*Tabla32[[#This Row],[PRECIO]]</f>
        <v>5369.54</v>
      </c>
      <c r="O314" s="2">
        <f>+Tabla32[[#This Row],[BALANCE INICIAL2]]+Tabla32[[#This Row],[ENTRADAS3]]-Tabla32[[#This Row],[SALIDAS4]]</f>
        <v>28800.259999999995</v>
      </c>
    </row>
    <row r="315" spans="1:15">
      <c r="A315" s="9" t="s">
        <v>41</v>
      </c>
      <c r="B315" t="s">
        <v>890</v>
      </c>
      <c r="C315" t="s">
        <v>87</v>
      </c>
      <c r="D315" t="s">
        <v>995</v>
      </c>
      <c r="F315" s="9" t="s">
        <v>820</v>
      </c>
      <c r="G315">
        <v>1000</v>
      </c>
      <c r="H315">
        <v>0</v>
      </c>
      <c r="I315" s="34">
        <v>1000</v>
      </c>
      <c r="J315">
        <f>+Tabla32[[#This Row],[BALANCE INICIAL]]+Tabla32[[#This Row],[ENTRADAS]]-Tabla32[[#This Row],[SALIDAS]]</f>
        <v>0</v>
      </c>
      <c r="K315" s="2">
        <v>34.22</v>
      </c>
      <c r="L315" s="2">
        <f>+Tabla32[[#This Row],[BALANCE INICIAL]]*Tabla32[[#This Row],[PRECIO]]</f>
        <v>34220</v>
      </c>
      <c r="M315" s="2">
        <f>+Tabla32[[#This Row],[ENTRADAS]]*Tabla32[[#This Row],[PRECIO]]</f>
        <v>0</v>
      </c>
      <c r="N315" s="2">
        <f>+Tabla32[[#This Row],[SALIDAS]]*Tabla32[[#This Row],[PRECIO]]</f>
        <v>34220</v>
      </c>
      <c r="O315" s="2">
        <f>+Tabla32[[#This Row],[BALANCE INICIAL2]]+Tabla32[[#This Row],[ENTRADAS3]]-Tabla32[[#This Row],[SALIDAS4]]</f>
        <v>0</v>
      </c>
    </row>
    <row r="316" spans="1:15">
      <c r="A316" s="9" t="s">
        <v>41</v>
      </c>
      <c r="B316" t="s">
        <v>890</v>
      </c>
      <c r="C316" t="s">
        <v>87</v>
      </c>
      <c r="D316" t="s">
        <v>930</v>
      </c>
      <c r="F316" s="9" t="s">
        <v>839</v>
      </c>
      <c r="G316">
        <v>3</v>
      </c>
      <c r="H316">
        <v>0</v>
      </c>
      <c r="I316" s="34">
        <v>0</v>
      </c>
      <c r="J316">
        <f>+Tabla32[[#This Row],[BALANCE INICIAL]]+Tabla32[[#This Row],[ENTRADAS]]-Tabla32[[#This Row],[SALIDAS]]</f>
        <v>3</v>
      </c>
      <c r="K316" s="2">
        <v>640.15</v>
      </c>
      <c r="L316" s="2">
        <f>+Tabla32[[#This Row],[BALANCE INICIAL]]*Tabla32[[#This Row],[PRECIO]]</f>
        <v>1920.4499999999998</v>
      </c>
      <c r="M316" s="2">
        <f>+Tabla32[[#This Row],[ENTRADAS]]*Tabla32[[#This Row],[PRECIO]]</f>
        <v>0</v>
      </c>
      <c r="N316" s="2">
        <f>+Tabla32[[#This Row],[SALIDAS]]*Tabla32[[#This Row],[PRECIO]]</f>
        <v>0</v>
      </c>
      <c r="O316" s="2">
        <f>+Tabla32[[#This Row],[BALANCE INICIAL2]]+Tabla32[[#This Row],[ENTRADAS3]]-Tabla32[[#This Row],[SALIDAS4]]</f>
        <v>1920.4499999999998</v>
      </c>
    </row>
    <row r="317" spans="1:15">
      <c r="A317" s="9" t="s">
        <v>41</v>
      </c>
      <c r="B317" t="s">
        <v>890</v>
      </c>
      <c r="C317" t="s">
        <v>87</v>
      </c>
      <c r="D317" t="s">
        <v>929</v>
      </c>
      <c r="F317" s="9" t="s">
        <v>820</v>
      </c>
      <c r="G317">
        <v>0</v>
      </c>
      <c r="H317">
        <v>0</v>
      </c>
      <c r="I317" s="34">
        <v>0</v>
      </c>
      <c r="J317">
        <f>+Tabla32[[#This Row],[BALANCE INICIAL]]+Tabla32[[#This Row],[ENTRADAS]]-Tabla32[[#This Row],[SALIDAS]]</f>
        <v>0</v>
      </c>
      <c r="K317" s="2">
        <v>194.7</v>
      </c>
      <c r="L317" s="2">
        <f>+Tabla32[[#This Row],[BALANCE INICIAL]]*Tabla32[[#This Row],[PRECIO]]</f>
        <v>0</v>
      </c>
      <c r="M317" s="2">
        <f>+Tabla32[[#This Row],[ENTRADAS]]*Tabla32[[#This Row],[PRECIO]]</f>
        <v>0</v>
      </c>
      <c r="N317" s="2">
        <f>+Tabla32[[#This Row],[SALIDAS]]*Tabla32[[#This Row],[PRECIO]]</f>
        <v>0</v>
      </c>
      <c r="O317" s="2">
        <f>+Tabla32[[#This Row],[BALANCE INICIAL2]]+Tabla32[[#This Row],[ENTRADAS3]]-Tabla32[[#This Row],[SALIDAS4]]</f>
        <v>0</v>
      </c>
    </row>
    <row r="318" spans="1:15">
      <c r="A318" s="9" t="s">
        <v>41</v>
      </c>
      <c r="B318" t="s">
        <v>890</v>
      </c>
      <c r="C318" t="s">
        <v>87</v>
      </c>
      <c r="D318" t="s">
        <v>222</v>
      </c>
      <c r="F318" s="9" t="s">
        <v>834</v>
      </c>
      <c r="G318">
        <v>5</v>
      </c>
      <c r="H318">
        <v>0</v>
      </c>
      <c r="I318" s="34">
        <v>0</v>
      </c>
      <c r="J318">
        <f>+Tabla32[[#This Row],[BALANCE INICIAL]]+Tabla32[[#This Row],[ENTRADAS]]-Tabla32[[#This Row],[SALIDAS]]</f>
        <v>5</v>
      </c>
      <c r="K318" s="2">
        <v>233.8</v>
      </c>
      <c r="L318" s="2">
        <f>+Tabla32[[#This Row],[BALANCE INICIAL]]*Tabla32[[#This Row],[PRECIO]]</f>
        <v>1169</v>
      </c>
      <c r="M318" s="2">
        <f>+Tabla32[[#This Row],[ENTRADAS]]*Tabla32[[#This Row],[PRECIO]]</f>
        <v>0</v>
      </c>
      <c r="N318" s="2">
        <f>+Tabla32[[#This Row],[SALIDAS]]*Tabla32[[#This Row],[PRECIO]]</f>
        <v>0</v>
      </c>
      <c r="O318" s="2">
        <f>+Tabla32[[#This Row],[BALANCE INICIAL2]]+Tabla32[[#This Row],[ENTRADAS3]]-Tabla32[[#This Row],[SALIDAS4]]</f>
        <v>1169</v>
      </c>
    </row>
    <row r="319" spans="1:15">
      <c r="A319" s="9" t="s">
        <v>41</v>
      </c>
      <c r="B319" t="s">
        <v>890</v>
      </c>
      <c r="C319" t="s">
        <v>87</v>
      </c>
      <c r="D319" t="s">
        <v>938</v>
      </c>
      <c r="F319" s="9" t="s">
        <v>834</v>
      </c>
      <c r="G319">
        <v>10</v>
      </c>
      <c r="H319">
        <v>0</v>
      </c>
      <c r="I319" s="34">
        <v>8</v>
      </c>
      <c r="J319">
        <f>+Tabla32[[#This Row],[BALANCE INICIAL]]+Tabla32[[#This Row],[ENTRADAS]]-Tabla32[[#This Row],[SALIDAS]]</f>
        <v>2</v>
      </c>
      <c r="K319" s="2">
        <v>490</v>
      </c>
      <c r="L319" s="2">
        <f>+Tabla32[[#This Row],[BALANCE INICIAL]]*Tabla32[[#This Row],[PRECIO]]</f>
        <v>4900</v>
      </c>
      <c r="M319" s="2">
        <f>+Tabla32[[#This Row],[ENTRADAS]]*Tabla32[[#This Row],[PRECIO]]</f>
        <v>0</v>
      </c>
      <c r="N319" s="2">
        <f>+Tabla32[[#This Row],[SALIDAS]]*Tabla32[[#This Row],[PRECIO]]</f>
        <v>3920</v>
      </c>
      <c r="O319" s="2">
        <f>+Tabla32[[#This Row],[BALANCE INICIAL2]]+Tabla32[[#This Row],[ENTRADAS3]]-Tabla32[[#This Row],[SALIDAS4]]</f>
        <v>980</v>
      </c>
    </row>
    <row r="320" spans="1:15">
      <c r="A320" s="39" t="s">
        <v>24</v>
      </c>
      <c r="B320" s="40" t="s">
        <v>875</v>
      </c>
      <c r="C320" s="41" t="s">
        <v>64</v>
      </c>
      <c r="D320" t="s">
        <v>991</v>
      </c>
      <c r="E320" t="s">
        <v>993</v>
      </c>
      <c r="F320" s="9" t="s">
        <v>820</v>
      </c>
      <c r="G320">
        <v>11</v>
      </c>
      <c r="H320">
        <v>0</v>
      </c>
      <c r="I320" s="34">
        <v>0</v>
      </c>
      <c r="J320">
        <f>+Tabla32[[#This Row],[BALANCE INICIAL]]+Tabla32[[#This Row],[ENTRADAS]]-Tabla32[[#This Row],[SALIDAS]]</f>
        <v>11</v>
      </c>
      <c r="K320" s="2">
        <v>281.36</v>
      </c>
      <c r="L320" s="2">
        <f>+Tabla32[[#This Row],[BALANCE INICIAL]]*Tabla32[[#This Row],[PRECIO]]</f>
        <v>3094.96</v>
      </c>
      <c r="M320" s="2">
        <f>+Tabla32[[#This Row],[ENTRADAS]]*Tabla32[[#This Row],[PRECIO]]</f>
        <v>0</v>
      </c>
      <c r="N320" s="2">
        <f>+Tabla32[[#This Row],[SALIDAS]]*Tabla32[[#This Row],[PRECIO]]</f>
        <v>0</v>
      </c>
      <c r="O320" s="2">
        <f>+Tabla32[[#This Row],[BALANCE INICIAL2]]+Tabla32[[#This Row],[ENTRADAS3]]-Tabla32[[#This Row],[SALIDAS4]]</f>
        <v>3094.96</v>
      </c>
    </row>
    <row r="321" spans="1:15" ht="14.25" customHeight="1">
      <c r="A321" s="15" t="s">
        <v>43</v>
      </c>
      <c r="B321" s="17" t="s">
        <v>954</v>
      </c>
      <c r="C321" s="45" t="s">
        <v>89</v>
      </c>
      <c r="D321" t="s">
        <v>955</v>
      </c>
      <c r="F321" s="9" t="s">
        <v>820</v>
      </c>
      <c r="G321">
        <v>200</v>
      </c>
      <c r="H321">
        <v>0</v>
      </c>
      <c r="I321" s="34">
        <v>0</v>
      </c>
      <c r="J321">
        <f>+Tabla32[[#This Row],[BALANCE INICIAL]]+Tabla32[[#This Row],[ENTRADAS]]-Tabla32[[#This Row],[SALIDAS]]</f>
        <v>200</v>
      </c>
      <c r="K321" s="2">
        <v>60</v>
      </c>
      <c r="L321" s="2">
        <f>+Tabla32[[#This Row],[BALANCE INICIAL]]*Tabla32[[#This Row],[PRECIO]]</f>
        <v>12000</v>
      </c>
      <c r="M321" s="2">
        <f>+Tabla32[[#This Row],[ENTRADAS]]*Tabla32[[#This Row],[PRECIO]]</f>
        <v>0</v>
      </c>
      <c r="N321" s="2">
        <f>+Tabla32[[#This Row],[SALIDAS]]*Tabla32[[#This Row],[PRECIO]]</f>
        <v>0</v>
      </c>
      <c r="O321" s="2">
        <f>+Tabla32[[#This Row],[BALANCE INICIAL2]]+Tabla32[[#This Row],[ENTRADAS3]]-Tabla32[[#This Row],[SALIDAS4]]</f>
        <v>12000</v>
      </c>
    </row>
    <row r="322" spans="1:15">
      <c r="A322" s="9" t="s">
        <v>38</v>
      </c>
      <c r="B322" t="s">
        <v>904</v>
      </c>
      <c r="C322" t="s">
        <v>84</v>
      </c>
      <c r="D322" t="s">
        <v>226</v>
      </c>
      <c r="F322" s="9" t="s">
        <v>839</v>
      </c>
      <c r="G322">
        <v>4</v>
      </c>
      <c r="H322">
        <v>0</v>
      </c>
      <c r="I322" s="34">
        <v>0</v>
      </c>
      <c r="J322">
        <f>+Tabla32[[#This Row],[BALANCE INICIAL]]+Tabla32[[#This Row],[ENTRADAS]]-Tabla32[[#This Row],[SALIDAS]]</f>
        <v>4</v>
      </c>
      <c r="K322" s="2">
        <v>12500</v>
      </c>
      <c r="L322" s="2">
        <f>+Tabla32[[#This Row],[BALANCE INICIAL]]*Tabla32[[#This Row],[PRECIO]]</f>
        <v>50000</v>
      </c>
      <c r="M322" s="2">
        <f>+Tabla32[[#This Row],[ENTRADAS]]*Tabla32[[#This Row],[PRECIO]]</f>
        <v>0</v>
      </c>
      <c r="N322" s="2">
        <f>+Tabla32[[#This Row],[SALIDAS]]*Tabla32[[#This Row],[PRECIO]]</f>
        <v>0</v>
      </c>
      <c r="O322" s="2">
        <f>+Tabla32[[#This Row],[BALANCE INICIAL2]]+Tabla32[[#This Row],[ENTRADAS3]]-Tabla32[[#This Row],[SALIDAS4]]</f>
        <v>50000</v>
      </c>
    </row>
    <row r="323" spans="1:15">
      <c r="A323" s="9" t="s">
        <v>34</v>
      </c>
      <c r="B323" t="s">
        <v>877</v>
      </c>
      <c r="C323" t="s">
        <v>104</v>
      </c>
      <c r="D323" t="s">
        <v>1026</v>
      </c>
      <c r="F323" s="9" t="s">
        <v>834</v>
      </c>
      <c r="G323">
        <v>93</v>
      </c>
      <c r="H323">
        <v>0</v>
      </c>
      <c r="I323" s="34">
        <v>5</v>
      </c>
      <c r="J323">
        <f>+Tabla32[[#This Row],[BALANCE INICIAL]]+Tabla32[[#This Row],[ENTRADAS]]-Tabla32[[#This Row],[SALIDAS]]</f>
        <v>88</v>
      </c>
      <c r="K323" s="2">
        <v>290</v>
      </c>
      <c r="L323" s="2">
        <f>+Tabla32[[#This Row],[BALANCE INICIAL]]*Tabla32[[#This Row],[PRECIO]]</f>
        <v>26970</v>
      </c>
      <c r="M323" s="2">
        <f>+Tabla32[[#This Row],[ENTRADAS]]*Tabla32[[#This Row],[PRECIO]]</f>
        <v>0</v>
      </c>
      <c r="N323" s="2">
        <f>+Tabla32[[#This Row],[SALIDAS]]*Tabla32[[#This Row],[PRECIO]]</f>
        <v>1450</v>
      </c>
      <c r="O323" s="2">
        <f>+Tabla32[[#This Row],[BALANCE INICIAL2]]+Tabla32[[#This Row],[ENTRADAS3]]-Tabla32[[#This Row],[SALIDAS4]]</f>
        <v>25520</v>
      </c>
    </row>
    <row r="324" spans="1:15">
      <c r="A324" s="9" t="s">
        <v>34</v>
      </c>
      <c r="B324" t="s">
        <v>877</v>
      </c>
      <c r="C324" t="s">
        <v>104</v>
      </c>
      <c r="D324" t="s">
        <v>1025</v>
      </c>
      <c r="F324" s="9" t="s">
        <v>834</v>
      </c>
      <c r="G324">
        <v>65</v>
      </c>
      <c r="H324">
        <v>0</v>
      </c>
      <c r="I324" s="34">
        <v>5</v>
      </c>
      <c r="J324">
        <f>+Tabla32[[#This Row],[BALANCE INICIAL]]+Tabla32[[#This Row],[ENTRADAS]]-Tabla32[[#This Row],[SALIDAS]]</f>
        <v>60</v>
      </c>
      <c r="K324" s="2">
        <v>420</v>
      </c>
      <c r="L324" s="2">
        <f>+Tabla32[[#This Row],[BALANCE INICIAL]]*Tabla32[[#This Row],[PRECIO]]</f>
        <v>27300</v>
      </c>
      <c r="M324" s="2">
        <f>+Tabla32[[#This Row],[ENTRADAS]]*Tabla32[[#This Row],[PRECIO]]</f>
        <v>0</v>
      </c>
      <c r="N324" s="2">
        <f>+Tabla32[[#This Row],[SALIDAS]]*Tabla32[[#This Row],[PRECIO]]</f>
        <v>2100</v>
      </c>
      <c r="O324" s="2">
        <f>+Tabla32[[#This Row],[BALANCE INICIAL2]]+Tabla32[[#This Row],[ENTRADAS3]]-Tabla32[[#This Row],[SALIDAS4]]</f>
        <v>25200</v>
      </c>
    </row>
    <row r="325" spans="1:15" ht="14.25" customHeight="1">
      <c r="A325" s="9" t="s">
        <v>29</v>
      </c>
      <c r="B325" t="s">
        <v>878</v>
      </c>
      <c r="C325" t="s">
        <v>102</v>
      </c>
      <c r="D325" t="s">
        <v>561</v>
      </c>
      <c r="F325" s="9" t="s">
        <v>834</v>
      </c>
      <c r="G325">
        <v>2</v>
      </c>
      <c r="H325">
        <v>0</v>
      </c>
      <c r="I325" s="34">
        <v>0</v>
      </c>
      <c r="J325">
        <f>+Tabla32[[#This Row],[BALANCE INICIAL]]+Tabla32[[#This Row],[ENTRADAS]]-Tabla32[[#This Row],[SALIDAS]]</f>
        <v>2</v>
      </c>
      <c r="K325" s="2">
        <v>153.05000000000001</v>
      </c>
      <c r="L325" s="2">
        <f>+Tabla32[[#This Row],[BALANCE INICIAL]]*Tabla32[[#This Row],[PRECIO]]</f>
        <v>306.10000000000002</v>
      </c>
      <c r="M325" s="2">
        <f>+Tabla32[[#This Row],[ENTRADAS]]*Tabla32[[#This Row],[PRECIO]]</f>
        <v>0</v>
      </c>
      <c r="N325" s="2">
        <f>+Tabla32[[#This Row],[SALIDAS]]*Tabla32[[#This Row],[PRECIO]]</f>
        <v>0</v>
      </c>
      <c r="O325" s="2">
        <f>+Tabla32[[#This Row],[BALANCE INICIAL2]]+Tabla32[[#This Row],[ENTRADAS3]]-Tabla32[[#This Row],[SALIDAS4]]</f>
        <v>306.10000000000002</v>
      </c>
    </row>
    <row r="326" spans="1:15" ht="17.25" customHeight="1">
      <c r="A326" s="13" t="s">
        <v>31</v>
      </c>
      <c r="B326" s="37" t="s">
        <v>897</v>
      </c>
      <c r="C326" s="36" t="s">
        <v>75</v>
      </c>
      <c r="D326" t="s">
        <v>228</v>
      </c>
      <c r="F326" s="9" t="s">
        <v>820</v>
      </c>
      <c r="G326">
        <v>46</v>
      </c>
      <c r="H326">
        <v>0</v>
      </c>
      <c r="I326" s="34">
        <v>0</v>
      </c>
      <c r="J326">
        <f>+Tabla32[[#This Row],[BALANCE INICIAL]]+Tabla32[[#This Row],[ENTRADAS]]-Tabla32[[#This Row],[SALIDAS]]</f>
        <v>46</v>
      </c>
      <c r="K326" s="2">
        <v>170</v>
      </c>
      <c r="L326" s="2">
        <f>+Tabla32[[#This Row],[BALANCE INICIAL]]*Tabla32[[#This Row],[PRECIO]]</f>
        <v>7820</v>
      </c>
      <c r="M326" s="2">
        <f>+Tabla32[[#This Row],[ENTRADAS]]*Tabla32[[#This Row],[PRECIO]]</f>
        <v>0</v>
      </c>
      <c r="N326" s="2">
        <f>+Tabla32[[#This Row],[SALIDAS]]*Tabla32[[#This Row],[PRECIO]]</f>
        <v>0</v>
      </c>
      <c r="O326" s="2">
        <f>+Tabla32[[#This Row],[BALANCE INICIAL2]]+Tabla32[[#This Row],[ENTRADAS3]]-Tabla32[[#This Row],[SALIDAS4]]</f>
        <v>7820</v>
      </c>
    </row>
    <row r="327" spans="1:15">
      <c r="A327" s="9" t="s">
        <v>28</v>
      </c>
      <c r="B327" t="s">
        <v>884</v>
      </c>
      <c r="C327" t="s">
        <v>74</v>
      </c>
      <c r="D327" t="s">
        <v>229</v>
      </c>
      <c r="F327" s="9" t="s">
        <v>839</v>
      </c>
      <c r="G327">
        <v>81</v>
      </c>
      <c r="H327">
        <v>0</v>
      </c>
      <c r="I327" s="34">
        <v>0</v>
      </c>
      <c r="J327">
        <f>+Tabla32[[#This Row],[BALANCE INICIAL]]+Tabla32[[#This Row],[ENTRADAS]]-Tabla32[[#This Row],[SALIDAS]]</f>
        <v>81</v>
      </c>
      <c r="K327" s="2">
        <v>39</v>
      </c>
      <c r="L327" s="2">
        <f>+Tabla32[[#This Row],[BALANCE INICIAL]]*Tabla32[[#This Row],[PRECIO]]</f>
        <v>3159</v>
      </c>
      <c r="M327" s="2">
        <f>+Tabla32[[#This Row],[ENTRADAS]]*Tabla32[[#This Row],[PRECIO]]</f>
        <v>0</v>
      </c>
      <c r="N327" s="2">
        <f>+Tabla32[[#This Row],[SALIDAS]]*Tabla32[[#This Row],[PRECIO]]</f>
        <v>0</v>
      </c>
      <c r="O327" s="2">
        <f>+Tabla32[[#This Row],[BALANCE INICIAL2]]+Tabla32[[#This Row],[ENTRADAS3]]-Tabla32[[#This Row],[SALIDAS4]]</f>
        <v>3159</v>
      </c>
    </row>
    <row r="328" spans="1:15">
      <c r="A328" s="9" t="s">
        <v>29</v>
      </c>
      <c r="B328" t="s">
        <v>878</v>
      </c>
      <c r="C328" t="s">
        <v>102</v>
      </c>
      <c r="D328" t="s">
        <v>562</v>
      </c>
      <c r="F328" s="9" t="s">
        <v>865</v>
      </c>
      <c r="G328">
        <v>0</v>
      </c>
      <c r="H328">
        <v>0</v>
      </c>
      <c r="I328" s="34">
        <v>0</v>
      </c>
      <c r="J328">
        <f>+Tabla32[[#This Row],[BALANCE INICIAL]]+Tabla32[[#This Row],[ENTRADAS]]-Tabla32[[#This Row],[SALIDAS]]</f>
        <v>0</v>
      </c>
      <c r="K328" s="2">
        <v>80</v>
      </c>
      <c r="L328" s="2">
        <f>+Tabla32[[#This Row],[BALANCE INICIAL]]*Tabla32[[#This Row],[PRECIO]]</f>
        <v>0</v>
      </c>
      <c r="M328" s="2">
        <f>+Tabla32[[#This Row],[ENTRADAS]]*Tabla32[[#This Row],[PRECIO]]</f>
        <v>0</v>
      </c>
      <c r="N328" s="2">
        <f>+Tabla32[[#This Row],[SALIDAS]]*Tabla32[[#This Row],[PRECIO]]</f>
        <v>0</v>
      </c>
      <c r="O328" s="2">
        <f>+Tabla32[[#This Row],[BALANCE INICIAL2]]+Tabla32[[#This Row],[ENTRADAS3]]-Tabla32[[#This Row],[SALIDAS4]]</f>
        <v>0</v>
      </c>
    </row>
    <row r="329" spans="1:15">
      <c r="A329" s="9" t="s">
        <v>29</v>
      </c>
      <c r="B329" t="s">
        <v>878</v>
      </c>
      <c r="C329" t="s">
        <v>102</v>
      </c>
      <c r="D329" t="s">
        <v>563</v>
      </c>
      <c r="F329" s="9" t="s">
        <v>834</v>
      </c>
      <c r="G329">
        <v>4</v>
      </c>
      <c r="H329">
        <v>0</v>
      </c>
      <c r="I329" s="34">
        <v>0</v>
      </c>
      <c r="J329">
        <f>+Tabla32[[#This Row],[BALANCE INICIAL]]+Tabla32[[#This Row],[ENTRADAS]]-Tabla32[[#This Row],[SALIDAS]]</f>
        <v>4</v>
      </c>
      <c r="K329" s="2">
        <v>205</v>
      </c>
      <c r="L329" s="2">
        <f>+Tabla32[[#This Row],[BALANCE INICIAL]]*Tabla32[[#This Row],[PRECIO]]</f>
        <v>820</v>
      </c>
      <c r="M329" s="2">
        <f>+Tabla32[[#This Row],[ENTRADAS]]*Tabla32[[#This Row],[PRECIO]]</f>
        <v>0</v>
      </c>
      <c r="N329" s="2">
        <f>+Tabla32[[#This Row],[SALIDAS]]*Tabla32[[#This Row],[PRECIO]]</f>
        <v>0</v>
      </c>
      <c r="O329" s="2">
        <f>+Tabla32[[#This Row],[BALANCE INICIAL2]]+Tabla32[[#This Row],[ENTRADAS3]]-Tabla32[[#This Row],[SALIDAS4]]</f>
        <v>820</v>
      </c>
    </row>
    <row r="330" spans="1:15">
      <c r="A330" s="9" t="s">
        <v>39</v>
      </c>
      <c r="B330" t="s">
        <v>896</v>
      </c>
      <c r="C330" t="s">
        <v>85</v>
      </c>
      <c r="D330" t="s">
        <v>230</v>
      </c>
      <c r="F330" s="9" t="s">
        <v>820</v>
      </c>
      <c r="G330">
        <v>-5</v>
      </c>
      <c r="H330">
        <v>0</v>
      </c>
      <c r="I330" s="34">
        <v>0</v>
      </c>
      <c r="J330">
        <f>+Tabla32[[#This Row],[BALANCE INICIAL]]+Tabla32[[#This Row],[ENTRADAS]]-Tabla32[[#This Row],[SALIDAS]]</f>
        <v>-5</v>
      </c>
      <c r="K330" s="2">
        <v>512</v>
      </c>
      <c r="L330" s="2">
        <f>+Tabla32[[#This Row],[BALANCE INICIAL]]*Tabla32[[#This Row],[PRECIO]]</f>
        <v>-2560</v>
      </c>
      <c r="M330" s="2">
        <f>+Tabla32[[#This Row],[ENTRADAS]]*Tabla32[[#This Row],[PRECIO]]</f>
        <v>0</v>
      </c>
      <c r="N330" s="2">
        <f>+Tabla32[[#This Row],[SALIDAS]]*Tabla32[[#This Row],[PRECIO]]</f>
        <v>0</v>
      </c>
      <c r="O330" s="2">
        <f>+Tabla32[[#This Row],[BALANCE INICIAL2]]+Tabla32[[#This Row],[ENTRADAS3]]-Tabla32[[#This Row],[SALIDAS4]]</f>
        <v>-2560</v>
      </c>
    </row>
    <row r="331" spans="1:15">
      <c r="A331" s="9" t="s">
        <v>29</v>
      </c>
      <c r="B331" t="s">
        <v>878</v>
      </c>
      <c r="C331" t="s">
        <v>102</v>
      </c>
      <c r="D331" t="s">
        <v>564</v>
      </c>
      <c r="F331" s="9" t="s">
        <v>867</v>
      </c>
      <c r="G331">
        <v>15</v>
      </c>
      <c r="H331">
        <v>0</v>
      </c>
      <c r="I331" s="34">
        <v>0</v>
      </c>
      <c r="J331">
        <f>+Tabla32[[#This Row],[BALANCE INICIAL]]+Tabla32[[#This Row],[ENTRADAS]]-Tabla32[[#This Row],[SALIDAS]]</f>
        <v>15</v>
      </c>
      <c r="K331" s="2">
        <v>80</v>
      </c>
      <c r="L331" s="2">
        <f>+Tabla32[[#This Row],[BALANCE INICIAL]]*Tabla32[[#This Row],[PRECIO]]</f>
        <v>1200</v>
      </c>
      <c r="M331" s="2">
        <f>+Tabla32[[#This Row],[ENTRADAS]]*Tabla32[[#This Row],[PRECIO]]</f>
        <v>0</v>
      </c>
      <c r="N331" s="2">
        <f>+Tabla32[[#This Row],[SALIDAS]]*Tabla32[[#This Row],[PRECIO]]</f>
        <v>0</v>
      </c>
      <c r="O331" s="2">
        <f>+Tabla32[[#This Row],[BALANCE INICIAL2]]+Tabla32[[#This Row],[ENTRADAS3]]-Tabla32[[#This Row],[SALIDAS4]]</f>
        <v>1200</v>
      </c>
    </row>
    <row r="332" spans="1:15">
      <c r="A332" s="9" t="s">
        <v>29</v>
      </c>
      <c r="B332" t="s">
        <v>878</v>
      </c>
      <c r="C332" t="s">
        <v>102</v>
      </c>
      <c r="D332" t="s">
        <v>565</v>
      </c>
      <c r="F332" s="9" t="s">
        <v>867</v>
      </c>
      <c r="G332">
        <v>8</v>
      </c>
      <c r="H332">
        <v>0</v>
      </c>
      <c r="I332" s="34">
        <v>0</v>
      </c>
      <c r="J332">
        <f>+Tabla32[[#This Row],[BALANCE INICIAL]]+Tabla32[[#This Row],[ENTRADAS]]-Tabla32[[#This Row],[SALIDAS]]</f>
        <v>8</v>
      </c>
      <c r="K332" s="2">
        <v>160</v>
      </c>
      <c r="L332" s="2">
        <f>+Tabla32[[#This Row],[BALANCE INICIAL]]*Tabla32[[#This Row],[PRECIO]]</f>
        <v>1280</v>
      </c>
      <c r="M332" s="2">
        <f>+Tabla32[[#This Row],[ENTRADAS]]*Tabla32[[#This Row],[PRECIO]]</f>
        <v>0</v>
      </c>
      <c r="N332" s="2">
        <f>+Tabla32[[#This Row],[SALIDAS]]*Tabla32[[#This Row],[PRECIO]]</f>
        <v>0</v>
      </c>
      <c r="O332" s="2">
        <f>+Tabla32[[#This Row],[BALANCE INICIAL2]]+Tabla32[[#This Row],[ENTRADAS3]]-Tabla32[[#This Row],[SALIDAS4]]</f>
        <v>1280</v>
      </c>
    </row>
    <row r="333" spans="1:15">
      <c r="A333" s="9" t="s">
        <v>29</v>
      </c>
      <c r="B333" t="s">
        <v>878</v>
      </c>
      <c r="C333" t="s">
        <v>102</v>
      </c>
      <c r="D333" t="s">
        <v>566</v>
      </c>
      <c r="F333" s="9" t="s">
        <v>867</v>
      </c>
      <c r="G333">
        <v>2</v>
      </c>
      <c r="H333">
        <v>0</v>
      </c>
      <c r="I333" s="34">
        <v>0</v>
      </c>
      <c r="J333">
        <f>+Tabla32[[#This Row],[BALANCE INICIAL]]+Tabla32[[#This Row],[ENTRADAS]]-Tabla32[[#This Row],[SALIDAS]]</f>
        <v>2</v>
      </c>
      <c r="K333" s="2">
        <v>80</v>
      </c>
      <c r="L333" s="2">
        <f>+Tabla32[[#This Row],[BALANCE INICIAL]]*Tabla32[[#This Row],[PRECIO]]</f>
        <v>160</v>
      </c>
      <c r="M333" s="2">
        <f>+Tabla32[[#This Row],[ENTRADAS]]*Tabla32[[#This Row],[PRECIO]]</f>
        <v>0</v>
      </c>
      <c r="N333" s="2">
        <f>+Tabla32[[#This Row],[SALIDAS]]*Tabla32[[#This Row],[PRECIO]]</f>
        <v>0</v>
      </c>
      <c r="O333" s="2">
        <f>+Tabla32[[#This Row],[BALANCE INICIAL2]]+Tabla32[[#This Row],[ENTRADAS3]]-Tabla32[[#This Row],[SALIDAS4]]</f>
        <v>160</v>
      </c>
    </row>
    <row r="334" spans="1:15">
      <c r="A334" s="9" t="s">
        <v>29</v>
      </c>
      <c r="B334" t="s">
        <v>878</v>
      </c>
      <c r="C334" t="s">
        <v>102</v>
      </c>
      <c r="D334" t="s">
        <v>567</v>
      </c>
      <c r="F334" s="9" t="s">
        <v>867</v>
      </c>
      <c r="G334">
        <v>4</v>
      </c>
      <c r="H334">
        <v>0</v>
      </c>
      <c r="I334" s="34">
        <v>0</v>
      </c>
      <c r="J334">
        <f>+Tabla32[[#This Row],[BALANCE INICIAL]]+Tabla32[[#This Row],[ENTRADAS]]-Tabla32[[#This Row],[SALIDAS]]</f>
        <v>4</v>
      </c>
      <c r="K334" s="2">
        <v>80</v>
      </c>
      <c r="L334" s="2">
        <f>+Tabla32[[#This Row],[BALANCE INICIAL]]*Tabla32[[#This Row],[PRECIO]]</f>
        <v>320</v>
      </c>
      <c r="M334" s="2">
        <f>+Tabla32[[#This Row],[ENTRADAS]]*Tabla32[[#This Row],[PRECIO]]</f>
        <v>0</v>
      </c>
      <c r="N334" s="2">
        <f>+Tabla32[[#This Row],[SALIDAS]]*Tabla32[[#This Row],[PRECIO]]</f>
        <v>0</v>
      </c>
      <c r="O334" s="2">
        <f>+Tabla32[[#This Row],[BALANCE INICIAL2]]+Tabla32[[#This Row],[ENTRADAS3]]-Tabla32[[#This Row],[SALIDAS4]]</f>
        <v>320</v>
      </c>
    </row>
    <row r="335" spans="1:15">
      <c r="A335" s="9" t="s">
        <v>29</v>
      </c>
      <c r="B335" t="s">
        <v>878</v>
      </c>
      <c r="C335" t="s">
        <v>102</v>
      </c>
      <c r="D335" t="s">
        <v>568</v>
      </c>
      <c r="F335" s="9" t="s">
        <v>868</v>
      </c>
      <c r="G335">
        <v>2</v>
      </c>
      <c r="H335">
        <v>0</v>
      </c>
      <c r="I335" s="34">
        <v>0</v>
      </c>
      <c r="J335">
        <f>+Tabla32[[#This Row],[BALANCE INICIAL]]+Tabla32[[#This Row],[ENTRADAS]]-Tabla32[[#This Row],[SALIDAS]]</f>
        <v>2</v>
      </c>
      <c r="K335" s="2">
        <v>1249.99</v>
      </c>
      <c r="L335" s="2">
        <f>+Tabla32[[#This Row],[BALANCE INICIAL]]*Tabla32[[#This Row],[PRECIO]]</f>
        <v>2499.98</v>
      </c>
      <c r="M335" s="2">
        <f>+Tabla32[[#This Row],[ENTRADAS]]*Tabla32[[#This Row],[PRECIO]]</f>
        <v>0</v>
      </c>
      <c r="N335" s="2">
        <f>+Tabla32[[#This Row],[SALIDAS]]*Tabla32[[#This Row],[PRECIO]]</f>
        <v>0</v>
      </c>
      <c r="O335" s="2">
        <f>+Tabla32[[#This Row],[BALANCE INICIAL2]]+Tabla32[[#This Row],[ENTRADAS3]]-Tabla32[[#This Row],[SALIDAS4]]</f>
        <v>2499.98</v>
      </c>
    </row>
    <row r="336" spans="1:15">
      <c r="A336" s="9" t="s">
        <v>29</v>
      </c>
      <c r="B336" t="s">
        <v>878</v>
      </c>
      <c r="C336" t="s">
        <v>102</v>
      </c>
      <c r="D336" t="s">
        <v>569</v>
      </c>
      <c r="F336" s="9" t="s">
        <v>825</v>
      </c>
      <c r="G336">
        <v>3</v>
      </c>
      <c r="H336">
        <v>0</v>
      </c>
      <c r="I336" s="34">
        <v>0</v>
      </c>
      <c r="J336">
        <f>+Tabla32[[#This Row],[BALANCE INICIAL]]+Tabla32[[#This Row],[ENTRADAS]]-Tabla32[[#This Row],[SALIDAS]]</f>
        <v>3</v>
      </c>
      <c r="K336" s="2">
        <v>630.5</v>
      </c>
      <c r="L336" s="2">
        <f>+Tabla32[[#This Row],[BALANCE INICIAL]]*Tabla32[[#This Row],[PRECIO]]</f>
        <v>1891.5</v>
      </c>
      <c r="M336" s="2">
        <f>+Tabla32[[#This Row],[ENTRADAS]]*Tabla32[[#This Row],[PRECIO]]</f>
        <v>0</v>
      </c>
      <c r="N336" s="2">
        <f>+Tabla32[[#This Row],[SALIDAS]]*Tabla32[[#This Row],[PRECIO]]</f>
        <v>0</v>
      </c>
      <c r="O336" s="2">
        <f>+Tabla32[[#This Row],[BALANCE INICIAL2]]+Tabla32[[#This Row],[ENTRADAS3]]-Tabla32[[#This Row],[SALIDAS4]]</f>
        <v>1891.5</v>
      </c>
    </row>
    <row r="337" spans="1:15">
      <c r="A337" s="9" t="s">
        <v>29</v>
      </c>
      <c r="B337" t="s">
        <v>878</v>
      </c>
      <c r="C337" t="s">
        <v>102</v>
      </c>
      <c r="D337" t="s">
        <v>570</v>
      </c>
      <c r="F337" s="9" t="s">
        <v>834</v>
      </c>
      <c r="G337">
        <v>1</v>
      </c>
      <c r="H337">
        <v>0</v>
      </c>
      <c r="I337" s="34">
        <v>0</v>
      </c>
      <c r="J337">
        <f>+Tabla32[[#This Row],[BALANCE INICIAL]]+Tabla32[[#This Row],[ENTRADAS]]-Tabla32[[#This Row],[SALIDAS]]</f>
        <v>1</v>
      </c>
      <c r="K337" s="2">
        <v>170.5</v>
      </c>
      <c r="L337" s="2">
        <f>+Tabla32[[#This Row],[BALANCE INICIAL]]*Tabla32[[#This Row],[PRECIO]]</f>
        <v>170.5</v>
      </c>
      <c r="M337" s="2">
        <f>+Tabla32[[#This Row],[ENTRADAS]]*Tabla32[[#This Row],[PRECIO]]</f>
        <v>0</v>
      </c>
      <c r="N337" s="2">
        <f>+Tabla32[[#This Row],[SALIDAS]]*Tabla32[[#This Row],[PRECIO]]</f>
        <v>0</v>
      </c>
      <c r="O337" s="2">
        <f>+Tabla32[[#This Row],[BALANCE INICIAL2]]+Tabla32[[#This Row],[ENTRADAS3]]-Tabla32[[#This Row],[SALIDAS4]]</f>
        <v>170.5</v>
      </c>
    </row>
    <row r="338" spans="1:15">
      <c r="A338" s="9" t="s">
        <v>28</v>
      </c>
      <c r="B338" t="s">
        <v>884</v>
      </c>
      <c r="C338" t="s">
        <v>74</v>
      </c>
      <c r="D338" t="s">
        <v>231</v>
      </c>
      <c r="F338" s="9" t="s">
        <v>820</v>
      </c>
      <c r="G338">
        <v>158</v>
      </c>
      <c r="H338">
        <v>0</v>
      </c>
      <c r="I338" s="34">
        <v>0</v>
      </c>
      <c r="J338">
        <f>+Tabla32[[#This Row],[BALANCE INICIAL]]+Tabla32[[#This Row],[ENTRADAS]]-Tabla32[[#This Row],[SALIDAS]]</f>
        <v>158</v>
      </c>
      <c r="K338" s="2">
        <v>11.5</v>
      </c>
      <c r="L338" s="2">
        <f>+Tabla32[[#This Row],[BALANCE INICIAL]]*Tabla32[[#This Row],[PRECIO]]</f>
        <v>1817</v>
      </c>
      <c r="M338" s="2">
        <f>+Tabla32[[#This Row],[ENTRADAS]]*Tabla32[[#This Row],[PRECIO]]</f>
        <v>0</v>
      </c>
      <c r="N338" s="2">
        <f>+Tabla32[[#This Row],[SALIDAS]]*Tabla32[[#This Row],[PRECIO]]</f>
        <v>0</v>
      </c>
      <c r="O338" s="2">
        <f>+Tabla32[[#This Row],[BALANCE INICIAL2]]+Tabla32[[#This Row],[ENTRADAS3]]-Tabla32[[#This Row],[SALIDAS4]]</f>
        <v>1817</v>
      </c>
    </row>
    <row r="339" spans="1:15">
      <c r="A339" s="9" t="s">
        <v>28</v>
      </c>
      <c r="B339" t="s">
        <v>884</v>
      </c>
      <c r="C339" t="s">
        <v>74</v>
      </c>
      <c r="D339" t="s">
        <v>232</v>
      </c>
      <c r="F339" s="9" t="s">
        <v>820</v>
      </c>
      <c r="G339">
        <v>286</v>
      </c>
      <c r="H339">
        <v>0</v>
      </c>
      <c r="I339" s="34">
        <v>0</v>
      </c>
      <c r="J339">
        <f>+Tabla32[[#This Row],[BALANCE INICIAL]]+Tabla32[[#This Row],[ENTRADAS]]-Tabla32[[#This Row],[SALIDAS]]</f>
        <v>286</v>
      </c>
      <c r="K339" s="2">
        <v>125.5</v>
      </c>
      <c r="L339" s="2">
        <f>+Tabla32[[#This Row],[BALANCE INICIAL]]*Tabla32[[#This Row],[PRECIO]]</f>
        <v>35893</v>
      </c>
      <c r="M339" s="2">
        <f>+Tabla32[[#This Row],[ENTRADAS]]*Tabla32[[#This Row],[PRECIO]]</f>
        <v>0</v>
      </c>
      <c r="N339" s="2">
        <f>+Tabla32[[#This Row],[SALIDAS]]*Tabla32[[#This Row],[PRECIO]]</f>
        <v>0</v>
      </c>
      <c r="O339" s="2">
        <f>+Tabla32[[#This Row],[BALANCE INICIAL2]]+Tabla32[[#This Row],[ENTRADAS3]]-Tabla32[[#This Row],[SALIDAS4]]</f>
        <v>35893</v>
      </c>
    </row>
    <row r="340" spans="1:15">
      <c r="A340" s="9" t="s">
        <v>59</v>
      </c>
      <c r="B340" t="s">
        <v>880</v>
      </c>
      <c r="C340" t="s">
        <v>107</v>
      </c>
      <c r="D340" t="s">
        <v>704</v>
      </c>
      <c r="F340" s="9" t="s">
        <v>834</v>
      </c>
      <c r="G340">
        <v>0</v>
      </c>
      <c r="H340">
        <v>0</v>
      </c>
      <c r="I340" s="34">
        <v>0</v>
      </c>
      <c r="J340">
        <f>+Tabla32[[#This Row],[BALANCE INICIAL]]+Tabla32[[#This Row],[ENTRADAS]]-Tabla32[[#This Row],[SALIDAS]]</f>
        <v>0</v>
      </c>
      <c r="K340" s="2">
        <v>350</v>
      </c>
      <c r="L340" s="2">
        <f>+Tabla32[[#This Row],[BALANCE INICIAL]]*Tabla32[[#This Row],[PRECIO]]</f>
        <v>0</v>
      </c>
      <c r="M340" s="2">
        <f>+Tabla32[[#This Row],[ENTRADAS]]*Tabla32[[#This Row],[PRECIO]]</f>
        <v>0</v>
      </c>
      <c r="N340" s="2">
        <f>+Tabla32[[#This Row],[SALIDAS]]*Tabla32[[#This Row],[PRECIO]]</f>
        <v>0</v>
      </c>
      <c r="O340" s="2">
        <f>+Tabla32[[#This Row],[BALANCE INICIAL2]]+Tabla32[[#This Row],[ENTRADAS3]]-Tabla32[[#This Row],[SALIDAS4]]</f>
        <v>0</v>
      </c>
    </row>
    <row r="341" spans="1:15">
      <c r="A341" s="9" t="s">
        <v>28</v>
      </c>
      <c r="B341" t="s">
        <v>884</v>
      </c>
      <c r="C341" t="s">
        <v>74</v>
      </c>
      <c r="D341" t="s">
        <v>1006</v>
      </c>
      <c r="F341" s="9" t="s">
        <v>820</v>
      </c>
      <c r="G341">
        <v>2</v>
      </c>
      <c r="H341">
        <v>0</v>
      </c>
      <c r="I341" s="34">
        <v>2</v>
      </c>
      <c r="J341">
        <f>+Tabla32[[#This Row],[BALANCE INICIAL]]+Tabla32[[#This Row],[ENTRADAS]]-Tabla32[[#This Row],[SALIDAS]]</f>
        <v>0</v>
      </c>
      <c r="K341" s="2">
        <v>90</v>
      </c>
      <c r="L341" s="2">
        <f>+Tabla32[[#This Row],[BALANCE INICIAL]]*Tabla32[[#This Row],[PRECIO]]</f>
        <v>180</v>
      </c>
      <c r="M341" s="2">
        <f>+Tabla32[[#This Row],[ENTRADAS]]*Tabla32[[#This Row],[PRECIO]]</f>
        <v>0</v>
      </c>
      <c r="N341" s="2">
        <f>+Tabla32[[#This Row],[SALIDAS]]*Tabla32[[#This Row],[PRECIO]]</f>
        <v>180</v>
      </c>
      <c r="O341" s="2">
        <f>+Tabla32[[#This Row],[BALANCE INICIAL2]]+Tabla32[[#This Row],[ENTRADAS3]]-Tabla32[[#This Row],[SALIDAS4]]</f>
        <v>0</v>
      </c>
    </row>
    <row r="342" spans="1:15">
      <c r="A342" s="9" t="s">
        <v>28</v>
      </c>
      <c r="B342" t="s">
        <v>884</v>
      </c>
      <c r="C342" t="s">
        <v>74</v>
      </c>
      <c r="D342" t="s">
        <v>233</v>
      </c>
      <c r="F342" s="9" t="s">
        <v>839</v>
      </c>
      <c r="G342">
        <v>680</v>
      </c>
      <c r="H342">
        <v>0</v>
      </c>
      <c r="I342" s="34">
        <v>0</v>
      </c>
      <c r="J342">
        <f>+Tabla32[[#This Row],[BALANCE INICIAL]]+Tabla32[[#This Row],[ENTRADAS]]-Tabla32[[#This Row],[SALIDAS]]</f>
        <v>680</v>
      </c>
      <c r="K342" s="2">
        <v>21</v>
      </c>
      <c r="L342" s="2">
        <f>+Tabla32[[#This Row],[BALANCE INICIAL]]*Tabla32[[#This Row],[PRECIO]]</f>
        <v>14280</v>
      </c>
      <c r="M342" s="2">
        <f>+Tabla32[[#This Row],[ENTRADAS]]*Tabla32[[#This Row],[PRECIO]]</f>
        <v>0</v>
      </c>
      <c r="N342" s="2">
        <f>+Tabla32[[#This Row],[SALIDAS]]*Tabla32[[#This Row],[PRECIO]]</f>
        <v>0</v>
      </c>
      <c r="O342" s="2">
        <f>+Tabla32[[#This Row],[BALANCE INICIAL2]]+Tabla32[[#This Row],[ENTRADAS3]]-Tabla32[[#This Row],[SALIDAS4]]</f>
        <v>14280</v>
      </c>
    </row>
    <row r="343" spans="1:15">
      <c r="A343" s="9" t="s">
        <v>30</v>
      </c>
      <c r="B343" s="17" t="s">
        <v>876</v>
      </c>
      <c r="C343" t="s">
        <v>73</v>
      </c>
      <c r="D343" t="s">
        <v>138</v>
      </c>
      <c r="F343" s="9" t="s">
        <v>820</v>
      </c>
      <c r="G343">
        <v>0</v>
      </c>
      <c r="H343">
        <v>0</v>
      </c>
      <c r="I343" s="34">
        <v>0</v>
      </c>
      <c r="J343">
        <f>+Tabla32[[#This Row],[BALANCE INICIAL]]+Tabla32[[#This Row],[ENTRADAS]]-Tabla32[[#This Row],[SALIDAS]]</f>
        <v>0</v>
      </c>
      <c r="K343" s="2">
        <v>350</v>
      </c>
      <c r="L343" s="2">
        <f>+Tabla32[[#This Row],[BALANCE INICIAL]]*Tabla32[[#This Row],[PRECIO]]</f>
        <v>0</v>
      </c>
      <c r="M343" s="2">
        <f>+Tabla32[[#This Row],[ENTRADAS]]*Tabla32[[#This Row],[PRECIO]]</f>
        <v>0</v>
      </c>
      <c r="N343" s="2">
        <f>+Tabla32[[#This Row],[SALIDAS]]*Tabla32[[#This Row],[PRECIO]]</f>
        <v>0</v>
      </c>
      <c r="O343" s="2">
        <f>+Tabla32[[#This Row],[BALANCE INICIAL2]]+Tabla32[[#This Row],[ENTRADAS3]]-Tabla32[[#This Row],[SALIDAS4]]</f>
        <v>0</v>
      </c>
    </row>
    <row r="344" spans="1:15">
      <c r="A344" s="9" t="s">
        <v>30</v>
      </c>
      <c r="B344" s="17" t="s">
        <v>876</v>
      </c>
      <c r="C344" t="s">
        <v>73</v>
      </c>
      <c r="D344" t="s">
        <v>139</v>
      </c>
      <c r="F344" s="9" t="s">
        <v>820</v>
      </c>
      <c r="G344">
        <v>0</v>
      </c>
      <c r="H344">
        <v>0</v>
      </c>
      <c r="I344" s="34">
        <v>0</v>
      </c>
      <c r="J344">
        <f>+Tabla32[[#This Row],[BALANCE INICIAL]]+Tabla32[[#This Row],[ENTRADAS]]-Tabla32[[#This Row],[SALIDAS]]</f>
        <v>0</v>
      </c>
      <c r="K344" s="2">
        <v>350</v>
      </c>
      <c r="L344" s="2">
        <f>+Tabla32[[#This Row],[BALANCE INICIAL]]*Tabla32[[#This Row],[PRECIO]]</f>
        <v>0</v>
      </c>
      <c r="M344" s="2">
        <f>+Tabla32[[#This Row],[ENTRADAS]]*Tabla32[[#This Row],[PRECIO]]</f>
        <v>0</v>
      </c>
      <c r="N344" s="2">
        <f>+Tabla32[[#This Row],[SALIDAS]]*Tabla32[[#This Row],[PRECIO]]</f>
        <v>0</v>
      </c>
      <c r="O344" s="2">
        <f>+Tabla32[[#This Row],[BALANCE INICIAL2]]+Tabla32[[#This Row],[ENTRADAS3]]-Tabla32[[#This Row],[SALIDAS4]]</f>
        <v>0</v>
      </c>
    </row>
    <row r="345" spans="1:15" ht="15" customHeight="1">
      <c r="A345" s="13" t="s">
        <v>31</v>
      </c>
      <c r="B345" s="37" t="s">
        <v>897</v>
      </c>
      <c r="C345" s="36" t="s">
        <v>75</v>
      </c>
      <c r="D345" t="s">
        <v>234</v>
      </c>
      <c r="F345" s="9" t="s">
        <v>848</v>
      </c>
      <c r="G345">
        <v>24</v>
      </c>
      <c r="H345">
        <v>0</v>
      </c>
      <c r="I345" s="34">
        <v>24</v>
      </c>
      <c r="J345">
        <f>+Tabla32[[#This Row],[BALANCE INICIAL]]+Tabla32[[#This Row],[ENTRADAS]]-Tabla32[[#This Row],[SALIDAS]]</f>
        <v>0</v>
      </c>
      <c r="K345" s="2">
        <v>546</v>
      </c>
      <c r="L345" s="2">
        <f>+Tabla32[[#This Row],[BALANCE INICIAL]]*Tabla32[[#This Row],[PRECIO]]</f>
        <v>13104</v>
      </c>
      <c r="M345" s="2">
        <f>+Tabla32[[#This Row],[ENTRADAS]]*Tabla32[[#This Row],[PRECIO]]</f>
        <v>0</v>
      </c>
      <c r="N345" s="2">
        <f>+Tabla32[[#This Row],[SALIDAS]]*Tabla32[[#This Row],[PRECIO]]</f>
        <v>13104</v>
      </c>
      <c r="O345" s="2">
        <f>+Tabla32[[#This Row],[BALANCE INICIAL2]]+Tabla32[[#This Row],[ENTRADAS3]]-Tabla32[[#This Row],[SALIDAS4]]</f>
        <v>0</v>
      </c>
    </row>
    <row r="346" spans="1:15">
      <c r="A346" s="9" t="s">
        <v>30</v>
      </c>
      <c r="B346" s="17" t="s">
        <v>876</v>
      </c>
      <c r="C346" t="s">
        <v>73</v>
      </c>
      <c r="D346" t="s">
        <v>235</v>
      </c>
      <c r="F346" s="9" t="s">
        <v>849</v>
      </c>
      <c r="G346">
        <v>108</v>
      </c>
      <c r="H346">
        <v>0</v>
      </c>
      <c r="I346" s="34">
        <v>0</v>
      </c>
      <c r="J346">
        <f>+Tabla32[[#This Row],[BALANCE INICIAL]]+Tabla32[[#This Row],[ENTRADAS]]-Tabla32[[#This Row],[SALIDAS]]</f>
        <v>108</v>
      </c>
      <c r="K346" s="2">
        <v>1095</v>
      </c>
      <c r="L346" s="2">
        <f>+Tabla32[[#This Row],[BALANCE INICIAL]]*Tabla32[[#This Row],[PRECIO]]</f>
        <v>118260</v>
      </c>
      <c r="M346" s="2">
        <f>+Tabla32[[#This Row],[ENTRADAS]]*Tabla32[[#This Row],[PRECIO]]</f>
        <v>0</v>
      </c>
      <c r="N346" s="2">
        <f>+Tabla32[[#This Row],[SALIDAS]]*Tabla32[[#This Row],[PRECIO]]</f>
        <v>0</v>
      </c>
      <c r="O346" s="2">
        <f>+Tabla32[[#This Row],[BALANCE INICIAL2]]+Tabla32[[#This Row],[ENTRADAS3]]-Tabla32[[#This Row],[SALIDAS4]]</f>
        <v>118260</v>
      </c>
    </row>
    <row r="347" spans="1:15" ht="16.5" customHeight="1">
      <c r="A347" s="13" t="s">
        <v>31</v>
      </c>
      <c r="B347" s="37" t="s">
        <v>897</v>
      </c>
      <c r="C347" s="36" t="s">
        <v>75</v>
      </c>
      <c r="D347" t="s">
        <v>236</v>
      </c>
      <c r="F347" s="9" t="s">
        <v>848</v>
      </c>
      <c r="G347">
        <v>24</v>
      </c>
      <c r="H347">
        <v>0</v>
      </c>
      <c r="I347" s="34">
        <v>12</v>
      </c>
      <c r="J347">
        <f>+Tabla32[[#This Row],[BALANCE INICIAL]]+Tabla32[[#This Row],[ENTRADAS]]-Tabla32[[#This Row],[SALIDAS]]</f>
        <v>12</v>
      </c>
      <c r="K347" s="2">
        <v>175</v>
      </c>
      <c r="L347" s="2">
        <f>+Tabla32[[#This Row],[BALANCE INICIAL]]*Tabla32[[#This Row],[PRECIO]]</f>
        <v>4200</v>
      </c>
      <c r="M347" s="2">
        <f>+Tabla32[[#This Row],[ENTRADAS]]*Tabla32[[#This Row],[PRECIO]]</f>
        <v>0</v>
      </c>
      <c r="N347" s="2">
        <f>+Tabla32[[#This Row],[SALIDAS]]*Tabla32[[#This Row],[PRECIO]]</f>
        <v>2100</v>
      </c>
      <c r="O347" s="2">
        <f>+Tabla32[[#This Row],[BALANCE INICIAL2]]+Tabla32[[#This Row],[ENTRADAS3]]-Tabla32[[#This Row],[SALIDAS4]]</f>
        <v>2100</v>
      </c>
    </row>
    <row r="348" spans="1:15">
      <c r="A348" s="9" t="s">
        <v>35</v>
      </c>
      <c r="B348" s="17" t="s">
        <v>883</v>
      </c>
      <c r="C348" t="s">
        <v>81</v>
      </c>
      <c r="D348" t="s">
        <v>438</v>
      </c>
      <c r="F348" s="9" t="s">
        <v>820</v>
      </c>
      <c r="G348">
        <v>6</v>
      </c>
      <c r="H348">
        <v>0</v>
      </c>
      <c r="I348" s="34">
        <v>0</v>
      </c>
      <c r="J348">
        <f>+Tabla32[[#This Row],[BALANCE INICIAL]]+Tabla32[[#This Row],[ENTRADAS]]-Tabla32[[#This Row],[SALIDAS]]</f>
        <v>6</v>
      </c>
      <c r="K348" s="2">
        <v>151.86000000000001</v>
      </c>
      <c r="L348" s="2">
        <f>+Tabla32[[#This Row],[BALANCE INICIAL]]*Tabla32[[#This Row],[PRECIO]]</f>
        <v>911.16000000000008</v>
      </c>
      <c r="M348" s="2">
        <f>+Tabla32[[#This Row],[ENTRADAS]]*Tabla32[[#This Row],[PRECIO]]</f>
        <v>0</v>
      </c>
      <c r="N348" s="2">
        <f>+Tabla32[[#This Row],[SALIDAS]]*Tabla32[[#This Row],[PRECIO]]</f>
        <v>0</v>
      </c>
      <c r="O348" s="2">
        <f>+Tabla32[[#This Row],[BALANCE INICIAL2]]+Tabla32[[#This Row],[ENTRADAS3]]-Tabla32[[#This Row],[SALIDAS4]]</f>
        <v>911.16000000000008</v>
      </c>
    </row>
    <row r="349" spans="1:15" ht="17.25" customHeight="1">
      <c r="A349" s="13" t="s">
        <v>31</v>
      </c>
      <c r="B349" s="37" t="s">
        <v>897</v>
      </c>
      <c r="C349" s="36" t="s">
        <v>75</v>
      </c>
      <c r="D349" t="s">
        <v>237</v>
      </c>
      <c r="F349" s="9" t="s">
        <v>837</v>
      </c>
      <c r="G349">
        <v>1</v>
      </c>
      <c r="H349">
        <v>0</v>
      </c>
      <c r="I349" s="34">
        <v>1</v>
      </c>
      <c r="J349">
        <f>+Tabla32[[#This Row],[BALANCE INICIAL]]+Tabla32[[#This Row],[ENTRADAS]]-Tabla32[[#This Row],[SALIDAS]]</f>
        <v>0</v>
      </c>
      <c r="K349" s="2">
        <v>400</v>
      </c>
      <c r="L349" s="2">
        <f>+Tabla32[[#This Row],[BALANCE INICIAL]]*Tabla32[[#This Row],[PRECIO]]</f>
        <v>400</v>
      </c>
      <c r="M349" s="2">
        <f>+Tabla32[[#This Row],[ENTRADAS]]*Tabla32[[#This Row],[PRECIO]]</f>
        <v>0</v>
      </c>
      <c r="N349" s="2">
        <f>+Tabla32[[#This Row],[SALIDAS]]*Tabla32[[#This Row],[PRECIO]]</f>
        <v>400</v>
      </c>
      <c r="O349" s="2">
        <f>+Tabla32[[#This Row],[BALANCE INICIAL2]]+Tabla32[[#This Row],[ENTRADAS3]]-Tabla32[[#This Row],[SALIDAS4]]</f>
        <v>0</v>
      </c>
    </row>
    <row r="350" spans="1:15">
      <c r="A350" s="9" t="s">
        <v>28</v>
      </c>
      <c r="B350" t="s">
        <v>884</v>
      </c>
      <c r="C350" t="s">
        <v>74</v>
      </c>
      <c r="D350" t="s">
        <v>238</v>
      </c>
      <c r="F350" s="9" t="s">
        <v>820</v>
      </c>
      <c r="G350">
        <v>1</v>
      </c>
      <c r="H350">
        <v>0</v>
      </c>
      <c r="I350" s="34">
        <v>0</v>
      </c>
      <c r="J350">
        <f>+Tabla32[[#This Row],[BALANCE INICIAL]]+Tabla32[[#This Row],[ENTRADAS]]-Tabla32[[#This Row],[SALIDAS]]</f>
        <v>1</v>
      </c>
      <c r="K350" s="2">
        <v>1200</v>
      </c>
      <c r="L350" s="2">
        <f>+Tabla32[[#This Row],[BALANCE INICIAL]]*Tabla32[[#This Row],[PRECIO]]</f>
        <v>1200</v>
      </c>
      <c r="M350" s="2">
        <f>+Tabla32[[#This Row],[ENTRADAS]]*Tabla32[[#This Row],[PRECIO]]</f>
        <v>0</v>
      </c>
      <c r="N350" s="2">
        <f>+Tabla32[[#This Row],[SALIDAS]]*Tabla32[[#This Row],[PRECIO]]</f>
        <v>0</v>
      </c>
      <c r="O350" s="2">
        <f>+Tabla32[[#This Row],[BALANCE INICIAL2]]+Tabla32[[#This Row],[ENTRADAS3]]-Tabla32[[#This Row],[SALIDAS4]]</f>
        <v>1200</v>
      </c>
    </row>
    <row r="351" spans="1:15">
      <c r="A351" s="9" t="s">
        <v>29</v>
      </c>
      <c r="B351" t="s">
        <v>878</v>
      </c>
      <c r="C351" t="s">
        <v>102</v>
      </c>
      <c r="D351" t="s">
        <v>507</v>
      </c>
      <c r="F351" s="9" t="s">
        <v>820</v>
      </c>
      <c r="G351">
        <v>0</v>
      </c>
      <c r="H351">
        <v>0</v>
      </c>
      <c r="I351" s="34">
        <v>0</v>
      </c>
      <c r="J351">
        <f>+Tabla32[[#This Row],[BALANCE INICIAL]]+Tabla32[[#This Row],[ENTRADAS]]-Tabla32[[#This Row],[SALIDAS]]</f>
        <v>0</v>
      </c>
      <c r="K351" s="2">
        <v>9</v>
      </c>
      <c r="L351" s="2">
        <f>+Tabla32[[#This Row],[BALANCE INICIAL]]*Tabla32[[#This Row],[PRECIO]]</f>
        <v>0</v>
      </c>
      <c r="M351" s="2">
        <f>+Tabla32[[#This Row],[ENTRADAS]]*Tabla32[[#This Row],[PRECIO]]</f>
        <v>0</v>
      </c>
      <c r="N351" s="2">
        <f>+Tabla32[[#This Row],[SALIDAS]]*Tabla32[[#This Row],[PRECIO]]</f>
        <v>0</v>
      </c>
      <c r="O351" s="2">
        <f>+Tabla32[[#This Row],[BALANCE INICIAL2]]+Tabla32[[#This Row],[ENTRADAS3]]-Tabla32[[#This Row],[SALIDAS4]]</f>
        <v>0</v>
      </c>
    </row>
    <row r="352" spans="1:15">
      <c r="A352" s="9" t="s">
        <v>29</v>
      </c>
      <c r="B352" t="s">
        <v>878</v>
      </c>
      <c r="C352" t="s">
        <v>102</v>
      </c>
      <c r="D352" t="s">
        <v>571</v>
      </c>
      <c r="F352" s="9" t="s">
        <v>869</v>
      </c>
      <c r="G352">
        <v>1</v>
      </c>
      <c r="H352">
        <v>0</v>
      </c>
      <c r="I352" s="34">
        <v>0</v>
      </c>
      <c r="J352">
        <f>+Tabla32[[#This Row],[BALANCE INICIAL]]+Tabla32[[#This Row],[ENTRADAS]]-Tabla32[[#This Row],[SALIDAS]]</f>
        <v>1</v>
      </c>
      <c r="K352" s="2">
        <v>169</v>
      </c>
      <c r="L352" s="2">
        <f>+Tabla32[[#This Row],[BALANCE INICIAL]]*Tabla32[[#This Row],[PRECIO]]</f>
        <v>169</v>
      </c>
      <c r="M352" s="2">
        <f>+Tabla32[[#This Row],[ENTRADAS]]*Tabla32[[#This Row],[PRECIO]]</f>
        <v>0</v>
      </c>
      <c r="N352" s="2">
        <f>+Tabla32[[#This Row],[SALIDAS]]*Tabla32[[#This Row],[PRECIO]]</f>
        <v>0</v>
      </c>
      <c r="O352" s="2">
        <f>+Tabla32[[#This Row],[BALANCE INICIAL2]]+Tabla32[[#This Row],[ENTRADAS3]]-Tabla32[[#This Row],[SALIDAS4]]</f>
        <v>169</v>
      </c>
    </row>
    <row r="353" spans="1:15">
      <c r="A353" s="9" t="s">
        <v>29</v>
      </c>
      <c r="B353" t="s">
        <v>878</v>
      </c>
      <c r="C353" t="s">
        <v>102</v>
      </c>
      <c r="D353" t="s">
        <v>572</v>
      </c>
      <c r="F353" s="9" t="s">
        <v>834</v>
      </c>
      <c r="G353">
        <v>1</v>
      </c>
      <c r="H353">
        <v>0</v>
      </c>
      <c r="I353" s="34">
        <v>0</v>
      </c>
      <c r="J353">
        <f>+Tabla32[[#This Row],[BALANCE INICIAL]]+Tabla32[[#This Row],[ENTRADAS]]-Tabla32[[#This Row],[SALIDAS]]</f>
        <v>1</v>
      </c>
      <c r="K353" s="2">
        <v>159</v>
      </c>
      <c r="L353" s="2">
        <f>+Tabla32[[#This Row],[BALANCE INICIAL]]*Tabla32[[#This Row],[PRECIO]]</f>
        <v>159</v>
      </c>
      <c r="M353" s="2">
        <f>+Tabla32[[#This Row],[ENTRADAS]]*Tabla32[[#This Row],[PRECIO]]</f>
        <v>0</v>
      </c>
      <c r="N353" s="2">
        <f>+Tabla32[[#This Row],[SALIDAS]]*Tabla32[[#This Row],[PRECIO]]</f>
        <v>0</v>
      </c>
      <c r="O353" s="2">
        <f>+Tabla32[[#This Row],[BALANCE INICIAL2]]+Tabla32[[#This Row],[ENTRADAS3]]-Tabla32[[#This Row],[SALIDAS4]]</f>
        <v>159</v>
      </c>
    </row>
    <row r="354" spans="1:15">
      <c r="A354" s="9" t="s">
        <v>29</v>
      </c>
      <c r="B354" t="s">
        <v>878</v>
      </c>
      <c r="C354" t="s">
        <v>102</v>
      </c>
      <c r="D354" t="s">
        <v>604</v>
      </c>
      <c r="F354" s="9" t="s">
        <v>834</v>
      </c>
      <c r="G354">
        <v>10</v>
      </c>
      <c r="H354">
        <v>0</v>
      </c>
      <c r="I354" s="34">
        <v>0</v>
      </c>
      <c r="J354">
        <f>+Tabla32[[#This Row],[BALANCE INICIAL]]+Tabla32[[#This Row],[ENTRADAS]]-Tabla32[[#This Row],[SALIDAS]]</f>
        <v>10</v>
      </c>
      <c r="K354" s="2">
        <v>138.6</v>
      </c>
      <c r="L354" s="2">
        <f>+Tabla32[[#This Row],[BALANCE INICIAL]]*Tabla32[[#This Row],[PRECIO]]</f>
        <v>1386</v>
      </c>
      <c r="M354" s="2">
        <f>+Tabla32[[#This Row],[ENTRADAS]]*Tabla32[[#This Row],[PRECIO]]</f>
        <v>0</v>
      </c>
      <c r="N354" s="2">
        <f>+Tabla32[[#This Row],[SALIDAS]]*Tabla32[[#This Row],[PRECIO]]</f>
        <v>0</v>
      </c>
      <c r="O354" s="2">
        <f>+Tabla32[[#This Row],[BALANCE INICIAL2]]+Tabla32[[#This Row],[ENTRADAS3]]-Tabla32[[#This Row],[SALIDAS4]]</f>
        <v>1386</v>
      </c>
    </row>
    <row r="355" spans="1:15">
      <c r="A355" s="9" t="s">
        <v>29</v>
      </c>
      <c r="B355" t="s">
        <v>878</v>
      </c>
      <c r="C355" t="s">
        <v>102</v>
      </c>
      <c r="D355" t="s">
        <v>574</v>
      </c>
      <c r="F355" s="9" t="s">
        <v>866</v>
      </c>
      <c r="G355">
        <v>15</v>
      </c>
      <c r="H355">
        <v>0</v>
      </c>
      <c r="I355" s="34">
        <v>0</v>
      </c>
      <c r="J355">
        <f>+Tabla32[[#This Row],[BALANCE INICIAL]]+Tabla32[[#This Row],[ENTRADAS]]-Tabla32[[#This Row],[SALIDAS]]</f>
        <v>15</v>
      </c>
      <c r="K355" s="2">
        <v>85</v>
      </c>
      <c r="L355" s="2">
        <f>+Tabla32[[#This Row],[BALANCE INICIAL]]*Tabla32[[#This Row],[PRECIO]]</f>
        <v>1275</v>
      </c>
      <c r="M355" s="2">
        <f>+Tabla32[[#This Row],[ENTRADAS]]*Tabla32[[#This Row],[PRECIO]]</f>
        <v>0</v>
      </c>
      <c r="N355" s="2">
        <f>+Tabla32[[#This Row],[SALIDAS]]*Tabla32[[#This Row],[PRECIO]]</f>
        <v>0</v>
      </c>
      <c r="O355" s="2">
        <f>+Tabla32[[#This Row],[BALANCE INICIAL2]]+Tabla32[[#This Row],[ENTRADAS3]]-Tabla32[[#This Row],[SALIDAS4]]</f>
        <v>1275</v>
      </c>
    </row>
    <row r="356" spans="1:15">
      <c r="A356" s="9" t="s">
        <v>29</v>
      </c>
      <c r="B356" t="s">
        <v>878</v>
      </c>
      <c r="C356" t="s">
        <v>102</v>
      </c>
      <c r="D356" t="s">
        <v>573</v>
      </c>
      <c r="F356" s="9" t="s">
        <v>834</v>
      </c>
      <c r="G356">
        <v>5</v>
      </c>
      <c r="H356">
        <v>0</v>
      </c>
      <c r="I356" s="34">
        <v>0</v>
      </c>
      <c r="J356">
        <f>+Tabla32[[#This Row],[BALANCE INICIAL]]+Tabla32[[#This Row],[ENTRADAS]]-Tabla32[[#This Row],[SALIDAS]]</f>
        <v>5</v>
      </c>
      <c r="K356" s="2">
        <v>150</v>
      </c>
      <c r="L356" s="2">
        <f>+Tabla32[[#This Row],[BALANCE INICIAL]]*Tabla32[[#This Row],[PRECIO]]</f>
        <v>750</v>
      </c>
      <c r="M356" s="2">
        <f>+Tabla32[[#This Row],[ENTRADAS]]*Tabla32[[#This Row],[PRECIO]]</f>
        <v>0</v>
      </c>
      <c r="N356" s="2">
        <f>+Tabla32[[#This Row],[SALIDAS]]*Tabla32[[#This Row],[PRECIO]]</f>
        <v>0</v>
      </c>
      <c r="O356" s="2">
        <f>+Tabla32[[#This Row],[BALANCE INICIAL2]]+Tabla32[[#This Row],[ENTRADAS3]]-Tabla32[[#This Row],[SALIDAS4]]</f>
        <v>750</v>
      </c>
    </row>
    <row r="357" spans="1:15">
      <c r="A357" s="9" t="s">
        <v>29</v>
      </c>
      <c r="B357" t="s">
        <v>878</v>
      </c>
      <c r="C357" t="s">
        <v>102</v>
      </c>
      <c r="D357" t="s">
        <v>576</v>
      </c>
      <c r="F357" s="9" t="s">
        <v>834</v>
      </c>
      <c r="G357">
        <v>16</v>
      </c>
      <c r="H357">
        <v>0</v>
      </c>
      <c r="I357" s="34">
        <v>0</v>
      </c>
      <c r="J357">
        <f>+Tabla32[[#This Row],[BALANCE INICIAL]]+Tabla32[[#This Row],[ENTRADAS]]-Tabla32[[#This Row],[SALIDAS]]</f>
        <v>16</v>
      </c>
      <c r="K357" s="2">
        <v>140</v>
      </c>
      <c r="L357" s="2">
        <f>+Tabla32[[#This Row],[BALANCE INICIAL]]*Tabla32[[#This Row],[PRECIO]]</f>
        <v>2240</v>
      </c>
      <c r="M357" s="2">
        <f>+Tabla32[[#This Row],[ENTRADAS]]*Tabla32[[#This Row],[PRECIO]]</f>
        <v>0</v>
      </c>
      <c r="N357" s="2">
        <f>+Tabla32[[#This Row],[SALIDAS]]*Tabla32[[#This Row],[PRECIO]]</f>
        <v>0</v>
      </c>
      <c r="O357" s="2">
        <f>+Tabla32[[#This Row],[BALANCE INICIAL2]]+Tabla32[[#This Row],[ENTRADAS3]]-Tabla32[[#This Row],[SALIDAS4]]</f>
        <v>2240</v>
      </c>
    </row>
    <row r="358" spans="1:15">
      <c r="A358" s="9" t="s">
        <v>29</v>
      </c>
      <c r="B358" t="s">
        <v>878</v>
      </c>
      <c r="C358" t="s">
        <v>102</v>
      </c>
      <c r="D358" t="s">
        <v>575</v>
      </c>
      <c r="F358" s="9" t="s">
        <v>869</v>
      </c>
      <c r="G358">
        <v>3</v>
      </c>
      <c r="H358">
        <v>0</v>
      </c>
      <c r="I358" s="34">
        <v>0</v>
      </c>
      <c r="J358">
        <f>+Tabla32[[#This Row],[BALANCE INICIAL]]+Tabla32[[#This Row],[ENTRADAS]]-Tabla32[[#This Row],[SALIDAS]]</f>
        <v>3</v>
      </c>
      <c r="K358" s="2">
        <v>85</v>
      </c>
      <c r="L358" s="2">
        <f>+Tabla32[[#This Row],[BALANCE INICIAL]]*Tabla32[[#This Row],[PRECIO]]</f>
        <v>255</v>
      </c>
      <c r="M358" s="2">
        <f>+Tabla32[[#This Row],[ENTRADAS]]*Tabla32[[#This Row],[PRECIO]]</f>
        <v>0</v>
      </c>
      <c r="N358" s="2">
        <f>+Tabla32[[#This Row],[SALIDAS]]*Tabla32[[#This Row],[PRECIO]]</f>
        <v>0</v>
      </c>
      <c r="O358" s="2">
        <f>+Tabla32[[#This Row],[BALANCE INICIAL2]]+Tabla32[[#This Row],[ENTRADAS3]]-Tabla32[[#This Row],[SALIDAS4]]</f>
        <v>255</v>
      </c>
    </row>
    <row r="359" spans="1:15">
      <c r="A359" s="9" t="s">
        <v>29</v>
      </c>
      <c r="B359" t="s">
        <v>878</v>
      </c>
      <c r="C359" t="s">
        <v>102</v>
      </c>
      <c r="D359" t="s">
        <v>577</v>
      </c>
      <c r="F359" s="9" t="s">
        <v>834</v>
      </c>
      <c r="G359">
        <v>6</v>
      </c>
      <c r="H359">
        <v>0</v>
      </c>
      <c r="I359" s="34">
        <v>0</v>
      </c>
      <c r="J359">
        <f>+Tabla32[[#This Row],[BALANCE INICIAL]]+Tabla32[[#This Row],[ENTRADAS]]-Tabla32[[#This Row],[SALIDAS]]</f>
        <v>6</v>
      </c>
      <c r="K359" s="2">
        <v>150</v>
      </c>
      <c r="L359" s="2">
        <f>+Tabla32[[#This Row],[BALANCE INICIAL]]*Tabla32[[#This Row],[PRECIO]]</f>
        <v>900</v>
      </c>
      <c r="M359" s="2">
        <f>+Tabla32[[#This Row],[ENTRADAS]]*Tabla32[[#This Row],[PRECIO]]</f>
        <v>0</v>
      </c>
      <c r="N359" s="2">
        <f>+Tabla32[[#This Row],[SALIDAS]]*Tabla32[[#This Row],[PRECIO]]</f>
        <v>0</v>
      </c>
      <c r="O359" s="2">
        <f>+Tabla32[[#This Row],[BALANCE INICIAL2]]+Tabla32[[#This Row],[ENTRADAS3]]-Tabla32[[#This Row],[SALIDAS4]]</f>
        <v>900</v>
      </c>
    </row>
    <row r="360" spans="1:15">
      <c r="A360" s="9" t="s">
        <v>33</v>
      </c>
      <c r="B360" s="17" t="s">
        <v>879</v>
      </c>
      <c r="C360" t="s">
        <v>106</v>
      </c>
      <c r="D360" t="s">
        <v>705</v>
      </c>
      <c r="F360" s="9" t="s">
        <v>825</v>
      </c>
      <c r="G360">
        <v>2</v>
      </c>
      <c r="H360">
        <v>0</v>
      </c>
      <c r="I360" s="34">
        <v>0</v>
      </c>
      <c r="J360">
        <f>+Tabla32[[#This Row],[BALANCE INICIAL]]+Tabla32[[#This Row],[ENTRADAS]]-Tabla32[[#This Row],[SALIDAS]]</f>
        <v>2</v>
      </c>
      <c r="K360" s="2">
        <v>290</v>
      </c>
      <c r="L360" s="2">
        <f>+Tabla32[[#This Row],[BALANCE INICIAL]]*Tabla32[[#This Row],[PRECIO]]</f>
        <v>580</v>
      </c>
      <c r="M360" s="2">
        <f>+Tabla32[[#This Row],[ENTRADAS]]*Tabla32[[#This Row],[PRECIO]]</f>
        <v>0</v>
      </c>
      <c r="N360" s="2">
        <f>+Tabla32[[#This Row],[SALIDAS]]*Tabla32[[#This Row],[PRECIO]]</f>
        <v>0</v>
      </c>
      <c r="O360" s="2">
        <f>+Tabla32[[#This Row],[BALANCE INICIAL2]]+Tabla32[[#This Row],[ENTRADAS3]]-Tabla32[[#This Row],[SALIDAS4]]</f>
        <v>580</v>
      </c>
    </row>
    <row r="361" spans="1:15">
      <c r="A361" s="9" t="s">
        <v>29</v>
      </c>
      <c r="B361" t="s">
        <v>878</v>
      </c>
      <c r="C361" t="s">
        <v>102</v>
      </c>
      <c r="D361" t="s">
        <v>578</v>
      </c>
      <c r="F361" s="9" t="s">
        <v>834</v>
      </c>
      <c r="G361">
        <v>1</v>
      </c>
      <c r="H361">
        <v>0</v>
      </c>
      <c r="I361" s="34">
        <v>0</v>
      </c>
      <c r="J361">
        <f>+Tabla32[[#This Row],[BALANCE INICIAL]]+Tabla32[[#This Row],[ENTRADAS]]-Tabla32[[#This Row],[SALIDAS]]</f>
        <v>1</v>
      </c>
      <c r="K361" s="2">
        <v>23.73</v>
      </c>
      <c r="L361" s="2">
        <f>+Tabla32[[#This Row],[BALANCE INICIAL]]*Tabla32[[#This Row],[PRECIO]]</f>
        <v>23.73</v>
      </c>
      <c r="M361" s="2">
        <f>+Tabla32[[#This Row],[ENTRADAS]]*Tabla32[[#This Row],[PRECIO]]</f>
        <v>0</v>
      </c>
      <c r="N361" s="2">
        <f>+Tabla32[[#This Row],[SALIDAS]]*Tabla32[[#This Row],[PRECIO]]</f>
        <v>0</v>
      </c>
      <c r="O361" s="2">
        <f>+Tabla32[[#This Row],[BALANCE INICIAL2]]+Tabla32[[#This Row],[ENTRADAS3]]-Tabla32[[#This Row],[SALIDAS4]]</f>
        <v>23.73</v>
      </c>
    </row>
    <row r="362" spans="1:15">
      <c r="A362" s="9" t="s">
        <v>29</v>
      </c>
      <c r="B362" t="s">
        <v>878</v>
      </c>
      <c r="C362" t="s">
        <v>102</v>
      </c>
      <c r="D362" t="s">
        <v>579</v>
      </c>
      <c r="F362" s="9" t="s">
        <v>834</v>
      </c>
      <c r="G362">
        <v>1</v>
      </c>
      <c r="H362">
        <v>0</v>
      </c>
      <c r="I362" s="34">
        <v>0</v>
      </c>
      <c r="J362">
        <f>+Tabla32[[#This Row],[BALANCE INICIAL]]+Tabla32[[#This Row],[ENTRADAS]]-Tabla32[[#This Row],[SALIDAS]]</f>
        <v>1</v>
      </c>
      <c r="K362" s="2">
        <v>169</v>
      </c>
      <c r="L362" s="2">
        <f>+Tabla32[[#This Row],[BALANCE INICIAL]]*Tabla32[[#This Row],[PRECIO]]</f>
        <v>169</v>
      </c>
      <c r="M362" s="2">
        <f>+Tabla32[[#This Row],[ENTRADAS]]*Tabla32[[#This Row],[PRECIO]]</f>
        <v>0</v>
      </c>
      <c r="N362" s="2">
        <f>+Tabla32[[#This Row],[SALIDAS]]*Tabla32[[#This Row],[PRECIO]]</f>
        <v>0</v>
      </c>
      <c r="O362" s="2">
        <f>+Tabla32[[#This Row],[BALANCE INICIAL2]]+Tabla32[[#This Row],[ENTRADAS3]]-Tabla32[[#This Row],[SALIDAS4]]</f>
        <v>169</v>
      </c>
    </row>
    <row r="363" spans="1:15">
      <c r="A363" s="9" t="s">
        <v>29</v>
      </c>
      <c r="B363" t="s">
        <v>878</v>
      </c>
      <c r="C363" t="s">
        <v>102</v>
      </c>
      <c r="D363" t="s">
        <v>580</v>
      </c>
      <c r="F363" s="9" t="s">
        <v>834</v>
      </c>
      <c r="G363">
        <v>1</v>
      </c>
      <c r="H363">
        <v>0</v>
      </c>
      <c r="I363" s="34">
        <v>0</v>
      </c>
      <c r="J363">
        <f>+Tabla32[[#This Row],[BALANCE INICIAL]]+Tabla32[[#This Row],[ENTRADAS]]-Tabla32[[#This Row],[SALIDAS]]</f>
        <v>1</v>
      </c>
      <c r="K363" s="2">
        <v>239</v>
      </c>
      <c r="L363" s="2">
        <f>+Tabla32[[#This Row],[BALANCE INICIAL]]*Tabla32[[#This Row],[PRECIO]]</f>
        <v>239</v>
      </c>
      <c r="M363" s="2">
        <f>+Tabla32[[#This Row],[ENTRADAS]]*Tabla32[[#This Row],[PRECIO]]</f>
        <v>0</v>
      </c>
      <c r="N363" s="2">
        <f>+Tabla32[[#This Row],[SALIDAS]]*Tabla32[[#This Row],[PRECIO]]</f>
        <v>0</v>
      </c>
      <c r="O363" s="2">
        <f>+Tabla32[[#This Row],[BALANCE INICIAL2]]+Tabla32[[#This Row],[ENTRADAS3]]-Tabla32[[#This Row],[SALIDAS4]]</f>
        <v>239</v>
      </c>
    </row>
    <row r="364" spans="1:15">
      <c r="A364" s="9" t="s">
        <v>29</v>
      </c>
      <c r="B364" t="s">
        <v>878</v>
      </c>
      <c r="C364" t="s">
        <v>102</v>
      </c>
      <c r="D364" t="s">
        <v>581</v>
      </c>
      <c r="F364" s="9" t="s">
        <v>834</v>
      </c>
      <c r="G364">
        <v>5</v>
      </c>
      <c r="H364">
        <v>0</v>
      </c>
      <c r="I364" s="34">
        <v>0</v>
      </c>
      <c r="J364">
        <f>+Tabla32[[#This Row],[BALANCE INICIAL]]+Tabla32[[#This Row],[ENTRADAS]]-Tabla32[[#This Row],[SALIDAS]]</f>
        <v>5</v>
      </c>
      <c r="K364" s="2">
        <v>28</v>
      </c>
      <c r="L364" s="2">
        <f>+Tabla32[[#This Row],[BALANCE INICIAL]]*Tabla32[[#This Row],[PRECIO]]</f>
        <v>140</v>
      </c>
      <c r="M364" s="2">
        <f>+Tabla32[[#This Row],[ENTRADAS]]*Tabla32[[#This Row],[PRECIO]]</f>
        <v>0</v>
      </c>
      <c r="N364" s="2">
        <f>+Tabla32[[#This Row],[SALIDAS]]*Tabla32[[#This Row],[PRECIO]]</f>
        <v>0</v>
      </c>
      <c r="O364" s="2">
        <f>+Tabla32[[#This Row],[BALANCE INICIAL2]]+Tabla32[[#This Row],[ENTRADAS3]]-Tabla32[[#This Row],[SALIDAS4]]</f>
        <v>140</v>
      </c>
    </row>
    <row r="365" spans="1:15">
      <c r="A365" s="9" t="s">
        <v>29</v>
      </c>
      <c r="B365" t="s">
        <v>878</v>
      </c>
      <c r="C365" t="s">
        <v>102</v>
      </c>
      <c r="D365" t="s">
        <v>582</v>
      </c>
      <c r="F365" s="9" t="s">
        <v>834</v>
      </c>
      <c r="G365">
        <v>3</v>
      </c>
      <c r="H365">
        <v>0</v>
      </c>
      <c r="I365" s="34">
        <v>0</v>
      </c>
      <c r="J365">
        <f>+Tabla32[[#This Row],[BALANCE INICIAL]]+Tabla32[[#This Row],[ENTRADAS]]-Tabla32[[#This Row],[SALIDAS]]</f>
        <v>3</v>
      </c>
      <c r="K365" s="2">
        <v>88.98</v>
      </c>
      <c r="L365" s="2">
        <f>+Tabla32[[#This Row],[BALANCE INICIAL]]*Tabla32[[#This Row],[PRECIO]]</f>
        <v>266.94</v>
      </c>
      <c r="M365" s="2">
        <f>+Tabla32[[#This Row],[ENTRADAS]]*Tabla32[[#This Row],[PRECIO]]</f>
        <v>0</v>
      </c>
      <c r="N365" s="2">
        <f>+Tabla32[[#This Row],[SALIDAS]]*Tabla32[[#This Row],[PRECIO]]</f>
        <v>0</v>
      </c>
      <c r="O365" s="2">
        <f>+Tabla32[[#This Row],[BALANCE INICIAL2]]+Tabla32[[#This Row],[ENTRADAS3]]-Tabla32[[#This Row],[SALIDAS4]]</f>
        <v>266.94</v>
      </c>
    </row>
    <row r="366" spans="1:15">
      <c r="A366" s="9" t="s">
        <v>29</v>
      </c>
      <c r="B366" t="s">
        <v>878</v>
      </c>
      <c r="C366" t="s">
        <v>102</v>
      </c>
      <c r="D366" t="s">
        <v>583</v>
      </c>
      <c r="F366" s="9" t="s">
        <v>834</v>
      </c>
      <c r="G366">
        <v>4</v>
      </c>
      <c r="H366">
        <v>0</v>
      </c>
      <c r="I366" s="34">
        <v>0</v>
      </c>
      <c r="J366">
        <f>+Tabla32[[#This Row],[BALANCE INICIAL]]+Tabla32[[#This Row],[ENTRADAS]]-Tabla32[[#This Row],[SALIDAS]]</f>
        <v>4</v>
      </c>
      <c r="K366" s="2">
        <v>97</v>
      </c>
      <c r="L366" s="2">
        <f>+Tabla32[[#This Row],[BALANCE INICIAL]]*Tabla32[[#This Row],[PRECIO]]</f>
        <v>388</v>
      </c>
      <c r="M366" s="2">
        <f>+Tabla32[[#This Row],[ENTRADAS]]*Tabla32[[#This Row],[PRECIO]]</f>
        <v>0</v>
      </c>
      <c r="N366" s="2">
        <f>+Tabla32[[#This Row],[SALIDAS]]*Tabla32[[#This Row],[PRECIO]]</f>
        <v>0</v>
      </c>
      <c r="O366" s="2">
        <f>+Tabla32[[#This Row],[BALANCE INICIAL2]]+Tabla32[[#This Row],[ENTRADAS3]]-Tabla32[[#This Row],[SALIDAS4]]</f>
        <v>388</v>
      </c>
    </row>
    <row r="367" spans="1:15">
      <c r="A367" s="9" t="s">
        <v>29</v>
      </c>
      <c r="B367" t="s">
        <v>878</v>
      </c>
      <c r="C367" t="s">
        <v>102</v>
      </c>
      <c r="D367" t="s">
        <v>508</v>
      </c>
      <c r="F367" s="9" t="s">
        <v>908</v>
      </c>
      <c r="G367">
        <v>0</v>
      </c>
      <c r="H367">
        <v>0</v>
      </c>
      <c r="I367" s="34">
        <v>0</v>
      </c>
      <c r="J367">
        <f>+Tabla32[[#This Row],[BALANCE INICIAL]]+Tabla32[[#This Row],[ENTRADAS]]-Tabla32[[#This Row],[SALIDAS]]</f>
        <v>0</v>
      </c>
      <c r="K367" s="2">
        <v>54</v>
      </c>
      <c r="L367" s="2">
        <f>+Tabla32[[#This Row],[BALANCE INICIAL]]*Tabla32[[#This Row],[PRECIO]]</f>
        <v>0</v>
      </c>
      <c r="M367" s="2">
        <f>+Tabla32[[#This Row],[ENTRADAS]]*Tabla32[[#This Row],[PRECIO]]</f>
        <v>0</v>
      </c>
      <c r="N367" s="2">
        <f>+Tabla32[[#This Row],[SALIDAS]]*Tabla32[[#This Row],[PRECIO]]</f>
        <v>0</v>
      </c>
      <c r="O367" s="2">
        <f>+Tabla32[[#This Row],[BALANCE INICIAL2]]+Tabla32[[#This Row],[ENTRADAS3]]-Tabla32[[#This Row],[SALIDAS4]]</f>
        <v>0</v>
      </c>
    </row>
    <row r="368" spans="1:15">
      <c r="A368" s="9" t="s">
        <v>29</v>
      </c>
      <c r="B368" t="s">
        <v>878</v>
      </c>
      <c r="C368" t="s">
        <v>102</v>
      </c>
      <c r="D368" t="s">
        <v>584</v>
      </c>
      <c r="F368" s="9" t="s">
        <v>865</v>
      </c>
      <c r="G368">
        <v>1</v>
      </c>
      <c r="H368">
        <v>0</v>
      </c>
      <c r="I368" s="34">
        <v>0</v>
      </c>
      <c r="J368">
        <f>+Tabla32[[#This Row],[BALANCE INICIAL]]+Tabla32[[#This Row],[ENTRADAS]]-Tabla32[[#This Row],[SALIDAS]]</f>
        <v>1</v>
      </c>
      <c r="K368" s="2">
        <v>650</v>
      </c>
      <c r="L368" s="2">
        <f>+Tabla32[[#This Row],[BALANCE INICIAL]]*Tabla32[[#This Row],[PRECIO]]</f>
        <v>650</v>
      </c>
      <c r="M368" s="2">
        <f>+Tabla32[[#This Row],[ENTRADAS]]*Tabla32[[#This Row],[PRECIO]]</f>
        <v>0</v>
      </c>
      <c r="N368" s="2">
        <f>+Tabla32[[#This Row],[SALIDAS]]*Tabla32[[#This Row],[PRECIO]]</f>
        <v>0</v>
      </c>
      <c r="O368" s="2">
        <f>+Tabla32[[#This Row],[BALANCE INICIAL2]]+Tabla32[[#This Row],[ENTRADAS3]]-Tabla32[[#This Row],[SALIDAS4]]</f>
        <v>650</v>
      </c>
    </row>
    <row r="369" spans="1:15" ht="20.25" customHeight="1">
      <c r="A369" s="13" t="s">
        <v>55</v>
      </c>
      <c r="B369" s="37" t="s">
        <v>905</v>
      </c>
      <c r="C369" s="61" t="s">
        <v>103</v>
      </c>
      <c r="D369" t="s">
        <v>1066</v>
      </c>
      <c r="E369" t="s">
        <v>1060</v>
      </c>
      <c r="F369" s="9" t="s">
        <v>1079</v>
      </c>
      <c r="G369">
        <v>0</v>
      </c>
      <c r="H369">
        <v>10</v>
      </c>
      <c r="I369" s="34">
        <v>10</v>
      </c>
      <c r="J369">
        <f>+Tabla32[[#This Row],[BALANCE INICIAL]]+Tabla32[[#This Row],[ENTRADAS]]-Tabla32[[#This Row],[SALIDAS]]</f>
        <v>0</v>
      </c>
      <c r="K369" s="2">
        <v>230</v>
      </c>
      <c r="L369" s="2">
        <f>+Tabla32[[#This Row],[BALANCE INICIAL]]*Tabla32[[#This Row],[PRECIO]]</f>
        <v>0</v>
      </c>
      <c r="M369" s="2">
        <f>+Tabla32[[#This Row],[ENTRADAS]]*Tabla32[[#This Row],[PRECIO]]</f>
        <v>2300</v>
      </c>
      <c r="N369" s="2">
        <f>+Tabla32[[#This Row],[SALIDAS]]*Tabla32[[#This Row],[PRECIO]]</f>
        <v>2300</v>
      </c>
      <c r="O369" s="2">
        <f>+Tabla32[[#This Row],[BALANCE INICIAL2]]+Tabla32[[#This Row],[ENTRADAS3]]-Tabla32[[#This Row],[SALIDAS4]]</f>
        <v>0</v>
      </c>
    </row>
    <row r="370" spans="1:15" ht="18" customHeight="1">
      <c r="A370" s="13" t="s">
        <v>55</v>
      </c>
      <c r="B370" s="37" t="s">
        <v>905</v>
      </c>
      <c r="C370" s="36" t="s">
        <v>103</v>
      </c>
      <c r="D370" t="s">
        <v>1064</v>
      </c>
      <c r="E370" t="s">
        <v>1060</v>
      </c>
      <c r="F370" s="9" t="s">
        <v>1079</v>
      </c>
      <c r="G370">
        <v>0</v>
      </c>
      <c r="H370">
        <v>4</v>
      </c>
      <c r="I370" s="34">
        <v>4</v>
      </c>
      <c r="J370">
        <f>+Tabla32[[#This Row],[BALANCE INICIAL]]+Tabla32[[#This Row],[ENTRADAS]]-Tabla32[[#This Row],[SALIDAS]]</f>
        <v>0</v>
      </c>
      <c r="K370" s="2">
        <v>230</v>
      </c>
      <c r="L370" s="2">
        <f>+Tabla32[[#This Row],[BALANCE INICIAL]]*Tabla32[[#This Row],[PRECIO]]</f>
        <v>0</v>
      </c>
      <c r="M370" s="2">
        <f>+Tabla32[[#This Row],[ENTRADAS]]*Tabla32[[#This Row],[PRECIO]]</f>
        <v>920</v>
      </c>
      <c r="N370" s="2">
        <f>+Tabla32[[#This Row],[SALIDAS]]*Tabla32[[#This Row],[PRECIO]]</f>
        <v>920</v>
      </c>
      <c r="O370" s="2">
        <f>+Tabla32[[#This Row],[BALANCE INICIAL2]]+Tabla32[[#This Row],[ENTRADAS3]]-Tabla32[[#This Row],[SALIDAS4]]</f>
        <v>0</v>
      </c>
    </row>
    <row r="371" spans="1:15" ht="18.75" customHeight="1">
      <c r="A371" s="13" t="s">
        <v>55</v>
      </c>
      <c r="B371" s="37" t="s">
        <v>905</v>
      </c>
      <c r="C371" s="36" t="s">
        <v>103</v>
      </c>
      <c r="D371" t="s">
        <v>1078</v>
      </c>
      <c r="E371" t="s">
        <v>1060</v>
      </c>
      <c r="F371" s="9" t="s">
        <v>1079</v>
      </c>
      <c r="G371">
        <v>0</v>
      </c>
      <c r="H371">
        <v>4</v>
      </c>
      <c r="I371" s="34">
        <v>4</v>
      </c>
      <c r="J371">
        <f>+Tabla32[[#This Row],[BALANCE INICIAL]]+Tabla32[[#This Row],[ENTRADAS]]-Tabla32[[#This Row],[SALIDAS]]</f>
        <v>0</v>
      </c>
      <c r="K371" s="2">
        <v>300</v>
      </c>
      <c r="L371" s="2">
        <f>+Tabla32[[#This Row],[BALANCE INICIAL]]*Tabla32[[#This Row],[PRECIO]]</f>
        <v>0</v>
      </c>
      <c r="M371" s="2">
        <f>+Tabla32[[#This Row],[ENTRADAS]]*Tabla32[[#This Row],[PRECIO]]</f>
        <v>1200</v>
      </c>
      <c r="N371" s="2">
        <f>+Tabla32[[#This Row],[SALIDAS]]*Tabla32[[#This Row],[PRECIO]]</f>
        <v>1200</v>
      </c>
      <c r="O371" s="2">
        <f>+Tabla32[[#This Row],[BALANCE INICIAL2]]+Tabla32[[#This Row],[ENTRADAS3]]-Tabla32[[#This Row],[SALIDAS4]]</f>
        <v>0</v>
      </c>
    </row>
    <row r="372" spans="1:15" ht="18.75" customHeight="1">
      <c r="A372" s="13" t="s">
        <v>55</v>
      </c>
      <c r="B372" s="37" t="s">
        <v>905</v>
      </c>
      <c r="C372" s="36" t="s">
        <v>103</v>
      </c>
      <c r="D372" t="s">
        <v>1065</v>
      </c>
      <c r="E372" t="s">
        <v>1060</v>
      </c>
      <c r="F372" s="9" t="s">
        <v>1079</v>
      </c>
      <c r="G372">
        <v>0</v>
      </c>
      <c r="H372">
        <v>20</v>
      </c>
      <c r="I372" s="34">
        <v>20</v>
      </c>
      <c r="J372">
        <f>+Tabla32[[#This Row],[BALANCE INICIAL]]+Tabla32[[#This Row],[ENTRADAS]]-Tabla32[[#This Row],[SALIDAS]]</f>
        <v>0</v>
      </c>
      <c r="K372" s="2">
        <v>230</v>
      </c>
      <c r="L372" s="2">
        <f>+Tabla32[[#This Row],[BALANCE INICIAL]]*Tabla32[[#This Row],[PRECIO]]</f>
        <v>0</v>
      </c>
      <c r="M372" s="2">
        <f>+Tabla32[[#This Row],[ENTRADAS]]*Tabla32[[#This Row],[PRECIO]]</f>
        <v>4600</v>
      </c>
      <c r="N372" s="2">
        <f>+Tabla32[[#This Row],[SALIDAS]]*Tabla32[[#This Row],[PRECIO]]</f>
        <v>4600</v>
      </c>
      <c r="O372" s="2">
        <f>+Tabla32[[#This Row],[BALANCE INICIAL2]]+Tabla32[[#This Row],[ENTRADAS3]]-Tabla32[[#This Row],[SALIDAS4]]</f>
        <v>0</v>
      </c>
    </row>
    <row r="373" spans="1:15" ht="17.25" customHeight="1">
      <c r="A373" s="13" t="s">
        <v>55</v>
      </c>
      <c r="B373" s="37" t="s">
        <v>905</v>
      </c>
      <c r="C373" s="36" t="s">
        <v>103</v>
      </c>
      <c r="D373" t="s">
        <v>1067</v>
      </c>
      <c r="E373" t="s">
        <v>1060</v>
      </c>
      <c r="F373" s="9" t="s">
        <v>1079</v>
      </c>
      <c r="G373">
        <v>0</v>
      </c>
      <c r="H373">
        <v>4</v>
      </c>
      <c r="I373" s="34">
        <v>4</v>
      </c>
      <c r="J373">
        <f>+Tabla32[[#This Row],[BALANCE INICIAL]]+Tabla32[[#This Row],[ENTRADAS]]-Tabla32[[#This Row],[SALIDAS]]</f>
        <v>0</v>
      </c>
      <c r="K373" s="2">
        <v>230</v>
      </c>
      <c r="L373" s="2">
        <f>+Tabla32[[#This Row],[BALANCE INICIAL]]*Tabla32[[#This Row],[PRECIO]]</f>
        <v>0</v>
      </c>
      <c r="M373" s="2">
        <f>+Tabla32[[#This Row],[ENTRADAS]]*Tabla32[[#This Row],[PRECIO]]</f>
        <v>920</v>
      </c>
      <c r="N373" s="2">
        <f>+Tabla32[[#This Row],[SALIDAS]]*Tabla32[[#This Row],[PRECIO]]</f>
        <v>920</v>
      </c>
      <c r="O373" s="2">
        <f>+Tabla32[[#This Row],[BALANCE INICIAL2]]+Tabla32[[#This Row],[ENTRADAS3]]-Tabla32[[#This Row],[SALIDAS4]]</f>
        <v>0</v>
      </c>
    </row>
    <row r="374" spans="1:15">
      <c r="A374" s="9" t="s">
        <v>34</v>
      </c>
      <c r="B374" t="s">
        <v>877</v>
      </c>
      <c r="C374" t="s">
        <v>104</v>
      </c>
      <c r="D374" t="s">
        <v>449</v>
      </c>
      <c r="F374" s="9" t="s">
        <v>861</v>
      </c>
      <c r="G374">
        <v>373</v>
      </c>
      <c r="H374">
        <v>0</v>
      </c>
      <c r="I374" s="34">
        <v>0</v>
      </c>
      <c r="J374">
        <f>+Tabla32[[#This Row],[BALANCE INICIAL]]+Tabla32[[#This Row],[ENTRADAS]]-Tabla32[[#This Row],[SALIDAS]]</f>
        <v>373</v>
      </c>
      <c r="K374" s="2">
        <v>949</v>
      </c>
      <c r="L374" s="2">
        <f>+Tabla32[[#This Row],[BALANCE INICIAL]]*Tabla32[[#This Row],[PRECIO]]</f>
        <v>353977</v>
      </c>
      <c r="M374" s="2">
        <f>+Tabla32[[#This Row],[ENTRADAS]]*Tabla32[[#This Row],[PRECIO]]</f>
        <v>0</v>
      </c>
      <c r="N374" s="2">
        <f>+Tabla32[[#This Row],[SALIDAS]]*Tabla32[[#This Row],[PRECIO]]</f>
        <v>0</v>
      </c>
      <c r="O374" s="2">
        <f>+Tabla32[[#This Row],[BALANCE INICIAL2]]+Tabla32[[#This Row],[ENTRADAS3]]-Tabla32[[#This Row],[SALIDAS4]]</f>
        <v>353977</v>
      </c>
    </row>
    <row r="375" spans="1:15">
      <c r="A375" s="9" t="s">
        <v>29</v>
      </c>
      <c r="B375" t="s">
        <v>878</v>
      </c>
      <c r="C375" t="s">
        <v>102</v>
      </c>
      <c r="D375" t="s">
        <v>585</v>
      </c>
      <c r="F375" s="9" t="s">
        <v>865</v>
      </c>
      <c r="G375">
        <v>1</v>
      </c>
      <c r="H375">
        <v>0</v>
      </c>
      <c r="I375" s="34">
        <v>0</v>
      </c>
      <c r="J375">
        <f>+Tabla32[[#This Row],[BALANCE INICIAL]]+Tabla32[[#This Row],[ENTRADAS]]-Tabla32[[#This Row],[SALIDAS]]</f>
        <v>1</v>
      </c>
      <c r="K375" s="2">
        <v>170.5</v>
      </c>
      <c r="L375" s="2">
        <f>+Tabla32[[#This Row],[BALANCE INICIAL]]*Tabla32[[#This Row],[PRECIO]]</f>
        <v>170.5</v>
      </c>
      <c r="M375" s="2">
        <f>+Tabla32[[#This Row],[ENTRADAS]]*Tabla32[[#This Row],[PRECIO]]</f>
        <v>0</v>
      </c>
      <c r="N375" s="2">
        <f>+Tabla32[[#This Row],[SALIDAS]]*Tabla32[[#This Row],[PRECIO]]</f>
        <v>0</v>
      </c>
      <c r="O375" s="2">
        <f>+Tabla32[[#This Row],[BALANCE INICIAL2]]+Tabla32[[#This Row],[ENTRADAS3]]-Tabla32[[#This Row],[SALIDAS4]]</f>
        <v>170.5</v>
      </c>
    </row>
    <row r="376" spans="1:15">
      <c r="A376" s="9" t="s">
        <v>28</v>
      </c>
      <c r="B376" t="s">
        <v>884</v>
      </c>
      <c r="C376" t="s">
        <v>74</v>
      </c>
      <c r="D376" t="s">
        <v>239</v>
      </c>
      <c r="F376" s="9" t="s">
        <v>820</v>
      </c>
      <c r="G376">
        <v>100</v>
      </c>
      <c r="H376">
        <v>0</v>
      </c>
      <c r="I376" s="34">
        <v>0</v>
      </c>
      <c r="J376">
        <f>+Tabla32[[#This Row],[BALANCE INICIAL]]+Tabla32[[#This Row],[ENTRADAS]]-Tabla32[[#This Row],[SALIDAS]]</f>
        <v>100</v>
      </c>
      <c r="K376" s="2">
        <v>10.25</v>
      </c>
      <c r="L376" s="2">
        <f>+Tabla32[[#This Row],[BALANCE INICIAL]]*Tabla32[[#This Row],[PRECIO]]</f>
        <v>1025</v>
      </c>
      <c r="M376" s="2">
        <f>+Tabla32[[#This Row],[ENTRADAS]]*Tabla32[[#This Row],[PRECIO]]</f>
        <v>0</v>
      </c>
      <c r="N376" s="2">
        <f>+Tabla32[[#This Row],[SALIDAS]]*Tabla32[[#This Row],[PRECIO]]</f>
        <v>0</v>
      </c>
      <c r="O376" s="2">
        <f>+Tabla32[[#This Row],[BALANCE INICIAL2]]+Tabla32[[#This Row],[ENTRADAS3]]-Tabla32[[#This Row],[SALIDAS4]]</f>
        <v>1025</v>
      </c>
    </row>
    <row r="377" spans="1:15">
      <c r="A377" s="9" t="s">
        <v>28</v>
      </c>
      <c r="B377" t="s">
        <v>884</v>
      </c>
      <c r="C377" t="s">
        <v>74</v>
      </c>
      <c r="D377" t="s">
        <v>240</v>
      </c>
      <c r="F377" s="9" t="s">
        <v>850</v>
      </c>
      <c r="G377">
        <v>9</v>
      </c>
      <c r="H377">
        <v>0</v>
      </c>
      <c r="I377" s="34">
        <v>0</v>
      </c>
      <c r="J377">
        <f>+Tabla32[[#This Row],[BALANCE INICIAL]]+Tabla32[[#This Row],[ENTRADAS]]-Tabla32[[#This Row],[SALIDAS]]</f>
        <v>9</v>
      </c>
      <c r="K377" s="2">
        <v>170.9</v>
      </c>
      <c r="L377" s="2">
        <f>+Tabla32[[#This Row],[BALANCE INICIAL]]*Tabla32[[#This Row],[PRECIO]]</f>
        <v>1538.1000000000001</v>
      </c>
      <c r="M377" s="2">
        <f>+Tabla32[[#This Row],[ENTRADAS]]*Tabla32[[#This Row],[PRECIO]]</f>
        <v>0</v>
      </c>
      <c r="N377" s="2">
        <f>+Tabla32[[#This Row],[SALIDAS]]*Tabla32[[#This Row],[PRECIO]]</f>
        <v>0</v>
      </c>
      <c r="O377" s="2">
        <f>+Tabla32[[#This Row],[BALANCE INICIAL2]]+Tabla32[[#This Row],[ENTRADAS3]]-Tabla32[[#This Row],[SALIDAS4]]</f>
        <v>1538.1000000000001</v>
      </c>
    </row>
    <row r="378" spans="1:15">
      <c r="A378" s="9" t="s">
        <v>29</v>
      </c>
      <c r="B378" t="s">
        <v>878</v>
      </c>
      <c r="C378" t="s">
        <v>102</v>
      </c>
      <c r="D378" t="s">
        <v>586</v>
      </c>
      <c r="F378" s="9" t="s">
        <v>865</v>
      </c>
      <c r="G378">
        <v>2</v>
      </c>
      <c r="H378">
        <v>0</v>
      </c>
      <c r="I378" s="34">
        <v>0</v>
      </c>
      <c r="J378">
        <f>+Tabla32[[#This Row],[BALANCE INICIAL]]+Tabla32[[#This Row],[ENTRADAS]]-Tabla32[[#This Row],[SALIDAS]]</f>
        <v>2</v>
      </c>
      <c r="K378" s="2">
        <v>45</v>
      </c>
      <c r="L378" s="2">
        <f>+Tabla32[[#This Row],[BALANCE INICIAL]]*Tabla32[[#This Row],[PRECIO]]</f>
        <v>90</v>
      </c>
      <c r="M378" s="2">
        <f>+Tabla32[[#This Row],[ENTRADAS]]*Tabla32[[#This Row],[PRECIO]]</f>
        <v>0</v>
      </c>
      <c r="N378" s="2">
        <f>+Tabla32[[#This Row],[SALIDAS]]*Tabla32[[#This Row],[PRECIO]]</f>
        <v>0</v>
      </c>
      <c r="O378" s="2">
        <f>+Tabla32[[#This Row],[BALANCE INICIAL2]]+Tabla32[[#This Row],[ENTRADAS3]]-Tabla32[[#This Row],[SALIDAS4]]</f>
        <v>90</v>
      </c>
    </row>
    <row r="379" spans="1:15">
      <c r="A379" s="9" t="s">
        <v>60</v>
      </c>
      <c r="B379" s="17" t="s">
        <v>885</v>
      </c>
      <c r="C379" t="s">
        <v>108</v>
      </c>
      <c r="D379" t="s">
        <v>706</v>
      </c>
      <c r="F379" s="9" t="s">
        <v>820</v>
      </c>
      <c r="G379">
        <v>1</v>
      </c>
      <c r="H379">
        <v>0</v>
      </c>
      <c r="I379" s="34">
        <v>0</v>
      </c>
      <c r="J379">
        <f>+Tabla32[[#This Row],[BALANCE INICIAL]]+Tabla32[[#This Row],[ENTRADAS]]-Tabla32[[#This Row],[SALIDAS]]</f>
        <v>1</v>
      </c>
      <c r="K379" s="2">
        <v>8544</v>
      </c>
      <c r="L379" s="2">
        <f>+Tabla32[[#This Row],[BALANCE INICIAL]]*Tabla32[[#This Row],[PRECIO]]</f>
        <v>8544</v>
      </c>
      <c r="M379" s="2">
        <f>+Tabla32[[#This Row],[ENTRADAS]]*Tabla32[[#This Row],[PRECIO]]</f>
        <v>0</v>
      </c>
      <c r="N379" s="2">
        <f>+Tabla32[[#This Row],[SALIDAS]]*Tabla32[[#This Row],[PRECIO]]</f>
        <v>0</v>
      </c>
      <c r="O379" s="2">
        <f>+Tabla32[[#This Row],[BALANCE INICIAL2]]+Tabla32[[#This Row],[ENTRADAS3]]-Tabla32[[#This Row],[SALIDAS4]]</f>
        <v>8544</v>
      </c>
    </row>
    <row r="380" spans="1:15">
      <c r="A380" s="9" t="s">
        <v>24</v>
      </c>
      <c r="B380" s="17" t="s">
        <v>875</v>
      </c>
      <c r="C380" t="s">
        <v>64</v>
      </c>
      <c r="D380" t="s">
        <v>1379</v>
      </c>
      <c r="F380" s="9" t="s">
        <v>820</v>
      </c>
      <c r="G380">
        <v>8</v>
      </c>
      <c r="H380">
        <v>0</v>
      </c>
      <c r="I380" s="34">
        <v>0</v>
      </c>
      <c r="J380">
        <f>+Tabla32[[#This Row],[BALANCE INICIAL]]+Tabla32[[#This Row],[ENTRADAS]]-Tabla32[[#This Row],[SALIDAS]]</f>
        <v>8</v>
      </c>
      <c r="K380" s="2">
        <v>116</v>
      </c>
      <c r="L380" s="2">
        <f>+Tabla32[[#This Row],[BALANCE INICIAL]]*Tabla32[[#This Row],[PRECIO]]</f>
        <v>928</v>
      </c>
      <c r="M380" s="2">
        <f>+Tabla32[[#This Row],[ENTRADAS]]*Tabla32[[#This Row],[PRECIO]]</f>
        <v>0</v>
      </c>
      <c r="N380" s="2">
        <f>+Tabla32[[#This Row],[SALIDAS]]*Tabla32[[#This Row],[PRECIO]]</f>
        <v>0</v>
      </c>
      <c r="O380" s="2">
        <f>+Tabla32[[#This Row],[BALANCE INICIAL2]]+Tabla32[[#This Row],[ENTRADAS3]]-Tabla32[[#This Row],[SALIDAS4]]</f>
        <v>928</v>
      </c>
    </row>
    <row r="381" spans="1:15">
      <c r="A381" s="9" t="s">
        <v>24</v>
      </c>
      <c r="B381" s="17" t="s">
        <v>875</v>
      </c>
      <c r="C381" t="s">
        <v>64</v>
      </c>
      <c r="D381" t="s">
        <v>426</v>
      </c>
      <c r="F381" s="9" t="s">
        <v>820</v>
      </c>
      <c r="G381">
        <v>10</v>
      </c>
      <c r="H381">
        <v>0</v>
      </c>
      <c r="I381" s="34">
        <v>0</v>
      </c>
      <c r="J381">
        <f>+Tabla32[[#This Row],[BALANCE INICIAL]]+Tabla32[[#This Row],[ENTRADAS]]-Tabla32[[#This Row],[SALIDAS]]</f>
        <v>10</v>
      </c>
      <c r="K381" s="2">
        <v>84</v>
      </c>
      <c r="L381" s="2">
        <f>+Tabla32[[#This Row],[BALANCE INICIAL]]*Tabla32[[#This Row],[PRECIO]]</f>
        <v>840</v>
      </c>
      <c r="M381" s="2">
        <f>+Tabla32[[#This Row],[ENTRADAS]]*Tabla32[[#This Row],[PRECIO]]</f>
        <v>0</v>
      </c>
      <c r="N381" s="2">
        <f>+Tabla32[[#This Row],[SALIDAS]]*Tabla32[[#This Row],[PRECIO]]</f>
        <v>0</v>
      </c>
      <c r="O381" s="2">
        <f>+Tabla32[[#This Row],[BALANCE INICIAL2]]+Tabla32[[#This Row],[ENTRADAS3]]-Tabla32[[#This Row],[SALIDAS4]]</f>
        <v>840</v>
      </c>
    </row>
    <row r="382" spans="1:15">
      <c r="A382" s="9" t="s">
        <v>24</v>
      </c>
      <c r="B382" s="17" t="s">
        <v>875</v>
      </c>
      <c r="C382" t="s">
        <v>64</v>
      </c>
      <c r="D382" t="s">
        <v>420</v>
      </c>
      <c r="F382" s="9" t="s">
        <v>820</v>
      </c>
      <c r="G382">
        <v>5</v>
      </c>
      <c r="H382">
        <v>0</v>
      </c>
      <c r="I382" s="34">
        <v>0</v>
      </c>
      <c r="J382">
        <f>+Tabla32[[#This Row],[BALANCE INICIAL]]+Tabla32[[#This Row],[ENTRADAS]]-Tabla32[[#This Row],[SALIDAS]]</f>
        <v>5</v>
      </c>
      <c r="K382" s="2">
        <v>154</v>
      </c>
      <c r="L382" s="2">
        <f>+Tabla32[[#This Row],[BALANCE INICIAL]]*Tabla32[[#This Row],[PRECIO]]</f>
        <v>770</v>
      </c>
      <c r="M382" s="2">
        <f>+Tabla32[[#This Row],[ENTRADAS]]*Tabla32[[#This Row],[PRECIO]]</f>
        <v>0</v>
      </c>
      <c r="N382" s="2">
        <f>+Tabla32[[#This Row],[SALIDAS]]*Tabla32[[#This Row],[PRECIO]]</f>
        <v>0</v>
      </c>
      <c r="O382" s="2">
        <f>+Tabla32[[#This Row],[BALANCE INICIAL2]]+Tabla32[[#This Row],[ENTRADAS3]]-Tabla32[[#This Row],[SALIDAS4]]</f>
        <v>770</v>
      </c>
    </row>
    <row r="383" spans="1:15">
      <c r="A383" s="9" t="s">
        <v>59</v>
      </c>
      <c r="B383" t="s">
        <v>880</v>
      </c>
      <c r="C383" t="s">
        <v>107</v>
      </c>
      <c r="D383" t="s">
        <v>707</v>
      </c>
      <c r="F383" s="9" t="s">
        <v>820</v>
      </c>
      <c r="G383">
        <v>1</v>
      </c>
      <c r="H383">
        <v>0</v>
      </c>
      <c r="I383" s="34">
        <v>0</v>
      </c>
      <c r="J383">
        <f>+Tabla32[[#This Row],[BALANCE INICIAL]]+Tabla32[[#This Row],[ENTRADAS]]-Tabla32[[#This Row],[SALIDAS]]</f>
        <v>1</v>
      </c>
      <c r="K383" s="2">
        <v>1000</v>
      </c>
      <c r="L383" s="2">
        <f>+Tabla32[[#This Row],[BALANCE INICIAL]]*Tabla32[[#This Row],[PRECIO]]</f>
        <v>1000</v>
      </c>
      <c r="M383" s="2">
        <f>+Tabla32[[#This Row],[ENTRADAS]]*Tabla32[[#This Row],[PRECIO]]</f>
        <v>0</v>
      </c>
      <c r="N383" s="2">
        <f>+Tabla32[[#This Row],[SALIDAS]]*Tabla32[[#This Row],[PRECIO]]</f>
        <v>0</v>
      </c>
      <c r="O383" s="2">
        <f>+Tabla32[[#This Row],[BALANCE INICIAL2]]+Tabla32[[#This Row],[ENTRADAS3]]-Tabla32[[#This Row],[SALIDAS4]]</f>
        <v>1000</v>
      </c>
    </row>
    <row r="384" spans="1:15">
      <c r="A384" s="9" t="s">
        <v>29</v>
      </c>
      <c r="B384" t="s">
        <v>878</v>
      </c>
      <c r="C384" t="s">
        <v>102</v>
      </c>
      <c r="D384" t="s">
        <v>587</v>
      </c>
      <c r="F384" s="9" t="s">
        <v>865</v>
      </c>
      <c r="G384">
        <v>1</v>
      </c>
      <c r="H384">
        <v>0</v>
      </c>
      <c r="I384" s="34">
        <v>0</v>
      </c>
      <c r="J384">
        <f>+Tabla32[[#This Row],[BALANCE INICIAL]]+Tabla32[[#This Row],[ENTRADAS]]-Tabla32[[#This Row],[SALIDAS]]</f>
        <v>1</v>
      </c>
      <c r="K384" s="2">
        <v>400</v>
      </c>
      <c r="L384" s="2">
        <f>+Tabla32[[#This Row],[BALANCE INICIAL]]*Tabla32[[#This Row],[PRECIO]]</f>
        <v>400</v>
      </c>
      <c r="M384" s="2">
        <f>+Tabla32[[#This Row],[ENTRADAS]]*Tabla32[[#This Row],[PRECIO]]</f>
        <v>0</v>
      </c>
      <c r="N384" s="2">
        <f>+Tabla32[[#This Row],[SALIDAS]]*Tabla32[[#This Row],[PRECIO]]</f>
        <v>0</v>
      </c>
      <c r="O384" s="2">
        <f>+Tabla32[[#This Row],[BALANCE INICIAL2]]+Tabla32[[#This Row],[ENTRADAS3]]-Tabla32[[#This Row],[SALIDAS4]]</f>
        <v>400</v>
      </c>
    </row>
    <row r="385" spans="1:15" ht="12.75" customHeight="1">
      <c r="A385" s="15" t="s">
        <v>43</v>
      </c>
      <c r="B385" s="17" t="s">
        <v>954</v>
      </c>
      <c r="C385" s="45" t="s">
        <v>89</v>
      </c>
      <c r="D385" t="s">
        <v>972</v>
      </c>
      <c r="F385" s="9" t="s">
        <v>820</v>
      </c>
      <c r="G385">
        <v>200</v>
      </c>
      <c r="H385">
        <v>0</v>
      </c>
      <c r="I385" s="34">
        <v>0</v>
      </c>
      <c r="J385">
        <f>+Tabla32[[#This Row],[BALANCE INICIAL]]+Tabla32[[#This Row],[ENTRADAS]]-Tabla32[[#This Row],[SALIDAS]]</f>
        <v>200</v>
      </c>
      <c r="K385" s="2">
        <v>119</v>
      </c>
      <c r="L385" s="2">
        <f>+Tabla32[[#This Row],[BALANCE INICIAL]]*Tabla32[[#This Row],[PRECIO]]</f>
        <v>23800</v>
      </c>
      <c r="M385" s="2">
        <f>+Tabla32[[#This Row],[ENTRADAS]]*Tabla32[[#This Row],[PRECIO]]</f>
        <v>0</v>
      </c>
      <c r="N385" s="2">
        <f>+Tabla32[[#This Row],[SALIDAS]]*Tabla32[[#This Row],[PRECIO]]</f>
        <v>0</v>
      </c>
      <c r="O385" s="2">
        <f>+Tabla32[[#This Row],[BALANCE INICIAL2]]+Tabla32[[#This Row],[ENTRADAS3]]-Tabla32[[#This Row],[SALIDAS4]]</f>
        <v>23800</v>
      </c>
    </row>
    <row r="386" spans="1:15" ht="18" customHeight="1">
      <c r="A386" s="13" t="s">
        <v>31</v>
      </c>
      <c r="B386" s="37" t="s">
        <v>897</v>
      </c>
      <c r="C386" s="36" t="s">
        <v>75</v>
      </c>
      <c r="D386" t="s">
        <v>241</v>
      </c>
      <c r="F386" s="9" t="s">
        <v>840</v>
      </c>
      <c r="G386">
        <v>239</v>
      </c>
      <c r="H386">
        <v>0</v>
      </c>
      <c r="I386" s="34">
        <v>16</v>
      </c>
      <c r="J386">
        <f>+Tabla32[[#This Row],[BALANCE INICIAL]]+Tabla32[[#This Row],[ENTRADAS]]-Tabla32[[#This Row],[SALIDAS]]</f>
        <v>223</v>
      </c>
      <c r="K386" s="2">
        <v>93</v>
      </c>
      <c r="L386" s="2">
        <f>+Tabla32[[#This Row],[BALANCE INICIAL]]*Tabla32[[#This Row],[PRECIO]]</f>
        <v>22227</v>
      </c>
      <c r="M386" s="2">
        <f>+Tabla32[[#This Row],[ENTRADAS]]*Tabla32[[#This Row],[PRECIO]]</f>
        <v>0</v>
      </c>
      <c r="N386" s="2">
        <f>+Tabla32[[#This Row],[SALIDAS]]*Tabla32[[#This Row],[PRECIO]]</f>
        <v>1488</v>
      </c>
      <c r="O386" s="2">
        <f>+Tabla32[[#This Row],[BALANCE INICIAL2]]+Tabla32[[#This Row],[ENTRADAS3]]-Tabla32[[#This Row],[SALIDAS4]]</f>
        <v>20739</v>
      </c>
    </row>
    <row r="387" spans="1:15">
      <c r="A387" s="9" t="s">
        <v>33</v>
      </c>
      <c r="B387" s="17" t="s">
        <v>879</v>
      </c>
      <c r="C387" t="s">
        <v>106</v>
      </c>
      <c r="D387" t="s">
        <v>708</v>
      </c>
      <c r="F387" s="9" t="s">
        <v>825</v>
      </c>
      <c r="G387">
        <v>9</v>
      </c>
      <c r="H387">
        <v>0</v>
      </c>
      <c r="I387" s="34">
        <v>0</v>
      </c>
      <c r="J387">
        <f>+Tabla32[[#This Row],[BALANCE INICIAL]]+Tabla32[[#This Row],[ENTRADAS]]-Tabla32[[#This Row],[SALIDAS]]</f>
        <v>9</v>
      </c>
      <c r="K387" s="2">
        <v>633.62</v>
      </c>
      <c r="L387" s="2">
        <f>+Tabla32[[#This Row],[BALANCE INICIAL]]*Tabla32[[#This Row],[PRECIO]]</f>
        <v>5702.58</v>
      </c>
      <c r="M387" s="2">
        <f>+Tabla32[[#This Row],[ENTRADAS]]*Tabla32[[#This Row],[PRECIO]]</f>
        <v>0</v>
      </c>
      <c r="N387" s="2">
        <f>+Tabla32[[#This Row],[SALIDAS]]*Tabla32[[#This Row],[PRECIO]]</f>
        <v>0</v>
      </c>
      <c r="O387" s="2">
        <f>+Tabla32[[#This Row],[BALANCE INICIAL2]]+Tabla32[[#This Row],[ENTRADAS3]]-Tabla32[[#This Row],[SALIDAS4]]</f>
        <v>5702.58</v>
      </c>
    </row>
    <row r="388" spans="1:15" ht="17.25" customHeight="1">
      <c r="A388" s="13" t="s">
        <v>31</v>
      </c>
      <c r="B388" s="37" t="s">
        <v>897</v>
      </c>
      <c r="C388" s="36" t="s">
        <v>75</v>
      </c>
      <c r="D388" t="s">
        <v>242</v>
      </c>
      <c r="F388" s="9" t="s">
        <v>825</v>
      </c>
      <c r="G388">
        <v>187</v>
      </c>
      <c r="H388">
        <v>0</v>
      </c>
      <c r="I388" s="34">
        <v>20</v>
      </c>
      <c r="J388">
        <f>+Tabla32[[#This Row],[BALANCE INICIAL]]+Tabla32[[#This Row],[ENTRADAS]]-Tabla32[[#This Row],[SALIDAS]]</f>
        <v>167</v>
      </c>
      <c r="K388" s="2">
        <v>93</v>
      </c>
      <c r="L388" s="2">
        <f>+Tabla32[[#This Row],[BALANCE INICIAL]]*Tabla32[[#This Row],[PRECIO]]</f>
        <v>17391</v>
      </c>
      <c r="M388" s="2">
        <f>+Tabla32[[#This Row],[ENTRADAS]]*Tabla32[[#This Row],[PRECIO]]</f>
        <v>0</v>
      </c>
      <c r="N388" s="2">
        <f>+Tabla32[[#This Row],[SALIDAS]]*Tabla32[[#This Row],[PRECIO]]</f>
        <v>1860</v>
      </c>
      <c r="O388" s="2">
        <f>+Tabla32[[#This Row],[BALANCE INICIAL2]]+Tabla32[[#This Row],[ENTRADAS3]]-Tabla32[[#This Row],[SALIDAS4]]</f>
        <v>15531</v>
      </c>
    </row>
    <row r="389" spans="1:15" ht="14.25" customHeight="1">
      <c r="A389" s="9" t="s">
        <v>33</v>
      </c>
      <c r="B389" s="17" t="s">
        <v>879</v>
      </c>
      <c r="C389" t="s">
        <v>106</v>
      </c>
      <c r="D389" t="s">
        <v>709</v>
      </c>
      <c r="F389" s="9" t="s">
        <v>825</v>
      </c>
      <c r="G389">
        <v>13</v>
      </c>
      <c r="H389">
        <v>0</v>
      </c>
      <c r="I389" s="34">
        <v>0</v>
      </c>
      <c r="J389">
        <f>+Tabla32[[#This Row],[BALANCE INICIAL]]+Tabla32[[#This Row],[ENTRADAS]]-Tabla32[[#This Row],[SALIDAS]]</f>
        <v>13</v>
      </c>
      <c r="K389" s="2">
        <v>615</v>
      </c>
      <c r="L389" s="2">
        <f>+Tabla32[[#This Row],[BALANCE INICIAL]]*Tabla32[[#This Row],[PRECIO]]</f>
        <v>7995</v>
      </c>
      <c r="M389" s="2">
        <f>+Tabla32[[#This Row],[ENTRADAS]]*Tabla32[[#This Row],[PRECIO]]</f>
        <v>0</v>
      </c>
      <c r="N389" s="2">
        <f>+Tabla32[[#This Row],[SALIDAS]]*Tabla32[[#This Row],[PRECIO]]</f>
        <v>0</v>
      </c>
      <c r="O389" s="2">
        <f>+Tabla32[[#This Row],[BALANCE INICIAL2]]+Tabla32[[#This Row],[ENTRADAS3]]-Tabla32[[#This Row],[SALIDAS4]]</f>
        <v>7995</v>
      </c>
    </row>
    <row r="390" spans="1:15">
      <c r="A390" s="9" t="s">
        <v>23</v>
      </c>
      <c r="B390" s="17" t="s">
        <v>881</v>
      </c>
      <c r="C390" t="s">
        <v>882</v>
      </c>
      <c r="D390" t="s">
        <v>945</v>
      </c>
      <c r="F390" s="9" t="s">
        <v>820</v>
      </c>
      <c r="G390">
        <v>70</v>
      </c>
      <c r="H390">
        <v>0</v>
      </c>
      <c r="I390" s="34">
        <v>0</v>
      </c>
      <c r="J390">
        <f>+Tabla32[[#This Row],[BALANCE INICIAL]]+Tabla32[[#This Row],[ENTRADAS]]-Tabla32[[#This Row],[SALIDAS]]</f>
        <v>70</v>
      </c>
      <c r="K390" s="2">
        <v>298</v>
      </c>
      <c r="L390" s="2">
        <f>+Tabla32[[#This Row],[BALANCE INICIAL]]*Tabla32[[#This Row],[PRECIO]]</f>
        <v>20860</v>
      </c>
      <c r="M390" s="2">
        <f>+Tabla32[[#This Row],[ENTRADAS]]*Tabla32[[#This Row],[PRECIO]]</f>
        <v>0</v>
      </c>
      <c r="N390" s="2">
        <f>+Tabla32[[#This Row],[SALIDAS]]*Tabla32[[#This Row],[PRECIO]]</f>
        <v>0</v>
      </c>
      <c r="O390" s="2">
        <f>+Tabla32[[#This Row],[BALANCE INICIAL2]]+Tabla32[[#This Row],[ENTRADAS3]]-Tabla32[[#This Row],[SALIDAS4]]</f>
        <v>20860</v>
      </c>
    </row>
    <row r="391" spans="1:15">
      <c r="A391" s="9" t="s">
        <v>29</v>
      </c>
      <c r="B391" t="s">
        <v>878</v>
      </c>
      <c r="C391" t="s">
        <v>102</v>
      </c>
      <c r="D391" t="s">
        <v>512</v>
      </c>
      <c r="F391" s="9" t="s">
        <v>908</v>
      </c>
      <c r="G391">
        <v>0</v>
      </c>
      <c r="H391">
        <v>0</v>
      </c>
      <c r="I391" s="34">
        <v>0</v>
      </c>
      <c r="J391">
        <f>+Tabla32[[#This Row],[BALANCE INICIAL]]+Tabla32[[#This Row],[ENTRADAS]]-Tabla32[[#This Row],[SALIDAS]]</f>
        <v>0</v>
      </c>
      <c r="K391" s="2">
        <v>180</v>
      </c>
      <c r="L391" s="2">
        <f>+Tabla32[[#This Row],[BALANCE INICIAL]]*Tabla32[[#This Row],[PRECIO]]</f>
        <v>0</v>
      </c>
      <c r="M391" s="2">
        <f>+Tabla32[[#This Row],[ENTRADAS]]*Tabla32[[#This Row],[PRECIO]]</f>
        <v>0</v>
      </c>
      <c r="N391" s="2">
        <f>+Tabla32[[#This Row],[SALIDAS]]*Tabla32[[#This Row],[PRECIO]]</f>
        <v>0</v>
      </c>
      <c r="O391" s="2">
        <f>+Tabla32[[#This Row],[BALANCE INICIAL2]]+Tabla32[[#This Row],[ENTRADAS3]]-Tabla32[[#This Row],[SALIDAS4]]</f>
        <v>0</v>
      </c>
    </row>
    <row r="392" spans="1:15">
      <c r="A392" s="9" t="s">
        <v>59</v>
      </c>
      <c r="B392" t="s">
        <v>880</v>
      </c>
      <c r="C392" t="s">
        <v>107</v>
      </c>
      <c r="D392" t="s">
        <v>710</v>
      </c>
      <c r="F392" s="9" t="s">
        <v>820</v>
      </c>
      <c r="G392">
        <v>7</v>
      </c>
      <c r="H392">
        <v>0</v>
      </c>
      <c r="I392" s="34">
        <v>0</v>
      </c>
      <c r="J392">
        <f>+Tabla32[[#This Row],[BALANCE INICIAL]]+Tabla32[[#This Row],[ENTRADAS]]-Tabla32[[#This Row],[SALIDAS]]</f>
        <v>7</v>
      </c>
      <c r="K392" s="2">
        <v>545</v>
      </c>
      <c r="L392" s="2">
        <f>+Tabla32[[#This Row],[BALANCE INICIAL]]*Tabla32[[#This Row],[PRECIO]]</f>
        <v>3815</v>
      </c>
      <c r="M392" s="2">
        <f>+Tabla32[[#This Row],[ENTRADAS]]*Tabla32[[#This Row],[PRECIO]]</f>
        <v>0</v>
      </c>
      <c r="N392" s="2">
        <f>+Tabla32[[#This Row],[SALIDAS]]*Tabla32[[#This Row],[PRECIO]]</f>
        <v>0</v>
      </c>
      <c r="O392" s="2">
        <f>+Tabla32[[#This Row],[BALANCE INICIAL2]]+Tabla32[[#This Row],[ENTRADAS3]]-Tabla32[[#This Row],[SALIDAS4]]</f>
        <v>3815</v>
      </c>
    </row>
    <row r="393" spans="1:15">
      <c r="A393" s="9" t="s">
        <v>59</v>
      </c>
      <c r="B393" t="s">
        <v>880</v>
      </c>
      <c r="C393" t="s">
        <v>107</v>
      </c>
      <c r="D393" t="s">
        <v>711</v>
      </c>
      <c r="F393" s="9" t="s">
        <v>820</v>
      </c>
      <c r="G393">
        <v>1</v>
      </c>
      <c r="H393">
        <v>0</v>
      </c>
      <c r="I393" s="34">
        <v>0</v>
      </c>
      <c r="J393">
        <f>+Tabla32[[#This Row],[BALANCE INICIAL]]+Tabla32[[#This Row],[ENTRADAS]]-Tabla32[[#This Row],[SALIDAS]]</f>
        <v>1</v>
      </c>
      <c r="K393" s="2">
        <v>775</v>
      </c>
      <c r="L393" s="2">
        <f>+Tabla32[[#This Row],[BALANCE INICIAL]]*Tabla32[[#This Row],[PRECIO]]</f>
        <v>775</v>
      </c>
      <c r="M393" s="2">
        <f>+Tabla32[[#This Row],[ENTRADAS]]*Tabla32[[#This Row],[PRECIO]]</f>
        <v>0</v>
      </c>
      <c r="N393" s="2">
        <f>+Tabla32[[#This Row],[SALIDAS]]*Tabla32[[#This Row],[PRECIO]]</f>
        <v>0</v>
      </c>
      <c r="O393" s="2">
        <f>+Tabla32[[#This Row],[BALANCE INICIAL2]]+Tabla32[[#This Row],[ENTRADAS3]]-Tabla32[[#This Row],[SALIDAS4]]</f>
        <v>775</v>
      </c>
    </row>
    <row r="394" spans="1:15">
      <c r="A394" s="9" t="s">
        <v>26</v>
      </c>
      <c r="B394" t="s">
        <v>887</v>
      </c>
      <c r="C394" t="s">
        <v>70</v>
      </c>
      <c r="D394" t="s">
        <v>245</v>
      </c>
      <c r="F394" s="9" t="s">
        <v>820</v>
      </c>
      <c r="G394">
        <v>1</v>
      </c>
      <c r="H394">
        <v>0</v>
      </c>
      <c r="I394" s="34">
        <v>0</v>
      </c>
      <c r="J394">
        <f>+Tabla32[[#This Row],[BALANCE INICIAL]]+Tabla32[[#This Row],[ENTRADAS]]-Tabla32[[#This Row],[SALIDAS]]</f>
        <v>1</v>
      </c>
      <c r="K394" s="2">
        <v>5800</v>
      </c>
      <c r="L394" s="2">
        <f>+Tabla32[[#This Row],[BALANCE INICIAL]]*Tabla32[[#This Row],[PRECIO]]</f>
        <v>5800</v>
      </c>
      <c r="M394" s="2">
        <f>+Tabla32[[#This Row],[ENTRADAS]]*Tabla32[[#This Row],[PRECIO]]</f>
        <v>0</v>
      </c>
      <c r="N394" s="2">
        <f>+Tabla32[[#This Row],[SALIDAS]]*Tabla32[[#This Row],[PRECIO]]</f>
        <v>0</v>
      </c>
      <c r="O394" s="2">
        <f>+Tabla32[[#This Row],[BALANCE INICIAL2]]+Tabla32[[#This Row],[ENTRADAS3]]-Tabla32[[#This Row],[SALIDAS4]]</f>
        <v>5800</v>
      </c>
    </row>
    <row r="395" spans="1:15">
      <c r="A395" s="9" t="s">
        <v>26</v>
      </c>
      <c r="B395" t="s">
        <v>887</v>
      </c>
      <c r="C395" t="s">
        <v>70</v>
      </c>
      <c r="D395" t="s">
        <v>249</v>
      </c>
      <c r="F395" s="9" t="s">
        <v>820</v>
      </c>
      <c r="G395">
        <v>4</v>
      </c>
      <c r="H395">
        <v>0</v>
      </c>
      <c r="I395" s="34">
        <v>2</v>
      </c>
      <c r="J395">
        <f>+Tabla32[[#This Row],[BALANCE INICIAL]]+Tabla32[[#This Row],[ENTRADAS]]-Tabla32[[#This Row],[SALIDAS]]</f>
        <v>2</v>
      </c>
      <c r="K395" s="2">
        <v>1885</v>
      </c>
      <c r="L395" s="2">
        <f>+Tabla32[[#This Row],[BALANCE INICIAL]]*Tabla32[[#This Row],[PRECIO]]</f>
        <v>7540</v>
      </c>
      <c r="M395" s="2">
        <f>+Tabla32[[#This Row],[ENTRADAS]]*Tabla32[[#This Row],[PRECIO]]</f>
        <v>0</v>
      </c>
      <c r="N395" s="2">
        <f>+Tabla32[[#This Row],[SALIDAS]]*Tabla32[[#This Row],[PRECIO]]</f>
        <v>3770</v>
      </c>
      <c r="O395" s="2">
        <f>+Tabla32[[#This Row],[BALANCE INICIAL2]]+Tabla32[[#This Row],[ENTRADAS3]]-Tabla32[[#This Row],[SALIDAS4]]</f>
        <v>3770</v>
      </c>
    </row>
    <row r="396" spans="1:15">
      <c r="A396" s="9" t="s">
        <v>26</v>
      </c>
      <c r="B396" t="s">
        <v>887</v>
      </c>
      <c r="C396" t="s">
        <v>70</v>
      </c>
      <c r="D396" t="s">
        <v>1134</v>
      </c>
      <c r="F396" s="9" t="s">
        <v>820</v>
      </c>
      <c r="G396">
        <v>1</v>
      </c>
      <c r="H396">
        <v>0</v>
      </c>
      <c r="I396" s="34">
        <v>1</v>
      </c>
      <c r="J396">
        <f>+Tabla32[[#This Row],[BALANCE INICIAL]]+Tabla32[[#This Row],[ENTRADAS]]-Tabla32[[#This Row],[SALIDAS]]</f>
        <v>0</v>
      </c>
      <c r="K396" s="2">
        <v>2150</v>
      </c>
      <c r="L396" s="2">
        <f>+Tabla32[[#This Row],[BALANCE INICIAL]]*Tabla32[[#This Row],[PRECIO]]</f>
        <v>2150</v>
      </c>
      <c r="M396" s="2">
        <f>+Tabla32[[#This Row],[ENTRADAS]]*Tabla32[[#This Row],[PRECIO]]</f>
        <v>0</v>
      </c>
      <c r="N396" s="2">
        <f>+Tabla32[[#This Row],[SALIDAS]]*Tabla32[[#This Row],[PRECIO]]</f>
        <v>2150</v>
      </c>
      <c r="O396" s="2">
        <f>+Tabla32[[#This Row],[BALANCE INICIAL2]]+Tabla32[[#This Row],[ENTRADAS3]]-Tabla32[[#This Row],[SALIDAS4]]</f>
        <v>0</v>
      </c>
    </row>
    <row r="397" spans="1:15">
      <c r="A397" s="9" t="s">
        <v>26</v>
      </c>
      <c r="B397" t="s">
        <v>887</v>
      </c>
      <c r="C397" t="s">
        <v>70</v>
      </c>
      <c r="D397" t="s">
        <v>250</v>
      </c>
      <c r="F397" s="9" t="s">
        <v>820</v>
      </c>
      <c r="G397">
        <v>4</v>
      </c>
      <c r="H397">
        <v>0</v>
      </c>
      <c r="I397" s="34">
        <v>0</v>
      </c>
      <c r="J397">
        <f>+Tabla32[[#This Row],[BALANCE INICIAL]]+Tabla32[[#This Row],[ENTRADAS]]-Tabla32[[#This Row],[SALIDAS]]</f>
        <v>4</v>
      </c>
      <c r="K397" s="2">
        <v>1350</v>
      </c>
      <c r="L397" s="2">
        <f>+Tabla32[[#This Row],[BALANCE INICIAL]]*Tabla32[[#This Row],[PRECIO]]</f>
        <v>5400</v>
      </c>
      <c r="M397" s="2">
        <f>+Tabla32[[#This Row],[ENTRADAS]]*Tabla32[[#This Row],[PRECIO]]</f>
        <v>0</v>
      </c>
      <c r="N397" s="2">
        <f>+Tabla32[[#This Row],[SALIDAS]]*Tabla32[[#This Row],[PRECIO]]</f>
        <v>0</v>
      </c>
      <c r="O397" s="2">
        <f>+Tabla32[[#This Row],[BALANCE INICIAL2]]+Tabla32[[#This Row],[ENTRADAS3]]-Tabla32[[#This Row],[SALIDAS4]]</f>
        <v>5400</v>
      </c>
    </row>
    <row r="398" spans="1:15">
      <c r="A398" s="9" t="s">
        <v>26</v>
      </c>
      <c r="B398" t="s">
        <v>887</v>
      </c>
      <c r="C398" t="s">
        <v>70</v>
      </c>
      <c r="D398" t="s">
        <v>1133</v>
      </c>
      <c r="F398" s="9" t="s">
        <v>820</v>
      </c>
      <c r="G398">
        <v>1</v>
      </c>
      <c r="H398">
        <v>0</v>
      </c>
      <c r="I398" s="34">
        <v>1</v>
      </c>
      <c r="J398">
        <f>+Tabla32[[#This Row],[BALANCE INICIAL]]+Tabla32[[#This Row],[ENTRADAS]]-Tabla32[[#This Row],[SALIDAS]]</f>
        <v>0</v>
      </c>
      <c r="K398" s="2">
        <v>2750</v>
      </c>
      <c r="L398" s="2">
        <f>+Tabla32[[#This Row],[BALANCE INICIAL]]*Tabla32[[#This Row],[PRECIO]]</f>
        <v>2750</v>
      </c>
      <c r="M398" s="2">
        <f>+Tabla32[[#This Row],[ENTRADAS]]*Tabla32[[#This Row],[PRECIO]]</f>
        <v>0</v>
      </c>
      <c r="N398" s="2">
        <f>+Tabla32[[#This Row],[SALIDAS]]*Tabla32[[#This Row],[PRECIO]]</f>
        <v>2750</v>
      </c>
      <c r="O398" s="2">
        <f>+Tabla32[[#This Row],[BALANCE INICIAL2]]+Tabla32[[#This Row],[ENTRADAS3]]-Tabla32[[#This Row],[SALIDAS4]]</f>
        <v>0</v>
      </c>
    </row>
    <row r="399" spans="1:15" ht="13.5" customHeight="1">
      <c r="A399" s="13" t="s">
        <v>26</v>
      </c>
      <c r="B399" s="37" t="s">
        <v>887</v>
      </c>
      <c r="C399" s="36" t="s">
        <v>70</v>
      </c>
      <c r="D399" t="s">
        <v>1040</v>
      </c>
      <c r="E399" t="s">
        <v>1048</v>
      </c>
      <c r="F399" s="9" t="s">
        <v>1047</v>
      </c>
      <c r="G399">
        <v>0</v>
      </c>
      <c r="H399">
        <v>1</v>
      </c>
      <c r="I399" s="34">
        <v>0</v>
      </c>
      <c r="J399">
        <f>+Tabla32[[#This Row],[BALANCE INICIAL]]+Tabla32[[#This Row],[ENTRADAS]]-Tabla32[[#This Row],[SALIDAS]]</f>
        <v>1</v>
      </c>
      <c r="K399" s="2">
        <v>1700</v>
      </c>
      <c r="L399" s="2">
        <f>+Tabla32[[#This Row],[BALANCE INICIAL]]*Tabla32[[#This Row],[PRECIO]]</f>
        <v>0</v>
      </c>
      <c r="M399" s="2">
        <f>+Tabla32[[#This Row],[ENTRADAS]]*Tabla32[[#This Row],[PRECIO]]</f>
        <v>1700</v>
      </c>
      <c r="N399" s="2">
        <f>+Tabla32[[#This Row],[SALIDAS]]*Tabla32[[#This Row],[PRECIO]]</f>
        <v>0</v>
      </c>
      <c r="O399" s="2">
        <f>+Tabla32[[#This Row],[BALANCE INICIAL2]]+Tabla32[[#This Row],[ENTRADAS3]]-Tabla32[[#This Row],[SALIDAS4]]</f>
        <v>1700</v>
      </c>
    </row>
    <row r="400" spans="1:15">
      <c r="A400" s="9" t="s">
        <v>59</v>
      </c>
      <c r="B400" t="s">
        <v>880</v>
      </c>
      <c r="C400" t="s">
        <v>107</v>
      </c>
      <c r="D400" t="s">
        <v>713</v>
      </c>
      <c r="F400" s="9" t="s">
        <v>873</v>
      </c>
      <c r="G400">
        <v>4</v>
      </c>
      <c r="H400">
        <v>0</v>
      </c>
      <c r="I400" s="34">
        <v>0</v>
      </c>
      <c r="J400">
        <f>+Tabla32[[#This Row],[BALANCE INICIAL]]+Tabla32[[#This Row],[ENTRADAS]]-Tabla32[[#This Row],[SALIDAS]]</f>
        <v>4</v>
      </c>
      <c r="K400" s="2">
        <v>539</v>
      </c>
      <c r="L400" s="2">
        <f>+Tabla32[[#This Row],[BALANCE INICIAL]]*Tabla32[[#This Row],[PRECIO]]</f>
        <v>2156</v>
      </c>
      <c r="M400" s="2">
        <f>+Tabla32[[#This Row],[ENTRADAS]]*Tabla32[[#This Row],[PRECIO]]</f>
        <v>0</v>
      </c>
      <c r="N400" s="2">
        <f>+Tabla32[[#This Row],[SALIDAS]]*Tabla32[[#This Row],[PRECIO]]</f>
        <v>0</v>
      </c>
      <c r="O400" s="2">
        <f>+Tabla32[[#This Row],[BALANCE INICIAL2]]+Tabla32[[#This Row],[ENTRADAS3]]-Tabla32[[#This Row],[SALIDAS4]]</f>
        <v>2156</v>
      </c>
    </row>
    <row r="401" spans="1:15">
      <c r="A401" s="9" t="s">
        <v>1159</v>
      </c>
      <c r="B401" s="17" t="s">
        <v>1160</v>
      </c>
      <c r="C401" t="s">
        <v>1161</v>
      </c>
      <c r="D401" t="s">
        <v>435</v>
      </c>
      <c r="F401" s="9" t="s">
        <v>826</v>
      </c>
      <c r="G401">
        <v>1</v>
      </c>
      <c r="H401">
        <v>0</v>
      </c>
      <c r="I401" s="34">
        <v>0</v>
      </c>
      <c r="J401">
        <f>+Tabla32[[#This Row],[BALANCE INICIAL]]+Tabla32[[#This Row],[ENTRADAS]]-Tabla32[[#This Row],[SALIDAS]]</f>
        <v>1</v>
      </c>
      <c r="K401" s="2">
        <v>466.44</v>
      </c>
      <c r="L401" s="2">
        <f>+Tabla32[[#This Row],[BALANCE INICIAL]]*Tabla32[[#This Row],[PRECIO]]</f>
        <v>466.44</v>
      </c>
      <c r="M401" s="2">
        <f>+Tabla32[[#This Row],[ENTRADAS]]*Tabla32[[#This Row],[PRECIO]]</f>
        <v>0</v>
      </c>
      <c r="N401" s="2">
        <f>+Tabla32[[#This Row],[SALIDAS]]*Tabla32[[#This Row],[PRECIO]]</f>
        <v>0</v>
      </c>
      <c r="O401" s="2">
        <f>+Tabla32[[#This Row],[BALANCE INICIAL2]]+Tabla32[[#This Row],[ENTRADAS3]]-Tabla32[[#This Row],[SALIDAS4]]</f>
        <v>466.44</v>
      </c>
    </row>
    <row r="402" spans="1:15" ht="17.25" customHeight="1">
      <c r="A402" s="13" t="s">
        <v>26</v>
      </c>
      <c r="B402" s="37" t="s">
        <v>887</v>
      </c>
      <c r="C402" s="59" t="s">
        <v>70</v>
      </c>
      <c r="D402" t="s">
        <v>1036</v>
      </c>
      <c r="E402" t="s">
        <v>1048</v>
      </c>
      <c r="F402" s="9" t="s">
        <v>1047</v>
      </c>
      <c r="G402">
        <v>0</v>
      </c>
      <c r="H402">
        <v>5</v>
      </c>
      <c r="I402" s="34">
        <v>0</v>
      </c>
      <c r="J402">
        <f>+Tabla32[[#This Row],[BALANCE INICIAL]]+Tabla32[[#This Row],[ENTRADAS]]-Tabla32[[#This Row],[SALIDAS]]</f>
        <v>5</v>
      </c>
      <c r="K402" s="2">
        <v>750</v>
      </c>
      <c r="L402" s="2">
        <f>+Tabla32[[#This Row],[BALANCE INICIAL]]*Tabla32[[#This Row],[PRECIO]]</f>
        <v>0</v>
      </c>
      <c r="M402" s="2">
        <f>+Tabla32[[#This Row],[ENTRADAS]]*Tabla32[[#This Row],[PRECIO]]</f>
        <v>3750</v>
      </c>
      <c r="N402" s="2">
        <f>+Tabla32[[#This Row],[SALIDAS]]*Tabla32[[#This Row],[PRECIO]]</f>
        <v>0</v>
      </c>
      <c r="O402" s="2">
        <f>+Tabla32[[#This Row],[BALANCE INICIAL2]]+Tabla32[[#This Row],[ENTRADAS3]]-Tabla32[[#This Row],[SALIDAS4]]</f>
        <v>3750</v>
      </c>
    </row>
    <row r="403" spans="1:15" ht="15.75" customHeight="1">
      <c r="A403" s="13" t="s">
        <v>26</v>
      </c>
      <c r="B403" s="37" t="s">
        <v>887</v>
      </c>
      <c r="C403" s="59" t="s">
        <v>70</v>
      </c>
      <c r="D403" t="s">
        <v>1037</v>
      </c>
      <c r="E403" t="s">
        <v>1048</v>
      </c>
      <c r="F403" s="9" t="s">
        <v>1047</v>
      </c>
      <c r="G403">
        <v>0</v>
      </c>
      <c r="H403">
        <v>2</v>
      </c>
      <c r="I403" s="34">
        <v>0</v>
      </c>
      <c r="J403">
        <f>+Tabla32[[#This Row],[BALANCE INICIAL]]+Tabla32[[#This Row],[ENTRADAS]]-Tabla32[[#This Row],[SALIDAS]]</f>
        <v>2</v>
      </c>
      <c r="K403" s="2">
        <v>750</v>
      </c>
      <c r="L403" s="2">
        <f>+Tabla32[[#This Row],[BALANCE INICIAL]]*Tabla32[[#This Row],[PRECIO]]</f>
        <v>0</v>
      </c>
      <c r="M403" s="2">
        <f>+Tabla32[[#This Row],[ENTRADAS]]*Tabla32[[#This Row],[PRECIO]]</f>
        <v>1500</v>
      </c>
      <c r="N403" s="2">
        <f>+Tabla32[[#This Row],[SALIDAS]]*Tabla32[[#This Row],[PRECIO]]</f>
        <v>0</v>
      </c>
      <c r="O403" s="2">
        <f>+Tabla32[[#This Row],[BALANCE INICIAL2]]+Tabla32[[#This Row],[ENTRADAS3]]-Tabla32[[#This Row],[SALIDAS4]]</f>
        <v>1500</v>
      </c>
    </row>
    <row r="404" spans="1:15">
      <c r="A404" s="9" t="s">
        <v>26</v>
      </c>
      <c r="B404" t="s">
        <v>887</v>
      </c>
      <c r="C404" t="s">
        <v>70</v>
      </c>
      <c r="D404" t="s">
        <v>246</v>
      </c>
      <c r="F404" s="9" t="s">
        <v>820</v>
      </c>
      <c r="G404">
        <v>1</v>
      </c>
      <c r="H404">
        <v>0</v>
      </c>
      <c r="I404" s="34">
        <v>0</v>
      </c>
      <c r="J404">
        <f>+Tabla32[[#This Row],[BALANCE INICIAL]]+Tabla32[[#This Row],[ENTRADAS]]-Tabla32[[#This Row],[SALIDAS]]</f>
        <v>1</v>
      </c>
      <c r="K404" s="2">
        <v>20300</v>
      </c>
      <c r="L404" s="2">
        <f>+Tabla32[[#This Row],[BALANCE INICIAL]]*Tabla32[[#This Row],[PRECIO]]</f>
        <v>20300</v>
      </c>
      <c r="M404" s="2">
        <f>+Tabla32[[#This Row],[ENTRADAS]]*Tabla32[[#This Row],[PRECIO]]</f>
        <v>0</v>
      </c>
      <c r="N404" s="2">
        <f>+Tabla32[[#This Row],[SALIDAS]]*Tabla32[[#This Row],[PRECIO]]</f>
        <v>0</v>
      </c>
      <c r="O404" s="2">
        <f>+Tabla32[[#This Row],[BALANCE INICIAL2]]+Tabla32[[#This Row],[ENTRADAS3]]-Tabla32[[#This Row],[SALIDAS4]]</f>
        <v>20300</v>
      </c>
    </row>
    <row r="405" spans="1:15">
      <c r="A405" s="9" t="s">
        <v>52</v>
      </c>
      <c r="B405" t="s">
        <v>891</v>
      </c>
      <c r="C405" t="s">
        <v>100</v>
      </c>
      <c r="D405" t="s">
        <v>391</v>
      </c>
      <c r="F405" s="9" t="s">
        <v>820</v>
      </c>
      <c r="G405">
        <v>1</v>
      </c>
      <c r="H405">
        <v>0</v>
      </c>
      <c r="I405" s="34">
        <v>0</v>
      </c>
      <c r="J405">
        <f>+Tabla32[[#This Row],[BALANCE INICIAL]]+Tabla32[[#This Row],[ENTRADAS]]-Tabla32[[#This Row],[SALIDAS]]</f>
        <v>1</v>
      </c>
      <c r="K405" s="2">
        <v>3000</v>
      </c>
      <c r="L405" s="2">
        <f>+Tabla32[[#This Row],[BALANCE INICIAL]]*Tabla32[[#This Row],[PRECIO]]</f>
        <v>3000</v>
      </c>
      <c r="M405" s="2">
        <f>+Tabla32[[#This Row],[ENTRADAS]]*Tabla32[[#This Row],[PRECIO]]</f>
        <v>0</v>
      </c>
      <c r="N405" s="2">
        <f>+Tabla32[[#This Row],[SALIDAS]]*Tabla32[[#This Row],[PRECIO]]</f>
        <v>0</v>
      </c>
      <c r="O405" s="2">
        <f>+Tabla32[[#This Row],[BALANCE INICIAL2]]+Tabla32[[#This Row],[ENTRADAS3]]-Tabla32[[#This Row],[SALIDAS4]]</f>
        <v>3000</v>
      </c>
    </row>
    <row r="406" spans="1:15" ht="15" customHeight="1">
      <c r="A406" s="9" t="s">
        <v>28</v>
      </c>
      <c r="B406" t="s">
        <v>884</v>
      </c>
      <c r="C406" t="s">
        <v>74</v>
      </c>
      <c r="D406" t="s">
        <v>244</v>
      </c>
      <c r="F406" s="9" t="s">
        <v>834</v>
      </c>
      <c r="G406">
        <v>24</v>
      </c>
      <c r="H406">
        <v>0</v>
      </c>
      <c r="I406" s="34">
        <v>0</v>
      </c>
      <c r="J406">
        <f>+Tabla32[[#This Row],[BALANCE INICIAL]]+Tabla32[[#This Row],[ENTRADAS]]-Tabla32[[#This Row],[SALIDAS]]</f>
        <v>24</v>
      </c>
      <c r="K406" s="2">
        <v>38</v>
      </c>
      <c r="L406" s="2">
        <f>+Tabla32[[#This Row],[BALANCE INICIAL]]*Tabla32[[#This Row],[PRECIO]]</f>
        <v>912</v>
      </c>
      <c r="M406" s="2">
        <f>+Tabla32[[#This Row],[ENTRADAS]]*Tabla32[[#This Row],[PRECIO]]</f>
        <v>0</v>
      </c>
      <c r="N406" s="2">
        <f>+Tabla32[[#This Row],[SALIDAS]]*Tabla32[[#This Row],[PRECIO]]</f>
        <v>0</v>
      </c>
      <c r="O406" s="2">
        <f>+Tabla32[[#This Row],[BALANCE INICIAL2]]+Tabla32[[#This Row],[ENTRADAS3]]-Tabla32[[#This Row],[SALIDAS4]]</f>
        <v>912</v>
      </c>
    </row>
    <row r="407" spans="1:15" ht="15.75" customHeight="1">
      <c r="A407" s="9" t="s">
        <v>34</v>
      </c>
      <c r="B407" s="17" t="s">
        <v>877</v>
      </c>
      <c r="C407" t="s">
        <v>80</v>
      </c>
      <c r="D407" t="s">
        <v>434</v>
      </c>
      <c r="F407" s="9" t="s">
        <v>820</v>
      </c>
      <c r="G407">
        <v>30</v>
      </c>
      <c r="H407">
        <v>0</v>
      </c>
      <c r="I407" s="34">
        <v>0</v>
      </c>
      <c r="J407">
        <f>+Tabla32[[#This Row],[BALANCE INICIAL]]+Tabla32[[#This Row],[ENTRADAS]]-Tabla32[[#This Row],[SALIDAS]]</f>
        <v>30</v>
      </c>
      <c r="K407" s="2">
        <v>80.930000000000007</v>
      </c>
      <c r="L407" s="2">
        <f>+Tabla32[[#This Row],[BALANCE INICIAL]]*Tabla32[[#This Row],[PRECIO]]</f>
        <v>2427.9</v>
      </c>
      <c r="M407" s="2">
        <f>+Tabla32[[#This Row],[ENTRADAS]]*Tabla32[[#This Row],[PRECIO]]</f>
        <v>0</v>
      </c>
      <c r="N407" s="2">
        <f>+Tabla32[[#This Row],[SALIDAS]]*Tabla32[[#This Row],[PRECIO]]</f>
        <v>0</v>
      </c>
      <c r="O407" s="2">
        <f>+Tabla32[[#This Row],[BALANCE INICIAL2]]+Tabla32[[#This Row],[ENTRADAS3]]-Tabla32[[#This Row],[SALIDAS4]]</f>
        <v>2427.9</v>
      </c>
    </row>
    <row r="408" spans="1:15">
      <c r="A408" s="9" t="s">
        <v>51</v>
      </c>
      <c r="B408" t="s">
        <v>901</v>
      </c>
      <c r="C408" t="s">
        <v>67</v>
      </c>
      <c r="D408" t="s">
        <v>390</v>
      </c>
      <c r="F408" s="9" t="s">
        <v>820</v>
      </c>
      <c r="G408">
        <v>1</v>
      </c>
      <c r="H408">
        <v>0</v>
      </c>
      <c r="I408" s="34">
        <v>0</v>
      </c>
      <c r="J408">
        <f>+Tabla32[[#This Row],[BALANCE INICIAL]]+Tabla32[[#This Row],[ENTRADAS]]-Tabla32[[#This Row],[SALIDAS]]</f>
        <v>1</v>
      </c>
      <c r="K408" s="2">
        <v>1400</v>
      </c>
      <c r="L408" s="2">
        <f>+Tabla32[[#This Row],[BALANCE INICIAL]]*Tabla32[[#This Row],[PRECIO]]</f>
        <v>1400</v>
      </c>
      <c r="M408" s="2">
        <f>+Tabla32[[#This Row],[ENTRADAS]]*Tabla32[[#This Row],[PRECIO]]</f>
        <v>0</v>
      </c>
      <c r="N408" s="2">
        <f>+Tabla32[[#This Row],[SALIDAS]]*Tabla32[[#This Row],[PRECIO]]</f>
        <v>0</v>
      </c>
      <c r="O408" s="2">
        <f>+Tabla32[[#This Row],[BALANCE INICIAL2]]+Tabla32[[#This Row],[ENTRADAS3]]-Tabla32[[#This Row],[SALIDAS4]]</f>
        <v>1400</v>
      </c>
    </row>
    <row r="409" spans="1:15">
      <c r="A409" s="9" t="s">
        <v>34</v>
      </c>
      <c r="B409" t="s">
        <v>877</v>
      </c>
      <c r="C409" t="s">
        <v>104</v>
      </c>
      <c r="D409" t="s">
        <v>470</v>
      </c>
      <c r="F409" s="9" t="s">
        <v>820</v>
      </c>
      <c r="G409">
        <v>23</v>
      </c>
      <c r="H409">
        <v>0</v>
      </c>
      <c r="I409" s="34">
        <v>0</v>
      </c>
      <c r="J409">
        <f>+Tabla32[[#This Row],[BALANCE INICIAL]]+Tabla32[[#This Row],[ENTRADAS]]-Tabla32[[#This Row],[SALIDAS]]</f>
        <v>23</v>
      </c>
      <c r="K409" s="2">
        <v>142.38</v>
      </c>
      <c r="L409" s="2">
        <f>+Tabla32[[#This Row],[BALANCE INICIAL]]*Tabla32[[#This Row],[PRECIO]]</f>
        <v>3274.74</v>
      </c>
      <c r="M409" s="2">
        <f>+Tabla32[[#This Row],[ENTRADAS]]*Tabla32[[#This Row],[PRECIO]]</f>
        <v>0</v>
      </c>
      <c r="N409" s="2">
        <f>+Tabla32[[#This Row],[SALIDAS]]*Tabla32[[#This Row],[PRECIO]]</f>
        <v>0</v>
      </c>
      <c r="O409" s="2">
        <f>+Tabla32[[#This Row],[BALANCE INICIAL2]]+Tabla32[[#This Row],[ENTRADAS3]]-Tabla32[[#This Row],[SALIDAS4]]</f>
        <v>3274.74</v>
      </c>
    </row>
    <row r="410" spans="1:15">
      <c r="A410" s="9" t="s">
        <v>33</v>
      </c>
      <c r="B410" s="17" t="s">
        <v>879</v>
      </c>
      <c r="C410" t="s">
        <v>106</v>
      </c>
      <c r="D410" t="s">
        <v>716</v>
      </c>
      <c r="F410" s="9" t="s">
        <v>825</v>
      </c>
      <c r="G410">
        <v>7</v>
      </c>
      <c r="H410">
        <v>0</v>
      </c>
      <c r="I410" s="34">
        <v>0</v>
      </c>
      <c r="J410">
        <f>+Tabla32[[#This Row],[BALANCE INICIAL]]+Tabla32[[#This Row],[ENTRADAS]]-Tabla32[[#This Row],[SALIDAS]]</f>
        <v>7</v>
      </c>
      <c r="K410" s="2">
        <v>1650</v>
      </c>
      <c r="L410" s="2">
        <f>+Tabla32[[#This Row],[BALANCE INICIAL]]*Tabla32[[#This Row],[PRECIO]]</f>
        <v>11550</v>
      </c>
      <c r="M410" s="2">
        <f>+Tabla32[[#This Row],[ENTRADAS]]*Tabla32[[#This Row],[PRECIO]]</f>
        <v>0</v>
      </c>
      <c r="N410" s="2">
        <f>+Tabla32[[#This Row],[SALIDAS]]*Tabla32[[#This Row],[PRECIO]]</f>
        <v>0</v>
      </c>
      <c r="O410" s="2">
        <f>+Tabla32[[#This Row],[BALANCE INICIAL2]]+Tabla32[[#This Row],[ENTRADAS3]]-Tabla32[[#This Row],[SALIDAS4]]</f>
        <v>11550</v>
      </c>
    </row>
    <row r="411" spans="1:15">
      <c r="A411" s="9" t="s">
        <v>33</v>
      </c>
      <c r="B411" s="17" t="s">
        <v>879</v>
      </c>
      <c r="C411" t="s">
        <v>106</v>
      </c>
      <c r="D411" t="s">
        <v>717</v>
      </c>
      <c r="F411" s="9" t="s">
        <v>825</v>
      </c>
      <c r="G411">
        <v>12</v>
      </c>
      <c r="H411">
        <v>0</v>
      </c>
      <c r="I411" s="34">
        <v>0</v>
      </c>
      <c r="J411">
        <f>+Tabla32[[#This Row],[BALANCE INICIAL]]+Tabla32[[#This Row],[ENTRADAS]]-Tabla32[[#This Row],[SALIDAS]]</f>
        <v>12</v>
      </c>
      <c r="K411" s="2">
        <v>600</v>
      </c>
      <c r="L411" s="2">
        <f>+Tabla32[[#This Row],[BALANCE INICIAL]]*Tabla32[[#This Row],[PRECIO]]</f>
        <v>7200</v>
      </c>
      <c r="M411" s="2">
        <f>+Tabla32[[#This Row],[ENTRADAS]]*Tabla32[[#This Row],[PRECIO]]</f>
        <v>0</v>
      </c>
      <c r="N411" s="2">
        <f>+Tabla32[[#This Row],[SALIDAS]]*Tabla32[[#This Row],[PRECIO]]</f>
        <v>0</v>
      </c>
      <c r="O411" s="2">
        <f>+Tabla32[[#This Row],[BALANCE INICIAL2]]+Tabla32[[#This Row],[ENTRADAS3]]-Tabla32[[#This Row],[SALIDAS4]]</f>
        <v>7200</v>
      </c>
    </row>
    <row r="412" spans="1:15">
      <c r="A412" s="9" t="s">
        <v>24</v>
      </c>
      <c r="B412" s="17" t="s">
        <v>875</v>
      </c>
      <c r="C412" t="s">
        <v>64</v>
      </c>
      <c r="D412" t="s">
        <v>114</v>
      </c>
      <c r="F412" s="9" t="s">
        <v>820</v>
      </c>
      <c r="G412">
        <v>19</v>
      </c>
      <c r="H412">
        <v>0</v>
      </c>
      <c r="I412" s="34">
        <v>0</v>
      </c>
      <c r="J412">
        <f>+Tabla32[[#This Row],[BALANCE INICIAL]]+Tabla32[[#This Row],[ENTRADAS]]-Tabla32[[#This Row],[SALIDAS]]</f>
        <v>19</v>
      </c>
      <c r="K412" s="2">
        <v>1400</v>
      </c>
      <c r="L412" s="2">
        <f>+Tabla32[[#This Row],[BALANCE INICIAL]]*Tabla32[[#This Row],[PRECIO]]</f>
        <v>26600</v>
      </c>
      <c r="M412" s="2">
        <f>+Tabla32[[#This Row],[ENTRADAS]]*Tabla32[[#This Row],[PRECIO]]</f>
        <v>0</v>
      </c>
      <c r="N412" s="2">
        <f>+Tabla32[[#This Row],[SALIDAS]]*Tabla32[[#This Row],[PRECIO]]</f>
        <v>0</v>
      </c>
      <c r="O412" s="2">
        <f>+Tabla32[[#This Row],[BALANCE INICIAL2]]+Tabla32[[#This Row],[ENTRADAS3]]-Tabla32[[#This Row],[SALIDAS4]]</f>
        <v>26600</v>
      </c>
    </row>
    <row r="413" spans="1:15">
      <c r="A413" s="9" t="s">
        <v>24</v>
      </c>
      <c r="B413" s="17" t="s">
        <v>875</v>
      </c>
      <c r="C413" t="s">
        <v>64</v>
      </c>
      <c r="D413" t="s">
        <v>115</v>
      </c>
      <c r="F413" s="9" t="s">
        <v>820</v>
      </c>
      <c r="G413">
        <v>4</v>
      </c>
      <c r="H413">
        <v>0</v>
      </c>
      <c r="I413" s="34">
        <v>0</v>
      </c>
      <c r="J413">
        <f>+Tabla32[[#This Row],[BALANCE INICIAL]]+Tabla32[[#This Row],[ENTRADAS]]-Tabla32[[#This Row],[SALIDAS]]</f>
        <v>4</v>
      </c>
      <c r="K413" s="2">
        <v>4139</v>
      </c>
      <c r="L413" s="2">
        <f>+Tabla32[[#This Row],[BALANCE INICIAL]]*Tabla32[[#This Row],[PRECIO]]</f>
        <v>16556</v>
      </c>
      <c r="M413" s="2">
        <f>+Tabla32[[#This Row],[ENTRADAS]]*Tabla32[[#This Row],[PRECIO]]</f>
        <v>0</v>
      </c>
      <c r="N413" s="2">
        <f>+Tabla32[[#This Row],[SALIDAS]]*Tabla32[[#This Row],[PRECIO]]</f>
        <v>0</v>
      </c>
      <c r="O413" s="2">
        <f>+Tabla32[[#This Row],[BALANCE INICIAL2]]+Tabla32[[#This Row],[ENTRADAS3]]-Tabla32[[#This Row],[SALIDAS4]]</f>
        <v>16556</v>
      </c>
    </row>
    <row r="414" spans="1:15">
      <c r="A414" s="9" t="s">
        <v>28</v>
      </c>
      <c r="B414" t="s">
        <v>884</v>
      </c>
      <c r="C414" t="s">
        <v>74</v>
      </c>
      <c r="D414" t="s">
        <v>1096</v>
      </c>
      <c r="F414" s="9" t="s">
        <v>839</v>
      </c>
      <c r="G414">
        <v>59</v>
      </c>
      <c r="H414">
        <v>0</v>
      </c>
      <c r="I414" s="34">
        <v>26</v>
      </c>
      <c r="J414">
        <f>+Tabla32[[#This Row],[BALANCE INICIAL]]+Tabla32[[#This Row],[ENTRADAS]]-Tabla32[[#This Row],[SALIDAS]]</f>
        <v>33</v>
      </c>
      <c r="K414" s="2"/>
      <c r="L414" s="2">
        <f>+Tabla32[[#This Row],[BALANCE INICIAL]]*Tabla32[[#This Row],[PRECIO]]</f>
        <v>0</v>
      </c>
      <c r="M414" s="2">
        <f>+Tabla32[[#This Row],[ENTRADAS]]*Tabla32[[#This Row],[PRECIO]]</f>
        <v>0</v>
      </c>
      <c r="N414" s="2">
        <f>+Tabla32[[#This Row],[SALIDAS]]*Tabla32[[#This Row],[PRECIO]]</f>
        <v>0</v>
      </c>
      <c r="O414" s="2">
        <f>+Tabla32[[#This Row],[BALANCE INICIAL2]]+Tabla32[[#This Row],[ENTRADAS3]]-Tabla32[[#This Row],[SALIDAS4]]</f>
        <v>0</v>
      </c>
    </row>
    <row r="415" spans="1:15">
      <c r="A415" s="9" t="s">
        <v>28</v>
      </c>
      <c r="B415" t="s">
        <v>884</v>
      </c>
      <c r="C415" t="s">
        <v>74</v>
      </c>
      <c r="D415" t="s">
        <v>480</v>
      </c>
      <c r="F415" s="9" t="s">
        <v>820</v>
      </c>
      <c r="G415">
        <v>20</v>
      </c>
      <c r="H415">
        <v>0</v>
      </c>
      <c r="I415" s="34">
        <v>0</v>
      </c>
      <c r="J415">
        <f>+Tabla32[[#This Row],[BALANCE INICIAL]]+Tabla32[[#This Row],[ENTRADAS]]-Tabla32[[#This Row],[SALIDAS]]</f>
        <v>20</v>
      </c>
      <c r="K415" s="2">
        <v>23729.33</v>
      </c>
      <c r="L415" s="2">
        <f>+Tabla32[[#This Row],[BALANCE INICIAL]]*Tabla32[[#This Row],[PRECIO]]</f>
        <v>474586.60000000003</v>
      </c>
      <c r="M415" s="2">
        <f>+Tabla32[[#This Row],[ENTRADAS]]*Tabla32[[#This Row],[PRECIO]]</f>
        <v>0</v>
      </c>
      <c r="N415" s="2">
        <f>+Tabla32[[#This Row],[SALIDAS]]*Tabla32[[#This Row],[PRECIO]]</f>
        <v>0</v>
      </c>
      <c r="O415" s="2">
        <f>+Tabla32[[#This Row],[BALANCE INICIAL2]]+Tabla32[[#This Row],[ENTRADAS3]]-Tabla32[[#This Row],[SALIDAS4]]</f>
        <v>474586.60000000003</v>
      </c>
    </row>
    <row r="416" spans="1:15">
      <c r="A416" s="9" t="s">
        <v>28</v>
      </c>
      <c r="B416" t="s">
        <v>884</v>
      </c>
      <c r="C416" t="s">
        <v>74</v>
      </c>
      <c r="D416" t="s">
        <v>481</v>
      </c>
      <c r="F416" s="9" t="s">
        <v>820</v>
      </c>
      <c r="G416">
        <v>0</v>
      </c>
      <c r="H416">
        <v>0</v>
      </c>
      <c r="I416" s="34">
        <v>0</v>
      </c>
      <c r="J416">
        <f>+Tabla32[[#This Row],[BALANCE INICIAL]]+Tabla32[[#This Row],[ENTRADAS]]-Tabla32[[#This Row],[SALIDAS]]</f>
        <v>0</v>
      </c>
      <c r="K416" s="2">
        <v>18271.189999999999</v>
      </c>
      <c r="L416" s="2">
        <f>+Tabla32[[#This Row],[BALANCE INICIAL]]*Tabla32[[#This Row],[PRECIO]]</f>
        <v>0</v>
      </c>
      <c r="M416" s="2">
        <f>+Tabla32[[#This Row],[ENTRADAS]]*Tabla32[[#This Row],[PRECIO]]</f>
        <v>0</v>
      </c>
      <c r="N416" s="2">
        <f>+Tabla32[[#This Row],[SALIDAS]]*Tabla32[[#This Row],[PRECIO]]</f>
        <v>0</v>
      </c>
      <c r="O416" s="2">
        <f>+Tabla32[[#This Row],[BALANCE INICIAL2]]+Tabla32[[#This Row],[ENTRADAS3]]-Tabla32[[#This Row],[SALIDAS4]]</f>
        <v>0</v>
      </c>
    </row>
    <row r="417" spans="1:15">
      <c r="A417" s="9" t="s">
        <v>29</v>
      </c>
      <c r="B417" t="s">
        <v>878</v>
      </c>
      <c r="C417" t="s">
        <v>102</v>
      </c>
      <c r="D417" t="s">
        <v>506</v>
      </c>
      <c r="F417" s="9" t="s">
        <v>820</v>
      </c>
      <c r="G417">
        <v>0</v>
      </c>
      <c r="H417">
        <v>0</v>
      </c>
      <c r="I417" s="34">
        <v>0</v>
      </c>
      <c r="J417">
        <f>+Tabla32[[#This Row],[BALANCE INICIAL]]+Tabla32[[#This Row],[ENTRADAS]]-Tabla32[[#This Row],[SALIDAS]]</f>
        <v>0</v>
      </c>
      <c r="K417" s="2">
        <v>175</v>
      </c>
      <c r="L417" s="2">
        <f>+Tabla32[[#This Row],[BALANCE INICIAL]]*Tabla32[[#This Row],[PRECIO]]</f>
        <v>0</v>
      </c>
      <c r="M417" s="2">
        <f>+Tabla32[[#This Row],[ENTRADAS]]*Tabla32[[#This Row],[PRECIO]]</f>
        <v>0</v>
      </c>
      <c r="N417" s="2">
        <f>+Tabla32[[#This Row],[SALIDAS]]*Tabla32[[#This Row],[PRECIO]]</f>
        <v>0</v>
      </c>
      <c r="O417" s="2">
        <f>+Tabla32[[#This Row],[BALANCE INICIAL2]]+Tabla32[[#This Row],[ENTRADAS3]]-Tabla32[[#This Row],[SALIDAS4]]</f>
        <v>0</v>
      </c>
    </row>
    <row r="418" spans="1:15">
      <c r="A418" s="9" t="s">
        <v>29</v>
      </c>
      <c r="B418" t="s">
        <v>878</v>
      </c>
      <c r="C418" t="s">
        <v>102</v>
      </c>
      <c r="D418" t="s">
        <v>509</v>
      </c>
      <c r="F418" s="9" t="s">
        <v>820</v>
      </c>
      <c r="G418">
        <v>0</v>
      </c>
      <c r="H418">
        <v>0</v>
      </c>
      <c r="I418" s="34">
        <v>0</v>
      </c>
      <c r="J418">
        <f>+Tabla32[[#This Row],[BALANCE INICIAL]]+Tabla32[[#This Row],[ENTRADAS]]-Tabla32[[#This Row],[SALIDAS]]</f>
        <v>0</v>
      </c>
      <c r="K418" s="2">
        <v>85</v>
      </c>
      <c r="L418" s="2">
        <f>+Tabla32[[#This Row],[BALANCE INICIAL]]*Tabla32[[#This Row],[PRECIO]]</f>
        <v>0</v>
      </c>
      <c r="M418" s="2">
        <f>+Tabla32[[#This Row],[ENTRADAS]]*Tabla32[[#This Row],[PRECIO]]</f>
        <v>0</v>
      </c>
      <c r="N418" s="2">
        <f>+Tabla32[[#This Row],[SALIDAS]]*Tabla32[[#This Row],[PRECIO]]</f>
        <v>0</v>
      </c>
      <c r="O418" s="2">
        <f>+Tabla32[[#This Row],[BALANCE INICIAL2]]+Tabla32[[#This Row],[ENTRADAS3]]-Tabla32[[#This Row],[SALIDAS4]]</f>
        <v>0</v>
      </c>
    </row>
    <row r="419" spans="1:15">
      <c r="A419" s="9" t="s">
        <v>29</v>
      </c>
      <c r="B419" t="s">
        <v>878</v>
      </c>
      <c r="C419" t="s">
        <v>102</v>
      </c>
      <c r="D419" t="s">
        <v>510</v>
      </c>
      <c r="F419" s="9" t="s">
        <v>820</v>
      </c>
      <c r="G419">
        <v>0</v>
      </c>
      <c r="H419">
        <v>0</v>
      </c>
      <c r="I419" s="34">
        <v>0</v>
      </c>
      <c r="J419">
        <f>+Tabla32[[#This Row],[BALANCE INICIAL]]+Tabla32[[#This Row],[ENTRADAS]]-Tabla32[[#This Row],[SALIDAS]]</f>
        <v>0</v>
      </c>
      <c r="K419" s="2">
        <v>91</v>
      </c>
      <c r="L419" s="2">
        <f>+Tabla32[[#This Row],[BALANCE INICIAL]]*Tabla32[[#This Row],[PRECIO]]</f>
        <v>0</v>
      </c>
      <c r="M419" s="2">
        <f>+Tabla32[[#This Row],[ENTRADAS]]*Tabla32[[#This Row],[PRECIO]]</f>
        <v>0</v>
      </c>
      <c r="N419" s="2">
        <f>+Tabla32[[#This Row],[SALIDAS]]*Tabla32[[#This Row],[PRECIO]]</f>
        <v>0</v>
      </c>
      <c r="O419" s="2">
        <f>+Tabla32[[#This Row],[BALANCE INICIAL2]]+Tabla32[[#This Row],[ENTRADAS3]]-Tabla32[[#This Row],[SALIDAS4]]</f>
        <v>0</v>
      </c>
    </row>
    <row r="420" spans="1:15" ht="14.25" customHeight="1">
      <c r="A420" s="9" t="s">
        <v>24</v>
      </c>
      <c r="B420" s="17" t="s">
        <v>875</v>
      </c>
      <c r="C420" t="s">
        <v>64</v>
      </c>
      <c r="D420" t="s">
        <v>117</v>
      </c>
      <c r="F420" s="9" t="s">
        <v>820</v>
      </c>
      <c r="G420">
        <v>2</v>
      </c>
      <c r="H420">
        <v>0</v>
      </c>
      <c r="I420" s="34">
        <v>0</v>
      </c>
      <c r="J420">
        <f>+Tabla32[[#This Row],[BALANCE INICIAL]]+Tabla32[[#This Row],[ENTRADAS]]-Tabla32[[#This Row],[SALIDAS]]</f>
        <v>2</v>
      </c>
      <c r="K420" s="2">
        <v>3676.5</v>
      </c>
      <c r="L420" s="2">
        <f>+Tabla32[[#This Row],[BALANCE INICIAL]]*Tabla32[[#This Row],[PRECIO]]</f>
        <v>7353</v>
      </c>
      <c r="M420" s="2">
        <f>+Tabla32[[#This Row],[ENTRADAS]]*Tabla32[[#This Row],[PRECIO]]</f>
        <v>0</v>
      </c>
      <c r="N420" s="2">
        <f>+Tabla32[[#This Row],[SALIDAS]]*Tabla32[[#This Row],[PRECIO]]</f>
        <v>0</v>
      </c>
      <c r="O420" s="2">
        <f>+Tabla32[[#This Row],[BALANCE INICIAL2]]+Tabla32[[#This Row],[ENTRADAS3]]-Tabla32[[#This Row],[SALIDAS4]]</f>
        <v>7353</v>
      </c>
    </row>
    <row r="421" spans="1:15" ht="12.75" customHeight="1">
      <c r="A421" s="9" t="s">
        <v>29</v>
      </c>
      <c r="B421" t="s">
        <v>878</v>
      </c>
      <c r="C421" t="s">
        <v>102</v>
      </c>
      <c r="D421" t="s">
        <v>588</v>
      </c>
      <c r="F421" s="9" t="s">
        <v>834</v>
      </c>
      <c r="G421">
        <v>27</v>
      </c>
      <c r="H421">
        <v>0</v>
      </c>
      <c r="I421" s="34">
        <v>0</v>
      </c>
      <c r="J421">
        <f>+Tabla32[[#This Row],[BALANCE INICIAL]]+Tabla32[[#This Row],[ENTRADAS]]-Tabla32[[#This Row],[SALIDAS]]</f>
        <v>27</v>
      </c>
      <c r="K421" s="2">
        <v>290.5</v>
      </c>
      <c r="L421" s="2">
        <f>+Tabla32[[#This Row],[BALANCE INICIAL]]*Tabla32[[#This Row],[PRECIO]]</f>
        <v>7843.5</v>
      </c>
      <c r="M421" s="2">
        <f>+Tabla32[[#This Row],[ENTRADAS]]*Tabla32[[#This Row],[PRECIO]]</f>
        <v>0</v>
      </c>
      <c r="N421" s="2">
        <f>+Tabla32[[#This Row],[SALIDAS]]*Tabla32[[#This Row],[PRECIO]]</f>
        <v>0</v>
      </c>
      <c r="O421" s="2">
        <f>+Tabla32[[#This Row],[BALANCE INICIAL2]]+Tabla32[[#This Row],[ENTRADAS3]]-Tabla32[[#This Row],[SALIDAS4]]</f>
        <v>7843.5</v>
      </c>
    </row>
    <row r="422" spans="1:15" ht="16.5" customHeight="1">
      <c r="A422" s="9" t="s">
        <v>28</v>
      </c>
      <c r="B422" t="s">
        <v>884</v>
      </c>
      <c r="C422" t="s">
        <v>74</v>
      </c>
      <c r="D422" t="s">
        <v>252</v>
      </c>
      <c r="F422" s="9" t="s">
        <v>820</v>
      </c>
      <c r="G422">
        <v>27</v>
      </c>
      <c r="H422">
        <v>0</v>
      </c>
      <c r="I422" s="34">
        <v>0</v>
      </c>
      <c r="J422">
        <f>+Tabla32[[#This Row],[BALANCE INICIAL]]+Tabla32[[#This Row],[ENTRADAS]]-Tabla32[[#This Row],[SALIDAS]]</f>
        <v>27</v>
      </c>
      <c r="K422" s="2">
        <v>220</v>
      </c>
      <c r="L422" s="2">
        <f>+Tabla32[[#This Row],[BALANCE INICIAL]]*Tabla32[[#This Row],[PRECIO]]</f>
        <v>5940</v>
      </c>
      <c r="M422" s="2">
        <f>+Tabla32[[#This Row],[ENTRADAS]]*Tabla32[[#This Row],[PRECIO]]</f>
        <v>0</v>
      </c>
      <c r="N422" s="2">
        <f>+Tabla32[[#This Row],[SALIDAS]]*Tabla32[[#This Row],[PRECIO]]</f>
        <v>0</v>
      </c>
      <c r="O422" s="2">
        <f>+Tabla32[[#This Row],[BALANCE INICIAL2]]+Tabla32[[#This Row],[ENTRADAS3]]-Tabla32[[#This Row],[SALIDAS4]]</f>
        <v>5940</v>
      </c>
    </row>
    <row r="423" spans="1:15" ht="18" customHeight="1">
      <c r="A423" s="9" t="s">
        <v>28</v>
      </c>
      <c r="B423" t="s">
        <v>884</v>
      </c>
      <c r="C423" t="s">
        <v>74</v>
      </c>
      <c r="D423" t="s">
        <v>1097</v>
      </c>
      <c r="F423" s="9" t="s">
        <v>820</v>
      </c>
      <c r="G423">
        <v>132</v>
      </c>
      <c r="H423">
        <v>0</v>
      </c>
      <c r="I423" s="34">
        <v>10</v>
      </c>
      <c r="J423">
        <f>+Tabla32[[#This Row],[BALANCE INICIAL]]+Tabla32[[#This Row],[ENTRADAS]]-Tabla32[[#This Row],[SALIDAS]]</f>
        <v>122</v>
      </c>
      <c r="K423" s="2">
        <v>32.119999999999997</v>
      </c>
      <c r="L423" s="2">
        <f>+Tabla32[[#This Row],[BALANCE INICIAL]]*Tabla32[[#This Row],[PRECIO]]</f>
        <v>4239.8399999999992</v>
      </c>
      <c r="M423" s="2">
        <f>+Tabla32[[#This Row],[ENTRADAS]]*Tabla32[[#This Row],[PRECIO]]</f>
        <v>0</v>
      </c>
      <c r="N423" s="2">
        <f>+Tabla32[[#This Row],[SALIDAS]]*Tabla32[[#This Row],[PRECIO]]</f>
        <v>321.2</v>
      </c>
      <c r="O423" s="2">
        <f>+Tabla32[[#This Row],[BALANCE INICIAL2]]+Tabla32[[#This Row],[ENTRADAS3]]-Tabla32[[#This Row],[SALIDAS4]]</f>
        <v>3918.6399999999994</v>
      </c>
    </row>
    <row r="424" spans="1:15" ht="16.5" customHeight="1">
      <c r="A424" s="9" t="s">
        <v>28</v>
      </c>
      <c r="B424" t="s">
        <v>884</v>
      </c>
      <c r="C424" t="s">
        <v>74</v>
      </c>
      <c r="D424" t="s">
        <v>1098</v>
      </c>
      <c r="F424" s="9" t="s">
        <v>820</v>
      </c>
      <c r="G424">
        <v>101</v>
      </c>
      <c r="H424">
        <v>0</v>
      </c>
      <c r="I424" s="34">
        <v>21</v>
      </c>
      <c r="J424">
        <f>+Tabla32[[#This Row],[BALANCE INICIAL]]+Tabla32[[#This Row],[ENTRADAS]]-Tabla32[[#This Row],[SALIDAS]]</f>
        <v>80</v>
      </c>
      <c r="K424" s="2">
        <v>19</v>
      </c>
      <c r="L424" s="2">
        <f>+Tabla32[[#This Row],[BALANCE INICIAL]]*Tabla32[[#This Row],[PRECIO]]</f>
        <v>1919</v>
      </c>
      <c r="M424" s="2">
        <f>+Tabla32[[#This Row],[ENTRADAS]]*Tabla32[[#This Row],[PRECIO]]</f>
        <v>0</v>
      </c>
      <c r="N424" s="2">
        <f>+Tabla32[[#This Row],[SALIDAS]]*Tabla32[[#This Row],[PRECIO]]</f>
        <v>399</v>
      </c>
      <c r="O424" s="2">
        <f>+Tabla32[[#This Row],[BALANCE INICIAL2]]+Tabla32[[#This Row],[ENTRADAS3]]-Tabla32[[#This Row],[SALIDAS4]]</f>
        <v>1520</v>
      </c>
    </row>
    <row r="425" spans="1:15" ht="18.75" customHeight="1">
      <c r="A425" s="9" t="s">
        <v>34</v>
      </c>
      <c r="B425" t="s">
        <v>877</v>
      </c>
      <c r="C425" t="s">
        <v>104</v>
      </c>
      <c r="D425" t="s">
        <v>255</v>
      </c>
      <c r="F425" s="9" t="s">
        <v>820</v>
      </c>
      <c r="G425">
        <v>83</v>
      </c>
      <c r="H425">
        <v>0</v>
      </c>
      <c r="I425" s="34">
        <v>0</v>
      </c>
      <c r="J425">
        <f>+Tabla32[[#This Row],[BALANCE INICIAL]]+Tabla32[[#This Row],[ENTRADAS]]-Tabla32[[#This Row],[SALIDAS]]</f>
        <v>83</v>
      </c>
      <c r="K425" s="2">
        <v>245</v>
      </c>
      <c r="L425" s="2">
        <f>+Tabla32[[#This Row],[BALANCE INICIAL]]*Tabla32[[#This Row],[PRECIO]]</f>
        <v>20335</v>
      </c>
      <c r="M425" s="2">
        <f>+Tabla32[[#This Row],[ENTRADAS]]*Tabla32[[#This Row],[PRECIO]]</f>
        <v>0</v>
      </c>
      <c r="N425" s="2">
        <f>+Tabla32[[#This Row],[SALIDAS]]*Tabla32[[#This Row],[PRECIO]]</f>
        <v>0</v>
      </c>
      <c r="O425" s="2">
        <f>+Tabla32[[#This Row],[BALANCE INICIAL2]]+Tabla32[[#This Row],[ENTRADAS3]]-Tabla32[[#This Row],[SALIDAS4]]</f>
        <v>20335</v>
      </c>
    </row>
    <row r="426" spans="1:15" ht="18" customHeight="1">
      <c r="A426" s="9" t="s">
        <v>29</v>
      </c>
      <c r="B426" t="s">
        <v>878</v>
      </c>
      <c r="C426" t="s">
        <v>102</v>
      </c>
      <c r="D426" t="s">
        <v>589</v>
      </c>
      <c r="F426" s="9" t="s">
        <v>870</v>
      </c>
      <c r="G426">
        <v>1</v>
      </c>
      <c r="H426">
        <v>0</v>
      </c>
      <c r="I426" s="34">
        <v>0</v>
      </c>
      <c r="J426">
        <f>+Tabla32[[#This Row],[BALANCE INICIAL]]+Tabla32[[#This Row],[ENTRADAS]]-Tabla32[[#This Row],[SALIDAS]]</f>
        <v>1</v>
      </c>
      <c r="K426" s="2">
        <v>455</v>
      </c>
      <c r="L426" s="2">
        <f>+Tabla32[[#This Row],[BALANCE INICIAL]]*Tabla32[[#This Row],[PRECIO]]</f>
        <v>455</v>
      </c>
      <c r="M426" s="2">
        <f>+Tabla32[[#This Row],[ENTRADAS]]*Tabla32[[#This Row],[PRECIO]]</f>
        <v>0</v>
      </c>
      <c r="N426" s="2">
        <f>+Tabla32[[#This Row],[SALIDAS]]*Tabla32[[#This Row],[PRECIO]]</f>
        <v>0</v>
      </c>
      <c r="O426" s="2">
        <f>+Tabla32[[#This Row],[BALANCE INICIAL2]]+Tabla32[[#This Row],[ENTRADAS3]]-Tabla32[[#This Row],[SALIDAS4]]</f>
        <v>455</v>
      </c>
    </row>
    <row r="427" spans="1:15" ht="15.75" customHeight="1">
      <c r="A427" s="9" t="s">
        <v>29</v>
      </c>
      <c r="B427" t="s">
        <v>878</v>
      </c>
      <c r="C427" t="s">
        <v>102</v>
      </c>
      <c r="D427" t="s">
        <v>590</v>
      </c>
      <c r="F427" s="9" t="s">
        <v>870</v>
      </c>
      <c r="G427">
        <v>1</v>
      </c>
      <c r="H427">
        <v>0</v>
      </c>
      <c r="I427" s="34">
        <v>0</v>
      </c>
      <c r="J427">
        <f>+Tabla32[[#This Row],[BALANCE INICIAL]]+Tabla32[[#This Row],[ENTRADAS]]-Tabla32[[#This Row],[SALIDAS]]</f>
        <v>1</v>
      </c>
      <c r="K427" s="2">
        <v>1299</v>
      </c>
      <c r="L427" s="2">
        <f>+Tabla32[[#This Row],[BALANCE INICIAL]]*Tabla32[[#This Row],[PRECIO]]</f>
        <v>1299</v>
      </c>
      <c r="M427" s="2">
        <f>+Tabla32[[#This Row],[ENTRADAS]]*Tabla32[[#This Row],[PRECIO]]</f>
        <v>0</v>
      </c>
      <c r="N427" s="2">
        <f>+Tabla32[[#This Row],[SALIDAS]]*Tabla32[[#This Row],[PRECIO]]</f>
        <v>0</v>
      </c>
      <c r="O427" s="2">
        <f>+Tabla32[[#This Row],[BALANCE INICIAL2]]+Tabla32[[#This Row],[ENTRADAS3]]-Tabla32[[#This Row],[SALIDAS4]]</f>
        <v>1299</v>
      </c>
    </row>
    <row r="428" spans="1:15" ht="16.5" customHeight="1">
      <c r="A428" s="9" t="s">
        <v>29</v>
      </c>
      <c r="B428" t="s">
        <v>878</v>
      </c>
      <c r="C428" t="s">
        <v>102</v>
      </c>
      <c r="D428" t="s">
        <v>511</v>
      </c>
      <c r="F428" s="9" t="s">
        <v>908</v>
      </c>
      <c r="G428">
        <v>0</v>
      </c>
      <c r="H428">
        <v>0</v>
      </c>
      <c r="I428" s="34">
        <v>0</v>
      </c>
      <c r="J428">
        <f>+Tabla32[[#This Row],[BALANCE INICIAL]]+Tabla32[[#This Row],[ENTRADAS]]-Tabla32[[#This Row],[SALIDAS]]</f>
        <v>0</v>
      </c>
      <c r="K428" s="2">
        <v>108</v>
      </c>
      <c r="L428" s="2">
        <f>+Tabla32[[#This Row],[BALANCE INICIAL]]*Tabla32[[#This Row],[PRECIO]]</f>
        <v>0</v>
      </c>
      <c r="M428" s="2">
        <f>+Tabla32[[#This Row],[ENTRADAS]]*Tabla32[[#This Row],[PRECIO]]</f>
        <v>0</v>
      </c>
      <c r="N428" s="2">
        <f>+Tabla32[[#This Row],[SALIDAS]]*Tabla32[[#This Row],[PRECIO]]</f>
        <v>0</v>
      </c>
      <c r="O428" s="2">
        <f>+Tabla32[[#This Row],[BALANCE INICIAL2]]+Tabla32[[#This Row],[ENTRADAS3]]-Tabla32[[#This Row],[SALIDAS4]]</f>
        <v>0</v>
      </c>
    </row>
    <row r="429" spans="1:15" ht="15" customHeight="1">
      <c r="A429" s="13" t="s">
        <v>31</v>
      </c>
      <c r="B429" s="37" t="s">
        <v>897</v>
      </c>
      <c r="C429" s="36" t="s">
        <v>75</v>
      </c>
      <c r="D429" t="s">
        <v>256</v>
      </c>
      <c r="F429" s="9" t="s">
        <v>825</v>
      </c>
      <c r="G429">
        <v>153</v>
      </c>
      <c r="H429">
        <v>0</v>
      </c>
      <c r="I429" s="34">
        <v>0</v>
      </c>
      <c r="J429">
        <f>+Tabla32[[#This Row],[BALANCE INICIAL]]+Tabla32[[#This Row],[ENTRADAS]]-Tabla32[[#This Row],[SALIDAS]]</f>
        <v>153</v>
      </c>
      <c r="K429" s="2">
        <v>188.24</v>
      </c>
      <c r="L429" s="2">
        <f>+Tabla32[[#This Row],[BALANCE INICIAL]]*Tabla32[[#This Row],[PRECIO]]</f>
        <v>28800.720000000001</v>
      </c>
      <c r="M429" s="2">
        <f>+Tabla32[[#This Row],[ENTRADAS]]*Tabla32[[#This Row],[PRECIO]]</f>
        <v>0</v>
      </c>
      <c r="N429" s="2">
        <f>+Tabla32[[#This Row],[SALIDAS]]*Tabla32[[#This Row],[PRECIO]]</f>
        <v>0</v>
      </c>
      <c r="O429" s="2">
        <f>+Tabla32[[#This Row],[BALANCE INICIAL2]]+Tabla32[[#This Row],[ENTRADAS3]]-Tabla32[[#This Row],[SALIDAS4]]</f>
        <v>28800.720000000001</v>
      </c>
    </row>
    <row r="430" spans="1:15" ht="16.5" customHeight="1">
      <c r="A430" s="13" t="s">
        <v>31</v>
      </c>
      <c r="B430" s="37" t="s">
        <v>897</v>
      </c>
      <c r="C430" s="36" t="s">
        <v>75</v>
      </c>
      <c r="D430" t="s">
        <v>257</v>
      </c>
      <c r="F430" s="9" t="s">
        <v>820</v>
      </c>
      <c r="G430">
        <v>60</v>
      </c>
      <c r="H430">
        <v>0</v>
      </c>
      <c r="I430" s="34">
        <v>0</v>
      </c>
      <c r="J430">
        <f>+Tabla32[[#This Row],[BALANCE INICIAL]]+Tabla32[[#This Row],[ENTRADAS]]-Tabla32[[#This Row],[SALIDAS]]</f>
        <v>60</v>
      </c>
      <c r="K430" s="2">
        <v>95.8</v>
      </c>
      <c r="L430" s="2">
        <f>+Tabla32[[#This Row],[BALANCE INICIAL]]*Tabla32[[#This Row],[PRECIO]]</f>
        <v>5748</v>
      </c>
      <c r="M430" s="2">
        <f>+Tabla32[[#This Row],[ENTRADAS]]*Tabla32[[#This Row],[PRECIO]]</f>
        <v>0</v>
      </c>
      <c r="N430" s="2">
        <f>+Tabla32[[#This Row],[SALIDAS]]*Tabla32[[#This Row],[PRECIO]]</f>
        <v>0</v>
      </c>
      <c r="O430" s="2">
        <f>+Tabla32[[#This Row],[BALANCE INICIAL2]]+Tabla32[[#This Row],[ENTRADAS3]]-Tabla32[[#This Row],[SALIDAS4]]</f>
        <v>5748</v>
      </c>
    </row>
    <row r="431" spans="1:15" ht="16.5" customHeight="1">
      <c r="A431" s="13" t="s">
        <v>33</v>
      </c>
      <c r="B431" s="37" t="s">
        <v>879</v>
      </c>
      <c r="C431" s="36" t="s">
        <v>78</v>
      </c>
      <c r="D431" t="s">
        <v>1044</v>
      </c>
      <c r="E431" t="s">
        <v>1048</v>
      </c>
      <c r="F431" s="9" t="s">
        <v>820</v>
      </c>
      <c r="G431">
        <v>0</v>
      </c>
      <c r="H431">
        <v>2</v>
      </c>
      <c r="I431" s="34">
        <v>0</v>
      </c>
      <c r="J431">
        <f>+Tabla32[[#This Row],[BALANCE INICIAL]]+Tabla32[[#This Row],[ENTRADAS]]-Tabla32[[#This Row],[SALIDAS]]</f>
        <v>2</v>
      </c>
      <c r="K431" s="2">
        <v>300</v>
      </c>
      <c r="L431" s="2">
        <f>+Tabla32[[#This Row],[BALANCE INICIAL]]*Tabla32[[#This Row],[PRECIO]]</f>
        <v>0</v>
      </c>
      <c r="M431" s="2">
        <f>+Tabla32[[#This Row],[ENTRADAS]]*Tabla32[[#This Row],[PRECIO]]</f>
        <v>600</v>
      </c>
      <c r="N431" s="2">
        <f>+Tabla32[[#This Row],[SALIDAS]]*Tabla32[[#This Row],[PRECIO]]</f>
        <v>0</v>
      </c>
      <c r="O431" s="2">
        <f>+Tabla32[[#This Row],[BALANCE INICIAL2]]+Tabla32[[#This Row],[ENTRADAS3]]-Tabla32[[#This Row],[SALIDAS4]]</f>
        <v>600</v>
      </c>
    </row>
    <row r="432" spans="1:15" ht="14.25" customHeight="1">
      <c r="A432" s="9" t="s">
        <v>23</v>
      </c>
      <c r="B432" s="17" t="s">
        <v>881</v>
      </c>
      <c r="C432" t="s">
        <v>882</v>
      </c>
      <c r="D432" t="s">
        <v>397</v>
      </c>
      <c r="F432" s="9" t="s">
        <v>820</v>
      </c>
      <c r="G432">
        <v>20</v>
      </c>
      <c r="H432">
        <v>0</v>
      </c>
      <c r="I432" s="34">
        <v>0</v>
      </c>
      <c r="J432">
        <f>+Tabla32[[#This Row],[BALANCE INICIAL]]+Tabla32[[#This Row],[ENTRADAS]]-Tabla32[[#This Row],[SALIDAS]]</f>
        <v>20</v>
      </c>
      <c r="K432" s="2">
        <v>487.05</v>
      </c>
      <c r="L432" s="2">
        <f>+Tabla32[[#This Row],[BALANCE INICIAL]]*Tabla32[[#This Row],[PRECIO]]</f>
        <v>9741</v>
      </c>
      <c r="M432" s="2">
        <f>+Tabla32[[#This Row],[ENTRADAS]]*Tabla32[[#This Row],[PRECIO]]</f>
        <v>0</v>
      </c>
      <c r="N432" s="2">
        <f>+Tabla32[[#This Row],[SALIDAS]]*Tabla32[[#This Row],[PRECIO]]</f>
        <v>0</v>
      </c>
      <c r="O432" s="2">
        <f>+Tabla32[[#This Row],[BALANCE INICIAL2]]+Tabla32[[#This Row],[ENTRADAS3]]-Tabla32[[#This Row],[SALIDAS4]]</f>
        <v>9741</v>
      </c>
    </row>
    <row r="433" spans="1:15" ht="16.5" customHeight="1">
      <c r="A433" s="9" t="s">
        <v>26</v>
      </c>
      <c r="B433" t="s">
        <v>887</v>
      </c>
      <c r="C433" t="s">
        <v>70</v>
      </c>
      <c r="D433" t="s">
        <v>258</v>
      </c>
      <c r="F433" s="9" t="s">
        <v>820</v>
      </c>
      <c r="G433">
        <v>2</v>
      </c>
      <c r="H433">
        <v>0</v>
      </c>
      <c r="I433" s="34">
        <v>0</v>
      </c>
      <c r="J433">
        <f>+Tabla32[[#This Row],[BALANCE INICIAL]]+Tabla32[[#This Row],[ENTRADAS]]-Tabla32[[#This Row],[SALIDAS]]</f>
        <v>2</v>
      </c>
      <c r="K433" s="2">
        <v>953.39</v>
      </c>
      <c r="L433" s="2">
        <f>+Tabla32[[#This Row],[BALANCE INICIAL]]*Tabla32[[#This Row],[PRECIO]]</f>
        <v>1906.78</v>
      </c>
      <c r="M433" s="2">
        <f>+Tabla32[[#This Row],[ENTRADAS]]*Tabla32[[#This Row],[PRECIO]]</f>
        <v>0</v>
      </c>
      <c r="N433" s="2">
        <f>+Tabla32[[#This Row],[SALIDAS]]*Tabla32[[#This Row],[PRECIO]]</f>
        <v>0</v>
      </c>
      <c r="O433" s="2">
        <f>+Tabla32[[#This Row],[BALANCE INICIAL2]]+Tabla32[[#This Row],[ENTRADAS3]]-Tabla32[[#This Row],[SALIDAS4]]</f>
        <v>1906.78</v>
      </c>
    </row>
    <row r="434" spans="1:15" ht="14.25" customHeight="1">
      <c r="A434" s="9" t="s">
        <v>26</v>
      </c>
      <c r="B434" t="s">
        <v>887</v>
      </c>
      <c r="C434" t="s">
        <v>70</v>
      </c>
      <c r="D434" t="s">
        <v>259</v>
      </c>
      <c r="F434" s="9" t="s">
        <v>820</v>
      </c>
      <c r="G434">
        <v>7</v>
      </c>
      <c r="H434">
        <v>0</v>
      </c>
      <c r="I434" s="34">
        <v>0</v>
      </c>
      <c r="J434">
        <f>+Tabla32[[#This Row],[BALANCE INICIAL]]+Tabla32[[#This Row],[ENTRADAS]]-Tabla32[[#This Row],[SALIDAS]]</f>
        <v>7</v>
      </c>
      <c r="K434" s="2">
        <v>569.91999999999996</v>
      </c>
      <c r="L434" s="2">
        <f>+Tabla32[[#This Row],[BALANCE INICIAL]]*Tabla32[[#This Row],[PRECIO]]</f>
        <v>3989.4399999999996</v>
      </c>
      <c r="M434" s="2">
        <f>+Tabla32[[#This Row],[ENTRADAS]]*Tabla32[[#This Row],[PRECIO]]</f>
        <v>0</v>
      </c>
      <c r="N434" s="2">
        <f>+Tabla32[[#This Row],[SALIDAS]]*Tabla32[[#This Row],[PRECIO]]</f>
        <v>0</v>
      </c>
      <c r="O434" s="2">
        <f>+Tabla32[[#This Row],[BALANCE INICIAL2]]+Tabla32[[#This Row],[ENTRADAS3]]-Tabla32[[#This Row],[SALIDAS4]]</f>
        <v>3989.4399999999996</v>
      </c>
    </row>
    <row r="435" spans="1:15" ht="15.75" customHeight="1">
      <c r="A435" s="9" t="s">
        <v>23</v>
      </c>
      <c r="B435" s="17" t="s">
        <v>881</v>
      </c>
      <c r="C435" t="s">
        <v>882</v>
      </c>
      <c r="D435" t="s">
        <v>415</v>
      </c>
      <c r="F435" s="9" t="s">
        <v>820</v>
      </c>
      <c r="G435">
        <v>11</v>
      </c>
      <c r="H435">
        <v>0</v>
      </c>
      <c r="I435" s="34">
        <v>1</v>
      </c>
      <c r="J435">
        <f>+Tabla32[[#This Row],[BALANCE INICIAL]]+Tabla32[[#This Row],[ENTRADAS]]-Tabla32[[#This Row],[SALIDAS]]</f>
        <v>10</v>
      </c>
      <c r="K435" s="2">
        <v>324.33999999999997</v>
      </c>
      <c r="L435" s="2">
        <f>+Tabla32[[#This Row],[BALANCE INICIAL]]*Tabla32[[#This Row],[PRECIO]]</f>
        <v>3567.74</v>
      </c>
      <c r="M435" s="2">
        <f>+Tabla32[[#This Row],[ENTRADAS]]*Tabla32[[#This Row],[PRECIO]]</f>
        <v>0</v>
      </c>
      <c r="N435" s="2">
        <f>+Tabla32[[#This Row],[SALIDAS]]*Tabla32[[#This Row],[PRECIO]]</f>
        <v>324.33999999999997</v>
      </c>
      <c r="O435" s="2">
        <f>+Tabla32[[#This Row],[BALANCE INICIAL2]]+Tabla32[[#This Row],[ENTRADAS3]]-Tabla32[[#This Row],[SALIDAS4]]</f>
        <v>3243.3999999999996</v>
      </c>
    </row>
    <row r="436" spans="1:15" ht="13.5" customHeight="1">
      <c r="A436" s="9" t="s">
        <v>23</v>
      </c>
      <c r="B436" s="17" t="s">
        <v>881</v>
      </c>
      <c r="C436" t="s">
        <v>882</v>
      </c>
      <c r="D436" t="s">
        <v>396</v>
      </c>
      <c r="F436" s="9" t="s">
        <v>820</v>
      </c>
      <c r="G436">
        <v>1</v>
      </c>
      <c r="H436">
        <v>0</v>
      </c>
      <c r="I436" s="34">
        <v>0</v>
      </c>
      <c r="J436">
        <f>+Tabla32[[#This Row],[BALANCE INICIAL]]+Tabla32[[#This Row],[ENTRADAS]]-Tabla32[[#This Row],[SALIDAS]]</f>
        <v>1</v>
      </c>
      <c r="K436" s="2">
        <v>466.44</v>
      </c>
      <c r="L436" s="2">
        <f>+Tabla32[[#This Row],[BALANCE INICIAL]]*Tabla32[[#This Row],[PRECIO]]</f>
        <v>466.44</v>
      </c>
      <c r="M436" s="2">
        <f>+Tabla32[[#This Row],[ENTRADAS]]*Tabla32[[#This Row],[PRECIO]]</f>
        <v>0</v>
      </c>
      <c r="N436" s="2">
        <f>+Tabla32[[#This Row],[SALIDAS]]*Tabla32[[#This Row],[PRECIO]]</f>
        <v>0</v>
      </c>
      <c r="O436" s="2">
        <f>+Tabla32[[#This Row],[BALANCE INICIAL2]]+Tabla32[[#This Row],[ENTRADAS3]]-Tabla32[[#This Row],[SALIDAS4]]</f>
        <v>466.44</v>
      </c>
    </row>
    <row r="437" spans="1:15" ht="18.75" customHeight="1">
      <c r="A437" s="9" t="s">
        <v>23</v>
      </c>
      <c r="B437" s="17" t="s">
        <v>881</v>
      </c>
      <c r="C437" t="s">
        <v>882</v>
      </c>
      <c r="D437" t="s">
        <v>1086</v>
      </c>
      <c r="F437" s="9" t="s">
        <v>820</v>
      </c>
      <c r="G437">
        <v>34</v>
      </c>
      <c r="H437">
        <v>0</v>
      </c>
      <c r="I437" s="34">
        <v>3</v>
      </c>
      <c r="J437">
        <f>+Tabla32[[#This Row],[BALANCE INICIAL]]+Tabla32[[#This Row],[ENTRADAS]]-Tabla32[[#This Row],[SALIDAS]]</f>
        <v>31</v>
      </c>
      <c r="K437" s="2">
        <v>2576.27</v>
      </c>
      <c r="L437" s="2">
        <f>+Tabla32[[#This Row],[BALANCE INICIAL]]*Tabla32[[#This Row],[PRECIO]]</f>
        <v>87593.18</v>
      </c>
      <c r="M437" s="2">
        <f>+Tabla32[[#This Row],[ENTRADAS]]*Tabla32[[#This Row],[PRECIO]]</f>
        <v>0</v>
      </c>
      <c r="N437" s="2">
        <f>+Tabla32[[#This Row],[SALIDAS]]*Tabla32[[#This Row],[PRECIO]]</f>
        <v>7728.8099999999995</v>
      </c>
      <c r="O437" s="2">
        <f>+Tabla32[[#This Row],[BALANCE INICIAL2]]+Tabla32[[#This Row],[ENTRADAS3]]-Tabla32[[#This Row],[SALIDAS4]]</f>
        <v>79864.37</v>
      </c>
    </row>
    <row r="438" spans="1:15">
      <c r="A438" s="9" t="s">
        <v>23</v>
      </c>
      <c r="B438" s="17" t="s">
        <v>881</v>
      </c>
      <c r="C438" t="s">
        <v>882</v>
      </c>
      <c r="D438" t="s">
        <v>414</v>
      </c>
      <c r="F438" s="9" t="s">
        <v>820</v>
      </c>
      <c r="G438">
        <v>13</v>
      </c>
      <c r="H438">
        <v>0</v>
      </c>
      <c r="I438" s="34">
        <v>6</v>
      </c>
      <c r="J438">
        <f>+Tabla32[[#This Row],[BALANCE INICIAL]]+Tabla32[[#This Row],[ENTRADAS]]-Tabla32[[#This Row],[SALIDAS]]</f>
        <v>7</v>
      </c>
      <c r="K438" s="2">
        <v>791.86</v>
      </c>
      <c r="L438" s="2">
        <f>+Tabla32[[#This Row],[BALANCE INICIAL]]*Tabla32[[#This Row],[PRECIO]]</f>
        <v>10294.18</v>
      </c>
      <c r="M438" s="2">
        <f>+Tabla32[[#This Row],[ENTRADAS]]*Tabla32[[#This Row],[PRECIO]]</f>
        <v>0</v>
      </c>
      <c r="N438" s="2">
        <f>+Tabla32[[#This Row],[SALIDAS]]*Tabla32[[#This Row],[PRECIO]]</f>
        <v>4751.16</v>
      </c>
      <c r="O438" s="2">
        <f>+Tabla32[[#This Row],[BALANCE INICIAL2]]+Tabla32[[#This Row],[ENTRADAS3]]-Tabla32[[#This Row],[SALIDAS4]]</f>
        <v>5543.02</v>
      </c>
    </row>
    <row r="439" spans="1:15">
      <c r="A439" s="9" t="s">
        <v>29</v>
      </c>
      <c r="B439" t="s">
        <v>878</v>
      </c>
      <c r="C439" t="s">
        <v>102</v>
      </c>
      <c r="D439" t="s">
        <v>514</v>
      </c>
      <c r="F439" s="9" t="s">
        <v>908</v>
      </c>
      <c r="G439">
        <v>0</v>
      </c>
      <c r="H439">
        <v>0</v>
      </c>
      <c r="I439" s="34">
        <v>0</v>
      </c>
      <c r="J439">
        <f>+Tabla32[[#This Row],[BALANCE INICIAL]]+Tabla32[[#This Row],[ENTRADAS]]-Tabla32[[#This Row],[SALIDAS]]</f>
        <v>0</v>
      </c>
      <c r="K439" s="2">
        <v>180</v>
      </c>
      <c r="L439" s="2">
        <f>+Tabla32[[#This Row],[BALANCE INICIAL]]*Tabla32[[#This Row],[PRECIO]]</f>
        <v>0</v>
      </c>
      <c r="M439" s="2">
        <f>+Tabla32[[#This Row],[ENTRADAS]]*Tabla32[[#This Row],[PRECIO]]</f>
        <v>0</v>
      </c>
      <c r="N439" s="2">
        <f>+Tabla32[[#This Row],[SALIDAS]]*Tabla32[[#This Row],[PRECIO]]</f>
        <v>0</v>
      </c>
      <c r="O439" s="2">
        <f>+Tabla32[[#This Row],[BALANCE INICIAL2]]+Tabla32[[#This Row],[ENTRADAS3]]-Tabla32[[#This Row],[SALIDAS4]]</f>
        <v>0</v>
      </c>
    </row>
    <row r="440" spans="1:15">
      <c r="A440" s="9" t="s">
        <v>29</v>
      </c>
      <c r="B440" t="s">
        <v>878</v>
      </c>
      <c r="C440" t="s">
        <v>102</v>
      </c>
      <c r="D440" t="s">
        <v>591</v>
      </c>
      <c r="F440" s="9" t="s">
        <v>869</v>
      </c>
      <c r="G440">
        <v>1</v>
      </c>
      <c r="H440">
        <v>0</v>
      </c>
      <c r="I440" s="34">
        <v>0</v>
      </c>
      <c r="J440">
        <f>+Tabla32[[#This Row],[BALANCE INICIAL]]+Tabla32[[#This Row],[ENTRADAS]]-Tabla32[[#This Row],[SALIDAS]]</f>
        <v>1</v>
      </c>
      <c r="K440" s="2">
        <v>950</v>
      </c>
      <c r="L440" s="2">
        <f>+Tabla32[[#This Row],[BALANCE INICIAL]]*Tabla32[[#This Row],[PRECIO]]</f>
        <v>950</v>
      </c>
      <c r="M440" s="2">
        <f>+Tabla32[[#This Row],[ENTRADAS]]*Tabla32[[#This Row],[PRECIO]]</f>
        <v>0</v>
      </c>
      <c r="N440" s="2">
        <f>+Tabla32[[#This Row],[SALIDAS]]*Tabla32[[#This Row],[PRECIO]]</f>
        <v>0</v>
      </c>
      <c r="O440" s="2">
        <f>+Tabla32[[#This Row],[BALANCE INICIAL2]]+Tabla32[[#This Row],[ENTRADAS3]]-Tabla32[[#This Row],[SALIDAS4]]</f>
        <v>950</v>
      </c>
    </row>
    <row r="441" spans="1:15">
      <c r="A441" s="9" t="s">
        <v>29</v>
      </c>
      <c r="B441" t="s">
        <v>878</v>
      </c>
      <c r="C441" t="s">
        <v>102</v>
      </c>
      <c r="D441" t="s">
        <v>516</v>
      </c>
      <c r="F441" s="9" t="s">
        <v>908</v>
      </c>
      <c r="G441">
        <v>0</v>
      </c>
      <c r="H441">
        <v>0</v>
      </c>
      <c r="I441" s="34">
        <v>0</v>
      </c>
      <c r="J441">
        <f>+Tabla32[[#This Row],[BALANCE INICIAL]]+Tabla32[[#This Row],[ENTRADAS]]-Tabla32[[#This Row],[SALIDAS]]</f>
        <v>0</v>
      </c>
      <c r="K441" s="2">
        <v>115</v>
      </c>
      <c r="L441" s="2">
        <f>+Tabla32[[#This Row],[BALANCE INICIAL]]*Tabla32[[#This Row],[PRECIO]]</f>
        <v>0</v>
      </c>
      <c r="M441" s="2">
        <f>+Tabla32[[#This Row],[ENTRADAS]]*Tabla32[[#This Row],[PRECIO]]</f>
        <v>0</v>
      </c>
      <c r="N441" s="2">
        <f>+Tabla32[[#This Row],[SALIDAS]]*Tabla32[[#This Row],[PRECIO]]</f>
        <v>0</v>
      </c>
      <c r="O441" s="2">
        <f>+Tabla32[[#This Row],[BALANCE INICIAL2]]+Tabla32[[#This Row],[ENTRADAS3]]-Tabla32[[#This Row],[SALIDAS4]]</f>
        <v>0</v>
      </c>
    </row>
    <row r="442" spans="1:15">
      <c r="A442" s="9" t="s">
        <v>29</v>
      </c>
      <c r="B442" t="s">
        <v>878</v>
      </c>
      <c r="C442" t="s">
        <v>102</v>
      </c>
      <c r="D442" t="s">
        <v>592</v>
      </c>
      <c r="F442" s="9" t="s">
        <v>834</v>
      </c>
      <c r="G442">
        <v>2</v>
      </c>
      <c r="H442">
        <v>0</v>
      </c>
      <c r="I442" s="34">
        <v>0</v>
      </c>
      <c r="J442">
        <f>+Tabla32[[#This Row],[BALANCE INICIAL]]+Tabla32[[#This Row],[ENTRADAS]]-Tabla32[[#This Row],[SALIDAS]]</f>
        <v>2</v>
      </c>
      <c r="K442" s="2">
        <v>198</v>
      </c>
      <c r="L442" s="2">
        <f>+Tabla32[[#This Row],[BALANCE INICIAL]]*Tabla32[[#This Row],[PRECIO]]</f>
        <v>396</v>
      </c>
      <c r="M442" s="2">
        <f>+Tabla32[[#This Row],[ENTRADAS]]*Tabla32[[#This Row],[PRECIO]]</f>
        <v>0</v>
      </c>
      <c r="N442" s="2">
        <f>+Tabla32[[#This Row],[SALIDAS]]*Tabla32[[#This Row],[PRECIO]]</f>
        <v>0</v>
      </c>
      <c r="O442" s="2">
        <f>+Tabla32[[#This Row],[BALANCE INICIAL2]]+Tabla32[[#This Row],[ENTRADAS3]]-Tabla32[[#This Row],[SALIDAS4]]</f>
        <v>396</v>
      </c>
    </row>
    <row r="443" spans="1:15">
      <c r="A443" s="9" t="s">
        <v>29</v>
      </c>
      <c r="B443" t="s">
        <v>878</v>
      </c>
      <c r="C443" t="s">
        <v>102</v>
      </c>
      <c r="D443" t="s">
        <v>593</v>
      </c>
      <c r="F443" s="9" t="s">
        <v>834</v>
      </c>
      <c r="G443">
        <v>3</v>
      </c>
      <c r="H443">
        <v>0</v>
      </c>
      <c r="I443" s="34">
        <v>0</v>
      </c>
      <c r="J443">
        <f>+Tabla32[[#This Row],[BALANCE INICIAL]]+Tabla32[[#This Row],[ENTRADAS]]-Tabla32[[#This Row],[SALIDAS]]</f>
        <v>3</v>
      </c>
      <c r="K443" s="2">
        <v>258</v>
      </c>
      <c r="L443" s="2">
        <f>+Tabla32[[#This Row],[BALANCE INICIAL]]*Tabla32[[#This Row],[PRECIO]]</f>
        <v>774</v>
      </c>
      <c r="M443" s="2">
        <f>+Tabla32[[#This Row],[ENTRADAS]]*Tabla32[[#This Row],[PRECIO]]</f>
        <v>0</v>
      </c>
      <c r="N443" s="2">
        <f>+Tabla32[[#This Row],[SALIDAS]]*Tabla32[[#This Row],[PRECIO]]</f>
        <v>0</v>
      </c>
      <c r="O443" s="2">
        <f>+Tabla32[[#This Row],[BALANCE INICIAL2]]+Tabla32[[#This Row],[ENTRADAS3]]-Tabla32[[#This Row],[SALIDAS4]]</f>
        <v>774</v>
      </c>
    </row>
    <row r="444" spans="1:15" ht="16.5" customHeight="1">
      <c r="A444" s="13" t="s">
        <v>31</v>
      </c>
      <c r="B444" s="37" t="s">
        <v>897</v>
      </c>
      <c r="C444" s="36" t="s">
        <v>75</v>
      </c>
      <c r="D444" t="s">
        <v>718</v>
      </c>
      <c r="F444" s="9" t="s">
        <v>820</v>
      </c>
      <c r="G444">
        <v>4</v>
      </c>
      <c r="H444">
        <v>0</v>
      </c>
      <c r="I444" s="34">
        <v>0</v>
      </c>
      <c r="J444">
        <f>+Tabla32[[#This Row],[BALANCE INICIAL]]+Tabla32[[#This Row],[ENTRADAS]]-Tabla32[[#This Row],[SALIDAS]]</f>
        <v>4</v>
      </c>
      <c r="K444" s="2">
        <v>85</v>
      </c>
      <c r="L444" s="2">
        <f>+Tabla32[[#This Row],[BALANCE INICIAL]]*Tabla32[[#This Row],[PRECIO]]</f>
        <v>340</v>
      </c>
      <c r="M444" s="2">
        <f>+Tabla32[[#This Row],[ENTRADAS]]*Tabla32[[#This Row],[PRECIO]]</f>
        <v>0</v>
      </c>
      <c r="N444" s="2">
        <f>+Tabla32[[#This Row],[SALIDAS]]*Tabla32[[#This Row],[PRECIO]]</f>
        <v>0</v>
      </c>
      <c r="O444" s="2">
        <f>+Tabla32[[#This Row],[BALANCE INICIAL2]]+Tabla32[[#This Row],[ENTRADAS3]]-Tabla32[[#This Row],[SALIDAS4]]</f>
        <v>340</v>
      </c>
    </row>
    <row r="445" spans="1:15">
      <c r="A445" s="9" t="s">
        <v>34</v>
      </c>
      <c r="B445" t="s">
        <v>877</v>
      </c>
      <c r="C445" t="s">
        <v>104</v>
      </c>
      <c r="D445" t="s">
        <v>1014</v>
      </c>
      <c r="E445" t="s">
        <v>1015</v>
      </c>
      <c r="F445" s="9" t="s">
        <v>821</v>
      </c>
      <c r="G445">
        <v>0</v>
      </c>
      <c r="H445">
        <v>6</v>
      </c>
      <c r="I445" s="34">
        <v>6</v>
      </c>
      <c r="J445">
        <f>+Tabla32[[#This Row],[BALANCE INICIAL]]+Tabla32[[#This Row],[ENTRADAS]]-Tabla32[[#This Row],[SALIDAS]]</f>
        <v>0</v>
      </c>
      <c r="K445" s="2">
        <v>9193</v>
      </c>
      <c r="L445" s="2">
        <f>+Tabla32[[#This Row],[BALANCE INICIAL]]*Tabla32[[#This Row],[PRECIO]]</f>
        <v>0</v>
      </c>
      <c r="M445" s="2">
        <f>+Tabla32[[#This Row],[ENTRADAS]]*Tabla32[[#This Row],[PRECIO]]</f>
        <v>55158</v>
      </c>
      <c r="N445" s="2">
        <f>+Tabla32[[#This Row],[SALIDAS]]*Tabla32[[#This Row],[PRECIO]]</f>
        <v>55158</v>
      </c>
      <c r="O445" s="2">
        <f>+Tabla32[[#This Row],[BALANCE INICIAL2]]+Tabla32[[#This Row],[ENTRADAS3]]-Tabla32[[#This Row],[SALIDAS4]]</f>
        <v>0</v>
      </c>
    </row>
    <row r="446" spans="1:15">
      <c r="A446" s="9" t="s">
        <v>43</v>
      </c>
      <c r="B446" s="17" t="s">
        <v>879</v>
      </c>
      <c r="C446" t="s">
        <v>96</v>
      </c>
      <c r="D446" t="s">
        <v>379</v>
      </c>
      <c r="F446" s="9" t="s">
        <v>825</v>
      </c>
      <c r="G446">
        <v>168</v>
      </c>
      <c r="H446">
        <v>0</v>
      </c>
      <c r="I446" s="34">
        <v>8</v>
      </c>
      <c r="J446">
        <f>+Tabla32[[#This Row],[BALANCE INICIAL]]+Tabla32[[#This Row],[ENTRADAS]]-Tabla32[[#This Row],[SALIDAS]]</f>
        <v>160</v>
      </c>
      <c r="K446" s="2">
        <v>370</v>
      </c>
      <c r="L446" s="2">
        <f>+Tabla32[[#This Row],[BALANCE INICIAL]]*Tabla32[[#This Row],[PRECIO]]</f>
        <v>62160</v>
      </c>
      <c r="M446" s="2">
        <f>+Tabla32[[#This Row],[ENTRADAS]]*Tabla32[[#This Row],[PRECIO]]</f>
        <v>0</v>
      </c>
      <c r="N446" s="2">
        <f>+Tabla32[[#This Row],[SALIDAS]]*Tabla32[[#This Row],[PRECIO]]</f>
        <v>2960</v>
      </c>
      <c r="O446" s="2">
        <f>+Tabla32[[#This Row],[BALANCE INICIAL2]]+Tabla32[[#This Row],[ENTRADAS3]]-Tabla32[[#This Row],[SALIDAS4]]</f>
        <v>59200</v>
      </c>
    </row>
    <row r="447" spans="1:15">
      <c r="A447" s="9" t="s">
        <v>29</v>
      </c>
      <c r="B447" t="s">
        <v>878</v>
      </c>
      <c r="C447" t="s">
        <v>102</v>
      </c>
      <c r="D447" t="s">
        <v>594</v>
      </c>
      <c r="F447" s="9" t="s">
        <v>869</v>
      </c>
      <c r="G447">
        <v>0</v>
      </c>
      <c r="H447">
        <v>0</v>
      </c>
      <c r="I447" s="34">
        <v>0</v>
      </c>
      <c r="J447">
        <f>+Tabla32[[#This Row],[BALANCE INICIAL]]+Tabla32[[#This Row],[ENTRADAS]]-Tabla32[[#This Row],[SALIDAS]]</f>
        <v>0</v>
      </c>
      <c r="K447" s="2">
        <v>261.01</v>
      </c>
      <c r="L447" s="2">
        <f>+Tabla32[[#This Row],[BALANCE INICIAL]]*Tabla32[[#This Row],[PRECIO]]</f>
        <v>0</v>
      </c>
      <c r="M447" s="2">
        <f>+Tabla32[[#This Row],[ENTRADAS]]*Tabla32[[#This Row],[PRECIO]]</f>
        <v>0</v>
      </c>
      <c r="N447" s="2">
        <f>+Tabla32[[#This Row],[SALIDAS]]*Tabla32[[#This Row],[PRECIO]]</f>
        <v>0</v>
      </c>
      <c r="O447" s="2">
        <f>+Tabla32[[#This Row],[BALANCE INICIAL2]]+Tabla32[[#This Row],[ENTRADAS3]]-Tabla32[[#This Row],[SALIDAS4]]</f>
        <v>0</v>
      </c>
    </row>
    <row r="448" spans="1:15">
      <c r="A448" s="9" t="s">
        <v>48</v>
      </c>
      <c r="B448" t="s">
        <v>886</v>
      </c>
      <c r="C448" t="s">
        <v>95</v>
      </c>
      <c r="D448" t="s">
        <v>719</v>
      </c>
      <c r="F448" s="9" t="s">
        <v>842</v>
      </c>
      <c r="G448">
        <v>2</v>
      </c>
      <c r="H448">
        <v>0</v>
      </c>
      <c r="I448" s="34">
        <v>0</v>
      </c>
      <c r="J448">
        <f>+Tabla32[[#This Row],[BALANCE INICIAL]]+Tabla32[[#This Row],[ENTRADAS]]-Tabla32[[#This Row],[SALIDAS]]</f>
        <v>2</v>
      </c>
      <c r="K448" s="2">
        <v>3399</v>
      </c>
      <c r="L448" s="2">
        <f>+Tabla32[[#This Row],[BALANCE INICIAL]]*Tabla32[[#This Row],[PRECIO]]</f>
        <v>6798</v>
      </c>
      <c r="M448" s="2">
        <f>+Tabla32[[#This Row],[ENTRADAS]]*Tabla32[[#This Row],[PRECIO]]</f>
        <v>0</v>
      </c>
      <c r="N448" s="2">
        <f>+Tabla32[[#This Row],[SALIDAS]]*Tabla32[[#This Row],[PRECIO]]</f>
        <v>0</v>
      </c>
      <c r="O448" s="2">
        <f>+Tabla32[[#This Row],[BALANCE INICIAL2]]+Tabla32[[#This Row],[ENTRADAS3]]-Tabla32[[#This Row],[SALIDAS4]]</f>
        <v>6798</v>
      </c>
    </row>
    <row r="449" spans="1:15">
      <c r="A449" s="9" t="s">
        <v>28</v>
      </c>
      <c r="B449" t="s">
        <v>884</v>
      </c>
      <c r="C449" t="s">
        <v>74</v>
      </c>
      <c r="D449" t="s">
        <v>261</v>
      </c>
      <c r="F449" s="9" t="s">
        <v>842</v>
      </c>
      <c r="G449">
        <v>3</v>
      </c>
      <c r="H449">
        <v>0</v>
      </c>
      <c r="I449" s="34">
        <v>3</v>
      </c>
      <c r="J449">
        <f>+Tabla32[[#This Row],[BALANCE INICIAL]]+Tabla32[[#This Row],[ENTRADAS]]-Tabla32[[#This Row],[SALIDAS]]</f>
        <v>0</v>
      </c>
      <c r="K449" s="2">
        <v>20.92</v>
      </c>
      <c r="L449" s="2">
        <f>+Tabla32[[#This Row],[BALANCE INICIAL]]*Tabla32[[#This Row],[PRECIO]]</f>
        <v>62.760000000000005</v>
      </c>
      <c r="M449" s="2">
        <f>+Tabla32[[#This Row],[ENTRADAS]]*Tabla32[[#This Row],[PRECIO]]</f>
        <v>0</v>
      </c>
      <c r="N449" s="2">
        <f>+Tabla32[[#This Row],[SALIDAS]]*Tabla32[[#This Row],[PRECIO]]</f>
        <v>62.760000000000005</v>
      </c>
      <c r="O449" s="2">
        <f>+Tabla32[[#This Row],[BALANCE INICIAL2]]+Tabla32[[#This Row],[ENTRADAS3]]-Tabla32[[#This Row],[SALIDAS4]]</f>
        <v>0</v>
      </c>
    </row>
    <row r="450" spans="1:15">
      <c r="A450" s="9" t="s">
        <v>28</v>
      </c>
      <c r="B450" t="s">
        <v>884</v>
      </c>
      <c r="C450" t="s">
        <v>74</v>
      </c>
      <c r="D450" t="s">
        <v>262</v>
      </c>
      <c r="F450" s="9" t="s">
        <v>842</v>
      </c>
      <c r="G450">
        <v>11</v>
      </c>
      <c r="H450">
        <v>0</v>
      </c>
      <c r="I450" s="34">
        <v>0</v>
      </c>
      <c r="J450">
        <f>+Tabla32[[#This Row],[BALANCE INICIAL]]+Tabla32[[#This Row],[ENTRADAS]]-Tabla32[[#This Row],[SALIDAS]]</f>
        <v>11</v>
      </c>
      <c r="K450" s="2">
        <v>20.92</v>
      </c>
      <c r="L450" s="2">
        <f>+Tabla32[[#This Row],[BALANCE INICIAL]]*Tabla32[[#This Row],[PRECIO]]</f>
        <v>230.12</v>
      </c>
      <c r="M450" s="2">
        <f>+Tabla32[[#This Row],[ENTRADAS]]*Tabla32[[#This Row],[PRECIO]]</f>
        <v>0</v>
      </c>
      <c r="N450" s="2">
        <f>+Tabla32[[#This Row],[SALIDAS]]*Tabla32[[#This Row],[PRECIO]]</f>
        <v>0</v>
      </c>
      <c r="O450" s="2">
        <f>+Tabla32[[#This Row],[BALANCE INICIAL2]]+Tabla32[[#This Row],[ENTRADAS3]]-Tabla32[[#This Row],[SALIDAS4]]</f>
        <v>230.12</v>
      </c>
    </row>
    <row r="451" spans="1:15">
      <c r="A451" s="9" t="s">
        <v>28</v>
      </c>
      <c r="B451" t="s">
        <v>884</v>
      </c>
      <c r="C451" t="s">
        <v>74</v>
      </c>
      <c r="D451" t="s">
        <v>263</v>
      </c>
      <c r="F451" s="9" t="s">
        <v>842</v>
      </c>
      <c r="G451">
        <v>44</v>
      </c>
      <c r="H451">
        <v>0</v>
      </c>
      <c r="I451" s="34">
        <v>0</v>
      </c>
      <c r="J451">
        <f>+Tabla32[[#This Row],[BALANCE INICIAL]]+Tabla32[[#This Row],[ENTRADAS]]-Tabla32[[#This Row],[SALIDAS]]</f>
        <v>44</v>
      </c>
      <c r="K451" s="2">
        <v>134.4</v>
      </c>
      <c r="L451" s="2">
        <f>+Tabla32[[#This Row],[BALANCE INICIAL]]*Tabla32[[#This Row],[PRECIO]]</f>
        <v>5913.6</v>
      </c>
      <c r="M451" s="2">
        <f>+Tabla32[[#This Row],[ENTRADAS]]*Tabla32[[#This Row],[PRECIO]]</f>
        <v>0</v>
      </c>
      <c r="N451" s="2">
        <f>+Tabla32[[#This Row],[SALIDAS]]*Tabla32[[#This Row],[PRECIO]]</f>
        <v>0</v>
      </c>
      <c r="O451" s="2">
        <f>+Tabla32[[#This Row],[BALANCE INICIAL2]]+Tabla32[[#This Row],[ENTRADAS3]]-Tabla32[[#This Row],[SALIDAS4]]</f>
        <v>5913.6</v>
      </c>
    </row>
    <row r="452" spans="1:15">
      <c r="A452" s="9" t="s">
        <v>28</v>
      </c>
      <c r="B452" t="s">
        <v>884</v>
      </c>
      <c r="C452" t="s">
        <v>74</v>
      </c>
      <c r="D452" t="s">
        <v>264</v>
      </c>
      <c r="F452" s="9" t="s">
        <v>842</v>
      </c>
      <c r="G452">
        <v>203</v>
      </c>
      <c r="H452">
        <v>0</v>
      </c>
      <c r="I452" s="34">
        <v>15</v>
      </c>
      <c r="J452">
        <f>+Tabla32[[#This Row],[BALANCE INICIAL]]+Tabla32[[#This Row],[ENTRADAS]]-Tabla32[[#This Row],[SALIDAS]]</f>
        <v>188</v>
      </c>
      <c r="K452" s="2">
        <v>134.4</v>
      </c>
      <c r="L452" s="2">
        <f>+Tabla32[[#This Row],[BALANCE INICIAL]]*Tabla32[[#This Row],[PRECIO]]</f>
        <v>27283.200000000001</v>
      </c>
      <c r="M452" s="2">
        <f>+Tabla32[[#This Row],[ENTRADAS]]*Tabla32[[#This Row],[PRECIO]]</f>
        <v>0</v>
      </c>
      <c r="N452" s="2">
        <f>+Tabla32[[#This Row],[SALIDAS]]*Tabla32[[#This Row],[PRECIO]]</f>
        <v>2016</v>
      </c>
      <c r="O452" s="2">
        <f>+Tabla32[[#This Row],[BALANCE INICIAL2]]+Tabla32[[#This Row],[ENTRADAS3]]-Tabla32[[#This Row],[SALIDAS4]]</f>
        <v>25267.200000000001</v>
      </c>
    </row>
    <row r="453" spans="1:15">
      <c r="A453" s="9" t="s">
        <v>28</v>
      </c>
      <c r="B453" t="s">
        <v>884</v>
      </c>
      <c r="C453" t="s">
        <v>74</v>
      </c>
      <c r="D453" t="s">
        <v>265</v>
      </c>
      <c r="F453" s="9" t="s">
        <v>842</v>
      </c>
      <c r="G453">
        <v>118</v>
      </c>
      <c r="H453">
        <v>0</v>
      </c>
      <c r="I453" s="34">
        <v>0</v>
      </c>
      <c r="J453">
        <f>+Tabla32[[#This Row],[BALANCE INICIAL]]+Tabla32[[#This Row],[ENTRADAS]]-Tabla32[[#This Row],[SALIDAS]]</f>
        <v>118</v>
      </c>
      <c r="K453" s="2">
        <v>134.4</v>
      </c>
      <c r="L453" s="2">
        <f>+Tabla32[[#This Row],[BALANCE INICIAL]]*Tabla32[[#This Row],[PRECIO]]</f>
        <v>15859.2</v>
      </c>
      <c r="M453" s="2">
        <f>+Tabla32[[#This Row],[ENTRADAS]]*Tabla32[[#This Row],[PRECIO]]</f>
        <v>0</v>
      </c>
      <c r="N453" s="2">
        <f>+Tabla32[[#This Row],[SALIDAS]]*Tabla32[[#This Row],[PRECIO]]</f>
        <v>0</v>
      </c>
      <c r="O453" s="2">
        <f>+Tabla32[[#This Row],[BALANCE INICIAL2]]+Tabla32[[#This Row],[ENTRADAS3]]-Tabla32[[#This Row],[SALIDAS4]]</f>
        <v>15859.2</v>
      </c>
    </row>
    <row r="454" spans="1:15">
      <c r="A454" s="9" t="s">
        <v>29</v>
      </c>
      <c r="B454" t="s">
        <v>878</v>
      </c>
      <c r="C454" t="s">
        <v>102</v>
      </c>
      <c r="D454" t="s">
        <v>595</v>
      </c>
      <c r="F454" s="9" t="s">
        <v>869</v>
      </c>
      <c r="G454">
        <v>1</v>
      </c>
      <c r="H454">
        <v>0</v>
      </c>
      <c r="I454" s="34">
        <v>0</v>
      </c>
      <c r="J454">
        <f>+Tabla32[[#This Row],[BALANCE INICIAL]]+Tabla32[[#This Row],[ENTRADAS]]-Tabla32[[#This Row],[SALIDAS]]</f>
        <v>1</v>
      </c>
      <c r="K454" s="2">
        <v>250</v>
      </c>
      <c r="L454" s="2">
        <f>+Tabla32[[#This Row],[BALANCE INICIAL]]*Tabla32[[#This Row],[PRECIO]]</f>
        <v>250</v>
      </c>
      <c r="M454" s="2">
        <f>+Tabla32[[#This Row],[ENTRADAS]]*Tabla32[[#This Row],[PRECIO]]</f>
        <v>0</v>
      </c>
      <c r="N454" s="2">
        <f>+Tabla32[[#This Row],[SALIDAS]]*Tabla32[[#This Row],[PRECIO]]</f>
        <v>0</v>
      </c>
      <c r="O454" s="2">
        <f>+Tabla32[[#This Row],[BALANCE INICIAL2]]+Tabla32[[#This Row],[ENTRADAS3]]-Tabla32[[#This Row],[SALIDAS4]]</f>
        <v>250</v>
      </c>
    </row>
    <row r="455" spans="1:15">
      <c r="A455" s="9" t="s">
        <v>59</v>
      </c>
      <c r="B455" t="s">
        <v>880</v>
      </c>
      <c r="C455" t="s">
        <v>107</v>
      </c>
      <c r="D455" t="s">
        <v>721</v>
      </c>
      <c r="F455" s="9" t="s">
        <v>820</v>
      </c>
      <c r="G455">
        <v>2</v>
      </c>
      <c r="H455">
        <v>0</v>
      </c>
      <c r="I455" s="34">
        <v>0</v>
      </c>
      <c r="J455">
        <f>+Tabla32[[#This Row],[BALANCE INICIAL]]+Tabla32[[#This Row],[ENTRADAS]]-Tabla32[[#This Row],[SALIDAS]]</f>
        <v>2</v>
      </c>
      <c r="K455" s="2">
        <v>1398</v>
      </c>
      <c r="L455" s="2">
        <f>+Tabla32[[#This Row],[BALANCE INICIAL]]*Tabla32[[#This Row],[PRECIO]]</f>
        <v>2796</v>
      </c>
      <c r="M455" s="2">
        <f>+Tabla32[[#This Row],[ENTRADAS]]*Tabla32[[#This Row],[PRECIO]]</f>
        <v>0</v>
      </c>
      <c r="N455" s="2">
        <f>+Tabla32[[#This Row],[SALIDAS]]*Tabla32[[#This Row],[PRECIO]]</f>
        <v>0</v>
      </c>
      <c r="O455" s="2">
        <f>+Tabla32[[#This Row],[BALANCE INICIAL2]]+Tabla32[[#This Row],[ENTRADAS3]]-Tabla32[[#This Row],[SALIDAS4]]</f>
        <v>2796</v>
      </c>
    </row>
    <row r="456" spans="1:15">
      <c r="A456" s="9" t="s">
        <v>29</v>
      </c>
      <c r="B456" t="s">
        <v>878</v>
      </c>
      <c r="C456" t="s">
        <v>102</v>
      </c>
      <c r="D456" t="s">
        <v>596</v>
      </c>
      <c r="F456" s="9" t="s">
        <v>834</v>
      </c>
      <c r="G456">
        <v>10</v>
      </c>
      <c r="H456">
        <v>0</v>
      </c>
      <c r="I456" s="34">
        <v>0</v>
      </c>
      <c r="J456">
        <f>+Tabla32[[#This Row],[BALANCE INICIAL]]+Tabla32[[#This Row],[ENTRADAS]]-Tabla32[[#This Row],[SALIDAS]]</f>
        <v>10</v>
      </c>
      <c r="K456" s="2">
        <v>94.92</v>
      </c>
      <c r="L456" s="2">
        <f>+Tabla32[[#This Row],[BALANCE INICIAL]]*Tabla32[[#This Row],[PRECIO]]</f>
        <v>949.2</v>
      </c>
      <c r="M456" s="2">
        <f>+Tabla32[[#This Row],[ENTRADAS]]*Tabla32[[#This Row],[PRECIO]]</f>
        <v>0</v>
      </c>
      <c r="N456" s="2">
        <f>+Tabla32[[#This Row],[SALIDAS]]*Tabla32[[#This Row],[PRECIO]]</f>
        <v>0</v>
      </c>
      <c r="O456" s="2">
        <f>+Tabla32[[#This Row],[BALANCE INICIAL2]]+Tabla32[[#This Row],[ENTRADAS3]]-Tabla32[[#This Row],[SALIDAS4]]</f>
        <v>949.2</v>
      </c>
    </row>
    <row r="457" spans="1:15">
      <c r="A457" s="42" t="s">
        <v>30</v>
      </c>
      <c r="B457" t="s">
        <v>876</v>
      </c>
      <c r="C457" t="s">
        <v>73</v>
      </c>
      <c r="D457" t="s">
        <v>722</v>
      </c>
      <c r="F457" s="9" t="s">
        <v>820</v>
      </c>
      <c r="G457">
        <v>4</v>
      </c>
      <c r="H457">
        <v>0</v>
      </c>
      <c r="I457" s="34">
        <v>0</v>
      </c>
      <c r="J457">
        <f>+Tabla32[[#This Row],[BALANCE INICIAL]]+Tabla32[[#This Row],[ENTRADAS]]-Tabla32[[#This Row],[SALIDAS]]</f>
        <v>4</v>
      </c>
      <c r="K457" s="2">
        <v>699</v>
      </c>
      <c r="L457" s="2">
        <f>+Tabla32[[#This Row],[BALANCE INICIAL]]*Tabla32[[#This Row],[PRECIO]]</f>
        <v>2796</v>
      </c>
      <c r="M457" s="2">
        <f>+Tabla32[[#This Row],[ENTRADAS]]*Tabla32[[#This Row],[PRECIO]]</f>
        <v>0</v>
      </c>
      <c r="N457" s="2">
        <f>+Tabla32[[#This Row],[SALIDAS]]*Tabla32[[#This Row],[PRECIO]]</f>
        <v>0</v>
      </c>
      <c r="O457" s="2">
        <f>+Tabla32[[#This Row],[BALANCE INICIAL2]]+Tabla32[[#This Row],[ENTRADAS3]]-Tabla32[[#This Row],[SALIDAS4]]</f>
        <v>2796</v>
      </c>
    </row>
    <row r="458" spans="1:15">
      <c r="A458" s="42" t="s">
        <v>30</v>
      </c>
      <c r="B458" t="s">
        <v>876</v>
      </c>
      <c r="C458" t="s">
        <v>73</v>
      </c>
      <c r="D458" t="s">
        <v>723</v>
      </c>
      <c r="F458" s="9" t="s">
        <v>820</v>
      </c>
      <c r="G458">
        <v>1</v>
      </c>
      <c r="H458">
        <v>0</v>
      </c>
      <c r="I458" s="34">
        <v>0</v>
      </c>
      <c r="J458">
        <f>+Tabla32[[#This Row],[BALANCE INICIAL]]+Tabla32[[#This Row],[ENTRADAS]]-Tabla32[[#This Row],[SALIDAS]]</f>
        <v>1</v>
      </c>
      <c r="K458" s="2">
        <v>450</v>
      </c>
      <c r="L458" s="2">
        <f>+Tabla32[[#This Row],[BALANCE INICIAL]]*Tabla32[[#This Row],[PRECIO]]</f>
        <v>450</v>
      </c>
      <c r="M458" s="2">
        <f>+Tabla32[[#This Row],[ENTRADAS]]*Tabla32[[#This Row],[PRECIO]]</f>
        <v>0</v>
      </c>
      <c r="N458" s="2">
        <f>+Tabla32[[#This Row],[SALIDAS]]*Tabla32[[#This Row],[PRECIO]]</f>
        <v>0</v>
      </c>
      <c r="O458" s="2">
        <f>+Tabla32[[#This Row],[BALANCE INICIAL2]]+Tabla32[[#This Row],[ENTRADAS3]]-Tabla32[[#This Row],[SALIDAS4]]</f>
        <v>450</v>
      </c>
    </row>
    <row r="459" spans="1:15">
      <c r="A459" s="9" t="s">
        <v>33</v>
      </c>
      <c r="B459" s="17" t="s">
        <v>879</v>
      </c>
      <c r="C459" t="s">
        <v>78</v>
      </c>
      <c r="D459" t="s">
        <v>471</v>
      </c>
      <c r="F459" s="9" t="s">
        <v>820</v>
      </c>
      <c r="G459">
        <v>2</v>
      </c>
      <c r="H459">
        <v>0</v>
      </c>
      <c r="I459" s="34">
        <v>0</v>
      </c>
      <c r="J459">
        <f>+Tabla32[[#This Row],[BALANCE INICIAL]]+Tabla32[[#This Row],[ENTRADAS]]-Tabla32[[#This Row],[SALIDAS]]</f>
        <v>2</v>
      </c>
      <c r="K459" s="2">
        <v>1383.05</v>
      </c>
      <c r="L459" s="2">
        <f>+Tabla32[[#This Row],[BALANCE INICIAL]]*Tabla32[[#This Row],[PRECIO]]</f>
        <v>2766.1</v>
      </c>
      <c r="M459" s="2">
        <f>+Tabla32[[#This Row],[ENTRADAS]]*Tabla32[[#This Row],[PRECIO]]</f>
        <v>0</v>
      </c>
      <c r="N459" s="2">
        <f>+Tabla32[[#This Row],[SALIDAS]]*Tabla32[[#This Row],[PRECIO]]</f>
        <v>0</v>
      </c>
      <c r="O459" s="2">
        <f>+Tabla32[[#This Row],[BALANCE INICIAL2]]+Tabla32[[#This Row],[ENTRADAS3]]-Tabla32[[#This Row],[SALIDAS4]]</f>
        <v>2766.1</v>
      </c>
    </row>
    <row r="460" spans="1:15">
      <c r="A460" s="9" t="s">
        <v>29</v>
      </c>
      <c r="B460" t="s">
        <v>878</v>
      </c>
      <c r="C460" t="s">
        <v>102</v>
      </c>
      <c r="D460" t="s">
        <v>597</v>
      </c>
      <c r="F460" s="9" t="s">
        <v>825</v>
      </c>
      <c r="G460">
        <v>9</v>
      </c>
      <c r="H460">
        <v>0</v>
      </c>
      <c r="I460" s="34">
        <v>0</v>
      </c>
      <c r="J460">
        <f>+Tabla32[[#This Row],[BALANCE INICIAL]]+Tabla32[[#This Row],[ENTRADAS]]-Tabla32[[#This Row],[SALIDAS]]</f>
        <v>9</v>
      </c>
      <c r="K460" s="2">
        <v>364</v>
      </c>
      <c r="L460" s="2">
        <f>+Tabla32[[#This Row],[BALANCE INICIAL]]*Tabla32[[#This Row],[PRECIO]]</f>
        <v>3276</v>
      </c>
      <c r="M460" s="2">
        <f>+Tabla32[[#This Row],[ENTRADAS]]*Tabla32[[#This Row],[PRECIO]]</f>
        <v>0</v>
      </c>
      <c r="N460" s="2">
        <f>+Tabla32[[#This Row],[SALIDAS]]*Tabla32[[#This Row],[PRECIO]]</f>
        <v>0</v>
      </c>
      <c r="O460" s="2">
        <f>+Tabla32[[#This Row],[BALANCE INICIAL2]]+Tabla32[[#This Row],[ENTRADAS3]]-Tabla32[[#This Row],[SALIDAS4]]</f>
        <v>3276</v>
      </c>
    </row>
    <row r="461" spans="1:15">
      <c r="A461" s="9" t="s">
        <v>29</v>
      </c>
      <c r="B461" t="s">
        <v>878</v>
      </c>
      <c r="C461" t="s">
        <v>102</v>
      </c>
      <c r="D461" t="s">
        <v>515</v>
      </c>
      <c r="F461" s="9" t="s">
        <v>908</v>
      </c>
      <c r="G461">
        <v>0</v>
      </c>
      <c r="H461">
        <v>0</v>
      </c>
      <c r="I461" s="34">
        <v>0</v>
      </c>
      <c r="J461">
        <f>+Tabla32[[#This Row],[BALANCE INICIAL]]+Tabla32[[#This Row],[ENTRADAS]]-Tabla32[[#This Row],[SALIDAS]]</f>
        <v>0</v>
      </c>
      <c r="K461" s="2">
        <v>103</v>
      </c>
      <c r="L461" s="2">
        <f>+Tabla32[[#This Row],[BALANCE INICIAL]]*Tabla32[[#This Row],[PRECIO]]</f>
        <v>0</v>
      </c>
      <c r="M461" s="2">
        <f>+Tabla32[[#This Row],[ENTRADAS]]*Tabla32[[#This Row],[PRECIO]]</f>
        <v>0</v>
      </c>
      <c r="N461" s="2">
        <f>+Tabla32[[#This Row],[SALIDAS]]*Tabla32[[#This Row],[PRECIO]]</f>
        <v>0</v>
      </c>
      <c r="O461" s="2">
        <f>+Tabla32[[#This Row],[BALANCE INICIAL2]]+Tabla32[[#This Row],[ENTRADAS3]]-Tabla32[[#This Row],[SALIDAS4]]</f>
        <v>0</v>
      </c>
    </row>
    <row r="462" spans="1:15">
      <c r="A462" s="9" t="s">
        <v>29</v>
      </c>
      <c r="B462" t="s">
        <v>878</v>
      </c>
      <c r="C462" t="s">
        <v>102</v>
      </c>
      <c r="D462" t="s">
        <v>599</v>
      </c>
      <c r="F462" s="9" t="s">
        <v>869</v>
      </c>
      <c r="G462">
        <v>0</v>
      </c>
      <c r="H462">
        <v>0</v>
      </c>
      <c r="I462" s="34">
        <v>0</v>
      </c>
      <c r="J462">
        <f>+Tabla32[[#This Row],[BALANCE INICIAL]]+Tabla32[[#This Row],[ENTRADAS]]-Tabla32[[#This Row],[SALIDAS]]</f>
        <v>0</v>
      </c>
      <c r="K462" s="2">
        <v>311</v>
      </c>
      <c r="L462" s="2">
        <f>+Tabla32[[#This Row],[BALANCE INICIAL]]*Tabla32[[#This Row],[PRECIO]]</f>
        <v>0</v>
      </c>
      <c r="M462" s="2">
        <f>+Tabla32[[#This Row],[ENTRADAS]]*Tabla32[[#This Row],[PRECIO]]</f>
        <v>0</v>
      </c>
      <c r="N462" s="2">
        <f>+Tabla32[[#This Row],[SALIDAS]]*Tabla32[[#This Row],[PRECIO]]</f>
        <v>0</v>
      </c>
      <c r="O462" s="2">
        <f>+Tabla32[[#This Row],[BALANCE INICIAL2]]+Tabla32[[#This Row],[ENTRADAS3]]-Tabla32[[#This Row],[SALIDAS4]]</f>
        <v>0</v>
      </c>
    </row>
    <row r="463" spans="1:15">
      <c r="A463" s="9" t="s">
        <v>29</v>
      </c>
      <c r="B463" t="s">
        <v>878</v>
      </c>
      <c r="C463" t="s">
        <v>102</v>
      </c>
      <c r="D463" t="s">
        <v>598</v>
      </c>
      <c r="F463" s="9" t="s">
        <v>869</v>
      </c>
      <c r="G463">
        <v>2</v>
      </c>
      <c r="H463">
        <v>0</v>
      </c>
      <c r="I463" s="34">
        <v>0</v>
      </c>
      <c r="J463">
        <f>+Tabla32[[#This Row],[BALANCE INICIAL]]+Tabla32[[#This Row],[ENTRADAS]]-Tabla32[[#This Row],[SALIDAS]]</f>
        <v>2</v>
      </c>
      <c r="K463" s="2">
        <v>310</v>
      </c>
      <c r="L463" s="2">
        <f>+Tabla32[[#This Row],[BALANCE INICIAL]]*Tabla32[[#This Row],[PRECIO]]</f>
        <v>620</v>
      </c>
      <c r="M463" s="2">
        <f>+Tabla32[[#This Row],[ENTRADAS]]*Tabla32[[#This Row],[PRECIO]]</f>
        <v>0</v>
      </c>
      <c r="N463" s="2">
        <f>+Tabla32[[#This Row],[SALIDAS]]*Tabla32[[#This Row],[PRECIO]]</f>
        <v>0</v>
      </c>
      <c r="O463" s="2">
        <f>+Tabla32[[#This Row],[BALANCE INICIAL2]]+Tabla32[[#This Row],[ENTRADAS3]]-Tabla32[[#This Row],[SALIDAS4]]</f>
        <v>620</v>
      </c>
    </row>
    <row r="464" spans="1:15">
      <c r="A464" s="9" t="s">
        <v>59</v>
      </c>
      <c r="B464" t="s">
        <v>880</v>
      </c>
      <c r="C464" t="s">
        <v>107</v>
      </c>
      <c r="D464" t="s">
        <v>724</v>
      </c>
      <c r="F464" s="9" t="s">
        <v>820</v>
      </c>
      <c r="G464">
        <v>7</v>
      </c>
      <c r="H464">
        <v>0</v>
      </c>
      <c r="I464" s="34">
        <v>0</v>
      </c>
      <c r="J464">
        <f>+Tabla32[[#This Row],[BALANCE INICIAL]]+Tabla32[[#This Row],[ENTRADAS]]-Tabla32[[#This Row],[SALIDAS]]</f>
        <v>7</v>
      </c>
      <c r="K464" s="2">
        <v>1906.78</v>
      </c>
      <c r="L464" s="2">
        <f>+Tabla32[[#This Row],[BALANCE INICIAL]]*Tabla32[[#This Row],[PRECIO]]</f>
        <v>13347.46</v>
      </c>
      <c r="M464" s="2">
        <f>+Tabla32[[#This Row],[ENTRADAS]]*Tabla32[[#This Row],[PRECIO]]</f>
        <v>0</v>
      </c>
      <c r="N464" s="2">
        <f>+Tabla32[[#This Row],[SALIDAS]]*Tabla32[[#This Row],[PRECIO]]</f>
        <v>0</v>
      </c>
      <c r="O464" s="2">
        <f>+Tabla32[[#This Row],[BALANCE INICIAL2]]+Tabla32[[#This Row],[ENTRADAS3]]-Tabla32[[#This Row],[SALIDAS4]]</f>
        <v>13347.46</v>
      </c>
    </row>
    <row r="465" spans="1:15">
      <c r="A465" s="9" t="s">
        <v>59</v>
      </c>
      <c r="B465" t="s">
        <v>880</v>
      </c>
      <c r="C465" t="s">
        <v>107</v>
      </c>
      <c r="D465" t="s">
        <v>725</v>
      </c>
      <c r="F465" s="9" t="s">
        <v>820</v>
      </c>
      <c r="G465">
        <v>1</v>
      </c>
      <c r="H465">
        <v>0</v>
      </c>
      <c r="I465" s="34">
        <v>0</v>
      </c>
      <c r="J465">
        <f>+Tabla32[[#This Row],[BALANCE INICIAL]]+Tabla32[[#This Row],[ENTRADAS]]-Tabla32[[#This Row],[SALIDAS]]</f>
        <v>1</v>
      </c>
      <c r="K465" s="2">
        <v>949</v>
      </c>
      <c r="L465" s="2">
        <f>+Tabla32[[#This Row],[BALANCE INICIAL]]*Tabla32[[#This Row],[PRECIO]]</f>
        <v>949</v>
      </c>
      <c r="M465" s="2">
        <f>+Tabla32[[#This Row],[ENTRADAS]]*Tabla32[[#This Row],[PRECIO]]</f>
        <v>0</v>
      </c>
      <c r="N465" s="2">
        <f>+Tabla32[[#This Row],[SALIDAS]]*Tabla32[[#This Row],[PRECIO]]</f>
        <v>0</v>
      </c>
      <c r="O465" s="2">
        <f>+Tabla32[[#This Row],[BALANCE INICIAL2]]+Tabla32[[#This Row],[ENTRADAS3]]-Tabla32[[#This Row],[SALIDAS4]]</f>
        <v>949</v>
      </c>
    </row>
    <row r="466" spans="1:15">
      <c r="A466" s="9" t="s">
        <v>28</v>
      </c>
      <c r="B466" t="s">
        <v>884</v>
      </c>
      <c r="C466" t="s">
        <v>74</v>
      </c>
      <c r="D466" t="s">
        <v>266</v>
      </c>
      <c r="F466" s="9" t="s">
        <v>820</v>
      </c>
      <c r="G466">
        <v>360</v>
      </c>
      <c r="H466">
        <v>0</v>
      </c>
      <c r="I466" s="34">
        <v>0</v>
      </c>
      <c r="J466">
        <f>+Tabla32[[#This Row],[BALANCE INICIAL]]+Tabla32[[#This Row],[ENTRADAS]]-Tabla32[[#This Row],[SALIDAS]]</f>
        <v>360</v>
      </c>
      <c r="K466" s="2">
        <v>26</v>
      </c>
      <c r="L466" s="2">
        <f>+Tabla32[[#This Row],[BALANCE INICIAL]]*Tabla32[[#This Row],[PRECIO]]</f>
        <v>9360</v>
      </c>
      <c r="M466" s="2">
        <f>+Tabla32[[#This Row],[ENTRADAS]]*Tabla32[[#This Row],[PRECIO]]</f>
        <v>0</v>
      </c>
      <c r="N466" s="2">
        <f>+Tabla32[[#This Row],[SALIDAS]]*Tabla32[[#This Row],[PRECIO]]</f>
        <v>0</v>
      </c>
      <c r="O466" s="2">
        <f>+Tabla32[[#This Row],[BALANCE INICIAL2]]+Tabla32[[#This Row],[ENTRADAS3]]-Tabla32[[#This Row],[SALIDAS4]]</f>
        <v>9360</v>
      </c>
    </row>
    <row r="467" spans="1:15">
      <c r="A467" s="9" t="s">
        <v>23</v>
      </c>
      <c r="B467" s="17" t="s">
        <v>881</v>
      </c>
      <c r="C467" t="s">
        <v>882</v>
      </c>
      <c r="D467" t="s">
        <v>428</v>
      </c>
      <c r="F467" s="9" t="s">
        <v>820</v>
      </c>
      <c r="G467">
        <v>20</v>
      </c>
      <c r="H467">
        <v>0</v>
      </c>
      <c r="I467" s="34">
        <v>0</v>
      </c>
      <c r="J467">
        <f>+Tabla32[[#This Row],[BALANCE INICIAL]]+Tabla32[[#This Row],[ENTRADAS]]-Tabla32[[#This Row],[SALIDAS]]</f>
        <v>20</v>
      </c>
      <c r="K467" s="2">
        <v>86.78</v>
      </c>
      <c r="L467" s="2">
        <f>+Tabla32[[#This Row],[BALANCE INICIAL]]*Tabla32[[#This Row],[PRECIO]]</f>
        <v>1735.6</v>
      </c>
      <c r="M467" s="2">
        <f>+Tabla32[[#This Row],[ENTRADAS]]*Tabla32[[#This Row],[PRECIO]]</f>
        <v>0</v>
      </c>
      <c r="N467" s="2">
        <f>+Tabla32[[#This Row],[SALIDAS]]*Tabla32[[#This Row],[PRECIO]]</f>
        <v>0</v>
      </c>
      <c r="O467" s="2">
        <f>+Tabla32[[#This Row],[BALANCE INICIAL2]]+Tabla32[[#This Row],[ENTRADAS3]]-Tabla32[[#This Row],[SALIDAS4]]</f>
        <v>1735.6</v>
      </c>
    </row>
    <row r="468" spans="1:15">
      <c r="A468" s="9" t="s">
        <v>59</v>
      </c>
      <c r="B468" t="s">
        <v>880</v>
      </c>
      <c r="C468" t="s">
        <v>107</v>
      </c>
      <c r="D468" t="s">
        <v>726</v>
      </c>
      <c r="F468" s="9" t="s">
        <v>820</v>
      </c>
      <c r="G468">
        <v>3</v>
      </c>
      <c r="H468">
        <v>0</v>
      </c>
      <c r="I468" s="34">
        <v>0</v>
      </c>
      <c r="J468">
        <f>+Tabla32[[#This Row],[BALANCE INICIAL]]+Tabla32[[#This Row],[ENTRADAS]]-Tabla32[[#This Row],[SALIDAS]]</f>
        <v>3</v>
      </c>
      <c r="K468" s="2">
        <v>2000</v>
      </c>
      <c r="L468" s="2">
        <f>+Tabla32[[#This Row],[BALANCE INICIAL]]*Tabla32[[#This Row],[PRECIO]]</f>
        <v>6000</v>
      </c>
      <c r="M468" s="2">
        <f>+Tabla32[[#This Row],[ENTRADAS]]*Tabla32[[#This Row],[PRECIO]]</f>
        <v>0</v>
      </c>
      <c r="N468" s="2">
        <f>+Tabla32[[#This Row],[SALIDAS]]*Tabla32[[#This Row],[PRECIO]]</f>
        <v>0</v>
      </c>
      <c r="O468" s="2">
        <f>+Tabla32[[#This Row],[BALANCE INICIAL2]]+Tabla32[[#This Row],[ENTRADAS3]]-Tabla32[[#This Row],[SALIDAS4]]</f>
        <v>6000</v>
      </c>
    </row>
    <row r="469" spans="1:15">
      <c r="A469" s="9" t="s">
        <v>59</v>
      </c>
      <c r="B469" t="s">
        <v>880</v>
      </c>
      <c r="C469" t="s">
        <v>107</v>
      </c>
      <c r="D469" t="s">
        <v>727</v>
      </c>
      <c r="F469" s="9" t="s">
        <v>820</v>
      </c>
      <c r="G469">
        <v>4</v>
      </c>
      <c r="H469">
        <v>0</v>
      </c>
      <c r="I469" s="34">
        <v>0</v>
      </c>
      <c r="J469">
        <f>+Tabla32[[#This Row],[BALANCE INICIAL]]+Tabla32[[#This Row],[ENTRADAS]]-Tabla32[[#This Row],[SALIDAS]]</f>
        <v>4</v>
      </c>
      <c r="K469" s="2">
        <v>275</v>
      </c>
      <c r="L469" s="2">
        <f>+Tabla32[[#This Row],[BALANCE INICIAL]]*Tabla32[[#This Row],[PRECIO]]</f>
        <v>1100</v>
      </c>
      <c r="M469" s="2">
        <f>+Tabla32[[#This Row],[ENTRADAS]]*Tabla32[[#This Row],[PRECIO]]</f>
        <v>0</v>
      </c>
      <c r="N469" s="2">
        <f>+Tabla32[[#This Row],[SALIDAS]]*Tabla32[[#This Row],[PRECIO]]</f>
        <v>0</v>
      </c>
      <c r="O469" s="2">
        <f>+Tabla32[[#This Row],[BALANCE INICIAL2]]+Tabla32[[#This Row],[ENTRADAS3]]-Tabla32[[#This Row],[SALIDAS4]]</f>
        <v>1100</v>
      </c>
    </row>
    <row r="470" spans="1:15">
      <c r="A470" s="9" t="s">
        <v>59</v>
      </c>
      <c r="B470" t="s">
        <v>880</v>
      </c>
      <c r="C470" t="s">
        <v>107</v>
      </c>
      <c r="D470" t="s">
        <v>728</v>
      </c>
      <c r="F470" s="9" t="s">
        <v>820</v>
      </c>
      <c r="G470">
        <v>3</v>
      </c>
      <c r="H470">
        <v>0</v>
      </c>
      <c r="I470" s="34">
        <v>0</v>
      </c>
      <c r="J470">
        <f>+Tabla32[[#This Row],[BALANCE INICIAL]]+Tabla32[[#This Row],[ENTRADAS]]-Tabla32[[#This Row],[SALIDAS]]</f>
        <v>3</v>
      </c>
      <c r="K470" s="2">
        <v>850</v>
      </c>
      <c r="L470" s="2">
        <f>+Tabla32[[#This Row],[BALANCE INICIAL]]*Tabla32[[#This Row],[PRECIO]]</f>
        <v>2550</v>
      </c>
      <c r="M470" s="2">
        <f>+Tabla32[[#This Row],[ENTRADAS]]*Tabla32[[#This Row],[PRECIO]]</f>
        <v>0</v>
      </c>
      <c r="N470" s="2">
        <f>+Tabla32[[#This Row],[SALIDAS]]*Tabla32[[#This Row],[PRECIO]]</f>
        <v>0</v>
      </c>
      <c r="O470" s="2">
        <f>+Tabla32[[#This Row],[BALANCE INICIAL2]]+Tabla32[[#This Row],[ENTRADAS3]]-Tabla32[[#This Row],[SALIDAS4]]</f>
        <v>2550</v>
      </c>
    </row>
    <row r="471" spans="1:15">
      <c r="A471" s="9" t="s">
        <v>59</v>
      </c>
      <c r="B471" t="s">
        <v>880</v>
      </c>
      <c r="C471" t="s">
        <v>107</v>
      </c>
      <c r="D471" t="s">
        <v>729</v>
      </c>
      <c r="F471" s="9" t="s">
        <v>820</v>
      </c>
      <c r="G471">
        <v>1</v>
      </c>
      <c r="H471">
        <v>0</v>
      </c>
      <c r="I471" s="34">
        <v>0</v>
      </c>
      <c r="J471">
        <f>+Tabla32[[#This Row],[BALANCE INICIAL]]+Tabla32[[#This Row],[ENTRADAS]]-Tabla32[[#This Row],[SALIDAS]]</f>
        <v>1</v>
      </c>
      <c r="K471" s="2">
        <v>700</v>
      </c>
      <c r="L471" s="2">
        <f>+Tabla32[[#This Row],[BALANCE INICIAL]]*Tabla32[[#This Row],[PRECIO]]</f>
        <v>700</v>
      </c>
      <c r="M471" s="2">
        <f>+Tabla32[[#This Row],[ENTRADAS]]*Tabla32[[#This Row],[PRECIO]]</f>
        <v>0</v>
      </c>
      <c r="N471" s="2">
        <f>+Tabla32[[#This Row],[SALIDAS]]*Tabla32[[#This Row],[PRECIO]]</f>
        <v>0</v>
      </c>
      <c r="O471" s="2">
        <f>+Tabla32[[#This Row],[BALANCE INICIAL2]]+Tabla32[[#This Row],[ENTRADAS3]]-Tabla32[[#This Row],[SALIDAS4]]</f>
        <v>700</v>
      </c>
    </row>
    <row r="472" spans="1:15">
      <c r="A472" s="9" t="s">
        <v>59</v>
      </c>
      <c r="B472" t="s">
        <v>880</v>
      </c>
      <c r="C472" t="s">
        <v>107</v>
      </c>
      <c r="D472" t="s">
        <v>730</v>
      </c>
      <c r="F472" s="9" t="s">
        <v>820</v>
      </c>
      <c r="G472">
        <v>6</v>
      </c>
      <c r="H472">
        <v>0</v>
      </c>
      <c r="I472" s="34">
        <v>0</v>
      </c>
      <c r="J472">
        <f>+Tabla32[[#This Row],[BALANCE INICIAL]]+Tabla32[[#This Row],[ENTRADAS]]-Tabla32[[#This Row],[SALIDAS]]</f>
        <v>6</v>
      </c>
      <c r="K472" s="2">
        <v>450</v>
      </c>
      <c r="L472" s="2">
        <f>+Tabla32[[#This Row],[BALANCE INICIAL]]*Tabla32[[#This Row],[PRECIO]]</f>
        <v>2700</v>
      </c>
      <c r="M472" s="2">
        <f>+Tabla32[[#This Row],[ENTRADAS]]*Tabla32[[#This Row],[PRECIO]]</f>
        <v>0</v>
      </c>
      <c r="N472" s="2">
        <f>+Tabla32[[#This Row],[SALIDAS]]*Tabla32[[#This Row],[PRECIO]]</f>
        <v>0</v>
      </c>
      <c r="O472" s="2">
        <f>+Tabla32[[#This Row],[BALANCE INICIAL2]]+Tabla32[[#This Row],[ENTRADAS3]]-Tabla32[[#This Row],[SALIDAS4]]</f>
        <v>2700</v>
      </c>
    </row>
    <row r="473" spans="1:15">
      <c r="A473" s="9" t="s">
        <v>59</v>
      </c>
      <c r="B473" t="s">
        <v>880</v>
      </c>
      <c r="C473" t="s">
        <v>107</v>
      </c>
      <c r="D473" t="s">
        <v>731</v>
      </c>
      <c r="F473" s="9" t="s">
        <v>820</v>
      </c>
      <c r="G473">
        <v>9</v>
      </c>
      <c r="H473">
        <v>0</v>
      </c>
      <c r="I473" s="34">
        <v>0</v>
      </c>
      <c r="J473">
        <f>+Tabla32[[#This Row],[BALANCE INICIAL]]+Tabla32[[#This Row],[ENTRADAS]]-Tabla32[[#This Row],[SALIDAS]]</f>
        <v>9</v>
      </c>
      <c r="K473" s="2">
        <v>800</v>
      </c>
      <c r="L473" s="2">
        <f>+Tabla32[[#This Row],[BALANCE INICIAL]]*Tabla32[[#This Row],[PRECIO]]</f>
        <v>7200</v>
      </c>
      <c r="M473" s="2">
        <f>+Tabla32[[#This Row],[ENTRADAS]]*Tabla32[[#This Row],[PRECIO]]</f>
        <v>0</v>
      </c>
      <c r="N473" s="2">
        <f>+Tabla32[[#This Row],[SALIDAS]]*Tabla32[[#This Row],[PRECIO]]</f>
        <v>0</v>
      </c>
      <c r="O473" s="2">
        <f>+Tabla32[[#This Row],[BALANCE INICIAL2]]+Tabla32[[#This Row],[ENTRADAS3]]-Tabla32[[#This Row],[SALIDAS4]]</f>
        <v>7200</v>
      </c>
    </row>
    <row r="474" spans="1:15">
      <c r="A474" s="9" t="s">
        <v>59</v>
      </c>
      <c r="B474" t="s">
        <v>880</v>
      </c>
      <c r="C474" t="s">
        <v>107</v>
      </c>
      <c r="D474" t="s">
        <v>732</v>
      </c>
      <c r="F474" s="9" t="s">
        <v>834</v>
      </c>
      <c r="G474">
        <v>2</v>
      </c>
      <c r="H474">
        <v>0</v>
      </c>
      <c r="I474" s="34">
        <v>0</v>
      </c>
      <c r="J474">
        <f>+Tabla32[[#This Row],[BALANCE INICIAL]]+Tabla32[[#This Row],[ENTRADAS]]-Tabla32[[#This Row],[SALIDAS]]</f>
        <v>2</v>
      </c>
      <c r="K474" s="2">
        <v>750</v>
      </c>
      <c r="L474" s="2">
        <f>+Tabla32[[#This Row],[BALANCE INICIAL]]*Tabla32[[#This Row],[PRECIO]]</f>
        <v>1500</v>
      </c>
      <c r="M474" s="2">
        <f>+Tabla32[[#This Row],[ENTRADAS]]*Tabla32[[#This Row],[PRECIO]]</f>
        <v>0</v>
      </c>
      <c r="N474" s="2">
        <f>+Tabla32[[#This Row],[SALIDAS]]*Tabla32[[#This Row],[PRECIO]]</f>
        <v>0</v>
      </c>
      <c r="O474" s="2">
        <f>+Tabla32[[#This Row],[BALANCE INICIAL2]]+Tabla32[[#This Row],[ENTRADAS3]]-Tabla32[[#This Row],[SALIDAS4]]</f>
        <v>1500</v>
      </c>
    </row>
    <row r="475" spans="1:15">
      <c r="A475" s="9" t="s">
        <v>59</v>
      </c>
      <c r="B475" t="s">
        <v>880</v>
      </c>
      <c r="C475" t="s">
        <v>107</v>
      </c>
      <c r="D475" t="s">
        <v>733</v>
      </c>
      <c r="F475" s="9" t="s">
        <v>820</v>
      </c>
      <c r="G475">
        <v>11</v>
      </c>
      <c r="H475">
        <v>0</v>
      </c>
      <c r="I475" s="34">
        <v>0</v>
      </c>
      <c r="J475">
        <f>+Tabla32[[#This Row],[BALANCE INICIAL]]+Tabla32[[#This Row],[ENTRADAS]]-Tabla32[[#This Row],[SALIDAS]]</f>
        <v>11</v>
      </c>
      <c r="K475" s="2">
        <v>850</v>
      </c>
      <c r="L475" s="2">
        <f>+Tabla32[[#This Row],[BALANCE INICIAL]]*Tabla32[[#This Row],[PRECIO]]</f>
        <v>9350</v>
      </c>
      <c r="M475" s="2">
        <f>+Tabla32[[#This Row],[ENTRADAS]]*Tabla32[[#This Row],[PRECIO]]</f>
        <v>0</v>
      </c>
      <c r="N475" s="2">
        <f>+Tabla32[[#This Row],[SALIDAS]]*Tabla32[[#This Row],[PRECIO]]</f>
        <v>0</v>
      </c>
      <c r="O475" s="2">
        <f>+Tabla32[[#This Row],[BALANCE INICIAL2]]+Tabla32[[#This Row],[ENTRADAS3]]-Tabla32[[#This Row],[SALIDAS4]]</f>
        <v>9350</v>
      </c>
    </row>
    <row r="476" spans="1:15">
      <c r="A476" s="9" t="s">
        <v>59</v>
      </c>
      <c r="B476" t="s">
        <v>880</v>
      </c>
      <c r="C476" t="s">
        <v>107</v>
      </c>
      <c r="D476" t="s">
        <v>734</v>
      </c>
      <c r="F476" s="9" t="s">
        <v>820</v>
      </c>
      <c r="G476">
        <v>2</v>
      </c>
      <c r="H476">
        <v>0</v>
      </c>
      <c r="I476" s="34">
        <v>0</v>
      </c>
      <c r="J476">
        <f>+Tabla32[[#This Row],[BALANCE INICIAL]]+Tabla32[[#This Row],[ENTRADAS]]-Tabla32[[#This Row],[SALIDAS]]</f>
        <v>2</v>
      </c>
      <c r="K476" s="2">
        <v>1050</v>
      </c>
      <c r="L476" s="2">
        <f>+Tabla32[[#This Row],[BALANCE INICIAL]]*Tabla32[[#This Row],[PRECIO]]</f>
        <v>2100</v>
      </c>
      <c r="M476" s="2">
        <f>+Tabla32[[#This Row],[ENTRADAS]]*Tabla32[[#This Row],[PRECIO]]</f>
        <v>0</v>
      </c>
      <c r="N476" s="2">
        <f>+Tabla32[[#This Row],[SALIDAS]]*Tabla32[[#This Row],[PRECIO]]</f>
        <v>0</v>
      </c>
      <c r="O476" s="2">
        <f>+Tabla32[[#This Row],[BALANCE INICIAL2]]+Tabla32[[#This Row],[ENTRADAS3]]-Tabla32[[#This Row],[SALIDAS4]]</f>
        <v>2100</v>
      </c>
    </row>
    <row r="477" spans="1:15">
      <c r="A477" s="9" t="s">
        <v>59</v>
      </c>
      <c r="B477" t="s">
        <v>880</v>
      </c>
      <c r="C477" t="s">
        <v>107</v>
      </c>
      <c r="D477" t="s">
        <v>735</v>
      </c>
      <c r="F477" s="9" t="s">
        <v>820</v>
      </c>
      <c r="G477">
        <v>1</v>
      </c>
      <c r="H477">
        <v>0</v>
      </c>
      <c r="I477" s="34">
        <v>0</v>
      </c>
      <c r="J477">
        <f>+Tabla32[[#This Row],[BALANCE INICIAL]]+Tabla32[[#This Row],[ENTRADAS]]-Tabla32[[#This Row],[SALIDAS]]</f>
        <v>1</v>
      </c>
      <c r="K477" s="2">
        <v>1250</v>
      </c>
      <c r="L477" s="2">
        <f>+Tabla32[[#This Row],[BALANCE INICIAL]]*Tabla32[[#This Row],[PRECIO]]</f>
        <v>1250</v>
      </c>
      <c r="M477" s="2">
        <f>+Tabla32[[#This Row],[ENTRADAS]]*Tabla32[[#This Row],[PRECIO]]</f>
        <v>0</v>
      </c>
      <c r="N477" s="2">
        <f>+Tabla32[[#This Row],[SALIDAS]]*Tabla32[[#This Row],[PRECIO]]</f>
        <v>0</v>
      </c>
      <c r="O477" s="2">
        <f>+Tabla32[[#This Row],[BALANCE INICIAL2]]+Tabla32[[#This Row],[ENTRADAS3]]-Tabla32[[#This Row],[SALIDAS4]]</f>
        <v>1250</v>
      </c>
    </row>
    <row r="478" spans="1:15">
      <c r="A478" s="9" t="s">
        <v>59</v>
      </c>
      <c r="B478" t="s">
        <v>880</v>
      </c>
      <c r="C478" t="s">
        <v>107</v>
      </c>
      <c r="D478" t="s">
        <v>736</v>
      </c>
      <c r="F478" s="9" t="s">
        <v>820</v>
      </c>
      <c r="G478">
        <v>23</v>
      </c>
      <c r="H478">
        <v>0</v>
      </c>
      <c r="I478" s="34">
        <v>0</v>
      </c>
      <c r="J478">
        <f>+Tabla32[[#This Row],[BALANCE INICIAL]]+Tabla32[[#This Row],[ENTRADAS]]-Tabla32[[#This Row],[SALIDAS]]</f>
        <v>23</v>
      </c>
      <c r="K478" s="2">
        <v>950.3</v>
      </c>
      <c r="L478" s="2">
        <f>+Tabla32[[#This Row],[BALANCE INICIAL]]*Tabla32[[#This Row],[PRECIO]]</f>
        <v>21856.899999999998</v>
      </c>
      <c r="M478" s="2">
        <f>+Tabla32[[#This Row],[ENTRADAS]]*Tabla32[[#This Row],[PRECIO]]</f>
        <v>0</v>
      </c>
      <c r="N478" s="2">
        <f>+Tabla32[[#This Row],[SALIDAS]]*Tabla32[[#This Row],[PRECIO]]</f>
        <v>0</v>
      </c>
      <c r="O478" s="2">
        <f>+Tabla32[[#This Row],[BALANCE INICIAL2]]+Tabla32[[#This Row],[ENTRADAS3]]-Tabla32[[#This Row],[SALIDAS4]]</f>
        <v>21856.899999999998</v>
      </c>
    </row>
    <row r="479" spans="1:15">
      <c r="A479" s="9" t="s">
        <v>59</v>
      </c>
      <c r="B479" t="s">
        <v>880</v>
      </c>
      <c r="C479" t="s">
        <v>107</v>
      </c>
      <c r="D479" t="s">
        <v>737</v>
      </c>
      <c r="F479" s="9" t="s">
        <v>820</v>
      </c>
      <c r="G479">
        <v>5</v>
      </c>
      <c r="H479">
        <v>0</v>
      </c>
      <c r="I479" s="34">
        <v>0</v>
      </c>
      <c r="J479">
        <f>+Tabla32[[#This Row],[BALANCE INICIAL]]+Tabla32[[#This Row],[ENTRADAS]]-Tabla32[[#This Row],[SALIDAS]]</f>
        <v>5</v>
      </c>
      <c r="K479" s="2">
        <v>650.5</v>
      </c>
      <c r="L479" s="2">
        <f>+Tabla32[[#This Row],[BALANCE INICIAL]]*Tabla32[[#This Row],[PRECIO]]</f>
        <v>3252.5</v>
      </c>
      <c r="M479" s="2">
        <f>+Tabla32[[#This Row],[ENTRADAS]]*Tabla32[[#This Row],[PRECIO]]</f>
        <v>0</v>
      </c>
      <c r="N479" s="2">
        <f>+Tabla32[[#This Row],[SALIDAS]]*Tabla32[[#This Row],[PRECIO]]</f>
        <v>0</v>
      </c>
      <c r="O479" s="2">
        <f>+Tabla32[[#This Row],[BALANCE INICIAL2]]+Tabla32[[#This Row],[ENTRADAS3]]-Tabla32[[#This Row],[SALIDAS4]]</f>
        <v>3252.5</v>
      </c>
    </row>
    <row r="480" spans="1:15">
      <c r="A480" s="9" t="s">
        <v>59</v>
      </c>
      <c r="B480" t="s">
        <v>880</v>
      </c>
      <c r="C480" t="s">
        <v>107</v>
      </c>
      <c r="D480" t="s">
        <v>738</v>
      </c>
      <c r="F480" s="9" t="s">
        <v>820</v>
      </c>
      <c r="G480">
        <v>8</v>
      </c>
      <c r="H480">
        <v>0</v>
      </c>
      <c r="I480" s="34">
        <v>0</v>
      </c>
      <c r="J480">
        <f>+Tabla32[[#This Row],[BALANCE INICIAL]]+Tabla32[[#This Row],[ENTRADAS]]-Tabla32[[#This Row],[SALIDAS]]</f>
        <v>8</v>
      </c>
      <c r="K480" s="2">
        <v>1350</v>
      </c>
      <c r="L480" s="2">
        <f>+Tabla32[[#This Row],[BALANCE INICIAL]]*Tabla32[[#This Row],[PRECIO]]</f>
        <v>10800</v>
      </c>
      <c r="M480" s="2">
        <f>+Tabla32[[#This Row],[ENTRADAS]]*Tabla32[[#This Row],[PRECIO]]</f>
        <v>0</v>
      </c>
      <c r="N480" s="2">
        <f>+Tabla32[[#This Row],[SALIDAS]]*Tabla32[[#This Row],[PRECIO]]</f>
        <v>0</v>
      </c>
      <c r="O480" s="2">
        <f>+Tabla32[[#This Row],[BALANCE INICIAL2]]+Tabla32[[#This Row],[ENTRADAS3]]-Tabla32[[#This Row],[SALIDAS4]]</f>
        <v>10800</v>
      </c>
    </row>
    <row r="481" spans="1:15">
      <c r="A481" s="9" t="s">
        <v>59</v>
      </c>
      <c r="B481" t="s">
        <v>880</v>
      </c>
      <c r="C481" t="s">
        <v>107</v>
      </c>
      <c r="D481" t="s">
        <v>739</v>
      </c>
      <c r="F481" s="9" t="s">
        <v>820</v>
      </c>
      <c r="G481">
        <v>1</v>
      </c>
      <c r="H481">
        <v>0</v>
      </c>
      <c r="I481" s="34">
        <v>0</v>
      </c>
      <c r="J481">
        <f>+Tabla32[[#This Row],[BALANCE INICIAL]]+Tabla32[[#This Row],[ENTRADAS]]-Tabla32[[#This Row],[SALIDAS]]</f>
        <v>1</v>
      </c>
      <c r="K481" s="2">
        <v>540</v>
      </c>
      <c r="L481" s="2">
        <f>+Tabla32[[#This Row],[BALANCE INICIAL]]*Tabla32[[#This Row],[PRECIO]]</f>
        <v>540</v>
      </c>
      <c r="M481" s="2">
        <f>+Tabla32[[#This Row],[ENTRADAS]]*Tabla32[[#This Row],[PRECIO]]</f>
        <v>0</v>
      </c>
      <c r="N481" s="2">
        <f>+Tabla32[[#This Row],[SALIDAS]]*Tabla32[[#This Row],[PRECIO]]</f>
        <v>0</v>
      </c>
      <c r="O481" s="2">
        <f>+Tabla32[[#This Row],[BALANCE INICIAL2]]+Tabla32[[#This Row],[ENTRADAS3]]-Tabla32[[#This Row],[SALIDAS4]]</f>
        <v>540</v>
      </c>
    </row>
    <row r="482" spans="1:15">
      <c r="A482" s="9" t="s">
        <v>59</v>
      </c>
      <c r="B482" t="s">
        <v>880</v>
      </c>
      <c r="C482" t="s">
        <v>107</v>
      </c>
      <c r="D482" t="s">
        <v>740</v>
      </c>
      <c r="F482" s="9" t="s">
        <v>820</v>
      </c>
      <c r="G482">
        <v>4</v>
      </c>
      <c r="H482">
        <v>0</v>
      </c>
      <c r="I482" s="34">
        <v>0</v>
      </c>
      <c r="J482">
        <f>+Tabla32[[#This Row],[BALANCE INICIAL]]+Tabla32[[#This Row],[ENTRADAS]]-Tabla32[[#This Row],[SALIDAS]]</f>
        <v>4</v>
      </c>
      <c r="K482" s="2">
        <v>650</v>
      </c>
      <c r="L482" s="2">
        <f>+Tabla32[[#This Row],[BALANCE INICIAL]]*Tabla32[[#This Row],[PRECIO]]</f>
        <v>2600</v>
      </c>
      <c r="M482" s="2">
        <f>+Tabla32[[#This Row],[ENTRADAS]]*Tabla32[[#This Row],[PRECIO]]</f>
        <v>0</v>
      </c>
      <c r="N482" s="2">
        <f>+Tabla32[[#This Row],[SALIDAS]]*Tabla32[[#This Row],[PRECIO]]</f>
        <v>0</v>
      </c>
      <c r="O482" s="2">
        <f>+Tabla32[[#This Row],[BALANCE INICIAL2]]+Tabla32[[#This Row],[ENTRADAS3]]-Tabla32[[#This Row],[SALIDAS4]]</f>
        <v>2600</v>
      </c>
    </row>
    <row r="483" spans="1:15">
      <c r="A483" s="9" t="s">
        <v>59</v>
      </c>
      <c r="B483" t="s">
        <v>880</v>
      </c>
      <c r="C483" t="s">
        <v>107</v>
      </c>
      <c r="D483" t="s">
        <v>741</v>
      </c>
      <c r="F483" s="9" t="s">
        <v>820</v>
      </c>
      <c r="G483">
        <v>1</v>
      </c>
      <c r="H483">
        <v>0</v>
      </c>
      <c r="I483" s="34">
        <v>0</v>
      </c>
      <c r="J483">
        <f>+Tabla32[[#This Row],[BALANCE INICIAL]]+Tabla32[[#This Row],[ENTRADAS]]-Tabla32[[#This Row],[SALIDAS]]</f>
        <v>1</v>
      </c>
      <c r="K483" s="2">
        <v>750</v>
      </c>
      <c r="L483" s="2">
        <f>+Tabla32[[#This Row],[BALANCE INICIAL]]*Tabla32[[#This Row],[PRECIO]]</f>
        <v>750</v>
      </c>
      <c r="M483" s="2">
        <f>+Tabla32[[#This Row],[ENTRADAS]]*Tabla32[[#This Row],[PRECIO]]</f>
        <v>0</v>
      </c>
      <c r="N483" s="2">
        <f>+Tabla32[[#This Row],[SALIDAS]]*Tabla32[[#This Row],[PRECIO]]</f>
        <v>0</v>
      </c>
      <c r="O483" s="2">
        <f>+Tabla32[[#This Row],[BALANCE INICIAL2]]+Tabla32[[#This Row],[ENTRADAS3]]-Tabla32[[#This Row],[SALIDAS4]]</f>
        <v>750</v>
      </c>
    </row>
    <row r="484" spans="1:15">
      <c r="A484" s="9" t="s">
        <v>59</v>
      </c>
      <c r="B484" t="s">
        <v>880</v>
      </c>
      <c r="C484" t="s">
        <v>107</v>
      </c>
      <c r="D484" t="s">
        <v>742</v>
      </c>
      <c r="F484" s="9" t="s">
        <v>820</v>
      </c>
      <c r="G484">
        <v>7</v>
      </c>
      <c r="H484">
        <v>0</v>
      </c>
      <c r="I484" s="34">
        <v>2</v>
      </c>
      <c r="J484">
        <f>+Tabla32[[#This Row],[BALANCE INICIAL]]+Tabla32[[#This Row],[ENTRADAS]]-Tabla32[[#This Row],[SALIDAS]]</f>
        <v>5</v>
      </c>
      <c r="K484" s="2">
        <v>600</v>
      </c>
      <c r="L484" s="2">
        <f>+Tabla32[[#This Row],[BALANCE INICIAL]]*Tabla32[[#This Row],[PRECIO]]</f>
        <v>4200</v>
      </c>
      <c r="M484" s="2">
        <f>+Tabla32[[#This Row],[ENTRADAS]]*Tabla32[[#This Row],[PRECIO]]</f>
        <v>0</v>
      </c>
      <c r="N484" s="2">
        <f>+Tabla32[[#This Row],[SALIDAS]]*Tabla32[[#This Row],[PRECIO]]</f>
        <v>1200</v>
      </c>
      <c r="O484" s="2">
        <f>+Tabla32[[#This Row],[BALANCE INICIAL2]]+Tabla32[[#This Row],[ENTRADAS3]]-Tabla32[[#This Row],[SALIDAS4]]</f>
        <v>3000</v>
      </c>
    </row>
    <row r="485" spans="1:15">
      <c r="A485" s="9" t="s">
        <v>59</v>
      </c>
      <c r="B485" t="s">
        <v>880</v>
      </c>
      <c r="C485" t="s">
        <v>107</v>
      </c>
      <c r="D485" t="s">
        <v>743</v>
      </c>
      <c r="F485" s="9" t="s">
        <v>820</v>
      </c>
      <c r="G485">
        <v>1</v>
      </c>
      <c r="H485">
        <v>0</v>
      </c>
      <c r="I485" s="34">
        <v>0</v>
      </c>
      <c r="J485">
        <f>+Tabla32[[#This Row],[BALANCE INICIAL]]+Tabla32[[#This Row],[ENTRADAS]]-Tabla32[[#This Row],[SALIDAS]]</f>
        <v>1</v>
      </c>
      <c r="K485" s="2">
        <v>450</v>
      </c>
      <c r="L485" s="2">
        <f>+Tabla32[[#This Row],[BALANCE INICIAL]]*Tabla32[[#This Row],[PRECIO]]</f>
        <v>450</v>
      </c>
      <c r="M485" s="2">
        <f>+Tabla32[[#This Row],[ENTRADAS]]*Tabla32[[#This Row],[PRECIO]]</f>
        <v>0</v>
      </c>
      <c r="N485" s="2">
        <f>+Tabla32[[#This Row],[SALIDAS]]*Tabla32[[#This Row],[PRECIO]]</f>
        <v>0</v>
      </c>
      <c r="O485" s="2">
        <f>+Tabla32[[#This Row],[BALANCE INICIAL2]]+Tabla32[[#This Row],[ENTRADAS3]]-Tabla32[[#This Row],[SALIDAS4]]</f>
        <v>450</v>
      </c>
    </row>
    <row r="486" spans="1:15">
      <c r="A486" s="9" t="s">
        <v>59</v>
      </c>
      <c r="B486" t="s">
        <v>880</v>
      </c>
      <c r="C486" t="s">
        <v>107</v>
      </c>
      <c r="D486" t="s">
        <v>744</v>
      </c>
      <c r="F486" s="9" t="s">
        <v>820</v>
      </c>
      <c r="G486">
        <v>5</v>
      </c>
      <c r="H486">
        <v>0</v>
      </c>
      <c r="I486" s="34">
        <v>0</v>
      </c>
      <c r="J486">
        <f>+Tabla32[[#This Row],[BALANCE INICIAL]]+Tabla32[[#This Row],[ENTRADAS]]-Tabla32[[#This Row],[SALIDAS]]</f>
        <v>5</v>
      </c>
      <c r="K486" s="2">
        <v>400</v>
      </c>
      <c r="L486" s="2">
        <f>+Tabla32[[#This Row],[BALANCE INICIAL]]*Tabla32[[#This Row],[PRECIO]]</f>
        <v>2000</v>
      </c>
      <c r="M486" s="2">
        <f>+Tabla32[[#This Row],[ENTRADAS]]*Tabla32[[#This Row],[PRECIO]]</f>
        <v>0</v>
      </c>
      <c r="N486" s="2">
        <f>+Tabla32[[#This Row],[SALIDAS]]*Tabla32[[#This Row],[PRECIO]]</f>
        <v>0</v>
      </c>
      <c r="O486" s="2">
        <f>+Tabla32[[#This Row],[BALANCE INICIAL2]]+Tabla32[[#This Row],[ENTRADAS3]]-Tabla32[[#This Row],[SALIDAS4]]</f>
        <v>2000</v>
      </c>
    </row>
    <row r="487" spans="1:15">
      <c r="A487" s="9" t="s">
        <v>59</v>
      </c>
      <c r="B487" t="s">
        <v>880</v>
      </c>
      <c r="C487" t="s">
        <v>107</v>
      </c>
      <c r="D487" t="s">
        <v>745</v>
      </c>
      <c r="F487" s="9" t="s">
        <v>820</v>
      </c>
      <c r="G487">
        <v>6</v>
      </c>
      <c r="H487">
        <v>0</v>
      </c>
      <c r="I487" s="34">
        <v>0</v>
      </c>
      <c r="J487">
        <f>+Tabla32[[#This Row],[BALANCE INICIAL]]+Tabla32[[#This Row],[ENTRADAS]]-Tabla32[[#This Row],[SALIDAS]]</f>
        <v>6</v>
      </c>
      <c r="K487" s="2">
        <v>575</v>
      </c>
      <c r="L487" s="2">
        <f>+Tabla32[[#This Row],[BALANCE INICIAL]]*Tabla32[[#This Row],[PRECIO]]</f>
        <v>3450</v>
      </c>
      <c r="M487" s="2">
        <f>+Tabla32[[#This Row],[ENTRADAS]]*Tabla32[[#This Row],[PRECIO]]</f>
        <v>0</v>
      </c>
      <c r="N487" s="2">
        <f>+Tabla32[[#This Row],[SALIDAS]]*Tabla32[[#This Row],[PRECIO]]</f>
        <v>0</v>
      </c>
      <c r="O487" s="2">
        <f>+Tabla32[[#This Row],[BALANCE INICIAL2]]+Tabla32[[#This Row],[ENTRADAS3]]-Tabla32[[#This Row],[SALIDAS4]]</f>
        <v>3450</v>
      </c>
    </row>
    <row r="488" spans="1:15">
      <c r="A488" s="9" t="s">
        <v>59</v>
      </c>
      <c r="B488" t="s">
        <v>880</v>
      </c>
      <c r="C488" t="s">
        <v>107</v>
      </c>
      <c r="D488" t="s">
        <v>746</v>
      </c>
      <c r="F488" s="9" t="s">
        <v>820</v>
      </c>
      <c r="G488">
        <v>5</v>
      </c>
      <c r="H488">
        <v>0</v>
      </c>
      <c r="I488" s="34">
        <v>0</v>
      </c>
      <c r="J488">
        <f>+Tabla32[[#This Row],[BALANCE INICIAL]]+Tabla32[[#This Row],[ENTRADAS]]-Tabla32[[#This Row],[SALIDAS]]</f>
        <v>5</v>
      </c>
      <c r="K488" s="2">
        <v>495</v>
      </c>
      <c r="L488" s="2">
        <f>+Tabla32[[#This Row],[BALANCE INICIAL]]*Tabla32[[#This Row],[PRECIO]]</f>
        <v>2475</v>
      </c>
      <c r="M488" s="2">
        <f>+Tabla32[[#This Row],[ENTRADAS]]*Tabla32[[#This Row],[PRECIO]]</f>
        <v>0</v>
      </c>
      <c r="N488" s="2">
        <f>+Tabla32[[#This Row],[SALIDAS]]*Tabla32[[#This Row],[PRECIO]]</f>
        <v>0</v>
      </c>
      <c r="O488" s="2">
        <f>+Tabla32[[#This Row],[BALANCE INICIAL2]]+Tabla32[[#This Row],[ENTRADAS3]]-Tabla32[[#This Row],[SALIDAS4]]</f>
        <v>2475</v>
      </c>
    </row>
    <row r="489" spans="1:15">
      <c r="A489" s="9" t="s">
        <v>59</v>
      </c>
      <c r="B489" t="s">
        <v>880</v>
      </c>
      <c r="C489" t="s">
        <v>107</v>
      </c>
      <c r="D489" t="s">
        <v>747</v>
      </c>
      <c r="F489" s="9" t="s">
        <v>820</v>
      </c>
      <c r="G489">
        <v>6</v>
      </c>
      <c r="H489">
        <v>0</v>
      </c>
      <c r="I489" s="34">
        <v>0</v>
      </c>
      <c r="J489">
        <f>+Tabla32[[#This Row],[BALANCE INICIAL]]+Tabla32[[#This Row],[ENTRADAS]]-Tabla32[[#This Row],[SALIDAS]]</f>
        <v>6</v>
      </c>
      <c r="K489" s="2">
        <v>450</v>
      </c>
      <c r="L489" s="2">
        <f>+Tabla32[[#This Row],[BALANCE INICIAL]]*Tabla32[[#This Row],[PRECIO]]</f>
        <v>2700</v>
      </c>
      <c r="M489" s="2">
        <f>+Tabla32[[#This Row],[ENTRADAS]]*Tabla32[[#This Row],[PRECIO]]</f>
        <v>0</v>
      </c>
      <c r="N489" s="2">
        <f>+Tabla32[[#This Row],[SALIDAS]]*Tabla32[[#This Row],[PRECIO]]</f>
        <v>0</v>
      </c>
      <c r="O489" s="2">
        <f>+Tabla32[[#This Row],[BALANCE INICIAL2]]+Tabla32[[#This Row],[ENTRADAS3]]-Tabla32[[#This Row],[SALIDAS4]]</f>
        <v>2700</v>
      </c>
    </row>
    <row r="490" spans="1:15">
      <c r="A490" s="9" t="s">
        <v>59</v>
      </c>
      <c r="B490" t="s">
        <v>880</v>
      </c>
      <c r="C490" t="s">
        <v>107</v>
      </c>
      <c r="D490" t="s">
        <v>748</v>
      </c>
      <c r="F490" s="9" t="s">
        <v>820</v>
      </c>
      <c r="G490">
        <v>2</v>
      </c>
      <c r="H490">
        <v>0</v>
      </c>
      <c r="I490" s="34">
        <v>0</v>
      </c>
      <c r="J490">
        <f>+Tabla32[[#This Row],[BALANCE INICIAL]]+Tabla32[[#This Row],[ENTRADAS]]-Tabla32[[#This Row],[SALIDAS]]</f>
        <v>2</v>
      </c>
      <c r="K490" s="2">
        <v>2144</v>
      </c>
      <c r="L490" s="2">
        <f>+Tabla32[[#This Row],[BALANCE INICIAL]]*Tabla32[[#This Row],[PRECIO]]</f>
        <v>4288</v>
      </c>
      <c r="M490" s="2">
        <f>+Tabla32[[#This Row],[ENTRADAS]]*Tabla32[[#This Row],[PRECIO]]</f>
        <v>0</v>
      </c>
      <c r="N490" s="2">
        <f>+Tabla32[[#This Row],[SALIDAS]]*Tabla32[[#This Row],[PRECIO]]</f>
        <v>0</v>
      </c>
      <c r="O490" s="2">
        <f>+Tabla32[[#This Row],[BALANCE INICIAL2]]+Tabla32[[#This Row],[ENTRADAS3]]-Tabla32[[#This Row],[SALIDAS4]]</f>
        <v>4288</v>
      </c>
    </row>
    <row r="491" spans="1:15">
      <c r="A491" s="9" t="s">
        <v>59</v>
      </c>
      <c r="B491" t="s">
        <v>880</v>
      </c>
      <c r="C491" t="s">
        <v>107</v>
      </c>
      <c r="D491" t="s">
        <v>749</v>
      </c>
      <c r="F491" s="9" t="s">
        <v>820</v>
      </c>
      <c r="G491">
        <v>21</v>
      </c>
      <c r="H491">
        <v>0</v>
      </c>
      <c r="I491" s="34">
        <v>0</v>
      </c>
      <c r="J491">
        <f>+Tabla32[[#This Row],[BALANCE INICIAL]]+Tabla32[[#This Row],[ENTRADAS]]-Tabla32[[#This Row],[SALIDAS]]</f>
        <v>21</v>
      </c>
      <c r="K491" s="2">
        <v>190</v>
      </c>
      <c r="L491" s="2">
        <f>+Tabla32[[#This Row],[BALANCE INICIAL]]*Tabla32[[#This Row],[PRECIO]]</f>
        <v>3990</v>
      </c>
      <c r="M491" s="2">
        <f>+Tabla32[[#This Row],[ENTRADAS]]*Tabla32[[#This Row],[PRECIO]]</f>
        <v>0</v>
      </c>
      <c r="N491" s="2">
        <f>+Tabla32[[#This Row],[SALIDAS]]*Tabla32[[#This Row],[PRECIO]]</f>
        <v>0</v>
      </c>
      <c r="O491" s="2">
        <f>+Tabla32[[#This Row],[BALANCE INICIAL2]]+Tabla32[[#This Row],[ENTRADAS3]]-Tabla32[[#This Row],[SALIDAS4]]</f>
        <v>3990</v>
      </c>
    </row>
    <row r="492" spans="1:15">
      <c r="A492" s="9" t="s">
        <v>59</v>
      </c>
      <c r="B492" t="s">
        <v>880</v>
      </c>
      <c r="C492" t="s">
        <v>107</v>
      </c>
      <c r="D492" t="s">
        <v>750</v>
      </c>
      <c r="F492" s="9" t="s">
        <v>820</v>
      </c>
      <c r="G492">
        <v>3</v>
      </c>
      <c r="H492">
        <v>0</v>
      </c>
      <c r="I492" s="34">
        <v>0</v>
      </c>
      <c r="J492">
        <f>+Tabla32[[#This Row],[BALANCE INICIAL]]+Tabla32[[#This Row],[ENTRADAS]]-Tabla32[[#This Row],[SALIDAS]]</f>
        <v>3</v>
      </c>
      <c r="K492" s="2">
        <v>350</v>
      </c>
      <c r="L492" s="2">
        <f>+Tabla32[[#This Row],[BALANCE INICIAL]]*Tabla32[[#This Row],[PRECIO]]</f>
        <v>1050</v>
      </c>
      <c r="M492" s="2">
        <f>+Tabla32[[#This Row],[ENTRADAS]]*Tabla32[[#This Row],[PRECIO]]</f>
        <v>0</v>
      </c>
      <c r="N492" s="2">
        <f>+Tabla32[[#This Row],[SALIDAS]]*Tabla32[[#This Row],[PRECIO]]</f>
        <v>0</v>
      </c>
      <c r="O492" s="2">
        <f>+Tabla32[[#This Row],[BALANCE INICIAL2]]+Tabla32[[#This Row],[ENTRADAS3]]-Tabla32[[#This Row],[SALIDAS4]]</f>
        <v>1050</v>
      </c>
    </row>
    <row r="493" spans="1:15">
      <c r="A493" s="9" t="s">
        <v>26</v>
      </c>
      <c r="B493" t="s">
        <v>887</v>
      </c>
      <c r="C493" t="s">
        <v>70</v>
      </c>
      <c r="D493" t="s">
        <v>251</v>
      </c>
      <c r="F493" s="9" t="s">
        <v>820</v>
      </c>
      <c r="G493">
        <v>4</v>
      </c>
      <c r="H493">
        <v>0</v>
      </c>
      <c r="I493" s="34">
        <v>0</v>
      </c>
      <c r="J493">
        <f>+Tabla32[[#This Row],[BALANCE INICIAL]]+Tabla32[[#This Row],[ENTRADAS]]-Tabla32[[#This Row],[SALIDAS]]</f>
        <v>4</v>
      </c>
      <c r="K493" s="2">
        <v>1450</v>
      </c>
      <c r="L493" s="2">
        <f>+Tabla32[[#This Row],[BALANCE INICIAL]]*Tabla32[[#This Row],[PRECIO]]</f>
        <v>5800</v>
      </c>
      <c r="M493" s="2">
        <f>+Tabla32[[#This Row],[ENTRADAS]]*Tabla32[[#This Row],[PRECIO]]</f>
        <v>0</v>
      </c>
      <c r="N493" s="2">
        <f>+Tabla32[[#This Row],[SALIDAS]]*Tabla32[[#This Row],[PRECIO]]</f>
        <v>0</v>
      </c>
      <c r="O493" s="2">
        <f>+Tabla32[[#This Row],[BALANCE INICIAL2]]+Tabla32[[#This Row],[ENTRADAS3]]-Tabla32[[#This Row],[SALIDAS4]]</f>
        <v>5800</v>
      </c>
    </row>
    <row r="494" spans="1:15" ht="15.75" customHeight="1">
      <c r="A494" s="13" t="s">
        <v>26</v>
      </c>
      <c r="B494" s="37" t="s">
        <v>887</v>
      </c>
      <c r="C494" s="36" t="s">
        <v>70</v>
      </c>
      <c r="D494" t="s">
        <v>1041</v>
      </c>
      <c r="E494" t="s">
        <v>1048</v>
      </c>
      <c r="F494" s="9" t="s">
        <v>820</v>
      </c>
      <c r="G494">
        <v>0</v>
      </c>
      <c r="H494">
        <v>4</v>
      </c>
      <c r="I494" s="34">
        <v>0</v>
      </c>
      <c r="J494">
        <f>+Tabla32[[#This Row],[BALANCE INICIAL]]+Tabla32[[#This Row],[ENTRADAS]]-Tabla32[[#This Row],[SALIDAS]]</f>
        <v>4</v>
      </c>
      <c r="K494" s="2">
        <v>1550</v>
      </c>
      <c r="L494" s="2">
        <f>+Tabla32[[#This Row],[BALANCE INICIAL]]*Tabla32[[#This Row],[PRECIO]]</f>
        <v>0</v>
      </c>
      <c r="M494" s="2">
        <f>+Tabla32[[#This Row],[ENTRADAS]]*Tabla32[[#This Row],[PRECIO]]</f>
        <v>6200</v>
      </c>
      <c r="N494" s="2">
        <f>+Tabla32[[#This Row],[SALIDAS]]*Tabla32[[#This Row],[PRECIO]]</f>
        <v>0</v>
      </c>
      <c r="O494" s="2">
        <f>+Tabla32[[#This Row],[BALANCE INICIAL2]]+Tabla32[[#This Row],[ENTRADAS3]]-Tabla32[[#This Row],[SALIDAS4]]</f>
        <v>6200</v>
      </c>
    </row>
    <row r="495" spans="1:15" ht="17.25" customHeight="1">
      <c r="A495" s="13" t="s">
        <v>26</v>
      </c>
      <c r="B495" s="37" t="s">
        <v>887</v>
      </c>
      <c r="C495" s="36" t="s">
        <v>70</v>
      </c>
      <c r="D495" t="s">
        <v>1042</v>
      </c>
      <c r="E495" t="s">
        <v>1048</v>
      </c>
      <c r="F495" s="9" t="s">
        <v>820</v>
      </c>
      <c r="G495">
        <v>0</v>
      </c>
      <c r="H495">
        <v>1</v>
      </c>
      <c r="I495" s="34">
        <v>0</v>
      </c>
      <c r="J495">
        <f>+Tabla32[[#This Row],[BALANCE INICIAL]]+Tabla32[[#This Row],[ENTRADAS]]-Tabla32[[#This Row],[SALIDAS]]</f>
        <v>1</v>
      </c>
      <c r="K495" s="2">
        <v>1600</v>
      </c>
      <c r="L495" s="2">
        <f>+Tabla32[[#This Row],[BALANCE INICIAL]]*Tabla32[[#This Row],[PRECIO]]</f>
        <v>0</v>
      </c>
      <c r="M495" s="2">
        <f>+Tabla32[[#This Row],[ENTRADAS]]*Tabla32[[#This Row],[PRECIO]]</f>
        <v>1600</v>
      </c>
      <c r="N495" s="2">
        <f>+Tabla32[[#This Row],[SALIDAS]]*Tabla32[[#This Row],[PRECIO]]</f>
        <v>0</v>
      </c>
      <c r="O495" s="2">
        <f>+Tabla32[[#This Row],[BALANCE INICIAL2]]+Tabla32[[#This Row],[ENTRADAS3]]-Tabla32[[#This Row],[SALIDAS4]]</f>
        <v>1600</v>
      </c>
    </row>
    <row r="496" spans="1:15">
      <c r="A496" s="9" t="s">
        <v>59</v>
      </c>
      <c r="B496" t="s">
        <v>880</v>
      </c>
      <c r="C496" t="s">
        <v>107</v>
      </c>
      <c r="D496" t="s">
        <v>751</v>
      </c>
      <c r="F496" s="9" t="s">
        <v>820</v>
      </c>
      <c r="G496">
        <v>23</v>
      </c>
      <c r="H496">
        <v>0</v>
      </c>
      <c r="I496" s="34">
        <v>0</v>
      </c>
      <c r="J496">
        <f>+Tabla32[[#This Row],[BALANCE INICIAL]]+Tabla32[[#This Row],[ENTRADAS]]-Tabla32[[#This Row],[SALIDAS]]</f>
        <v>23</v>
      </c>
      <c r="K496" s="2">
        <v>75</v>
      </c>
      <c r="L496" s="2">
        <f>+Tabla32[[#This Row],[BALANCE INICIAL]]*Tabla32[[#This Row],[PRECIO]]</f>
        <v>1725</v>
      </c>
      <c r="M496" s="2">
        <f>+Tabla32[[#This Row],[ENTRADAS]]*Tabla32[[#This Row],[PRECIO]]</f>
        <v>0</v>
      </c>
      <c r="N496" s="2">
        <f>+Tabla32[[#This Row],[SALIDAS]]*Tabla32[[#This Row],[PRECIO]]</f>
        <v>0</v>
      </c>
      <c r="O496" s="2">
        <f>+Tabla32[[#This Row],[BALANCE INICIAL2]]+Tabla32[[#This Row],[ENTRADAS3]]-Tabla32[[#This Row],[SALIDAS4]]</f>
        <v>1725</v>
      </c>
    </row>
    <row r="497" spans="1:15">
      <c r="A497" s="9" t="s">
        <v>29</v>
      </c>
      <c r="B497" t="s">
        <v>878</v>
      </c>
      <c r="C497" t="s">
        <v>102</v>
      </c>
      <c r="D497" t="s">
        <v>600</v>
      </c>
      <c r="F497" s="9" t="s">
        <v>834</v>
      </c>
      <c r="G497">
        <v>2</v>
      </c>
      <c r="H497">
        <v>0</v>
      </c>
      <c r="I497" s="34">
        <v>0</v>
      </c>
      <c r="J497">
        <f>+Tabla32[[#This Row],[BALANCE INICIAL]]+Tabla32[[#This Row],[ENTRADAS]]-Tabla32[[#This Row],[SALIDAS]]</f>
        <v>2</v>
      </c>
      <c r="K497" s="2">
        <v>40.5</v>
      </c>
      <c r="L497" s="2">
        <f>+Tabla32[[#This Row],[BALANCE INICIAL]]*Tabla32[[#This Row],[PRECIO]]</f>
        <v>81</v>
      </c>
      <c r="M497" s="2">
        <f>+Tabla32[[#This Row],[ENTRADAS]]*Tabla32[[#This Row],[PRECIO]]</f>
        <v>0</v>
      </c>
      <c r="N497" s="2">
        <f>+Tabla32[[#This Row],[SALIDAS]]*Tabla32[[#This Row],[PRECIO]]</f>
        <v>0</v>
      </c>
      <c r="O497" s="2">
        <f>+Tabla32[[#This Row],[BALANCE INICIAL2]]+Tabla32[[#This Row],[ENTRADAS3]]-Tabla32[[#This Row],[SALIDAS4]]</f>
        <v>81</v>
      </c>
    </row>
    <row r="498" spans="1:15" ht="15" customHeight="1">
      <c r="A498" s="9" t="s">
        <v>23</v>
      </c>
      <c r="B498" s="17" t="s">
        <v>881</v>
      </c>
      <c r="C498" t="s">
        <v>882</v>
      </c>
      <c r="D498" t="s">
        <v>429</v>
      </c>
      <c r="F498" s="9" t="s">
        <v>820</v>
      </c>
      <c r="G498">
        <v>31</v>
      </c>
      <c r="H498">
        <v>0</v>
      </c>
      <c r="I498" s="34">
        <v>1</v>
      </c>
      <c r="J498">
        <f>+Tabla32[[#This Row],[BALANCE INICIAL]]+Tabla32[[#This Row],[ENTRADAS]]-Tabla32[[#This Row],[SALIDAS]]</f>
        <v>30</v>
      </c>
      <c r="K498" s="2">
        <v>336.04</v>
      </c>
      <c r="L498" s="2">
        <f>+Tabla32[[#This Row],[BALANCE INICIAL]]*Tabla32[[#This Row],[PRECIO]]</f>
        <v>10417.24</v>
      </c>
      <c r="M498" s="2">
        <f>+Tabla32[[#This Row],[ENTRADAS]]*Tabla32[[#This Row],[PRECIO]]</f>
        <v>0</v>
      </c>
      <c r="N498" s="2">
        <f>+Tabla32[[#This Row],[SALIDAS]]*Tabla32[[#This Row],[PRECIO]]</f>
        <v>336.04</v>
      </c>
      <c r="O498" s="2">
        <f>+Tabla32[[#This Row],[BALANCE INICIAL2]]+Tabla32[[#This Row],[ENTRADAS3]]-Tabla32[[#This Row],[SALIDAS4]]</f>
        <v>10081.199999999999</v>
      </c>
    </row>
    <row r="499" spans="1:15" ht="13.5" customHeight="1">
      <c r="A499" s="9" t="s">
        <v>1145</v>
      </c>
      <c r="B499" t="s">
        <v>885</v>
      </c>
      <c r="C499" t="s">
        <v>1146</v>
      </c>
      <c r="D499" t="s">
        <v>483</v>
      </c>
      <c r="F499" s="9" t="s">
        <v>820</v>
      </c>
      <c r="G499">
        <v>2</v>
      </c>
      <c r="H499">
        <v>0</v>
      </c>
      <c r="I499" s="34">
        <v>0</v>
      </c>
      <c r="J499">
        <f>+Tabla32[[#This Row],[BALANCE INICIAL]]+Tabla32[[#This Row],[ENTRADAS]]-Tabla32[[#This Row],[SALIDAS]]</f>
        <v>2</v>
      </c>
      <c r="K499" s="2">
        <v>25000</v>
      </c>
      <c r="L499" s="2">
        <f>+Tabla32[[#This Row],[BALANCE INICIAL]]*Tabla32[[#This Row],[PRECIO]]</f>
        <v>50000</v>
      </c>
      <c r="M499" s="2">
        <f>+Tabla32[[#This Row],[ENTRADAS]]*Tabla32[[#This Row],[PRECIO]]</f>
        <v>0</v>
      </c>
      <c r="N499" s="2">
        <f>+Tabla32[[#This Row],[SALIDAS]]*Tabla32[[#This Row],[PRECIO]]</f>
        <v>0</v>
      </c>
      <c r="O499" s="2">
        <f>+Tabla32[[#This Row],[BALANCE INICIAL2]]+Tabla32[[#This Row],[ENTRADAS3]]-Tabla32[[#This Row],[SALIDAS4]]</f>
        <v>50000</v>
      </c>
    </row>
    <row r="500" spans="1:15">
      <c r="A500" s="9" t="s">
        <v>29</v>
      </c>
      <c r="B500" t="s">
        <v>878</v>
      </c>
      <c r="C500" t="s">
        <v>102</v>
      </c>
      <c r="D500" t="s">
        <v>513</v>
      </c>
      <c r="F500" s="9" t="s">
        <v>908</v>
      </c>
      <c r="G500">
        <v>0</v>
      </c>
      <c r="H500">
        <v>0</v>
      </c>
      <c r="I500" s="34">
        <v>0</v>
      </c>
      <c r="J500">
        <f>+Tabla32[[#This Row],[BALANCE INICIAL]]+Tabla32[[#This Row],[ENTRADAS]]-Tabla32[[#This Row],[SALIDAS]]</f>
        <v>0</v>
      </c>
      <c r="K500" s="2">
        <v>12</v>
      </c>
      <c r="L500" s="2">
        <f>+Tabla32[[#This Row],[BALANCE INICIAL]]*Tabla32[[#This Row],[PRECIO]]</f>
        <v>0</v>
      </c>
      <c r="M500" s="2">
        <f>+Tabla32[[#This Row],[ENTRADAS]]*Tabla32[[#This Row],[PRECIO]]</f>
        <v>0</v>
      </c>
      <c r="N500" s="2">
        <f>+Tabla32[[#This Row],[SALIDAS]]*Tabla32[[#This Row],[PRECIO]]</f>
        <v>0</v>
      </c>
      <c r="O500" s="2">
        <f>+Tabla32[[#This Row],[BALANCE INICIAL2]]+Tabla32[[#This Row],[ENTRADAS3]]-Tabla32[[#This Row],[SALIDAS4]]</f>
        <v>0</v>
      </c>
    </row>
    <row r="501" spans="1:15" ht="19.5" customHeight="1">
      <c r="A501" s="35" t="s">
        <v>49</v>
      </c>
      <c r="B501" s="17" t="s">
        <v>899</v>
      </c>
      <c r="C501" s="36" t="s">
        <v>1010</v>
      </c>
      <c r="D501" t="s">
        <v>1011</v>
      </c>
      <c r="E501" t="s">
        <v>1012</v>
      </c>
      <c r="F501" s="9" t="s">
        <v>820</v>
      </c>
      <c r="G501">
        <v>0</v>
      </c>
      <c r="H501">
        <v>4</v>
      </c>
      <c r="I501" s="34">
        <v>0</v>
      </c>
      <c r="J501">
        <f>+Tabla32[[#This Row],[BALANCE INICIAL]]+Tabla32[[#This Row],[ENTRADAS]]-Tabla32[[#This Row],[SALIDAS]]</f>
        <v>4</v>
      </c>
      <c r="K501" s="2">
        <v>4341</v>
      </c>
      <c r="L501" s="2">
        <f>+Tabla32[[#This Row],[BALANCE INICIAL]]*Tabla32[[#This Row],[PRECIO]]</f>
        <v>0</v>
      </c>
      <c r="M501" s="2">
        <f>+Tabla32[[#This Row],[ENTRADAS]]*Tabla32[[#This Row],[PRECIO]]</f>
        <v>17364</v>
      </c>
      <c r="N501" s="2">
        <f>+Tabla32[[#This Row],[SALIDAS]]*Tabla32[[#This Row],[PRECIO]]</f>
        <v>0</v>
      </c>
      <c r="O501" s="2">
        <f>+Tabla32[[#This Row],[BALANCE INICIAL2]]+Tabla32[[#This Row],[ENTRADAS3]]-Tabla32[[#This Row],[SALIDAS4]]</f>
        <v>17364</v>
      </c>
    </row>
    <row r="502" spans="1:15" ht="17.25" customHeight="1">
      <c r="A502" s="35" t="s">
        <v>49</v>
      </c>
      <c r="B502" s="17" t="s">
        <v>899</v>
      </c>
      <c r="C502" s="36" t="s">
        <v>1010</v>
      </c>
      <c r="D502" t="s">
        <v>388</v>
      </c>
      <c r="F502" s="9" t="s">
        <v>820</v>
      </c>
      <c r="G502">
        <v>4</v>
      </c>
      <c r="H502">
        <v>0</v>
      </c>
      <c r="I502" s="34">
        <v>0</v>
      </c>
      <c r="J502">
        <f>+Tabla32[[#This Row],[BALANCE INICIAL]]+Tabla32[[#This Row],[ENTRADAS]]-Tabla32[[#This Row],[SALIDAS]]</f>
        <v>4</v>
      </c>
      <c r="K502" s="2">
        <v>6750</v>
      </c>
      <c r="L502" s="2">
        <f>+Tabla32[[#This Row],[BALANCE INICIAL]]*Tabla32[[#This Row],[PRECIO]]</f>
        <v>27000</v>
      </c>
      <c r="M502" s="2">
        <f>+Tabla32[[#This Row],[ENTRADAS]]*Tabla32[[#This Row],[PRECIO]]</f>
        <v>0</v>
      </c>
      <c r="N502" s="2">
        <f>+Tabla32[[#This Row],[SALIDAS]]*Tabla32[[#This Row],[PRECIO]]</f>
        <v>0</v>
      </c>
      <c r="O502" s="2">
        <f>+Tabla32[[#This Row],[BALANCE INICIAL2]]+Tabla32[[#This Row],[ENTRADAS3]]-Tabla32[[#This Row],[SALIDAS4]]</f>
        <v>27000</v>
      </c>
    </row>
    <row r="503" spans="1:15" ht="17.25" customHeight="1">
      <c r="A503" s="35" t="s">
        <v>49</v>
      </c>
      <c r="B503" s="17" t="s">
        <v>899</v>
      </c>
      <c r="C503" s="36" t="s">
        <v>1010</v>
      </c>
      <c r="D503" t="s">
        <v>389</v>
      </c>
      <c r="F503" s="9" t="s">
        <v>820</v>
      </c>
      <c r="G503">
        <v>6</v>
      </c>
      <c r="H503">
        <v>0</v>
      </c>
      <c r="I503" s="34">
        <v>0</v>
      </c>
      <c r="J503">
        <f>+Tabla32[[#This Row],[BALANCE INICIAL]]+Tabla32[[#This Row],[ENTRADAS]]-Tabla32[[#This Row],[SALIDAS]]</f>
        <v>6</v>
      </c>
      <c r="K503" s="2">
        <v>8430</v>
      </c>
      <c r="L503" s="2">
        <f>+Tabla32[[#This Row],[BALANCE INICIAL]]*Tabla32[[#This Row],[PRECIO]]</f>
        <v>50580</v>
      </c>
      <c r="M503" s="2">
        <f>+Tabla32[[#This Row],[ENTRADAS]]*Tabla32[[#This Row],[PRECIO]]</f>
        <v>0</v>
      </c>
      <c r="N503" s="2">
        <f>+Tabla32[[#This Row],[SALIDAS]]*Tabla32[[#This Row],[PRECIO]]</f>
        <v>0</v>
      </c>
      <c r="O503" s="2">
        <f>+Tabla32[[#This Row],[BALANCE INICIAL2]]+Tabla32[[#This Row],[ENTRADAS3]]-Tabla32[[#This Row],[SALIDAS4]]</f>
        <v>50580</v>
      </c>
    </row>
    <row r="504" spans="1:15" ht="17.25" customHeight="1">
      <c r="A504" s="35" t="s">
        <v>49</v>
      </c>
      <c r="B504" s="17" t="s">
        <v>899</v>
      </c>
      <c r="C504" s="36" t="s">
        <v>1010</v>
      </c>
      <c r="D504" t="s">
        <v>387</v>
      </c>
      <c r="F504" s="9" t="s">
        <v>820</v>
      </c>
      <c r="G504">
        <v>2</v>
      </c>
      <c r="H504">
        <v>0</v>
      </c>
      <c r="I504" s="34">
        <v>0</v>
      </c>
      <c r="J504">
        <f>+Tabla32[[#This Row],[BALANCE INICIAL]]+Tabla32[[#This Row],[ENTRADAS]]-Tabla32[[#This Row],[SALIDAS]]</f>
        <v>2</v>
      </c>
      <c r="K504" s="2">
        <v>9157</v>
      </c>
      <c r="L504" s="2">
        <f>+Tabla32[[#This Row],[BALANCE INICIAL]]*Tabla32[[#This Row],[PRECIO]]</f>
        <v>18314</v>
      </c>
      <c r="M504" s="2">
        <f>+Tabla32[[#This Row],[ENTRADAS]]*Tabla32[[#This Row],[PRECIO]]</f>
        <v>0</v>
      </c>
      <c r="N504" s="2">
        <f>+Tabla32[[#This Row],[SALIDAS]]*Tabla32[[#This Row],[PRECIO]]</f>
        <v>0</v>
      </c>
      <c r="O504" s="2">
        <f>+Tabla32[[#This Row],[BALANCE INICIAL2]]+Tabla32[[#This Row],[ENTRADAS3]]-Tabla32[[#This Row],[SALIDAS4]]</f>
        <v>18314</v>
      </c>
    </row>
    <row r="505" spans="1:15">
      <c r="A505" s="9" t="s">
        <v>41</v>
      </c>
      <c r="B505" t="s">
        <v>890</v>
      </c>
      <c r="C505" t="s">
        <v>87</v>
      </c>
      <c r="D505" t="s">
        <v>267</v>
      </c>
      <c r="F505" s="9" t="s">
        <v>820</v>
      </c>
      <c r="G505">
        <v>88</v>
      </c>
      <c r="H505">
        <v>0</v>
      </c>
      <c r="I505" s="34">
        <v>0</v>
      </c>
      <c r="J505">
        <f>+Tabla32[[#This Row],[BALANCE INICIAL]]+Tabla32[[#This Row],[ENTRADAS]]-Tabla32[[#This Row],[SALIDAS]]</f>
        <v>88</v>
      </c>
      <c r="K505" s="2">
        <v>218</v>
      </c>
      <c r="L505" s="2">
        <f>+Tabla32[[#This Row],[BALANCE INICIAL]]*Tabla32[[#This Row],[PRECIO]]</f>
        <v>19184</v>
      </c>
      <c r="M505" s="2">
        <f>+Tabla32[[#This Row],[ENTRADAS]]*Tabla32[[#This Row],[PRECIO]]</f>
        <v>0</v>
      </c>
      <c r="N505" s="2">
        <f>+Tabla32[[#This Row],[SALIDAS]]*Tabla32[[#This Row],[PRECIO]]</f>
        <v>0</v>
      </c>
      <c r="O505" s="2">
        <f>+Tabla32[[#This Row],[BALANCE INICIAL2]]+Tabla32[[#This Row],[ENTRADAS3]]-Tabla32[[#This Row],[SALIDAS4]]</f>
        <v>19184</v>
      </c>
    </row>
    <row r="506" spans="1:15">
      <c r="A506" s="9" t="s">
        <v>29</v>
      </c>
      <c r="B506" t="s">
        <v>878</v>
      </c>
      <c r="C506" t="s">
        <v>102</v>
      </c>
      <c r="D506" t="s">
        <v>601</v>
      </c>
      <c r="F506" s="9" t="s">
        <v>870</v>
      </c>
      <c r="G506">
        <v>2</v>
      </c>
      <c r="H506">
        <v>0</v>
      </c>
      <c r="I506" s="34">
        <v>0</v>
      </c>
      <c r="J506">
        <f>+Tabla32[[#This Row],[BALANCE INICIAL]]+Tabla32[[#This Row],[ENTRADAS]]-Tabla32[[#This Row],[SALIDAS]]</f>
        <v>2</v>
      </c>
      <c r="K506" s="2">
        <v>780</v>
      </c>
      <c r="L506" s="2">
        <f>+Tabla32[[#This Row],[BALANCE INICIAL]]*Tabla32[[#This Row],[PRECIO]]</f>
        <v>1560</v>
      </c>
      <c r="M506" s="2">
        <f>+Tabla32[[#This Row],[ENTRADAS]]*Tabla32[[#This Row],[PRECIO]]</f>
        <v>0</v>
      </c>
      <c r="N506" s="2">
        <f>+Tabla32[[#This Row],[SALIDAS]]*Tabla32[[#This Row],[PRECIO]]</f>
        <v>0</v>
      </c>
      <c r="O506" s="2">
        <f>+Tabla32[[#This Row],[BALANCE INICIAL2]]+Tabla32[[#This Row],[ENTRADAS3]]-Tabla32[[#This Row],[SALIDAS4]]</f>
        <v>1560</v>
      </c>
    </row>
    <row r="507" spans="1:15">
      <c r="A507" s="9" t="s">
        <v>29</v>
      </c>
      <c r="B507" t="s">
        <v>878</v>
      </c>
      <c r="C507" t="s">
        <v>102</v>
      </c>
      <c r="D507" t="s">
        <v>533</v>
      </c>
      <c r="F507" s="9" t="s">
        <v>908</v>
      </c>
      <c r="G507">
        <v>0</v>
      </c>
      <c r="H507">
        <v>0</v>
      </c>
      <c r="I507" s="34">
        <v>0</v>
      </c>
      <c r="J507">
        <f>+Tabla32[[#This Row],[BALANCE INICIAL]]+Tabla32[[#This Row],[ENTRADAS]]-Tabla32[[#This Row],[SALIDAS]]</f>
        <v>0</v>
      </c>
      <c r="K507" s="2">
        <v>100</v>
      </c>
      <c r="L507" s="2">
        <f>+Tabla32[[#This Row],[BALANCE INICIAL]]*Tabla32[[#This Row],[PRECIO]]</f>
        <v>0</v>
      </c>
      <c r="M507" s="2">
        <f>+Tabla32[[#This Row],[ENTRADAS]]*Tabla32[[#This Row],[PRECIO]]</f>
        <v>0</v>
      </c>
      <c r="N507" s="2">
        <f>+Tabla32[[#This Row],[SALIDAS]]*Tabla32[[#This Row],[PRECIO]]</f>
        <v>0</v>
      </c>
      <c r="O507" s="2">
        <f>+Tabla32[[#This Row],[BALANCE INICIAL2]]+Tabla32[[#This Row],[ENTRADAS3]]-Tabla32[[#This Row],[SALIDAS4]]</f>
        <v>0</v>
      </c>
    </row>
    <row r="508" spans="1:15">
      <c r="A508" s="9" t="s">
        <v>59</v>
      </c>
      <c r="B508" t="s">
        <v>880</v>
      </c>
      <c r="C508" t="s">
        <v>107</v>
      </c>
      <c r="D508" t="s">
        <v>752</v>
      </c>
      <c r="F508" s="9" t="s">
        <v>820</v>
      </c>
      <c r="G508">
        <v>7</v>
      </c>
      <c r="H508">
        <v>0</v>
      </c>
      <c r="I508" s="34">
        <v>0</v>
      </c>
      <c r="J508">
        <f>+Tabla32[[#This Row],[BALANCE INICIAL]]+Tabla32[[#This Row],[ENTRADAS]]-Tabla32[[#This Row],[SALIDAS]]</f>
        <v>7</v>
      </c>
      <c r="K508" s="2">
        <v>1350</v>
      </c>
      <c r="L508" s="2">
        <f>+Tabla32[[#This Row],[BALANCE INICIAL]]*Tabla32[[#This Row],[PRECIO]]</f>
        <v>9450</v>
      </c>
      <c r="M508" s="2">
        <f>+Tabla32[[#This Row],[ENTRADAS]]*Tabla32[[#This Row],[PRECIO]]</f>
        <v>0</v>
      </c>
      <c r="N508" s="2">
        <f>+Tabla32[[#This Row],[SALIDAS]]*Tabla32[[#This Row],[PRECIO]]</f>
        <v>0</v>
      </c>
      <c r="O508" s="2">
        <f>+Tabla32[[#This Row],[BALANCE INICIAL2]]+Tabla32[[#This Row],[ENTRADAS3]]-Tabla32[[#This Row],[SALIDAS4]]</f>
        <v>9450</v>
      </c>
    </row>
    <row r="509" spans="1:15">
      <c r="A509" s="9" t="s">
        <v>59</v>
      </c>
      <c r="B509" t="s">
        <v>880</v>
      </c>
      <c r="C509" t="s">
        <v>107</v>
      </c>
      <c r="D509" t="s">
        <v>753</v>
      </c>
      <c r="F509" s="9" t="s">
        <v>820</v>
      </c>
      <c r="G509">
        <v>10</v>
      </c>
      <c r="H509">
        <v>0</v>
      </c>
      <c r="I509" s="34">
        <v>0</v>
      </c>
      <c r="J509">
        <f>+Tabla32[[#This Row],[BALANCE INICIAL]]+Tabla32[[#This Row],[ENTRADAS]]-Tabla32[[#This Row],[SALIDAS]]</f>
        <v>10</v>
      </c>
      <c r="K509" s="2">
        <v>1450</v>
      </c>
      <c r="L509" s="2">
        <f>+Tabla32[[#This Row],[BALANCE INICIAL]]*Tabla32[[#This Row],[PRECIO]]</f>
        <v>14500</v>
      </c>
      <c r="M509" s="2">
        <f>+Tabla32[[#This Row],[ENTRADAS]]*Tabla32[[#This Row],[PRECIO]]</f>
        <v>0</v>
      </c>
      <c r="N509" s="2">
        <f>+Tabla32[[#This Row],[SALIDAS]]*Tabla32[[#This Row],[PRECIO]]</f>
        <v>0</v>
      </c>
      <c r="O509" s="2">
        <f>+Tabla32[[#This Row],[BALANCE INICIAL2]]+Tabla32[[#This Row],[ENTRADAS3]]-Tabla32[[#This Row],[SALIDAS4]]</f>
        <v>14500</v>
      </c>
    </row>
    <row r="510" spans="1:15">
      <c r="A510" s="9" t="s">
        <v>28</v>
      </c>
      <c r="B510" t="s">
        <v>884</v>
      </c>
      <c r="C510" t="s">
        <v>74</v>
      </c>
      <c r="D510" t="s">
        <v>162</v>
      </c>
      <c r="F510" s="9" t="s">
        <v>820</v>
      </c>
      <c r="G510">
        <v>11</v>
      </c>
      <c r="H510">
        <v>0</v>
      </c>
      <c r="I510" s="34">
        <v>1</v>
      </c>
      <c r="J510">
        <f>+Tabla32[[#This Row],[BALANCE INICIAL]]+Tabla32[[#This Row],[ENTRADAS]]-Tabla32[[#This Row],[SALIDAS]]</f>
        <v>10</v>
      </c>
      <c r="K510" s="2">
        <v>466.1</v>
      </c>
      <c r="L510" s="2">
        <f>+Tabla32[[#This Row],[BALANCE INICIAL]]*Tabla32[[#This Row],[PRECIO]]</f>
        <v>5127.1000000000004</v>
      </c>
      <c r="M510" s="2">
        <f>+Tabla32[[#This Row],[ENTRADAS]]*Tabla32[[#This Row],[PRECIO]]</f>
        <v>0</v>
      </c>
      <c r="N510" s="2">
        <f>+Tabla32[[#This Row],[SALIDAS]]*Tabla32[[#This Row],[PRECIO]]</f>
        <v>466.1</v>
      </c>
      <c r="O510" s="2">
        <f>+Tabla32[[#This Row],[BALANCE INICIAL2]]+Tabla32[[#This Row],[ENTRADAS3]]-Tabla32[[#This Row],[SALIDAS4]]</f>
        <v>4661</v>
      </c>
    </row>
    <row r="511" spans="1:15">
      <c r="A511" s="9" t="s">
        <v>23</v>
      </c>
      <c r="B511" s="17" t="s">
        <v>881</v>
      </c>
      <c r="C511" t="s">
        <v>882</v>
      </c>
      <c r="D511" t="s">
        <v>943</v>
      </c>
      <c r="F511" s="9" t="s">
        <v>820</v>
      </c>
      <c r="G511">
        <v>3</v>
      </c>
      <c r="H511">
        <v>0</v>
      </c>
      <c r="I511" s="34">
        <v>0</v>
      </c>
      <c r="J511">
        <f>+Tabla32[[#This Row],[BALANCE INICIAL]]+Tabla32[[#This Row],[ENTRADAS]]-Tabla32[[#This Row],[SALIDAS]]</f>
        <v>3</v>
      </c>
      <c r="K511" s="2">
        <v>236</v>
      </c>
      <c r="L511" s="2">
        <f>+Tabla32[[#This Row],[BALANCE INICIAL]]*Tabla32[[#This Row],[PRECIO]]</f>
        <v>708</v>
      </c>
      <c r="M511" s="2">
        <f>+Tabla32[[#This Row],[ENTRADAS]]*Tabla32[[#This Row],[PRECIO]]</f>
        <v>0</v>
      </c>
      <c r="N511" s="2">
        <f>+Tabla32[[#This Row],[SALIDAS]]*Tabla32[[#This Row],[PRECIO]]</f>
        <v>0</v>
      </c>
      <c r="O511" s="2">
        <f>+Tabla32[[#This Row],[BALANCE INICIAL2]]+Tabla32[[#This Row],[ENTRADAS3]]-Tabla32[[#This Row],[SALIDAS4]]</f>
        <v>708</v>
      </c>
    </row>
    <row r="512" spans="1:15">
      <c r="A512" s="9" t="s">
        <v>29</v>
      </c>
      <c r="B512" t="s">
        <v>878</v>
      </c>
      <c r="C512" t="s">
        <v>102</v>
      </c>
      <c r="D512" t="s">
        <v>517</v>
      </c>
      <c r="F512" s="9" t="s">
        <v>908</v>
      </c>
      <c r="G512">
        <v>0</v>
      </c>
      <c r="H512">
        <v>0</v>
      </c>
      <c r="I512" s="34">
        <v>0</v>
      </c>
      <c r="J512">
        <f>+Tabla32[[#This Row],[BALANCE INICIAL]]+Tabla32[[#This Row],[ENTRADAS]]-Tabla32[[#This Row],[SALIDAS]]</f>
        <v>0</v>
      </c>
      <c r="K512" s="2">
        <v>227</v>
      </c>
      <c r="L512" s="2">
        <f>+Tabla32[[#This Row],[BALANCE INICIAL]]*Tabla32[[#This Row],[PRECIO]]</f>
        <v>0</v>
      </c>
      <c r="M512" s="2">
        <f>+Tabla32[[#This Row],[ENTRADAS]]*Tabla32[[#This Row],[PRECIO]]</f>
        <v>0</v>
      </c>
      <c r="N512" s="2">
        <f>+Tabla32[[#This Row],[SALIDAS]]*Tabla32[[#This Row],[PRECIO]]</f>
        <v>0</v>
      </c>
      <c r="O512" s="2">
        <f>+Tabla32[[#This Row],[BALANCE INICIAL2]]+Tabla32[[#This Row],[ENTRADAS3]]-Tabla32[[#This Row],[SALIDAS4]]</f>
        <v>0</v>
      </c>
    </row>
    <row r="513" spans="1:15">
      <c r="A513" s="9" t="s">
        <v>42</v>
      </c>
      <c r="B513" s="44">
        <v>1206010001</v>
      </c>
      <c r="C513" t="s">
        <v>88</v>
      </c>
      <c r="D513" t="s">
        <v>270</v>
      </c>
      <c r="F513" s="9" t="s">
        <v>820</v>
      </c>
      <c r="G513">
        <v>4</v>
      </c>
      <c r="H513">
        <v>0</v>
      </c>
      <c r="I513" s="34">
        <v>0</v>
      </c>
      <c r="J513">
        <f>+Tabla32[[#This Row],[BALANCE INICIAL]]+Tabla32[[#This Row],[ENTRADAS]]-Tabla32[[#This Row],[SALIDAS]]</f>
        <v>4</v>
      </c>
      <c r="K513" s="2">
        <v>45</v>
      </c>
      <c r="L513" s="2">
        <f>+Tabla32[[#This Row],[BALANCE INICIAL]]*Tabla32[[#This Row],[PRECIO]]</f>
        <v>180</v>
      </c>
      <c r="M513" s="2">
        <f>+Tabla32[[#This Row],[ENTRADAS]]*Tabla32[[#This Row],[PRECIO]]</f>
        <v>0</v>
      </c>
      <c r="N513" s="2">
        <f>+Tabla32[[#This Row],[SALIDAS]]*Tabla32[[#This Row],[PRECIO]]</f>
        <v>0</v>
      </c>
      <c r="O513" s="2">
        <f>+Tabla32[[#This Row],[BALANCE INICIAL2]]+Tabla32[[#This Row],[ENTRADAS3]]-Tabla32[[#This Row],[SALIDAS4]]</f>
        <v>180</v>
      </c>
    </row>
    <row r="514" spans="1:15">
      <c r="A514" s="9" t="s">
        <v>42</v>
      </c>
      <c r="B514" s="44">
        <v>1206010001</v>
      </c>
      <c r="C514" t="s">
        <v>88</v>
      </c>
      <c r="D514" t="s">
        <v>269</v>
      </c>
      <c r="F514" s="9" t="s">
        <v>820</v>
      </c>
      <c r="G514">
        <v>3</v>
      </c>
      <c r="H514">
        <v>0</v>
      </c>
      <c r="I514" s="34">
        <v>0</v>
      </c>
      <c r="J514">
        <f>+Tabla32[[#This Row],[BALANCE INICIAL]]+Tabla32[[#This Row],[ENTRADAS]]-Tabla32[[#This Row],[SALIDAS]]</f>
        <v>3</v>
      </c>
      <c r="K514" s="2">
        <v>45</v>
      </c>
      <c r="L514" s="2">
        <f>+Tabla32[[#This Row],[BALANCE INICIAL]]*Tabla32[[#This Row],[PRECIO]]</f>
        <v>135</v>
      </c>
      <c r="M514" s="2">
        <f>+Tabla32[[#This Row],[ENTRADAS]]*Tabla32[[#This Row],[PRECIO]]</f>
        <v>0</v>
      </c>
      <c r="N514" s="2">
        <f>+Tabla32[[#This Row],[SALIDAS]]*Tabla32[[#This Row],[PRECIO]]</f>
        <v>0</v>
      </c>
      <c r="O514" s="2">
        <f>+Tabla32[[#This Row],[BALANCE INICIAL2]]+Tabla32[[#This Row],[ENTRADAS3]]-Tabla32[[#This Row],[SALIDAS4]]</f>
        <v>135</v>
      </c>
    </row>
    <row r="515" spans="1:15">
      <c r="A515" s="9" t="s">
        <v>33</v>
      </c>
      <c r="B515" s="17" t="s">
        <v>879</v>
      </c>
      <c r="C515" t="s">
        <v>106</v>
      </c>
      <c r="D515" t="s">
        <v>754</v>
      </c>
      <c r="F515" s="9" t="s">
        <v>865</v>
      </c>
      <c r="G515">
        <v>5</v>
      </c>
      <c r="H515">
        <v>0</v>
      </c>
      <c r="I515" s="34">
        <v>0</v>
      </c>
      <c r="J515">
        <f>+Tabla32[[#This Row],[BALANCE INICIAL]]+Tabla32[[#This Row],[ENTRADAS]]-Tabla32[[#This Row],[SALIDAS]]</f>
        <v>5</v>
      </c>
      <c r="K515" s="2">
        <v>950</v>
      </c>
      <c r="L515" s="2">
        <f>+Tabla32[[#This Row],[BALANCE INICIAL]]*Tabla32[[#This Row],[PRECIO]]</f>
        <v>4750</v>
      </c>
      <c r="M515" s="2">
        <f>+Tabla32[[#This Row],[ENTRADAS]]*Tabla32[[#This Row],[PRECIO]]</f>
        <v>0</v>
      </c>
      <c r="N515" s="2">
        <f>+Tabla32[[#This Row],[SALIDAS]]*Tabla32[[#This Row],[PRECIO]]</f>
        <v>0</v>
      </c>
      <c r="O515" s="2">
        <f>+Tabla32[[#This Row],[BALANCE INICIAL2]]+Tabla32[[#This Row],[ENTRADAS3]]-Tabla32[[#This Row],[SALIDAS4]]</f>
        <v>4750</v>
      </c>
    </row>
    <row r="516" spans="1:15">
      <c r="A516" s="9" t="s">
        <v>40</v>
      </c>
      <c r="B516" t="s">
        <v>900</v>
      </c>
      <c r="C516" t="s">
        <v>86</v>
      </c>
      <c r="D516" t="s">
        <v>990</v>
      </c>
      <c r="F516" s="9" t="s">
        <v>820</v>
      </c>
      <c r="G516">
        <v>70</v>
      </c>
      <c r="H516">
        <v>0</v>
      </c>
      <c r="I516" s="34">
        <v>0</v>
      </c>
      <c r="J516">
        <f>+Tabla32[[#This Row],[BALANCE INICIAL]]+Tabla32[[#This Row],[ENTRADAS]]-Tabla32[[#This Row],[SALIDAS]]</f>
        <v>70</v>
      </c>
      <c r="K516" s="2">
        <v>81.63</v>
      </c>
      <c r="L516" s="2">
        <f>+Tabla32[[#This Row],[BALANCE INICIAL]]*Tabla32[[#This Row],[PRECIO]]</f>
        <v>5714.0999999999995</v>
      </c>
      <c r="M516" s="2">
        <f>+Tabla32[[#This Row],[ENTRADAS]]*Tabla32[[#This Row],[PRECIO]]</f>
        <v>0</v>
      </c>
      <c r="N516" s="2">
        <f>+Tabla32[[#This Row],[SALIDAS]]*Tabla32[[#This Row],[PRECIO]]</f>
        <v>0</v>
      </c>
      <c r="O516" s="2">
        <f>+Tabla32[[#This Row],[BALANCE INICIAL2]]+Tabla32[[#This Row],[ENTRADAS3]]-Tabla32[[#This Row],[SALIDAS4]]</f>
        <v>5714.0999999999995</v>
      </c>
    </row>
    <row r="517" spans="1:15">
      <c r="A517" s="9" t="s">
        <v>59</v>
      </c>
      <c r="B517" t="s">
        <v>880</v>
      </c>
      <c r="C517" t="s">
        <v>107</v>
      </c>
      <c r="D517" t="s">
        <v>756</v>
      </c>
      <c r="F517" s="9" t="s">
        <v>820</v>
      </c>
      <c r="G517">
        <v>4</v>
      </c>
      <c r="H517">
        <v>0</v>
      </c>
      <c r="I517" s="34">
        <v>0</v>
      </c>
      <c r="J517">
        <f>+Tabla32[[#This Row],[BALANCE INICIAL]]+Tabla32[[#This Row],[ENTRADAS]]-Tabla32[[#This Row],[SALIDAS]]</f>
        <v>4</v>
      </c>
      <c r="K517" s="2">
        <v>260</v>
      </c>
      <c r="L517" s="2">
        <f>+Tabla32[[#This Row],[BALANCE INICIAL]]*Tabla32[[#This Row],[PRECIO]]</f>
        <v>1040</v>
      </c>
      <c r="M517" s="2">
        <f>+Tabla32[[#This Row],[ENTRADAS]]*Tabla32[[#This Row],[PRECIO]]</f>
        <v>0</v>
      </c>
      <c r="N517" s="2">
        <f>+Tabla32[[#This Row],[SALIDAS]]*Tabla32[[#This Row],[PRECIO]]</f>
        <v>0</v>
      </c>
      <c r="O517" s="2">
        <f>+Tabla32[[#This Row],[BALANCE INICIAL2]]+Tabla32[[#This Row],[ENTRADAS3]]-Tabla32[[#This Row],[SALIDAS4]]</f>
        <v>1040</v>
      </c>
    </row>
    <row r="518" spans="1:15">
      <c r="A518" s="9" t="s">
        <v>40</v>
      </c>
      <c r="B518" t="s">
        <v>900</v>
      </c>
      <c r="C518" t="s">
        <v>86</v>
      </c>
      <c r="D518" t="s">
        <v>271</v>
      </c>
      <c r="F518" s="9" t="s">
        <v>820</v>
      </c>
      <c r="G518">
        <v>8</v>
      </c>
      <c r="H518">
        <v>0</v>
      </c>
      <c r="I518" s="34">
        <v>0</v>
      </c>
      <c r="J518">
        <f>+Tabla32[[#This Row],[BALANCE INICIAL]]+Tabla32[[#This Row],[ENTRADAS]]-Tabla32[[#This Row],[SALIDAS]]</f>
        <v>8</v>
      </c>
      <c r="K518" s="2">
        <v>34.5</v>
      </c>
      <c r="L518" s="2">
        <f>+Tabla32[[#This Row],[BALANCE INICIAL]]*Tabla32[[#This Row],[PRECIO]]</f>
        <v>276</v>
      </c>
      <c r="M518" s="2">
        <f>+Tabla32[[#This Row],[ENTRADAS]]*Tabla32[[#This Row],[PRECIO]]</f>
        <v>0</v>
      </c>
      <c r="N518" s="2">
        <f>+Tabla32[[#This Row],[SALIDAS]]*Tabla32[[#This Row],[PRECIO]]</f>
        <v>0</v>
      </c>
      <c r="O518" s="2">
        <f>+Tabla32[[#This Row],[BALANCE INICIAL2]]+Tabla32[[#This Row],[ENTRADAS3]]-Tabla32[[#This Row],[SALIDAS4]]</f>
        <v>276</v>
      </c>
    </row>
    <row r="519" spans="1:15">
      <c r="A519" s="9" t="s">
        <v>29</v>
      </c>
      <c r="B519" t="s">
        <v>878</v>
      </c>
      <c r="C519" t="s">
        <v>102</v>
      </c>
      <c r="D519" t="s">
        <v>602</v>
      </c>
      <c r="F519" s="9" t="s">
        <v>834</v>
      </c>
      <c r="G519">
        <v>2</v>
      </c>
      <c r="H519">
        <v>0</v>
      </c>
      <c r="I519" s="34">
        <v>0</v>
      </c>
      <c r="J519">
        <f>+Tabla32[[#This Row],[BALANCE INICIAL]]+Tabla32[[#This Row],[ENTRADAS]]-Tabla32[[#This Row],[SALIDAS]]</f>
        <v>2</v>
      </c>
      <c r="K519" s="2">
        <v>270</v>
      </c>
      <c r="L519" s="2">
        <f>+Tabla32[[#This Row],[BALANCE INICIAL]]*Tabla32[[#This Row],[PRECIO]]</f>
        <v>540</v>
      </c>
      <c r="M519" s="2">
        <f>+Tabla32[[#This Row],[ENTRADAS]]*Tabla32[[#This Row],[PRECIO]]</f>
        <v>0</v>
      </c>
      <c r="N519" s="2">
        <f>+Tabla32[[#This Row],[SALIDAS]]*Tabla32[[#This Row],[PRECIO]]</f>
        <v>0</v>
      </c>
      <c r="O519" s="2">
        <f>+Tabla32[[#This Row],[BALANCE INICIAL2]]+Tabla32[[#This Row],[ENTRADAS3]]-Tabla32[[#This Row],[SALIDAS4]]</f>
        <v>540</v>
      </c>
    </row>
    <row r="520" spans="1:15">
      <c r="A520" s="9" t="s">
        <v>30</v>
      </c>
      <c r="B520" s="17" t="s">
        <v>876</v>
      </c>
      <c r="C520" t="s">
        <v>73</v>
      </c>
      <c r="D520" t="s">
        <v>145</v>
      </c>
      <c r="F520" s="9" t="s">
        <v>820</v>
      </c>
      <c r="G520">
        <v>0</v>
      </c>
      <c r="H520">
        <v>0</v>
      </c>
      <c r="I520" s="34">
        <v>0</v>
      </c>
      <c r="J520">
        <f>+Tabla32[[#This Row],[BALANCE INICIAL]]+Tabla32[[#This Row],[ENTRADAS]]-Tabla32[[#This Row],[SALIDAS]]</f>
        <v>0</v>
      </c>
      <c r="K520" s="2">
        <v>900</v>
      </c>
      <c r="L520" s="2">
        <f>+Tabla32[[#This Row],[BALANCE INICIAL]]*Tabla32[[#This Row],[PRECIO]]</f>
        <v>0</v>
      </c>
      <c r="M520" s="2">
        <f>+Tabla32[[#This Row],[ENTRADAS]]*Tabla32[[#This Row],[PRECIO]]</f>
        <v>0</v>
      </c>
      <c r="N520" s="2">
        <f>+Tabla32[[#This Row],[SALIDAS]]*Tabla32[[#This Row],[PRECIO]]</f>
        <v>0</v>
      </c>
      <c r="O520" s="2">
        <f>+Tabla32[[#This Row],[BALANCE INICIAL2]]+Tabla32[[#This Row],[ENTRADAS3]]-Tabla32[[#This Row],[SALIDAS4]]</f>
        <v>0</v>
      </c>
    </row>
    <row r="521" spans="1:15">
      <c r="A521" s="9" t="s">
        <v>30</v>
      </c>
      <c r="B521" s="17" t="s">
        <v>876</v>
      </c>
      <c r="C521" t="s">
        <v>73</v>
      </c>
      <c r="D521" t="s">
        <v>151</v>
      </c>
      <c r="F521" s="9" t="s">
        <v>820</v>
      </c>
      <c r="G521">
        <v>0</v>
      </c>
      <c r="H521">
        <v>0</v>
      </c>
      <c r="I521" s="34">
        <v>0</v>
      </c>
      <c r="J521">
        <f>+Tabla32[[#This Row],[BALANCE INICIAL]]+Tabla32[[#This Row],[ENTRADAS]]-Tabla32[[#This Row],[SALIDAS]]</f>
        <v>0</v>
      </c>
      <c r="K521" s="2">
        <v>1500</v>
      </c>
      <c r="L521" s="2">
        <f>+Tabla32[[#This Row],[BALANCE INICIAL]]*Tabla32[[#This Row],[PRECIO]]</f>
        <v>0</v>
      </c>
      <c r="M521" s="2">
        <f>+Tabla32[[#This Row],[ENTRADAS]]*Tabla32[[#This Row],[PRECIO]]</f>
        <v>0</v>
      </c>
      <c r="N521" s="2">
        <f>+Tabla32[[#This Row],[SALIDAS]]*Tabla32[[#This Row],[PRECIO]]</f>
        <v>0</v>
      </c>
      <c r="O521" s="2">
        <f>+Tabla32[[#This Row],[BALANCE INICIAL2]]+Tabla32[[#This Row],[ENTRADAS3]]-Tabla32[[#This Row],[SALIDAS4]]</f>
        <v>0</v>
      </c>
    </row>
    <row r="522" spans="1:15">
      <c r="A522" s="9" t="s">
        <v>30</v>
      </c>
      <c r="B522" s="17" t="s">
        <v>876</v>
      </c>
      <c r="C522" t="s">
        <v>73</v>
      </c>
      <c r="D522" t="s">
        <v>148</v>
      </c>
      <c r="F522" s="9" t="s">
        <v>820</v>
      </c>
      <c r="G522">
        <v>0</v>
      </c>
      <c r="H522">
        <v>0</v>
      </c>
      <c r="I522" s="34">
        <v>0</v>
      </c>
      <c r="J522">
        <f>+Tabla32[[#This Row],[BALANCE INICIAL]]+Tabla32[[#This Row],[ENTRADAS]]-Tabla32[[#This Row],[SALIDAS]]</f>
        <v>0</v>
      </c>
      <c r="K522" s="2">
        <v>1500</v>
      </c>
      <c r="L522" s="2">
        <f>+Tabla32[[#This Row],[BALANCE INICIAL]]*Tabla32[[#This Row],[PRECIO]]</f>
        <v>0</v>
      </c>
      <c r="M522" s="2">
        <f>+Tabla32[[#This Row],[ENTRADAS]]*Tabla32[[#This Row],[PRECIO]]</f>
        <v>0</v>
      </c>
      <c r="N522" s="2">
        <f>+Tabla32[[#This Row],[SALIDAS]]*Tabla32[[#This Row],[PRECIO]]</f>
        <v>0</v>
      </c>
      <c r="O522" s="2">
        <f>+Tabla32[[#This Row],[BALANCE INICIAL2]]+Tabla32[[#This Row],[ENTRADAS3]]-Tabla32[[#This Row],[SALIDAS4]]</f>
        <v>0</v>
      </c>
    </row>
    <row r="523" spans="1:15">
      <c r="A523" s="9" t="s">
        <v>59</v>
      </c>
      <c r="B523" t="s">
        <v>880</v>
      </c>
      <c r="C523" t="s">
        <v>107</v>
      </c>
      <c r="D523" t="s">
        <v>757</v>
      </c>
      <c r="F523" s="9" t="s">
        <v>820</v>
      </c>
      <c r="G523">
        <v>1</v>
      </c>
      <c r="H523">
        <v>0</v>
      </c>
      <c r="I523" s="34">
        <v>0</v>
      </c>
      <c r="J523">
        <f>+Tabla32[[#This Row],[BALANCE INICIAL]]+Tabla32[[#This Row],[ENTRADAS]]-Tabla32[[#This Row],[SALIDAS]]</f>
        <v>1</v>
      </c>
      <c r="K523" s="2">
        <v>1980</v>
      </c>
      <c r="L523" s="2">
        <f>+Tabla32[[#This Row],[BALANCE INICIAL]]*Tabla32[[#This Row],[PRECIO]]</f>
        <v>1980</v>
      </c>
      <c r="M523" s="2">
        <f>+Tabla32[[#This Row],[ENTRADAS]]*Tabla32[[#This Row],[PRECIO]]</f>
        <v>0</v>
      </c>
      <c r="N523" s="2">
        <f>+Tabla32[[#This Row],[SALIDAS]]*Tabla32[[#This Row],[PRECIO]]</f>
        <v>0</v>
      </c>
      <c r="O523" s="2">
        <f>+Tabla32[[#This Row],[BALANCE INICIAL2]]+Tabla32[[#This Row],[ENTRADAS3]]-Tabla32[[#This Row],[SALIDAS4]]</f>
        <v>1980</v>
      </c>
    </row>
    <row r="524" spans="1:15">
      <c r="A524" s="9" t="s">
        <v>41</v>
      </c>
      <c r="B524" t="s">
        <v>890</v>
      </c>
      <c r="C524" t="s">
        <v>87</v>
      </c>
      <c r="D524" t="s">
        <v>1083</v>
      </c>
      <c r="F524" s="9" t="s">
        <v>854</v>
      </c>
      <c r="G524">
        <v>867</v>
      </c>
      <c r="H524">
        <v>0</v>
      </c>
      <c r="I524" s="34">
        <v>54</v>
      </c>
      <c r="J524">
        <f>+Tabla32[[#This Row],[BALANCE INICIAL]]+Tabla32[[#This Row],[ENTRADAS]]-Tabla32[[#This Row],[SALIDAS]]</f>
        <v>813</v>
      </c>
      <c r="K524" s="2">
        <v>593</v>
      </c>
      <c r="L524" s="2">
        <f>+Tabla32[[#This Row],[BALANCE INICIAL]]*Tabla32[[#This Row],[PRECIO]]</f>
        <v>514131</v>
      </c>
      <c r="M524" s="2">
        <f>+Tabla32[[#This Row],[ENTRADAS]]*Tabla32[[#This Row],[PRECIO]]</f>
        <v>0</v>
      </c>
      <c r="N524" s="2">
        <f>+Tabla32[[#This Row],[SALIDAS]]*Tabla32[[#This Row],[PRECIO]]</f>
        <v>32022</v>
      </c>
      <c r="O524" s="2">
        <f>+Tabla32[[#This Row],[BALANCE INICIAL2]]+Tabla32[[#This Row],[ENTRADAS3]]-Tabla32[[#This Row],[SALIDAS4]]</f>
        <v>482109</v>
      </c>
    </row>
    <row r="525" spans="1:15">
      <c r="A525" s="9" t="s">
        <v>41</v>
      </c>
      <c r="B525" t="s">
        <v>890</v>
      </c>
      <c r="C525" t="s">
        <v>87</v>
      </c>
      <c r="D525" t="s">
        <v>1004</v>
      </c>
      <c r="F525" s="9" t="s">
        <v>988</v>
      </c>
      <c r="G525">
        <v>353</v>
      </c>
      <c r="H525">
        <v>0</v>
      </c>
      <c r="I525" s="34">
        <v>131</v>
      </c>
      <c r="J525">
        <f>+Tabla32[[#This Row],[BALANCE INICIAL]]+Tabla32[[#This Row],[ENTRADAS]]-Tabla32[[#This Row],[SALIDAS]]</f>
        <v>222</v>
      </c>
      <c r="K525" s="2">
        <v>174.7</v>
      </c>
      <c r="L525" s="2">
        <f>+Tabla32[[#This Row],[BALANCE INICIAL]]*Tabla32[[#This Row],[PRECIO]]</f>
        <v>61669.1</v>
      </c>
      <c r="M525" s="2">
        <f>+Tabla32[[#This Row],[ENTRADAS]]*Tabla32[[#This Row],[PRECIO]]</f>
        <v>0</v>
      </c>
      <c r="N525" s="2">
        <f>+Tabla32[[#This Row],[SALIDAS]]*Tabla32[[#This Row],[PRECIO]]</f>
        <v>22885.699999999997</v>
      </c>
      <c r="O525" s="2">
        <f>+Tabla32[[#This Row],[BALANCE INICIAL2]]+Tabla32[[#This Row],[ENTRADAS3]]-Tabla32[[#This Row],[SALIDAS4]]</f>
        <v>38783.4</v>
      </c>
    </row>
    <row r="526" spans="1:15">
      <c r="A526" s="9" t="s">
        <v>41</v>
      </c>
      <c r="B526" t="s">
        <v>890</v>
      </c>
      <c r="C526" t="s">
        <v>87</v>
      </c>
      <c r="D526" t="s">
        <v>1005</v>
      </c>
      <c r="F526" s="9" t="s">
        <v>988</v>
      </c>
      <c r="G526">
        <v>495</v>
      </c>
      <c r="H526">
        <v>0</v>
      </c>
      <c r="I526" s="34">
        <v>16</v>
      </c>
      <c r="J526">
        <f>+Tabla32[[#This Row],[BALANCE INICIAL]]+Tabla32[[#This Row],[ENTRADAS]]-Tabla32[[#This Row],[SALIDAS]]</f>
        <v>479</v>
      </c>
      <c r="K526" s="2">
        <v>345</v>
      </c>
      <c r="L526" s="2">
        <f>+Tabla32[[#This Row],[BALANCE INICIAL]]*Tabla32[[#This Row],[PRECIO]]</f>
        <v>170775</v>
      </c>
      <c r="M526" s="2">
        <f>+Tabla32[[#This Row],[ENTRADAS]]*Tabla32[[#This Row],[PRECIO]]</f>
        <v>0</v>
      </c>
      <c r="N526" s="2">
        <f>+Tabla32[[#This Row],[SALIDAS]]*Tabla32[[#This Row],[PRECIO]]</f>
        <v>5520</v>
      </c>
      <c r="O526" s="2">
        <f>+Tabla32[[#This Row],[BALANCE INICIAL2]]+Tabla32[[#This Row],[ENTRADAS3]]-Tabla32[[#This Row],[SALIDAS4]]</f>
        <v>165255</v>
      </c>
    </row>
    <row r="527" spans="1:15">
      <c r="A527" s="9" t="s">
        <v>41</v>
      </c>
      <c r="B527" s="17" t="s">
        <v>890</v>
      </c>
      <c r="C527" t="s">
        <v>87</v>
      </c>
      <c r="D527" t="s">
        <v>980</v>
      </c>
      <c r="E527" t="s">
        <v>984</v>
      </c>
      <c r="F527" s="9" t="s">
        <v>988</v>
      </c>
      <c r="G527">
        <v>200</v>
      </c>
      <c r="H527">
        <v>0</v>
      </c>
      <c r="I527" s="34">
        <v>0</v>
      </c>
      <c r="J527">
        <f>+Tabla32[[#This Row],[BALANCE INICIAL]]+Tabla32[[#This Row],[ENTRADAS]]-Tabla32[[#This Row],[SALIDAS]]</f>
        <v>200</v>
      </c>
      <c r="K527" s="2">
        <v>160</v>
      </c>
      <c r="L527" s="2">
        <f>+Tabla32[[#This Row],[BALANCE INICIAL]]*Tabla32[[#This Row],[PRECIO]]</f>
        <v>32000</v>
      </c>
      <c r="M527" s="2">
        <f>+Tabla32[[#This Row],[ENTRADAS]]*Tabla32[[#This Row],[PRECIO]]</f>
        <v>0</v>
      </c>
      <c r="N527" s="2">
        <f>+Tabla32[[#This Row],[SALIDAS]]*Tabla32[[#This Row],[PRECIO]]</f>
        <v>0</v>
      </c>
      <c r="O527" s="2">
        <f>+Tabla32[[#This Row],[BALANCE INICIAL2]]+Tabla32[[#This Row],[ENTRADAS3]]-Tabla32[[#This Row],[SALIDAS4]]</f>
        <v>32000</v>
      </c>
    </row>
    <row r="528" spans="1:15">
      <c r="A528" s="9" t="s">
        <v>41</v>
      </c>
      <c r="B528" t="s">
        <v>890</v>
      </c>
      <c r="C528" t="s">
        <v>87</v>
      </c>
      <c r="D528" t="s">
        <v>275</v>
      </c>
      <c r="F528" s="9" t="s">
        <v>850</v>
      </c>
      <c r="G528">
        <v>11</v>
      </c>
      <c r="H528">
        <v>0</v>
      </c>
      <c r="I528" s="34">
        <v>0</v>
      </c>
      <c r="J528">
        <f>+Tabla32[[#This Row],[BALANCE INICIAL]]+Tabla32[[#This Row],[ENTRADAS]]-Tabla32[[#This Row],[SALIDAS]]</f>
        <v>11</v>
      </c>
      <c r="K528" s="2">
        <v>125</v>
      </c>
      <c r="L528" s="2">
        <f>+Tabla32[[#This Row],[BALANCE INICIAL]]*Tabla32[[#This Row],[PRECIO]]</f>
        <v>1375</v>
      </c>
      <c r="M528" s="2">
        <f>+Tabla32[[#This Row],[ENTRADAS]]*Tabla32[[#This Row],[PRECIO]]</f>
        <v>0</v>
      </c>
      <c r="N528" s="2">
        <f>+Tabla32[[#This Row],[SALIDAS]]*Tabla32[[#This Row],[PRECIO]]</f>
        <v>0</v>
      </c>
      <c r="O528" s="2">
        <f>+Tabla32[[#This Row],[BALANCE INICIAL2]]+Tabla32[[#This Row],[ENTRADAS3]]-Tabla32[[#This Row],[SALIDAS4]]</f>
        <v>1375</v>
      </c>
    </row>
    <row r="529" spans="1:15">
      <c r="A529" s="9" t="s">
        <v>59</v>
      </c>
      <c r="B529" t="s">
        <v>880</v>
      </c>
      <c r="C529" t="s">
        <v>107</v>
      </c>
      <c r="D529" t="s">
        <v>758</v>
      </c>
      <c r="F529" s="9" t="s">
        <v>820</v>
      </c>
      <c r="G529">
        <v>38</v>
      </c>
      <c r="H529">
        <v>0</v>
      </c>
      <c r="I529" s="34">
        <v>0</v>
      </c>
      <c r="J529">
        <f>+Tabla32[[#This Row],[BALANCE INICIAL]]+Tabla32[[#This Row],[ENTRADAS]]-Tabla32[[#This Row],[SALIDAS]]</f>
        <v>38</v>
      </c>
      <c r="K529" s="2">
        <v>250</v>
      </c>
      <c r="L529" s="2">
        <f>+Tabla32[[#This Row],[BALANCE INICIAL]]*Tabla32[[#This Row],[PRECIO]]</f>
        <v>9500</v>
      </c>
      <c r="M529" s="2">
        <f>+Tabla32[[#This Row],[ENTRADAS]]*Tabla32[[#This Row],[PRECIO]]</f>
        <v>0</v>
      </c>
      <c r="N529" s="2">
        <f>+Tabla32[[#This Row],[SALIDAS]]*Tabla32[[#This Row],[PRECIO]]</f>
        <v>0</v>
      </c>
      <c r="O529" s="2">
        <f>+Tabla32[[#This Row],[BALANCE INICIAL2]]+Tabla32[[#This Row],[ENTRADAS3]]-Tabla32[[#This Row],[SALIDAS4]]</f>
        <v>9500</v>
      </c>
    </row>
    <row r="530" spans="1:15">
      <c r="A530" s="9" t="s">
        <v>59</v>
      </c>
      <c r="B530" t="s">
        <v>880</v>
      </c>
      <c r="C530" t="s">
        <v>107</v>
      </c>
      <c r="D530" t="s">
        <v>759</v>
      </c>
      <c r="F530" s="9" t="s">
        <v>820</v>
      </c>
      <c r="G530">
        <v>3</v>
      </c>
      <c r="H530">
        <v>0</v>
      </c>
      <c r="I530" s="34">
        <v>0</v>
      </c>
      <c r="J530">
        <f>+Tabla32[[#This Row],[BALANCE INICIAL]]+Tabla32[[#This Row],[ENTRADAS]]-Tabla32[[#This Row],[SALIDAS]]</f>
        <v>3</v>
      </c>
      <c r="K530" s="2">
        <v>750</v>
      </c>
      <c r="L530" s="2">
        <f>+Tabla32[[#This Row],[BALANCE INICIAL]]*Tabla32[[#This Row],[PRECIO]]</f>
        <v>2250</v>
      </c>
      <c r="M530" s="2">
        <f>+Tabla32[[#This Row],[ENTRADAS]]*Tabla32[[#This Row],[PRECIO]]</f>
        <v>0</v>
      </c>
      <c r="N530" s="2">
        <f>+Tabla32[[#This Row],[SALIDAS]]*Tabla32[[#This Row],[PRECIO]]</f>
        <v>0</v>
      </c>
      <c r="O530" s="2">
        <f>+Tabla32[[#This Row],[BALANCE INICIAL2]]+Tabla32[[#This Row],[ENTRADAS3]]-Tabla32[[#This Row],[SALIDAS4]]</f>
        <v>2250</v>
      </c>
    </row>
    <row r="531" spans="1:15">
      <c r="A531" s="9" t="s">
        <v>41</v>
      </c>
      <c r="B531" t="s">
        <v>890</v>
      </c>
      <c r="C531" t="s">
        <v>87</v>
      </c>
      <c r="D531" t="s">
        <v>1003</v>
      </c>
      <c r="F531" s="9" t="s">
        <v>854</v>
      </c>
      <c r="G531">
        <v>510</v>
      </c>
      <c r="H531">
        <v>0</v>
      </c>
      <c r="I531" s="34">
        <v>59</v>
      </c>
      <c r="J531">
        <f>+Tabla32[[#This Row],[BALANCE INICIAL]]+Tabla32[[#This Row],[ENTRADAS]]-Tabla32[[#This Row],[SALIDAS]]</f>
        <v>451</v>
      </c>
      <c r="K531" s="2">
        <v>630</v>
      </c>
      <c r="L531" s="2">
        <f>+Tabla32[[#This Row],[BALANCE INICIAL]]*Tabla32[[#This Row],[PRECIO]]</f>
        <v>321300</v>
      </c>
      <c r="M531" s="2">
        <f>+Tabla32[[#This Row],[ENTRADAS]]*Tabla32[[#This Row],[PRECIO]]</f>
        <v>0</v>
      </c>
      <c r="N531" s="2">
        <f>+Tabla32[[#This Row],[SALIDAS]]*Tabla32[[#This Row],[PRECIO]]</f>
        <v>37170</v>
      </c>
      <c r="O531" s="2">
        <f>+Tabla32[[#This Row],[BALANCE INICIAL2]]+Tabla32[[#This Row],[ENTRADAS3]]-Tabla32[[#This Row],[SALIDAS4]]</f>
        <v>284130</v>
      </c>
    </row>
    <row r="532" spans="1:15">
      <c r="A532" s="9" t="s">
        <v>29</v>
      </c>
      <c r="B532" t="s">
        <v>878</v>
      </c>
      <c r="C532" t="s">
        <v>102</v>
      </c>
      <c r="D532" t="s">
        <v>603</v>
      </c>
      <c r="F532" s="9" t="s">
        <v>869</v>
      </c>
      <c r="G532">
        <v>2</v>
      </c>
      <c r="H532">
        <v>0</v>
      </c>
      <c r="I532" s="34">
        <v>0</v>
      </c>
      <c r="J532">
        <f>+Tabla32[[#This Row],[BALANCE INICIAL]]+Tabla32[[#This Row],[ENTRADAS]]-Tabla32[[#This Row],[SALIDAS]]</f>
        <v>2</v>
      </c>
      <c r="K532" s="2">
        <v>314</v>
      </c>
      <c r="L532" s="2">
        <f>+Tabla32[[#This Row],[BALANCE INICIAL]]*Tabla32[[#This Row],[PRECIO]]</f>
        <v>628</v>
      </c>
      <c r="M532" s="2">
        <f>+Tabla32[[#This Row],[ENTRADAS]]*Tabla32[[#This Row],[PRECIO]]</f>
        <v>0</v>
      </c>
      <c r="N532" s="2">
        <f>+Tabla32[[#This Row],[SALIDAS]]*Tabla32[[#This Row],[PRECIO]]</f>
        <v>0</v>
      </c>
      <c r="O532" s="2">
        <f>+Tabla32[[#This Row],[BALANCE INICIAL2]]+Tabla32[[#This Row],[ENTRADAS3]]-Tabla32[[#This Row],[SALIDAS4]]</f>
        <v>628</v>
      </c>
    </row>
    <row r="533" spans="1:15">
      <c r="A533" s="9" t="s">
        <v>34</v>
      </c>
      <c r="B533" t="s">
        <v>877</v>
      </c>
      <c r="C533" t="s">
        <v>104</v>
      </c>
      <c r="D533" t="s">
        <v>944</v>
      </c>
      <c r="F533" s="9" t="s">
        <v>820</v>
      </c>
      <c r="G533">
        <v>1</v>
      </c>
      <c r="H533">
        <v>0</v>
      </c>
      <c r="I533" s="34">
        <v>0</v>
      </c>
      <c r="J533">
        <f>+Tabla32[[#This Row],[BALANCE INICIAL]]+Tabla32[[#This Row],[ENTRADAS]]-Tabla32[[#This Row],[SALIDAS]]</f>
        <v>1</v>
      </c>
      <c r="K533" s="2">
        <v>140</v>
      </c>
      <c r="L533" s="2">
        <f>+Tabla32[[#This Row],[BALANCE INICIAL]]*Tabla32[[#This Row],[PRECIO]]</f>
        <v>140</v>
      </c>
      <c r="M533" s="2">
        <f>+Tabla32[[#This Row],[ENTRADAS]]*Tabla32[[#This Row],[PRECIO]]</f>
        <v>0</v>
      </c>
      <c r="N533" s="2">
        <f>+Tabla32[[#This Row],[SALIDAS]]*Tabla32[[#This Row],[PRECIO]]</f>
        <v>0</v>
      </c>
      <c r="O533" s="2">
        <f>+Tabla32[[#This Row],[BALANCE INICIAL2]]+Tabla32[[#This Row],[ENTRADAS3]]-Tabla32[[#This Row],[SALIDAS4]]</f>
        <v>140</v>
      </c>
    </row>
    <row r="534" spans="1:15">
      <c r="A534" s="9" t="s">
        <v>30</v>
      </c>
      <c r="B534" s="17" t="s">
        <v>876</v>
      </c>
      <c r="C534" t="s">
        <v>73</v>
      </c>
      <c r="D534" t="s">
        <v>140</v>
      </c>
      <c r="F534" s="9" t="s">
        <v>820</v>
      </c>
      <c r="G534">
        <v>0</v>
      </c>
      <c r="H534">
        <v>0</v>
      </c>
      <c r="I534" s="34">
        <v>0</v>
      </c>
      <c r="J534">
        <f>+Tabla32[[#This Row],[BALANCE INICIAL]]+Tabla32[[#This Row],[ENTRADAS]]-Tabla32[[#This Row],[SALIDAS]]</f>
        <v>0</v>
      </c>
      <c r="K534" s="2">
        <v>400</v>
      </c>
      <c r="L534" s="2">
        <f>+Tabla32[[#This Row],[BALANCE INICIAL]]*Tabla32[[#This Row],[PRECIO]]</f>
        <v>0</v>
      </c>
      <c r="M534" s="2">
        <f>+Tabla32[[#This Row],[ENTRADAS]]*Tabla32[[#This Row],[PRECIO]]</f>
        <v>0</v>
      </c>
      <c r="N534" s="2">
        <f>+Tabla32[[#This Row],[SALIDAS]]*Tabla32[[#This Row],[PRECIO]]</f>
        <v>0</v>
      </c>
      <c r="O534" s="2">
        <f>+Tabla32[[#This Row],[BALANCE INICIAL2]]+Tabla32[[#This Row],[ENTRADAS3]]-Tabla32[[#This Row],[SALIDAS4]]</f>
        <v>0</v>
      </c>
    </row>
    <row r="535" spans="1:15">
      <c r="A535" s="9" t="s">
        <v>30</v>
      </c>
      <c r="B535" s="17" t="s">
        <v>876</v>
      </c>
      <c r="C535" t="s">
        <v>73</v>
      </c>
      <c r="D535" t="s">
        <v>144</v>
      </c>
      <c r="F535" s="9" t="s">
        <v>820</v>
      </c>
      <c r="G535">
        <v>0</v>
      </c>
      <c r="H535">
        <v>0</v>
      </c>
      <c r="I535" s="34">
        <v>0</v>
      </c>
      <c r="J535">
        <f>+Tabla32[[#This Row],[BALANCE INICIAL]]+Tabla32[[#This Row],[ENTRADAS]]-Tabla32[[#This Row],[SALIDAS]]</f>
        <v>0</v>
      </c>
      <c r="K535" s="2">
        <v>2400</v>
      </c>
      <c r="L535" s="2">
        <f>+Tabla32[[#This Row],[BALANCE INICIAL]]*Tabla32[[#This Row],[PRECIO]]</f>
        <v>0</v>
      </c>
      <c r="M535" s="2">
        <f>+Tabla32[[#This Row],[ENTRADAS]]*Tabla32[[#This Row],[PRECIO]]</f>
        <v>0</v>
      </c>
      <c r="N535" s="2">
        <f>+Tabla32[[#This Row],[SALIDAS]]*Tabla32[[#This Row],[PRECIO]]</f>
        <v>0</v>
      </c>
      <c r="O535" s="2">
        <f>+Tabla32[[#This Row],[BALANCE INICIAL2]]+Tabla32[[#This Row],[ENTRADAS3]]-Tabla32[[#This Row],[SALIDAS4]]</f>
        <v>0</v>
      </c>
    </row>
    <row r="536" spans="1:15" ht="15" customHeight="1">
      <c r="A536" s="15" t="s">
        <v>43</v>
      </c>
      <c r="B536" s="17" t="s">
        <v>954</v>
      </c>
      <c r="C536" s="45" t="s">
        <v>89</v>
      </c>
      <c r="D536" t="s">
        <v>959</v>
      </c>
      <c r="F536" s="9" t="s">
        <v>820</v>
      </c>
      <c r="G536">
        <v>10</v>
      </c>
      <c r="H536">
        <v>0</v>
      </c>
      <c r="I536" s="34">
        <v>0</v>
      </c>
      <c r="J536">
        <f>+Tabla32[[#This Row],[BALANCE INICIAL]]+Tabla32[[#This Row],[ENTRADAS]]-Tabla32[[#This Row],[SALIDAS]]</f>
        <v>10</v>
      </c>
      <c r="K536" s="2">
        <v>70</v>
      </c>
      <c r="L536" s="2">
        <f>+Tabla32[[#This Row],[BALANCE INICIAL]]*Tabla32[[#This Row],[PRECIO]]</f>
        <v>700</v>
      </c>
      <c r="M536" s="2">
        <f>+Tabla32[[#This Row],[ENTRADAS]]*Tabla32[[#This Row],[PRECIO]]</f>
        <v>0</v>
      </c>
      <c r="N536" s="2">
        <f>+Tabla32[[#This Row],[SALIDAS]]*Tabla32[[#This Row],[PRECIO]]</f>
        <v>0</v>
      </c>
      <c r="O536" s="2">
        <f>+Tabla32[[#This Row],[BALANCE INICIAL2]]+Tabla32[[#This Row],[ENTRADAS3]]-Tabla32[[#This Row],[SALIDAS4]]</f>
        <v>700</v>
      </c>
    </row>
    <row r="537" spans="1:15">
      <c r="A537" s="9" t="s">
        <v>25</v>
      </c>
      <c r="B537" t="s">
        <v>901</v>
      </c>
      <c r="C537" t="s">
        <v>67</v>
      </c>
      <c r="D537" t="s">
        <v>279</v>
      </c>
      <c r="F537" s="9" t="s">
        <v>820</v>
      </c>
      <c r="G537">
        <v>6</v>
      </c>
      <c r="H537">
        <v>0</v>
      </c>
      <c r="I537" s="34">
        <v>0</v>
      </c>
      <c r="J537">
        <f>+Tabla32[[#This Row],[BALANCE INICIAL]]+Tabla32[[#This Row],[ENTRADAS]]-Tabla32[[#This Row],[SALIDAS]]</f>
        <v>6</v>
      </c>
      <c r="K537" s="2">
        <v>789.19</v>
      </c>
      <c r="L537" s="2">
        <f>+Tabla32[[#This Row],[BALANCE INICIAL]]*Tabla32[[#This Row],[PRECIO]]</f>
        <v>4735.1400000000003</v>
      </c>
      <c r="M537" s="2">
        <f>+Tabla32[[#This Row],[ENTRADAS]]*Tabla32[[#This Row],[PRECIO]]</f>
        <v>0</v>
      </c>
      <c r="N537" s="2">
        <f>+Tabla32[[#This Row],[SALIDAS]]*Tabla32[[#This Row],[PRECIO]]</f>
        <v>0</v>
      </c>
      <c r="O537" s="2">
        <f>+Tabla32[[#This Row],[BALANCE INICIAL2]]+Tabla32[[#This Row],[ENTRADAS3]]-Tabla32[[#This Row],[SALIDAS4]]</f>
        <v>4735.1400000000003</v>
      </c>
    </row>
    <row r="538" spans="1:15">
      <c r="A538" s="9" t="s">
        <v>25</v>
      </c>
      <c r="B538" t="s">
        <v>901</v>
      </c>
      <c r="C538" t="s">
        <v>67</v>
      </c>
      <c r="D538" t="s">
        <v>280</v>
      </c>
      <c r="F538" s="9" t="s">
        <v>820</v>
      </c>
      <c r="G538">
        <v>2</v>
      </c>
      <c r="H538">
        <v>0</v>
      </c>
      <c r="I538" s="34">
        <v>0</v>
      </c>
      <c r="J538">
        <f>+Tabla32[[#This Row],[BALANCE INICIAL]]+Tabla32[[#This Row],[ENTRADAS]]-Tabla32[[#This Row],[SALIDAS]]</f>
        <v>2</v>
      </c>
      <c r="K538" s="2">
        <v>847.46</v>
      </c>
      <c r="L538" s="2">
        <f>+Tabla32[[#This Row],[BALANCE INICIAL]]*Tabla32[[#This Row],[PRECIO]]</f>
        <v>1694.92</v>
      </c>
      <c r="M538" s="2">
        <f>+Tabla32[[#This Row],[ENTRADAS]]*Tabla32[[#This Row],[PRECIO]]</f>
        <v>0</v>
      </c>
      <c r="N538" s="2">
        <f>+Tabla32[[#This Row],[SALIDAS]]*Tabla32[[#This Row],[PRECIO]]</f>
        <v>0</v>
      </c>
      <c r="O538" s="2">
        <f>+Tabla32[[#This Row],[BALANCE INICIAL2]]+Tabla32[[#This Row],[ENTRADAS3]]-Tabla32[[#This Row],[SALIDAS4]]</f>
        <v>1694.92</v>
      </c>
    </row>
    <row r="539" spans="1:15">
      <c r="A539" s="9" t="s">
        <v>23</v>
      </c>
      <c r="B539" s="17" t="s">
        <v>881</v>
      </c>
      <c r="C539" t="s">
        <v>882</v>
      </c>
      <c r="D539" t="s">
        <v>411</v>
      </c>
      <c r="F539" s="9" t="s">
        <v>820</v>
      </c>
      <c r="G539">
        <v>12</v>
      </c>
      <c r="H539">
        <v>0</v>
      </c>
      <c r="I539" s="34">
        <v>0</v>
      </c>
      <c r="J539">
        <f>+Tabla32[[#This Row],[BALANCE INICIAL]]+Tabla32[[#This Row],[ENTRADAS]]-Tabla32[[#This Row],[SALIDAS]]</f>
        <v>12</v>
      </c>
      <c r="K539" s="2">
        <v>178.98</v>
      </c>
      <c r="L539" s="2">
        <f>+Tabla32[[#This Row],[BALANCE INICIAL]]*Tabla32[[#This Row],[PRECIO]]</f>
        <v>2147.7599999999998</v>
      </c>
      <c r="M539" s="2">
        <f>+Tabla32[[#This Row],[ENTRADAS]]*Tabla32[[#This Row],[PRECIO]]</f>
        <v>0</v>
      </c>
      <c r="N539" s="2">
        <f>+Tabla32[[#This Row],[SALIDAS]]*Tabla32[[#This Row],[PRECIO]]</f>
        <v>0</v>
      </c>
      <c r="O539" s="2">
        <f>+Tabla32[[#This Row],[BALANCE INICIAL2]]+Tabla32[[#This Row],[ENTRADAS3]]-Tabla32[[#This Row],[SALIDAS4]]</f>
        <v>2147.7599999999998</v>
      </c>
    </row>
    <row r="540" spans="1:15" ht="14.25" customHeight="1">
      <c r="A540" s="9" t="s">
        <v>29</v>
      </c>
      <c r="B540" t="s">
        <v>878</v>
      </c>
      <c r="C540" t="s">
        <v>102</v>
      </c>
      <c r="D540" t="s">
        <v>606</v>
      </c>
      <c r="F540" s="9" t="s">
        <v>834</v>
      </c>
      <c r="G540">
        <v>4</v>
      </c>
      <c r="H540">
        <v>0</v>
      </c>
      <c r="I540" s="34">
        <v>0</v>
      </c>
      <c r="J540">
        <f>+Tabla32[[#This Row],[BALANCE INICIAL]]+Tabla32[[#This Row],[ENTRADAS]]-Tabla32[[#This Row],[SALIDAS]]</f>
        <v>4</v>
      </c>
      <c r="K540" s="2">
        <v>38</v>
      </c>
      <c r="L540" s="2">
        <f>+Tabla32[[#This Row],[BALANCE INICIAL]]*Tabla32[[#This Row],[PRECIO]]</f>
        <v>152</v>
      </c>
      <c r="M540" s="2">
        <f>+Tabla32[[#This Row],[ENTRADAS]]*Tabla32[[#This Row],[PRECIO]]</f>
        <v>0</v>
      </c>
      <c r="N540" s="2">
        <f>+Tabla32[[#This Row],[SALIDAS]]*Tabla32[[#This Row],[PRECIO]]</f>
        <v>0</v>
      </c>
      <c r="O540" s="2">
        <f>+Tabla32[[#This Row],[BALANCE INICIAL2]]+Tabla32[[#This Row],[ENTRADAS3]]-Tabla32[[#This Row],[SALIDAS4]]</f>
        <v>152</v>
      </c>
    </row>
    <row r="541" spans="1:15">
      <c r="A541" s="9" t="s">
        <v>29</v>
      </c>
      <c r="B541" t="s">
        <v>878</v>
      </c>
      <c r="C541" t="s">
        <v>102</v>
      </c>
      <c r="D541" t="s">
        <v>607</v>
      </c>
      <c r="F541" s="9" t="s">
        <v>834</v>
      </c>
      <c r="G541">
        <v>1</v>
      </c>
      <c r="H541">
        <v>0</v>
      </c>
      <c r="I541" s="34">
        <v>0</v>
      </c>
      <c r="J541">
        <f>+Tabla32[[#This Row],[BALANCE INICIAL]]+Tabla32[[#This Row],[ENTRADAS]]-Tabla32[[#This Row],[SALIDAS]]</f>
        <v>1</v>
      </c>
      <c r="K541" s="2">
        <v>56</v>
      </c>
      <c r="L541" s="2">
        <f>+Tabla32[[#This Row],[BALANCE INICIAL]]*Tabla32[[#This Row],[PRECIO]]</f>
        <v>56</v>
      </c>
      <c r="M541" s="2">
        <f>+Tabla32[[#This Row],[ENTRADAS]]*Tabla32[[#This Row],[PRECIO]]</f>
        <v>0</v>
      </c>
      <c r="N541" s="2">
        <f>+Tabla32[[#This Row],[SALIDAS]]*Tabla32[[#This Row],[PRECIO]]</f>
        <v>0</v>
      </c>
      <c r="O541" s="2">
        <f>+Tabla32[[#This Row],[BALANCE INICIAL2]]+Tabla32[[#This Row],[ENTRADAS3]]-Tabla32[[#This Row],[SALIDAS4]]</f>
        <v>56</v>
      </c>
    </row>
    <row r="542" spans="1:15">
      <c r="A542" s="9" t="s">
        <v>29</v>
      </c>
      <c r="B542" t="s">
        <v>878</v>
      </c>
      <c r="C542" t="s">
        <v>102</v>
      </c>
      <c r="D542" t="s">
        <v>608</v>
      </c>
      <c r="F542" s="9" t="s">
        <v>869</v>
      </c>
      <c r="G542">
        <v>1</v>
      </c>
      <c r="H542">
        <v>0</v>
      </c>
      <c r="I542" s="34">
        <v>0</v>
      </c>
      <c r="J542">
        <f>+Tabla32[[#This Row],[BALANCE INICIAL]]+Tabla32[[#This Row],[ENTRADAS]]-Tabla32[[#This Row],[SALIDAS]]</f>
        <v>1</v>
      </c>
      <c r="K542" s="2">
        <v>33</v>
      </c>
      <c r="L542" s="2">
        <f>+Tabla32[[#This Row],[BALANCE INICIAL]]*Tabla32[[#This Row],[PRECIO]]</f>
        <v>33</v>
      </c>
      <c r="M542" s="2">
        <f>+Tabla32[[#This Row],[ENTRADAS]]*Tabla32[[#This Row],[PRECIO]]</f>
        <v>0</v>
      </c>
      <c r="N542" s="2">
        <f>+Tabla32[[#This Row],[SALIDAS]]*Tabla32[[#This Row],[PRECIO]]</f>
        <v>0</v>
      </c>
      <c r="O542" s="2">
        <f>+Tabla32[[#This Row],[BALANCE INICIAL2]]+Tabla32[[#This Row],[ENTRADAS3]]-Tabla32[[#This Row],[SALIDAS4]]</f>
        <v>33</v>
      </c>
    </row>
    <row r="543" spans="1:15">
      <c r="A543" s="9" t="s">
        <v>29</v>
      </c>
      <c r="B543" t="s">
        <v>878</v>
      </c>
      <c r="C543" t="s">
        <v>102</v>
      </c>
      <c r="D543" t="s">
        <v>609</v>
      </c>
      <c r="F543" s="9" t="s">
        <v>834</v>
      </c>
      <c r="G543">
        <v>1</v>
      </c>
      <c r="H543">
        <v>0</v>
      </c>
      <c r="I543" s="34">
        <v>0</v>
      </c>
      <c r="J543">
        <f>+Tabla32[[#This Row],[BALANCE INICIAL]]+Tabla32[[#This Row],[ENTRADAS]]-Tabla32[[#This Row],[SALIDAS]]</f>
        <v>1</v>
      </c>
      <c r="K543" s="2">
        <v>138.94999999999999</v>
      </c>
      <c r="L543" s="2">
        <f>+Tabla32[[#This Row],[BALANCE INICIAL]]*Tabla32[[#This Row],[PRECIO]]</f>
        <v>138.94999999999999</v>
      </c>
      <c r="M543" s="2">
        <f>+Tabla32[[#This Row],[ENTRADAS]]*Tabla32[[#This Row],[PRECIO]]</f>
        <v>0</v>
      </c>
      <c r="N543" s="2">
        <f>+Tabla32[[#This Row],[SALIDAS]]*Tabla32[[#This Row],[PRECIO]]</f>
        <v>0</v>
      </c>
      <c r="O543" s="2">
        <f>+Tabla32[[#This Row],[BALANCE INICIAL2]]+Tabla32[[#This Row],[ENTRADAS3]]-Tabla32[[#This Row],[SALIDAS4]]</f>
        <v>138.94999999999999</v>
      </c>
    </row>
    <row r="544" spans="1:15">
      <c r="A544" s="9" t="s">
        <v>29</v>
      </c>
      <c r="B544" t="s">
        <v>878</v>
      </c>
      <c r="C544" t="s">
        <v>102</v>
      </c>
      <c r="D544" t="s">
        <v>755</v>
      </c>
      <c r="F544" s="9" t="s">
        <v>834</v>
      </c>
      <c r="G544">
        <v>0</v>
      </c>
      <c r="H544">
        <v>0</v>
      </c>
      <c r="I544" s="34">
        <v>0</v>
      </c>
      <c r="J544">
        <f>+Tabla32[[#This Row],[BALANCE INICIAL]]+Tabla32[[#This Row],[ENTRADAS]]-Tabla32[[#This Row],[SALIDAS]]</f>
        <v>0</v>
      </c>
      <c r="K544" s="2">
        <v>74.989999999999995</v>
      </c>
      <c r="L544" s="2">
        <f>+Tabla32[[#This Row],[BALANCE INICIAL]]*Tabla32[[#This Row],[PRECIO]]</f>
        <v>0</v>
      </c>
      <c r="M544" s="2">
        <f>+Tabla32[[#This Row],[ENTRADAS]]*Tabla32[[#This Row],[PRECIO]]</f>
        <v>0</v>
      </c>
      <c r="N544" s="2">
        <f>+Tabla32[[#This Row],[SALIDAS]]*Tabla32[[#This Row],[PRECIO]]</f>
        <v>0</v>
      </c>
      <c r="O544" s="2">
        <f>+Tabla32[[#This Row],[BALANCE INICIAL2]]+Tabla32[[#This Row],[ENTRADAS3]]-Tabla32[[#This Row],[SALIDAS4]]</f>
        <v>0</v>
      </c>
    </row>
    <row r="545" spans="1:15">
      <c r="A545" s="9" t="s">
        <v>43</v>
      </c>
      <c r="B545" s="17" t="s">
        <v>879</v>
      </c>
      <c r="C545" t="s">
        <v>89</v>
      </c>
      <c r="D545" t="s">
        <v>282</v>
      </c>
      <c r="F545" s="9" t="s">
        <v>820</v>
      </c>
      <c r="G545">
        <v>500</v>
      </c>
      <c r="H545">
        <v>0</v>
      </c>
      <c r="I545" s="34">
        <v>0</v>
      </c>
      <c r="J545">
        <f>+Tabla32[[#This Row],[BALANCE INICIAL]]+Tabla32[[#This Row],[ENTRADAS]]-Tabla32[[#This Row],[SALIDAS]]</f>
        <v>500</v>
      </c>
      <c r="K545" s="2">
        <v>20</v>
      </c>
      <c r="L545" s="2">
        <f>+Tabla32[[#This Row],[BALANCE INICIAL]]*Tabla32[[#This Row],[PRECIO]]</f>
        <v>10000</v>
      </c>
      <c r="M545" s="2">
        <f>+Tabla32[[#This Row],[ENTRADAS]]*Tabla32[[#This Row],[PRECIO]]</f>
        <v>0</v>
      </c>
      <c r="N545" s="2">
        <f>+Tabla32[[#This Row],[SALIDAS]]*Tabla32[[#This Row],[PRECIO]]</f>
        <v>0</v>
      </c>
      <c r="O545" s="2">
        <f>+Tabla32[[#This Row],[BALANCE INICIAL2]]+Tabla32[[#This Row],[ENTRADAS3]]-Tabla32[[#This Row],[SALIDAS4]]</f>
        <v>10000</v>
      </c>
    </row>
    <row r="546" spans="1:15">
      <c r="A546" s="9" t="s">
        <v>24</v>
      </c>
      <c r="B546" s="17" t="s">
        <v>875</v>
      </c>
      <c r="C546" t="s">
        <v>64</v>
      </c>
      <c r="D546" t="s">
        <v>942</v>
      </c>
      <c r="F546" s="9" t="s">
        <v>820</v>
      </c>
      <c r="G546">
        <v>60</v>
      </c>
      <c r="H546">
        <v>0</v>
      </c>
      <c r="I546" s="34">
        <v>0</v>
      </c>
      <c r="J546">
        <f>+Tabla32[[#This Row],[BALANCE INICIAL]]+Tabla32[[#This Row],[ENTRADAS]]-Tabla32[[#This Row],[SALIDAS]]</f>
        <v>60</v>
      </c>
      <c r="K546" s="2">
        <v>64</v>
      </c>
      <c r="L546" s="2">
        <f>+Tabla32[[#This Row],[BALANCE INICIAL]]*Tabla32[[#This Row],[PRECIO]]</f>
        <v>3840</v>
      </c>
      <c r="M546" s="2">
        <f>+Tabla32[[#This Row],[ENTRADAS]]*Tabla32[[#This Row],[PRECIO]]</f>
        <v>0</v>
      </c>
      <c r="N546" s="2">
        <f>+Tabla32[[#This Row],[SALIDAS]]*Tabla32[[#This Row],[PRECIO]]</f>
        <v>0</v>
      </c>
      <c r="O546" s="2">
        <f>+Tabla32[[#This Row],[BALANCE INICIAL2]]+Tabla32[[#This Row],[ENTRADAS3]]-Tabla32[[#This Row],[SALIDAS4]]</f>
        <v>3840</v>
      </c>
    </row>
    <row r="547" spans="1:15">
      <c r="A547" s="9" t="s">
        <v>24</v>
      </c>
      <c r="B547" s="17" t="s">
        <v>875</v>
      </c>
      <c r="C547" t="s">
        <v>64</v>
      </c>
      <c r="D547" t="s">
        <v>941</v>
      </c>
      <c r="F547" s="9" t="s">
        <v>820</v>
      </c>
      <c r="G547">
        <v>3</v>
      </c>
      <c r="H547">
        <v>0</v>
      </c>
      <c r="I547" s="34">
        <v>0</v>
      </c>
      <c r="J547">
        <f>+Tabla32[[#This Row],[BALANCE INICIAL]]+Tabla32[[#This Row],[ENTRADAS]]-Tabla32[[#This Row],[SALIDAS]]</f>
        <v>3</v>
      </c>
      <c r="K547" s="2">
        <v>755</v>
      </c>
      <c r="L547" s="2">
        <f>+Tabla32[[#This Row],[BALANCE INICIAL]]*Tabla32[[#This Row],[PRECIO]]</f>
        <v>2265</v>
      </c>
      <c r="M547" s="2">
        <f>+Tabla32[[#This Row],[ENTRADAS]]*Tabla32[[#This Row],[PRECIO]]</f>
        <v>0</v>
      </c>
      <c r="N547" s="2">
        <f>+Tabla32[[#This Row],[SALIDAS]]*Tabla32[[#This Row],[PRECIO]]</f>
        <v>0</v>
      </c>
      <c r="O547" s="2">
        <f>+Tabla32[[#This Row],[BALANCE INICIAL2]]+Tabla32[[#This Row],[ENTRADAS3]]-Tabla32[[#This Row],[SALIDAS4]]</f>
        <v>2265</v>
      </c>
    </row>
    <row r="548" spans="1:15">
      <c r="A548" s="9" t="s">
        <v>29</v>
      </c>
      <c r="B548" t="s">
        <v>878</v>
      </c>
      <c r="C548" t="s">
        <v>102</v>
      </c>
      <c r="D548" t="s">
        <v>519</v>
      </c>
      <c r="F548" s="9" t="s">
        <v>908</v>
      </c>
      <c r="G548">
        <v>0</v>
      </c>
      <c r="H548">
        <v>0</v>
      </c>
      <c r="I548" s="34">
        <v>0</v>
      </c>
      <c r="J548">
        <f>+Tabla32[[#This Row],[BALANCE INICIAL]]+Tabla32[[#This Row],[ENTRADAS]]-Tabla32[[#This Row],[SALIDAS]]</f>
        <v>0</v>
      </c>
      <c r="K548" s="2">
        <v>206</v>
      </c>
      <c r="L548" s="2">
        <f>+Tabla32[[#This Row],[BALANCE INICIAL]]*Tabla32[[#This Row],[PRECIO]]</f>
        <v>0</v>
      </c>
      <c r="M548" s="2">
        <f>+Tabla32[[#This Row],[ENTRADAS]]*Tabla32[[#This Row],[PRECIO]]</f>
        <v>0</v>
      </c>
      <c r="N548" s="2">
        <f>+Tabla32[[#This Row],[SALIDAS]]*Tabla32[[#This Row],[PRECIO]]</f>
        <v>0</v>
      </c>
      <c r="O548" s="2">
        <f>+Tabla32[[#This Row],[BALANCE INICIAL2]]+Tabla32[[#This Row],[ENTRADAS3]]-Tabla32[[#This Row],[SALIDAS4]]</f>
        <v>0</v>
      </c>
    </row>
    <row r="549" spans="1:15">
      <c r="A549" s="9" t="s">
        <v>28</v>
      </c>
      <c r="B549" t="s">
        <v>884</v>
      </c>
      <c r="C549" t="s">
        <v>74</v>
      </c>
      <c r="D549" t="s">
        <v>284</v>
      </c>
      <c r="F549" s="9" t="s">
        <v>839</v>
      </c>
      <c r="G549">
        <v>5</v>
      </c>
      <c r="H549">
        <v>0</v>
      </c>
      <c r="I549" s="34">
        <v>0</v>
      </c>
      <c r="J549">
        <f>+Tabla32[[#This Row],[BALANCE INICIAL]]+Tabla32[[#This Row],[ENTRADAS]]-Tabla32[[#This Row],[SALIDAS]]</f>
        <v>5</v>
      </c>
      <c r="K549" s="2">
        <v>327.12</v>
      </c>
      <c r="L549" s="2">
        <f>+Tabla32[[#This Row],[BALANCE INICIAL]]*Tabla32[[#This Row],[PRECIO]]</f>
        <v>1635.6</v>
      </c>
      <c r="M549" s="2">
        <f>+Tabla32[[#This Row],[ENTRADAS]]*Tabla32[[#This Row],[PRECIO]]</f>
        <v>0</v>
      </c>
      <c r="N549" s="2">
        <f>+Tabla32[[#This Row],[SALIDAS]]*Tabla32[[#This Row],[PRECIO]]</f>
        <v>0</v>
      </c>
      <c r="O549" s="2">
        <f>+Tabla32[[#This Row],[BALANCE INICIAL2]]+Tabla32[[#This Row],[ENTRADAS3]]-Tabla32[[#This Row],[SALIDAS4]]</f>
        <v>1635.6</v>
      </c>
    </row>
    <row r="550" spans="1:15">
      <c r="A550" s="9" t="s">
        <v>29</v>
      </c>
      <c r="B550" t="s">
        <v>878</v>
      </c>
      <c r="C550" t="s">
        <v>102</v>
      </c>
      <c r="D550" t="s">
        <v>610</v>
      </c>
      <c r="F550" s="9" t="s">
        <v>869</v>
      </c>
      <c r="G550">
        <v>4</v>
      </c>
      <c r="H550">
        <v>0</v>
      </c>
      <c r="I550" s="34">
        <v>0</v>
      </c>
      <c r="J550">
        <f>+Tabla32[[#This Row],[BALANCE INICIAL]]+Tabla32[[#This Row],[ENTRADAS]]-Tabla32[[#This Row],[SALIDAS]]</f>
        <v>4</v>
      </c>
      <c r="K550" s="2">
        <v>195.76</v>
      </c>
      <c r="L550" s="2">
        <f>+Tabla32[[#This Row],[BALANCE INICIAL]]*Tabla32[[#This Row],[PRECIO]]</f>
        <v>783.04</v>
      </c>
      <c r="M550" s="2">
        <f>+Tabla32[[#This Row],[ENTRADAS]]*Tabla32[[#This Row],[PRECIO]]</f>
        <v>0</v>
      </c>
      <c r="N550" s="2">
        <f>+Tabla32[[#This Row],[SALIDAS]]*Tabla32[[#This Row],[PRECIO]]</f>
        <v>0</v>
      </c>
      <c r="O550" s="2">
        <f>+Tabla32[[#This Row],[BALANCE INICIAL2]]+Tabla32[[#This Row],[ENTRADAS3]]-Tabla32[[#This Row],[SALIDAS4]]</f>
        <v>783.04</v>
      </c>
    </row>
    <row r="551" spans="1:15">
      <c r="A551" s="9" t="s">
        <v>23</v>
      </c>
      <c r="B551" s="17" t="s">
        <v>881</v>
      </c>
      <c r="C551" t="s">
        <v>882</v>
      </c>
      <c r="D551" t="s">
        <v>286</v>
      </c>
      <c r="F551" s="9" t="s">
        <v>820</v>
      </c>
      <c r="G551">
        <v>1</v>
      </c>
      <c r="H551">
        <v>0</v>
      </c>
      <c r="I551" s="34">
        <v>0</v>
      </c>
      <c r="J551">
        <f>+Tabla32[[#This Row],[BALANCE INICIAL]]+Tabla32[[#This Row],[ENTRADAS]]-Tabla32[[#This Row],[SALIDAS]]</f>
        <v>1</v>
      </c>
      <c r="K551" s="2">
        <v>1175</v>
      </c>
      <c r="L551" s="2">
        <f>+Tabla32[[#This Row],[BALANCE INICIAL]]*Tabla32[[#This Row],[PRECIO]]</f>
        <v>1175</v>
      </c>
      <c r="M551" s="2">
        <f>+Tabla32[[#This Row],[ENTRADAS]]*Tabla32[[#This Row],[PRECIO]]</f>
        <v>0</v>
      </c>
      <c r="N551" s="2">
        <f>+Tabla32[[#This Row],[SALIDAS]]*Tabla32[[#This Row],[PRECIO]]</f>
        <v>0</v>
      </c>
      <c r="O551" s="2">
        <f>+Tabla32[[#This Row],[BALANCE INICIAL2]]+Tabla32[[#This Row],[ENTRADAS3]]-Tabla32[[#This Row],[SALIDAS4]]</f>
        <v>1175</v>
      </c>
    </row>
    <row r="552" spans="1:15">
      <c r="A552" s="9" t="s">
        <v>28</v>
      </c>
      <c r="B552" t="s">
        <v>884</v>
      </c>
      <c r="C552" t="s">
        <v>74</v>
      </c>
      <c r="D552" t="s">
        <v>1050</v>
      </c>
      <c r="F552" s="9" t="s">
        <v>820</v>
      </c>
      <c r="G552">
        <v>18</v>
      </c>
      <c r="H552">
        <v>0</v>
      </c>
      <c r="I552" s="34">
        <v>1</v>
      </c>
      <c r="J552">
        <f>+Tabla32[[#This Row],[BALANCE INICIAL]]+Tabla32[[#This Row],[ENTRADAS]]-Tabla32[[#This Row],[SALIDAS]]</f>
        <v>17</v>
      </c>
      <c r="K552" s="2">
        <v>108</v>
      </c>
      <c r="L552" s="2">
        <f>+Tabla32[[#This Row],[BALANCE INICIAL]]*Tabla32[[#This Row],[PRECIO]]</f>
        <v>1944</v>
      </c>
      <c r="M552" s="2">
        <f>+Tabla32[[#This Row],[ENTRADAS]]*Tabla32[[#This Row],[PRECIO]]</f>
        <v>0</v>
      </c>
      <c r="N552" s="2">
        <f>+Tabla32[[#This Row],[SALIDAS]]*Tabla32[[#This Row],[PRECIO]]</f>
        <v>108</v>
      </c>
      <c r="O552" s="2">
        <f>+Tabla32[[#This Row],[BALANCE INICIAL2]]+Tabla32[[#This Row],[ENTRADAS3]]-Tabla32[[#This Row],[SALIDAS4]]</f>
        <v>1836</v>
      </c>
    </row>
    <row r="553" spans="1:15">
      <c r="A553" s="9" t="s">
        <v>28</v>
      </c>
      <c r="B553" t="s">
        <v>884</v>
      </c>
      <c r="C553" t="s">
        <v>74</v>
      </c>
      <c r="D553" t="s">
        <v>1051</v>
      </c>
      <c r="F553" s="9" t="s">
        <v>820</v>
      </c>
      <c r="G553">
        <v>5</v>
      </c>
      <c r="H553">
        <v>0</v>
      </c>
      <c r="I553" s="34">
        <v>1</v>
      </c>
      <c r="J553">
        <f>+Tabla32[[#This Row],[BALANCE INICIAL]]+Tabla32[[#This Row],[ENTRADAS]]-Tabla32[[#This Row],[SALIDAS]]</f>
        <v>4</v>
      </c>
      <c r="K553" s="2">
        <v>255.93</v>
      </c>
      <c r="L553" s="2">
        <f>+Tabla32[[#This Row],[BALANCE INICIAL]]*Tabla32[[#This Row],[PRECIO]]</f>
        <v>1279.6500000000001</v>
      </c>
      <c r="M553" s="2">
        <f>+Tabla32[[#This Row],[ENTRADAS]]*Tabla32[[#This Row],[PRECIO]]</f>
        <v>0</v>
      </c>
      <c r="N553" s="2">
        <f>+Tabla32[[#This Row],[SALIDAS]]*Tabla32[[#This Row],[PRECIO]]</f>
        <v>255.93</v>
      </c>
      <c r="O553" s="2">
        <f>+Tabla32[[#This Row],[BALANCE INICIAL2]]+Tabla32[[#This Row],[ENTRADAS3]]-Tabla32[[#This Row],[SALIDAS4]]</f>
        <v>1023.72</v>
      </c>
    </row>
    <row r="554" spans="1:15">
      <c r="A554" s="9" t="s">
        <v>29</v>
      </c>
      <c r="B554" t="s">
        <v>878</v>
      </c>
      <c r="C554" t="s">
        <v>102</v>
      </c>
      <c r="D554" t="s">
        <v>611</v>
      </c>
      <c r="F554" s="9" t="s">
        <v>865</v>
      </c>
      <c r="G554">
        <v>5</v>
      </c>
      <c r="H554">
        <v>0</v>
      </c>
      <c r="I554" s="34">
        <v>0</v>
      </c>
      <c r="J554">
        <f>+Tabla32[[#This Row],[BALANCE INICIAL]]+Tabla32[[#This Row],[ENTRADAS]]-Tabla32[[#This Row],[SALIDAS]]</f>
        <v>5</v>
      </c>
      <c r="K554" s="2">
        <v>900</v>
      </c>
      <c r="L554" s="2">
        <f>+Tabla32[[#This Row],[BALANCE INICIAL]]*Tabla32[[#This Row],[PRECIO]]</f>
        <v>4500</v>
      </c>
      <c r="M554" s="2">
        <f>+Tabla32[[#This Row],[ENTRADAS]]*Tabla32[[#This Row],[PRECIO]]</f>
        <v>0</v>
      </c>
      <c r="N554" s="2">
        <f>+Tabla32[[#This Row],[SALIDAS]]*Tabla32[[#This Row],[PRECIO]]</f>
        <v>0</v>
      </c>
      <c r="O554" s="2">
        <f>+Tabla32[[#This Row],[BALANCE INICIAL2]]+Tabla32[[#This Row],[ENTRADAS3]]-Tabla32[[#This Row],[SALIDAS4]]</f>
        <v>4500</v>
      </c>
    </row>
    <row r="555" spans="1:15">
      <c r="A555" s="9" t="s">
        <v>29</v>
      </c>
      <c r="B555" t="s">
        <v>878</v>
      </c>
      <c r="C555" t="s">
        <v>102</v>
      </c>
      <c r="D555" t="s">
        <v>612</v>
      </c>
      <c r="F555" s="9" t="s">
        <v>865</v>
      </c>
      <c r="G555">
        <v>3</v>
      </c>
      <c r="H555">
        <v>0</v>
      </c>
      <c r="I555" s="34">
        <v>0</v>
      </c>
      <c r="J555">
        <f>+Tabla32[[#This Row],[BALANCE INICIAL]]+Tabla32[[#This Row],[ENTRADAS]]-Tabla32[[#This Row],[SALIDAS]]</f>
        <v>3</v>
      </c>
      <c r="K555" s="2">
        <v>840</v>
      </c>
      <c r="L555" s="2">
        <f>+Tabla32[[#This Row],[BALANCE INICIAL]]*Tabla32[[#This Row],[PRECIO]]</f>
        <v>2520</v>
      </c>
      <c r="M555" s="2">
        <f>+Tabla32[[#This Row],[ENTRADAS]]*Tabla32[[#This Row],[PRECIO]]</f>
        <v>0</v>
      </c>
      <c r="N555" s="2">
        <f>+Tabla32[[#This Row],[SALIDAS]]*Tabla32[[#This Row],[PRECIO]]</f>
        <v>0</v>
      </c>
      <c r="O555" s="2">
        <f>+Tabla32[[#This Row],[BALANCE INICIAL2]]+Tabla32[[#This Row],[ENTRADAS3]]-Tabla32[[#This Row],[SALIDAS4]]</f>
        <v>2520</v>
      </c>
    </row>
    <row r="556" spans="1:15">
      <c r="A556" s="9" t="s">
        <v>29</v>
      </c>
      <c r="B556" t="s">
        <v>878</v>
      </c>
      <c r="C556" t="s">
        <v>102</v>
      </c>
      <c r="D556" t="s">
        <v>613</v>
      </c>
      <c r="F556" s="9" t="s">
        <v>865</v>
      </c>
      <c r="G556">
        <v>2</v>
      </c>
      <c r="H556">
        <v>0</v>
      </c>
      <c r="I556" s="34">
        <v>0</v>
      </c>
      <c r="J556">
        <f>+Tabla32[[#This Row],[BALANCE INICIAL]]+Tabla32[[#This Row],[ENTRADAS]]-Tabla32[[#This Row],[SALIDAS]]</f>
        <v>2</v>
      </c>
      <c r="K556" s="2">
        <v>840</v>
      </c>
      <c r="L556" s="2">
        <f>+Tabla32[[#This Row],[BALANCE INICIAL]]*Tabla32[[#This Row],[PRECIO]]</f>
        <v>1680</v>
      </c>
      <c r="M556" s="2">
        <f>+Tabla32[[#This Row],[ENTRADAS]]*Tabla32[[#This Row],[PRECIO]]</f>
        <v>0</v>
      </c>
      <c r="N556" s="2">
        <f>+Tabla32[[#This Row],[SALIDAS]]*Tabla32[[#This Row],[PRECIO]]</f>
        <v>0</v>
      </c>
      <c r="O556" s="2">
        <f>+Tabla32[[#This Row],[BALANCE INICIAL2]]+Tabla32[[#This Row],[ENTRADAS3]]-Tabla32[[#This Row],[SALIDAS4]]</f>
        <v>1680</v>
      </c>
    </row>
    <row r="557" spans="1:15">
      <c r="A557" s="9" t="s">
        <v>29</v>
      </c>
      <c r="B557" t="s">
        <v>878</v>
      </c>
      <c r="C557" t="s">
        <v>102</v>
      </c>
      <c r="D557" t="s">
        <v>614</v>
      </c>
      <c r="F557" s="9" t="s">
        <v>865</v>
      </c>
      <c r="G557">
        <v>5</v>
      </c>
      <c r="H557">
        <v>0</v>
      </c>
      <c r="I557" s="34">
        <v>0</v>
      </c>
      <c r="J557">
        <f>+Tabla32[[#This Row],[BALANCE INICIAL]]+Tabla32[[#This Row],[ENTRADAS]]-Tabla32[[#This Row],[SALIDAS]]</f>
        <v>5</v>
      </c>
      <c r="K557" s="2">
        <v>855</v>
      </c>
      <c r="L557" s="2">
        <f>+Tabla32[[#This Row],[BALANCE INICIAL]]*Tabla32[[#This Row],[PRECIO]]</f>
        <v>4275</v>
      </c>
      <c r="M557" s="2">
        <f>+Tabla32[[#This Row],[ENTRADAS]]*Tabla32[[#This Row],[PRECIO]]</f>
        <v>0</v>
      </c>
      <c r="N557" s="2">
        <f>+Tabla32[[#This Row],[SALIDAS]]*Tabla32[[#This Row],[PRECIO]]</f>
        <v>0</v>
      </c>
      <c r="O557" s="2">
        <f>+Tabla32[[#This Row],[BALANCE INICIAL2]]+Tabla32[[#This Row],[ENTRADAS3]]-Tabla32[[#This Row],[SALIDAS4]]</f>
        <v>4275</v>
      </c>
    </row>
    <row r="558" spans="1:15">
      <c r="A558" s="9" t="s">
        <v>29</v>
      </c>
      <c r="B558" t="s">
        <v>878</v>
      </c>
      <c r="C558" t="s">
        <v>102</v>
      </c>
      <c r="D558" t="s">
        <v>615</v>
      </c>
      <c r="F558" s="9" t="s">
        <v>865</v>
      </c>
      <c r="G558">
        <v>5</v>
      </c>
      <c r="H558">
        <v>0</v>
      </c>
      <c r="I558" s="34">
        <v>0</v>
      </c>
      <c r="J558">
        <f>+Tabla32[[#This Row],[BALANCE INICIAL]]+Tabla32[[#This Row],[ENTRADAS]]-Tabla32[[#This Row],[SALIDAS]]</f>
        <v>5</v>
      </c>
      <c r="K558" s="2">
        <v>840</v>
      </c>
      <c r="L558" s="2">
        <f>+Tabla32[[#This Row],[BALANCE INICIAL]]*Tabla32[[#This Row],[PRECIO]]</f>
        <v>4200</v>
      </c>
      <c r="M558" s="2">
        <f>+Tabla32[[#This Row],[ENTRADAS]]*Tabla32[[#This Row],[PRECIO]]</f>
        <v>0</v>
      </c>
      <c r="N558" s="2">
        <f>+Tabla32[[#This Row],[SALIDAS]]*Tabla32[[#This Row],[PRECIO]]</f>
        <v>0</v>
      </c>
      <c r="O558" s="2">
        <f>+Tabla32[[#This Row],[BALANCE INICIAL2]]+Tabla32[[#This Row],[ENTRADAS3]]-Tabla32[[#This Row],[SALIDAS4]]</f>
        <v>4200</v>
      </c>
    </row>
    <row r="559" spans="1:15" ht="15" customHeight="1">
      <c r="A559" s="15" t="s">
        <v>43</v>
      </c>
      <c r="B559" s="17" t="s">
        <v>954</v>
      </c>
      <c r="C559" s="45" t="s">
        <v>89</v>
      </c>
      <c r="D559" t="s">
        <v>968</v>
      </c>
      <c r="F559" s="9" t="s">
        <v>820</v>
      </c>
      <c r="G559">
        <v>25</v>
      </c>
      <c r="H559">
        <v>0</v>
      </c>
      <c r="I559" s="34">
        <v>0</v>
      </c>
      <c r="J559">
        <f>+Tabla32[[#This Row],[BALANCE INICIAL]]+Tabla32[[#This Row],[ENTRADAS]]-Tabla32[[#This Row],[SALIDAS]]</f>
        <v>25</v>
      </c>
      <c r="K559" s="2">
        <v>81.2</v>
      </c>
      <c r="L559" s="2">
        <f>+Tabla32[[#This Row],[BALANCE INICIAL]]*Tabla32[[#This Row],[PRECIO]]</f>
        <v>2030</v>
      </c>
      <c r="M559" s="2">
        <f>+Tabla32[[#This Row],[ENTRADAS]]*Tabla32[[#This Row],[PRECIO]]</f>
        <v>0</v>
      </c>
      <c r="N559" s="2">
        <f>+Tabla32[[#This Row],[SALIDAS]]*Tabla32[[#This Row],[PRECIO]]</f>
        <v>0</v>
      </c>
      <c r="O559" s="2">
        <f>+Tabla32[[#This Row],[BALANCE INICIAL2]]+Tabla32[[#This Row],[ENTRADAS3]]-Tabla32[[#This Row],[SALIDAS4]]</f>
        <v>2030</v>
      </c>
    </row>
    <row r="560" spans="1:15">
      <c r="A560" s="9" t="s">
        <v>23</v>
      </c>
      <c r="B560" s="17" t="s">
        <v>881</v>
      </c>
      <c r="C560" t="s">
        <v>882</v>
      </c>
      <c r="D560" t="s">
        <v>409</v>
      </c>
      <c r="F560" s="9" t="s">
        <v>820</v>
      </c>
      <c r="G560">
        <v>1</v>
      </c>
      <c r="H560">
        <v>0</v>
      </c>
      <c r="I560" s="34">
        <v>0</v>
      </c>
      <c r="J560">
        <f>+Tabla32[[#This Row],[BALANCE INICIAL]]+Tabla32[[#This Row],[ENTRADAS]]-Tabla32[[#This Row],[SALIDAS]]</f>
        <v>1</v>
      </c>
      <c r="K560" s="2">
        <v>113.9</v>
      </c>
      <c r="L560" s="2">
        <f>+Tabla32[[#This Row],[BALANCE INICIAL]]*Tabla32[[#This Row],[PRECIO]]</f>
        <v>113.9</v>
      </c>
      <c r="M560" s="2">
        <f>+Tabla32[[#This Row],[ENTRADAS]]*Tabla32[[#This Row],[PRECIO]]</f>
        <v>0</v>
      </c>
      <c r="N560" s="2">
        <f>+Tabla32[[#This Row],[SALIDAS]]*Tabla32[[#This Row],[PRECIO]]</f>
        <v>0</v>
      </c>
      <c r="O560" s="2">
        <f>+Tabla32[[#This Row],[BALANCE INICIAL2]]+Tabla32[[#This Row],[ENTRADAS3]]-Tabla32[[#This Row],[SALIDAS4]]</f>
        <v>113.9</v>
      </c>
    </row>
    <row r="561" spans="1:15">
      <c r="A561" s="9" t="s">
        <v>25</v>
      </c>
      <c r="B561" t="s">
        <v>901</v>
      </c>
      <c r="C561" t="s">
        <v>67</v>
      </c>
      <c r="D561" t="s">
        <v>288</v>
      </c>
      <c r="F561" s="9" t="s">
        <v>820</v>
      </c>
      <c r="G561">
        <v>41</v>
      </c>
      <c r="H561">
        <v>0</v>
      </c>
      <c r="I561" s="34">
        <v>0</v>
      </c>
      <c r="J561">
        <f>+Tabla32[[#This Row],[BALANCE INICIAL]]+Tabla32[[#This Row],[ENTRADAS]]-Tabla32[[#This Row],[SALIDAS]]</f>
        <v>41</v>
      </c>
      <c r="K561" s="2">
        <v>392</v>
      </c>
      <c r="L561" s="2">
        <f>+Tabla32[[#This Row],[BALANCE INICIAL]]*Tabla32[[#This Row],[PRECIO]]</f>
        <v>16072</v>
      </c>
      <c r="M561" s="2">
        <f>+Tabla32[[#This Row],[ENTRADAS]]*Tabla32[[#This Row],[PRECIO]]</f>
        <v>0</v>
      </c>
      <c r="N561" s="2">
        <f>+Tabla32[[#This Row],[SALIDAS]]*Tabla32[[#This Row],[PRECIO]]</f>
        <v>0</v>
      </c>
      <c r="O561" s="2">
        <f>+Tabla32[[#This Row],[BALANCE INICIAL2]]+Tabla32[[#This Row],[ENTRADAS3]]-Tabla32[[#This Row],[SALIDAS4]]</f>
        <v>16072</v>
      </c>
    </row>
    <row r="562" spans="1:15">
      <c r="A562" s="9" t="s">
        <v>29</v>
      </c>
      <c r="B562" t="s">
        <v>878</v>
      </c>
      <c r="C562" t="s">
        <v>102</v>
      </c>
      <c r="D562" t="s">
        <v>616</v>
      </c>
      <c r="F562" s="9" t="s">
        <v>869</v>
      </c>
      <c r="G562">
        <v>238</v>
      </c>
      <c r="H562">
        <v>0</v>
      </c>
      <c r="I562" s="34">
        <v>0</v>
      </c>
      <c r="J562">
        <f>+Tabla32[[#This Row],[BALANCE INICIAL]]+Tabla32[[#This Row],[ENTRADAS]]-Tabla32[[#This Row],[SALIDAS]]</f>
        <v>238</v>
      </c>
      <c r="K562" s="2">
        <v>53</v>
      </c>
      <c r="L562" s="2">
        <f>+Tabla32[[#This Row],[BALANCE INICIAL]]*Tabla32[[#This Row],[PRECIO]]</f>
        <v>12614</v>
      </c>
      <c r="M562" s="2">
        <f>+Tabla32[[#This Row],[ENTRADAS]]*Tabla32[[#This Row],[PRECIO]]</f>
        <v>0</v>
      </c>
      <c r="N562" s="2">
        <f>+Tabla32[[#This Row],[SALIDAS]]*Tabla32[[#This Row],[PRECIO]]</f>
        <v>0</v>
      </c>
      <c r="O562" s="2">
        <f>+Tabla32[[#This Row],[BALANCE INICIAL2]]+Tabla32[[#This Row],[ENTRADAS3]]-Tabla32[[#This Row],[SALIDAS4]]</f>
        <v>12614</v>
      </c>
    </row>
    <row r="563" spans="1:15" ht="15" customHeight="1">
      <c r="A563" s="9" t="s">
        <v>59</v>
      </c>
      <c r="B563" t="s">
        <v>880</v>
      </c>
      <c r="C563" t="s">
        <v>107</v>
      </c>
      <c r="D563" t="s">
        <v>761</v>
      </c>
      <c r="F563" s="9" t="s">
        <v>820</v>
      </c>
      <c r="G563">
        <v>2</v>
      </c>
      <c r="H563">
        <v>0</v>
      </c>
      <c r="I563" s="34">
        <v>0</v>
      </c>
      <c r="J563">
        <f>+Tabla32[[#This Row],[BALANCE INICIAL]]+Tabla32[[#This Row],[ENTRADAS]]-Tabla32[[#This Row],[SALIDAS]]</f>
        <v>2</v>
      </c>
      <c r="K563" s="2">
        <v>200</v>
      </c>
      <c r="L563" s="2">
        <f>+Tabla32[[#This Row],[BALANCE INICIAL]]*Tabla32[[#This Row],[PRECIO]]</f>
        <v>400</v>
      </c>
      <c r="M563" s="2">
        <f>+Tabla32[[#This Row],[ENTRADAS]]*Tabla32[[#This Row],[PRECIO]]</f>
        <v>0</v>
      </c>
      <c r="N563" s="2">
        <f>+Tabla32[[#This Row],[SALIDAS]]*Tabla32[[#This Row],[PRECIO]]</f>
        <v>0</v>
      </c>
      <c r="O563" s="2">
        <f>+Tabla32[[#This Row],[BALANCE INICIAL2]]+Tabla32[[#This Row],[ENTRADAS3]]-Tabla32[[#This Row],[SALIDAS4]]</f>
        <v>400</v>
      </c>
    </row>
    <row r="564" spans="1:15">
      <c r="A564" s="9" t="s">
        <v>43</v>
      </c>
      <c r="B564" s="17" t="s">
        <v>879</v>
      </c>
      <c r="C564" t="s">
        <v>89</v>
      </c>
      <c r="D564" t="s">
        <v>994</v>
      </c>
      <c r="F564" s="9" t="s">
        <v>820</v>
      </c>
      <c r="G564">
        <v>390</v>
      </c>
      <c r="H564">
        <v>0</v>
      </c>
      <c r="I564" s="34">
        <v>217</v>
      </c>
      <c r="J564">
        <f>+Tabla32[[#This Row],[BALANCE INICIAL]]+Tabla32[[#This Row],[ENTRADAS]]-Tabla32[[#This Row],[SALIDAS]]</f>
        <v>173</v>
      </c>
      <c r="K564" s="2">
        <v>44.92</v>
      </c>
      <c r="L564" s="2">
        <f>+Tabla32[[#This Row],[BALANCE INICIAL]]*Tabla32[[#This Row],[PRECIO]]</f>
        <v>17518.8</v>
      </c>
      <c r="M564" s="2">
        <f>+Tabla32[[#This Row],[ENTRADAS]]*Tabla32[[#This Row],[PRECIO]]</f>
        <v>0</v>
      </c>
      <c r="N564" s="2">
        <f>+Tabla32[[#This Row],[SALIDAS]]*Tabla32[[#This Row],[PRECIO]]</f>
        <v>9747.6400000000012</v>
      </c>
      <c r="O564" s="2">
        <f>+Tabla32[[#This Row],[BALANCE INICIAL2]]+Tabla32[[#This Row],[ENTRADAS3]]-Tabla32[[#This Row],[SALIDAS4]]</f>
        <v>7771.159999999998</v>
      </c>
    </row>
    <row r="565" spans="1:15">
      <c r="A565" s="9" t="s">
        <v>37</v>
      </c>
      <c r="B565" s="17" t="s">
        <v>886</v>
      </c>
      <c r="C565" t="s">
        <v>83</v>
      </c>
      <c r="D565" t="s">
        <v>297</v>
      </c>
      <c r="F565" s="9" t="s">
        <v>820</v>
      </c>
      <c r="G565">
        <v>10</v>
      </c>
      <c r="H565">
        <v>0</v>
      </c>
      <c r="I565" s="34">
        <v>0</v>
      </c>
      <c r="J565">
        <f>+Tabla32[[#This Row],[BALANCE INICIAL]]+Tabla32[[#This Row],[ENTRADAS]]-Tabla32[[#This Row],[SALIDAS]]</f>
        <v>10</v>
      </c>
      <c r="K565" s="2">
        <v>193.22</v>
      </c>
      <c r="L565" s="2">
        <f>+Tabla32[[#This Row],[BALANCE INICIAL]]*Tabla32[[#This Row],[PRECIO]]</f>
        <v>1932.2</v>
      </c>
      <c r="M565" s="2">
        <f>+Tabla32[[#This Row],[ENTRADAS]]*Tabla32[[#This Row],[PRECIO]]</f>
        <v>0</v>
      </c>
      <c r="N565" s="2">
        <f>+Tabla32[[#This Row],[SALIDAS]]*Tabla32[[#This Row],[PRECIO]]</f>
        <v>0</v>
      </c>
      <c r="O565" s="2">
        <f>+Tabla32[[#This Row],[BALANCE INICIAL2]]+Tabla32[[#This Row],[ENTRADAS3]]-Tabla32[[#This Row],[SALIDAS4]]</f>
        <v>1932.2</v>
      </c>
    </row>
    <row r="566" spans="1:15">
      <c r="A566" s="9" t="s">
        <v>37</v>
      </c>
      <c r="B566" s="17" t="s">
        <v>886</v>
      </c>
      <c r="C566" t="s">
        <v>83</v>
      </c>
      <c r="D566" t="s">
        <v>1082</v>
      </c>
      <c r="F566" s="9" t="s">
        <v>820</v>
      </c>
      <c r="G566">
        <v>80</v>
      </c>
      <c r="H566">
        <v>0</v>
      </c>
      <c r="I566" s="34">
        <v>25</v>
      </c>
      <c r="J566">
        <f>+Tabla32[[#This Row],[BALANCE INICIAL]]+Tabla32[[#This Row],[ENTRADAS]]-Tabla32[[#This Row],[SALIDAS]]</f>
        <v>55</v>
      </c>
      <c r="K566" s="2">
        <v>162.54</v>
      </c>
      <c r="L566" s="2">
        <f>+Tabla32[[#This Row],[BALANCE INICIAL]]*Tabla32[[#This Row],[PRECIO]]</f>
        <v>13003.199999999999</v>
      </c>
      <c r="M566" s="2">
        <f>+Tabla32[[#This Row],[ENTRADAS]]*Tabla32[[#This Row],[PRECIO]]</f>
        <v>0</v>
      </c>
      <c r="N566" s="2">
        <f>+Tabla32[[#This Row],[SALIDAS]]*Tabla32[[#This Row],[PRECIO]]</f>
        <v>4063.5</v>
      </c>
      <c r="O566" s="2">
        <f>+Tabla32[[#This Row],[BALANCE INICIAL2]]+Tabla32[[#This Row],[ENTRADAS3]]-Tabla32[[#This Row],[SALIDAS4]]</f>
        <v>8939.6999999999989</v>
      </c>
    </row>
    <row r="567" spans="1:15">
      <c r="A567" s="9" t="s">
        <v>37</v>
      </c>
      <c r="B567" s="17" t="s">
        <v>886</v>
      </c>
      <c r="C567" t="s">
        <v>83</v>
      </c>
      <c r="D567" t="s">
        <v>295</v>
      </c>
      <c r="F567" s="9" t="s">
        <v>820</v>
      </c>
      <c r="G567">
        <v>24</v>
      </c>
      <c r="H567">
        <v>0</v>
      </c>
      <c r="I567" s="34">
        <v>9</v>
      </c>
      <c r="J567">
        <f>+Tabla32[[#This Row],[BALANCE INICIAL]]+Tabla32[[#This Row],[ENTRADAS]]-Tabla32[[#This Row],[SALIDAS]]</f>
        <v>15</v>
      </c>
      <c r="K567" s="2">
        <v>106</v>
      </c>
      <c r="L567" s="2">
        <f>+Tabla32[[#This Row],[BALANCE INICIAL]]*Tabla32[[#This Row],[PRECIO]]</f>
        <v>2544</v>
      </c>
      <c r="M567" s="2">
        <f>+Tabla32[[#This Row],[ENTRADAS]]*Tabla32[[#This Row],[PRECIO]]</f>
        <v>0</v>
      </c>
      <c r="N567" s="2">
        <f>+Tabla32[[#This Row],[SALIDAS]]*Tabla32[[#This Row],[PRECIO]]</f>
        <v>954</v>
      </c>
      <c r="O567" s="2">
        <f>+Tabla32[[#This Row],[BALANCE INICIAL2]]+Tabla32[[#This Row],[ENTRADAS3]]-Tabla32[[#This Row],[SALIDAS4]]</f>
        <v>1590</v>
      </c>
    </row>
    <row r="568" spans="1:15">
      <c r="A568" s="9" t="s">
        <v>37</v>
      </c>
      <c r="B568" s="17" t="s">
        <v>886</v>
      </c>
      <c r="C568" t="s">
        <v>83</v>
      </c>
      <c r="D568" t="s">
        <v>289</v>
      </c>
      <c r="F568" s="9" t="s">
        <v>820</v>
      </c>
      <c r="G568">
        <v>80</v>
      </c>
      <c r="H568">
        <v>0</v>
      </c>
      <c r="I568" s="34">
        <v>0</v>
      </c>
      <c r="J568">
        <f>+Tabla32[[#This Row],[BALANCE INICIAL]]+Tabla32[[#This Row],[ENTRADAS]]-Tabla32[[#This Row],[SALIDAS]]</f>
        <v>80</v>
      </c>
      <c r="K568" s="2">
        <v>99</v>
      </c>
      <c r="L568" s="2">
        <f>+Tabla32[[#This Row],[BALANCE INICIAL]]*Tabla32[[#This Row],[PRECIO]]</f>
        <v>7920</v>
      </c>
      <c r="M568" s="2">
        <f>+Tabla32[[#This Row],[ENTRADAS]]*Tabla32[[#This Row],[PRECIO]]</f>
        <v>0</v>
      </c>
      <c r="N568" s="2">
        <f>+Tabla32[[#This Row],[SALIDAS]]*Tabla32[[#This Row],[PRECIO]]</f>
        <v>0</v>
      </c>
      <c r="O568" s="2">
        <f>+Tabla32[[#This Row],[BALANCE INICIAL2]]+Tabla32[[#This Row],[ENTRADAS3]]-Tabla32[[#This Row],[SALIDAS4]]</f>
        <v>7920</v>
      </c>
    </row>
    <row r="569" spans="1:15">
      <c r="A569" s="9" t="s">
        <v>29</v>
      </c>
      <c r="B569" t="s">
        <v>878</v>
      </c>
      <c r="C569" t="s">
        <v>102</v>
      </c>
      <c r="D569" t="s">
        <v>617</v>
      </c>
      <c r="F569" s="9" t="s">
        <v>865</v>
      </c>
      <c r="G569">
        <v>1</v>
      </c>
      <c r="H569">
        <v>0</v>
      </c>
      <c r="I569" s="34">
        <v>0</v>
      </c>
      <c r="J569">
        <f>+Tabla32[[#This Row],[BALANCE INICIAL]]+Tabla32[[#This Row],[ENTRADAS]]-Tabla32[[#This Row],[SALIDAS]]</f>
        <v>1</v>
      </c>
      <c r="K569" s="2">
        <v>1100</v>
      </c>
      <c r="L569" s="2">
        <f>+Tabla32[[#This Row],[BALANCE INICIAL]]*Tabla32[[#This Row],[PRECIO]]</f>
        <v>1100</v>
      </c>
      <c r="M569" s="2">
        <f>+Tabla32[[#This Row],[ENTRADAS]]*Tabla32[[#This Row],[PRECIO]]</f>
        <v>0</v>
      </c>
      <c r="N569" s="2">
        <f>+Tabla32[[#This Row],[SALIDAS]]*Tabla32[[#This Row],[PRECIO]]</f>
        <v>0</v>
      </c>
      <c r="O569" s="2">
        <f>+Tabla32[[#This Row],[BALANCE INICIAL2]]+Tabla32[[#This Row],[ENTRADAS3]]-Tabla32[[#This Row],[SALIDAS4]]</f>
        <v>1100</v>
      </c>
    </row>
    <row r="570" spans="1:15">
      <c r="A570" s="9" t="s">
        <v>29</v>
      </c>
      <c r="B570" t="s">
        <v>878</v>
      </c>
      <c r="C570" t="s">
        <v>102</v>
      </c>
      <c r="D570" t="s">
        <v>520</v>
      </c>
      <c r="F570" s="9" t="s">
        <v>865</v>
      </c>
      <c r="G570">
        <v>0</v>
      </c>
      <c r="H570">
        <v>0</v>
      </c>
      <c r="I570" s="34">
        <v>0</v>
      </c>
      <c r="J570">
        <f>+Tabla32[[#This Row],[BALANCE INICIAL]]+Tabla32[[#This Row],[ENTRADAS]]-Tabla32[[#This Row],[SALIDAS]]</f>
        <v>0</v>
      </c>
      <c r="K570" s="2">
        <v>1350</v>
      </c>
      <c r="L570" s="2">
        <f>+Tabla32[[#This Row],[BALANCE INICIAL]]*Tabla32[[#This Row],[PRECIO]]</f>
        <v>0</v>
      </c>
      <c r="M570" s="2">
        <f>+Tabla32[[#This Row],[ENTRADAS]]*Tabla32[[#This Row],[PRECIO]]</f>
        <v>0</v>
      </c>
      <c r="N570" s="2">
        <f>+Tabla32[[#This Row],[SALIDAS]]*Tabla32[[#This Row],[PRECIO]]</f>
        <v>0</v>
      </c>
      <c r="O570" s="2">
        <f>+Tabla32[[#This Row],[BALANCE INICIAL2]]+Tabla32[[#This Row],[ENTRADAS3]]-Tabla32[[#This Row],[SALIDAS4]]</f>
        <v>0</v>
      </c>
    </row>
    <row r="571" spans="1:15">
      <c r="A571" s="9" t="s">
        <v>29</v>
      </c>
      <c r="B571" t="s">
        <v>878</v>
      </c>
      <c r="C571" t="s">
        <v>102</v>
      </c>
      <c r="D571" t="s">
        <v>618</v>
      </c>
      <c r="F571" s="9" t="s">
        <v>865</v>
      </c>
      <c r="G571">
        <v>0</v>
      </c>
      <c r="H571">
        <v>0</v>
      </c>
      <c r="I571" s="34">
        <v>0</v>
      </c>
      <c r="J571">
        <f>+Tabla32[[#This Row],[BALANCE INICIAL]]+Tabla32[[#This Row],[ENTRADAS]]-Tabla32[[#This Row],[SALIDAS]]</f>
        <v>0</v>
      </c>
      <c r="K571" s="2">
        <v>350</v>
      </c>
      <c r="L571" s="2">
        <f>+Tabla32[[#This Row],[BALANCE INICIAL]]*Tabla32[[#This Row],[PRECIO]]</f>
        <v>0</v>
      </c>
      <c r="M571" s="2">
        <f>+Tabla32[[#This Row],[ENTRADAS]]*Tabla32[[#This Row],[PRECIO]]</f>
        <v>0</v>
      </c>
      <c r="N571" s="2">
        <f>+Tabla32[[#This Row],[SALIDAS]]*Tabla32[[#This Row],[PRECIO]]</f>
        <v>0</v>
      </c>
      <c r="O571" s="2">
        <f>+Tabla32[[#This Row],[BALANCE INICIAL2]]+Tabla32[[#This Row],[ENTRADAS3]]-Tabla32[[#This Row],[SALIDAS4]]</f>
        <v>0</v>
      </c>
    </row>
    <row r="572" spans="1:15">
      <c r="A572" s="9" t="s">
        <v>59</v>
      </c>
      <c r="B572" t="s">
        <v>880</v>
      </c>
      <c r="C572" t="s">
        <v>107</v>
      </c>
      <c r="D572" t="s">
        <v>714</v>
      </c>
      <c r="F572" s="9" t="s">
        <v>873</v>
      </c>
      <c r="G572">
        <v>5</v>
      </c>
      <c r="H572">
        <v>0</v>
      </c>
      <c r="I572" s="34">
        <v>0</v>
      </c>
      <c r="J572">
        <f>+Tabla32[[#This Row],[BALANCE INICIAL]]+Tabla32[[#This Row],[ENTRADAS]]-Tabla32[[#This Row],[SALIDAS]]</f>
        <v>5</v>
      </c>
      <c r="K572" s="2">
        <v>204.24</v>
      </c>
      <c r="L572" s="2">
        <f>+Tabla32[[#This Row],[BALANCE INICIAL]]*Tabla32[[#This Row],[PRECIO]]</f>
        <v>1021.2</v>
      </c>
      <c r="M572" s="2">
        <f>+Tabla32[[#This Row],[ENTRADAS]]*Tabla32[[#This Row],[PRECIO]]</f>
        <v>0</v>
      </c>
      <c r="N572" s="2">
        <f>+Tabla32[[#This Row],[SALIDAS]]*Tabla32[[#This Row],[PRECIO]]</f>
        <v>0</v>
      </c>
      <c r="O572" s="2">
        <f>+Tabla32[[#This Row],[BALANCE INICIAL2]]+Tabla32[[#This Row],[ENTRADAS3]]-Tabla32[[#This Row],[SALIDAS4]]</f>
        <v>1021.2</v>
      </c>
    </row>
    <row r="573" spans="1:15">
      <c r="A573" s="9" t="s">
        <v>53</v>
      </c>
      <c r="B573" t="s">
        <v>898</v>
      </c>
      <c r="C573" t="s">
        <v>101</v>
      </c>
      <c r="D573" t="s">
        <v>392</v>
      </c>
      <c r="F573" s="9" t="s">
        <v>820</v>
      </c>
      <c r="G573">
        <v>5</v>
      </c>
      <c r="H573">
        <v>0</v>
      </c>
      <c r="I573" s="34">
        <v>2</v>
      </c>
      <c r="J573">
        <f>+Tabla32[[#This Row],[BALANCE INICIAL]]+Tabla32[[#This Row],[ENTRADAS]]-Tabla32[[#This Row],[SALIDAS]]</f>
        <v>3</v>
      </c>
      <c r="K573" s="2">
        <v>380</v>
      </c>
      <c r="L573" s="2">
        <f>+Tabla32[[#This Row],[BALANCE INICIAL]]*Tabla32[[#This Row],[PRECIO]]</f>
        <v>1900</v>
      </c>
      <c r="M573" s="2">
        <f>+Tabla32[[#This Row],[ENTRADAS]]*Tabla32[[#This Row],[PRECIO]]</f>
        <v>0</v>
      </c>
      <c r="N573" s="2">
        <f>+Tabla32[[#This Row],[SALIDAS]]*Tabla32[[#This Row],[PRECIO]]</f>
        <v>760</v>
      </c>
      <c r="O573" s="2">
        <f>+Tabla32[[#This Row],[BALANCE INICIAL2]]+Tabla32[[#This Row],[ENTRADAS3]]-Tabla32[[#This Row],[SALIDAS4]]</f>
        <v>1140</v>
      </c>
    </row>
    <row r="574" spans="1:15">
      <c r="A574" s="9" t="s">
        <v>23</v>
      </c>
      <c r="B574" s="17" t="s">
        <v>881</v>
      </c>
      <c r="C574" t="s">
        <v>882</v>
      </c>
      <c r="D574" t="s">
        <v>400</v>
      </c>
      <c r="F574" s="9" t="s">
        <v>820</v>
      </c>
      <c r="G574">
        <v>0</v>
      </c>
      <c r="H574">
        <v>0</v>
      </c>
      <c r="I574" s="34">
        <v>0</v>
      </c>
      <c r="J574">
        <f>+Tabla32[[#This Row],[BALANCE INICIAL]]+Tabla32[[#This Row],[ENTRADAS]]-Tabla32[[#This Row],[SALIDAS]]</f>
        <v>0</v>
      </c>
      <c r="K574" s="2">
        <v>7271.18</v>
      </c>
      <c r="L574" s="2">
        <f>+Tabla32[[#This Row],[BALANCE INICIAL]]*Tabla32[[#This Row],[PRECIO]]</f>
        <v>0</v>
      </c>
      <c r="M574" s="2">
        <f>+Tabla32[[#This Row],[ENTRADAS]]*Tabla32[[#This Row],[PRECIO]]</f>
        <v>0</v>
      </c>
      <c r="N574" s="2">
        <f>+Tabla32[[#This Row],[SALIDAS]]*Tabla32[[#This Row],[PRECIO]]</f>
        <v>0</v>
      </c>
      <c r="O574" s="2">
        <f>+Tabla32[[#This Row],[BALANCE INICIAL2]]+Tabla32[[#This Row],[ENTRADAS3]]-Tabla32[[#This Row],[SALIDAS4]]</f>
        <v>0</v>
      </c>
    </row>
    <row r="575" spans="1:15">
      <c r="A575" s="9" t="s">
        <v>47</v>
      </c>
      <c r="B575" t="s">
        <v>893</v>
      </c>
      <c r="C575" t="s">
        <v>94</v>
      </c>
      <c r="D575" t="s">
        <v>477</v>
      </c>
      <c r="F575" s="9" t="s">
        <v>863</v>
      </c>
      <c r="G575">
        <v>5</v>
      </c>
      <c r="H575">
        <v>0</v>
      </c>
      <c r="I575" s="34">
        <v>0</v>
      </c>
      <c r="J575">
        <f>+Tabla32[[#This Row],[BALANCE INICIAL]]+Tabla32[[#This Row],[ENTRADAS]]-Tabla32[[#This Row],[SALIDAS]]</f>
        <v>5</v>
      </c>
      <c r="K575" s="2">
        <v>3240</v>
      </c>
      <c r="L575" s="2">
        <f>+Tabla32[[#This Row],[BALANCE INICIAL]]*Tabla32[[#This Row],[PRECIO]]</f>
        <v>16200</v>
      </c>
      <c r="M575" s="2">
        <f>+Tabla32[[#This Row],[ENTRADAS]]*Tabla32[[#This Row],[PRECIO]]</f>
        <v>0</v>
      </c>
      <c r="N575" s="2">
        <f>+Tabla32[[#This Row],[SALIDAS]]*Tabla32[[#This Row],[PRECIO]]</f>
        <v>0</v>
      </c>
      <c r="O575" s="2">
        <f>+Tabla32[[#This Row],[BALANCE INICIAL2]]+Tabla32[[#This Row],[ENTRADAS3]]-Tabla32[[#This Row],[SALIDAS4]]</f>
        <v>16200</v>
      </c>
    </row>
    <row r="576" spans="1:15">
      <c r="A576" s="9" t="s">
        <v>47</v>
      </c>
      <c r="B576" t="s">
        <v>893</v>
      </c>
      <c r="C576" t="s">
        <v>94</v>
      </c>
      <c r="D576" t="s">
        <v>472</v>
      </c>
      <c r="F576" s="9" t="s">
        <v>863</v>
      </c>
      <c r="G576">
        <v>19</v>
      </c>
      <c r="H576">
        <v>0</v>
      </c>
      <c r="I576" s="34">
        <v>1</v>
      </c>
      <c r="J576">
        <f>+Tabla32[[#This Row],[BALANCE INICIAL]]+Tabla32[[#This Row],[ENTRADAS]]-Tabla32[[#This Row],[SALIDAS]]</f>
        <v>18</v>
      </c>
      <c r="K576" s="2">
        <v>3240</v>
      </c>
      <c r="L576" s="2">
        <f>+Tabla32[[#This Row],[BALANCE INICIAL]]*Tabla32[[#This Row],[PRECIO]]</f>
        <v>61560</v>
      </c>
      <c r="M576" s="2">
        <f>+Tabla32[[#This Row],[ENTRADAS]]*Tabla32[[#This Row],[PRECIO]]</f>
        <v>0</v>
      </c>
      <c r="N576" s="2">
        <f>+Tabla32[[#This Row],[SALIDAS]]*Tabla32[[#This Row],[PRECIO]]</f>
        <v>3240</v>
      </c>
      <c r="O576" s="2">
        <f>+Tabla32[[#This Row],[BALANCE INICIAL2]]+Tabla32[[#This Row],[ENTRADAS3]]-Tabla32[[#This Row],[SALIDAS4]]</f>
        <v>58320</v>
      </c>
    </row>
    <row r="577" spans="1:15">
      <c r="A577" s="9" t="s">
        <v>47</v>
      </c>
      <c r="B577" t="s">
        <v>893</v>
      </c>
      <c r="C577" t="s">
        <v>94</v>
      </c>
      <c r="D577" t="s">
        <v>475</v>
      </c>
      <c r="F577" s="9" t="s">
        <v>863</v>
      </c>
      <c r="G577">
        <v>5</v>
      </c>
      <c r="H577">
        <v>0</v>
      </c>
      <c r="I577" s="34">
        <v>0</v>
      </c>
      <c r="J577">
        <f>+Tabla32[[#This Row],[BALANCE INICIAL]]+Tabla32[[#This Row],[ENTRADAS]]-Tabla32[[#This Row],[SALIDAS]]</f>
        <v>5</v>
      </c>
      <c r="K577" s="2">
        <v>3240</v>
      </c>
      <c r="L577" s="2">
        <f>+Tabla32[[#This Row],[BALANCE INICIAL]]*Tabla32[[#This Row],[PRECIO]]</f>
        <v>16200</v>
      </c>
      <c r="M577" s="2">
        <f>+Tabla32[[#This Row],[ENTRADAS]]*Tabla32[[#This Row],[PRECIO]]</f>
        <v>0</v>
      </c>
      <c r="N577" s="2">
        <f>+Tabla32[[#This Row],[SALIDAS]]*Tabla32[[#This Row],[PRECIO]]</f>
        <v>0</v>
      </c>
      <c r="O577" s="2">
        <f>+Tabla32[[#This Row],[BALANCE INICIAL2]]+Tabla32[[#This Row],[ENTRADAS3]]-Tabla32[[#This Row],[SALIDAS4]]</f>
        <v>16200</v>
      </c>
    </row>
    <row r="578" spans="1:15">
      <c r="A578" s="9" t="s">
        <v>47</v>
      </c>
      <c r="B578" t="s">
        <v>893</v>
      </c>
      <c r="C578" t="s">
        <v>94</v>
      </c>
      <c r="D578" t="s">
        <v>478</v>
      </c>
      <c r="F578" s="9" t="s">
        <v>863</v>
      </c>
      <c r="G578">
        <v>2</v>
      </c>
      <c r="H578">
        <v>0</v>
      </c>
      <c r="I578" s="34">
        <v>0</v>
      </c>
      <c r="J578">
        <f>+Tabla32[[#This Row],[BALANCE INICIAL]]+Tabla32[[#This Row],[ENTRADAS]]-Tabla32[[#This Row],[SALIDAS]]</f>
        <v>2</v>
      </c>
      <c r="K578" s="2">
        <v>4850</v>
      </c>
      <c r="L578" s="2">
        <f>+Tabla32[[#This Row],[BALANCE INICIAL]]*Tabla32[[#This Row],[PRECIO]]</f>
        <v>9700</v>
      </c>
      <c r="M578" s="2">
        <f>+Tabla32[[#This Row],[ENTRADAS]]*Tabla32[[#This Row],[PRECIO]]</f>
        <v>0</v>
      </c>
      <c r="N578" s="2">
        <f>+Tabla32[[#This Row],[SALIDAS]]*Tabla32[[#This Row],[PRECIO]]</f>
        <v>0</v>
      </c>
      <c r="O578" s="2">
        <f>+Tabla32[[#This Row],[BALANCE INICIAL2]]+Tabla32[[#This Row],[ENTRADAS3]]-Tabla32[[#This Row],[SALIDAS4]]</f>
        <v>9700</v>
      </c>
    </row>
    <row r="579" spans="1:15">
      <c r="A579" s="9" t="s">
        <v>47</v>
      </c>
      <c r="B579" t="s">
        <v>893</v>
      </c>
      <c r="C579" t="s">
        <v>94</v>
      </c>
      <c r="D579" t="s">
        <v>479</v>
      </c>
      <c r="F579" s="9" t="s">
        <v>825</v>
      </c>
      <c r="G579">
        <v>2</v>
      </c>
      <c r="H579">
        <v>0</v>
      </c>
      <c r="I579" s="34">
        <v>0</v>
      </c>
      <c r="J579">
        <f>+Tabla32[[#This Row],[BALANCE INICIAL]]+Tabla32[[#This Row],[ENTRADAS]]-Tabla32[[#This Row],[SALIDAS]]</f>
        <v>2</v>
      </c>
      <c r="K579" s="2">
        <v>3240</v>
      </c>
      <c r="L579" s="2">
        <f>+Tabla32[[#This Row],[BALANCE INICIAL]]*Tabla32[[#This Row],[PRECIO]]</f>
        <v>6480</v>
      </c>
      <c r="M579" s="2">
        <f>+Tabla32[[#This Row],[ENTRADAS]]*Tabla32[[#This Row],[PRECIO]]</f>
        <v>0</v>
      </c>
      <c r="N579" s="2">
        <f>+Tabla32[[#This Row],[SALIDAS]]*Tabla32[[#This Row],[PRECIO]]</f>
        <v>0</v>
      </c>
      <c r="O579" s="2">
        <f>+Tabla32[[#This Row],[BALANCE INICIAL2]]+Tabla32[[#This Row],[ENTRADAS3]]-Tabla32[[#This Row],[SALIDAS4]]</f>
        <v>6480</v>
      </c>
    </row>
    <row r="580" spans="1:15">
      <c r="A580" s="9" t="s">
        <v>47</v>
      </c>
      <c r="B580" t="s">
        <v>893</v>
      </c>
      <c r="C580" t="s">
        <v>94</v>
      </c>
      <c r="D580" t="s">
        <v>474</v>
      </c>
      <c r="F580" s="9" t="s">
        <v>825</v>
      </c>
      <c r="G580">
        <v>2</v>
      </c>
      <c r="H580">
        <v>0</v>
      </c>
      <c r="I580" s="34">
        <v>0</v>
      </c>
      <c r="J580">
        <f>+Tabla32[[#This Row],[BALANCE INICIAL]]+Tabla32[[#This Row],[ENTRADAS]]-Tabla32[[#This Row],[SALIDAS]]</f>
        <v>2</v>
      </c>
      <c r="K580" s="2">
        <v>1089</v>
      </c>
      <c r="L580" s="2">
        <f>+Tabla32[[#This Row],[BALANCE INICIAL]]*Tabla32[[#This Row],[PRECIO]]</f>
        <v>2178</v>
      </c>
      <c r="M580" s="2">
        <f>+Tabla32[[#This Row],[ENTRADAS]]*Tabla32[[#This Row],[PRECIO]]</f>
        <v>0</v>
      </c>
      <c r="N580" s="2">
        <f>+Tabla32[[#This Row],[SALIDAS]]*Tabla32[[#This Row],[PRECIO]]</f>
        <v>0</v>
      </c>
      <c r="O580" s="2">
        <f>+Tabla32[[#This Row],[BALANCE INICIAL2]]+Tabla32[[#This Row],[ENTRADAS3]]-Tabla32[[#This Row],[SALIDAS4]]</f>
        <v>2178</v>
      </c>
    </row>
    <row r="581" spans="1:15">
      <c r="A581" s="9" t="s">
        <v>47</v>
      </c>
      <c r="B581" t="s">
        <v>893</v>
      </c>
      <c r="C581" t="s">
        <v>94</v>
      </c>
      <c r="D581" t="s">
        <v>476</v>
      </c>
      <c r="F581" s="9" t="s">
        <v>863</v>
      </c>
      <c r="G581">
        <v>5</v>
      </c>
      <c r="H581">
        <v>0</v>
      </c>
      <c r="I581" s="34">
        <v>0</v>
      </c>
      <c r="J581">
        <f>+Tabla32[[#This Row],[BALANCE INICIAL]]+Tabla32[[#This Row],[ENTRADAS]]-Tabla32[[#This Row],[SALIDAS]]</f>
        <v>5</v>
      </c>
      <c r="K581" s="2">
        <v>4500</v>
      </c>
      <c r="L581" s="2">
        <f>+Tabla32[[#This Row],[BALANCE INICIAL]]*Tabla32[[#This Row],[PRECIO]]</f>
        <v>22500</v>
      </c>
      <c r="M581" s="2">
        <f>+Tabla32[[#This Row],[ENTRADAS]]*Tabla32[[#This Row],[PRECIO]]</f>
        <v>0</v>
      </c>
      <c r="N581" s="2">
        <f>+Tabla32[[#This Row],[SALIDAS]]*Tabla32[[#This Row],[PRECIO]]</f>
        <v>0</v>
      </c>
      <c r="O581" s="2">
        <f>+Tabla32[[#This Row],[BALANCE INICIAL2]]+Tabla32[[#This Row],[ENTRADAS3]]-Tabla32[[#This Row],[SALIDAS4]]</f>
        <v>22500</v>
      </c>
    </row>
    <row r="582" spans="1:15">
      <c r="A582" s="9" t="s">
        <v>47</v>
      </c>
      <c r="B582" t="s">
        <v>893</v>
      </c>
      <c r="C582" t="s">
        <v>94</v>
      </c>
      <c r="D582" t="s">
        <v>473</v>
      </c>
      <c r="F582" s="9" t="s">
        <v>863</v>
      </c>
      <c r="G582">
        <v>5</v>
      </c>
      <c r="H582">
        <v>0</v>
      </c>
      <c r="I582" s="34">
        <v>0</v>
      </c>
      <c r="J582">
        <f>+Tabla32[[#This Row],[BALANCE INICIAL]]+Tabla32[[#This Row],[ENTRADAS]]-Tabla32[[#This Row],[SALIDAS]]</f>
        <v>5</v>
      </c>
      <c r="K582" s="2">
        <v>3698</v>
      </c>
      <c r="L582" s="2">
        <f>+Tabla32[[#This Row],[BALANCE INICIAL]]*Tabla32[[#This Row],[PRECIO]]</f>
        <v>18490</v>
      </c>
      <c r="M582" s="2">
        <f>+Tabla32[[#This Row],[ENTRADAS]]*Tabla32[[#This Row],[PRECIO]]</f>
        <v>0</v>
      </c>
      <c r="N582" s="2">
        <f>+Tabla32[[#This Row],[SALIDAS]]*Tabla32[[#This Row],[PRECIO]]</f>
        <v>0</v>
      </c>
      <c r="O582" s="2">
        <f>+Tabla32[[#This Row],[BALANCE INICIAL2]]+Tabla32[[#This Row],[ENTRADAS3]]-Tabla32[[#This Row],[SALIDAS4]]</f>
        <v>18490</v>
      </c>
    </row>
    <row r="583" spans="1:15">
      <c r="A583" s="9" t="s">
        <v>59</v>
      </c>
      <c r="B583" t="s">
        <v>880</v>
      </c>
      <c r="C583" t="s">
        <v>107</v>
      </c>
      <c r="D583" t="s">
        <v>762</v>
      </c>
      <c r="F583" s="9" t="s">
        <v>820</v>
      </c>
      <c r="G583">
        <v>4</v>
      </c>
      <c r="H583">
        <v>0</v>
      </c>
      <c r="I583" s="34">
        <v>0</v>
      </c>
      <c r="J583">
        <f>+Tabla32[[#This Row],[BALANCE INICIAL]]+Tabla32[[#This Row],[ENTRADAS]]-Tabla32[[#This Row],[SALIDAS]]</f>
        <v>4</v>
      </c>
      <c r="K583" s="2">
        <v>187</v>
      </c>
      <c r="L583" s="2">
        <f>+Tabla32[[#This Row],[BALANCE INICIAL]]*Tabla32[[#This Row],[PRECIO]]</f>
        <v>748</v>
      </c>
      <c r="M583" s="2">
        <f>+Tabla32[[#This Row],[ENTRADAS]]*Tabla32[[#This Row],[PRECIO]]</f>
        <v>0</v>
      </c>
      <c r="N583" s="2">
        <f>+Tabla32[[#This Row],[SALIDAS]]*Tabla32[[#This Row],[PRECIO]]</f>
        <v>0</v>
      </c>
      <c r="O583" s="2">
        <f>+Tabla32[[#This Row],[BALANCE INICIAL2]]+Tabla32[[#This Row],[ENTRADAS3]]-Tabla32[[#This Row],[SALIDAS4]]</f>
        <v>748</v>
      </c>
    </row>
    <row r="584" spans="1:15">
      <c r="A584" s="9" t="s">
        <v>59</v>
      </c>
      <c r="B584" t="s">
        <v>880</v>
      </c>
      <c r="C584" t="s">
        <v>107</v>
      </c>
      <c r="D584" t="s">
        <v>763</v>
      </c>
      <c r="F584" s="9" t="s">
        <v>820</v>
      </c>
      <c r="G584">
        <v>2</v>
      </c>
      <c r="H584">
        <v>0</v>
      </c>
      <c r="I584" s="34">
        <v>0</v>
      </c>
      <c r="J584">
        <f>+Tabla32[[#This Row],[BALANCE INICIAL]]+Tabla32[[#This Row],[ENTRADAS]]-Tabla32[[#This Row],[SALIDAS]]</f>
        <v>2</v>
      </c>
      <c r="K584" s="2">
        <v>170</v>
      </c>
      <c r="L584" s="2">
        <f>+Tabla32[[#This Row],[BALANCE INICIAL]]*Tabla32[[#This Row],[PRECIO]]</f>
        <v>340</v>
      </c>
      <c r="M584" s="2">
        <f>+Tabla32[[#This Row],[ENTRADAS]]*Tabla32[[#This Row],[PRECIO]]</f>
        <v>0</v>
      </c>
      <c r="N584" s="2">
        <f>+Tabla32[[#This Row],[SALIDAS]]*Tabla32[[#This Row],[PRECIO]]</f>
        <v>0</v>
      </c>
      <c r="O584" s="2">
        <f>+Tabla32[[#This Row],[BALANCE INICIAL2]]+Tabla32[[#This Row],[ENTRADAS3]]-Tabla32[[#This Row],[SALIDAS4]]</f>
        <v>340</v>
      </c>
    </row>
    <row r="585" spans="1:15">
      <c r="A585" s="9" t="s">
        <v>59</v>
      </c>
      <c r="B585" t="s">
        <v>880</v>
      </c>
      <c r="C585" t="s">
        <v>107</v>
      </c>
      <c r="D585" t="s">
        <v>764</v>
      </c>
      <c r="F585" s="9" t="s">
        <v>820</v>
      </c>
      <c r="G585">
        <v>3</v>
      </c>
      <c r="H585">
        <v>0</v>
      </c>
      <c r="I585" s="34">
        <v>0</v>
      </c>
      <c r="J585">
        <f>+Tabla32[[#This Row],[BALANCE INICIAL]]+Tabla32[[#This Row],[ENTRADAS]]-Tabla32[[#This Row],[SALIDAS]]</f>
        <v>3</v>
      </c>
      <c r="K585" s="2">
        <v>180</v>
      </c>
      <c r="L585" s="2">
        <f>+Tabla32[[#This Row],[BALANCE INICIAL]]*Tabla32[[#This Row],[PRECIO]]</f>
        <v>540</v>
      </c>
      <c r="M585" s="2">
        <f>+Tabla32[[#This Row],[ENTRADAS]]*Tabla32[[#This Row],[PRECIO]]</f>
        <v>0</v>
      </c>
      <c r="N585" s="2">
        <f>+Tabla32[[#This Row],[SALIDAS]]*Tabla32[[#This Row],[PRECIO]]</f>
        <v>0</v>
      </c>
      <c r="O585" s="2">
        <f>+Tabla32[[#This Row],[BALANCE INICIAL2]]+Tabla32[[#This Row],[ENTRADAS3]]-Tabla32[[#This Row],[SALIDAS4]]</f>
        <v>540</v>
      </c>
    </row>
    <row r="586" spans="1:15">
      <c r="A586" s="9" t="s">
        <v>59</v>
      </c>
      <c r="B586" t="s">
        <v>880</v>
      </c>
      <c r="C586" t="s">
        <v>107</v>
      </c>
      <c r="D586" t="s">
        <v>765</v>
      </c>
      <c r="F586" s="9" t="s">
        <v>820</v>
      </c>
      <c r="G586">
        <v>1</v>
      </c>
      <c r="H586">
        <v>0</v>
      </c>
      <c r="I586" s="34">
        <v>0</v>
      </c>
      <c r="J586">
        <f>+Tabla32[[#This Row],[BALANCE INICIAL]]+Tabla32[[#This Row],[ENTRADAS]]-Tabla32[[#This Row],[SALIDAS]]</f>
        <v>1</v>
      </c>
      <c r="K586" s="2">
        <v>180</v>
      </c>
      <c r="L586" s="2">
        <f>+Tabla32[[#This Row],[BALANCE INICIAL]]*Tabla32[[#This Row],[PRECIO]]</f>
        <v>180</v>
      </c>
      <c r="M586" s="2">
        <f>+Tabla32[[#This Row],[ENTRADAS]]*Tabla32[[#This Row],[PRECIO]]</f>
        <v>0</v>
      </c>
      <c r="N586" s="2">
        <f>+Tabla32[[#This Row],[SALIDAS]]*Tabla32[[#This Row],[PRECIO]]</f>
        <v>0</v>
      </c>
      <c r="O586" s="2">
        <f>+Tabla32[[#This Row],[BALANCE INICIAL2]]+Tabla32[[#This Row],[ENTRADAS3]]-Tabla32[[#This Row],[SALIDAS4]]</f>
        <v>180</v>
      </c>
    </row>
    <row r="587" spans="1:15">
      <c r="A587" s="9" t="s">
        <v>59</v>
      </c>
      <c r="B587" t="s">
        <v>880</v>
      </c>
      <c r="C587" t="s">
        <v>107</v>
      </c>
      <c r="D587" t="s">
        <v>766</v>
      </c>
      <c r="F587" s="9" t="s">
        <v>820</v>
      </c>
      <c r="G587">
        <v>1</v>
      </c>
      <c r="H587">
        <v>0</v>
      </c>
      <c r="I587" s="34">
        <v>0</v>
      </c>
      <c r="J587">
        <f>+Tabla32[[#This Row],[BALANCE INICIAL]]+Tabla32[[#This Row],[ENTRADAS]]-Tabla32[[#This Row],[SALIDAS]]</f>
        <v>1</v>
      </c>
      <c r="K587" s="2">
        <v>195</v>
      </c>
      <c r="L587" s="2">
        <f>+Tabla32[[#This Row],[BALANCE INICIAL]]*Tabla32[[#This Row],[PRECIO]]</f>
        <v>195</v>
      </c>
      <c r="M587" s="2">
        <f>+Tabla32[[#This Row],[ENTRADAS]]*Tabla32[[#This Row],[PRECIO]]</f>
        <v>0</v>
      </c>
      <c r="N587" s="2">
        <f>+Tabla32[[#This Row],[SALIDAS]]*Tabla32[[#This Row],[PRECIO]]</f>
        <v>0</v>
      </c>
      <c r="O587" s="2">
        <f>+Tabla32[[#This Row],[BALANCE INICIAL2]]+Tabla32[[#This Row],[ENTRADAS3]]-Tabla32[[#This Row],[SALIDAS4]]</f>
        <v>195</v>
      </c>
    </row>
    <row r="588" spans="1:15" ht="15.75" customHeight="1">
      <c r="A588" s="9" t="s">
        <v>28</v>
      </c>
      <c r="B588" t="s">
        <v>884</v>
      </c>
      <c r="C588" t="s">
        <v>74</v>
      </c>
      <c r="D588" t="s">
        <v>1073</v>
      </c>
      <c r="E588" t="s">
        <v>1060</v>
      </c>
      <c r="F588" s="9" t="s">
        <v>820</v>
      </c>
      <c r="G588">
        <v>0</v>
      </c>
      <c r="H588">
        <v>4</v>
      </c>
      <c r="I588" s="34">
        <v>4</v>
      </c>
      <c r="J588">
        <f>+Tabla32[[#This Row],[BALANCE INICIAL]]+Tabla32[[#This Row],[ENTRADAS]]-Tabla32[[#This Row],[SALIDAS]]</f>
        <v>0</v>
      </c>
      <c r="K588" s="2">
        <v>200</v>
      </c>
      <c r="L588" s="2">
        <f>+Tabla32[[#This Row],[BALANCE INICIAL]]*Tabla32[[#This Row],[PRECIO]]</f>
        <v>0</v>
      </c>
      <c r="M588" s="2">
        <f>+Tabla32[[#This Row],[ENTRADAS]]*Tabla32[[#This Row],[PRECIO]]</f>
        <v>800</v>
      </c>
      <c r="N588" s="2">
        <f>+Tabla32[[#This Row],[SALIDAS]]*Tabla32[[#This Row],[PRECIO]]</f>
        <v>800</v>
      </c>
      <c r="O588" s="2">
        <f>+Tabla32[[#This Row],[BALANCE INICIAL2]]+Tabla32[[#This Row],[ENTRADAS3]]-Tabla32[[#This Row],[SALIDAS4]]</f>
        <v>0</v>
      </c>
    </row>
    <row r="589" spans="1:15">
      <c r="A589" s="9" t="s">
        <v>29</v>
      </c>
      <c r="B589" t="s">
        <v>878</v>
      </c>
      <c r="C589" t="s">
        <v>102</v>
      </c>
      <c r="D589" t="s">
        <v>518</v>
      </c>
      <c r="F589" s="9" t="s">
        <v>820</v>
      </c>
      <c r="G589">
        <v>0</v>
      </c>
      <c r="H589">
        <v>0</v>
      </c>
      <c r="I589" s="34">
        <v>0</v>
      </c>
      <c r="J589">
        <f>+Tabla32[[#This Row],[BALANCE INICIAL]]+Tabla32[[#This Row],[ENTRADAS]]-Tabla32[[#This Row],[SALIDAS]]</f>
        <v>0</v>
      </c>
      <c r="K589" s="2">
        <v>150</v>
      </c>
      <c r="L589" s="2">
        <f>+Tabla32[[#This Row],[BALANCE INICIAL]]*Tabla32[[#This Row],[PRECIO]]</f>
        <v>0</v>
      </c>
      <c r="M589" s="2">
        <f>+Tabla32[[#This Row],[ENTRADAS]]*Tabla32[[#This Row],[PRECIO]]</f>
        <v>0</v>
      </c>
      <c r="N589" s="2">
        <f>+Tabla32[[#This Row],[SALIDAS]]*Tabla32[[#This Row],[PRECIO]]</f>
        <v>0</v>
      </c>
      <c r="O589" s="2">
        <f>+Tabla32[[#This Row],[BALANCE INICIAL2]]+Tabla32[[#This Row],[ENTRADAS3]]-Tabla32[[#This Row],[SALIDAS4]]</f>
        <v>0</v>
      </c>
    </row>
    <row r="590" spans="1:15">
      <c r="A590" s="9" t="s">
        <v>59</v>
      </c>
      <c r="B590" t="s">
        <v>880</v>
      </c>
      <c r="C590" t="s">
        <v>107</v>
      </c>
      <c r="D590" t="s">
        <v>767</v>
      </c>
      <c r="F590" s="9" t="s">
        <v>820</v>
      </c>
      <c r="G590">
        <v>1</v>
      </c>
      <c r="H590">
        <v>0</v>
      </c>
      <c r="I590" s="34">
        <v>0</v>
      </c>
      <c r="J590">
        <f>+Tabla32[[#This Row],[BALANCE INICIAL]]+Tabla32[[#This Row],[ENTRADAS]]-Tabla32[[#This Row],[SALIDAS]]</f>
        <v>1</v>
      </c>
      <c r="K590" s="2">
        <v>1182.17</v>
      </c>
      <c r="L590" s="2">
        <f>+Tabla32[[#This Row],[BALANCE INICIAL]]*Tabla32[[#This Row],[PRECIO]]</f>
        <v>1182.17</v>
      </c>
      <c r="M590" s="2">
        <f>+Tabla32[[#This Row],[ENTRADAS]]*Tabla32[[#This Row],[PRECIO]]</f>
        <v>0</v>
      </c>
      <c r="N590" s="2">
        <f>+Tabla32[[#This Row],[SALIDAS]]*Tabla32[[#This Row],[PRECIO]]</f>
        <v>0</v>
      </c>
      <c r="O590" s="2">
        <f>+Tabla32[[#This Row],[BALANCE INICIAL2]]+Tabla32[[#This Row],[ENTRADAS3]]-Tabla32[[#This Row],[SALIDAS4]]</f>
        <v>1182.17</v>
      </c>
    </row>
    <row r="591" spans="1:15">
      <c r="A591" s="9" t="s">
        <v>28</v>
      </c>
      <c r="B591" t="s">
        <v>884</v>
      </c>
      <c r="C591" t="s">
        <v>74</v>
      </c>
      <c r="D591" t="s">
        <v>482</v>
      </c>
      <c r="F591" s="9" t="s">
        <v>820</v>
      </c>
      <c r="G591">
        <v>4</v>
      </c>
      <c r="H591">
        <v>0</v>
      </c>
      <c r="I591" s="34">
        <v>0</v>
      </c>
      <c r="J591">
        <f>+Tabla32[[#This Row],[BALANCE INICIAL]]+Tabla32[[#This Row],[ENTRADAS]]-Tabla32[[#This Row],[SALIDAS]]</f>
        <v>4</v>
      </c>
      <c r="K591" s="2">
        <v>3331.38</v>
      </c>
      <c r="L591" s="2">
        <f>+Tabla32[[#This Row],[BALANCE INICIAL]]*Tabla32[[#This Row],[PRECIO]]</f>
        <v>13325.52</v>
      </c>
      <c r="M591" s="2">
        <f>+Tabla32[[#This Row],[ENTRADAS]]*Tabla32[[#This Row],[PRECIO]]</f>
        <v>0</v>
      </c>
      <c r="N591" s="2">
        <f>+Tabla32[[#This Row],[SALIDAS]]*Tabla32[[#This Row],[PRECIO]]</f>
        <v>0</v>
      </c>
      <c r="O591" s="2">
        <f>+Tabla32[[#This Row],[BALANCE INICIAL2]]+Tabla32[[#This Row],[ENTRADAS3]]-Tabla32[[#This Row],[SALIDAS4]]</f>
        <v>13325.52</v>
      </c>
    </row>
    <row r="592" spans="1:15" ht="15" customHeight="1">
      <c r="A592" s="9" t="s">
        <v>28</v>
      </c>
      <c r="B592" t="s">
        <v>884</v>
      </c>
      <c r="C592" t="s">
        <v>74</v>
      </c>
      <c r="D592" t="s">
        <v>272</v>
      </c>
      <c r="F592" s="9" t="s">
        <v>820</v>
      </c>
      <c r="G592">
        <v>12</v>
      </c>
      <c r="H592">
        <v>0</v>
      </c>
      <c r="I592" s="34">
        <v>0</v>
      </c>
      <c r="J592">
        <f>+Tabla32[[#This Row],[BALANCE INICIAL]]+Tabla32[[#This Row],[ENTRADAS]]-Tabla32[[#This Row],[SALIDAS]]</f>
        <v>12</v>
      </c>
      <c r="K592" s="2">
        <v>6250</v>
      </c>
      <c r="L592" s="2">
        <f>+Tabla32[[#This Row],[BALANCE INICIAL]]*Tabla32[[#This Row],[PRECIO]]</f>
        <v>75000</v>
      </c>
      <c r="M592" s="2">
        <f>+Tabla32[[#This Row],[ENTRADAS]]*Tabla32[[#This Row],[PRECIO]]</f>
        <v>0</v>
      </c>
      <c r="N592" s="2">
        <f>+Tabla32[[#This Row],[SALIDAS]]*Tabla32[[#This Row],[PRECIO]]</f>
        <v>0</v>
      </c>
      <c r="O592" s="2">
        <f>+Tabla32[[#This Row],[BALANCE INICIAL2]]+Tabla32[[#This Row],[ENTRADAS3]]-Tabla32[[#This Row],[SALIDAS4]]</f>
        <v>75000</v>
      </c>
    </row>
    <row r="593" spans="1:15">
      <c r="A593" s="9" t="s">
        <v>34</v>
      </c>
      <c r="B593" t="s">
        <v>877</v>
      </c>
      <c r="C593" t="s">
        <v>104</v>
      </c>
      <c r="D593" t="s">
        <v>1136</v>
      </c>
      <c r="E593" t="s">
        <v>1137</v>
      </c>
      <c r="F593" s="9" t="s">
        <v>820</v>
      </c>
      <c r="G593">
        <v>0</v>
      </c>
      <c r="H593">
        <v>17</v>
      </c>
      <c r="I593" s="34">
        <v>17</v>
      </c>
      <c r="J593">
        <f>+Tabla32[[#This Row],[BALANCE INICIAL]]+Tabla32[[#This Row],[ENTRADAS]]-Tabla32[[#This Row],[SALIDAS]]</f>
        <v>0</v>
      </c>
      <c r="K593" s="2">
        <v>2500</v>
      </c>
      <c r="L593" s="2">
        <f>+Tabla32[[#This Row],[BALANCE INICIAL]]*Tabla32[[#This Row],[PRECIO]]</f>
        <v>0</v>
      </c>
      <c r="M593" s="2">
        <f>+Tabla32[[#This Row],[ENTRADAS]]*Tabla32[[#This Row],[PRECIO]]</f>
        <v>42500</v>
      </c>
      <c r="N593" s="2">
        <f>+Tabla32[[#This Row],[SALIDAS]]*Tabla32[[#This Row],[PRECIO]]</f>
        <v>42500</v>
      </c>
      <c r="O593" s="2">
        <f>+Tabla32[[#This Row],[BALANCE INICIAL2]]+Tabla32[[#This Row],[ENTRADAS3]]-Tabla32[[#This Row],[SALIDAS4]]</f>
        <v>0</v>
      </c>
    </row>
    <row r="594" spans="1:15">
      <c r="A594" s="9" t="s">
        <v>23</v>
      </c>
      <c r="B594" s="17" t="s">
        <v>881</v>
      </c>
      <c r="C594" t="s">
        <v>97</v>
      </c>
      <c r="D594" t="s">
        <v>383</v>
      </c>
      <c r="F594" s="9" t="s">
        <v>820</v>
      </c>
      <c r="G594">
        <v>5</v>
      </c>
      <c r="H594">
        <v>0</v>
      </c>
      <c r="I594" s="34">
        <v>0</v>
      </c>
      <c r="J594">
        <f>+Tabla32[[#This Row],[BALANCE INICIAL]]+Tabla32[[#This Row],[ENTRADAS]]-Tabla32[[#This Row],[SALIDAS]]</f>
        <v>5</v>
      </c>
      <c r="K594" s="2">
        <v>780</v>
      </c>
      <c r="L594" s="2">
        <f>+Tabla32[[#This Row],[BALANCE INICIAL]]*Tabla32[[#This Row],[PRECIO]]</f>
        <v>3900</v>
      </c>
      <c r="M594" s="2">
        <f>+Tabla32[[#This Row],[ENTRADAS]]*Tabla32[[#This Row],[PRECIO]]</f>
        <v>0</v>
      </c>
      <c r="N594" s="2">
        <f>+Tabla32[[#This Row],[SALIDAS]]*Tabla32[[#This Row],[PRECIO]]</f>
        <v>0</v>
      </c>
      <c r="O594" s="2">
        <f>+Tabla32[[#This Row],[BALANCE INICIAL2]]+Tabla32[[#This Row],[ENTRADAS3]]-Tabla32[[#This Row],[SALIDAS4]]</f>
        <v>3900</v>
      </c>
    </row>
    <row r="595" spans="1:15">
      <c r="A595" s="9" t="s">
        <v>23</v>
      </c>
      <c r="B595" s="17" t="s">
        <v>881</v>
      </c>
      <c r="C595" t="s">
        <v>882</v>
      </c>
      <c r="D595" t="s">
        <v>398</v>
      </c>
      <c r="F595" s="9" t="s">
        <v>820</v>
      </c>
      <c r="G595">
        <v>0</v>
      </c>
      <c r="H595">
        <v>0</v>
      </c>
      <c r="I595" s="34">
        <v>0</v>
      </c>
      <c r="J595">
        <f>+Tabla32[[#This Row],[BALANCE INICIAL]]+Tabla32[[#This Row],[ENTRADAS]]-Tabla32[[#This Row],[SALIDAS]]</f>
        <v>0</v>
      </c>
      <c r="K595" s="2">
        <v>1677.96</v>
      </c>
      <c r="L595" s="2">
        <f>+Tabla32[[#This Row],[BALANCE INICIAL]]*Tabla32[[#This Row],[PRECIO]]</f>
        <v>0</v>
      </c>
      <c r="M595" s="2">
        <f>+Tabla32[[#This Row],[ENTRADAS]]*Tabla32[[#This Row],[PRECIO]]</f>
        <v>0</v>
      </c>
      <c r="N595" s="2">
        <f>+Tabla32[[#This Row],[SALIDAS]]*Tabla32[[#This Row],[PRECIO]]</f>
        <v>0</v>
      </c>
      <c r="O595" s="2">
        <f>+Tabla32[[#This Row],[BALANCE INICIAL2]]+Tabla32[[#This Row],[ENTRADAS3]]-Tabla32[[#This Row],[SALIDAS4]]</f>
        <v>0</v>
      </c>
    </row>
    <row r="596" spans="1:15">
      <c r="A596" s="9" t="s">
        <v>44</v>
      </c>
      <c r="B596" t="s">
        <v>892</v>
      </c>
      <c r="C596" t="s">
        <v>90</v>
      </c>
      <c r="D596" t="s">
        <v>283</v>
      </c>
      <c r="F596" s="9" t="s">
        <v>820</v>
      </c>
      <c r="G596">
        <v>88</v>
      </c>
      <c r="H596">
        <v>0</v>
      </c>
      <c r="I596" s="34">
        <v>5</v>
      </c>
      <c r="J596">
        <f>+Tabla32[[#This Row],[BALANCE INICIAL]]+Tabla32[[#This Row],[ENTRADAS]]-Tabla32[[#This Row],[SALIDAS]]</f>
        <v>83</v>
      </c>
      <c r="K596" s="2">
        <v>390</v>
      </c>
      <c r="L596" s="2">
        <f>+Tabla32[[#This Row],[BALANCE INICIAL]]*Tabla32[[#This Row],[PRECIO]]</f>
        <v>34320</v>
      </c>
      <c r="M596" s="2">
        <f>+Tabla32[[#This Row],[ENTRADAS]]*Tabla32[[#This Row],[PRECIO]]</f>
        <v>0</v>
      </c>
      <c r="N596" s="2">
        <f>+Tabla32[[#This Row],[SALIDAS]]*Tabla32[[#This Row],[PRECIO]]</f>
        <v>1950</v>
      </c>
      <c r="O596" s="2">
        <f>+Tabla32[[#This Row],[BALANCE INICIAL2]]+Tabla32[[#This Row],[ENTRADAS3]]-Tabla32[[#This Row],[SALIDAS4]]</f>
        <v>32370</v>
      </c>
    </row>
    <row r="597" spans="1:15">
      <c r="A597" s="9" t="s">
        <v>23</v>
      </c>
      <c r="B597" s="17" t="s">
        <v>881</v>
      </c>
      <c r="C597" t="s">
        <v>882</v>
      </c>
      <c r="D597" t="s">
        <v>399</v>
      </c>
      <c r="F597" s="9" t="s">
        <v>820</v>
      </c>
      <c r="G597">
        <v>0</v>
      </c>
      <c r="H597">
        <v>0</v>
      </c>
      <c r="I597" s="34">
        <v>0</v>
      </c>
      <c r="J597">
        <f>+Tabla32[[#This Row],[BALANCE INICIAL]]+Tabla32[[#This Row],[ENTRADAS]]-Tabla32[[#This Row],[SALIDAS]]</f>
        <v>0</v>
      </c>
      <c r="K597" s="2">
        <v>1911.6</v>
      </c>
      <c r="L597" s="2">
        <f>+Tabla32[[#This Row],[BALANCE INICIAL]]*Tabla32[[#This Row],[PRECIO]]</f>
        <v>0</v>
      </c>
      <c r="M597" s="2">
        <f>+Tabla32[[#This Row],[ENTRADAS]]*Tabla32[[#This Row],[PRECIO]]</f>
        <v>0</v>
      </c>
      <c r="N597" s="2">
        <f>+Tabla32[[#This Row],[SALIDAS]]*Tabla32[[#This Row],[PRECIO]]</f>
        <v>0</v>
      </c>
      <c r="O597" s="2">
        <f>+Tabla32[[#This Row],[BALANCE INICIAL2]]+Tabla32[[#This Row],[ENTRADAS3]]-Tabla32[[#This Row],[SALIDAS4]]</f>
        <v>0</v>
      </c>
    </row>
    <row r="598" spans="1:15">
      <c r="A598" s="9" t="s">
        <v>29</v>
      </c>
      <c r="B598" t="s">
        <v>878</v>
      </c>
      <c r="C598" t="s">
        <v>102</v>
      </c>
      <c r="D598" t="s">
        <v>521</v>
      </c>
      <c r="F598" s="9" t="s">
        <v>820</v>
      </c>
      <c r="G598">
        <v>0</v>
      </c>
      <c r="H598">
        <v>0</v>
      </c>
      <c r="I598" s="34">
        <v>0</v>
      </c>
      <c r="J598">
        <f>+Tabla32[[#This Row],[BALANCE INICIAL]]+Tabla32[[#This Row],[ENTRADAS]]-Tabla32[[#This Row],[SALIDAS]]</f>
        <v>0</v>
      </c>
      <c r="K598" s="2">
        <v>31</v>
      </c>
      <c r="L598" s="2">
        <f>+Tabla32[[#This Row],[BALANCE INICIAL]]*Tabla32[[#This Row],[PRECIO]]</f>
        <v>0</v>
      </c>
      <c r="M598" s="2">
        <f>+Tabla32[[#This Row],[ENTRADAS]]*Tabla32[[#This Row],[PRECIO]]</f>
        <v>0</v>
      </c>
      <c r="N598" s="2">
        <f>+Tabla32[[#This Row],[SALIDAS]]*Tabla32[[#This Row],[PRECIO]]</f>
        <v>0</v>
      </c>
      <c r="O598" s="2">
        <f>+Tabla32[[#This Row],[BALANCE INICIAL2]]+Tabla32[[#This Row],[ENTRADAS3]]-Tabla32[[#This Row],[SALIDAS4]]</f>
        <v>0</v>
      </c>
    </row>
    <row r="599" spans="1:15">
      <c r="A599" s="9" t="s">
        <v>29</v>
      </c>
      <c r="B599" t="s">
        <v>878</v>
      </c>
      <c r="C599" t="s">
        <v>102</v>
      </c>
      <c r="D599" t="s">
        <v>522</v>
      </c>
      <c r="F599" s="9" t="s">
        <v>820</v>
      </c>
      <c r="G599">
        <v>0</v>
      </c>
      <c r="H599">
        <v>0</v>
      </c>
      <c r="I599" s="34">
        <v>0</v>
      </c>
      <c r="J599">
        <f>+Tabla32[[#This Row],[BALANCE INICIAL]]+Tabla32[[#This Row],[ENTRADAS]]-Tabla32[[#This Row],[SALIDAS]]</f>
        <v>0</v>
      </c>
      <c r="K599" s="2">
        <v>31</v>
      </c>
      <c r="L599" s="2">
        <f>+Tabla32[[#This Row],[BALANCE INICIAL]]*Tabla32[[#This Row],[PRECIO]]</f>
        <v>0</v>
      </c>
      <c r="M599" s="2">
        <f>+Tabla32[[#This Row],[ENTRADAS]]*Tabla32[[#This Row],[PRECIO]]</f>
        <v>0</v>
      </c>
      <c r="N599" s="2">
        <f>+Tabla32[[#This Row],[SALIDAS]]*Tabla32[[#This Row],[PRECIO]]</f>
        <v>0</v>
      </c>
      <c r="O599" s="2">
        <f>+Tabla32[[#This Row],[BALANCE INICIAL2]]+Tabla32[[#This Row],[ENTRADAS3]]-Tabla32[[#This Row],[SALIDAS4]]</f>
        <v>0</v>
      </c>
    </row>
    <row r="600" spans="1:15">
      <c r="A600" s="9" t="s">
        <v>34</v>
      </c>
      <c r="B600" t="s">
        <v>877</v>
      </c>
      <c r="C600" t="s">
        <v>104</v>
      </c>
      <c r="D600" t="s">
        <v>497</v>
      </c>
      <c r="F600" s="9" t="s">
        <v>820</v>
      </c>
      <c r="G600">
        <v>0</v>
      </c>
      <c r="H600">
        <v>0</v>
      </c>
      <c r="I600" s="34">
        <v>0</v>
      </c>
      <c r="J600">
        <f>+Tabla32[[#This Row],[BALANCE INICIAL]]+Tabla32[[#This Row],[ENTRADAS]]-Tabla32[[#This Row],[SALIDAS]]</f>
        <v>0</v>
      </c>
      <c r="K600" s="2">
        <v>8</v>
      </c>
      <c r="L600" s="2">
        <f>+Tabla32[[#This Row],[BALANCE INICIAL]]*Tabla32[[#This Row],[PRECIO]]</f>
        <v>0</v>
      </c>
      <c r="M600" s="2">
        <f>+Tabla32[[#This Row],[ENTRADAS]]*Tabla32[[#This Row],[PRECIO]]</f>
        <v>0</v>
      </c>
      <c r="N600" s="2">
        <f>+Tabla32[[#This Row],[SALIDAS]]*Tabla32[[#This Row],[PRECIO]]</f>
        <v>0</v>
      </c>
      <c r="O600" s="2">
        <f>+Tabla32[[#This Row],[BALANCE INICIAL2]]+Tabla32[[#This Row],[ENTRADAS3]]-Tabla32[[#This Row],[SALIDAS4]]</f>
        <v>0</v>
      </c>
    </row>
    <row r="601" spans="1:15">
      <c r="A601" s="9" t="s">
        <v>59</v>
      </c>
      <c r="B601" t="s">
        <v>880</v>
      </c>
      <c r="C601" t="s">
        <v>107</v>
      </c>
      <c r="D601" t="s">
        <v>768</v>
      </c>
      <c r="F601" s="9" t="s">
        <v>820</v>
      </c>
      <c r="G601">
        <v>192</v>
      </c>
      <c r="H601">
        <v>0</v>
      </c>
      <c r="I601" s="34">
        <v>0</v>
      </c>
      <c r="J601">
        <f>+Tabla32[[#This Row],[BALANCE INICIAL]]+Tabla32[[#This Row],[ENTRADAS]]-Tabla32[[#This Row],[SALIDAS]]</f>
        <v>192</v>
      </c>
      <c r="K601" s="2">
        <v>75</v>
      </c>
      <c r="L601" s="2">
        <f>+Tabla32[[#This Row],[BALANCE INICIAL]]*Tabla32[[#This Row],[PRECIO]]</f>
        <v>14400</v>
      </c>
      <c r="M601" s="2">
        <f>+Tabla32[[#This Row],[ENTRADAS]]*Tabla32[[#This Row],[PRECIO]]</f>
        <v>0</v>
      </c>
      <c r="N601" s="2">
        <f>+Tabla32[[#This Row],[SALIDAS]]*Tabla32[[#This Row],[PRECIO]]</f>
        <v>0</v>
      </c>
      <c r="O601" s="2">
        <f>+Tabla32[[#This Row],[BALANCE INICIAL2]]+Tabla32[[#This Row],[ENTRADAS3]]-Tabla32[[#This Row],[SALIDAS4]]</f>
        <v>14400</v>
      </c>
    </row>
    <row r="602" spans="1:15">
      <c r="A602" s="9" t="s">
        <v>59</v>
      </c>
      <c r="B602" t="s">
        <v>880</v>
      </c>
      <c r="C602" t="s">
        <v>107</v>
      </c>
      <c r="D602" t="s">
        <v>769</v>
      </c>
      <c r="F602" s="9" t="s">
        <v>820</v>
      </c>
      <c r="G602">
        <v>6</v>
      </c>
      <c r="H602">
        <v>0</v>
      </c>
      <c r="I602" s="34">
        <v>0</v>
      </c>
      <c r="J602">
        <f>+Tabla32[[#This Row],[BALANCE INICIAL]]+Tabla32[[#This Row],[ENTRADAS]]-Tabla32[[#This Row],[SALIDAS]]</f>
        <v>6</v>
      </c>
      <c r="K602" s="2">
        <v>40</v>
      </c>
      <c r="L602" s="2">
        <f>+Tabla32[[#This Row],[BALANCE INICIAL]]*Tabla32[[#This Row],[PRECIO]]</f>
        <v>240</v>
      </c>
      <c r="M602" s="2">
        <f>+Tabla32[[#This Row],[ENTRADAS]]*Tabla32[[#This Row],[PRECIO]]</f>
        <v>0</v>
      </c>
      <c r="N602" s="2">
        <f>+Tabla32[[#This Row],[SALIDAS]]*Tabla32[[#This Row],[PRECIO]]</f>
        <v>0</v>
      </c>
      <c r="O602" s="2">
        <f>+Tabla32[[#This Row],[BALANCE INICIAL2]]+Tabla32[[#This Row],[ENTRADAS3]]-Tabla32[[#This Row],[SALIDAS4]]</f>
        <v>240</v>
      </c>
    </row>
    <row r="603" spans="1:15">
      <c r="A603" s="9" t="s">
        <v>59</v>
      </c>
      <c r="B603" t="s">
        <v>880</v>
      </c>
      <c r="C603" t="s">
        <v>107</v>
      </c>
      <c r="D603" t="s">
        <v>770</v>
      </c>
      <c r="F603" s="9" t="s">
        <v>820</v>
      </c>
      <c r="G603">
        <v>4</v>
      </c>
      <c r="H603">
        <v>0</v>
      </c>
      <c r="I603" s="34">
        <v>0</v>
      </c>
      <c r="J603">
        <f>+Tabla32[[#This Row],[BALANCE INICIAL]]+Tabla32[[#This Row],[ENTRADAS]]-Tabla32[[#This Row],[SALIDAS]]</f>
        <v>4</v>
      </c>
      <c r="K603" s="2">
        <v>350</v>
      </c>
      <c r="L603" s="2">
        <f>+Tabla32[[#This Row],[BALANCE INICIAL]]*Tabla32[[#This Row],[PRECIO]]</f>
        <v>1400</v>
      </c>
      <c r="M603" s="2">
        <f>+Tabla32[[#This Row],[ENTRADAS]]*Tabla32[[#This Row],[PRECIO]]</f>
        <v>0</v>
      </c>
      <c r="N603" s="2">
        <f>+Tabla32[[#This Row],[SALIDAS]]*Tabla32[[#This Row],[PRECIO]]</f>
        <v>0</v>
      </c>
      <c r="O603" s="2">
        <f>+Tabla32[[#This Row],[BALANCE INICIAL2]]+Tabla32[[#This Row],[ENTRADAS3]]-Tabla32[[#This Row],[SALIDAS4]]</f>
        <v>1400</v>
      </c>
    </row>
    <row r="604" spans="1:15">
      <c r="A604" s="9" t="s">
        <v>59</v>
      </c>
      <c r="B604" t="s">
        <v>880</v>
      </c>
      <c r="C604" t="s">
        <v>107</v>
      </c>
      <c r="D604" t="s">
        <v>771</v>
      </c>
      <c r="F604" s="9" t="s">
        <v>820</v>
      </c>
      <c r="G604">
        <v>8</v>
      </c>
      <c r="H604">
        <v>0</v>
      </c>
      <c r="I604" s="34">
        <v>0</v>
      </c>
      <c r="J604">
        <f>+Tabla32[[#This Row],[BALANCE INICIAL]]+Tabla32[[#This Row],[ENTRADAS]]-Tabla32[[#This Row],[SALIDAS]]</f>
        <v>8</v>
      </c>
      <c r="K604" s="2">
        <v>450</v>
      </c>
      <c r="L604" s="2">
        <f>+Tabla32[[#This Row],[BALANCE INICIAL]]*Tabla32[[#This Row],[PRECIO]]</f>
        <v>3600</v>
      </c>
      <c r="M604" s="2">
        <f>+Tabla32[[#This Row],[ENTRADAS]]*Tabla32[[#This Row],[PRECIO]]</f>
        <v>0</v>
      </c>
      <c r="N604" s="2">
        <f>+Tabla32[[#This Row],[SALIDAS]]*Tabla32[[#This Row],[PRECIO]]</f>
        <v>0</v>
      </c>
      <c r="O604" s="2">
        <f>+Tabla32[[#This Row],[BALANCE INICIAL2]]+Tabla32[[#This Row],[ENTRADAS3]]-Tabla32[[#This Row],[SALIDAS4]]</f>
        <v>3600</v>
      </c>
    </row>
    <row r="605" spans="1:15">
      <c r="A605" s="9" t="s">
        <v>59</v>
      </c>
      <c r="B605" t="s">
        <v>880</v>
      </c>
      <c r="C605" t="s">
        <v>107</v>
      </c>
      <c r="D605" t="s">
        <v>772</v>
      </c>
      <c r="F605" s="9" t="s">
        <v>820</v>
      </c>
      <c r="G605">
        <v>6</v>
      </c>
      <c r="H605">
        <v>0</v>
      </c>
      <c r="I605" s="34">
        <v>0</v>
      </c>
      <c r="J605">
        <f>+Tabla32[[#This Row],[BALANCE INICIAL]]+Tabla32[[#This Row],[ENTRADAS]]-Tabla32[[#This Row],[SALIDAS]]</f>
        <v>6</v>
      </c>
      <c r="K605" s="2">
        <v>450</v>
      </c>
      <c r="L605" s="2">
        <f>+Tabla32[[#This Row],[BALANCE INICIAL]]*Tabla32[[#This Row],[PRECIO]]</f>
        <v>2700</v>
      </c>
      <c r="M605" s="2">
        <f>+Tabla32[[#This Row],[ENTRADAS]]*Tabla32[[#This Row],[PRECIO]]</f>
        <v>0</v>
      </c>
      <c r="N605" s="2">
        <f>+Tabla32[[#This Row],[SALIDAS]]*Tabla32[[#This Row],[PRECIO]]</f>
        <v>0</v>
      </c>
      <c r="O605" s="2">
        <f>+Tabla32[[#This Row],[BALANCE INICIAL2]]+Tabla32[[#This Row],[ENTRADAS3]]-Tabla32[[#This Row],[SALIDAS4]]</f>
        <v>2700</v>
      </c>
    </row>
    <row r="606" spans="1:15">
      <c r="A606" s="9" t="s">
        <v>59</v>
      </c>
      <c r="B606" t="s">
        <v>880</v>
      </c>
      <c r="C606" t="s">
        <v>107</v>
      </c>
      <c r="D606" t="s">
        <v>773</v>
      </c>
      <c r="F606" s="9" t="s">
        <v>820</v>
      </c>
      <c r="G606">
        <v>32</v>
      </c>
      <c r="H606">
        <v>0</v>
      </c>
      <c r="I606" s="34">
        <v>0</v>
      </c>
      <c r="J606">
        <f>+Tabla32[[#This Row],[BALANCE INICIAL]]+Tabla32[[#This Row],[ENTRADAS]]-Tabla32[[#This Row],[SALIDAS]]</f>
        <v>32</v>
      </c>
      <c r="K606" s="2">
        <v>350</v>
      </c>
      <c r="L606" s="2">
        <f>+Tabla32[[#This Row],[BALANCE INICIAL]]*Tabla32[[#This Row],[PRECIO]]</f>
        <v>11200</v>
      </c>
      <c r="M606" s="2">
        <f>+Tabla32[[#This Row],[ENTRADAS]]*Tabla32[[#This Row],[PRECIO]]</f>
        <v>0</v>
      </c>
      <c r="N606" s="2">
        <f>+Tabla32[[#This Row],[SALIDAS]]*Tabla32[[#This Row],[PRECIO]]</f>
        <v>0</v>
      </c>
      <c r="O606" s="2">
        <f>+Tabla32[[#This Row],[BALANCE INICIAL2]]+Tabla32[[#This Row],[ENTRADAS3]]-Tabla32[[#This Row],[SALIDAS4]]</f>
        <v>11200</v>
      </c>
    </row>
    <row r="607" spans="1:15">
      <c r="A607" s="9" t="s">
        <v>59</v>
      </c>
      <c r="B607" t="s">
        <v>880</v>
      </c>
      <c r="C607" t="s">
        <v>107</v>
      </c>
      <c r="D607" t="s">
        <v>774</v>
      </c>
      <c r="F607" s="9" t="s">
        <v>820</v>
      </c>
      <c r="G607">
        <v>258</v>
      </c>
      <c r="H607">
        <v>0</v>
      </c>
      <c r="I607" s="34">
        <v>0</v>
      </c>
      <c r="J607">
        <f>+Tabla32[[#This Row],[BALANCE INICIAL]]+Tabla32[[#This Row],[ENTRADAS]]-Tabla32[[#This Row],[SALIDAS]]</f>
        <v>258</v>
      </c>
      <c r="K607" s="2">
        <v>290</v>
      </c>
      <c r="L607" s="2">
        <f>+Tabla32[[#This Row],[BALANCE INICIAL]]*Tabla32[[#This Row],[PRECIO]]</f>
        <v>74820</v>
      </c>
      <c r="M607" s="2">
        <f>+Tabla32[[#This Row],[ENTRADAS]]*Tabla32[[#This Row],[PRECIO]]</f>
        <v>0</v>
      </c>
      <c r="N607" s="2">
        <f>+Tabla32[[#This Row],[SALIDAS]]*Tabla32[[#This Row],[PRECIO]]</f>
        <v>0</v>
      </c>
      <c r="O607" s="2">
        <f>+Tabla32[[#This Row],[BALANCE INICIAL2]]+Tabla32[[#This Row],[ENTRADAS3]]-Tabla32[[#This Row],[SALIDAS4]]</f>
        <v>74820</v>
      </c>
    </row>
    <row r="608" spans="1:15">
      <c r="A608" s="9" t="s">
        <v>29</v>
      </c>
      <c r="B608" t="s">
        <v>878</v>
      </c>
      <c r="C608" t="s">
        <v>102</v>
      </c>
      <c r="D608" t="s">
        <v>523</v>
      </c>
      <c r="F608" s="9" t="s">
        <v>908</v>
      </c>
      <c r="G608">
        <v>0</v>
      </c>
      <c r="H608">
        <v>0</v>
      </c>
      <c r="I608" s="34">
        <v>0</v>
      </c>
      <c r="J608">
        <f>+Tabla32[[#This Row],[BALANCE INICIAL]]+Tabla32[[#This Row],[ENTRADAS]]-Tabla32[[#This Row],[SALIDAS]]</f>
        <v>0</v>
      </c>
      <c r="K608" s="2">
        <v>105</v>
      </c>
      <c r="L608" s="2">
        <f>+Tabla32[[#This Row],[BALANCE INICIAL]]*Tabla32[[#This Row],[PRECIO]]</f>
        <v>0</v>
      </c>
      <c r="M608" s="2">
        <f>+Tabla32[[#This Row],[ENTRADAS]]*Tabla32[[#This Row],[PRECIO]]</f>
        <v>0</v>
      </c>
      <c r="N608" s="2">
        <f>+Tabla32[[#This Row],[SALIDAS]]*Tabla32[[#This Row],[PRECIO]]</f>
        <v>0</v>
      </c>
      <c r="O608" s="2">
        <f>+Tabla32[[#This Row],[BALANCE INICIAL2]]+Tabla32[[#This Row],[ENTRADAS3]]-Tabla32[[#This Row],[SALIDAS4]]</f>
        <v>0</v>
      </c>
    </row>
    <row r="609" spans="1:15">
      <c r="A609" s="9" t="s">
        <v>28</v>
      </c>
      <c r="B609" t="s">
        <v>884</v>
      </c>
      <c r="C609" t="s">
        <v>74</v>
      </c>
      <c r="D609" t="s">
        <v>290</v>
      </c>
      <c r="F609" s="9" t="s">
        <v>820</v>
      </c>
      <c r="G609">
        <v>3</v>
      </c>
      <c r="H609">
        <v>0</v>
      </c>
      <c r="I609" s="34">
        <v>0</v>
      </c>
      <c r="J609">
        <f>+Tabla32[[#This Row],[BALANCE INICIAL]]+Tabla32[[#This Row],[ENTRADAS]]-Tabla32[[#This Row],[SALIDAS]]</f>
        <v>3</v>
      </c>
      <c r="K609" s="2">
        <v>24.58</v>
      </c>
      <c r="L609" s="2">
        <f>+Tabla32[[#This Row],[BALANCE INICIAL]]*Tabla32[[#This Row],[PRECIO]]</f>
        <v>73.739999999999995</v>
      </c>
      <c r="M609" s="2">
        <f>+Tabla32[[#This Row],[ENTRADAS]]*Tabla32[[#This Row],[PRECIO]]</f>
        <v>0</v>
      </c>
      <c r="N609" s="2">
        <f>+Tabla32[[#This Row],[SALIDAS]]*Tabla32[[#This Row],[PRECIO]]</f>
        <v>0</v>
      </c>
      <c r="O609" s="2">
        <f>+Tabla32[[#This Row],[BALANCE INICIAL2]]+Tabla32[[#This Row],[ENTRADAS3]]-Tabla32[[#This Row],[SALIDAS4]]</f>
        <v>73.739999999999995</v>
      </c>
    </row>
    <row r="610" spans="1:15">
      <c r="A610" s="9" t="s">
        <v>28</v>
      </c>
      <c r="B610" t="s">
        <v>884</v>
      </c>
      <c r="C610" t="s">
        <v>74</v>
      </c>
      <c r="D610" t="s">
        <v>291</v>
      </c>
      <c r="F610" s="9" t="s">
        <v>820</v>
      </c>
      <c r="G610">
        <v>760</v>
      </c>
      <c r="H610">
        <v>0</v>
      </c>
      <c r="I610" s="34">
        <v>0</v>
      </c>
      <c r="J610">
        <f>+Tabla32[[#This Row],[BALANCE INICIAL]]+Tabla32[[#This Row],[ENTRADAS]]-Tabla32[[#This Row],[SALIDAS]]</f>
        <v>760</v>
      </c>
      <c r="K610" s="2">
        <v>11.3</v>
      </c>
      <c r="L610" s="2">
        <f>+Tabla32[[#This Row],[BALANCE INICIAL]]*Tabla32[[#This Row],[PRECIO]]</f>
        <v>8588</v>
      </c>
      <c r="M610" s="2">
        <f>+Tabla32[[#This Row],[ENTRADAS]]*Tabla32[[#This Row],[PRECIO]]</f>
        <v>0</v>
      </c>
      <c r="N610" s="2">
        <f>+Tabla32[[#This Row],[SALIDAS]]*Tabla32[[#This Row],[PRECIO]]</f>
        <v>0</v>
      </c>
      <c r="O610" s="2">
        <f>+Tabla32[[#This Row],[BALANCE INICIAL2]]+Tabla32[[#This Row],[ENTRADAS3]]-Tabla32[[#This Row],[SALIDAS4]]</f>
        <v>8588</v>
      </c>
    </row>
    <row r="611" spans="1:15">
      <c r="A611" s="9" t="s">
        <v>23</v>
      </c>
      <c r="B611" s="17" t="s">
        <v>881</v>
      </c>
      <c r="C611" t="s">
        <v>882</v>
      </c>
      <c r="D611" t="s">
        <v>427</v>
      </c>
      <c r="F611" s="9" t="s">
        <v>820</v>
      </c>
      <c r="G611">
        <v>10</v>
      </c>
      <c r="H611">
        <v>0</v>
      </c>
      <c r="I611" s="34">
        <v>0</v>
      </c>
      <c r="J611">
        <f>+Tabla32[[#This Row],[BALANCE INICIAL]]+Tabla32[[#This Row],[ENTRADAS]]-Tabla32[[#This Row],[SALIDAS]]</f>
        <v>10</v>
      </c>
      <c r="K611" s="2">
        <v>87.86</v>
      </c>
      <c r="L611" s="2">
        <f>+Tabla32[[#This Row],[BALANCE INICIAL]]*Tabla32[[#This Row],[PRECIO]]</f>
        <v>878.6</v>
      </c>
      <c r="M611" s="2">
        <f>+Tabla32[[#This Row],[ENTRADAS]]*Tabla32[[#This Row],[PRECIO]]</f>
        <v>0</v>
      </c>
      <c r="N611" s="2">
        <f>+Tabla32[[#This Row],[SALIDAS]]*Tabla32[[#This Row],[PRECIO]]</f>
        <v>0</v>
      </c>
      <c r="O611" s="2">
        <f>+Tabla32[[#This Row],[BALANCE INICIAL2]]+Tabla32[[#This Row],[ENTRADAS3]]-Tabla32[[#This Row],[SALIDAS4]]</f>
        <v>878.6</v>
      </c>
    </row>
    <row r="612" spans="1:15">
      <c r="A612" s="9" t="s">
        <v>59</v>
      </c>
      <c r="B612" t="s">
        <v>880</v>
      </c>
      <c r="C612" t="s">
        <v>107</v>
      </c>
      <c r="D612" t="s">
        <v>775</v>
      </c>
      <c r="F612" s="9" t="s">
        <v>820</v>
      </c>
      <c r="G612">
        <v>24</v>
      </c>
      <c r="H612">
        <v>0</v>
      </c>
      <c r="I612" s="34">
        <v>0</v>
      </c>
      <c r="J612">
        <f>+Tabla32[[#This Row],[BALANCE INICIAL]]+Tabla32[[#This Row],[ENTRADAS]]-Tabla32[[#This Row],[SALIDAS]]</f>
        <v>24</v>
      </c>
      <c r="K612" s="2">
        <v>99</v>
      </c>
      <c r="L612" s="2">
        <f>+Tabla32[[#This Row],[BALANCE INICIAL]]*Tabla32[[#This Row],[PRECIO]]</f>
        <v>2376</v>
      </c>
      <c r="M612" s="2">
        <f>+Tabla32[[#This Row],[ENTRADAS]]*Tabla32[[#This Row],[PRECIO]]</f>
        <v>0</v>
      </c>
      <c r="N612" s="2">
        <f>+Tabla32[[#This Row],[SALIDAS]]*Tabla32[[#This Row],[PRECIO]]</f>
        <v>0</v>
      </c>
      <c r="O612" s="2">
        <f>+Tabla32[[#This Row],[BALANCE INICIAL2]]+Tabla32[[#This Row],[ENTRADAS3]]-Tabla32[[#This Row],[SALIDAS4]]</f>
        <v>2376</v>
      </c>
    </row>
    <row r="613" spans="1:15">
      <c r="A613" s="9" t="s">
        <v>41</v>
      </c>
      <c r="B613" t="s">
        <v>890</v>
      </c>
      <c r="C613" t="s">
        <v>87</v>
      </c>
      <c r="D613" t="s">
        <v>1002</v>
      </c>
      <c r="F613" s="9" t="s">
        <v>820</v>
      </c>
      <c r="G613">
        <v>160</v>
      </c>
      <c r="H613">
        <v>0</v>
      </c>
      <c r="I613" s="34">
        <v>7</v>
      </c>
      <c r="J613">
        <f>+Tabla32[[#This Row],[BALANCE INICIAL]]+Tabla32[[#This Row],[ENTRADAS]]-Tabla32[[#This Row],[SALIDAS]]</f>
        <v>153</v>
      </c>
      <c r="K613" s="2">
        <v>219</v>
      </c>
      <c r="L613" s="2">
        <f>+Tabla32[[#This Row],[BALANCE INICIAL]]*Tabla32[[#This Row],[PRECIO]]</f>
        <v>35040</v>
      </c>
      <c r="M613" s="2">
        <f>+Tabla32[[#This Row],[ENTRADAS]]*Tabla32[[#This Row],[PRECIO]]</f>
        <v>0</v>
      </c>
      <c r="N613" s="2">
        <f>+Tabla32[[#This Row],[SALIDAS]]*Tabla32[[#This Row],[PRECIO]]</f>
        <v>1533</v>
      </c>
      <c r="O613" s="2">
        <f>+Tabla32[[#This Row],[BALANCE INICIAL2]]+Tabla32[[#This Row],[ENTRADAS3]]-Tabla32[[#This Row],[SALIDAS4]]</f>
        <v>33507</v>
      </c>
    </row>
    <row r="614" spans="1:15">
      <c r="A614" s="9" t="s">
        <v>41</v>
      </c>
      <c r="B614" t="s">
        <v>890</v>
      </c>
      <c r="C614" t="s">
        <v>87</v>
      </c>
      <c r="D614" t="s">
        <v>1001</v>
      </c>
      <c r="F614" s="9" t="s">
        <v>820</v>
      </c>
      <c r="G614">
        <v>245</v>
      </c>
      <c r="H614">
        <v>0</v>
      </c>
      <c r="I614" s="34">
        <v>46</v>
      </c>
      <c r="J614">
        <f>+Tabla32[[#This Row],[BALANCE INICIAL]]+Tabla32[[#This Row],[ENTRADAS]]-Tabla32[[#This Row],[SALIDAS]]</f>
        <v>199</v>
      </c>
      <c r="K614" s="2">
        <v>28.8</v>
      </c>
      <c r="L614" s="2">
        <f>+Tabla32[[#This Row],[BALANCE INICIAL]]*Tabla32[[#This Row],[PRECIO]]</f>
        <v>7056</v>
      </c>
      <c r="M614" s="2">
        <f>+Tabla32[[#This Row],[ENTRADAS]]*Tabla32[[#This Row],[PRECIO]]</f>
        <v>0</v>
      </c>
      <c r="N614" s="2">
        <f>+Tabla32[[#This Row],[SALIDAS]]*Tabla32[[#This Row],[PRECIO]]</f>
        <v>1324.8</v>
      </c>
      <c r="O614" s="2">
        <f>+Tabla32[[#This Row],[BALANCE INICIAL2]]+Tabla32[[#This Row],[ENTRADAS3]]-Tabla32[[#This Row],[SALIDAS4]]</f>
        <v>5731.2</v>
      </c>
    </row>
    <row r="615" spans="1:15">
      <c r="A615" s="9" t="s">
        <v>41</v>
      </c>
      <c r="B615" t="s">
        <v>890</v>
      </c>
      <c r="C615" t="s">
        <v>87</v>
      </c>
      <c r="D615" t="s">
        <v>1057</v>
      </c>
      <c r="F615" s="9" t="s">
        <v>820</v>
      </c>
      <c r="G615">
        <v>290</v>
      </c>
      <c r="H615">
        <v>0</v>
      </c>
      <c r="I615" s="34">
        <v>13</v>
      </c>
      <c r="J615">
        <f>+Tabla32[[#This Row],[BALANCE INICIAL]]+Tabla32[[#This Row],[ENTRADAS]]-Tabla32[[#This Row],[SALIDAS]]</f>
        <v>277</v>
      </c>
      <c r="K615" s="2">
        <v>32</v>
      </c>
      <c r="L615" s="2">
        <f>+Tabla32[[#This Row],[BALANCE INICIAL]]*Tabla32[[#This Row],[PRECIO]]</f>
        <v>9280</v>
      </c>
      <c r="M615" s="2">
        <f>+Tabla32[[#This Row],[ENTRADAS]]*Tabla32[[#This Row],[PRECIO]]</f>
        <v>0</v>
      </c>
      <c r="N615" s="2">
        <f>+Tabla32[[#This Row],[SALIDAS]]*Tabla32[[#This Row],[PRECIO]]</f>
        <v>416</v>
      </c>
      <c r="O615" s="2">
        <f>+Tabla32[[#This Row],[BALANCE INICIAL2]]+Tabla32[[#This Row],[ENTRADAS3]]-Tabla32[[#This Row],[SALIDAS4]]</f>
        <v>8864</v>
      </c>
    </row>
    <row r="616" spans="1:15">
      <c r="A616" s="9" t="s">
        <v>60</v>
      </c>
      <c r="B616" s="17" t="s">
        <v>885</v>
      </c>
      <c r="C616" t="s">
        <v>108</v>
      </c>
      <c r="D616" t="s">
        <v>720</v>
      </c>
      <c r="F616" s="9" t="s">
        <v>820</v>
      </c>
      <c r="G616">
        <v>1</v>
      </c>
      <c r="H616">
        <v>0</v>
      </c>
      <c r="I616" s="34">
        <v>0</v>
      </c>
      <c r="J616">
        <f>+Tabla32[[#This Row],[BALANCE INICIAL]]+Tabla32[[#This Row],[ENTRADAS]]-Tabla32[[#This Row],[SALIDAS]]</f>
        <v>1</v>
      </c>
      <c r="K616" s="2">
        <v>9450</v>
      </c>
      <c r="L616" s="2">
        <f>+Tabla32[[#This Row],[BALANCE INICIAL]]*Tabla32[[#This Row],[PRECIO]]</f>
        <v>9450</v>
      </c>
      <c r="M616" s="2">
        <f>+Tabla32[[#This Row],[ENTRADAS]]*Tabla32[[#This Row],[PRECIO]]</f>
        <v>0</v>
      </c>
      <c r="N616" s="2">
        <f>+Tabla32[[#This Row],[SALIDAS]]*Tabla32[[#This Row],[PRECIO]]</f>
        <v>0</v>
      </c>
      <c r="O616" s="2">
        <f>+Tabla32[[#This Row],[BALANCE INICIAL2]]+Tabla32[[#This Row],[ENTRADAS3]]-Tabla32[[#This Row],[SALIDAS4]]</f>
        <v>9450</v>
      </c>
    </row>
    <row r="617" spans="1:15">
      <c r="A617" s="9" t="s">
        <v>28</v>
      </c>
      <c r="B617" t="s">
        <v>884</v>
      </c>
      <c r="C617" t="s">
        <v>74</v>
      </c>
      <c r="D617" t="s">
        <v>276</v>
      </c>
      <c r="F617" s="9" t="s">
        <v>853</v>
      </c>
      <c r="G617">
        <v>50</v>
      </c>
      <c r="H617">
        <v>0</v>
      </c>
      <c r="I617" s="34">
        <v>4</v>
      </c>
      <c r="J617">
        <f>+Tabla32[[#This Row],[BALANCE INICIAL]]+Tabla32[[#This Row],[ENTRADAS]]-Tabla32[[#This Row],[SALIDAS]]</f>
        <v>46</v>
      </c>
      <c r="K617" s="2">
        <v>2.11</v>
      </c>
      <c r="L617" s="2">
        <f>+Tabla32[[#This Row],[BALANCE INICIAL]]*Tabla32[[#This Row],[PRECIO]]</f>
        <v>105.5</v>
      </c>
      <c r="M617" s="2">
        <f>+Tabla32[[#This Row],[ENTRADAS]]*Tabla32[[#This Row],[PRECIO]]</f>
        <v>0</v>
      </c>
      <c r="N617" s="2">
        <f>+Tabla32[[#This Row],[SALIDAS]]*Tabla32[[#This Row],[PRECIO]]</f>
        <v>8.44</v>
      </c>
      <c r="O617" s="2">
        <f>+Tabla32[[#This Row],[BALANCE INICIAL2]]+Tabla32[[#This Row],[ENTRADAS3]]-Tabla32[[#This Row],[SALIDAS4]]</f>
        <v>97.06</v>
      </c>
    </row>
    <row r="618" spans="1:15">
      <c r="A618" s="9" t="s">
        <v>29</v>
      </c>
      <c r="B618" t="s">
        <v>878</v>
      </c>
      <c r="C618" t="s">
        <v>102</v>
      </c>
      <c r="D618" t="s">
        <v>526</v>
      </c>
      <c r="F618" s="9" t="s">
        <v>908</v>
      </c>
      <c r="G618">
        <v>0</v>
      </c>
      <c r="H618">
        <v>0</v>
      </c>
      <c r="I618" s="34">
        <v>0</v>
      </c>
      <c r="J618">
        <f>+Tabla32[[#This Row],[BALANCE INICIAL]]+Tabla32[[#This Row],[ENTRADAS]]-Tabla32[[#This Row],[SALIDAS]]</f>
        <v>0</v>
      </c>
      <c r="K618" s="2">
        <v>351</v>
      </c>
      <c r="L618" s="2">
        <f>+Tabla32[[#This Row],[BALANCE INICIAL]]*Tabla32[[#This Row],[PRECIO]]</f>
        <v>0</v>
      </c>
      <c r="M618" s="2">
        <f>+Tabla32[[#This Row],[ENTRADAS]]*Tabla32[[#This Row],[PRECIO]]</f>
        <v>0</v>
      </c>
      <c r="N618" s="2">
        <f>+Tabla32[[#This Row],[SALIDAS]]*Tabla32[[#This Row],[PRECIO]]</f>
        <v>0</v>
      </c>
      <c r="O618" s="2">
        <f>+Tabla32[[#This Row],[BALANCE INICIAL2]]+Tabla32[[#This Row],[ENTRADAS3]]-Tabla32[[#This Row],[SALIDAS4]]</f>
        <v>0</v>
      </c>
    </row>
    <row r="619" spans="1:15">
      <c r="A619" s="9" t="s">
        <v>29</v>
      </c>
      <c r="B619" t="s">
        <v>878</v>
      </c>
      <c r="C619" t="s">
        <v>102</v>
      </c>
      <c r="D619" t="s">
        <v>525</v>
      </c>
      <c r="F619" s="9" t="s">
        <v>908</v>
      </c>
      <c r="G619">
        <v>0</v>
      </c>
      <c r="H619">
        <v>0</v>
      </c>
      <c r="I619" s="34">
        <v>0</v>
      </c>
      <c r="J619">
        <f>+Tabla32[[#This Row],[BALANCE INICIAL]]+Tabla32[[#This Row],[ENTRADAS]]-Tabla32[[#This Row],[SALIDAS]]</f>
        <v>0</v>
      </c>
      <c r="K619" s="2">
        <v>390</v>
      </c>
      <c r="L619" s="2">
        <f>+Tabla32[[#This Row],[BALANCE INICIAL]]*Tabla32[[#This Row],[PRECIO]]</f>
        <v>0</v>
      </c>
      <c r="M619" s="2">
        <f>+Tabla32[[#This Row],[ENTRADAS]]*Tabla32[[#This Row],[PRECIO]]</f>
        <v>0</v>
      </c>
      <c r="N619" s="2">
        <f>+Tabla32[[#This Row],[SALIDAS]]*Tabla32[[#This Row],[PRECIO]]</f>
        <v>0</v>
      </c>
      <c r="O619" s="2">
        <f>+Tabla32[[#This Row],[BALANCE INICIAL2]]+Tabla32[[#This Row],[ENTRADAS3]]-Tabla32[[#This Row],[SALIDAS4]]</f>
        <v>0</v>
      </c>
    </row>
    <row r="620" spans="1:15">
      <c r="A620" s="9" t="s">
        <v>29</v>
      </c>
      <c r="B620" t="s">
        <v>878</v>
      </c>
      <c r="C620" t="s">
        <v>102</v>
      </c>
      <c r="D620" t="s">
        <v>524</v>
      </c>
      <c r="F620" s="9" t="s">
        <v>908</v>
      </c>
      <c r="G620">
        <v>0</v>
      </c>
      <c r="H620">
        <v>0</v>
      </c>
      <c r="I620" s="34">
        <v>0</v>
      </c>
      <c r="J620">
        <f>+Tabla32[[#This Row],[BALANCE INICIAL]]+Tabla32[[#This Row],[ENTRADAS]]-Tabla32[[#This Row],[SALIDAS]]</f>
        <v>0</v>
      </c>
      <c r="K620" s="2">
        <v>387</v>
      </c>
      <c r="L620" s="2">
        <f>+Tabla32[[#This Row],[BALANCE INICIAL]]*Tabla32[[#This Row],[PRECIO]]</f>
        <v>0</v>
      </c>
      <c r="M620" s="2">
        <f>+Tabla32[[#This Row],[ENTRADAS]]*Tabla32[[#This Row],[PRECIO]]</f>
        <v>0</v>
      </c>
      <c r="N620" s="2">
        <f>+Tabla32[[#This Row],[SALIDAS]]*Tabla32[[#This Row],[PRECIO]]</f>
        <v>0</v>
      </c>
      <c r="O620" s="2">
        <f>+Tabla32[[#This Row],[BALANCE INICIAL2]]+Tabla32[[#This Row],[ENTRADAS3]]-Tabla32[[#This Row],[SALIDAS4]]</f>
        <v>0</v>
      </c>
    </row>
    <row r="621" spans="1:15">
      <c r="A621" s="9" t="s">
        <v>29</v>
      </c>
      <c r="B621" t="s">
        <v>878</v>
      </c>
      <c r="C621" t="s">
        <v>102</v>
      </c>
      <c r="D621" t="s">
        <v>619</v>
      </c>
      <c r="F621" s="9" t="s">
        <v>865</v>
      </c>
      <c r="G621">
        <v>6</v>
      </c>
      <c r="H621">
        <v>0</v>
      </c>
      <c r="I621" s="34">
        <v>0</v>
      </c>
      <c r="J621">
        <f>+Tabla32[[#This Row],[BALANCE INICIAL]]+Tabla32[[#This Row],[ENTRADAS]]-Tabla32[[#This Row],[SALIDAS]]</f>
        <v>6</v>
      </c>
      <c r="K621" s="2">
        <v>154.24</v>
      </c>
      <c r="L621" s="2">
        <f>+Tabla32[[#This Row],[BALANCE INICIAL]]*Tabla32[[#This Row],[PRECIO]]</f>
        <v>925.44</v>
      </c>
      <c r="M621" s="2">
        <f>+Tabla32[[#This Row],[ENTRADAS]]*Tabla32[[#This Row],[PRECIO]]</f>
        <v>0</v>
      </c>
      <c r="N621" s="2">
        <f>+Tabla32[[#This Row],[SALIDAS]]*Tabla32[[#This Row],[PRECIO]]</f>
        <v>0</v>
      </c>
      <c r="O621" s="2">
        <f>+Tabla32[[#This Row],[BALANCE INICIAL2]]+Tabla32[[#This Row],[ENTRADAS3]]-Tabla32[[#This Row],[SALIDAS4]]</f>
        <v>925.44</v>
      </c>
    </row>
    <row r="622" spans="1:15">
      <c r="A622" s="9" t="s">
        <v>59</v>
      </c>
      <c r="B622" t="s">
        <v>880</v>
      </c>
      <c r="C622" t="s">
        <v>107</v>
      </c>
      <c r="D622" t="s">
        <v>776</v>
      </c>
      <c r="F622" s="9" t="s">
        <v>820</v>
      </c>
      <c r="G622">
        <v>1</v>
      </c>
      <c r="H622">
        <v>0</v>
      </c>
      <c r="I622" s="34">
        <v>0</v>
      </c>
      <c r="J622">
        <f>+Tabla32[[#This Row],[BALANCE INICIAL]]+Tabla32[[#This Row],[ENTRADAS]]-Tabla32[[#This Row],[SALIDAS]]</f>
        <v>1</v>
      </c>
      <c r="K622" s="2">
        <v>600</v>
      </c>
      <c r="L622" s="2">
        <f>+Tabla32[[#This Row],[BALANCE INICIAL]]*Tabla32[[#This Row],[PRECIO]]</f>
        <v>600</v>
      </c>
      <c r="M622" s="2">
        <f>+Tabla32[[#This Row],[ENTRADAS]]*Tabla32[[#This Row],[PRECIO]]</f>
        <v>0</v>
      </c>
      <c r="N622" s="2">
        <f>+Tabla32[[#This Row],[SALIDAS]]*Tabla32[[#This Row],[PRECIO]]</f>
        <v>0</v>
      </c>
      <c r="O622" s="2">
        <f>+Tabla32[[#This Row],[BALANCE INICIAL2]]+Tabla32[[#This Row],[ENTRADAS3]]-Tabla32[[#This Row],[SALIDAS4]]</f>
        <v>600</v>
      </c>
    </row>
    <row r="623" spans="1:15">
      <c r="A623" s="9" t="s">
        <v>40</v>
      </c>
      <c r="B623" t="s">
        <v>900</v>
      </c>
      <c r="C623" t="s">
        <v>86</v>
      </c>
      <c r="D623" t="s">
        <v>298</v>
      </c>
      <c r="F623" s="9" t="s">
        <v>820</v>
      </c>
      <c r="G623">
        <v>3</v>
      </c>
      <c r="H623">
        <v>0</v>
      </c>
      <c r="I623" s="34">
        <v>0</v>
      </c>
      <c r="J623">
        <f>+Tabla32[[#This Row],[BALANCE INICIAL]]+Tabla32[[#This Row],[ENTRADAS]]-Tabla32[[#This Row],[SALIDAS]]</f>
        <v>3</v>
      </c>
      <c r="K623" s="2">
        <v>650.5</v>
      </c>
      <c r="L623" s="2">
        <f>+Tabla32[[#This Row],[BALANCE INICIAL]]*Tabla32[[#This Row],[PRECIO]]</f>
        <v>1951.5</v>
      </c>
      <c r="M623" s="2">
        <f>+Tabla32[[#This Row],[ENTRADAS]]*Tabla32[[#This Row],[PRECIO]]</f>
        <v>0</v>
      </c>
      <c r="N623" s="2">
        <f>+Tabla32[[#This Row],[SALIDAS]]*Tabla32[[#This Row],[PRECIO]]</f>
        <v>0</v>
      </c>
      <c r="O623" s="2">
        <f>+Tabla32[[#This Row],[BALANCE INICIAL2]]+Tabla32[[#This Row],[ENTRADAS3]]-Tabla32[[#This Row],[SALIDAS4]]</f>
        <v>1951.5</v>
      </c>
    </row>
    <row r="624" spans="1:15">
      <c r="A624" s="9" t="s">
        <v>59</v>
      </c>
      <c r="B624" t="s">
        <v>880</v>
      </c>
      <c r="C624" t="s">
        <v>107</v>
      </c>
      <c r="D624" t="s">
        <v>777</v>
      </c>
      <c r="F624" s="9" t="s">
        <v>820</v>
      </c>
      <c r="G624">
        <v>2</v>
      </c>
      <c r="H624">
        <v>0</v>
      </c>
      <c r="I624" s="34">
        <v>0</v>
      </c>
      <c r="J624">
        <f>+Tabla32[[#This Row],[BALANCE INICIAL]]+Tabla32[[#This Row],[ENTRADAS]]-Tabla32[[#This Row],[SALIDAS]]</f>
        <v>2</v>
      </c>
      <c r="K624" s="2">
        <v>600</v>
      </c>
      <c r="L624" s="2">
        <f>+Tabla32[[#This Row],[BALANCE INICIAL]]*Tabla32[[#This Row],[PRECIO]]</f>
        <v>1200</v>
      </c>
      <c r="M624" s="2">
        <f>+Tabla32[[#This Row],[ENTRADAS]]*Tabla32[[#This Row],[PRECIO]]</f>
        <v>0</v>
      </c>
      <c r="N624" s="2">
        <f>+Tabla32[[#This Row],[SALIDAS]]*Tabla32[[#This Row],[PRECIO]]</f>
        <v>0</v>
      </c>
      <c r="O624" s="2">
        <f>+Tabla32[[#This Row],[BALANCE INICIAL2]]+Tabla32[[#This Row],[ENTRADAS3]]-Tabla32[[#This Row],[SALIDAS4]]</f>
        <v>1200</v>
      </c>
    </row>
    <row r="625" spans="1:15">
      <c r="A625" s="9" t="s">
        <v>59</v>
      </c>
      <c r="B625" t="s">
        <v>880</v>
      </c>
      <c r="C625" t="s">
        <v>107</v>
      </c>
      <c r="D625" t="s">
        <v>778</v>
      </c>
      <c r="F625" s="9" t="s">
        <v>820</v>
      </c>
      <c r="G625">
        <v>9</v>
      </c>
      <c r="H625">
        <v>0</v>
      </c>
      <c r="I625" s="34">
        <v>0</v>
      </c>
      <c r="J625">
        <f>+Tabla32[[#This Row],[BALANCE INICIAL]]+Tabla32[[#This Row],[ENTRADAS]]-Tabla32[[#This Row],[SALIDAS]]</f>
        <v>9</v>
      </c>
      <c r="K625" s="2">
        <v>260</v>
      </c>
      <c r="L625" s="2">
        <f>+Tabla32[[#This Row],[BALANCE INICIAL]]*Tabla32[[#This Row],[PRECIO]]</f>
        <v>2340</v>
      </c>
      <c r="M625" s="2">
        <f>+Tabla32[[#This Row],[ENTRADAS]]*Tabla32[[#This Row],[PRECIO]]</f>
        <v>0</v>
      </c>
      <c r="N625" s="2">
        <f>+Tabla32[[#This Row],[SALIDAS]]*Tabla32[[#This Row],[PRECIO]]</f>
        <v>0</v>
      </c>
      <c r="O625" s="2">
        <f>+Tabla32[[#This Row],[BALANCE INICIAL2]]+Tabla32[[#This Row],[ENTRADAS3]]-Tabla32[[#This Row],[SALIDAS4]]</f>
        <v>2340</v>
      </c>
    </row>
    <row r="626" spans="1:15">
      <c r="A626" s="9" t="s">
        <v>34</v>
      </c>
      <c r="B626" t="s">
        <v>877</v>
      </c>
      <c r="C626" t="s">
        <v>104</v>
      </c>
      <c r="D626" t="s">
        <v>444</v>
      </c>
      <c r="F626" s="9" t="s">
        <v>820</v>
      </c>
      <c r="G626">
        <v>10</v>
      </c>
      <c r="H626">
        <v>0</v>
      </c>
      <c r="I626" s="34">
        <v>0</v>
      </c>
      <c r="J626">
        <f>+Tabla32[[#This Row],[BALANCE INICIAL]]+Tabla32[[#This Row],[ENTRADAS]]-Tabla32[[#This Row],[SALIDAS]]</f>
        <v>10</v>
      </c>
      <c r="K626" s="2">
        <v>9.98</v>
      </c>
      <c r="L626" s="2">
        <f>+Tabla32[[#This Row],[BALANCE INICIAL]]*Tabla32[[#This Row],[PRECIO]]</f>
        <v>99.800000000000011</v>
      </c>
      <c r="M626" s="2">
        <f>+Tabla32[[#This Row],[ENTRADAS]]*Tabla32[[#This Row],[PRECIO]]</f>
        <v>0</v>
      </c>
      <c r="N626" s="2">
        <f>+Tabla32[[#This Row],[SALIDAS]]*Tabla32[[#This Row],[PRECIO]]</f>
        <v>0</v>
      </c>
      <c r="O626" s="2">
        <f>+Tabla32[[#This Row],[BALANCE INICIAL2]]+Tabla32[[#This Row],[ENTRADAS3]]-Tabla32[[#This Row],[SALIDAS4]]</f>
        <v>99.800000000000011</v>
      </c>
    </row>
    <row r="627" spans="1:15">
      <c r="A627" s="9" t="s">
        <v>42</v>
      </c>
      <c r="B627" s="44">
        <v>1206010001</v>
      </c>
      <c r="C627" t="s">
        <v>88</v>
      </c>
      <c r="D627" t="s">
        <v>375</v>
      </c>
      <c r="F627" s="9" t="s">
        <v>820</v>
      </c>
      <c r="G627">
        <v>4</v>
      </c>
      <c r="H627">
        <v>0</v>
      </c>
      <c r="I627" s="34">
        <v>0</v>
      </c>
      <c r="J627">
        <f>+Tabla32[[#This Row],[BALANCE INICIAL]]+Tabla32[[#This Row],[ENTRADAS]]-Tabla32[[#This Row],[SALIDAS]]</f>
        <v>4</v>
      </c>
      <c r="K627" s="2">
        <v>9533.56</v>
      </c>
      <c r="L627" s="2">
        <f>+Tabla32[[#This Row],[BALANCE INICIAL]]*Tabla32[[#This Row],[PRECIO]]</f>
        <v>38134.239999999998</v>
      </c>
      <c r="M627" s="2">
        <f>+Tabla32[[#This Row],[ENTRADAS]]*Tabla32[[#This Row],[PRECIO]]</f>
        <v>0</v>
      </c>
      <c r="N627" s="2">
        <f>+Tabla32[[#This Row],[SALIDAS]]*Tabla32[[#This Row],[PRECIO]]</f>
        <v>0</v>
      </c>
      <c r="O627" s="2">
        <f>+Tabla32[[#This Row],[BALANCE INICIAL2]]+Tabla32[[#This Row],[ENTRADAS3]]-Tabla32[[#This Row],[SALIDAS4]]</f>
        <v>38134.239999999998</v>
      </c>
    </row>
    <row r="628" spans="1:15">
      <c r="A628" s="9" t="s">
        <v>42</v>
      </c>
      <c r="B628" s="44">
        <v>1206010001</v>
      </c>
      <c r="C628" t="s">
        <v>88</v>
      </c>
      <c r="D628" t="s">
        <v>376</v>
      </c>
      <c r="F628" s="9" t="s">
        <v>820</v>
      </c>
      <c r="G628">
        <v>2</v>
      </c>
      <c r="H628">
        <v>0</v>
      </c>
      <c r="I628" s="34">
        <v>0</v>
      </c>
      <c r="J628">
        <f>+Tabla32[[#This Row],[BALANCE INICIAL]]+Tabla32[[#This Row],[ENTRADAS]]-Tabla32[[#This Row],[SALIDAS]]</f>
        <v>2</v>
      </c>
      <c r="K628" s="2">
        <v>7873</v>
      </c>
      <c r="L628" s="2">
        <f>+Tabla32[[#This Row],[BALANCE INICIAL]]*Tabla32[[#This Row],[PRECIO]]</f>
        <v>15746</v>
      </c>
      <c r="M628" s="2">
        <f>+Tabla32[[#This Row],[ENTRADAS]]*Tabla32[[#This Row],[PRECIO]]</f>
        <v>0</v>
      </c>
      <c r="N628" s="2">
        <f>+Tabla32[[#This Row],[SALIDAS]]*Tabla32[[#This Row],[PRECIO]]</f>
        <v>0</v>
      </c>
      <c r="O628" s="2">
        <f>+Tabla32[[#This Row],[BALANCE INICIAL2]]+Tabla32[[#This Row],[ENTRADAS3]]-Tabla32[[#This Row],[SALIDAS4]]</f>
        <v>15746</v>
      </c>
    </row>
    <row r="629" spans="1:15">
      <c r="A629" s="9" t="s">
        <v>34</v>
      </c>
      <c r="B629" t="s">
        <v>877</v>
      </c>
      <c r="C629" t="s">
        <v>104</v>
      </c>
      <c r="D629" t="s">
        <v>461</v>
      </c>
      <c r="F629" s="9" t="s">
        <v>820</v>
      </c>
      <c r="G629">
        <v>1</v>
      </c>
      <c r="H629">
        <v>0</v>
      </c>
      <c r="I629" s="34">
        <v>0</v>
      </c>
      <c r="J629">
        <f>+Tabla32[[#This Row],[BALANCE INICIAL]]+Tabla32[[#This Row],[ENTRADAS]]-Tabla32[[#This Row],[SALIDAS]]</f>
        <v>1</v>
      </c>
      <c r="K629" s="2">
        <v>335</v>
      </c>
      <c r="L629" s="2">
        <f>+Tabla32[[#This Row],[BALANCE INICIAL]]*Tabla32[[#This Row],[PRECIO]]</f>
        <v>335</v>
      </c>
      <c r="M629" s="2">
        <f>+Tabla32[[#This Row],[ENTRADAS]]*Tabla32[[#This Row],[PRECIO]]</f>
        <v>0</v>
      </c>
      <c r="N629" s="2">
        <f>+Tabla32[[#This Row],[SALIDAS]]*Tabla32[[#This Row],[PRECIO]]</f>
        <v>0</v>
      </c>
      <c r="O629" s="2">
        <f>+Tabla32[[#This Row],[BALANCE INICIAL2]]+Tabla32[[#This Row],[ENTRADAS3]]-Tabla32[[#This Row],[SALIDAS4]]</f>
        <v>335</v>
      </c>
    </row>
    <row r="630" spans="1:15">
      <c r="A630" s="9" t="s">
        <v>34</v>
      </c>
      <c r="B630" t="s">
        <v>877</v>
      </c>
      <c r="C630" t="s">
        <v>104</v>
      </c>
      <c r="D630" t="s">
        <v>460</v>
      </c>
      <c r="F630" s="9" t="s">
        <v>820</v>
      </c>
      <c r="G630">
        <v>10</v>
      </c>
      <c r="H630">
        <v>0</v>
      </c>
      <c r="I630" s="34">
        <v>0</v>
      </c>
      <c r="J630">
        <f>+Tabla32[[#This Row],[BALANCE INICIAL]]+Tabla32[[#This Row],[ENTRADAS]]-Tabla32[[#This Row],[SALIDAS]]</f>
        <v>10</v>
      </c>
      <c r="K630" s="2">
        <v>297</v>
      </c>
      <c r="L630" s="2">
        <f>+Tabla32[[#This Row],[BALANCE INICIAL]]*Tabla32[[#This Row],[PRECIO]]</f>
        <v>2970</v>
      </c>
      <c r="M630" s="2">
        <f>+Tabla32[[#This Row],[ENTRADAS]]*Tabla32[[#This Row],[PRECIO]]</f>
        <v>0</v>
      </c>
      <c r="N630" s="2">
        <f>+Tabla32[[#This Row],[SALIDAS]]*Tabla32[[#This Row],[PRECIO]]</f>
        <v>0</v>
      </c>
      <c r="O630" s="2">
        <f>+Tabla32[[#This Row],[BALANCE INICIAL2]]+Tabla32[[#This Row],[ENTRADAS3]]-Tabla32[[#This Row],[SALIDAS4]]</f>
        <v>2970</v>
      </c>
    </row>
    <row r="631" spans="1:15">
      <c r="A631" s="9" t="s">
        <v>28</v>
      </c>
      <c r="B631" t="s">
        <v>884</v>
      </c>
      <c r="C631" t="s">
        <v>74</v>
      </c>
      <c r="D631" t="s">
        <v>299</v>
      </c>
      <c r="F631" s="9" t="s">
        <v>820</v>
      </c>
      <c r="G631">
        <v>6</v>
      </c>
      <c r="H631">
        <v>0</v>
      </c>
      <c r="I631" s="34">
        <v>1</v>
      </c>
      <c r="J631">
        <f>+Tabla32[[#This Row],[BALANCE INICIAL]]+Tabla32[[#This Row],[ENTRADAS]]-Tabla32[[#This Row],[SALIDAS]]</f>
        <v>5</v>
      </c>
      <c r="K631" s="2">
        <v>5</v>
      </c>
      <c r="L631" s="2">
        <f>+Tabla32[[#This Row],[BALANCE INICIAL]]*Tabla32[[#This Row],[PRECIO]]</f>
        <v>30</v>
      </c>
      <c r="M631" s="2">
        <f>+Tabla32[[#This Row],[ENTRADAS]]*Tabla32[[#This Row],[PRECIO]]</f>
        <v>0</v>
      </c>
      <c r="N631" s="2">
        <f>+Tabla32[[#This Row],[SALIDAS]]*Tabla32[[#This Row],[PRECIO]]</f>
        <v>5</v>
      </c>
      <c r="O631" s="2">
        <f>+Tabla32[[#This Row],[BALANCE INICIAL2]]+Tabla32[[#This Row],[ENTRADAS3]]-Tabla32[[#This Row],[SALIDAS4]]</f>
        <v>25</v>
      </c>
    </row>
    <row r="632" spans="1:15">
      <c r="A632" s="9" t="s">
        <v>25</v>
      </c>
      <c r="B632" t="s">
        <v>901</v>
      </c>
      <c r="C632" t="s">
        <v>67</v>
      </c>
      <c r="D632" t="s">
        <v>1101</v>
      </c>
      <c r="F632" s="9" t="s">
        <v>820</v>
      </c>
      <c r="G632">
        <v>18</v>
      </c>
      <c r="H632">
        <v>0</v>
      </c>
      <c r="I632" s="34">
        <v>0</v>
      </c>
      <c r="J632">
        <f>+Tabla32[[#This Row],[BALANCE INICIAL]]+Tabla32[[#This Row],[ENTRADAS]]-Tabla32[[#This Row],[SALIDAS]]</f>
        <v>18</v>
      </c>
      <c r="K632" s="2">
        <v>831.57</v>
      </c>
      <c r="L632" s="2">
        <f>+Tabla32[[#This Row],[BALANCE INICIAL]]*Tabla32[[#This Row],[PRECIO]]</f>
        <v>14968.26</v>
      </c>
      <c r="M632" s="2">
        <f>+Tabla32[[#This Row],[ENTRADAS]]*Tabla32[[#This Row],[PRECIO]]</f>
        <v>0</v>
      </c>
      <c r="N632" s="2">
        <f>+Tabla32[[#This Row],[SALIDAS]]*Tabla32[[#This Row],[PRECIO]]</f>
        <v>0</v>
      </c>
      <c r="O632" s="2">
        <f>+Tabla32[[#This Row],[BALANCE INICIAL2]]+Tabla32[[#This Row],[ENTRADAS3]]-Tabla32[[#This Row],[SALIDAS4]]</f>
        <v>14968.26</v>
      </c>
    </row>
    <row r="633" spans="1:15">
      <c r="A633" s="9" t="s">
        <v>42</v>
      </c>
      <c r="B633" s="44">
        <v>1206010001</v>
      </c>
      <c r="C633" t="s">
        <v>88</v>
      </c>
      <c r="D633" t="s">
        <v>1008</v>
      </c>
      <c r="F633" s="9" t="s">
        <v>820</v>
      </c>
      <c r="G633">
        <v>2</v>
      </c>
      <c r="H633">
        <v>0</v>
      </c>
      <c r="I633" s="34">
        <v>0</v>
      </c>
      <c r="J633">
        <f>+Tabla32[[#This Row],[BALANCE INICIAL]]+Tabla32[[#This Row],[ENTRADAS]]-Tabla32[[#This Row],[SALIDAS]]</f>
        <v>2</v>
      </c>
      <c r="K633" s="2">
        <v>1850</v>
      </c>
      <c r="L633" s="2">
        <f>+Tabla32[[#This Row],[BALANCE INICIAL]]*Tabla32[[#This Row],[PRECIO]]</f>
        <v>3700</v>
      </c>
      <c r="M633" s="2">
        <f>+Tabla32[[#This Row],[ENTRADAS]]*Tabla32[[#This Row],[PRECIO]]</f>
        <v>0</v>
      </c>
      <c r="N633" s="2">
        <f>+Tabla32[[#This Row],[SALIDAS]]*Tabla32[[#This Row],[PRECIO]]</f>
        <v>0</v>
      </c>
      <c r="O633" s="2">
        <f>+Tabla32[[#This Row],[BALANCE INICIAL2]]+Tabla32[[#This Row],[ENTRADAS3]]-Tabla32[[#This Row],[SALIDAS4]]</f>
        <v>3700</v>
      </c>
    </row>
    <row r="634" spans="1:15">
      <c r="A634" s="9" t="s">
        <v>59</v>
      </c>
      <c r="B634" t="s">
        <v>880</v>
      </c>
      <c r="C634" t="s">
        <v>107</v>
      </c>
      <c r="D634" t="s">
        <v>779</v>
      </c>
      <c r="F634" s="9" t="s">
        <v>820</v>
      </c>
      <c r="G634">
        <v>4</v>
      </c>
      <c r="H634">
        <v>0</v>
      </c>
      <c r="I634" s="34">
        <v>0</v>
      </c>
      <c r="J634">
        <f>+Tabla32[[#This Row],[BALANCE INICIAL]]+Tabla32[[#This Row],[ENTRADAS]]-Tabla32[[#This Row],[SALIDAS]]</f>
        <v>4</v>
      </c>
      <c r="K634" s="2">
        <v>172</v>
      </c>
      <c r="L634" s="2">
        <f>+Tabla32[[#This Row],[BALANCE INICIAL]]*Tabla32[[#This Row],[PRECIO]]</f>
        <v>688</v>
      </c>
      <c r="M634" s="2">
        <f>+Tabla32[[#This Row],[ENTRADAS]]*Tabla32[[#This Row],[PRECIO]]</f>
        <v>0</v>
      </c>
      <c r="N634" s="2">
        <f>+Tabla32[[#This Row],[SALIDAS]]*Tabla32[[#This Row],[PRECIO]]</f>
        <v>0</v>
      </c>
      <c r="O634" s="2">
        <f>+Tabla32[[#This Row],[BALANCE INICIAL2]]+Tabla32[[#This Row],[ENTRADAS3]]-Tabla32[[#This Row],[SALIDAS4]]</f>
        <v>688</v>
      </c>
    </row>
    <row r="635" spans="1:15">
      <c r="A635" s="9" t="s">
        <v>28</v>
      </c>
      <c r="B635" t="s">
        <v>884</v>
      </c>
      <c r="C635" t="s">
        <v>74</v>
      </c>
      <c r="D635" t="s">
        <v>1100</v>
      </c>
      <c r="F635" s="9" t="s">
        <v>820</v>
      </c>
      <c r="G635">
        <v>93</v>
      </c>
      <c r="H635">
        <v>0</v>
      </c>
      <c r="I635" s="34">
        <v>21</v>
      </c>
      <c r="J635">
        <f>+Tabla32[[#This Row],[BALANCE INICIAL]]+Tabla32[[#This Row],[ENTRADAS]]-Tabla32[[#This Row],[SALIDAS]]</f>
        <v>72</v>
      </c>
      <c r="K635" s="2">
        <v>148.47999999999999</v>
      </c>
      <c r="L635" s="2">
        <f>+Tabla32[[#This Row],[BALANCE INICIAL]]*Tabla32[[#This Row],[PRECIO]]</f>
        <v>13808.64</v>
      </c>
      <c r="M635" s="2">
        <f>+Tabla32[[#This Row],[ENTRADAS]]*Tabla32[[#This Row],[PRECIO]]</f>
        <v>0</v>
      </c>
      <c r="N635" s="2">
        <f>+Tabla32[[#This Row],[SALIDAS]]*Tabla32[[#This Row],[PRECIO]]</f>
        <v>3118.08</v>
      </c>
      <c r="O635" s="2">
        <f>+Tabla32[[#This Row],[BALANCE INICIAL2]]+Tabla32[[#This Row],[ENTRADAS3]]-Tabla32[[#This Row],[SALIDAS4]]</f>
        <v>10690.56</v>
      </c>
    </row>
    <row r="636" spans="1:15">
      <c r="A636" s="9" t="s">
        <v>41</v>
      </c>
      <c r="B636" t="s">
        <v>890</v>
      </c>
      <c r="C636" t="s">
        <v>87</v>
      </c>
      <c r="D636" t="s">
        <v>303</v>
      </c>
      <c r="F636" s="9" t="s">
        <v>855</v>
      </c>
      <c r="G636">
        <v>4</v>
      </c>
      <c r="H636">
        <v>0</v>
      </c>
      <c r="I636" s="34">
        <v>2</v>
      </c>
      <c r="J636">
        <f>+Tabla32[[#This Row],[BALANCE INICIAL]]+Tabla32[[#This Row],[ENTRADAS]]-Tabla32[[#This Row],[SALIDAS]]</f>
        <v>2</v>
      </c>
      <c r="K636" s="2">
        <v>140</v>
      </c>
      <c r="L636" s="2">
        <f>+Tabla32[[#This Row],[BALANCE INICIAL]]*Tabla32[[#This Row],[PRECIO]]</f>
        <v>560</v>
      </c>
      <c r="M636" s="2">
        <f>+Tabla32[[#This Row],[ENTRADAS]]*Tabla32[[#This Row],[PRECIO]]</f>
        <v>0</v>
      </c>
      <c r="N636" s="2">
        <f>+Tabla32[[#This Row],[SALIDAS]]*Tabla32[[#This Row],[PRECIO]]</f>
        <v>280</v>
      </c>
      <c r="O636" s="2">
        <f>+Tabla32[[#This Row],[BALANCE INICIAL2]]+Tabla32[[#This Row],[ENTRADAS3]]-Tabla32[[#This Row],[SALIDAS4]]</f>
        <v>280</v>
      </c>
    </row>
    <row r="637" spans="1:15">
      <c r="A637" s="9" t="s">
        <v>41</v>
      </c>
      <c r="B637" t="s">
        <v>890</v>
      </c>
      <c r="C637" t="s">
        <v>87</v>
      </c>
      <c r="D637" t="s">
        <v>304</v>
      </c>
      <c r="F637" s="9" t="s">
        <v>834</v>
      </c>
      <c r="G637">
        <v>2</v>
      </c>
      <c r="H637">
        <v>0</v>
      </c>
      <c r="I637" s="34">
        <v>0</v>
      </c>
      <c r="J637">
        <f>+Tabla32[[#This Row],[BALANCE INICIAL]]+Tabla32[[#This Row],[ENTRADAS]]-Tabla32[[#This Row],[SALIDAS]]</f>
        <v>2</v>
      </c>
      <c r="K637" s="2">
        <v>140</v>
      </c>
      <c r="L637" s="2">
        <f>+Tabla32[[#This Row],[BALANCE INICIAL]]*Tabla32[[#This Row],[PRECIO]]</f>
        <v>280</v>
      </c>
      <c r="M637" s="2">
        <f>+Tabla32[[#This Row],[ENTRADAS]]*Tabla32[[#This Row],[PRECIO]]</f>
        <v>0</v>
      </c>
      <c r="N637" s="2">
        <f>+Tabla32[[#This Row],[SALIDAS]]*Tabla32[[#This Row],[PRECIO]]</f>
        <v>0</v>
      </c>
      <c r="O637" s="2">
        <f>+Tabla32[[#This Row],[BALANCE INICIAL2]]+Tabla32[[#This Row],[ENTRADAS3]]-Tabla32[[#This Row],[SALIDAS4]]</f>
        <v>280</v>
      </c>
    </row>
    <row r="638" spans="1:15">
      <c r="A638" s="9" t="s">
        <v>41</v>
      </c>
      <c r="B638" t="s">
        <v>890</v>
      </c>
      <c r="C638" t="s">
        <v>87</v>
      </c>
      <c r="D638" t="s">
        <v>305</v>
      </c>
      <c r="F638" s="9" t="s">
        <v>834</v>
      </c>
      <c r="G638">
        <v>4</v>
      </c>
      <c r="H638">
        <v>0</v>
      </c>
      <c r="I638" s="34">
        <v>0</v>
      </c>
      <c r="J638">
        <f>+Tabla32[[#This Row],[BALANCE INICIAL]]+Tabla32[[#This Row],[ENTRADAS]]-Tabla32[[#This Row],[SALIDAS]]</f>
        <v>4</v>
      </c>
      <c r="K638" s="2">
        <v>140</v>
      </c>
      <c r="L638" s="2">
        <f>+Tabla32[[#This Row],[BALANCE INICIAL]]*Tabla32[[#This Row],[PRECIO]]</f>
        <v>560</v>
      </c>
      <c r="M638" s="2">
        <f>+Tabla32[[#This Row],[ENTRADAS]]*Tabla32[[#This Row],[PRECIO]]</f>
        <v>0</v>
      </c>
      <c r="N638" s="2">
        <f>+Tabla32[[#This Row],[SALIDAS]]*Tabla32[[#This Row],[PRECIO]]</f>
        <v>0</v>
      </c>
      <c r="O638" s="2">
        <f>+Tabla32[[#This Row],[BALANCE INICIAL2]]+Tabla32[[#This Row],[ENTRADAS3]]-Tabla32[[#This Row],[SALIDAS4]]</f>
        <v>560</v>
      </c>
    </row>
    <row r="639" spans="1:15">
      <c r="A639" s="9" t="s">
        <v>23</v>
      </c>
      <c r="B639" s="17" t="s">
        <v>881</v>
      </c>
      <c r="C639" t="s">
        <v>882</v>
      </c>
      <c r="D639" t="s">
        <v>946</v>
      </c>
      <c r="F639" s="9" t="s">
        <v>820</v>
      </c>
      <c r="G639">
        <v>200</v>
      </c>
      <c r="H639">
        <v>0</v>
      </c>
      <c r="I639" s="34">
        <v>0</v>
      </c>
      <c r="J639">
        <f>+Tabla32[[#This Row],[BALANCE INICIAL]]+Tabla32[[#This Row],[ENTRADAS]]-Tabla32[[#This Row],[SALIDAS]]</f>
        <v>200</v>
      </c>
      <c r="K639" s="2">
        <v>5.28</v>
      </c>
      <c r="L639" s="2">
        <f>+Tabla32[[#This Row],[BALANCE INICIAL]]*Tabla32[[#This Row],[PRECIO]]</f>
        <v>1056</v>
      </c>
      <c r="M639" s="2">
        <f>+Tabla32[[#This Row],[ENTRADAS]]*Tabla32[[#This Row],[PRECIO]]</f>
        <v>0</v>
      </c>
      <c r="N639" s="2">
        <f>+Tabla32[[#This Row],[SALIDAS]]*Tabla32[[#This Row],[PRECIO]]</f>
        <v>0</v>
      </c>
      <c r="O639" s="2">
        <f>+Tabla32[[#This Row],[BALANCE INICIAL2]]+Tabla32[[#This Row],[ENTRADAS3]]-Tabla32[[#This Row],[SALIDAS4]]</f>
        <v>1056</v>
      </c>
    </row>
    <row r="640" spans="1:15">
      <c r="A640" s="9" t="s">
        <v>59</v>
      </c>
      <c r="B640" t="s">
        <v>880</v>
      </c>
      <c r="C640" t="s">
        <v>107</v>
      </c>
      <c r="D640" t="s">
        <v>780</v>
      </c>
      <c r="F640" s="9" t="s">
        <v>820</v>
      </c>
      <c r="G640">
        <v>22</v>
      </c>
      <c r="H640">
        <v>0</v>
      </c>
      <c r="I640" s="34">
        <v>0</v>
      </c>
      <c r="J640">
        <f>+Tabla32[[#This Row],[BALANCE INICIAL]]+Tabla32[[#This Row],[ENTRADAS]]-Tabla32[[#This Row],[SALIDAS]]</f>
        <v>22</v>
      </c>
      <c r="K640" s="2">
        <v>525</v>
      </c>
      <c r="L640" s="2">
        <f>+Tabla32[[#This Row],[BALANCE INICIAL]]*Tabla32[[#This Row],[PRECIO]]</f>
        <v>11550</v>
      </c>
      <c r="M640" s="2">
        <f>+Tabla32[[#This Row],[ENTRADAS]]*Tabla32[[#This Row],[PRECIO]]</f>
        <v>0</v>
      </c>
      <c r="N640" s="2">
        <f>+Tabla32[[#This Row],[SALIDAS]]*Tabla32[[#This Row],[PRECIO]]</f>
        <v>0</v>
      </c>
      <c r="O640" s="2">
        <f>+Tabla32[[#This Row],[BALANCE INICIAL2]]+Tabla32[[#This Row],[ENTRADAS3]]-Tabla32[[#This Row],[SALIDAS4]]</f>
        <v>11550</v>
      </c>
    </row>
    <row r="641" spans="1:15">
      <c r="A641" s="9" t="s">
        <v>59</v>
      </c>
      <c r="B641" t="s">
        <v>880</v>
      </c>
      <c r="C641" t="s">
        <v>107</v>
      </c>
      <c r="D641" t="s">
        <v>781</v>
      </c>
      <c r="F641" s="9" t="s">
        <v>820</v>
      </c>
      <c r="G641">
        <v>22</v>
      </c>
      <c r="H641">
        <v>0</v>
      </c>
      <c r="I641" s="34">
        <v>0</v>
      </c>
      <c r="J641">
        <f>+Tabla32[[#This Row],[BALANCE INICIAL]]+Tabla32[[#This Row],[ENTRADAS]]-Tabla32[[#This Row],[SALIDAS]]</f>
        <v>22</v>
      </c>
      <c r="K641" s="2">
        <v>400</v>
      </c>
      <c r="L641" s="2">
        <f>+Tabla32[[#This Row],[BALANCE INICIAL]]*Tabla32[[#This Row],[PRECIO]]</f>
        <v>8800</v>
      </c>
      <c r="M641" s="2">
        <f>+Tabla32[[#This Row],[ENTRADAS]]*Tabla32[[#This Row],[PRECIO]]</f>
        <v>0</v>
      </c>
      <c r="N641" s="2">
        <f>+Tabla32[[#This Row],[SALIDAS]]*Tabla32[[#This Row],[PRECIO]]</f>
        <v>0</v>
      </c>
      <c r="O641" s="2">
        <f>+Tabla32[[#This Row],[BALANCE INICIAL2]]+Tabla32[[#This Row],[ENTRADAS3]]-Tabla32[[#This Row],[SALIDAS4]]</f>
        <v>8800</v>
      </c>
    </row>
    <row r="642" spans="1:15">
      <c r="A642" s="9" t="s">
        <v>34</v>
      </c>
      <c r="B642" t="s">
        <v>877</v>
      </c>
      <c r="C642" t="s">
        <v>104</v>
      </c>
      <c r="D642" t="s">
        <v>462</v>
      </c>
      <c r="F642" s="9" t="s">
        <v>820</v>
      </c>
      <c r="G642">
        <v>3</v>
      </c>
      <c r="H642">
        <v>0</v>
      </c>
      <c r="I642" s="34">
        <v>0</v>
      </c>
      <c r="J642">
        <f>+Tabla32[[#This Row],[BALANCE INICIAL]]+Tabla32[[#This Row],[ENTRADAS]]-Tabla32[[#This Row],[SALIDAS]]</f>
        <v>3</v>
      </c>
      <c r="K642" s="2">
        <v>4626</v>
      </c>
      <c r="L642" s="2">
        <f>+Tabla32[[#This Row],[BALANCE INICIAL]]*Tabla32[[#This Row],[PRECIO]]</f>
        <v>13878</v>
      </c>
      <c r="M642" s="2">
        <f>+Tabla32[[#This Row],[ENTRADAS]]*Tabla32[[#This Row],[PRECIO]]</f>
        <v>0</v>
      </c>
      <c r="N642" s="2">
        <f>+Tabla32[[#This Row],[SALIDAS]]*Tabla32[[#This Row],[PRECIO]]</f>
        <v>0</v>
      </c>
      <c r="O642" s="2">
        <f>+Tabla32[[#This Row],[BALANCE INICIAL2]]+Tabla32[[#This Row],[ENTRADAS3]]-Tabla32[[#This Row],[SALIDAS4]]</f>
        <v>13878</v>
      </c>
    </row>
    <row r="643" spans="1:15">
      <c r="A643" s="9" t="s">
        <v>59</v>
      </c>
      <c r="B643" t="s">
        <v>880</v>
      </c>
      <c r="C643" t="s">
        <v>107</v>
      </c>
      <c r="D643" t="s">
        <v>782</v>
      </c>
      <c r="F643" s="9" t="s">
        <v>820</v>
      </c>
      <c r="G643">
        <v>3</v>
      </c>
      <c r="H643">
        <v>0</v>
      </c>
      <c r="I643" s="34">
        <v>0</v>
      </c>
      <c r="J643">
        <f>+Tabla32[[#This Row],[BALANCE INICIAL]]+Tabla32[[#This Row],[ENTRADAS]]-Tabla32[[#This Row],[SALIDAS]]</f>
        <v>3</v>
      </c>
      <c r="K643" s="2">
        <v>1010.5</v>
      </c>
      <c r="L643" s="2">
        <f>+Tabla32[[#This Row],[BALANCE INICIAL]]*Tabla32[[#This Row],[PRECIO]]</f>
        <v>3031.5</v>
      </c>
      <c r="M643" s="2">
        <f>+Tabla32[[#This Row],[ENTRADAS]]*Tabla32[[#This Row],[PRECIO]]</f>
        <v>0</v>
      </c>
      <c r="N643" s="2">
        <f>+Tabla32[[#This Row],[SALIDAS]]*Tabla32[[#This Row],[PRECIO]]</f>
        <v>0</v>
      </c>
      <c r="O643" s="2">
        <f>+Tabla32[[#This Row],[BALANCE INICIAL2]]+Tabla32[[#This Row],[ENTRADAS3]]-Tabla32[[#This Row],[SALIDAS4]]</f>
        <v>3031.5</v>
      </c>
    </row>
    <row r="644" spans="1:15">
      <c r="A644" s="9" t="s">
        <v>59</v>
      </c>
      <c r="B644" t="s">
        <v>880</v>
      </c>
      <c r="C644" t="s">
        <v>107</v>
      </c>
      <c r="D644" t="s">
        <v>783</v>
      </c>
      <c r="F644" s="9" t="s">
        <v>820</v>
      </c>
      <c r="G644">
        <v>2</v>
      </c>
      <c r="H644">
        <v>0</v>
      </c>
      <c r="I644" s="34">
        <v>0</v>
      </c>
      <c r="J644">
        <f>+Tabla32[[#This Row],[BALANCE INICIAL]]+Tabla32[[#This Row],[ENTRADAS]]-Tabla32[[#This Row],[SALIDAS]]</f>
        <v>2</v>
      </c>
      <c r="K644" s="2">
        <v>900</v>
      </c>
      <c r="L644" s="2">
        <f>+Tabla32[[#This Row],[BALANCE INICIAL]]*Tabla32[[#This Row],[PRECIO]]</f>
        <v>1800</v>
      </c>
      <c r="M644" s="2">
        <f>+Tabla32[[#This Row],[ENTRADAS]]*Tabla32[[#This Row],[PRECIO]]</f>
        <v>0</v>
      </c>
      <c r="N644" s="2">
        <f>+Tabla32[[#This Row],[SALIDAS]]*Tabla32[[#This Row],[PRECIO]]</f>
        <v>0</v>
      </c>
      <c r="O644" s="2">
        <f>+Tabla32[[#This Row],[BALANCE INICIAL2]]+Tabla32[[#This Row],[ENTRADAS3]]-Tabla32[[#This Row],[SALIDAS4]]</f>
        <v>1800</v>
      </c>
    </row>
    <row r="645" spans="1:15">
      <c r="A645" s="9" t="s">
        <v>59</v>
      </c>
      <c r="B645" t="s">
        <v>880</v>
      </c>
      <c r="C645" t="s">
        <v>107</v>
      </c>
      <c r="D645" t="s">
        <v>784</v>
      </c>
      <c r="F645" s="9" t="s">
        <v>820</v>
      </c>
      <c r="G645">
        <v>3</v>
      </c>
      <c r="H645">
        <v>0</v>
      </c>
      <c r="I645" s="34">
        <v>0</v>
      </c>
      <c r="J645">
        <f>+Tabla32[[#This Row],[BALANCE INICIAL]]+Tabla32[[#This Row],[ENTRADAS]]-Tabla32[[#This Row],[SALIDAS]]</f>
        <v>3</v>
      </c>
      <c r="K645" s="2">
        <v>950</v>
      </c>
      <c r="L645" s="2">
        <f>+Tabla32[[#This Row],[BALANCE INICIAL]]*Tabla32[[#This Row],[PRECIO]]</f>
        <v>2850</v>
      </c>
      <c r="M645" s="2">
        <f>+Tabla32[[#This Row],[ENTRADAS]]*Tabla32[[#This Row],[PRECIO]]</f>
        <v>0</v>
      </c>
      <c r="N645" s="2">
        <f>+Tabla32[[#This Row],[SALIDAS]]*Tabla32[[#This Row],[PRECIO]]</f>
        <v>0</v>
      </c>
      <c r="O645" s="2">
        <f>+Tabla32[[#This Row],[BALANCE INICIAL2]]+Tabla32[[#This Row],[ENTRADAS3]]-Tabla32[[#This Row],[SALIDAS4]]</f>
        <v>2850</v>
      </c>
    </row>
    <row r="646" spans="1:15">
      <c r="A646" s="9" t="s">
        <v>59</v>
      </c>
      <c r="B646" t="s">
        <v>880</v>
      </c>
      <c r="C646" t="s">
        <v>107</v>
      </c>
      <c r="D646" t="s">
        <v>785</v>
      </c>
      <c r="F646" s="9" t="s">
        <v>820</v>
      </c>
      <c r="G646">
        <v>8</v>
      </c>
      <c r="H646">
        <v>0</v>
      </c>
      <c r="I646" s="34">
        <v>0</v>
      </c>
      <c r="J646">
        <f>+Tabla32[[#This Row],[BALANCE INICIAL]]+Tabla32[[#This Row],[ENTRADAS]]-Tabla32[[#This Row],[SALIDAS]]</f>
        <v>8</v>
      </c>
      <c r="K646" s="2">
        <v>90</v>
      </c>
      <c r="L646" s="2">
        <f>+Tabla32[[#This Row],[BALANCE INICIAL]]*Tabla32[[#This Row],[PRECIO]]</f>
        <v>720</v>
      </c>
      <c r="M646" s="2">
        <f>+Tabla32[[#This Row],[ENTRADAS]]*Tabla32[[#This Row],[PRECIO]]</f>
        <v>0</v>
      </c>
      <c r="N646" s="2">
        <f>+Tabla32[[#This Row],[SALIDAS]]*Tabla32[[#This Row],[PRECIO]]</f>
        <v>0</v>
      </c>
      <c r="O646" s="2">
        <f>+Tabla32[[#This Row],[BALANCE INICIAL2]]+Tabla32[[#This Row],[ENTRADAS3]]-Tabla32[[#This Row],[SALIDAS4]]</f>
        <v>720</v>
      </c>
    </row>
    <row r="647" spans="1:15">
      <c r="A647" s="9" t="s">
        <v>33</v>
      </c>
      <c r="B647" s="17" t="s">
        <v>879</v>
      </c>
      <c r="C647" t="s">
        <v>78</v>
      </c>
      <c r="D647" t="s">
        <v>306</v>
      </c>
      <c r="F647" s="9" t="s">
        <v>1079</v>
      </c>
      <c r="G647">
        <v>94</v>
      </c>
      <c r="H647">
        <v>0</v>
      </c>
      <c r="I647" s="34">
        <v>0</v>
      </c>
      <c r="J647">
        <f>+Tabla32[[#This Row],[BALANCE INICIAL]]+Tabla32[[#This Row],[ENTRADAS]]-Tabla32[[#This Row],[SALIDAS]]</f>
        <v>94</v>
      </c>
      <c r="K647" s="2">
        <v>25</v>
      </c>
      <c r="L647" s="2">
        <f>+Tabla32[[#This Row],[BALANCE INICIAL]]*Tabla32[[#This Row],[PRECIO]]</f>
        <v>2350</v>
      </c>
      <c r="M647" s="2">
        <f>+Tabla32[[#This Row],[ENTRADAS]]*Tabla32[[#This Row],[PRECIO]]</f>
        <v>0</v>
      </c>
      <c r="N647" s="2">
        <f>+Tabla32[[#This Row],[SALIDAS]]*Tabla32[[#This Row],[PRECIO]]</f>
        <v>0</v>
      </c>
      <c r="O647" s="2">
        <f>+Tabla32[[#This Row],[BALANCE INICIAL2]]+Tabla32[[#This Row],[ENTRADAS3]]-Tabla32[[#This Row],[SALIDAS4]]</f>
        <v>2350</v>
      </c>
    </row>
    <row r="648" spans="1:15">
      <c r="A648" s="9" t="s">
        <v>41</v>
      </c>
      <c r="B648" t="s">
        <v>890</v>
      </c>
      <c r="C648" t="s">
        <v>87</v>
      </c>
      <c r="D648" t="s">
        <v>307</v>
      </c>
      <c r="F648" s="9" t="s">
        <v>820</v>
      </c>
      <c r="G648">
        <v>215</v>
      </c>
      <c r="H648">
        <v>0</v>
      </c>
      <c r="I648" s="34">
        <v>0</v>
      </c>
      <c r="J648">
        <f>+Tabla32[[#This Row],[BALANCE INICIAL]]+Tabla32[[#This Row],[ENTRADAS]]-Tabla32[[#This Row],[SALIDAS]]</f>
        <v>215</v>
      </c>
      <c r="K648" s="2">
        <v>25</v>
      </c>
      <c r="L648" s="2">
        <f>+Tabla32[[#This Row],[BALANCE INICIAL]]*Tabla32[[#This Row],[PRECIO]]</f>
        <v>5375</v>
      </c>
      <c r="M648" s="2">
        <f>+Tabla32[[#This Row],[ENTRADAS]]*Tabla32[[#This Row],[PRECIO]]</f>
        <v>0</v>
      </c>
      <c r="N648" s="2">
        <f>+Tabla32[[#This Row],[SALIDAS]]*Tabla32[[#This Row],[PRECIO]]</f>
        <v>0</v>
      </c>
      <c r="O648" s="2">
        <f>+Tabla32[[#This Row],[BALANCE INICIAL2]]+Tabla32[[#This Row],[ENTRADAS3]]-Tabla32[[#This Row],[SALIDAS4]]</f>
        <v>5375</v>
      </c>
    </row>
    <row r="649" spans="1:15">
      <c r="A649" s="9" t="s">
        <v>41</v>
      </c>
      <c r="B649" t="s">
        <v>890</v>
      </c>
      <c r="C649" t="s">
        <v>87</v>
      </c>
      <c r="D649" t="s">
        <v>308</v>
      </c>
      <c r="F649" s="9" t="s">
        <v>826</v>
      </c>
      <c r="G649">
        <v>6</v>
      </c>
      <c r="H649">
        <v>0</v>
      </c>
      <c r="I649" s="34">
        <v>0</v>
      </c>
      <c r="J649">
        <f>+Tabla32[[#This Row],[BALANCE INICIAL]]+Tabla32[[#This Row],[ENTRADAS]]-Tabla32[[#This Row],[SALIDAS]]</f>
        <v>6</v>
      </c>
      <c r="K649" s="2">
        <v>14.95</v>
      </c>
      <c r="L649" s="2">
        <f>+Tabla32[[#This Row],[BALANCE INICIAL]]*Tabla32[[#This Row],[PRECIO]]</f>
        <v>89.699999999999989</v>
      </c>
      <c r="M649" s="2">
        <f>+Tabla32[[#This Row],[ENTRADAS]]*Tabla32[[#This Row],[PRECIO]]</f>
        <v>0</v>
      </c>
      <c r="N649" s="2">
        <f>+Tabla32[[#This Row],[SALIDAS]]*Tabla32[[#This Row],[PRECIO]]</f>
        <v>0</v>
      </c>
      <c r="O649" s="2">
        <f>+Tabla32[[#This Row],[BALANCE INICIAL2]]+Tabla32[[#This Row],[ENTRADAS3]]-Tabla32[[#This Row],[SALIDAS4]]</f>
        <v>89.699999999999989</v>
      </c>
    </row>
    <row r="650" spans="1:15">
      <c r="A650" s="9" t="s">
        <v>29</v>
      </c>
      <c r="B650" t="s">
        <v>878</v>
      </c>
      <c r="C650" t="s">
        <v>102</v>
      </c>
      <c r="D650" t="s">
        <v>620</v>
      </c>
      <c r="F650" s="9" t="s">
        <v>834</v>
      </c>
      <c r="G650">
        <v>2</v>
      </c>
      <c r="H650">
        <v>0</v>
      </c>
      <c r="I650" s="34">
        <v>0</v>
      </c>
      <c r="J650">
        <f>+Tabla32[[#This Row],[BALANCE INICIAL]]+Tabla32[[#This Row],[ENTRADAS]]-Tabla32[[#This Row],[SALIDAS]]</f>
        <v>2</v>
      </c>
      <c r="K650" s="2">
        <v>120</v>
      </c>
      <c r="L650" s="2">
        <f>+Tabla32[[#This Row],[BALANCE INICIAL]]*Tabla32[[#This Row],[PRECIO]]</f>
        <v>240</v>
      </c>
      <c r="M650" s="2">
        <f>+Tabla32[[#This Row],[ENTRADAS]]*Tabla32[[#This Row],[PRECIO]]</f>
        <v>0</v>
      </c>
      <c r="N650" s="2">
        <f>+Tabla32[[#This Row],[SALIDAS]]*Tabla32[[#This Row],[PRECIO]]</f>
        <v>0</v>
      </c>
      <c r="O650" s="2">
        <f>+Tabla32[[#This Row],[BALANCE INICIAL2]]+Tabla32[[#This Row],[ENTRADAS3]]-Tabla32[[#This Row],[SALIDAS4]]</f>
        <v>240</v>
      </c>
    </row>
    <row r="651" spans="1:15">
      <c r="A651" s="9" t="s">
        <v>23</v>
      </c>
      <c r="B651" s="17" t="s">
        <v>881</v>
      </c>
      <c r="C651" t="s">
        <v>882</v>
      </c>
      <c r="D651" t="s">
        <v>425</v>
      </c>
      <c r="F651" s="9" t="s">
        <v>820</v>
      </c>
      <c r="G651">
        <v>10</v>
      </c>
      <c r="H651">
        <v>0</v>
      </c>
      <c r="I651" s="34">
        <v>0</v>
      </c>
      <c r="J651">
        <f>+Tabla32[[#This Row],[BALANCE INICIAL]]+Tabla32[[#This Row],[ENTRADAS]]-Tabla32[[#This Row],[SALIDAS]]</f>
        <v>10</v>
      </c>
      <c r="K651" s="2">
        <v>55</v>
      </c>
      <c r="L651" s="2">
        <f>+Tabla32[[#This Row],[BALANCE INICIAL]]*Tabla32[[#This Row],[PRECIO]]</f>
        <v>550</v>
      </c>
      <c r="M651" s="2">
        <f>+Tabla32[[#This Row],[ENTRADAS]]*Tabla32[[#This Row],[PRECIO]]</f>
        <v>0</v>
      </c>
      <c r="N651" s="2">
        <f>+Tabla32[[#This Row],[SALIDAS]]*Tabla32[[#This Row],[PRECIO]]</f>
        <v>0</v>
      </c>
      <c r="O651" s="2">
        <f>+Tabla32[[#This Row],[BALANCE INICIAL2]]+Tabla32[[#This Row],[ENTRADAS3]]-Tabla32[[#This Row],[SALIDAS4]]</f>
        <v>550</v>
      </c>
    </row>
    <row r="652" spans="1:15">
      <c r="A652" s="9" t="s">
        <v>28</v>
      </c>
      <c r="B652" t="s">
        <v>884</v>
      </c>
      <c r="C652" t="s">
        <v>74</v>
      </c>
      <c r="D652" t="s">
        <v>309</v>
      </c>
      <c r="F652" s="9" t="s">
        <v>826</v>
      </c>
      <c r="G652">
        <v>327</v>
      </c>
      <c r="H652">
        <v>0</v>
      </c>
      <c r="I652" s="34">
        <v>3</v>
      </c>
      <c r="J652">
        <f>+Tabla32[[#This Row],[BALANCE INICIAL]]+Tabla32[[#This Row],[ENTRADAS]]-Tabla32[[#This Row],[SALIDAS]]</f>
        <v>324</v>
      </c>
      <c r="K652" s="2">
        <v>25</v>
      </c>
      <c r="L652" s="2">
        <f>+Tabla32[[#This Row],[BALANCE INICIAL]]*Tabla32[[#This Row],[PRECIO]]</f>
        <v>8175</v>
      </c>
      <c r="M652" s="2">
        <f>+Tabla32[[#This Row],[ENTRADAS]]*Tabla32[[#This Row],[PRECIO]]</f>
        <v>0</v>
      </c>
      <c r="N652" s="2">
        <f>+Tabla32[[#This Row],[SALIDAS]]*Tabla32[[#This Row],[PRECIO]]</f>
        <v>75</v>
      </c>
      <c r="O652" s="2">
        <f>+Tabla32[[#This Row],[BALANCE INICIAL2]]+Tabla32[[#This Row],[ENTRADAS3]]-Tabla32[[#This Row],[SALIDAS4]]</f>
        <v>8100</v>
      </c>
    </row>
    <row r="653" spans="1:15">
      <c r="A653" s="9" t="s">
        <v>28</v>
      </c>
      <c r="B653" t="s">
        <v>884</v>
      </c>
      <c r="C653" t="s">
        <v>74</v>
      </c>
      <c r="D653" t="s">
        <v>310</v>
      </c>
      <c r="F653" s="9" t="s">
        <v>826</v>
      </c>
      <c r="G653">
        <v>453</v>
      </c>
      <c r="H653">
        <v>0</v>
      </c>
      <c r="I653" s="34">
        <v>0</v>
      </c>
      <c r="J653">
        <f>+Tabla32[[#This Row],[BALANCE INICIAL]]+Tabla32[[#This Row],[ENTRADAS]]-Tabla32[[#This Row],[SALIDAS]]</f>
        <v>453</v>
      </c>
      <c r="K653" s="2">
        <v>3.95</v>
      </c>
      <c r="L653" s="2">
        <f>+Tabla32[[#This Row],[BALANCE INICIAL]]*Tabla32[[#This Row],[PRECIO]]</f>
        <v>1789.3500000000001</v>
      </c>
      <c r="M653" s="2">
        <f>+Tabla32[[#This Row],[ENTRADAS]]*Tabla32[[#This Row],[PRECIO]]</f>
        <v>0</v>
      </c>
      <c r="N653" s="2">
        <f>+Tabla32[[#This Row],[SALIDAS]]*Tabla32[[#This Row],[PRECIO]]</f>
        <v>0</v>
      </c>
      <c r="O653" s="2">
        <f>+Tabla32[[#This Row],[BALANCE INICIAL2]]+Tabla32[[#This Row],[ENTRADAS3]]-Tabla32[[#This Row],[SALIDAS4]]</f>
        <v>1789.3500000000001</v>
      </c>
    </row>
    <row r="654" spans="1:15">
      <c r="A654" s="9" t="s">
        <v>29</v>
      </c>
      <c r="B654" t="s">
        <v>878</v>
      </c>
      <c r="C654" t="s">
        <v>102</v>
      </c>
      <c r="D654" t="s">
        <v>622</v>
      </c>
      <c r="F654" s="9" t="s">
        <v>865</v>
      </c>
      <c r="G654">
        <v>1</v>
      </c>
      <c r="H654">
        <v>0</v>
      </c>
      <c r="I654" s="34">
        <v>0</v>
      </c>
      <c r="J654">
        <f>+Tabla32[[#This Row],[BALANCE INICIAL]]+Tabla32[[#This Row],[ENTRADAS]]-Tabla32[[#This Row],[SALIDAS]]</f>
        <v>1</v>
      </c>
      <c r="K654" s="2">
        <v>42</v>
      </c>
      <c r="L654" s="2">
        <f>+Tabla32[[#This Row],[BALANCE INICIAL]]*Tabla32[[#This Row],[PRECIO]]</f>
        <v>42</v>
      </c>
      <c r="M654" s="2">
        <f>+Tabla32[[#This Row],[ENTRADAS]]*Tabla32[[#This Row],[PRECIO]]</f>
        <v>0</v>
      </c>
      <c r="N654" s="2">
        <f>+Tabla32[[#This Row],[SALIDAS]]*Tabla32[[#This Row],[PRECIO]]</f>
        <v>0</v>
      </c>
      <c r="O654" s="2">
        <f>+Tabla32[[#This Row],[BALANCE INICIAL2]]+Tabla32[[#This Row],[ENTRADAS3]]-Tabla32[[#This Row],[SALIDAS4]]</f>
        <v>42</v>
      </c>
    </row>
    <row r="655" spans="1:15">
      <c r="A655" s="9" t="s">
        <v>29</v>
      </c>
      <c r="B655" t="s">
        <v>878</v>
      </c>
      <c r="C655" t="s">
        <v>102</v>
      </c>
      <c r="D655" t="s">
        <v>621</v>
      </c>
      <c r="F655" s="9" t="s">
        <v>871</v>
      </c>
      <c r="G655">
        <v>9</v>
      </c>
      <c r="H655">
        <v>0</v>
      </c>
      <c r="I655" s="34">
        <v>0</v>
      </c>
      <c r="J655">
        <f>+Tabla32[[#This Row],[BALANCE INICIAL]]+Tabla32[[#This Row],[ENTRADAS]]-Tabla32[[#This Row],[SALIDAS]]</f>
        <v>9</v>
      </c>
      <c r="K655" s="2">
        <v>195</v>
      </c>
      <c r="L655" s="2">
        <f>+Tabla32[[#This Row],[BALANCE INICIAL]]*Tabla32[[#This Row],[PRECIO]]</f>
        <v>1755</v>
      </c>
      <c r="M655" s="2">
        <f>+Tabla32[[#This Row],[ENTRADAS]]*Tabla32[[#This Row],[PRECIO]]</f>
        <v>0</v>
      </c>
      <c r="N655" s="2">
        <f>+Tabla32[[#This Row],[SALIDAS]]*Tabla32[[#This Row],[PRECIO]]</f>
        <v>0</v>
      </c>
      <c r="O655" s="2">
        <f>+Tabla32[[#This Row],[BALANCE INICIAL2]]+Tabla32[[#This Row],[ENTRADAS3]]-Tabla32[[#This Row],[SALIDAS4]]</f>
        <v>1755</v>
      </c>
    </row>
    <row r="656" spans="1:15">
      <c r="A656" s="9" t="s">
        <v>29</v>
      </c>
      <c r="B656" t="s">
        <v>878</v>
      </c>
      <c r="C656" t="s">
        <v>102</v>
      </c>
      <c r="D656" t="s">
        <v>623</v>
      </c>
      <c r="F656" s="9" t="s">
        <v>865</v>
      </c>
      <c r="G656">
        <v>1</v>
      </c>
      <c r="H656">
        <v>0</v>
      </c>
      <c r="I656" s="34">
        <v>0</v>
      </c>
      <c r="J656">
        <f>+Tabla32[[#This Row],[BALANCE INICIAL]]+Tabla32[[#This Row],[ENTRADAS]]-Tabla32[[#This Row],[SALIDAS]]</f>
        <v>1</v>
      </c>
      <c r="K656" s="2">
        <v>340</v>
      </c>
      <c r="L656" s="2">
        <f>+Tabla32[[#This Row],[BALANCE INICIAL]]*Tabla32[[#This Row],[PRECIO]]</f>
        <v>340</v>
      </c>
      <c r="M656" s="2">
        <f>+Tabla32[[#This Row],[ENTRADAS]]*Tabla32[[#This Row],[PRECIO]]</f>
        <v>0</v>
      </c>
      <c r="N656" s="2">
        <f>+Tabla32[[#This Row],[SALIDAS]]*Tabla32[[#This Row],[PRECIO]]</f>
        <v>0</v>
      </c>
      <c r="O656" s="2">
        <f>+Tabla32[[#This Row],[BALANCE INICIAL2]]+Tabla32[[#This Row],[ENTRADAS3]]-Tabla32[[#This Row],[SALIDAS4]]</f>
        <v>340</v>
      </c>
    </row>
    <row r="657" spans="1:15">
      <c r="A657" s="9" t="s">
        <v>29</v>
      </c>
      <c r="B657" t="s">
        <v>878</v>
      </c>
      <c r="C657" t="s">
        <v>102</v>
      </c>
      <c r="D657" t="s">
        <v>624</v>
      </c>
      <c r="F657" s="9" t="s">
        <v>825</v>
      </c>
      <c r="G657">
        <v>1</v>
      </c>
      <c r="H657">
        <v>0</v>
      </c>
      <c r="I657" s="34">
        <v>0</v>
      </c>
      <c r="J657">
        <f>+Tabla32[[#This Row],[BALANCE INICIAL]]+Tabla32[[#This Row],[ENTRADAS]]-Tabla32[[#This Row],[SALIDAS]]</f>
        <v>1</v>
      </c>
      <c r="K657" s="2">
        <v>297.95</v>
      </c>
      <c r="L657" s="2">
        <f>+Tabla32[[#This Row],[BALANCE INICIAL]]*Tabla32[[#This Row],[PRECIO]]</f>
        <v>297.95</v>
      </c>
      <c r="M657" s="2">
        <f>+Tabla32[[#This Row],[ENTRADAS]]*Tabla32[[#This Row],[PRECIO]]</f>
        <v>0</v>
      </c>
      <c r="N657" s="2">
        <f>+Tabla32[[#This Row],[SALIDAS]]*Tabla32[[#This Row],[PRECIO]]</f>
        <v>0</v>
      </c>
      <c r="O657" s="2">
        <f>+Tabla32[[#This Row],[BALANCE INICIAL2]]+Tabla32[[#This Row],[ENTRADAS3]]-Tabla32[[#This Row],[SALIDAS4]]</f>
        <v>297.95</v>
      </c>
    </row>
    <row r="658" spans="1:15">
      <c r="A658" s="9" t="s">
        <v>29</v>
      </c>
      <c r="B658" t="s">
        <v>878</v>
      </c>
      <c r="C658" t="s">
        <v>102</v>
      </c>
      <c r="D658" t="s">
        <v>625</v>
      </c>
      <c r="F658" s="9" t="s">
        <v>865</v>
      </c>
      <c r="G658">
        <v>6</v>
      </c>
      <c r="H658">
        <v>0</v>
      </c>
      <c r="I658" s="34">
        <v>0</v>
      </c>
      <c r="J658">
        <f>+Tabla32[[#This Row],[BALANCE INICIAL]]+Tabla32[[#This Row],[ENTRADAS]]-Tabla32[[#This Row],[SALIDAS]]</f>
        <v>6</v>
      </c>
      <c r="K658" s="2">
        <v>312</v>
      </c>
      <c r="L658" s="2">
        <f>+Tabla32[[#This Row],[BALANCE INICIAL]]*Tabla32[[#This Row],[PRECIO]]</f>
        <v>1872</v>
      </c>
      <c r="M658" s="2">
        <f>+Tabla32[[#This Row],[ENTRADAS]]*Tabla32[[#This Row],[PRECIO]]</f>
        <v>0</v>
      </c>
      <c r="N658" s="2">
        <f>+Tabla32[[#This Row],[SALIDAS]]*Tabla32[[#This Row],[PRECIO]]</f>
        <v>0</v>
      </c>
      <c r="O658" s="2">
        <f>+Tabla32[[#This Row],[BALANCE INICIAL2]]+Tabla32[[#This Row],[ENTRADAS3]]-Tabla32[[#This Row],[SALIDAS4]]</f>
        <v>1872</v>
      </c>
    </row>
    <row r="659" spans="1:15">
      <c r="A659" s="9" t="s">
        <v>29</v>
      </c>
      <c r="B659" t="s">
        <v>878</v>
      </c>
      <c r="C659" t="s">
        <v>102</v>
      </c>
      <c r="D659" t="s">
        <v>786</v>
      </c>
      <c r="F659" s="9" t="s">
        <v>865</v>
      </c>
      <c r="G659">
        <v>0</v>
      </c>
      <c r="H659">
        <v>0</v>
      </c>
      <c r="I659" s="34">
        <v>0</v>
      </c>
      <c r="J659">
        <f>+Tabla32[[#This Row],[BALANCE INICIAL]]+Tabla32[[#This Row],[ENTRADAS]]-Tabla32[[#This Row],[SALIDAS]]</f>
        <v>0</v>
      </c>
      <c r="K659" s="2">
        <v>170</v>
      </c>
      <c r="L659" s="2">
        <f>+Tabla32[[#This Row],[BALANCE INICIAL]]*Tabla32[[#This Row],[PRECIO]]</f>
        <v>0</v>
      </c>
      <c r="M659" s="2">
        <f>+Tabla32[[#This Row],[ENTRADAS]]*Tabla32[[#This Row],[PRECIO]]</f>
        <v>0</v>
      </c>
      <c r="N659" s="2">
        <f>+Tabla32[[#This Row],[SALIDAS]]*Tabla32[[#This Row],[PRECIO]]</f>
        <v>0</v>
      </c>
      <c r="O659" s="2">
        <f>+Tabla32[[#This Row],[BALANCE INICIAL2]]+Tabla32[[#This Row],[ENTRADAS3]]-Tabla32[[#This Row],[SALIDAS4]]</f>
        <v>0</v>
      </c>
    </row>
    <row r="660" spans="1:15">
      <c r="A660" s="9" t="s">
        <v>29</v>
      </c>
      <c r="B660" t="s">
        <v>878</v>
      </c>
      <c r="C660" t="s">
        <v>102</v>
      </c>
      <c r="D660" t="s">
        <v>626</v>
      </c>
      <c r="F660" s="9" t="s">
        <v>865</v>
      </c>
      <c r="G660">
        <v>1</v>
      </c>
      <c r="H660">
        <v>0</v>
      </c>
      <c r="I660" s="34">
        <v>0</v>
      </c>
      <c r="J660">
        <f>+Tabla32[[#This Row],[BALANCE INICIAL]]+Tabla32[[#This Row],[ENTRADAS]]-Tabla32[[#This Row],[SALIDAS]]</f>
        <v>1</v>
      </c>
      <c r="K660" s="2">
        <v>275</v>
      </c>
      <c r="L660" s="2">
        <f>+Tabla32[[#This Row],[BALANCE INICIAL]]*Tabla32[[#This Row],[PRECIO]]</f>
        <v>275</v>
      </c>
      <c r="M660" s="2">
        <f>+Tabla32[[#This Row],[ENTRADAS]]*Tabla32[[#This Row],[PRECIO]]</f>
        <v>0</v>
      </c>
      <c r="N660" s="2">
        <f>+Tabla32[[#This Row],[SALIDAS]]*Tabla32[[#This Row],[PRECIO]]</f>
        <v>0</v>
      </c>
      <c r="O660" s="2">
        <f>+Tabla32[[#This Row],[BALANCE INICIAL2]]+Tabla32[[#This Row],[ENTRADAS3]]-Tabla32[[#This Row],[SALIDAS4]]</f>
        <v>275</v>
      </c>
    </row>
    <row r="661" spans="1:15">
      <c r="A661" s="9" t="s">
        <v>29</v>
      </c>
      <c r="B661" t="s">
        <v>878</v>
      </c>
      <c r="C661" t="s">
        <v>102</v>
      </c>
      <c r="D661" t="s">
        <v>627</v>
      </c>
      <c r="F661" s="9" t="s">
        <v>865</v>
      </c>
      <c r="G661">
        <v>4</v>
      </c>
      <c r="H661">
        <v>0</v>
      </c>
      <c r="I661" s="34">
        <v>0</v>
      </c>
      <c r="J661">
        <f>+Tabla32[[#This Row],[BALANCE INICIAL]]+Tabla32[[#This Row],[ENTRADAS]]-Tabla32[[#This Row],[SALIDAS]]</f>
        <v>4</v>
      </c>
      <c r="K661" s="2">
        <v>277</v>
      </c>
      <c r="L661" s="2">
        <f>+Tabla32[[#This Row],[BALANCE INICIAL]]*Tabla32[[#This Row],[PRECIO]]</f>
        <v>1108</v>
      </c>
      <c r="M661" s="2">
        <f>+Tabla32[[#This Row],[ENTRADAS]]*Tabla32[[#This Row],[PRECIO]]</f>
        <v>0</v>
      </c>
      <c r="N661" s="2">
        <f>+Tabla32[[#This Row],[SALIDAS]]*Tabla32[[#This Row],[PRECIO]]</f>
        <v>0</v>
      </c>
      <c r="O661" s="2">
        <f>+Tabla32[[#This Row],[BALANCE INICIAL2]]+Tabla32[[#This Row],[ENTRADAS3]]-Tabla32[[#This Row],[SALIDAS4]]</f>
        <v>1108</v>
      </c>
    </row>
    <row r="662" spans="1:15">
      <c r="A662" s="9" t="s">
        <v>29</v>
      </c>
      <c r="B662" t="s">
        <v>878</v>
      </c>
      <c r="C662" t="s">
        <v>102</v>
      </c>
      <c r="D662" t="s">
        <v>628</v>
      </c>
      <c r="F662" s="9" t="s">
        <v>865</v>
      </c>
      <c r="G662">
        <v>3</v>
      </c>
      <c r="H662">
        <v>0</v>
      </c>
      <c r="I662" s="34">
        <v>0</v>
      </c>
      <c r="J662">
        <f>+Tabla32[[#This Row],[BALANCE INICIAL]]+Tabla32[[#This Row],[ENTRADAS]]-Tabla32[[#This Row],[SALIDAS]]</f>
        <v>3</v>
      </c>
      <c r="K662" s="2">
        <v>200</v>
      </c>
      <c r="L662" s="2">
        <f>+Tabla32[[#This Row],[BALANCE INICIAL]]*Tabla32[[#This Row],[PRECIO]]</f>
        <v>600</v>
      </c>
      <c r="M662" s="2">
        <f>+Tabla32[[#This Row],[ENTRADAS]]*Tabla32[[#This Row],[PRECIO]]</f>
        <v>0</v>
      </c>
      <c r="N662" s="2">
        <f>+Tabla32[[#This Row],[SALIDAS]]*Tabla32[[#This Row],[PRECIO]]</f>
        <v>0</v>
      </c>
      <c r="O662" s="2">
        <f>+Tabla32[[#This Row],[BALANCE INICIAL2]]+Tabla32[[#This Row],[ENTRADAS3]]-Tabla32[[#This Row],[SALIDAS4]]</f>
        <v>600</v>
      </c>
    </row>
    <row r="663" spans="1:15">
      <c r="A663" s="9" t="s">
        <v>29</v>
      </c>
      <c r="B663" t="s">
        <v>878</v>
      </c>
      <c r="C663" t="s">
        <v>102</v>
      </c>
      <c r="D663" t="s">
        <v>629</v>
      </c>
      <c r="F663" s="9" t="s">
        <v>865</v>
      </c>
      <c r="G663">
        <v>1</v>
      </c>
      <c r="H663">
        <v>0</v>
      </c>
      <c r="I663" s="34">
        <v>0</v>
      </c>
      <c r="J663">
        <f>+Tabla32[[#This Row],[BALANCE INICIAL]]+Tabla32[[#This Row],[ENTRADAS]]-Tabla32[[#This Row],[SALIDAS]]</f>
        <v>1</v>
      </c>
      <c r="K663" s="2">
        <v>220</v>
      </c>
      <c r="L663" s="2">
        <f>+Tabla32[[#This Row],[BALANCE INICIAL]]*Tabla32[[#This Row],[PRECIO]]</f>
        <v>220</v>
      </c>
      <c r="M663" s="2">
        <f>+Tabla32[[#This Row],[ENTRADAS]]*Tabla32[[#This Row],[PRECIO]]</f>
        <v>0</v>
      </c>
      <c r="N663" s="2">
        <f>+Tabla32[[#This Row],[SALIDAS]]*Tabla32[[#This Row],[PRECIO]]</f>
        <v>0</v>
      </c>
      <c r="O663" s="2">
        <f>+Tabla32[[#This Row],[BALANCE INICIAL2]]+Tabla32[[#This Row],[ENTRADAS3]]-Tabla32[[#This Row],[SALIDAS4]]</f>
        <v>220</v>
      </c>
    </row>
    <row r="664" spans="1:15">
      <c r="A664" s="9" t="s">
        <v>29</v>
      </c>
      <c r="B664" t="s">
        <v>878</v>
      </c>
      <c r="C664" t="s">
        <v>102</v>
      </c>
      <c r="D664" t="s">
        <v>630</v>
      </c>
      <c r="F664" s="9" t="s">
        <v>865</v>
      </c>
      <c r="G664">
        <v>1</v>
      </c>
      <c r="H664">
        <v>0</v>
      </c>
      <c r="I664" s="34">
        <v>0</v>
      </c>
      <c r="J664">
        <f>+Tabla32[[#This Row],[BALANCE INICIAL]]+Tabla32[[#This Row],[ENTRADAS]]-Tabla32[[#This Row],[SALIDAS]]</f>
        <v>1</v>
      </c>
      <c r="K664" s="2">
        <v>225</v>
      </c>
      <c r="L664" s="2">
        <f>+Tabla32[[#This Row],[BALANCE INICIAL]]*Tabla32[[#This Row],[PRECIO]]</f>
        <v>225</v>
      </c>
      <c r="M664" s="2">
        <f>+Tabla32[[#This Row],[ENTRADAS]]*Tabla32[[#This Row],[PRECIO]]</f>
        <v>0</v>
      </c>
      <c r="N664" s="2">
        <f>+Tabla32[[#This Row],[SALIDAS]]*Tabla32[[#This Row],[PRECIO]]</f>
        <v>0</v>
      </c>
      <c r="O664" s="2">
        <f>+Tabla32[[#This Row],[BALANCE INICIAL2]]+Tabla32[[#This Row],[ENTRADAS3]]-Tabla32[[#This Row],[SALIDAS4]]</f>
        <v>225</v>
      </c>
    </row>
    <row r="665" spans="1:15">
      <c r="A665" s="9" t="s">
        <v>59</v>
      </c>
      <c r="B665" t="s">
        <v>880</v>
      </c>
      <c r="C665" t="s">
        <v>107</v>
      </c>
      <c r="D665" t="s">
        <v>787</v>
      </c>
      <c r="F665" s="9" t="s">
        <v>820</v>
      </c>
      <c r="G665">
        <v>5</v>
      </c>
      <c r="H665">
        <v>0</v>
      </c>
      <c r="I665" s="34">
        <v>0</v>
      </c>
      <c r="J665">
        <f>+Tabla32[[#This Row],[BALANCE INICIAL]]+Tabla32[[#This Row],[ENTRADAS]]-Tabla32[[#This Row],[SALIDAS]]</f>
        <v>5</v>
      </c>
      <c r="K665" s="2">
        <v>1300</v>
      </c>
      <c r="L665" s="2">
        <f>+Tabla32[[#This Row],[BALANCE INICIAL]]*Tabla32[[#This Row],[PRECIO]]</f>
        <v>6500</v>
      </c>
      <c r="M665" s="2">
        <f>+Tabla32[[#This Row],[ENTRADAS]]*Tabla32[[#This Row],[PRECIO]]</f>
        <v>0</v>
      </c>
      <c r="N665" s="2">
        <f>+Tabla32[[#This Row],[SALIDAS]]*Tabla32[[#This Row],[PRECIO]]</f>
        <v>0</v>
      </c>
      <c r="O665" s="2">
        <f>+Tabla32[[#This Row],[BALANCE INICIAL2]]+Tabla32[[#This Row],[ENTRADAS3]]-Tabla32[[#This Row],[SALIDAS4]]</f>
        <v>6500</v>
      </c>
    </row>
    <row r="666" spans="1:15">
      <c r="A666" s="9" t="s">
        <v>59</v>
      </c>
      <c r="B666" t="s">
        <v>880</v>
      </c>
      <c r="C666" t="s">
        <v>107</v>
      </c>
      <c r="D666" t="s">
        <v>788</v>
      </c>
      <c r="F666" s="9" t="s">
        <v>820</v>
      </c>
      <c r="G666">
        <v>9</v>
      </c>
      <c r="H666">
        <v>0</v>
      </c>
      <c r="I666" s="34">
        <v>0</v>
      </c>
      <c r="J666">
        <f>+Tabla32[[#This Row],[BALANCE INICIAL]]+Tabla32[[#This Row],[ENTRADAS]]-Tabla32[[#This Row],[SALIDAS]]</f>
        <v>9</v>
      </c>
      <c r="K666" s="2">
        <v>1050</v>
      </c>
      <c r="L666" s="2">
        <f>+Tabla32[[#This Row],[BALANCE INICIAL]]*Tabla32[[#This Row],[PRECIO]]</f>
        <v>9450</v>
      </c>
      <c r="M666" s="2">
        <f>+Tabla32[[#This Row],[ENTRADAS]]*Tabla32[[#This Row],[PRECIO]]</f>
        <v>0</v>
      </c>
      <c r="N666" s="2">
        <f>+Tabla32[[#This Row],[SALIDAS]]*Tabla32[[#This Row],[PRECIO]]</f>
        <v>0</v>
      </c>
      <c r="O666" s="2">
        <f>+Tabla32[[#This Row],[BALANCE INICIAL2]]+Tabla32[[#This Row],[ENTRADAS3]]-Tabla32[[#This Row],[SALIDAS4]]</f>
        <v>9450</v>
      </c>
    </row>
    <row r="667" spans="1:15" ht="17.25" customHeight="1">
      <c r="A667" s="15" t="s">
        <v>27</v>
      </c>
      <c r="B667" s="17" t="s">
        <v>889</v>
      </c>
      <c r="C667" s="45" t="s">
        <v>1139</v>
      </c>
      <c r="D667" t="s">
        <v>957</v>
      </c>
      <c r="F667" s="9" t="s">
        <v>820</v>
      </c>
      <c r="G667">
        <v>3</v>
      </c>
      <c r="H667">
        <v>0</v>
      </c>
      <c r="I667" s="34">
        <v>0</v>
      </c>
      <c r="J667">
        <f>+Tabla32[[#This Row],[BALANCE INICIAL]]+Tabla32[[#This Row],[ENTRADAS]]-Tabla32[[#This Row],[SALIDAS]]</f>
        <v>3</v>
      </c>
      <c r="K667" s="2">
        <v>1725</v>
      </c>
      <c r="L667" s="2">
        <f>+Tabla32[[#This Row],[BALANCE INICIAL]]*Tabla32[[#This Row],[PRECIO]]</f>
        <v>5175</v>
      </c>
      <c r="M667" s="2">
        <f>+Tabla32[[#This Row],[ENTRADAS]]*Tabla32[[#This Row],[PRECIO]]</f>
        <v>0</v>
      </c>
      <c r="N667" s="2">
        <f>+Tabla32[[#This Row],[SALIDAS]]*Tabla32[[#This Row],[PRECIO]]</f>
        <v>0</v>
      </c>
      <c r="O667" s="2">
        <f>+Tabla32[[#This Row],[BALANCE INICIAL2]]+Tabla32[[#This Row],[ENTRADAS3]]-Tabla32[[#This Row],[SALIDAS4]]</f>
        <v>5175</v>
      </c>
    </row>
    <row r="668" spans="1:15" ht="17.25" customHeight="1">
      <c r="A668" s="15" t="s">
        <v>27</v>
      </c>
      <c r="B668" s="17" t="s">
        <v>889</v>
      </c>
      <c r="C668" s="45" t="s">
        <v>1139</v>
      </c>
      <c r="D668" t="s">
        <v>958</v>
      </c>
      <c r="F668" s="9" t="s">
        <v>820</v>
      </c>
      <c r="G668">
        <v>16</v>
      </c>
      <c r="H668">
        <v>0</v>
      </c>
      <c r="I668" s="34">
        <v>0</v>
      </c>
      <c r="J668">
        <f>+Tabla32[[#This Row],[BALANCE INICIAL]]+Tabla32[[#This Row],[ENTRADAS]]-Tabla32[[#This Row],[SALIDAS]]</f>
        <v>16</v>
      </c>
      <c r="K668" s="2">
        <v>441</v>
      </c>
      <c r="L668" s="2">
        <f>+Tabla32[[#This Row],[BALANCE INICIAL]]*Tabla32[[#This Row],[PRECIO]]</f>
        <v>7056</v>
      </c>
      <c r="M668" s="2">
        <f>+Tabla32[[#This Row],[ENTRADAS]]*Tabla32[[#This Row],[PRECIO]]</f>
        <v>0</v>
      </c>
      <c r="N668" s="2">
        <f>+Tabla32[[#This Row],[SALIDAS]]*Tabla32[[#This Row],[PRECIO]]</f>
        <v>0</v>
      </c>
      <c r="O668" s="2">
        <f>+Tabla32[[#This Row],[BALANCE INICIAL2]]+Tabla32[[#This Row],[ENTRADAS3]]-Tabla32[[#This Row],[SALIDAS4]]</f>
        <v>7056</v>
      </c>
    </row>
    <row r="669" spans="1:15">
      <c r="A669" s="9" t="s">
        <v>28</v>
      </c>
      <c r="B669" t="s">
        <v>884</v>
      </c>
      <c r="C669" t="s">
        <v>74</v>
      </c>
      <c r="D669" t="s">
        <v>311</v>
      </c>
      <c r="F669" s="9" t="s">
        <v>910</v>
      </c>
      <c r="G669">
        <v>56</v>
      </c>
      <c r="H669">
        <v>0</v>
      </c>
      <c r="I669" s="34">
        <v>1</v>
      </c>
      <c r="J669">
        <f>+Tabla32[[#This Row],[BALANCE INICIAL]]+Tabla32[[#This Row],[ENTRADAS]]-Tabla32[[#This Row],[SALIDAS]]</f>
        <v>55</v>
      </c>
      <c r="K669" s="2">
        <v>19.5</v>
      </c>
      <c r="L669" s="2">
        <f>+Tabla32[[#This Row],[BALANCE INICIAL]]*Tabla32[[#This Row],[PRECIO]]</f>
        <v>1092</v>
      </c>
      <c r="M669" s="2">
        <f>+Tabla32[[#This Row],[ENTRADAS]]*Tabla32[[#This Row],[PRECIO]]</f>
        <v>0</v>
      </c>
      <c r="N669" s="2">
        <f>+Tabla32[[#This Row],[SALIDAS]]*Tabla32[[#This Row],[PRECIO]]</f>
        <v>19.5</v>
      </c>
      <c r="O669" s="2">
        <f>+Tabla32[[#This Row],[BALANCE INICIAL2]]+Tabla32[[#This Row],[ENTRADAS3]]-Tabla32[[#This Row],[SALIDAS4]]</f>
        <v>1072.5</v>
      </c>
    </row>
    <row r="670" spans="1:15" ht="15" customHeight="1">
      <c r="A670" s="9" t="s">
        <v>56</v>
      </c>
      <c r="B670" t="s">
        <v>890</v>
      </c>
      <c r="C670" t="s">
        <v>105</v>
      </c>
      <c r="D670" t="s">
        <v>528</v>
      </c>
      <c r="F670" s="9" t="s">
        <v>907</v>
      </c>
      <c r="G670">
        <v>0</v>
      </c>
      <c r="H670">
        <v>0</v>
      </c>
      <c r="I670" s="34">
        <v>0</v>
      </c>
      <c r="J670">
        <f>+Tabla32[[#This Row],[BALANCE INICIAL]]+Tabla32[[#This Row],[ENTRADAS]]-Tabla32[[#This Row],[SALIDAS]]</f>
        <v>0</v>
      </c>
      <c r="K670" s="2">
        <v>110</v>
      </c>
      <c r="L670" s="2">
        <v>0</v>
      </c>
      <c r="M670" s="2">
        <f>+Tabla32[[#This Row],[ENTRADAS]]*Tabla32[[#This Row],[PRECIO]]</f>
        <v>0</v>
      </c>
      <c r="N670" s="2">
        <f>+Tabla32[[#This Row],[SALIDAS]]*Tabla32[[#This Row],[PRECIO]]</f>
        <v>0</v>
      </c>
      <c r="O670" s="2">
        <f>+Tabla32[[#This Row],[BALANCE INICIAL2]]+Tabla32[[#This Row],[ENTRADAS3]]-Tabla32[[#This Row],[SALIDAS4]]</f>
        <v>0</v>
      </c>
    </row>
    <row r="671" spans="1:15" ht="13.5" customHeight="1">
      <c r="A671" s="9" t="s">
        <v>59</v>
      </c>
      <c r="B671" t="s">
        <v>880</v>
      </c>
      <c r="C671" t="s">
        <v>107</v>
      </c>
      <c r="D671" t="s">
        <v>789</v>
      </c>
      <c r="F671" s="9" t="s">
        <v>873</v>
      </c>
      <c r="G671">
        <v>168</v>
      </c>
      <c r="H671">
        <v>0</v>
      </c>
      <c r="I671" s="34">
        <v>0</v>
      </c>
      <c r="J671">
        <f>+Tabla32[[#This Row],[BALANCE INICIAL]]+Tabla32[[#This Row],[ENTRADAS]]-Tabla32[[#This Row],[SALIDAS]]</f>
        <v>168</v>
      </c>
      <c r="K671" s="2">
        <v>565</v>
      </c>
      <c r="L671" s="2">
        <f>+Tabla32[[#This Row],[BALANCE INICIAL]]*Tabla32[[#This Row],[PRECIO]]</f>
        <v>94920</v>
      </c>
      <c r="M671" s="2">
        <f>+Tabla32[[#This Row],[ENTRADAS]]*Tabla32[[#This Row],[PRECIO]]</f>
        <v>0</v>
      </c>
      <c r="N671" s="2">
        <f>+Tabla32[[#This Row],[SALIDAS]]*Tabla32[[#This Row],[PRECIO]]</f>
        <v>0</v>
      </c>
      <c r="O671" s="2">
        <f>+Tabla32[[#This Row],[BALANCE INICIAL2]]+Tabla32[[#This Row],[ENTRADAS3]]-Tabla32[[#This Row],[SALIDAS4]]</f>
        <v>94920</v>
      </c>
    </row>
    <row r="672" spans="1:15">
      <c r="A672" s="9" t="s">
        <v>59</v>
      </c>
      <c r="B672" t="s">
        <v>880</v>
      </c>
      <c r="C672" t="s">
        <v>107</v>
      </c>
      <c r="D672" t="s">
        <v>790</v>
      </c>
      <c r="F672" s="9" t="s">
        <v>873</v>
      </c>
      <c r="G672">
        <v>2</v>
      </c>
      <c r="H672">
        <v>0</v>
      </c>
      <c r="I672" s="34">
        <v>0</v>
      </c>
      <c r="J672">
        <f>+Tabla32[[#This Row],[BALANCE INICIAL]]+Tabla32[[#This Row],[ENTRADAS]]-Tabla32[[#This Row],[SALIDAS]]</f>
        <v>2</v>
      </c>
      <c r="K672" s="2">
        <v>900</v>
      </c>
      <c r="L672" s="2">
        <f>+Tabla32[[#This Row],[BALANCE INICIAL]]*Tabla32[[#This Row],[PRECIO]]</f>
        <v>1800</v>
      </c>
      <c r="M672" s="2">
        <f>+Tabla32[[#This Row],[ENTRADAS]]*Tabla32[[#This Row],[PRECIO]]</f>
        <v>0</v>
      </c>
      <c r="N672" s="2">
        <f>+Tabla32[[#This Row],[SALIDAS]]*Tabla32[[#This Row],[PRECIO]]</f>
        <v>0</v>
      </c>
      <c r="O672" s="2">
        <f>+Tabla32[[#This Row],[BALANCE INICIAL2]]+Tabla32[[#This Row],[ENTRADAS3]]-Tabla32[[#This Row],[SALIDAS4]]</f>
        <v>1800</v>
      </c>
    </row>
    <row r="673" spans="1:15">
      <c r="A673" s="9" t="s">
        <v>59</v>
      </c>
      <c r="B673" t="s">
        <v>880</v>
      </c>
      <c r="C673" t="s">
        <v>107</v>
      </c>
      <c r="D673" t="s">
        <v>791</v>
      </c>
      <c r="F673" s="9" t="s">
        <v>873</v>
      </c>
      <c r="G673">
        <v>2</v>
      </c>
      <c r="H673">
        <v>0</v>
      </c>
      <c r="I673" s="34">
        <v>0</v>
      </c>
      <c r="J673">
        <f>+Tabla32[[#This Row],[BALANCE INICIAL]]+Tabla32[[#This Row],[ENTRADAS]]-Tabla32[[#This Row],[SALIDAS]]</f>
        <v>2</v>
      </c>
      <c r="K673" s="2">
        <v>1190</v>
      </c>
      <c r="L673" s="2">
        <f>+Tabla32[[#This Row],[BALANCE INICIAL]]*Tabla32[[#This Row],[PRECIO]]</f>
        <v>2380</v>
      </c>
      <c r="M673" s="2">
        <f>+Tabla32[[#This Row],[ENTRADAS]]*Tabla32[[#This Row],[PRECIO]]</f>
        <v>0</v>
      </c>
      <c r="N673" s="2">
        <f>+Tabla32[[#This Row],[SALIDAS]]*Tabla32[[#This Row],[PRECIO]]</f>
        <v>0</v>
      </c>
      <c r="O673" s="2">
        <f>+Tabla32[[#This Row],[BALANCE INICIAL2]]+Tabla32[[#This Row],[ENTRADAS3]]-Tabla32[[#This Row],[SALIDAS4]]</f>
        <v>2380</v>
      </c>
    </row>
    <row r="674" spans="1:15">
      <c r="A674" s="9" t="s">
        <v>59</v>
      </c>
      <c r="B674" t="s">
        <v>880</v>
      </c>
      <c r="C674" t="s">
        <v>107</v>
      </c>
      <c r="D674" t="s">
        <v>792</v>
      </c>
      <c r="F674" s="9" t="s">
        <v>873</v>
      </c>
      <c r="G674">
        <v>3</v>
      </c>
      <c r="H674">
        <v>0</v>
      </c>
      <c r="I674" s="34">
        <v>0</v>
      </c>
      <c r="J674">
        <f>+Tabla32[[#This Row],[BALANCE INICIAL]]+Tabla32[[#This Row],[ENTRADAS]]-Tabla32[[#This Row],[SALIDAS]]</f>
        <v>3</v>
      </c>
      <c r="K674" s="2">
        <v>800</v>
      </c>
      <c r="L674" s="2">
        <f>+Tabla32[[#This Row],[BALANCE INICIAL]]*Tabla32[[#This Row],[PRECIO]]</f>
        <v>2400</v>
      </c>
      <c r="M674" s="2">
        <f>+Tabla32[[#This Row],[ENTRADAS]]*Tabla32[[#This Row],[PRECIO]]</f>
        <v>0</v>
      </c>
      <c r="N674" s="2">
        <f>+Tabla32[[#This Row],[SALIDAS]]*Tabla32[[#This Row],[PRECIO]]</f>
        <v>0</v>
      </c>
      <c r="O674" s="2">
        <f>+Tabla32[[#This Row],[BALANCE INICIAL2]]+Tabla32[[#This Row],[ENTRADAS3]]-Tabla32[[#This Row],[SALIDAS4]]</f>
        <v>2400</v>
      </c>
    </row>
    <row r="675" spans="1:15">
      <c r="A675" s="9" t="s">
        <v>59</v>
      </c>
      <c r="B675" t="s">
        <v>880</v>
      </c>
      <c r="C675" t="s">
        <v>107</v>
      </c>
      <c r="D675" t="s">
        <v>793</v>
      </c>
      <c r="F675" s="9" t="s">
        <v>873</v>
      </c>
      <c r="G675">
        <v>1</v>
      </c>
      <c r="H675">
        <v>0</v>
      </c>
      <c r="I675" s="34">
        <v>0</v>
      </c>
      <c r="J675">
        <f>+Tabla32[[#This Row],[BALANCE INICIAL]]+Tabla32[[#This Row],[ENTRADAS]]-Tabla32[[#This Row],[SALIDAS]]</f>
        <v>1</v>
      </c>
      <c r="K675" s="2">
        <v>737</v>
      </c>
      <c r="L675" s="2">
        <f>+Tabla32[[#This Row],[BALANCE INICIAL]]*Tabla32[[#This Row],[PRECIO]]</f>
        <v>737</v>
      </c>
      <c r="M675" s="2">
        <f>+Tabla32[[#This Row],[ENTRADAS]]*Tabla32[[#This Row],[PRECIO]]</f>
        <v>0</v>
      </c>
      <c r="N675" s="2">
        <f>+Tabla32[[#This Row],[SALIDAS]]*Tabla32[[#This Row],[PRECIO]]</f>
        <v>0</v>
      </c>
      <c r="O675" s="2">
        <f>+Tabla32[[#This Row],[BALANCE INICIAL2]]+Tabla32[[#This Row],[ENTRADAS3]]-Tabla32[[#This Row],[SALIDAS4]]</f>
        <v>737</v>
      </c>
    </row>
    <row r="676" spans="1:15">
      <c r="A676" s="9" t="s">
        <v>59</v>
      </c>
      <c r="B676" t="s">
        <v>880</v>
      </c>
      <c r="C676" t="s">
        <v>107</v>
      </c>
      <c r="D676" t="s">
        <v>794</v>
      </c>
      <c r="F676" s="9" t="s">
        <v>873</v>
      </c>
      <c r="G676">
        <v>1</v>
      </c>
      <c r="H676">
        <v>0</v>
      </c>
      <c r="I676" s="34">
        <v>0</v>
      </c>
      <c r="J676">
        <f>+Tabla32[[#This Row],[BALANCE INICIAL]]+Tabla32[[#This Row],[ENTRADAS]]-Tabla32[[#This Row],[SALIDAS]]</f>
        <v>1</v>
      </c>
      <c r="K676" s="2">
        <v>715</v>
      </c>
      <c r="L676" s="2">
        <f>+Tabla32[[#This Row],[BALANCE INICIAL]]*Tabla32[[#This Row],[PRECIO]]</f>
        <v>715</v>
      </c>
      <c r="M676" s="2">
        <f>+Tabla32[[#This Row],[ENTRADAS]]*Tabla32[[#This Row],[PRECIO]]</f>
        <v>0</v>
      </c>
      <c r="N676" s="2">
        <f>+Tabla32[[#This Row],[SALIDAS]]*Tabla32[[#This Row],[PRECIO]]</f>
        <v>0</v>
      </c>
      <c r="O676" s="2">
        <f>+Tabla32[[#This Row],[BALANCE INICIAL2]]+Tabla32[[#This Row],[ENTRADAS3]]-Tabla32[[#This Row],[SALIDAS4]]</f>
        <v>715</v>
      </c>
    </row>
    <row r="677" spans="1:15">
      <c r="A677" s="9" t="s">
        <v>59</v>
      </c>
      <c r="B677" t="s">
        <v>880</v>
      </c>
      <c r="C677" t="s">
        <v>107</v>
      </c>
      <c r="D677" t="s">
        <v>795</v>
      </c>
      <c r="F677" s="9" t="s">
        <v>873</v>
      </c>
      <c r="G677">
        <v>3</v>
      </c>
      <c r="H677">
        <v>0</v>
      </c>
      <c r="I677" s="34">
        <v>0</v>
      </c>
      <c r="J677">
        <f>+Tabla32[[#This Row],[BALANCE INICIAL]]+Tabla32[[#This Row],[ENTRADAS]]-Tabla32[[#This Row],[SALIDAS]]</f>
        <v>3</v>
      </c>
      <c r="K677" s="2">
        <v>740</v>
      </c>
      <c r="L677" s="2">
        <f>+Tabla32[[#This Row],[BALANCE INICIAL]]*Tabla32[[#This Row],[PRECIO]]</f>
        <v>2220</v>
      </c>
      <c r="M677" s="2">
        <f>+Tabla32[[#This Row],[ENTRADAS]]*Tabla32[[#This Row],[PRECIO]]</f>
        <v>0</v>
      </c>
      <c r="N677" s="2">
        <f>+Tabla32[[#This Row],[SALIDAS]]*Tabla32[[#This Row],[PRECIO]]</f>
        <v>0</v>
      </c>
      <c r="O677" s="2">
        <f>+Tabla32[[#This Row],[BALANCE INICIAL2]]+Tabla32[[#This Row],[ENTRADAS3]]-Tabla32[[#This Row],[SALIDAS4]]</f>
        <v>2220</v>
      </c>
    </row>
    <row r="678" spans="1:15">
      <c r="A678" s="9" t="s">
        <v>59</v>
      </c>
      <c r="B678" t="s">
        <v>880</v>
      </c>
      <c r="C678" t="s">
        <v>107</v>
      </c>
      <c r="D678" t="s">
        <v>796</v>
      </c>
      <c r="F678" s="9" t="s">
        <v>873</v>
      </c>
      <c r="G678">
        <v>1</v>
      </c>
      <c r="H678">
        <v>0</v>
      </c>
      <c r="I678" s="34">
        <v>0</v>
      </c>
      <c r="J678">
        <f>+Tabla32[[#This Row],[BALANCE INICIAL]]+Tabla32[[#This Row],[ENTRADAS]]-Tabla32[[#This Row],[SALIDAS]]</f>
        <v>1</v>
      </c>
      <c r="K678" s="2">
        <v>725</v>
      </c>
      <c r="L678" s="2">
        <f>+Tabla32[[#This Row],[BALANCE INICIAL]]*Tabla32[[#This Row],[PRECIO]]</f>
        <v>725</v>
      </c>
      <c r="M678" s="2">
        <f>+Tabla32[[#This Row],[ENTRADAS]]*Tabla32[[#This Row],[PRECIO]]</f>
        <v>0</v>
      </c>
      <c r="N678" s="2">
        <f>+Tabla32[[#This Row],[SALIDAS]]*Tabla32[[#This Row],[PRECIO]]</f>
        <v>0</v>
      </c>
      <c r="O678" s="2">
        <f>+Tabla32[[#This Row],[BALANCE INICIAL2]]+Tabla32[[#This Row],[ENTRADAS3]]-Tabla32[[#This Row],[SALIDAS4]]</f>
        <v>725</v>
      </c>
    </row>
    <row r="679" spans="1:15">
      <c r="A679" s="9" t="s">
        <v>59</v>
      </c>
      <c r="B679" t="s">
        <v>880</v>
      </c>
      <c r="C679" t="s">
        <v>107</v>
      </c>
      <c r="D679" t="s">
        <v>797</v>
      </c>
      <c r="F679" s="9" t="s">
        <v>873</v>
      </c>
      <c r="G679">
        <v>1</v>
      </c>
      <c r="H679">
        <v>0</v>
      </c>
      <c r="I679" s="34">
        <v>0</v>
      </c>
      <c r="J679">
        <f>+Tabla32[[#This Row],[BALANCE INICIAL]]+Tabla32[[#This Row],[ENTRADAS]]-Tabla32[[#This Row],[SALIDAS]]</f>
        <v>1</v>
      </c>
      <c r="K679" s="2">
        <v>700</v>
      </c>
      <c r="L679" s="2">
        <f>+Tabla32[[#This Row],[BALANCE INICIAL]]*Tabla32[[#This Row],[PRECIO]]</f>
        <v>700</v>
      </c>
      <c r="M679" s="2">
        <f>+Tabla32[[#This Row],[ENTRADAS]]*Tabla32[[#This Row],[PRECIO]]</f>
        <v>0</v>
      </c>
      <c r="N679" s="2">
        <f>+Tabla32[[#This Row],[SALIDAS]]*Tabla32[[#This Row],[PRECIO]]</f>
        <v>0</v>
      </c>
      <c r="O679" s="2">
        <f>+Tabla32[[#This Row],[BALANCE INICIAL2]]+Tabla32[[#This Row],[ENTRADAS3]]-Tabla32[[#This Row],[SALIDAS4]]</f>
        <v>700</v>
      </c>
    </row>
    <row r="680" spans="1:15">
      <c r="A680" s="9" t="s">
        <v>59</v>
      </c>
      <c r="B680" t="s">
        <v>880</v>
      </c>
      <c r="C680" t="s">
        <v>107</v>
      </c>
      <c r="D680" t="s">
        <v>798</v>
      </c>
      <c r="F680" s="9" t="s">
        <v>873</v>
      </c>
      <c r="G680">
        <v>2</v>
      </c>
      <c r="H680">
        <v>0</v>
      </c>
      <c r="I680" s="34">
        <v>0</v>
      </c>
      <c r="J680">
        <f>+Tabla32[[#This Row],[BALANCE INICIAL]]+Tabla32[[#This Row],[ENTRADAS]]-Tabla32[[#This Row],[SALIDAS]]</f>
        <v>2</v>
      </c>
      <c r="K680" s="2">
        <v>700</v>
      </c>
      <c r="L680" s="2">
        <f>+Tabla32[[#This Row],[BALANCE INICIAL]]*Tabla32[[#This Row],[PRECIO]]</f>
        <v>1400</v>
      </c>
      <c r="M680" s="2">
        <f>+Tabla32[[#This Row],[ENTRADAS]]*Tabla32[[#This Row],[PRECIO]]</f>
        <v>0</v>
      </c>
      <c r="N680" s="2">
        <f>+Tabla32[[#This Row],[SALIDAS]]*Tabla32[[#This Row],[PRECIO]]</f>
        <v>0</v>
      </c>
      <c r="O680" s="2">
        <f>+Tabla32[[#This Row],[BALANCE INICIAL2]]+Tabla32[[#This Row],[ENTRADAS3]]-Tabla32[[#This Row],[SALIDAS4]]</f>
        <v>1400</v>
      </c>
    </row>
    <row r="681" spans="1:15">
      <c r="A681" s="9" t="s">
        <v>59</v>
      </c>
      <c r="B681" t="s">
        <v>880</v>
      </c>
      <c r="C681" t="s">
        <v>107</v>
      </c>
      <c r="D681" t="s">
        <v>799</v>
      </c>
      <c r="F681" s="9" t="s">
        <v>873</v>
      </c>
      <c r="G681">
        <v>2</v>
      </c>
      <c r="H681">
        <v>0</v>
      </c>
      <c r="I681" s="34">
        <v>0</v>
      </c>
      <c r="J681">
        <f>+Tabla32[[#This Row],[BALANCE INICIAL]]+Tabla32[[#This Row],[ENTRADAS]]-Tabla32[[#This Row],[SALIDAS]]</f>
        <v>2</v>
      </c>
      <c r="K681" s="2">
        <v>395</v>
      </c>
      <c r="L681" s="2">
        <f>+Tabla32[[#This Row],[BALANCE INICIAL]]*Tabla32[[#This Row],[PRECIO]]</f>
        <v>790</v>
      </c>
      <c r="M681" s="2">
        <f>+Tabla32[[#This Row],[ENTRADAS]]*Tabla32[[#This Row],[PRECIO]]</f>
        <v>0</v>
      </c>
      <c r="N681" s="2">
        <f>+Tabla32[[#This Row],[SALIDAS]]*Tabla32[[#This Row],[PRECIO]]</f>
        <v>0</v>
      </c>
      <c r="O681" s="2">
        <f>+Tabla32[[#This Row],[BALANCE INICIAL2]]+Tabla32[[#This Row],[ENTRADAS3]]-Tabla32[[#This Row],[SALIDAS4]]</f>
        <v>790</v>
      </c>
    </row>
    <row r="682" spans="1:15">
      <c r="A682" s="9" t="s">
        <v>23</v>
      </c>
      <c r="B682" s="17" t="s">
        <v>881</v>
      </c>
      <c r="C682" t="s">
        <v>97</v>
      </c>
      <c r="D682" t="s">
        <v>382</v>
      </c>
      <c r="F682" s="9" t="s">
        <v>820</v>
      </c>
      <c r="G682">
        <v>2</v>
      </c>
      <c r="H682">
        <v>0</v>
      </c>
      <c r="I682" s="34">
        <v>0</v>
      </c>
      <c r="J682">
        <f>+Tabla32[[#This Row],[BALANCE INICIAL]]+Tabla32[[#This Row],[ENTRADAS]]-Tabla32[[#This Row],[SALIDAS]]</f>
        <v>2</v>
      </c>
      <c r="K682" s="2">
        <v>1250</v>
      </c>
      <c r="L682" s="2">
        <f>+Tabla32[[#This Row],[BALANCE INICIAL]]*Tabla32[[#This Row],[PRECIO]]</f>
        <v>2500</v>
      </c>
      <c r="M682" s="2">
        <f>+Tabla32[[#This Row],[ENTRADAS]]*Tabla32[[#This Row],[PRECIO]]</f>
        <v>0</v>
      </c>
      <c r="N682" s="2">
        <f>+Tabla32[[#This Row],[SALIDAS]]*Tabla32[[#This Row],[PRECIO]]</f>
        <v>0</v>
      </c>
      <c r="O682" s="2">
        <f>+Tabla32[[#This Row],[BALANCE INICIAL2]]+Tabla32[[#This Row],[ENTRADAS3]]-Tabla32[[#This Row],[SALIDAS4]]</f>
        <v>2500</v>
      </c>
    </row>
    <row r="683" spans="1:15" ht="15" customHeight="1">
      <c r="A683" s="13" t="s">
        <v>33</v>
      </c>
      <c r="B683" s="37" t="s">
        <v>879</v>
      </c>
      <c r="C683" s="36" t="s">
        <v>78</v>
      </c>
      <c r="D683" t="s">
        <v>1045</v>
      </c>
      <c r="E683" t="s">
        <v>1048</v>
      </c>
      <c r="F683" s="9" t="s">
        <v>911</v>
      </c>
      <c r="G683">
        <v>0</v>
      </c>
      <c r="H683">
        <v>3</v>
      </c>
      <c r="I683" s="34">
        <v>1</v>
      </c>
      <c r="J683">
        <f>+Tabla32[[#This Row],[BALANCE INICIAL]]+Tabla32[[#This Row],[ENTRADAS]]-Tabla32[[#This Row],[SALIDAS]]</f>
        <v>2</v>
      </c>
      <c r="K683" s="2">
        <v>750</v>
      </c>
      <c r="L683" s="2">
        <f>+Tabla32[[#This Row],[BALANCE INICIAL]]*Tabla32[[#This Row],[PRECIO]]</f>
        <v>0</v>
      </c>
      <c r="M683" s="2">
        <f>+Tabla32[[#This Row],[ENTRADAS]]*Tabla32[[#This Row],[PRECIO]]</f>
        <v>2250</v>
      </c>
      <c r="N683" s="2">
        <f>+Tabla32[[#This Row],[SALIDAS]]*Tabla32[[#This Row],[PRECIO]]</f>
        <v>750</v>
      </c>
      <c r="O683" s="2">
        <f>+Tabla32[[#This Row],[BALANCE INICIAL2]]+Tabla32[[#This Row],[ENTRADAS3]]-Tabla32[[#This Row],[SALIDAS4]]</f>
        <v>1500</v>
      </c>
    </row>
    <row r="684" spans="1:15">
      <c r="A684" s="9" t="s">
        <v>33</v>
      </c>
      <c r="B684" s="17" t="s">
        <v>879</v>
      </c>
      <c r="C684" t="s">
        <v>106</v>
      </c>
      <c r="D684" t="s">
        <v>800</v>
      </c>
      <c r="F684" s="9" t="s">
        <v>825</v>
      </c>
      <c r="G684">
        <v>4</v>
      </c>
      <c r="H684">
        <v>0</v>
      </c>
      <c r="I684" s="34">
        <v>0</v>
      </c>
      <c r="J684">
        <f>+Tabla32[[#This Row],[BALANCE INICIAL]]+Tabla32[[#This Row],[ENTRADAS]]-Tabla32[[#This Row],[SALIDAS]]</f>
        <v>4</v>
      </c>
      <c r="K684" s="2">
        <v>990</v>
      </c>
      <c r="L684" s="2">
        <f>+Tabla32[[#This Row],[BALANCE INICIAL]]*Tabla32[[#This Row],[PRECIO]]</f>
        <v>3960</v>
      </c>
      <c r="M684" s="2">
        <f>+Tabla32[[#This Row],[ENTRADAS]]*Tabla32[[#This Row],[PRECIO]]</f>
        <v>0</v>
      </c>
      <c r="N684" s="2">
        <f>+Tabla32[[#This Row],[SALIDAS]]*Tabla32[[#This Row],[PRECIO]]</f>
        <v>0</v>
      </c>
      <c r="O684" s="2">
        <f>+Tabla32[[#This Row],[BALANCE INICIAL2]]+Tabla32[[#This Row],[ENTRADAS3]]-Tabla32[[#This Row],[SALIDAS4]]</f>
        <v>3960</v>
      </c>
    </row>
    <row r="685" spans="1:15">
      <c r="A685" s="9" t="s">
        <v>34</v>
      </c>
      <c r="B685" t="s">
        <v>877</v>
      </c>
      <c r="C685" t="s">
        <v>104</v>
      </c>
      <c r="D685" t="s">
        <v>312</v>
      </c>
      <c r="F685" s="9" t="s">
        <v>820</v>
      </c>
      <c r="G685">
        <v>2</v>
      </c>
      <c r="H685">
        <v>0</v>
      </c>
      <c r="I685" s="34">
        <v>0</v>
      </c>
      <c r="J685">
        <f>+Tabla32[[#This Row],[BALANCE INICIAL]]+Tabla32[[#This Row],[ENTRADAS]]-Tabla32[[#This Row],[SALIDAS]]</f>
        <v>2</v>
      </c>
      <c r="K685" s="2">
        <v>238.35</v>
      </c>
      <c r="L685" s="2">
        <f>+Tabla32[[#This Row],[BALANCE INICIAL]]*Tabla32[[#This Row],[PRECIO]]</f>
        <v>476.7</v>
      </c>
      <c r="M685" s="2">
        <f>+Tabla32[[#This Row],[ENTRADAS]]*Tabla32[[#This Row],[PRECIO]]</f>
        <v>0</v>
      </c>
      <c r="N685" s="2">
        <f>+Tabla32[[#This Row],[SALIDAS]]*Tabla32[[#This Row],[PRECIO]]</f>
        <v>0</v>
      </c>
      <c r="O685" s="2">
        <f>+Tabla32[[#This Row],[BALANCE INICIAL2]]+Tabla32[[#This Row],[ENTRADAS3]]-Tabla32[[#This Row],[SALIDAS4]]</f>
        <v>476.7</v>
      </c>
    </row>
    <row r="686" spans="1:15" ht="15" customHeight="1">
      <c r="A686" s="9" t="s">
        <v>34</v>
      </c>
      <c r="B686" t="s">
        <v>877</v>
      </c>
      <c r="C686" t="s">
        <v>104</v>
      </c>
      <c r="D686" t="s">
        <v>313</v>
      </c>
      <c r="F686" s="9" t="s">
        <v>820</v>
      </c>
      <c r="G686">
        <v>4</v>
      </c>
      <c r="H686">
        <v>0</v>
      </c>
      <c r="I686" s="34">
        <v>0</v>
      </c>
      <c r="J686">
        <f>+Tabla32[[#This Row],[BALANCE INICIAL]]+Tabla32[[#This Row],[ENTRADAS]]-Tabla32[[#This Row],[SALIDAS]]</f>
        <v>4</v>
      </c>
      <c r="K686" s="2">
        <v>503.18</v>
      </c>
      <c r="L686" s="2">
        <f>+Tabla32[[#This Row],[BALANCE INICIAL]]*Tabla32[[#This Row],[PRECIO]]</f>
        <v>2012.72</v>
      </c>
      <c r="M686" s="2">
        <f>+Tabla32[[#This Row],[ENTRADAS]]*Tabla32[[#This Row],[PRECIO]]</f>
        <v>0</v>
      </c>
      <c r="N686" s="2">
        <f>+Tabla32[[#This Row],[SALIDAS]]*Tabla32[[#This Row],[PRECIO]]</f>
        <v>0</v>
      </c>
      <c r="O686" s="2">
        <f>+Tabla32[[#This Row],[BALANCE INICIAL2]]+Tabla32[[#This Row],[ENTRADAS3]]-Tabla32[[#This Row],[SALIDAS4]]</f>
        <v>2012.72</v>
      </c>
    </row>
    <row r="687" spans="1:15">
      <c r="A687" s="9" t="s">
        <v>34</v>
      </c>
      <c r="B687" t="s">
        <v>877</v>
      </c>
      <c r="C687" t="s">
        <v>104</v>
      </c>
      <c r="D687" t="s">
        <v>439</v>
      </c>
      <c r="F687" s="9" t="s">
        <v>820</v>
      </c>
      <c r="G687">
        <v>9</v>
      </c>
      <c r="H687">
        <v>0</v>
      </c>
      <c r="I687" s="34">
        <v>0</v>
      </c>
      <c r="J687">
        <f>+Tabla32[[#This Row],[BALANCE INICIAL]]+Tabla32[[#This Row],[ENTRADAS]]-Tabla32[[#This Row],[SALIDAS]]</f>
        <v>9</v>
      </c>
      <c r="K687" s="2">
        <v>128</v>
      </c>
      <c r="L687" s="2">
        <f>+Tabla32[[#This Row],[BALANCE INICIAL]]*Tabla32[[#This Row],[PRECIO]]</f>
        <v>1152</v>
      </c>
      <c r="M687" s="2">
        <f>+Tabla32[[#This Row],[ENTRADAS]]*Tabla32[[#This Row],[PRECIO]]</f>
        <v>0</v>
      </c>
      <c r="N687" s="2">
        <f>+Tabla32[[#This Row],[SALIDAS]]*Tabla32[[#This Row],[PRECIO]]</f>
        <v>0</v>
      </c>
      <c r="O687" s="2">
        <f>+Tabla32[[#This Row],[BALANCE INICIAL2]]+Tabla32[[#This Row],[ENTRADAS3]]-Tabla32[[#This Row],[SALIDAS4]]</f>
        <v>1152</v>
      </c>
    </row>
    <row r="688" spans="1:15">
      <c r="A688" s="9" t="s">
        <v>28</v>
      </c>
      <c r="B688" t="s">
        <v>884</v>
      </c>
      <c r="C688" t="s">
        <v>74</v>
      </c>
      <c r="D688" t="s">
        <v>225</v>
      </c>
      <c r="F688" s="9" t="s">
        <v>839</v>
      </c>
      <c r="G688">
        <v>600</v>
      </c>
      <c r="H688">
        <v>0</v>
      </c>
      <c r="I688" s="34">
        <v>24</v>
      </c>
      <c r="J688">
        <f>+Tabla32[[#This Row],[BALANCE INICIAL]]+Tabla32[[#This Row],[ENTRADAS]]-Tabla32[[#This Row],[SALIDAS]]</f>
        <v>576</v>
      </c>
      <c r="K688" s="2">
        <v>232</v>
      </c>
      <c r="L688" s="2">
        <f>+Tabla32[[#This Row],[BALANCE INICIAL]]*Tabla32[[#This Row],[PRECIO]]</f>
        <v>139200</v>
      </c>
      <c r="M688" s="2">
        <f>+Tabla32[[#This Row],[ENTRADAS]]*Tabla32[[#This Row],[PRECIO]]</f>
        <v>0</v>
      </c>
      <c r="N688" s="2">
        <f>+Tabla32[[#This Row],[SALIDAS]]*Tabla32[[#This Row],[PRECIO]]</f>
        <v>5568</v>
      </c>
      <c r="O688" s="2">
        <f>+Tabla32[[#This Row],[BALANCE INICIAL2]]+Tabla32[[#This Row],[ENTRADAS3]]-Tabla32[[#This Row],[SALIDAS4]]</f>
        <v>133632</v>
      </c>
    </row>
    <row r="689" spans="1:15">
      <c r="A689" s="9" t="s">
        <v>46</v>
      </c>
      <c r="B689" t="s">
        <v>903</v>
      </c>
      <c r="C689" t="s">
        <v>93</v>
      </c>
      <c r="D689" t="s">
        <v>314</v>
      </c>
      <c r="F689" s="9" t="s">
        <v>820</v>
      </c>
      <c r="G689">
        <v>3</v>
      </c>
      <c r="H689">
        <v>0</v>
      </c>
      <c r="I689" s="34">
        <v>0</v>
      </c>
      <c r="J689">
        <v>0</v>
      </c>
      <c r="K689" s="2">
        <v>250.04</v>
      </c>
      <c r="L689" s="2">
        <f>+Tabla32[[#This Row],[BALANCE INICIAL]]*Tabla32[[#This Row],[PRECIO]]</f>
        <v>750.12</v>
      </c>
      <c r="M689" s="2">
        <f>+Tabla32[[#This Row],[ENTRADAS]]*Tabla32[[#This Row],[PRECIO]]</f>
        <v>0</v>
      </c>
      <c r="N689" s="2">
        <f>+Tabla32[[#This Row],[SALIDAS]]*Tabla32[[#This Row],[PRECIO]]</f>
        <v>0</v>
      </c>
      <c r="O689" s="2">
        <f>+Tabla32[[#This Row],[BALANCE INICIAL2]]+Tabla32[[#This Row],[ENTRADAS3]]-Tabla32[[#This Row],[SALIDAS4]]</f>
        <v>750.12</v>
      </c>
    </row>
    <row r="690" spans="1:15" ht="15" customHeight="1">
      <c r="A690" s="15" t="s">
        <v>43</v>
      </c>
      <c r="B690" s="17" t="s">
        <v>954</v>
      </c>
      <c r="C690" s="18" t="s">
        <v>89</v>
      </c>
      <c r="D690" t="s">
        <v>956</v>
      </c>
      <c r="F690" s="9" t="s">
        <v>820</v>
      </c>
      <c r="G690">
        <v>500</v>
      </c>
      <c r="H690">
        <v>0</v>
      </c>
      <c r="I690" s="34">
        <v>0</v>
      </c>
      <c r="J690">
        <f>+Tabla32[[#This Row],[BALANCE INICIAL]]+Tabla32[[#This Row],[ENTRADAS]]-Tabla32[[#This Row],[SALIDAS]]</f>
        <v>500</v>
      </c>
      <c r="K690" s="2">
        <v>58</v>
      </c>
      <c r="L690" s="2">
        <f>+Tabla32[[#This Row],[BALANCE INICIAL]]*Tabla32[[#This Row],[PRECIO]]</f>
        <v>29000</v>
      </c>
      <c r="M690" s="2">
        <f>+Tabla32[[#This Row],[ENTRADAS]]*Tabla32[[#This Row],[PRECIO]]</f>
        <v>0</v>
      </c>
      <c r="N690" s="2">
        <f>+Tabla32[[#This Row],[SALIDAS]]*Tabla32[[#This Row],[PRECIO]]</f>
        <v>0</v>
      </c>
      <c r="O690" s="2">
        <f>+Tabla32[[#This Row],[BALANCE INICIAL2]]+Tabla32[[#This Row],[ENTRADAS3]]-Tabla32[[#This Row],[SALIDAS4]]</f>
        <v>29000</v>
      </c>
    </row>
    <row r="691" spans="1:15">
      <c r="A691" s="9" t="s">
        <v>28</v>
      </c>
      <c r="B691" t="s">
        <v>884</v>
      </c>
      <c r="C691" t="s">
        <v>74</v>
      </c>
      <c r="D691" t="s">
        <v>224</v>
      </c>
      <c r="F691" s="9" t="s">
        <v>820</v>
      </c>
      <c r="G691">
        <v>1400</v>
      </c>
      <c r="H691">
        <v>0</v>
      </c>
      <c r="I691" s="34">
        <v>174</v>
      </c>
      <c r="J691">
        <f>+Tabla32[[#This Row],[BALANCE INICIAL]]+Tabla32[[#This Row],[ENTRADAS]]-Tabla32[[#This Row],[SALIDAS]]</f>
        <v>1226</v>
      </c>
      <c r="K691" s="2">
        <v>274.39999999999998</v>
      </c>
      <c r="L691" s="2">
        <f>+Tabla32[[#This Row],[BALANCE INICIAL]]*Tabla32[[#This Row],[PRECIO]]</f>
        <v>384159.99999999994</v>
      </c>
      <c r="M691" s="2">
        <f>+Tabla32[[#This Row],[ENTRADAS]]*Tabla32[[#This Row],[PRECIO]]</f>
        <v>0</v>
      </c>
      <c r="N691" s="2">
        <f>+Tabla32[[#This Row],[SALIDAS]]*Tabla32[[#This Row],[PRECIO]]</f>
        <v>47745.599999999999</v>
      </c>
      <c r="O691" s="2">
        <f>+Tabla32[[#This Row],[BALANCE INICIAL2]]+Tabla32[[#This Row],[ENTRADAS3]]-Tabla32[[#This Row],[SALIDAS4]]</f>
        <v>336414.39999999997</v>
      </c>
    </row>
    <row r="692" spans="1:15">
      <c r="A692" s="9" t="s">
        <v>28</v>
      </c>
      <c r="B692" t="s">
        <v>884</v>
      </c>
      <c r="C692" t="s">
        <v>74</v>
      </c>
      <c r="D692" t="s">
        <v>932</v>
      </c>
      <c r="F692" s="9" t="s">
        <v>820</v>
      </c>
      <c r="G692">
        <v>3000</v>
      </c>
      <c r="H692">
        <v>0</v>
      </c>
      <c r="I692" s="34">
        <v>0</v>
      </c>
      <c r="J692">
        <f>+Tabla32[[#This Row],[BALANCE INICIAL]]+Tabla32[[#This Row],[ENTRADAS]]-Tabla32[[#This Row],[SALIDAS]]</f>
        <v>3000</v>
      </c>
      <c r="K692" s="2">
        <v>1.18</v>
      </c>
      <c r="L692" s="2">
        <f>+Tabla32[[#This Row],[BALANCE INICIAL]]*Tabla32[[#This Row],[PRECIO]]</f>
        <v>3540</v>
      </c>
      <c r="M692" s="2">
        <f>+Tabla32[[#This Row],[ENTRADAS]]*Tabla32[[#This Row],[PRECIO]]</f>
        <v>0</v>
      </c>
      <c r="N692" s="2">
        <f>+Tabla32[[#This Row],[SALIDAS]]*Tabla32[[#This Row],[PRECIO]]</f>
        <v>0</v>
      </c>
      <c r="O692" s="2">
        <f>+Tabla32[[#This Row],[BALANCE INICIAL2]]+Tabla32[[#This Row],[ENTRADAS3]]-Tabla32[[#This Row],[SALIDAS4]]</f>
        <v>3540</v>
      </c>
    </row>
    <row r="693" spans="1:15" ht="13.5" customHeight="1">
      <c r="A693" s="9" t="s">
        <v>55</v>
      </c>
      <c r="B693" t="s">
        <v>905</v>
      </c>
      <c r="C693" t="s">
        <v>103</v>
      </c>
      <c r="D693" t="s">
        <v>464</v>
      </c>
      <c r="F693" s="9" t="s">
        <v>861</v>
      </c>
      <c r="G693">
        <v>500</v>
      </c>
      <c r="H693">
        <v>0</v>
      </c>
      <c r="I693" s="34">
        <v>0</v>
      </c>
      <c r="J693">
        <f>+Tabla32[[#This Row],[BALANCE INICIAL]]+Tabla32[[#This Row],[ENTRADAS]]-Tabla32[[#This Row],[SALIDAS]]</f>
        <v>500</v>
      </c>
      <c r="K693" s="2">
        <v>2.4</v>
      </c>
      <c r="L693" s="2">
        <f>+Tabla32[[#This Row],[BALANCE INICIAL]]*Tabla32[[#This Row],[PRECIO]]</f>
        <v>1200</v>
      </c>
      <c r="M693" s="2">
        <f>+Tabla32[[#This Row],[ENTRADAS]]*Tabla32[[#This Row],[PRECIO]]</f>
        <v>0</v>
      </c>
      <c r="N693" s="2">
        <f>+Tabla32[[#This Row],[SALIDAS]]*Tabla32[[#This Row],[PRECIO]]</f>
        <v>0</v>
      </c>
      <c r="O693" s="2">
        <f>+Tabla32[[#This Row],[BALANCE INICIAL2]]+Tabla32[[#This Row],[ENTRADAS3]]-Tabla32[[#This Row],[SALIDAS4]]</f>
        <v>1200</v>
      </c>
    </row>
    <row r="694" spans="1:15">
      <c r="A694" s="9" t="s">
        <v>33</v>
      </c>
      <c r="B694" s="17" t="s">
        <v>879</v>
      </c>
      <c r="C694" t="s">
        <v>106</v>
      </c>
      <c r="D694" t="s">
        <v>801</v>
      </c>
      <c r="F694" s="9" t="s">
        <v>825</v>
      </c>
      <c r="G694">
        <v>1</v>
      </c>
      <c r="H694">
        <v>0</v>
      </c>
      <c r="I694" s="34">
        <v>0</v>
      </c>
      <c r="J694">
        <f>+Tabla32[[#This Row],[BALANCE INICIAL]]+Tabla32[[#This Row],[ENTRADAS]]-Tabla32[[#This Row],[SALIDAS]]</f>
        <v>1</v>
      </c>
      <c r="K694" s="2">
        <v>750</v>
      </c>
      <c r="L694" s="2">
        <f>+Tabla32[[#This Row],[BALANCE INICIAL]]*Tabla32[[#This Row],[PRECIO]]</f>
        <v>750</v>
      </c>
      <c r="M694" s="2">
        <f>+Tabla32[[#This Row],[ENTRADAS]]*Tabla32[[#This Row],[PRECIO]]</f>
        <v>0</v>
      </c>
      <c r="N694" s="2">
        <f>+Tabla32[[#This Row],[SALIDAS]]*Tabla32[[#This Row],[PRECIO]]</f>
        <v>0</v>
      </c>
      <c r="O694" s="2">
        <f>+Tabla32[[#This Row],[BALANCE INICIAL2]]+Tabla32[[#This Row],[ENTRADAS3]]-Tabla32[[#This Row],[SALIDAS4]]</f>
        <v>750</v>
      </c>
    </row>
    <row r="695" spans="1:15">
      <c r="A695" s="9" t="s">
        <v>40</v>
      </c>
      <c r="B695" t="s">
        <v>900</v>
      </c>
      <c r="C695" t="s">
        <v>86</v>
      </c>
      <c r="D695" t="s">
        <v>260</v>
      </c>
      <c r="F695" s="9" t="s">
        <v>820</v>
      </c>
      <c r="G695">
        <v>85</v>
      </c>
      <c r="H695">
        <v>0</v>
      </c>
      <c r="I695" s="34">
        <v>14</v>
      </c>
      <c r="J695">
        <f>+Tabla32[[#This Row],[BALANCE INICIAL]]+Tabla32[[#This Row],[ENTRADAS]]-Tabla32[[#This Row],[SALIDAS]]</f>
        <v>71</v>
      </c>
      <c r="K695" s="2">
        <v>98</v>
      </c>
      <c r="L695" s="2">
        <f>+Tabla32[[#This Row],[BALANCE INICIAL]]*Tabla32[[#This Row],[PRECIO]]</f>
        <v>8330</v>
      </c>
      <c r="M695" s="2">
        <f>+Tabla32[[#This Row],[ENTRADAS]]*Tabla32[[#This Row],[PRECIO]]</f>
        <v>0</v>
      </c>
      <c r="N695" s="2">
        <f>+Tabla32[[#This Row],[SALIDAS]]*Tabla32[[#This Row],[PRECIO]]</f>
        <v>1372</v>
      </c>
      <c r="O695" s="2">
        <f>+Tabla32[[#This Row],[BALANCE INICIAL2]]+Tabla32[[#This Row],[ENTRADAS3]]-Tabla32[[#This Row],[SALIDAS4]]</f>
        <v>6958</v>
      </c>
    </row>
    <row r="696" spans="1:15" ht="17.25" customHeight="1">
      <c r="A696" s="13" t="s">
        <v>31</v>
      </c>
      <c r="B696" s="37" t="s">
        <v>897</v>
      </c>
      <c r="C696" s="36" t="s">
        <v>75</v>
      </c>
      <c r="D696" t="s">
        <v>1019</v>
      </c>
      <c r="E696" t="s">
        <v>1020</v>
      </c>
      <c r="F696" s="9" t="s">
        <v>820</v>
      </c>
      <c r="G696">
        <v>100</v>
      </c>
      <c r="H696">
        <v>0</v>
      </c>
      <c r="I696" s="34">
        <v>0</v>
      </c>
      <c r="J696">
        <f>+Tabla32[[#This Row],[BALANCE INICIAL]]+Tabla32[[#This Row],[ENTRADAS]]-Tabla32[[#This Row],[SALIDAS]]</f>
        <v>100</v>
      </c>
      <c r="K696" s="2">
        <v>98.64</v>
      </c>
      <c r="L696" s="2">
        <f>+Tabla32[[#This Row],[BALANCE INICIAL]]*Tabla32[[#This Row],[PRECIO]]</f>
        <v>9864</v>
      </c>
      <c r="M696" s="2">
        <f>+Tabla32[[#This Row],[ENTRADAS]]*Tabla32[[#This Row],[PRECIO]]</f>
        <v>0</v>
      </c>
      <c r="N696" s="2">
        <f>+Tabla32[[#This Row],[SALIDAS]]*Tabla32[[#This Row],[PRECIO]]</f>
        <v>0</v>
      </c>
      <c r="O696" s="2">
        <f>+Tabla32[[#This Row],[BALANCE INICIAL2]]+Tabla32[[#This Row],[ENTRADAS3]]-Tabla32[[#This Row],[SALIDAS4]]</f>
        <v>9864</v>
      </c>
    </row>
    <row r="697" spans="1:15">
      <c r="A697" s="9" t="s">
        <v>30</v>
      </c>
      <c r="B697" s="17" t="s">
        <v>876</v>
      </c>
      <c r="C697" t="s">
        <v>73</v>
      </c>
      <c r="D697" t="s">
        <v>134</v>
      </c>
      <c r="F697" s="9" t="s">
        <v>820</v>
      </c>
      <c r="G697">
        <v>0</v>
      </c>
      <c r="H697">
        <v>0</v>
      </c>
      <c r="I697" s="34">
        <v>0</v>
      </c>
      <c r="J697">
        <f>+Tabla32[[#This Row],[BALANCE INICIAL]]+Tabla32[[#This Row],[ENTRADAS]]-Tabla32[[#This Row],[SALIDAS]]</f>
        <v>0</v>
      </c>
      <c r="K697" s="2">
        <v>600</v>
      </c>
      <c r="L697" s="2">
        <f>+Tabla32[[#This Row],[BALANCE INICIAL]]*Tabla32[[#This Row],[PRECIO]]</f>
        <v>0</v>
      </c>
      <c r="M697" s="2">
        <f>+Tabla32[[#This Row],[ENTRADAS]]*Tabla32[[#This Row],[PRECIO]]</f>
        <v>0</v>
      </c>
      <c r="N697" s="2">
        <f>+Tabla32[[#This Row],[SALIDAS]]*Tabla32[[#This Row],[PRECIO]]</f>
        <v>0</v>
      </c>
      <c r="O697" s="2">
        <f>+Tabla32[[#This Row],[BALANCE INICIAL2]]+Tabla32[[#This Row],[ENTRADAS3]]-Tabla32[[#This Row],[SALIDAS4]]</f>
        <v>0</v>
      </c>
    </row>
    <row r="698" spans="1:15">
      <c r="A698" s="9" t="s">
        <v>29</v>
      </c>
      <c r="B698" t="s">
        <v>878</v>
      </c>
      <c r="C698" t="s">
        <v>102</v>
      </c>
      <c r="D698" t="s">
        <v>631</v>
      </c>
      <c r="F698" s="9" t="s">
        <v>865</v>
      </c>
      <c r="G698">
        <v>2</v>
      </c>
      <c r="H698">
        <v>0</v>
      </c>
      <c r="I698" s="34">
        <v>0</v>
      </c>
      <c r="J698">
        <f>+Tabla32[[#This Row],[BALANCE INICIAL]]+Tabla32[[#This Row],[ENTRADAS]]-Tabla32[[#This Row],[SALIDAS]]</f>
        <v>2</v>
      </c>
      <c r="K698" s="2">
        <v>195</v>
      </c>
      <c r="L698" s="2">
        <f>+Tabla32[[#This Row],[BALANCE INICIAL]]*Tabla32[[#This Row],[PRECIO]]</f>
        <v>390</v>
      </c>
      <c r="M698" s="2">
        <f>+Tabla32[[#This Row],[ENTRADAS]]*Tabla32[[#This Row],[PRECIO]]</f>
        <v>0</v>
      </c>
      <c r="N698" s="2">
        <f>+Tabla32[[#This Row],[SALIDAS]]*Tabla32[[#This Row],[PRECIO]]</f>
        <v>0</v>
      </c>
      <c r="O698" s="2">
        <f>+Tabla32[[#This Row],[BALANCE INICIAL2]]+Tabla32[[#This Row],[ENTRADAS3]]-Tabla32[[#This Row],[SALIDAS4]]</f>
        <v>390</v>
      </c>
    </row>
    <row r="699" spans="1:15">
      <c r="A699" s="9" t="s">
        <v>29</v>
      </c>
      <c r="B699" t="s">
        <v>878</v>
      </c>
      <c r="C699" t="s">
        <v>102</v>
      </c>
      <c r="D699" t="s">
        <v>632</v>
      </c>
      <c r="F699" s="9" t="s">
        <v>865</v>
      </c>
      <c r="G699">
        <v>14</v>
      </c>
      <c r="H699">
        <v>0</v>
      </c>
      <c r="I699" s="34">
        <v>0</v>
      </c>
      <c r="J699">
        <f>+Tabla32[[#This Row],[BALANCE INICIAL]]+Tabla32[[#This Row],[ENTRADAS]]-Tabla32[[#This Row],[SALIDAS]]</f>
        <v>14</v>
      </c>
      <c r="K699" s="2">
        <v>162</v>
      </c>
      <c r="L699" s="2">
        <f>+Tabla32[[#This Row],[BALANCE INICIAL]]*Tabla32[[#This Row],[PRECIO]]</f>
        <v>2268</v>
      </c>
      <c r="M699" s="2">
        <f>+Tabla32[[#This Row],[ENTRADAS]]*Tabla32[[#This Row],[PRECIO]]</f>
        <v>0</v>
      </c>
      <c r="N699" s="2">
        <f>+Tabla32[[#This Row],[SALIDAS]]*Tabla32[[#This Row],[PRECIO]]</f>
        <v>0</v>
      </c>
      <c r="O699" s="2">
        <f>+Tabla32[[#This Row],[BALANCE INICIAL2]]+Tabla32[[#This Row],[ENTRADAS3]]-Tabla32[[#This Row],[SALIDAS4]]</f>
        <v>2268</v>
      </c>
    </row>
    <row r="700" spans="1:15">
      <c r="A700" s="9" t="s">
        <v>29</v>
      </c>
      <c r="B700" t="s">
        <v>878</v>
      </c>
      <c r="C700" t="s">
        <v>102</v>
      </c>
      <c r="D700" t="s">
        <v>633</v>
      </c>
      <c r="F700" s="9" t="s">
        <v>865</v>
      </c>
      <c r="G700">
        <v>3</v>
      </c>
      <c r="H700">
        <v>0</v>
      </c>
      <c r="I700" s="34">
        <v>0</v>
      </c>
      <c r="J700">
        <f>+Tabla32[[#This Row],[BALANCE INICIAL]]+Tabla32[[#This Row],[ENTRADAS]]-Tabla32[[#This Row],[SALIDAS]]</f>
        <v>3</v>
      </c>
      <c r="K700" s="2">
        <v>160</v>
      </c>
      <c r="L700" s="2">
        <f>+Tabla32[[#This Row],[BALANCE INICIAL]]*Tabla32[[#This Row],[PRECIO]]</f>
        <v>480</v>
      </c>
      <c r="M700" s="2">
        <f>+Tabla32[[#This Row],[ENTRADAS]]*Tabla32[[#This Row],[PRECIO]]</f>
        <v>0</v>
      </c>
      <c r="N700" s="2">
        <f>+Tabla32[[#This Row],[SALIDAS]]*Tabla32[[#This Row],[PRECIO]]</f>
        <v>0</v>
      </c>
      <c r="O700" s="2">
        <f>+Tabla32[[#This Row],[BALANCE INICIAL2]]+Tabla32[[#This Row],[ENTRADAS3]]-Tabla32[[#This Row],[SALIDAS4]]</f>
        <v>480</v>
      </c>
    </row>
    <row r="701" spans="1:15">
      <c r="A701" s="9" t="s">
        <v>29</v>
      </c>
      <c r="B701" t="s">
        <v>878</v>
      </c>
      <c r="C701" t="s">
        <v>102</v>
      </c>
      <c r="D701" t="s">
        <v>634</v>
      </c>
      <c r="F701" s="9" t="s">
        <v>865</v>
      </c>
      <c r="G701">
        <v>3</v>
      </c>
      <c r="H701">
        <v>0</v>
      </c>
      <c r="I701" s="34">
        <v>0</v>
      </c>
      <c r="J701">
        <f>+Tabla32[[#This Row],[BALANCE INICIAL]]+Tabla32[[#This Row],[ENTRADAS]]-Tabla32[[#This Row],[SALIDAS]]</f>
        <v>3</v>
      </c>
      <c r="K701" s="2">
        <v>159</v>
      </c>
      <c r="L701" s="2">
        <f>+Tabla32[[#This Row],[BALANCE INICIAL]]*Tabla32[[#This Row],[PRECIO]]</f>
        <v>477</v>
      </c>
      <c r="M701" s="2">
        <f>+Tabla32[[#This Row],[ENTRADAS]]*Tabla32[[#This Row],[PRECIO]]</f>
        <v>0</v>
      </c>
      <c r="N701" s="2">
        <f>+Tabla32[[#This Row],[SALIDAS]]*Tabla32[[#This Row],[PRECIO]]</f>
        <v>0</v>
      </c>
      <c r="O701" s="2">
        <f>+Tabla32[[#This Row],[BALANCE INICIAL2]]+Tabla32[[#This Row],[ENTRADAS3]]-Tabla32[[#This Row],[SALIDAS4]]</f>
        <v>477</v>
      </c>
    </row>
    <row r="702" spans="1:15">
      <c r="A702" s="9" t="s">
        <v>59</v>
      </c>
      <c r="B702" t="s">
        <v>880</v>
      </c>
      <c r="C702" t="s">
        <v>107</v>
      </c>
      <c r="D702" t="s">
        <v>802</v>
      </c>
      <c r="F702" s="9" t="s">
        <v>820</v>
      </c>
      <c r="G702">
        <v>2</v>
      </c>
      <c r="H702">
        <v>0</v>
      </c>
      <c r="I702" s="34">
        <v>0</v>
      </c>
      <c r="J702">
        <f>+Tabla32[[#This Row],[BALANCE INICIAL]]+Tabla32[[#This Row],[ENTRADAS]]-Tabla32[[#This Row],[SALIDAS]]</f>
        <v>2</v>
      </c>
      <c r="K702" s="2">
        <v>2400</v>
      </c>
      <c r="L702" s="2">
        <f>+Tabla32[[#This Row],[BALANCE INICIAL]]*Tabla32[[#This Row],[PRECIO]]</f>
        <v>4800</v>
      </c>
      <c r="M702" s="2">
        <f>+Tabla32[[#This Row],[ENTRADAS]]*Tabla32[[#This Row],[PRECIO]]</f>
        <v>0</v>
      </c>
      <c r="N702" s="2">
        <f>+Tabla32[[#This Row],[SALIDAS]]*Tabla32[[#This Row],[PRECIO]]</f>
        <v>0</v>
      </c>
      <c r="O702" s="2">
        <f>+Tabla32[[#This Row],[BALANCE INICIAL2]]+Tabla32[[#This Row],[ENTRADAS3]]-Tabla32[[#This Row],[SALIDAS4]]</f>
        <v>4800</v>
      </c>
    </row>
    <row r="703" spans="1:15" ht="18.75" customHeight="1">
      <c r="A703" s="24" t="s">
        <v>975</v>
      </c>
      <c r="B703" s="23">
        <v>1206030004</v>
      </c>
      <c r="C703" s="18" t="s">
        <v>976</v>
      </c>
      <c r="D703" s="22" t="s">
        <v>1095</v>
      </c>
      <c r="E703" t="s">
        <v>974</v>
      </c>
      <c r="F703" s="9" t="s">
        <v>820</v>
      </c>
      <c r="G703">
        <v>4</v>
      </c>
      <c r="H703">
        <v>0</v>
      </c>
      <c r="I703" s="34">
        <v>0</v>
      </c>
      <c r="J703">
        <f>+Tabla32[[#This Row],[BALANCE INICIAL]]+Tabla32[[#This Row],[ENTRADAS]]-Tabla32[[#This Row],[SALIDAS]]</f>
        <v>4</v>
      </c>
      <c r="K703" s="2">
        <v>52517.88</v>
      </c>
      <c r="L703" s="2">
        <f>+Tabla32[[#This Row],[BALANCE INICIAL]]*Tabla32[[#This Row],[PRECIO]]</f>
        <v>210071.52</v>
      </c>
      <c r="M703" s="2">
        <f>+Tabla32[[#This Row],[ENTRADAS]]*Tabla32[[#This Row],[PRECIO]]</f>
        <v>0</v>
      </c>
      <c r="N703" s="2">
        <f>+Tabla32[[#This Row],[SALIDAS]]*Tabla32[[#This Row],[PRECIO]]</f>
        <v>0</v>
      </c>
      <c r="O703" s="2">
        <f>+Tabla32[[#This Row],[BALANCE INICIAL2]]+Tabla32[[#This Row],[ENTRADAS3]]-Tabla32[[#This Row],[SALIDAS4]]</f>
        <v>210071.52</v>
      </c>
    </row>
    <row r="704" spans="1:15">
      <c r="A704" s="26" t="s">
        <v>42</v>
      </c>
      <c r="B704" s="25" t="s">
        <v>886</v>
      </c>
      <c r="C704" s="38" t="s">
        <v>88</v>
      </c>
      <c r="D704" t="s">
        <v>978</v>
      </c>
      <c r="E704" t="s">
        <v>979</v>
      </c>
      <c r="F704" s="9" t="s">
        <v>820</v>
      </c>
      <c r="G704">
        <v>3</v>
      </c>
      <c r="H704">
        <v>0</v>
      </c>
      <c r="I704" s="34">
        <v>0</v>
      </c>
      <c r="J704">
        <f>+Tabla32[[#This Row],[BALANCE INICIAL]]+Tabla32[[#This Row],[ENTRADAS]]-Tabla32[[#This Row],[SALIDAS]]</f>
        <v>3</v>
      </c>
      <c r="K704" s="2">
        <v>4152.54</v>
      </c>
      <c r="L704" s="2">
        <f>+Tabla32[[#This Row],[BALANCE INICIAL]]*Tabla32[[#This Row],[PRECIO]]</f>
        <v>12457.619999999999</v>
      </c>
      <c r="M704" s="2">
        <f>+Tabla32[[#This Row],[ENTRADAS]]*Tabla32[[#This Row],[PRECIO]]</f>
        <v>0</v>
      </c>
      <c r="N704" s="2">
        <f>+Tabla32[[#This Row],[SALIDAS]]*Tabla32[[#This Row],[PRECIO]]</f>
        <v>0</v>
      </c>
      <c r="O704" s="2">
        <f>+Tabla32[[#This Row],[BALANCE INICIAL2]]+Tabla32[[#This Row],[ENTRADAS3]]-Tabla32[[#This Row],[SALIDAS4]]</f>
        <v>12457.619999999999</v>
      </c>
    </row>
    <row r="705" spans="1:15">
      <c r="A705" s="26" t="s">
        <v>42</v>
      </c>
      <c r="B705" s="25" t="s">
        <v>886</v>
      </c>
      <c r="C705" s="38" t="s">
        <v>88</v>
      </c>
      <c r="D705" t="s">
        <v>977</v>
      </c>
      <c r="E705" t="s">
        <v>979</v>
      </c>
      <c r="F705" s="9" t="s">
        <v>820</v>
      </c>
      <c r="G705">
        <v>10</v>
      </c>
      <c r="H705">
        <v>0</v>
      </c>
      <c r="I705" s="34">
        <v>2</v>
      </c>
      <c r="J705">
        <f>+Tabla32[[#This Row],[BALANCE INICIAL]]+Tabla32[[#This Row],[ENTRADAS]]-Tabla32[[#This Row],[SALIDAS]]</f>
        <v>8</v>
      </c>
      <c r="K705" s="2">
        <v>4491.53</v>
      </c>
      <c r="L705" s="2">
        <f>+Tabla32[[#This Row],[BALANCE INICIAL]]*Tabla32[[#This Row],[PRECIO]]</f>
        <v>44915.299999999996</v>
      </c>
      <c r="M705" s="2">
        <f>+Tabla32[[#This Row],[ENTRADAS]]*Tabla32[[#This Row],[PRECIO]]</f>
        <v>0</v>
      </c>
      <c r="N705" s="2">
        <f>+Tabla32[[#This Row],[SALIDAS]]*Tabla32[[#This Row],[PRECIO]]</f>
        <v>8983.06</v>
      </c>
      <c r="O705" s="2">
        <f>+Tabla32[[#This Row],[BALANCE INICIAL2]]+Tabla32[[#This Row],[ENTRADAS3]]-Tabla32[[#This Row],[SALIDAS4]]</f>
        <v>35932.239999999998</v>
      </c>
    </row>
    <row r="706" spans="1:15">
      <c r="A706" s="9" t="s">
        <v>34</v>
      </c>
      <c r="B706" t="s">
        <v>877</v>
      </c>
      <c r="C706" t="s">
        <v>104</v>
      </c>
      <c r="D706" t="s">
        <v>433</v>
      </c>
      <c r="F706" s="9" t="s">
        <v>820</v>
      </c>
      <c r="G706">
        <v>48</v>
      </c>
      <c r="H706">
        <v>0</v>
      </c>
      <c r="I706" s="34">
        <v>0</v>
      </c>
      <c r="J706">
        <f>+Tabla32[[#This Row],[BALANCE INICIAL]]+Tabla32[[#This Row],[ENTRADAS]]-Tabla32[[#This Row],[SALIDAS]]</f>
        <v>48</v>
      </c>
      <c r="K706" s="2">
        <v>813.56</v>
      </c>
      <c r="L706" s="2">
        <f>+Tabla32[[#This Row],[BALANCE INICIAL]]*Tabla32[[#This Row],[PRECIO]]</f>
        <v>39050.879999999997</v>
      </c>
      <c r="M706" s="2">
        <f>+Tabla32[[#This Row],[ENTRADAS]]*Tabla32[[#This Row],[PRECIO]]</f>
        <v>0</v>
      </c>
      <c r="N706" s="2">
        <f>+Tabla32[[#This Row],[SALIDAS]]*Tabla32[[#This Row],[PRECIO]]</f>
        <v>0</v>
      </c>
      <c r="O706" s="2">
        <f>+Tabla32[[#This Row],[BALANCE INICIAL2]]+Tabla32[[#This Row],[ENTRADAS3]]-Tabla32[[#This Row],[SALIDAS4]]</f>
        <v>39050.879999999997</v>
      </c>
    </row>
    <row r="707" spans="1:15">
      <c r="A707" s="9" t="s">
        <v>34</v>
      </c>
      <c r="B707" t="s">
        <v>877</v>
      </c>
      <c r="C707" t="s">
        <v>104</v>
      </c>
      <c r="D707" t="s">
        <v>1033</v>
      </c>
      <c r="E707" t="s">
        <v>1029</v>
      </c>
      <c r="F707" s="9" t="s">
        <v>820</v>
      </c>
      <c r="G707">
        <v>0</v>
      </c>
      <c r="H707">
        <v>1</v>
      </c>
      <c r="I707" s="34">
        <v>1</v>
      </c>
      <c r="J707">
        <f>+Tabla32[[#This Row],[BALANCE INICIAL]]+Tabla32[[#This Row],[ENTRADAS]]-Tabla32[[#This Row],[SALIDAS]]</f>
        <v>0</v>
      </c>
      <c r="K707" s="2">
        <v>998</v>
      </c>
      <c r="L707" s="2">
        <f>+Tabla32[[#This Row],[BALANCE INICIAL]]*Tabla32[[#This Row],[PRECIO]]</f>
        <v>0</v>
      </c>
      <c r="M707" s="2">
        <f>+Tabla32[[#This Row],[ENTRADAS]]*Tabla32[[#This Row],[PRECIO]]</f>
        <v>998</v>
      </c>
      <c r="N707" s="2">
        <f>+Tabla32[[#This Row],[SALIDAS]]*Tabla32[[#This Row],[PRECIO]]</f>
        <v>998</v>
      </c>
      <c r="O707" s="2">
        <f>+Tabla32[[#This Row],[BALANCE INICIAL2]]+Tabla32[[#This Row],[ENTRADAS3]]-Tabla32[[#This Row],[SALIDAS4]]</f>
        <v>0</v>
      </c>
    </row>
    <row r="708" spans="1:15">
      <c r="A708" s="9" t="s">
        <v>34</v>
      </c>
      <c r="B708" t="s">
        <v>877</v>
      </c>
      <c r="C708" t="s">
        <v>104</v>
      </c>
      <c r="D708" t="s">
        <v>469</v>
      </c>
      <c r="F708" s="9" t="s">
        <v>820</v>
      </c>
      <c r="G708">
        <v>28</v>
      </c>
      <c r="H708">
        <v>0</v>
      </c>
      <c r="I708" s="34">
        <v>2</v>
      </c>
      <c r="J708">
        <f>+Tabla32[[#This Row],[BALANCE INICIAL]]+Tabla32[[#This Row],[ENTRADAS]]-Tabla32[[#This Row],[SALIDAS]]</f>
        <v>26</v>
      </c>
      <c r="K708" s="2">
        <v>336.37</v>
      </c>
      <c r="L708" s="2">
        <f>+Tabla32[[#This Row],[BALANCE INICIAL]]*Tabla32[[#This Row],[PRECIO]]</f>
        <v>9418.36</v>
      </c>
      <c r="M708" s="2">
        <f>+Tabla32[[#This Row],[ENTRADAS]]*Tabla32[[#This Row],[PRECIO]]</f>
        <v>0</v>
      </c>
      <c r="N708" s="2">
        <f>+Tabla32[[#This Row],[SALIDAS]]*Tabla32[[#This Row],[PRECIO]]</f>
        <v>672.74</v>
      </c>
      <c r="O708" s="2">
        <f>+Tabla32[[#This Row],[BALANCE INICIAL2]]+Tabla32[[#This Row],[ENTRADAS3]]-Tabla32[[#This Row],[SALIDAS4]]</f>
        <v>8745.6200000000008</v>
      </c>
    </row>
    <row r="709" spans="1:15">
      <c r="A709" s="9" t="s">
        <v>34</v>
      </c>
      <c r="B709" t="s">
        <v>877</v>
      </c>
      <c r="C709" t="s">
        <v>104</v>
      </c>
      <c r="D709" t="s">
        <v>1032</v>
      </c>
      <c r="E709" t="s">
        <v>1029</v>
      </c>
      <c r="F709" s="9" t="s">
        <v>820</v>
      </c>
      <c r="G709">
        <v>0</v>
      </c>
      <c r="H709">
        <v>1</v>
      </c>
      <c r="I709" s="34">
        <v>1</v>
      </c>
      <c r="J709">
        <f>+Tabla32[[#This Row],[BALANCE INICIAL]]+Tabla32[[#This Row],[ENTRADAS]]-Tabla32[[#This Row],[SALIDAS]]</f>
        <v>0</v>
      </c>
      <c r="K709" s="2">
        <v>285</v>
      </c>
      <c r="L709" s="2">
        <f>+Tabla32[[#This Row],[BALANCE INICIAL]]*Tabla32[[#This Row],[PRECIO]]</f>
        <v>0</v>
      </c>
      <c r="M709" s="2">
        <f>+Tabla32[[#This Row],[ENTRADAS]]*Tabla32[[#This Row],[PRECIO]]</f>
        <v>285</v>
      </c>
      <c r="N709" s="2">
        <f>+Tabla32[[#This Row],[SALIDAS]]*Tabla32[[#This Row],[PRECIO]]</f>
        <v>285</v>
      </c>
      <c r="O709" s="2">
        <f>+Tabla32[[#This Row],[BALANCE INICIAL2]]+Tabla32[[#This Row],[ENTRADAS3]]-Tabla32[[#This Row],[SALIDAS4]]</f>
        <v>0</v>
      </c>
    </row>
    <row r="710" spans="1:15">
      <c r="A710" s="9" t="s">
        <v>24</v>
      </c>
      <c r="B710" s="17" t="s">
        <v>875</v>
      </c>
      <c r="C710" t="s">
        <v>64</v>
      </c>
      <c r="D710" t="s">
        <v>116</v>
      </c>
      <c r="F710" s="9" t="s">
        <v>820</v>
      </c>
      <c r="G710">
        <v>3</v>
      </c>
      <c r="H710">
        <v>0</v>
      </c>
      <c r="I710" s="34">
        <v>0</v>
      </c>
      <c r="J710">
        <f>+Tabla32[[#This Row],[BALANCE INICIAL]]+Tabla32[[#This Row],[ENTRADAS]]-Tabla32[[#This Row],[SALIDAS]]</f>
        <v>3</v>
      </c>
      <c r="K710" s="2">
        <v>31.07</v>
      </c>
      <c r="L710" s="2">
        <f>+Tabla32[[#This Row],[BALANCE INICIAL]]*Tabla32[[#This Row],[PRECIO]]</f>
        <v>93.210000000000008</v>
      </c>
      <c r="M710" s="2">
        <f>+Tabla32[[#This Row],[ENTRADAS]]*Tabla32[[#This Row],[PRECIO]]</f>
        <v>0</v>
      </c>
      <c r="N710" s="2">
        <f>+Tabla32[[#This Row],[SALIDAS]]*Tabla32[[#This Row],[PRECIO]]</f>
        <v>0</v>
      </c>
      <c r="O710" s="2">
        <f>+Tabla32[[#This Row],[BALANCE INICIAL2]]+Tabla32[[#This Row],[ENTRADAS3]]-Tabla32[[#This Row],[SALIDAS4]]</f>
        <v>93.210000000000008</v>
      </c>
    </row>
    <row r="711" spans="1:15">
      <c r="A711" s="9" t="s">
        <v>37</v>
      </c>
      <c r="B711" s="17" t="s">
        <v>886</v>
      </c>
      <c r="C711" t="s">
        <v>83</v>
      </c>
      <c r="D711" t="s">
        <v>316</v>
      </c>
      <c r="F711" s="9" t="s">
        <v>820</v>
      </c>
      <c r="G711">
        <v>6</v>
      </c>
      <c r="H711">
        <v>0</v>
      </c>
      <c r="I711" s="34">
        <v>0</v>
      </c>
      <c r="J711">
        <f>+Tabla32[[#This Row],[BALANCE INICIAL]]+Tabla32[[#This Row],[ENTRADAS]]-Tabla32[[#This Row],[SALIDAS]]</f>
        <v>6</v>
      </c>
      <c r="K711" s="2">
        <v>520</v>
      </c>
      <c r="L711" s="2">
        <f>+Tabla32[[#This Row],[BALANCE INICIAL]]*Tabla32[[#This Row],[PRECIO]]</f>
        <v>3120</v>
      </c>
      <c r="M711" s="2">
        <f>+Tabla32[[#This Row],[ENTRADAS]]*Tabla32[[#This Row],[PRECIO]]</f>
        <v>0</v>
      </c>
      <c r="N711" s="2">
        <f>+Tabla32[[#This Row],[SALIDAS]]*Tabla32[[#This Row],[PRECIO]]</f>
        <v>0</v>
      </c>
      <c r="O711" s="2">
        <f>+Tabla32[[#This Row],[BALANCE INICIAL2]]+Tabla32[[#This Row],[ENTRADAS3]]-Tabla32[[#This Row],[SALIDAS4]]</f>
        <v>3120</v>
      </c>
    </row>
    <row r="712" spans="1:15">
      <c r="A712" s="9" t="s">
        <v>30</v>
      </c>
      <c r="B712" s="17" t="s">
        <v>876</v>
      </c>
      <c r="C712" t="s">
        <v>73</v>
      </c>
      <c r="D712" t="s">
        <v>152</v>
      </c>
      <c r="F712" s="9" t="s">
        <v>820</v>
      </c>
      <c r="G712">
        <v>0</v>
      </c>
      <c r="H712">
        <v>0</v>
      </c>
      <c r="I712" s="34">
        <v>0</v>
      </c>
      <c r="J712">
        <f>+Tabla32[[#This Row],[BALANCE INICIAL]]+Tabla32[[#This Row],[ENTRADAS]]-Tabla32[[#This Row],[SALIDAS]]</f>
        <v>0</v>
      </c>
      <c r="K712" s="2">
        <v>275</v>
      </c>
      <c r="L712" s="2">
        <f>+Tabla32[[#This Row],[BALANCE INICIAL]]*Tabla32[[#This Row],[PRECIO]]</f>
        <v>0</v>
      </c>
      <c r="M712" s="2">
        <f>+Tabla32[[#This Row],[ENTRADAS]]*Tabla32[[#This Row],[PRECIO]]</f>
        <v>0</v>
      </c>
      <c r="N712" s="2">
        <f>+Tabla32[[#This Row],[SALIDAS]]*Tabla32[[#This Row],[PRECIO]]</f>
        <v>0</v>
      </c>
      <c r="O712" s="2">
        <f>+Tabla32[[#This Row],[BALANCE INICIAL2]]+Tabla32[[#This Row],[ENTRADAS3]]-Tabla32[[#This Row],[SALIDAS4]]</f>
        <v>0</v>
      </c>
    </row>
    <row r="713" spans="1:15">
      <c r="A713" s="9" t="s">
        <v>59</v>
      </c>
      <c r="B713" t="s">
        <v>880</v>
      </c>
      <c r="C713" t="s">
        <v>107</v>
      </c>
      <c r="D713" t="s">
        <v>715</v>
      </c>
      <c r="F713" s="9" t="s">
        <v>873</v>
      </c>
      <c r="G713">
        <v>7</v>
      </c>
      <c r="H713">
        <v>0</v>
      </c>
      <c r="I713" s="34">
        <v>0</v>
      </c>
      <c r="J713">
        <f>+Tabla32[[#This Row],[BALANCE INICIAL]]+Tabla32[[#This Row],[ENTRADAS]]-Tabla32[[#This Row],[SALIDAS]]</f>
        <v>7</v>
      </c>
      <c r="K713" s="2">
        <v>179.92</v>
      </c>
      <c r="L713" s="2">
        <f>+Tabla32[[#This Row],[BALANCE INICIAL]]*Tabla32[[#This Row],[PRECIO]]</f>
        <v>1259.4399999999998</v>
      </c>
      <c r="M713" s="2">
        <f>+Tabla32[[#This Row],[ENTRADAS]]*Tabla32[[#This Row],[PRECIO]]</f>
        <v>0</v>
      </c>
      <c r="N713" s="2">
        <f>+Tabla32[[#This Row],[SALIDAS]]*Tabla32[[#This Row],[PRECIO]]</f>
        <v>0</v>
      </c>
      <c r="O713" s="2">
        <f>+Tabla32[[#This Row],[BALANCE INICIAL2]]+Tabla32[[#This Row],[ENTRADAS3]]-Tabla32[[#This Row],[SALIDAS4]]</f>
        <v>1259.4399999999998</v>
      </c>
    </row>
    <row r="714" spans="1:15">
      <c r="A714" s="9" t="s">
        <v>59</v>
      </c>
      <c r="B714" t="s">
        <v>880</v>
      </c>
      <c r="C714" t="s">
        <v>107</v>
      </c>
      <c r="D714" t="s">
        <v>803</v>
      </c>
      <c r="F714" s="9" t="s">
        <v>820</v>
      </c>
      <c r="G714">
        <v>1</v>
      </c>
      <c r="H714">
        <v>0</v>
      </c>
      <c r="I714" s="34">
        <v>0</v>
      </c>
      <c r="J714">
        <f>+Tabla32[[#This Row],[BALANCE INICIAL]]+Tabla32[[#This Row],[ENTRADAS]]-Tabla32[[#This Row],[SALIDAS]]</f>
        <v>1</v>
      </c>
      <c r="K714" s="2">
        <v>256.60000000000002</v>
      </c>
      <c r="L714" s="2">
        <f>+Tabla32[[#This Row],[BALANCE INICIAL]]*Tabla32[[#This Row],[PRECIO]]</f>
        <v>256.60000000000002</v>
      </c>
      <c r="M714" s="2">
        <f>+Tabla32[[#This Row],[ENTRADAS]]*Tabla32[[#This Row],[PRECIO]]</f>
        <v>0</v>
      </c>
      <c r="N714" s="2">
        <f>+Tabla32[[#This Row],[SALIDAS]]*Tabla32[[#This Row],[PRECIO]]</f>
        <v>0</v>
      </c>
      <c r="O714" s="2">
        <f>+Tabla32[[#This Row],[BALANCE INICIAL2]]+Tabla32[[#This Row],[ENTRADAS3]]-Tabla32[[#This Row],[SALIDAS4]]</f>
        <v>256.60000000000002</v>
      </c>
    </row>
    <row r="715" spans="1:15">
      <c r="A715" s="9" t="s">
        <v>59</v>
      </c>
      <c r="B715" t="s">
        <v>880</v>
      </c>
      <c r="C715" t="s">
        <v>107</v>
      </c>
      <c r="D715" t="s">
        <v>804</v>
      </c>
      <c r="F715" s="9" t="s">
        <v>820</v>
      </c>
      <c r="G715">
        <v>1</v>
      </c>
      <c r="H715">
        <v>0</v>
      </c>
      <c r="I715" s="34">
        <v>0</v>
      </c>
      <c r="J715">
        <f>+Tabla32[[#This Row],[BALANCE INICIAL]]+Tabla32[[#This Row],[ENTRADAS]]-Tabla32[[#This Row],[SALIDAS]]</f>
        <v>1</v>
      </c>
      <c r="K715" s="2">
        <v>280</v>
      </c>
      <c r="L715" s="2">
        <f>+Tabla32[[#This Row],[BALANCE INICIAL]]*Tabla32[[#This Row],[PRECIO]]</f>
        <v>280</v>
      </c>
      <c r="M715" s="2">
        <f>+Tabla32[[#This Row],[ENTRADAS]]*Tabla32[[#This Row],[PRECIO]]</f>
        <v>0</v>
      </c>
      <c r="N715" s="2">
        <f>+Tabla32[[#This Row],[SALIDAS]]*Tabla32[[#This Row],[PRECIO]]</f>
        <v>0</v>
      </c>
      <c r="O715" s="2">
        <f>+Tabla32[[#This Row],[BALANCE INICIAL2]]+Tabla32[[#This Row],[ENTRADAS3]]-Tabla32[[#This Row],[SALIDAS4]]</f>
        <v>280</v>
      </c>
    </row>
    <row r="716" spans="1:15">
      <c r="A716" s="9" t="s">
        <v>59</v>
      </c>
      <c r="B716" t="s">
        <v>880</v>
      </c>
      <c r="C716" t="s">
        <v>107</v>
      </c>
      <c r="D716" t="s">
        <v>805</v>
      </c>
      <c r="F716" s="9" t="s">
        <v>820</v>
      </c>
      <c r="G716">
        <v>1</v>
      </c>
      <c r="H716">
        <v>0</v>
      </c>
      <c r="I716" s="34">
        <v>0</v>
      </c>
      <c r="J716">
        <f>+Tabla32[[#This Row],[BALANCE INICIAL]]+Tabla32[[#This Row],[ENTRADAS]]-Tabla32[[#This Row],[SALIDAS]]</f>
        <v>1</v>
      </c>
      <c r="K716" s="2">
        <v>350</v>
      </c>
      <c r="L716" s="2">
        <f>+Tabla32[[#This Row],[BALANCE INICIAL]]*Tabla32[[#This Row],[PRECIO]]</f>
        <v>350</v>
      </c>
      <c r="M716" s="2">
        <f>+Tabla32[[#This Row],[ENTRADAS]]*Tabla32[[#This Row],[PRECIO]]</f>
        <v>0</v>
      </c>
      <c r="N716" s="2">
        <f>+Tabla32[[#This Row],[SALIDAS]]*Tabla32[[#This Row],[PRECIO]]</f>
        <v>0</v>
      </c>
      <c r="O716" s="2">
        <f>+Tabla32[[#This Row],[BALANCE INICIAL2]]+Tabla32[[#This Row],[ENTRADAS3]]-Tabla32[[#This Row],[SALIDAS4]]</f>
        <v>350</v>
      </c>
    </row>
    <row r="717" spans="1:15">
      <c r="A717" s="9" t="s">
        <v>29</v>
      </c>
      <c r="B717" t="s">
        <v>878</v>
      </c>
      <c r="C717" t="s">
        <v>102</v>
      </c>
      <c r="D717" t="s">
        <v>1085</v>
      </c>
      <c r="F717" s="9" t="s">
        <v>820</v>
      </c>
      <c r="G717">
        <v>14</v>
      </c>
      <c r="H717">
        <v>0</v>
      </c>
      <c r="I717" s="34">
        <v>3</v>
      </c>
      <c r="J717">
        <f>+Tabla32[[#This Row],[BALANCE INICIAL]]+Tabla32[[#This Row],[ENTRADAS]]-Tabla32[[#This Row],[SALIDAS]]</f>
        <v>11</v>
      </c>
      <c r="K717" s="2"/>
      <c r="L717" s="2">
        <f>+Tabla32[[#This Row],[BALANCE INICIAL]]*Tabla32[[#This Row],[PRECIO]]</f>
        <v>0</v>
      </c>
      <c r="M717" s="2">
        <f>+Tabla32[[#This Row],[ENTRADAS]]*Tabla32[[#This Row],[PRECIO]]</f>
        <v>0</v>
      </c>
      <c r="N717" s="2">
        <f>+Tabla32[[#This Row],[SALIDAS]]*Tabla32[[#This Row],[PRECIO]]</f>
        <v>0</v>
      </c>
      <c r="O717" s="2">
        <f>+Tabla32[[#This Row],[BALANCE INICIAL2]]+Tabla32[[#This Row],[ENTRADAS3]]-Tabla32[[#This Row],[SALIDAS4]]</f>
        <v>0</v>
      </c>
    </row>
    <row r="718" spans="1:15">
      <c r="A718" s="9" t="s">
        <v>34</v>
      </c>
      <c r="B718" s="17" t="s">
        <v>877</v>
      </c>
      <c r="C718" t="s">
        <v>80</v>
      </c>
      <c r="D718" t="s">
        <v>436</v>
      </c>
      <c r="F718" s="9" t="s">
        <v>820</v>
      </c>
      <c r="G718">
        <v>8</v>
      </c>
      <c r="H718">
        <v>0</v>
      </c>
      <c r="I718" s="34">
        <v>1</v>
      </c>
      <c r="J718">
        <f>+Tabla32[[#This Row],[BALANCE INICIAL]]+Tabla32[[#This Row],[ENTRADAS]]-Tabla32[[#This Row],[SALIDAS]]</f>
        <v>7</v>
      </c>
      <c r="K718" s="2">
        <v>103.05</v>
      </c>
      <c r="L718" s="2">
        <f>+Tabla32[[#This Row],[BALANCE INICIAL]]*Tabla32[[#This Row],[PRECIO]]</f>
        <v>824.4</v>
      </c>
      <c r="M718" s="2">
        <f>+Tabla32[[#This Row],[ENTRADAS]]*Tabla32[[#This Row],[PRECIO]]</f>
        <v>0</v>
      </c>
      <c r="N718" s="2">
        <f>+Tabla32[[#This Row],[SALIDAS]]*Tabla32[[#This Row],[PRECIO]]</f>
        <v>103.05</v>
      </c>
      <c r="O718" s="2">
        <f>+Tabla32[[#This Row],[BALANCE INICIAL2]]+Tabla32[[#This Row],[ENTRADAS3]]-Tabla32[[#This Row],[SALIDAS4]]</f>
        <v>721.35</v>
      </c>
    </row>
    <row r="719" spans="1:15">
      <c r="A719" s="9" t="s">
        <v>34</v>
      </c>
      <c r="B719" s="17" t="s">
        <v>877</v>
      </c>
      <c r="C719" t="s">
        <v>80</v>
      </c>
      <c r="D719" t="s">
        <v>437</v>
      </c>
      <c r="F719" s="9" t="s">
        <v>820</v>
      </c>
      <c r="G719">
        <v>22</v>
      </c>
      <c r="H719">
        <v>0</v>
      </c>
      <c r="I719" s="34">
        <v>0</v>
      </c>
      <c r="J719">
        <f>+Tabla32[[#This Row],[BALANCE INICIAL]]+Tabla32[[#This Row],[ENTRADAS]]-Tabla32[[#This Row],[SALIDAS]]</f>
        <v>22</v>
      </c>
      <c r="K719" s="2">
        <v>19.53</v>
      </c>
      <c r="L719" s="2">
        <f>+Tabla32[[#This Row],[BALANCE INICIAL]]*Tabla32[[#This Row],[PRECIO]]</f>
        <v>429.66</v>
      </c>
      <c r="M719" s="2">
        <f>+Tabla32[[#This Row],[ENTRADAS]]*Tabla32[[#This Row],[PRECIO]]</f>
        <v>0</v>
      </c>
      <c r="N719" s="2">
        <f>+Tabla32[[#This Row],[SALIDAS]]*Tabla32[[#This Row],[PRECIO]]</f>
        <v>0</v>
      </c>
      <c r="O719" s="2">
        <f>+Tabla32[[#This Row],[BALANCE INICIAL2]]+Tabla32[[#This Row],[ENTRADAS3]]-Tabla32[[#This Row],[SALIDAS4]]</f>
        <v>429.66</v>
      </c>
    </row>
    <row r="720" spans="1:15" ht="18" customHeight="1">
      <c r="A720" s="13" t="s">
        <v>55</v>
      </c>
      <c r="B720" s="37" t="s">
        <v>905</v>
      </c>
      <c r="C720" s="36" t="s">
        <v>103</v>
      </c>
      <c r="D720" t="s">
        <v>1075</v>
      </c>
      <c r="E720" t="s">
        <v>1060</v>
      </c>
      <c r="F720" s="9" t="s">
        <v>1079</v>
      </c>
      <c r="G720">
        <v>0</v>
      </c>
      <c r="H720">
        <v>1</v>
      </c>
      <c r="I720" s="34">
        <v>1</v>
      </c>
      <c r="J720">
        <f>+Tabla32[[#This Row],[BALANCE INICIAL]]+Tabla32[[#This Row],[ENTRADAS]]-Tabla32[[#This Row],[SALIDAS]]</f>
        <v>0</v>
      </c>
      <c r="K720" s="2">
        <v>11700</v>
      </c>
      <c r="L720" s="2">
        <f>+Tabla32[[#This Row],[BALANCE INICIAL]]*Tabla32[[#This Row],[PRECIO]]</f>
        <v>0</v>
      </c>
      <c r="M720" s="2">
        <f>+Tabla32[[#This Row],[ENTRADAS]]*Tabla32[[#This Row],[PRECIO]]</f>
        <v>11700</v>
      </c>
      <c r="N720" s="2">
        <f>+Tabla32[[#This Row],[SALIDAS]]*Tabla32[[#This Row],[PRECIO]]</f>
        <v>11700</v>
      </c>
      <c r="O720" s="2">
        <f>+Tabla32[[#This Row],[BALANCE INICIAL2]]+Tabla32[[#This Row],[ENTRADAS3]]-Tabla32[[#This Row],[SALIDAS4]]</f>
        <v>0</v>
      </c>
    </row>
    <row r="721" spans="1:15" ht="16.5" customHeight="1">
      <c r="A721" s="13" t="s">
        <v>55</v>
      </c>
      <c r="B721" s="37" t="s">
        <v>905</v>
      </c>
      <c r="C721" s="36" t="s">
        <v>103</v>
      </c>
      <c r="D721" t="s">
        <v>1076</v>
      </c>
      <c r="E721" t="s">
        <v>1060</v>
      </c>
      <c r="F721" s="9" t="s">
        <v>1079</v>
      </c>
      <c r="G721">
        <v>0</v>
      </c>
      <c r="H721">
        <v>1</v>
      </c>
      <c r="I721" s="34">
        <v>1</v>
      </c>
      <c r="J721">
        <f>+Tabla32[[#This Row],[BALANCE INICIAL]]+Tabla32[[#This Row],[ENTRADAS]]-Tabla32[[#This Row],[SALIDAS]]</f>
        <v>0</v>
      </c>
      <c r="K721" s="2">
        <v>11700</v>
      </c>
      <c r="L721" s="2">
        <f>+Tabla32[[#This Row],[BALANCE INICIAL]]*Tabla32[[#This Row],[PRECIO]]</f>
        <v>0</v>
      </c>
      <c r="M721" s="2">
        <f>+Tabla32[[#This Row],[ENTRADAS]]*Tabla32[[#This Row],[PRECIO]]</f>
        <v>11700</v>
      </c>
      <c r="N721" s="2">
        <f>+Tabla32[[#This Row],[SALIDAS]]*Tabla32[[#This Row],[PRECIO]]</f>
        <v>11700</v>
      </c>
      <c r="O721" s="2">
        <f>+Tabla32[[#This Row],[BALANCE INICIAL2]]+Tabla32[[#This Row],[ENTRADAS3]]-Tabla32[[#This Row],[SALIDAS4]]</f>
        <v>0</v>
      </c>
    </row>
    <row r="722" spans="1:15" ht="17.25" customHeight="1">
      <c r="A722" s="13" t="s">
        <v>55</v>
      </c>
      <c r="B722" s="37" t="s">
        <v>905</v>
      </c>
      <c r="C722" s="36" t="s">
        <v>103</v>
      </c>
      <c r="D722" t="s">
        <v>1074</v>
      </c>
      <c r="E722" t="s">
        <v>1060</v>
      </c>
      <c r="F722" s="9" t="s">
        <v>1079</v>
      </c>
      <c r="G722">
        <v>0</v>
      </c>
      <c r="H722">
        <v>1</v>
      </c>
      <c r="I722" s="34">
        <v>1</v>
      </c>
      <c r="J722">
        <f>+Tabla32[[#This Row],[BALANCE INICIAL]]+Tabla32[[#This Row],[ENTRADAS]]-Tabla32[[#This Row],[SALIDAS]]</f>
        <v>0</v>
      </c>
      <c r="K722" s="2">
        <v>11700</v>
      </c>
      <c r="L722" s="2">
        <f>+Tabla32[[#This Row],[BALANCE INICIAL]]*Tabla32[[#This Row],[PRECIO]]</f>
        <v>0</v>
      </c>
      <c r="M722" s="2">
        <f>+Tabla32[[#This Row],[ENTRADAS]]*Tabla32[[#This Row],[PRECIO]]</f>
        <v>11700</v>
      </c>
      <c r="N722" s="2">
        <f>+Tabla32[[#This Row],[SALIDAS]]*Tabla32[[#This Row],[PRECIO]]</f>
        <v>11700</v>
      </c>
      <c r="O722" s="2">
        <f>+Tabla32[[#This Row],[BALANCE INICIAL2]]+Tabla32[[#This Row],[ENTRADAS3]]-Tabla32[[#This Row],[SALIDAS4]]</f>
        <v>0</v>
      </c>
    </row>
    <row r="723" spans="1:15" ht="18" customHeight="1">
      <c r="A723" s="13" t="s">
        <v>55</v>
      </c>
      <c r="B723" s="37" t="s">
        <v>905</v>
      </c>
      <c r="C723" s="36" t="s">
        <v>103</v>
      </c>
      <c r="D723" t="s">
        <v>1069</v>
      </c>
      <c r="E723" t="s">
        <v>1060</v>
      </c>
      <c r="F723" s="9" t="s">
        <v>1079</v>
      </c>
      <c r="G723">
        <v>0</v>
      </c>
      <c r="H723">
        <v>1</v>
      </c>
      <c r="I723" s="34">
        <v>1</v>
      </c>
      <c r="J723">
        <f>+Tabla32[[#This Row],[BALANCE INICIAL]]+Tabla32[[#This Row],[ENTRADAS]]-Tabla32[[#This Row],[SALIDAS]]</f>
        <v>0</v>
      </c>
      <c r="K723" s="2">
        <v>9000</v>
      </c>
      <c r="L723" s="2">
        <f>+Tabla32[[#This Row],[BALANCE INICIAL]]*Tabla32[[#This Row],[PRECIO]]</f>
        <v>0</v>
      </c>
      <c r="M723" s="2">
        <f>+Tabla32[[#This Row],[ENTRADAS]]*Tabla32[[#This Row],[PRECIO]]</f>
        <v>9000</v>
      </c>
      <c r="N723" s="2">
        <f>+Tabla32[[#This Row],[SALIDAS]]*Tabla32[[#This Row],[PRECIO]]</f>
        <v>9000</v>
      </c>
      <c r="O723" s="2">
        <f>+Tabla32[[#This Row],[BALANCE INICIAL2]]+Tabla32[[#This Row],[ENTRADAS3]]-Tabla32[[#This Row],[SALIDAS4]]</f>
        <v>0</v>
      </c>
    </row>
    <row r="724" spans="1:15" ht="17.25" customHeight="1">
      <c r="A724" s="13" t="s">
        <v>55</v>
      </c>
      <c r="B724" s="37" t="s">
        <v>905</v>
      </c>
      <c r="C724" s="36" t="s">
        <v>103</v>
      </c>
      <c r="D724" t="s">
        <v>1077</v>
      </c>
      <c r="E724" t="s">
        <v>1060</v>
      </c>
      <c r="F724" s="9" t="s">
        <v>1079</v>
      </c>
      <c r="G724">
        <v>0</v>
      </c>
      <c r="H724">
        <v>1</v>
      </c>
      <c r="I724" s="34">
        <v>1</v>
      </c>
      <c r="J724">
        <f>+Tabla32[[#This Row],[BALANCE INICIAL]]+Tabla32[[#This Row],[ENTRADAS]]-Tabla32[[#This Row],[SALIDAS]]</f>
        <v>0</v>
      </c>
      <c r="K724" s="2">
        <v>11700</v>
      </c>
      <c r="L724" s="2">
        <f>+Tabla32[[#This Row],[BALANCE INICIAL]]*Tabla32[[#This Row],[PRECIO]]</f>
        <v>0</v>
      </c>
      <c r="M724" s="2">
        <f>+Tabla32[[#This Row],[ENTRADAS]]*Tabla32[[#This Row],[PRECIO]]</f>
        <v>11700</v>
      </c>
      <c r="N724" s="2">
        <f>+Tabla32[[#This Row],[SALIDAS]]*Tabla32[[#This Row],[PRECIO]]</f>
        <v>11700</v>
      </c>
      <c r="O724" s="2">
        <f>+Tabla32[[#This Row],[BALANCE INICIAL2]]+Tabla32[[#This Row],[ENTRADAS3]]-Tabla32[[#This Row],[SALIDAS4]]</f>
        <v>0</v>
      </c>
    </row>
    <row r="725" spans="1:15">
      <c r="A725" s="9" t="s">
        <v>30</v>
      </c>
      <c r="B725" s="17" t="s">
        <v>876</v>
      </c>
      <c r="C725" t="s">
        <v>73</v>
      </c>
      <c r="D725" t="s">
        <v>137</v>
      </c>
      <c r="F725" s="9" t="s">
        <v>829</v>
      </c>
      <c r="G725">
        <v>0</v>
      </c>
      <c r="H725">
        <v>0</v>
      </c>
      <c r="I725" s="34">
        <v>0</v>
      </c>
      <c r="J725">
        <f>+Tabla32[[#This Row],[BALANCE INICIAL]]+Tabla32[[#This Row],[ENTRADAS]]-Tabla32[[#This Row],[SALIDAS]]</f>
        <v>0</v>
      </c>
      <c r="K725" s="2">
        <v>380</v>
      </c>
      <c r="L725" s="2">
        <f>+Tabla32[[#This Row],[BALANCE INICIAL]]*Tabla32[[#This Row],[PRECIO]]</f>
        <v>0</v>
      </c>
      <c r="M725" s="2">
        <f>+Tabla32[[#This Row],[ENTRADAS]]*Tabla32[[#This Row],[PRECIO]]</f>
        <v>0</v>
      </c>
      <c r="N725" s="2">
        <f>+Tabla32[[#This Row],[SALIDAS]]*Tabla32[[#This Row],[PRECIO]]</f>
        <v>0</v>
      </c>
      <c r="O725" s="2">
        <f>+Tabla32[[#This Row],[BALANCE INICIAL2]]+Tabla32[[#This Row],[ENTRADAS3]]-Tabla32[[#This Row],[SALIDAS4]]</f>
        <v>0</v>
      </c>
    </row>
    <row r="726" spans="1:15">
      <c r="A726" s="9" t="s">
        <v>59</v>
      </c>
      <c r="B726" t="s">
        <v>880</v>
      </c>
      <c r="C726" t="s">
        <v>107</v>
      </c>
      <c r="D726" t="s">
        <v>806</v>
      </c>
      <c r="F726" s="9" t="s">
        <v>820</v>
      </c>
      <c r="G726">
        <v>107</v>
      </c>
      <c r="H726">
        <v>0</v>
      </c>
      <c r="I726" s="34">
        <v>0</v>
      </c>
      <c r="J726">
        <f>+Tabla32[[#This Row],[BALANCE INICIAL]]+Tabla32[[#This Row],[ENTRADAS]]-Tabla32[[#This Row],[SALIDAS]]</f>
        <v>107</v>
      </c>
      <c r="K726" s="2">
        <v>25</v>
      </c>
      <c r="L726" s="2">
        <f>+Tabla32[[#This Row],[BALANCE INICIAL]]*Tabla32[[#This Row],[PRECIO]]</f>
        <v>2675</v>
      </c>
      <c r="M726" s="2">
        <f>+Tabla32[[#This Row],[ENTRADAS]]*Tabla32[[#This Row],[PRECIO]]</f>
        <v>0</v>
      </c>
      <c r="N726" s="2">
        <f>+Tabla32[[#This Row],[SALIDAS]]*Tabla32[[#This Row],[PRECIO]]</f>
        <v>0</v>
      </c>
      <c r="O726" s="2">
        <f>+Tabla32[[#This Row],[BALANCE INICIAL2]]+Tabla32[[#This Row],[ENTRADAS3]]-Tabla32[[#This Row],[SALIDAS4]]</f>
        <v>2675</v>
      </c>
    </row>
    <row r="727" spans="1:15">
      <c r="A727" s="9" t="s">
        <v>59</v>
      </c>
      <c r="B727" t="s">
        <v>880</v>
      </c>
      <c r="C727" t="s">
        <v>107</v>
      </c>
      <c r="D727" t="s">
        <v>807</v>
      </c>
      <c r="F727" s="9" t="s">
        <v>820</v>
      </c>
      <c r="G727">
        <v>5</v>
      </c>
      <c r="H727">
        <v>0</v>
      </c>
      <c r="I727" s="34">
        <v>0</v>
      </c>
      <c r="J727">
        <f>+Tabla32[[#This Row],[BALANCE INICIAL]]+Tabla32[[#This Row],[ENTRADAS]]-Tabla32[[#This Row],[SALIDAS]]</f>
        <v>5</v>
      </c>
      <c r="K727" s="2">
        <v>550.41</v>
      </c>
      <c r="L727" s="2">
        <f>+Tabla32[[#This Row],[BALANCE INICIAL]]*Tabla32[[#This Row],[PRECIO]]</f>
        <v>2752.0499999999997</v>
      </c>
      <c r="M727" s="2">
        <f>+Tabla32[[#This Row],[ENTRADAS]]*Tabla32[[#This Row],[PRECIO]]</f>
        <v>0</v>
      </c>
      <c r="N727" s="2">
        <f>+Tabla32[[#This Row],[SALIDAS]]*Tabla32[[#This Row],[PRECIO]]</f>
        <v>0</v>
      </c>
      <c r="O727" s="2">
        <f>+Tabla32[[#This Row],[BALANCE INICIAL2]]+Tabla32[[#This Row],[ENTRADAS3]]-Tabla32[[#This Row],[SALIDAS4]]</f>
        <v>2752.0499999999997</v>
      </c>
    </row>
    <row r="728" spans="1:15">
      <c r="A728" s="9" t="s">
        <v>60</v>
      </c>
      <c r="B728" s="17" t="s">
        <v>885</v>
      </c>
      <c r="C728" t="s">
        <v>108</v>
      </c>
      <c r="D728" t="s">
        <v>808</v>
      </c>
      <c r="F728" s="9" t="s">
        <v>820</v>
      </c>
      <c r="G728">
        <v>1</v>
      </c>
      <c r="H728">
        <v>0</v>
      </c>
      <c r="I728" s="34">
        <v>0</v>
      </c>
      <c r="J728">
        <f>+Tabla32[[#This Row],[BALANCE INICIAL]]+Tabla32[[#This Row],[ENTRADAS]]-Tabla32[[#This Row],[SALIDAS]]</f>
        <v>1</v>
      </c>
      <c r="K728" s="2">
        <v>645</v>
      </c>
      <c r="L728" s="2">
        <f>+Tabla32[[#This Row],[BALANCE INICIAL]]*Tabla32[[#This Row],[PRECIO]]</f>
        <v>645</v>
      </c>
      <c r="M728" s="2">
        <f>+Tabla32[[#This Row],[ENTRADAS]]*Tabla32[[#This Row],[PRECIO]]</f>
        <v>0</v>
      </c>
      <c r="N728" s="2">
        <f>+Tabla32[[#This Row],[SALIDAS]]*Tabla32[[#This Row],[PRECIO]]</f>
        <v>0</v>
      </c>
      <c r="O728" s="2">
        <f>+Tabla32[[#This Row],[BALANCE INICIAL2]]+Tabla32[[#This Row],[ENTRADAS3]]-Tabla32[[#This Row],[SALIDAS4]]</f>
        <v>645</v>
      </c>
    </row>
    <row r="729" spans="1:15">
      <c r="A729" s="9" t="s">
        <v>42</v>
      </c>
      <c r="B729" s="44">
        <v>1206010001</v>
      </c>
      <c r="C729" t="s">
        <v>88</v>
      </c>
      <c r="D729" t="s">
        <v>319</v>
      </c>
      <c r="F729" s="9" t="s">
        <v>820</v>
      </c>
      <c r="G729">
        <v>4</v>
      </c>
      <c r="H729">
        <v>0</v>
      </c>
      <c r="I729" s="34">
        <v>0</v>
      </c>
      <c r="J729">
        <f>+Tabla32[[#This Row],[BALANCE INICIAL]]+Tabla32[[#This Row],[ENTRADAS]]-Tabla32[[#This Row],[SALIDAS]]</f>
        <v>4</v>
      </c>
      <c r="K729" s="2">
        <v>162.5</v>
      </c>
      <c r="L729" s="2">
        <f>+Tabla32[[#This Row],[BALANCE INICIAL]]*Tabla32[[#This Row],[PRECIO]]</f>
        <v>650</v>
      </c>
      <c r="M729" s="2">
        <f>+Tabla32[[#This Row],[ENTRADAS]]*Tabla32[[#This Row],[PRECIO]]</f>
        <v>0</v>
      </c>
      <c r="N729" s="2">
        <f>+Tabla32[[#This Row],[SALIDAS]]*Tabla32[[#This Row],[PRECIO]]</f>
        <v>0</v>
      </c>
      <c r="O729" s="2">
        <f>+Tabla32[[#This Row],[BALANCE INICIAL2]]+Tabla32[[#This Row],[ENTRADAS3]]-Tabla32[[#This Row],[SALIDAS4]]</f>
        <v>650</v>
      </c>
    </row>
    <row r="730" spans="1:15" ht="15" customHeight="1">
      <c r="A730" s="13" t="s">
        <v>42</v>
      </c>
      <c r="B730" s="37" t="s">
        <v>886</v>
      </c>
      <c r="C730" s="36" t="s">
        <v>88</v>
      </c>
      <c r="D730" t="s">
        <v>1052</v>
      </c>
      <c r="E730">
        <v>0</v>
      </c>
      <c r="F730" s="9" t="s">
        <v>911</v>
      </c>
      <c r="G730">
        <v>0</v>
      </c>
      <c r="H730">
        <v>2</v>
      </c>
      <c r="I730" s="34">
        <v>2</v>
      </c>
      <c r="J730">
        <f>+Tabla32[[#This Row],[BALANCE INICIAL]]+Tabla32[[#This Row],[ENTRADAS]]-Tabla32[[#This Row],[SALIDAS]]</f>
        <v>0</v>
      </c>
      <c r="K730" s="2">
        <v>1401</v>
      </c>
      <c r="L730" s="2">
        <f>+Tabla32[[#This Row],[BALANCE INICIAL]]*Tabla32[[#This Row],[PRECIO]]</f>
        <v>0</v>
      </c>
      <c r="M730" s="2">
        <f>+Tabla32[[#This Row],[ENTRADAS]]*Tabla32[[#This Row],[PRECIO]]</f>
        <v>2802</v>
      </c>
      <c r="N730" s="2">
        <f>+Tabla32[[#This Row],[SALIDAS]]*Tabla32[[#This Row],[PRECIO]]</f>
        <v>2802</v>
      </c>
      <c r="O730" s="2">
        <f>+Tabla32[[#This Row],[BALANCE INICIAL2]]+Tabla32[[#This Row],[ENTRADAS3]]-Tabla32[[#This Row],[SALIDAS4]]</f>
        <v>0</v>
      </c>
    </row>
    <row r="731" spans="1:15">
      <c r="A731" s="9" t="s">
        <v>42</v>
      </c>
      <c r="B731" s="44">
        <v>1206010001</v>
      </c>
      <c r="C731" t="s">
        <v>88</v>
      </c>
      <c r="D731" t="s">
        <v>317</v>
      </c>
      <c r="F731" s="9" t="s">
        <v>821</v>
      </c>
      <c r="G731">
        <v>5</v>
      </c>
      <c r="H731">
        <v>0</v>
      </c>
      <c r="I731" s="34">
        <v>0</v>
      </c>
      <c r="J731">
        <f>+Tabla32[[#This Row],[BALANCE INICIAL]]+Tabla32[[#This Row],[ENTRADAS]]-Tabla32[[#This Row],[SALIDAS]]</f>
        <v>5</v>
      </c>
      <c r="K731" s="2">
        <v>900</v>
      </c>
      <c r="L731" s="2">
        <f>+Tabla32[[#This Row],[BALANCE INICIAL]]*Tabla32[[#This Row],[PRECIO]]</f>
        <v>4500</v>
      </c>
      <c r="M731" s="2">
        <f>+Tabla32[[#This Row],[ENTRADAS]]*Tabla32[[#This Row],[PRECIO]]</f>
        <v>0</v>
      </c>
      <c r="N731" s="2">
        <f>+Tabla32[[#This Row],[SALIDAS]]*Tabla32[[#This Row],[PRECIO]]</f>
        <v>0</v>
      </c>
      <c r="O731" s="2">
        <f>+Tabla32[[#This Row],[BALANCE INICIAL2]]+Tabla32[[#This Row],[ENTRADAS3]]-Tabla32[[#This Row],[SALIDAS4]]</f>
        <v>4500</v>
      </c>
    </row>
    <row r="732" spans="1:15">
      <c r="A732" s="9" t="s">
        <v>23</v>
      </c>
      <c r="B732" s="17" t="s">
        <v>881</v>
      </c>
      <c r="C732" t="s">
        <v>882</v>
      </c>
      <c r="D732" t="s">
        <v>402</v>
      </c>
      <c r="F732" s="9" t="s">
        <v>911</v>
      </c>
      <c r="G732">
        <v>5</v>
      </c>
      <c r="H732">
        <v>0</v>
      </c>
      <c r="I732" s="34">
        <v>2</v>
      </c>
      <c r="J732">
        <f>+Tabla32[[#This Row],[BALANCE INICIAL]]+Tabla32[[#This Row],[ENTRADAS]]-Tabla32[[#This Row],[SALIDAS]]</f>
        <v>3</v>
      </c>
      <c r="K732" s="2">
        <v>452.54</v>
      </c>
      <c r="L732" s="2">
        <f>+Tabla32[[#This Row],[BALANCE INICIAL]]*Tabla32[[#This Row],[PRECIO]]</f>
        <v>2262.7000000000003</v>
      </c>
      <c r="M732" s="2">
        <f>+Tabla32[[#This Row],[ENTRADAS]]*Tabla32[[#This Row],[PRECIO]]</f>
        <v>0</v>
      </c>
      <c r="N732" s="2">
        <f>+Tabla32[[#This Row],[SALIDAS]]*Tabla32[[#This Row],[PRECIO]]</f>
        <v>905.08</v>
      </c>
      <c r="O732" s="2">
        <f>+Tabla32[[#This Row],[BALANCE INICIAL2]]+Tabla32[[#This Row],[ENTRADAS3]]-Tabla32[[#This Row],[SALIDAS4]]</f>
        <v>1357.6200000000003</v>
      </c>
    </row>
    <row r="733" spans="1:15" ht="14.25" customHeight="1">
      <c r="A733" s="9" t="s">
        <v>47</v>
      </c>
      <c r="B733" t="s">
        <v>893</v>
      </c>
      <c r="C733" t="s">
        <v>94</v>
      </c>
      <c r="D733" t="s">
        <v>320</v>
      </c>
      <c r="F733" s="9" t="s">
        <v>840</v>
      </c>
      <c r="G733">
        <v>60</v>
      </c>
      <c r="H733">
        <v>0</v>
      </c>
      <c r="I733" s="34">
        <v>0</v>
      </c>
      <c r="J733">
        <f>+Tabla32[[#This Row],[BALANCE INICIAL]]+Tabla32[[#This Row],[ENTRADAS]]-Tabla32[[#This Row],[SALIDAS]]</f>
        <v>60</v>
      </c>
      <c r="K733" s="2">
        <v>2615</v>
      </c>
      <c r="L733" s="2">
        <f>+Tabla32[[#This Row],[BALANCE INICIAL]]*Tabla32[[#This Row],[PRECIO]]</f>
        <v>156900</v>
      </c>
      <c r="M733" s="2">
        <f>+Tabla32[[#This Row],[ENTRADAS]]*Tabla32[[#This Row],[PRECIO]]</f>
        <v>0</v>
      </c>
      <c r="N733" s="2">
        <f>+Tabla32[[#This Row],[SALIDAS]]*Tabla32[[#This Row],[PRECIO]]</f>
        <v>0</v>
      </c>
      <c r="O733" s="2">
        <f>+Tabla32[[#This Row],[BALANCE INICIAL2]]+Tabla32[[#This Row],[ENTRADAS3]]-Tabla32[[#This Row],[SALIDAS4]]</f>
        <v>156900</v>
      </c>
    </row>
    <row r="734" spans="1:15">
      <c r="A734" s="9" t="s">
        <v>28</v>
      </c>
      <c r="B734" t="s">
        <v>884</v>
      </c>
      <c r="C734" t="s">
        <v>74</v>
      </c>
      <c r="D734" t="s">
        <v>1059</v>
      </c>
      <c r="F734" s="9" t="s">
        <v>820</v>
      </c>
      <c r="G734">
        <v>46</v>
      </c>
      <c r="H734">
        <v>0</v>
      </c>
      <c r="I734" s="34">
        <v>8</v>
      </c>
      <c r="J734">
        <f>+Tabla32[[#This Row],[BALANCE INICIAL]]+Tabla32[[#This Row],[ENTRADAS]]-Tabla32[[#This Row],[SALIDAS]]</f>
        <v>38</v>
      </c>
      <c r="K734" s="2">
        <v>155.16999999999999</v>
      </c>
      <c r="L734" s="2">
        <f>+Tabla32[[#This Row],[BALANCE INICIAL]]*Tabla32[[#This Row],[PRECIO]]</f>
        <v>7137.82</v>
      </c>
      <c r="M734" s="2">
        <f>+Tabla32[[#This Row],[ENTRADAS]]*Tabla32[[#This Row],[PRECIO]]</f>
        <v>0</v>
      </c>
      <c r="N734" s="2">
        <f>+Tabla32[[#This Row],[SALIDAS]]*Tabla32[[#This Row],[PRECIO]]</f>
        <v>1241.3599999999999</v>
      </c>
      <c r="O734" s="2">
        <f>+Tabla32[[#This Row],[BALANCE INICIAL2]]+Tabla32[[#This Row],[ENTRADAS3]]-Tabla32[[#This Row],[SALIDAS4]]</f>
        <v>5896.46</v>
      </c>
    </row>
    <row r="735" spans="1:15">
      <c r="A735" s="9" t="s">
        <v>59</v>
      </c>
      <c r="B735" t="s">
        <v>880</v>
      </c>
      <c r="C735" t="s">
        <v>107</v>
      </c>
      <c r="D735" t="s">
        <v>809</v>
      </c>
      <c r="F735" s="9" t="s">
        <v>820</v>
      </c>
      <c r="G735">
        <v>3</v>
      </c>
      <c r="H735">
        <v>0</v>
      </c>
      <c r="I735" s="34">
        <v>0</v>
      </c>
      <c r="J735">
        <f>+Tabla32[[#This Row],[BALANCE INICIAL]]+Tabla32[[#This Row],[ENTRADAS]]-Tabla32[[#This Row],[SALIDAS]]</f>
        <v>3</v>
      </c>
      <c r="K735" s="2">
        <v>400</v>
      </c>
      <c r="L735" s="2">
        <f>+Tabla32[[#This Row],[BALANCE INICIAL]]*Tabla32[[#This Row],[PRECIO]]</f>
        <v>1200</v>
      </c>
      <c r="M735" s="2">
        <f>+Tabla32[[#This Row],[ENTRADAS]]*Tabla32[[#This Row],[PRECIO]]</f>
        <v>0</v>
      </c>
      <c r="N735" s="2">
        <f>+Tabla32[[#This Row],[SALIDAS]]*Tabla32[[#This Row],[PRECIO]]</f>
        <v>0</v>
      </c>
      <c r="O735" s="2">
        <f>+Tabla32[[#This Row],[BALANCE INICIAL2]]+Tabla32[[#This Row],[ENTRADAS3]]-Tabla32[[#This Row],[SALIDAS4]]</f>
        <v>1200</v>
      </c>
    </row>
    <row r="736" spans="1:15">
      <c r="A736" s="9" t="s">
        <v>37</v>
      </c>
      <c r="B736" s="17" t="s">
        <v>886</v>
      </c>
      <c r="C736" t="s">
        <v>83</v>
      </c>
      <c r="D736" t="s">
        <v>1009</v>
      </c>
      <c r="F736" s="9" t="s">
        <v>820</v>
      </c>
      <c r="G736">
        <v>6</v>
      </c>
      <c r="H736">
        <v>0</v>
      </c>
      <c r="I736" s="34">
        <v>1</v>
      </c>
      <c r="J736">
        <f>+Tabla32[[#This Row],[BALANCE INICIAL]]+Tabla32[[#This Row],[ENTRADAS]]-Tabla32[[#This Row],[SALIDAS]]</f>
        <v>5</v>
      </c>
      <c r="K736" s="2">
        <v>200</v>
      </c>
      <c r="L736" s="2">
        <f>+Tabla32[[#This Row],[BALANCE INICIAL]]*Tabla32[[#This Row],[PRECIO]]</f>
        <v>1200</v>
      </c>
      <c r="M736" s="2">
        <f>+Tabla32[[#This Row],[ENTRADAS]]*Tabla32[[#This Row],[PRECIO]]</f>
        <v>0</v>
      </c>
      <c r="N736" s="2">
        <f>+Tabla32[[#This Row],[SALIDAS]]*Tabla32[[#This Row],[PRECIO]]</f>
        <v>200</v>
      </c>
      <c r="O736" s="2">
        <f>+Tabla32[[#This Row],[BALANCE INICIAL2]]+Tabla32[[#This Row],[ENTRADAS3]]-Tabla32[[#This Row],[SALIDAS4]]</f>
        <v>1000</v>
      </c>
    </row>
    <row r="737" spans="1:15">
      <c r="A737" s="9" t="s">
        <v>29</v>
      </c>
      <c r="B737" t="s">
        <v>878</v>
      </c>
      <c r="C737" t="s">
        <v>102</v>
      </c>
      <c r="D737" t="s">
        <v>635</v>
      </c>
      <c r="F737" s="9" t="s">
        <v>865</v>
      </c>
      <c r="G737">
        <v>13</v>
      </c>
      <c r="H737">
        <v>0</v>
      </c>
      <c r="I737" s="34">
        <v>0</v>
      </c>
      <c r="J737">
        <f>+Tabla32[[#This Row],[BALANCE INICIAL]]+Tabla32[[#This Row],[ENTRADAS]]-Tabla32[[#This Row],[SALIDAS]]</f>
        <v>13</v>
      </c>
      <c r="K737" s="2">
        <v>880</v>
      </c>
      <c r="L737" s="2">
        <f>+Tabla32[[#This Row],[BALANCE INICIAL]]*Tabla32[[#This Row],[PRECIO]]</f>
        <v>11440</v>
      </c>
      <c r="M737" s="2">
        <f>+Tabla32[[#This Row],[ENTRADAS]]*Tabla32[[#This Row],[PRECIO]]</f>
        <v>0</v>
      </c>
      <c r="N737" s="2">
        <f>+Tabla32[[#This Row],[SALIDAS]]*Tabla32[[#This Row],[PRECIO]]</f>
        <v>0</v>
      </c>
      <c r="O737" s="2">
        <f>+Tabla32[[#This Row],[BALANCE INICIAL2]]+Tabla32[[#This Row],[ENTRADAS3]]-Tabla32[[#This Row],[SALIDAS4]]</f>
        <v>11440</v>
      </c>
    </row>
    <row r="738" spans="1:15" ht="15.75" customHeight="1">
      <c r="A738" s="9" t="s">
        <v>28</v>
      </c>
      <c r="B738" t="s">
        <v>884</v>
      </c>
      <c r="C738" t="s">
        <v>74</v>
      </c>
      <c r="D738" t="s">
        <v>1063</v>
      </c>
      <c r="E738" t="s">
        <v>1060</v>
      </c>
      <c r="F738" s="9" t="s">
        <v>820</v>
      </c>
      <c r="G738">
        <v>0</v>
      </c>
      <c r="H738">
        <v>20</v>
      </c>
      <c r="I738" s="34">
        <v>20</v>
      </c>
      <c r="J738">
        <f>+Tabla32[[#This Row],[BALANCE INICIAL]]+Tabla32[[#This Row],[ENTRADAS]]-Tabla32[[#This Row],[SALIDAS]]</f>
        <v>0</v>
      </c>
      <c r="K738" s="2">
        <v>135</v>
      </c>
      <c r="L738" s="2">
        <f>+Tabla32[[#This Row],[BALANCE INICIAL]]*Tabla32[[#This Row],[PRECIO]]</f>
        <v>0</v>
      </c>
      <c r="M738" s="2">
        <f>+Tabla32[[#This Row],[ENTRADAS]]*Tabla32[[#This Row],[PRECIO]]</f>
        <v>2700</v>
      </c>
      <c r="N738" s="2">
        <f>+Tabla32[[#This Row],[SALIDAS]]*Tabla32[[#This Row],[PRECIO]]</f>
        <v>2700</v>
      </c>
      <c r="O738" s="2">
        <f>+Tabla32[[#This Row],[BALANCE INICIAL2]]+Tabla32[[#This Row],[ENTRADAS3]]-Tabla32[[#This Row],[SALIDAS4]]</f>
        <v>0</v>
      </c>
    </row>
    <row r="739" spans="1:15">
      <c r="A739" s="9" t="s">
        <v>59</v>
      </c>
      <c r="B739" t="s">
        <v>880</v>
      </c>
      <c r="C739" t="s">
        <v>107</v>
      </c>
      <c r="D739" t="s">
        <v>810</v>
      </c>
      <c r="F739" s="9" t="s">
        <v>820</v>
      </c>
      <c r="G739">
        <v>1</v>
      </c>
      <c r="H739">
        <v>0</v>
      </c>
      <c r="I739" s="34">
        <v>0</v>
      </c>
      <c r="J739">
        <f>+Tabla32[[#This Row],[BALANCE INICIAL]]+Tabla32[[#This Row],[ENTRADAS]]-Tabla32[[#This Row],[SALIDAS]]</f>
        <v>1</v>
      </c>
      <c r="K739" s="2">
        <v>275</v>
      </c>
      <c r="L739" s="2">
        <f>+Tabla32[[#This Row],[BALANCE INICIAL]]*Tabla32[[#This Row],[PRECIO]]</f>
        <v>275</v>
      </c>
      <c r="M739" s="2">
        <f>+Tabla32[[#This Row],[ENTRADAS]]*Tabla32[[#This Row],[PRECIO]]</f>
        <v>0</v>
      </c>
      <c r="N739" s="2">
        <f>+Tabla32[[#This Row],[SALIDAS]]*Tabla32[[#This Row],[PRECIO]]</f>
        <v>0</v>
      </c>
      <c r="O739" s="2">
        <f>+Tabla32[[#This Row],[BALANCE INICIAL2]]+Tabla32[[#This Row],[ENTRADAS3]]-Tabla32[[#This Row],[SALIDAS4]]</f>
        <v>275</v>
      </c>
    </row>
    <row r="740" spans="1:15">
      <c r="A740" s="9" t="s">
        <v>37</v>
      </c>
      <c r="B740" s="17" t="s">
        <v>886</v>
      </c>
      <c r="C740" t="s">
        <v>83</v>
      </c>
      <c r="D740" t="s">
        <v>321</v>
      </c>
      <c r="F740" s="9" t="s">
        <v>820</v>
      </c>
      <c r="G740">
        <v>4</v>
      </c>
      <c r="H740">
        <v>0</v>
      </c>
      <c r="I740" s="34">
        <v>0</v>
      </c>
      <c r="J740">
        <f>+Tabla32[[#This Row],[BALANCE INICIAL]]+Tabla32[[#This Row],[ENTRADAS]]-Tabla32[[#This Row],[SALIDAS]]</f>
        <v>4</v>
      </c>
      <c r="K740" s="2">
        <v>485.17</v>
      </c>
      <c r="L740" s="2">
        <f>+Tabla32[[#This Row],[BALANCE INICIAL]]*Tabla32[[#This Row],[PRECIO]]</f>
        <v>1940.68</v>
      </c>
      <c r="M740" s="2">
        <f>+Tabla32[[#This Row],[ENTRADAS]]*Tabla32[[#This Row],[PRECIO]]</f>
        <v>0</v>
      </c>
      <c r="N740" s="2">
        <f>+Tabla32[[#This Row],[SALIDAS]]*Tabla32[[#This Row],[PRECIO]]</f>
        <v>0</v>
      </c>
      <c r="O740" s="2">
        <f>+Tabla32[[#This Row],[BALANCE INICIAL2]]+Tabla32[[#This Row],[ENTRADAS3]]-Tabla32[[#This Row],[SALIDAS4]]</f>
        <v>1940.68</v>
      </c>
    </row>
    <row r="741" spans="1:15" ht="15" customHeight="1">
      <c r="A741" s="9" t="s">
        <v>37</v>
      </c>
      <c r="B741" s="17" t="s">
        <v>886</v>
      </c>
      <c r="C741" t="s">
        <v>83</v>
      </c>
      <c r="D741" t="s">
        <v>1007</v>
      </c>
      <c r="F741" s="9" t="s">
        <v>820</v>
      </c>
      <c r="G741">
        <v>2</v>
      </c>
      <c r="H741">
        <v>0</v>
      </c>
      <c r="I741" s="34">
        <v>1</v>
      </c>
      <c r="J741">
        <f>+Tabla32[[#This Row],[BALANCE INICIAL]]+Tabla32[[#This Row],[ENTRADAS]]-Tabla32[[#This Row],[SALIDAS]]</f>
        <v>1</v>
      </c>
      <c r="K741" s="2">
        <v>325</v>
      </c>
      <c r="L741" s="2">
        <f>+Tabla32[[#This Row],[BALANCE INICIAL]]*Tabla32[[#This Row],[PRECIO]]</f>
        <v>650</v>
      </c>
      <c r="M741" s="2">
        <f>+Tabla32[[#This Row],[ENTRADAS]]*Tabla32[[#This Row],[PRECIO]]</f>
        <v>0</v>
      </c>
      <c r="N741" s="2">
        <f>+Tabla32[[#This Row],[SALIDAS]]*Tabla32[[#This Row],[PRECIO]]</f>
        <v>325</v>
      </c>
      <c r="O741" s="2">
        <f>+Tabla32[[#This Row],[BALANCE INICIAL2]]+Tabla32[[#This Row],[ENTRADAS3]]-Tabla32[[#This Row],[SALIDAS4]]</f>
        <v>325</v>
      </c>
    </row>
    <row r="742" spans="1:15">
      <c r="A742" s="9" t="s">
        <v>23</v>
      </c>
      <c r="B742" s="17" t="s">
        <v>881</v>
      </c>
      <c r="C742" t="s">
        <v>882</v>
      </c>
      <c r="D742" t="s">
        <v>953</v>
      </c>
      <c r="F742" s="9" t="s">
        <v>820</v>
      </c>
      <c r="G742">
        <v>50</v>
      </c>
      <c r="H742">
        <v>0</v>
      </c>
      <c r="I742" s="34">
        <v>0</v>
      </c>
      <c r="J742">
        <f>+Tabla32[[#This Row],[BALANCE INICIAL]]+Tabla32[[#This Row],[ENTRADAS]]-Tabla32[[#This Row],[SALIDAS]]</f>
        <v>50</v>
      </c>
      <c r="K742" s="2">
        <v>65</v>
      </c>
      <c r="L742" s="2">
        <f>+Tabla32[[#This Row],[BALANCE INICIAL]]*Tabla32[[#This Row],[PRECIO]]</f>
        <v>3250</v>
      </c>
      <c r="M742" s="2">
        <f>+Tabla32[[#This Row],[ENTRADAS]]*Tabla32[[#This Row],[PRECIO]]</f>
        <v>0</v>
      </c>
      <c r="N742" s="2">
        <f>+Tabla32[[#This Row],[SALIDAS]]*Tabla32[[#This Row],[PRECIO]]</f>
        <v>0</v>
      </c>
      <c r="O742" s="2">
        <f>+Tabla32[[#This Row],[BALANCE INICIAL2]]+Tabla32[[#This Row],[ENTRADAS3]]-Tabla32[[#This Row],[SALIDAS4]]</f>
        <v>3250</v>
      </c>
    </row>
    <row r="743" spans="1:15">
      <c r="A743" s="9" t="s">
        <v>28</v>
      </c>
      <c r="B743" s="17" t="s">
        <v>884</v>
      </c>
      <c r="C743" t="s">
        <v>74</v>
      </c>
      <c r="D743" t="s">
        <v>1058</v>
      </c>
      <c r="F743" s="9" t="s">
        <v>820</v>
      </c>
      <c r="G743">
        <v>5</v>
      </c>
      <c r="H743">
        <v>0</v>
      </c>
      <c r="I743" s="34">
        <v>0</v>
      </c>
      <c r="J743">
        <f>+Tabla32[[#This Row],[BALANCE INICIAL]]+Tabla32[[#This Row],[ENTRADAS]]-Tabla32[[#This Row],[SALIDAS]]</f>
        <v>5</v>
      </c>
      <c r="K743" s="2">
        <v>2693</v>
      </c>
      <c r="L743" s="2">
        <f>+Tabla32[[#This Row],[BALANCE INICIAL]]*Tabla32[[#This Row],[PRECIO]]</f>
        <v>13465</v>
      </c>
      <c r="M743" s="2">
        <f>+Tabla32[[#This Row],[ENTRADAS]]*Tabla32[[#This Row],[PRECIO]]</f>
        <v>0</v>
      </c>
      <c r="N743" s="2">
        <f>+Tabla32[[#This Row],[SALIDAS]]*Tabla32[[#This Row],[PRECIO]]</f>
        <v>0</v>
      </c>
      <c r="O743" s="2">
        <f>+Tabla32[[#This Row],[BALANCE INICIAL2]]+Tabla32[[#This Row],[ENTRADAS3]]-Tabla32[[#This Row],[SALIDAS4]]</f>
        <v>13465</v>
      </c>
    </row>
    <row r="744" spans="1:15">
      <c r="A744" s="9" t="s">
        <v>28</v>
      </c>
      <c r="B744" s="17" t="s">
        <v>884</v>
      </c>
      <c r="C744" t="s">
        <v>74</v>
      </c>
      <c r="D744" t="s">
        <v>1125</v>
      </c>
      <c r="F744" s="9" t="s">
        <v>820</v>
      </c>
      <c r="G744">
        <v>6</v>
      </c>
      <c r="H744">
        <v>0</v>
      </c>
      <c r="I744" s="34">
        <v>0</v>
      </c>
      <c r="J744">
        <f>+Tabla32[[#This Row],[BALANCE INICIAL]]+Tabla32[[#This Row],[ENTRADAS]]-Tabla32[[#This Row],[SALIDAS]]</f>
        <v>6</v>
      </c>
      <c r="K744" s="2">
        <v>1650</v>
      </c>
      <c r="L744" s="2">
        <f>+Tabla32[[#This Row],[BALANCE INICIAL]]*Tabla32[[#This Row],[PRECIO]]</f>
        <v>9900</v>
      </c>
      <c r="M744" s="2">
        <f>+Tabla32[[#This Row],[ENTRADAS]]*Tabla32[[#This Row],[PRECIO]]</f>
        <v>0</v>
      </c>
      <c r="N744" s="2">
        <f>+Tabla32[[#This Row],[SALIDAS]]*Tabla32[[#This Row],[PRECIO]]</f>
        <v>0</v>
      </c>
      <c r="O744" s="2">
        <f>+Tabla32[[#This Row],[BALANCE INICIAL2]]+Tabla32[[#This Row],[ENTRADAS3]]-Tabla32[[#This Row],[SALIDAS4]]</f>
        <v>9900</v>
      </c>
    </row>
    <row r="745" spans="1:15">
      <c r="A745" s="9" t="s">
        <v>28</v>
      </c>
      <c r="B745" s="17" t="s">
        <v>884</v>
      </c>
      <c r="C745" t="s">
        <v>74</v>
      </c>
      <c r="D745" t="s">
        <v>342</v>
      </c>
      <c r="F745" s="9" t="s">
        <v>820</v>
      </c>
      <c r="G745">
        <v>3</v>
      </c>
      <c r="H745">
        <v>0</v>
      </c>
      <c r="I745" s="34">
        <v>0</v>
      </c>
      <c r="J745">
        <f>+Tabla32[[#This Row],[BALANCE INICIAL]]+Tabla32[[#This Row],[ENTRADAS]]-Tabla32[[#This Row],[SALIDAS]]</f>
        <v>3</v>
      </c>
      <c r="K745" s="2">
        <v>4399</v>
      </c>
      <c r="L745" s="2">
        <f>+Tabla32[[#This Row],[BALANCE INICIAL]]*Tabla32[[#This Row],[PRECIO]]</f>
        <v>13197</v>
      </c>
      <c r="M745" s="2">
        <f>+Tabla32[[#This Row],[ENTRADAS]]*Tabla32[[#This Row],[PRECIO]]</f>
        <v>0</v>
      </c>
      <c r="N745" s="2">
        <f>+Tabla32[[#This Row],[SALIDAS]]*Tabla32[[#This Row],[PRECIO]]</f>
        <v>0</v>
      </c>
      <c r="O745" s="2">
        <f>+Tabla32[[#This Row],[BALANCE INICIAL2]]+Tabla32[[#This Row],[ENTRADAS3]]-Tabla32[[#This Row],[SALIDAS4]]</f>
        <v>13197</v>
      </c>
    </row>
    <row r="746" spans="1:15">
      <c r="A746" s="9" t="s">
        <v>28</v>
      </c>
      <c r="B746" s="17" t="s">
        <v>884</v>
      </c>
      <c r="C746" t="s">
        <v>74</v>
      </c>
      <c r="D746" t="s">
        <v>340</v>
      </c>
      <c r="F746" s="9" t="s">
        <v>820</v>
      </c>
      <c r="G746">
        <v>3</v>
      </c>
      <c r="H746">
        <v>0</v>
      </c>
      <c r="I746" s="34">
        <v>0</v>
      </c>
      <c r="J746">
        <f>+Tabla32[[#This Row],[BALANCE INICIAL]]+Tabla32[[#This Row],[ENTRADAS]]-Tabla32[[#This Row],[SALIDAS]]</f>
        <v>3</v>
      </c>
      <c r="K746" s="2">
        <v>4399</v>
      </c>
      <c r="L746" s="2">
        <f>+Tabla32[[#This Row],[BALANCE INICIAL]]*Tabla32[[#This Row],[PRECIO]]</f>
        <v>13197</v>
      </c>
      <c r="M746" s="2">
        <f>+Tabla32[[#This Row],[ENTRADAS]]*Tabla32[[#This Row],[PRECIO]]</f>
        <v>0</v>
      </c>
      <c r="N746" s="2">
        <f>+Tabla32[[#This Row],[SALIDAS]]*Tabla32[[#This Row],[PRECIO]]</f>
        <v>0</v>
      </c>
      <c r="O746" s="2">
        <f>+Tabla32[[#This Row],[BALANCE INICIAL2]]+Tabla32[[#This Row],[ENTRADAS3]]-Tabla32[[#This Row],[SALIDAS4]]</f>
        <v>13197</v>
      </c>
    </row>
    <row r="747" spans="1:15">
      <c r="A747" s="9" t="s">
        <v>28</v>
      </c>
      <c r="B747" s="17" t="s">
        <v>884</v>
      </c>
      <c r="C747" t="s">
        <v>74</v>
      </c>
      <c r="D747" t="s">
        <v>341</v>
      </c>
      <c r="F747" s="9" t="s">
        <v>820</v>
      </c>
      <c r="G747">
        <v>3</v>
      </c>
      <c r="H747">
        <v>0</v>
      </c>
      <c r="I747" s="34">
        <v>0</v>
      </c>
      <c r="J747">
        <f>+Tabla32[[#This Row],[BALANCE INICIAL]]+Tabla32[[#This Row],[ENTRADAS]]-Tabla32[[#This Row],[SALIDAS]]</f>
        <v>3</v>
      </c>
      <c r="K747" s="2">
        <v>4399</v>
      </c>
      <c r="L747" s="2">
        <f>+Tabla32[[#This Row],[BALANCE INICIAL]]*Tabla32[[#This Row],[PRECIO]]</f>
        <v>13197</v>
      </c>
      <c r="M747" s="2">
        <f>+Tabla32[[#This Row],[ENTRADAS]]*Tabla32[[#This Row],[PRECIO]]</f>
        <v>0</v>
      </c>
      <c r="N747" s="2">
        <f>+Tabla32[[#This Row],[SALIDAS]]*Tabla32[[#This Row],[PRECIO]]</f>
        <v>0</v>
      </c>
      <c r="O747" s="2">
        <f>+Tabla32[[#This Row],[BALANCE INICIAL2]]+Tabla32[[#This Row],[ENTRADAS3]]-Tabla32[[#This Row],[SALIDAS4]]</f>
        <v>13197</v>
      </c>
    </row>
    <row r="748" spans="1:15">
      <c r="A748" s="9" t="s">
        <v>28</v>
      </c>
      <c r="B748" s="17" t="s">
        <v>884</v>
      </c>
      <c r="C748" t="s">
        <v>74</v>
      </c>
      <c r="D748" t="s">
        <v>339</v>
      </c>
      <c r="F748" s="9" t="s">
        <v>820</v>
      </c>
      <c r="G748">
        <v>3</v>
      </c>
      <c r="H748">
        <v>0</v>
      </c>
      <c r="I748" s="34">
        <v>0</v>
      </c>
      <c r="J748">
        <f>+Tabla32[[#This Row],[BALANCE INICIAL]]+Tabla32[[#This Row],[ENTRADAS]]-Tabla32[[#This Row],[SALIDAS]]</f>
        <v>3</v>
      </c>
      <c r="K748" s="2">
        <v>3731</v>
      </c>
      <c r="L748" s="2">
        <f>+Tabla32[[#This Row],[BALANCE INICIAL]]*Tabla32[[#This Row],[PRECIO]]</f>
        <v>11193</v>
      </c>
      <c r="M748" s="2">
        <f>+Tabla32[[#This Row],[ENTRADAS]]*Tabla32[[#This Row],[PRECIO]]</f>
        <v>0</v>
      </c>
      <c r="N748" s="2">
        <f>+Tabla32[[#This Row],[SALIDAS]]*Tabla32[[#This Row],[PRECIO]]</f>
        <v>0</v>
      </c>
      <c r="O748" s="2">
        <f>+Tabla32[[#This Row],[BALANCE INICIAL2]]+Tabla32[[#This Row],[ENTRADAS3]]-Tabla32[[#This Row],[SALIDAS4]]</f>
        <v>11193</v>
      </c>
    </row>
    <row r="749" spans="1:15">
      <c r="A749" s="9" t="s">
        <v>28</v>
      </c>
      <c r="B749" s="17" t="s">
        <v>884</v>
      </c>
      <c r="C749" t="s">
        <v>74</v>
      </c>
      <c r="D749" t="s">
        <v>1102</v>
      </c>
      <c r="F749" s="9" t="s">
        <v>820</v>
      </c>
      <c r="G749">
        <v>3</v>
      </c>
      <c r="H749">
        <v>0</v>
      </c>
      <c r="I749" s="34">
        <v>0</v>
      </c>
      <c r="J749">
        <f>+Tabla32[[#This Row],[BALANCE INICIAL]]+Tabla32[[#This Row],[ENTRADAS]]-Tabla32[[#This Row],[SALIDAS]]</f>
        <v>3</v>
      </c>
      <c r="K749" s="2">
        <v>7009.16</v>
      </c>
      <c r="L749" s="2">
        <f>+Tabla32[[#This Row],[BALANCE INICIAL]]*Tabla32[[#This Row],[PRECIO]]</f>
        <v>21027.48</v>
      </c>
      <c r="M749" s="2">
        <f>+Tabla32[[#This Row],[ENTRADAS]]*Tabla32[[#This Row],[PRECIO]]</f>
        <v>0</v>
      </c>
      <c r="N749" s="2">
        <f>+Tabla32[[#This Row],[SALIDAS]]*Tabla32[[#This Row],[PRECIO]]</f>
        <v>0</v>
      </c>
      <c r="O749" s="2">
        <f>+Tabla32[[#This Row],[BALANCE INICIAL2]]+Tabla32[[#This Row],[ENTRADAS3]]-Tabla32[[#This Row],[SALIDAS4]]</f>
        <v>21027.48</v>
      </c>
    </row>
    <row r="750" spans="1:15">
      <c r="A750" s="9" t="s">
        <v>28</v>
      </c>
      <c r="B750" s="17" t="s">
        <v>884</v>
      </c>
      <c r="C750" t="s">
        <v>74</v>
      </c>
      <c r="D750" t="s">
        <v>1109</v>
      </c>
      <c r="F750" s="9" t="s">
        <v>820</v>
      </c>
      <c r="G750">
        <v>12</v>
      </c>
      <c r="H750">
        <v>0</v>
      </c>
      <c r="I750" s="34">
        <v>0</v>
      </c>
      <c r="J750">
        <f>+Tabla32[[#This Row],[BALANCE INICIAL]]+Tabla32[[#This Row],[ENTRADAS]]-Tabla32[[#This Row],[SALIDAS]]</f>
        <v>12</v>
      </c>
      <c r="K750" s="2">
        <v>7662</v>
      </c>
      <c r="L750" s="2">
        <f>+Tabla32[[#This Row],[BALANCE INICIAL]]*Tabla32[[#This Row],[PRECIO]]</f>
        <v>91944</v>
      </c>
      <c r="M750" s="2">
        <f>+Tabla32[[#This Row],[ENTRADAS]]*Tabla32[[#This Row],[PRECIO]]</f>
        <v>0</v>
      </c>
      <c r="N750" s="2">
        <f>+Tabla32[[#This Row],[SALIDAS]]*Tabla32[[#This Row],[PRECIO]]</f>
        <v>0</v>
      </c>
      <c r="O750" s="2">
        <f>+Tabla32[[#This Row],[BALANCE INICIAL2]]+Tabla32[[#This Row],[ENTRADAS3]]-Tabla32[[#This Row],[SALIDAS4]]</f>
        <v>91944</v>
      </c>
    </row>
    <row r="751" spans="1:15">
      <c r="A751" s="9" t="s">
        <v>28</v>
      </c>
      <c r="B751" s="17" t="s">
        <v>884</v>
      </c>
      <c r="C751" t="s">
        <v>74</v>
      </c>
      <c r="D751" t="s">
        <v>1112</v>
      </c>
      <c r="F751" s="9" t="s">
        <v>820</v>
      </c>
      <c r="G751">
        <v>7</v>
      </c>
      <c r="H751">
        <v>0</v>
      </c>
      <c r="I751" s="34">
        <v>0</v>
      </c>
      <c r="J751">
        <f>+Tabla32[[#This Row],[BALANCE INICIAL]]+Tabla32[[#This Row],[ENTRADAS]]-Tabla32[[#This Row],[SALIDAS]]</f>
        <v>7</v>
      </c>
      <c r="K751" s="2">
        <v>7662</v>
      </c>
      <c r="L751" s="2">
        <f>+Tabla32[[#This Row],[BALANCE INICIAL]]*Tabla32[[#This Row],[PRECIO]]</f>
        <v>53634</v>
      </c>
      <c r="M751" s="2">
        <f>+Tabla32[[#This Row],[ENTRADAS]]*Tabla32[[#This Row],[PRECIO]]</f>
        <v>0</v>
      </c>
      <c r="N751" s="2">
        <f>+Tabla32[[#This Row],[SALIDAS]]*Tabla32[[#This Row],[PRECIO]]</f>
        <v>0</v>
      </c>
      <c r="O751" s="2">
        <f>+Tabla32[[#This Row],[BALANCE INICIAL2]]+Tabla32[[#This Row],[ENTRADAS3]]-Tabla32[[#This Row],[SALIDAS4]]</f>
        <v>53634</v>
      </c>
    </row>
    <row r="752" spans="1:15">
      <c r="A752" s="9" t="s">
        <v>28</v>
      </c>
      <c r="B752" s="17" t="s">
        <v>884</v>
      </c>
      <c r="C752" t="s">
        <v>74</v>
      </c>
      <c r="D752" t="s">
        <v>1110</v>
      </c>
      <c r="F752" s="9" t="s">
        <v>820</v>
      </c>
      <c r="G752">
        <v>6</v>
      </c>
      <c r="H752">
        <v>0</v>
      </c>
      <c r="I752" s="34">
        <v>0</v>
      </c>
      <c r="J752">
        <f>+Tabla32[[#This Row],[BALANCE INICIAL]]+Tabla32[[#This Row],[ENTRADAS]]-Tabla32[[#This Row],[SALIDAS]]</f>
        <v>6</v>
      </c>
      <c r="K752" s="2">
        <v>7662</v>
      </c>
      <c r="L752" s="2">
        <f>+Tabla32[[#This Row],[BALANCE INICIAL]]*Tabla32[[#This Row],[PRECIO]]</f>
        <v>45972</v>
      </c>
      <c r="M752" s="2">
        <f>+Tabla32[[#This Row],[ENTRADAS]]*Tabla32[[#This Row],[PRECIO]]</f>
        <v>0</v>
      </c>
      <c r="N752" s="2">
        <f>+Tabla32[[#This Row],[SALIDAS]]*Tabla32[[#This Row],[PRECIO]]</f>
        <v>0</v>
      </c>
      <c r="O752" s="2">
        <f>+Tabla32[[#This Row],[BALANCE INICIAL2]]+Tabla32[[#This Row],[ENTRADAS3]]-Tabla32[[#This Row],[SALIDAS4]]</f>
        <v>45972</v>
      </c>
    </row>
    <row r="753" spans="1:15">
      <c r="A753" s="9" t="s">
        <v>28</v>
      </c>
      <c r="B753" s="17" t="s">
        <v>884</v>
      </c>
      <c r="C753" t="s">
        <v>74</v>
      </c>
      <c r="D753" t="s">
        <v>1111</v>
      </c>
      <c r="F753" s="9" t="s">
        <v>820</v>
      </c>
      <c r="G753">
        <v>6</v>
      </c>
      <c r="H753">
        <v>0</v>
      </c>
      <c r="I753" s="34">
        <v>0</v>
      </c>
      <c r="J753">
        <f>+Tabla32[[#This Row],[BALANCE INICIAL]]+Tabla32[[#This Row],[ENTRADAS]]-Tabla32[[#This Row],[SALIDAS]]</f>
        <v>6</v>
      </c>
      <c r="K753" s="2">
        <v>7662</v>
      </c>
      <c r="L753" s="2">
        <f>+Tabla32[[#This Row],[BALANCE INICIAL]]*Tabla32[[#This Row],[PRECIO]]</f>
        <v>45972</v>
      </c>
      <c r="M753" s="2">
        <f>+Tabla32[[#This Row],[ENTRADAS]]*Tabla32[[#This Row],[PRECIO]]</f>
        <v>0</v>
      </c>
      <c r="N753" s="2">
        <f>+Tabla32[[#This Row],[SALIDAS]]*Tabla32[[#This Row],[PRECIO]]</f>
        <v>0</v>
      </c>
      <c r="O753" s="2">
        <f>+Tabla32[[#This Row],[BALANCE INICIAL2]]+Tabla32[[#This Row],[ENTRADAS3]]-Tabla32[[#This Row],[SALIDAS4]]</f>
        <v>45972</v>
      </c>
    </row>
    <row r="754" spans="1:15">
      <c r="A754" s="9" t="s">
        <v>28</v>
      </c>
      <c r="B754" s="17" t="s">
        <v>884</v>
      </c>
      <c r="C754" t="s">
        <v>74</v>
      </c>
      <c r="D754" t="s">
        <v>1108</v>
      </c>
      <c r="F754" s="9" t="s">
        <v>820</v>
      </c>
      <c r="G754">
        <v>8</v>
      </c>
      <c r="H754">
        <v>0</v>
      </c>
      <c r="I754" s="34">
        <v>2</v>
      </c>
      <c r="J754">
        <f>+Tabla32[[#This Row],[BALANCE INICIAL]]+Tabla32[[#This Row],[ENTRADAS]]-Tabla32[[#This Row],[SALIDAS]]</f>
        <v>6</v>
      </c>
      <c r="K754" s="2">
        <v>6093</v>
      </c>
      <c r="L754" s="2">
        <f>+Tabla32[[#This Row],[BALANCE INICIAL]]*Tabla32[[#This Row],[PRECIO]]</f>
        <v>48744</v>
      </c>
      <c r="M754" s="2">
        <f>+Tabla32[[#This Row],[ENTRADAS]]*Tabla32[[#This Row],[PRECIO]]</f>
        <v>0</v>
      </c>
      <c r="N754" s="2">
        <f>+Tabla32[[#This Row],[SALIDAS]]*Tabla32[[#This Row],[PRECIO]]</f>
        <v>12186</v>
      </c>
      <c r="O754" s="2">
        <f>+Tabla32[[#This Row],[BALANCE INICIAL2]]+Tabla32[[#This Row],[ENTRADAS3]]-Tabla32[[#This Row],[SALIDAS4]]</f>
        <v>36558</v>
      </c>
    </row>
    <row r="755" spans="1:15">
      <c r="A755" s="9" t="s">
        <v>28</v>
      </c>
      <c r="B755" s="17" t="s">
        <v>884</v>
      </c>
      <c r="C755" t="s">
        <v>74</v>
      </c>
      <c r="D755" t="s">
        <v>1049</v>
      </c>
      <c r="F755" s="9" t="s">
        <v>820</v>
      </c>
      <c r="G755">
        <v>18</v>
      </c>
      <c r="H755">
        <v>0</v>
      </c>
      <c r="I755" s="34">
        <v>8</v>
      </c>
      <c r="J755">
        <f>+Tabla32[[#This Row],[BALANCE INICIAL]]+Tabla32[[#This Row],[ENTRADAS]]-Tabla32[[#This Row],[SALIDAS]]</f>
        <v>10</v>
      </c>
      <c r="K755" s="2">
        <v>3898.31</v>
      </c>
      <c r="L755" s="2">
        <f>+Tabla32[[#This Row],[BALANCE INICIAL]]*Tabla32[[#This Row],[PRECIO]]</f>
        <v>70169.58</v>
      </c>
      <c r="M755" s="2">
        <f>+Tabla32[[#This Row],[ENTRADAS]]*Tabla32[[#This Row],[PRECIO]]</f>
        <v>0</v>
      </c>
      <c r="N755" s="2">
        <f>+Tabla32[[#This Row],[SALIDAS]]*Tabla32[[#This Row],[PRECIO]]</f>
        <v>31186.48</v>
      </c>
      <c r="O755" s="2">
        <f>+Tabla32[[#This Row],[BALANCE INICIAL2]]+Tabla32[[#This Row],[ENTRADAS3]]-Tabla32[[#This Row],[SALIDAS4]]</f>
        <v>38983.100000000006</v>
      </c>
    </row>
    <row r="756" spans="1:15">
      <c r="A756" s="9" t="s">
        <v>28</v>
      </c>
      <c r="B756" s="17" t="s">
        <v>884</v>
      </c>
      <c r="C756" t="s">
        <v>74</v>
      </c>
      <c r="D756" t="s">
        <v>1124</v>
      </c>
      <c r="F756" s="9" t="s">
        <v>820</v>
      </c>
      <c r="G756">
        <v>8</v>
      </c>
      <c r="H756">
        <v>0</v>
      </c>
      <c r="I756" s="34">
        <v>0</v>
      </c>
      <c r="J756">
        <f>+Tabla32[[#This Row],[BALANCE INICIAL]]+Tabla32[[#This Row],[ENTRADAS]]-Tabla32[[#This Row],[SALIDAS]]</f>
        <v>8</v>
      </c>
      <c r="K756" s="2">
        <v>1490</v>
      </c>
      <c r="L756" s="2">
        <f>+Tabla32[[#This Row],[BALANCE INICIAL]]*Tabla32[[#This Row],[PRECIO]]</f>
        <v>11920</v>
      </c>
      <c r="M756" s="2">
        <f>+Tabla32[[#This Row],[ENTRADAS]]*Tabla32[[#This Row],[PRECIO]]</f>
        <v>0</v>
      </c>
      <c r="N756" s="2">
        <f>+Tabla32[[#This Row],[SALIDAS]]*Tabla32[[#This Row],[PRECIO]]</f>
        <v>0</v>
      </c>
      <c r="O756" s="2">
        <f>+Tabla32[[#This Row],[BALANCE INICIAL2]]+Tabla32[[#This Row],[ENTRADAS3]]-Tabla32[[#This Row],[SALIDAS4]]</f>
        <v>11920</v>
      </c>
    </row>
    <row r="757" spans="1:15">
      <c r="A757" s="9" t="s">
        <v>28</v>
      </c>
      <c r="B757" s="17" t="s">
        <v>884</v>
      </c>
      <c r="C757" t="s">
        <v>74</v>
      </c>
      <c r="D757" t="s">
        <v>1120</v>
      </c>
      <c r="F757" s="9" t="s">
        <v>820</v>
      </c>
      <c r="G757">
        <v>3</v>
      </c>
      <c r="H757">
        <v>0</v>
      </c>
      <c r="I757" s="34">
        <v>0</v>
      </c>
      <c r="J757">
        <f>+Tabla32[[#This Row],[BALANCE INICIAL]]+Tabla32[[#This Row],[ENTRADAS]]-Tabla32[[#This Row],[SALIDAS]]</f>
        <v>3</v>
      </c>
      <c r="K757" s="2">
        <v>1800</v>
      </c>
      <c r="L757" s="2">
        <f>+Tabla32[[#This Row],[BALANCE INICIAL]]*Tabla32[[#This Row],[PRECIO]]</f>
        <v>5400</v>
      </c>
      <c r="M757" s="2">
        <f>+Tabla32[[#This Row],[ENTRADAS]]*Tabla32[[#This Row],[PRECIO]]</f>
        <v>0</v>
      </c>
      <c r="N757" s="2">
        <f>+Tabla32[[#This Row],[SALIDAS]]*Tabla32[[#This Row],[PRECIO]]</f>
        <v>0</v>
      </c>
      <c r="O757" s="2">
        <f>+Tabla32[[#This Row],[BALANCE INICIAL2]]+Tabla32[[#This Row],[ENTRADAS3]]-Tabla32[[#This Row],[SALIDAS4]]</f>
        <v>5400</v>
      </c>
    </row>
    <row r="758" spans="1:15">
      <c r="A758" s="9" t="s">
        <v>28</v>
      </c>
      <c r="B758" s="17" t="s">
        <v>884</v>
      </c>
      <c r="C758" t="s">
        <v>74</v>
      </c>
      <c r="D758" t="s">
        <v>1118</v>
      </c>
      <c r="F758" s="9" t="s">
        <v>820</v>
      </c>
      <c r="G758">
        <v>1</v>
      </c>
      <c r="H758">
        <v>0</v>
      </c>
      <c r="I758" s="34">
        <v>0</v>
      </c>
      <c r="J758">
        <f>+Tabla32[[#This Row],[BALANCE INICIAL]]+Tabla32[[#This Row],[ENTRADAS]]-Tabla32[[#This Row],[SALIDAS]]</f>
        <v>1</v>
      </c>
      <c r="K758" s="2">
        <v>1995</v>
      </c>
      <c r="L758" s="2">
        <f>+Tabla32[[#This Row],[BALANCE INICIAL]]*Tabla32[[#This Row],[PRECIO]]</f>
        <v>1995</v>
      </c>
      <c r="M758" s="2">
        <f>+Tabla32[[#This Row],[ENTRADAS]]*Tabla32[[#This Row],[PRECIO]]</f>
        <v>0</v>
      </c>
      <c r="N758" s="2">
        <f>+Tabla32[[#This Row],[SALIDAS]]*Tabla32[[#This Row],[PRECIO]]</f>
        <v>0</v>
      </c>
      <c r="O758" s="2">
        <f>+Tabla32[[#This Row],[BALANCE INICIAL2]]+Tabla32[[#This Row],[ENTRADAS3]]-Tabla32[[#This Row],[SALIDAS4]]</f>
        <v>1995</v>
      </c>
    </row>
    <row r="759" spans="1:15">
      <c r="A759" s="9" t="s">
        <v>28</v>
      </c>
      <c r="B759" s="17" t="s">
        <v>884</v>
      </c>
      <c r="C759" t="s">
        <v>74</v>
      </c>
      <c r="D759" t="s">
        <v>1119</v>
      </c>
      <c r="F759" s="9" t="s">
        <v>820</v>
      </c>
      <c r="G759">
        <v>15</v>
      </c>
      <c r="H759">
        <v>0</v>
      </c>
      <c r="I759" s="34">
        <v>0</v>
      </c>
      <c r="J759">
        <f>+Tabla32[[#This Row],[BALANCE INICIAL]]+Tabla32[[#This Row],[ENTRADAS]]-Tabla32[[#This Row],[SALIDAS]]</f>
        <v>15</v>
      </c>
      <c r="K759" s="2">
        <v>1850</v>
      </c>
      <c r="L759" s="2">
        <f>+Tabla32[[#This Row],[BALANCE INICIAL]]*Tabla32[[#This Row],[PRECIO]]</f>
        <v>27750</v>
      </c>
      <c r="M759" s="2">
        <f>+Tabla32[[#This Row],[ENTRADAS]]*Tabla32[[#This Row],[PRECIO]]</f>
        <v>0</v>
      </c>
      <c r="N759" s="2">
        <f>+Tabla32[[#This Row],[SALIDAS]]*Tabla32[[#This Row],[PRECIO]]</f>
        <v>0</v>
      </c>
      <c r="O759" s="2">
        <f>+Tabla32[[#This Row],[BALANCE INICIAL2]]+Tabla32[[#This Row],[ENTRADAS3]]-Tabla32[[#This Row],[SALIDAS4]]</f>
        <v>27750</v>
      </c>
    </row>
    <row r="760" spans="1:15">
      <c r="A760" s="9" t="s">
        <v>28</v>
      </c>
      <c r="B760" s="17" t="s">
        <v>884</v>
      </c>
      <c r="C760" t="s">
        <v>74</v>
      </c>
      <c r="D760" t="s">
        <v>1113</v>
      </c>
      <c r="F760" s="9" t="s">
        <v>820</v>
      </c>
      <c r="G760">
        <v>35</v>
      </c>
      <c r="H760">
        <v>0</v>
      </c>
      <c r="I760" s="34">
        <v>0</v>
      </c>
      <c r="J760">
        <f>+Tabla32[[#This Row],[BALANCE INICIAL]]+Tabla32[[#This Row],[ENTRADAS]]-Tabla32[[#This Row],[SALIDAS]]</f>
        <v>35</v>
      </c>
      <c r="K760" s="2">
        <v>2440</v>
      </c>
      <c r="L760" s="2">
        <f>+Tabla32[[#This Row],[BALANCE INICIAL]]*Tabla32[[#This Row],[PRECIO]]</f>
        <v>85400</v>
      </c>
      <c r="M760" s="2">
        <f>+Tabla32[[#This Row],[ENTRADAS]]*Tabla32[[#This Row],[PRECIO]]</f>
        <v>0</v>
      </c>
      <c r="N760" s="2">
        <f>+Tabla32[[#This Row],[SALIDAS]]*Tabla32[[#This Row],[PRECIO]]</f>
        <v>0</v>
      </c>
      <c r="O760" s="2">
        <f>+Tabla32[[#This Row],[BALANCE INICIAL2]]+Tabla32[[#This Row],[ENTRADAS3]]-Tabla32[[#This Row],[SALIDAS4]]</f>
        <v>85400</v>
      </c>
    </row>
    <row r="761" spans="1:15">
      <c r="A761" s="9" t="s">
        <v>28</v>
      </c>
      <c r="B761" s="17" t="s">
        <v>884</v>
      </c>
      <c r="C761" t="s">
        <v>74</v>
      </c>
      <c r="D761" t="s">
        <v>1114</v>
      </c>
      <c r="F761" s="9" t="s">
        <v>820</v>
      </c>
      <c r="G761">
        <v>4</v>
      </c>
      <c r="H761">
        <v>0</v>
      </c>
      <c r="I761" s="34">
        <v>2</v>
      </c>
      <c r="J761">
        <f>+Tabla32[[#This Row],[BALANCE INICIAL]]+Tabla32[[#This Row],[ENTRADAS]]-Tabla32[[#This Row],[SALIDAS]]</f>
        <v>2</v>
      </c>
      <c r="K761" s="2">
        <v>3875.46</v>
      </c>
      <c r="L761" s="2">
        <f>+Tabla32[[#This Row],[BALANCE INICIAL]]*Tabla32[[#This Row],[PRECIO]]</f>
        <v>15501.84</v>
      </c>
      <c r="M761" s="2">
        <f>+Tabla32[[#This Row],[ENTRADAS]]*Tabla32[[#This Row],[PRECIO]]</f>
        <v>0</v>
      </c>
      <c r="N761" s="2">
        <f>+Tabla32[[#This Row],[SALIDAS]]*Tabla32[[#This Row],[PRECIO]]</f>
        <v>7750.92</v>
      </c>
      <c r="O761" s="2">
        <f>+Tabla32[[#This Row],[BALANCE INICIAL2]]+Tabla32[[#This Row],[ENTRADAS3]]-Tabla32[[#This Row],[SALIDAS4]]</f>
        <v>7750.92</v>
      </c>
    </row>
    <row r="762" spans="1:15">
      <c r="A762" s="9" t="s">
        <v>28</v>
      </c>
      <c r="B762" s="17" t="s">
        <v>884</v>
      </c>
      <c r="C762" t="s">
        <v>74</v>
      </c>
      <c r="D762" t="s">
        <v>344</v>
      </c>
      <c r="F762" s="9" t="s">
        <v>820</v>
      </c>
      <c r="G762">
        <v>5</v>
      </c>
      <c r="H762">
        <v>0</v>
      </c>
      <c r="I762" s="34">
        <v>4</v>
      </c>
      <c r="J762">
        <f>+Tabla32[[#This Row],[BALANCE INICIAL]]+Tabla32[[#This Row],[ENTRADAS]]-Tabla32[[#This Row],[SALIDAS]]</f>
        <v>1</v>
      </c>
      <c r="K762" s="2">
        <v>1499</v>
      </c>
      <c r="L762" s="2">
        <f>+Tabla32[[#This Row],[BALANCE INICIAL]]*Tabla32[[#This Row],[PRECIO]]</f>
        <v>7495</v>
      </c>
      <c r="M762" s="2">
        <f>+Tabla32[[#This Row],[ENTRADAS]]*Tabla32[[#This Row],[PRECIO]]</f>
        <v>0</v>
      </c>
      <c r="N762" s="2">
        <f>+Tabla32[[#This Row],[SALIDAS]]*Tabla32[[#This Row],[PRECIO]]</f>
        <v>5996</v>
      </c>
      <c r="O762" s="2">
        <f>+Tabla32[[#This Row],[BALANCE INICIAL2]]+Tabla32[[#This Row],[ENTRADAS3]]-Tabla32[[#This Row],[SALIDAS4]]</f>
        <v>1499</v>
      </c>
    </row>
    <row r="763" spans="1:15">
      <c r="A763" s="9" t="s">
        <v>28</v>
      </c>
      <c r="B763" s="17" t="s">
        <v>884</v>
      </c>
      <c r="C763" t="s">
        <v>74</v>
      </c>
      <c r="D763" t="s">
        <v>1116</v>
      </c>
      <c r="F763" s="9" t="s">
        <v>820</v>
      </c>
      <c r="G763">
        <v>4</v>
      </c>
      <c r="H763">
        <v>0</v>
      </c>
      <c r="I763" s="34">
        <v>2</v>
      </c>
      <c r="J763">
        <f>+Tabla32[[#This Row],[BALANCE INICIAL]]+Tabla32[[#This Row],[ENTRADAS]]-Tabla32[[#This Row],[SALIDAS]]</f>
        <v>2</v>
      </c>
      <c r="K763" s="2">
        <v>3875.46</v>
      </c>
      <c r="L763" s="2">
        <f>+Tabla32[[#This Row],[BALANCE INICIAL]]*Tabla32[[#This Row],[PRECIO]]</f>
        <v>15501.84</v>
      </c>
      <c r="M763" s="2">
        <f>+Tabla32[[#This Row],[ENTRADAS]]*Tabla32[[#This Row],[PRECIO]]</f>
        <v>0</v>
      </c>
      <c r="N763" s="2">
        <f>+Tabla32[[#This Row],[SALIDAS]]*Tabla32[[#This Row],[PRECIO]]</f>
        <v>7750.92</v>
      </c>
      <c r="O763" s="2">
        <f>+Tabla32[[#This Row],[BALANCE INICIAL2]]+Tabla32[[#This Row],[ENTRADAS3]]-Tabla32[[#This Row],[SALIDAS4]]</f>
        <v>7750.92</v>
      </c>
    </row>
    <row r="764" spans="1:15">
      <c r="A764" s="9" t="s">
        <v>28</v>
      </c>
      <c r="B764" s="17" t="s">
        <v>884</v>
      </c>
      <c r="C764" t="s">
        <v>74</v>
      </c>
      <c r="D764" t="s">
        <v>1115</v>
      </c>
      <c r="F764" s="9" t="s">
        <v>820</v>
      </c>
      <c r="G764">
        <v>3</v>
      </c>
      <c r="H764">
        <v>0</v>
      </c>
      <c r="I764" s="34">
        <v>2</v>
      </c>
      <c r="J764">
        <f>+Tabla32[[#This Row],[BALANCE INICIAL]]+Tabla32[[#This Row],[ENTRADAS]]-Tabla32[[#This Row],[SALIDAS]]</f>
        <v>1</v>
      </c>
      <c r="K764" s="2">
        <v>3311.77</v>
      </c>
      <c r="L764" s="2">
        <f>+Tabla32[[#This Row],[BALANCE INICIAL]]*Tabla32[[#This Row],[PRECIO]]</f>
        <v>9935.31</v>
      </c>
      <c r="M764" s="2">
        <f>+Tabla32[[#This Row],[ENTRADAS]]*Tabla32[[#This Row],[PRECIO]]</f>
        <v>0</v>
      </c>
      <c r="N764" s="2">
        <f>+Tabla32[[#This Row],[SALIDAS]]*Tabla32[[#This Row],[PRECIO]]</f>
        <v>6623.54</v>
      </c>
      <c r="O764" s="2">
        <f>+Tabla32[[#This Row],[BALANCE INICIAL2]]+Tabla32[[#This Row],[ENTRADAS3]]-Tabla32[[#This Row],[SALIDAS4]]</f>
        <v>3311.7699999999995</v>
      </c>
    </row>
    <row r="765" spans="1:15">
      <c r="A765" s="9" t="s">
        <v>28</v>
      </c>
      <c r="B765" s="17" t="s">
        <v>884</v>
      </c>
      <c r="C765" t="s">
        <v>74</v>
      </c>
      <c r="D765" t="s">
        <v>334</v>
      </c>
      <c r="F765" s="9" t="s">
        <v>820</v>
      </c>
      <c r="G765">
        <v>2</v>
      </c>
      <c r="H765">
        <v>0</v>
      </c>
      <c r="I765" s="34">
        <v>2</v>
      </c>
      <c r="J765">
        <f>+Tabla32[[#This Row],[BALANCE INICIAL]]+Tabla32[[#This Row],[ENTRADAS]]-Tabla32[[#This Row],[SALIDAS]]</f>
        <v>0</v>
      </c>
      <c r="K765" s="2">
        <v>5500</v>
      </c>
      <c r="L765" s="2">
        <f>+Tabla32[[#This Row],[BALANCE INICIAL]]*Tabla32[[#This Row],[PRECIO]]</f>
        <v>11000</v>
      </c>
      <c r="M765" s="2">
        <f>+Tabla32[[#This Row],[ENTRADAS]]*Tabla32[[#This Row],[PRECIO]]</f>
        <v>0</v>
      </c>
      <c r="N765" s="2">
        <f>+Tabla32[[#This Row],[SALIDAS]]*Tabla32[[#This Row],[PRECIO]]</f>
        <v>11000</v>
      </c>
      <c r="O765" s="2">
        <f>+Tabla32[[#This Row],[BALANCE INICIAL2]]+Tabla32[[#This Row],[ENTRADAS3]]-Tabla32[[#This Row],[SALIDAS4]]</f>
        <v>0</v>
      </c>
    </row>
    <row r="766" spans="1:15">
      <c r="A766" s="9" t="s">
        <v>28</v>
      </c>
      <c r="B766" s="17" t="s">
        <v>884</v>
      </c>
      <c r="C766" t="s">
        <v>74</v>
      </c>
      <c r="D766" t="s">
        <v>335</v>
      </c>
      <c r="F766" s="9" t="s">
        <v>820</v>
      </c>
      <c r="G766">
        <v>2</v>
      </c>
      <c r="H766">
        <v>0</v>
      </c>
      <c r="I766" s="34">
        <v>2</v>
      </c>
      <c r="J766">
        <f>+Tabla32[[#This Row],[BALANCE INICIAL]]+Tabla32[[#This Row],[ENTRADAS]]-Tabla32[[#This Row],[SALIDAS]]</f>
        <v>0</v>
      </c>
      <c r="K766" s="2">
        <v>5500</v>
      </c>
      <c r="L766" s="2">
        <f>+Tabla32[[#This Row],[BALANCE INICIAL]]*Tabla32[[#This Row],[PRECIO]]</f>
        <v>11000</v>
      </c>
      <c r="M766" s="2">
        <f>+Tabla32[[#This Row],[ENTRADAS]]*Tabla32[[#This Row],[PRECIO]]</f>
        <v>0</v>
      </c>
      <c r="N766" s="2">
        <f>+Tabla32[[#This Row],[SALIDAS]]*Tabla32[[#This Row],[PRECIO]]</f>
        <v>11000</v>
      </c>
      <c r="O766" s="2">
        <f>+Tabla32[[#This Row],[BALANCE INICIAL2]]+Tabla32[[#This Row],[ENTRADAS3]]-Tabla32[[#This Row],[SALIDAS4]]</f>
        <v>0</v>
      </c>
    </row>
    <row r="767" spans="1:15">
      <c r="A767" s="9" t="s">
        <v>28</v>
      </c>
      <c r="B767" s="17" t="s">
        <v>884</v>
      </c>
      <c r="C767" t="s">
        <v>74</v>
      </c>
      <c r="D767" t="s">
        <v>329</v>
      </c>
      <c r="F767" s="9" t="s">
        <v>820</v>
      </c>
      <c r="G767">
        <v>7</v>
      </c>
      <c r="H767">
        <v>0</v>
      </c>
      <c r="I767" s="34">
        <v>0</v>
      </c>
      <c r="J767">
        <f>+Tabla32[[#This Row],[BALANCE INICIAL]]+Tabla32[[#This Row],[ENTRADAS]]-Tabla32[[#This Row],[SALIDAS]]</f>
        <v>7</v>
      </c>
      <c r="K767" s="2">
        <v>6848</v>
      </c>
      <c r="L767" s="2">
        <f>+Tabla32[[#This Row],[BALANCE INICIAL]]*Tabla32[[#This Row],[PRECIO]]</f>
        <v>47936</v>
      </c>
      <c r="M767" s="2">
        <f>+Tabla32[[#This Row],[ENTRADAS]]*Tabla32[[#This Row],[PRECIO]]</f>
        <v>0</v>
      </c>
      <c r="N767" s="2">
        <f>+Tabla32[[#This Row],[SALIDAS]]*Tabla32[[#This Row],[PRECIO]]</f>
        <v>0</v>
      </c>
      <c r="O767" s="2">
        <f>+Tabla32[[#This Row],[BALANCE INICIAL2]]+Tabla32[[#This Row],[ENTRADAS3]]-Tabla32[[#This Row],[SALIDAS4]]</f>
        <v>47936</v>
      </c>
    </row>
    <row r="768" spans="1:15">
      <c r="A768" s="9" t="s">
        <v>28</v>
      </c>
      <c r="B768" s="17" t="s">
        <v>884</v>
      </c>
      <c r="C768" t="s">
        <v>74</v>
      </c>
      <c r="D768" t="s">
        <v>328</v>
      </c>
      <c r="F768" s="9" t="s">
        <v>820</v>
      </c>
      <c r="G768">
        <v>7</v>
      </c>
      <c r="H768">
        <v>0</v>
      </c>
      <c r="I768" s="34">
        <v>0</v>
      </c>
      <c r="J768">
        <f>+Tabla32[[#This Row],[BALANCE INICIAL]]+Tabla32[[#This Row],[ENTRADAS]]-Tabla32[[#This Row],[SALIDAS]]</f>
        <v>7</v>
      </c>
      <c r="K768" s="2">
        <v>5302</v>
      </c>
      <c r="L768" s="2">
        <f>+Tabla32[[#This Row],[BALANCE INICIAL]]*Tabla32[[#This Row],[PRECIO]]</f>
        <v>37114</v>
      </c>
      <c r="M768" s="2">
        <f>+Tabla32[[#This Row],[ENTRADAS]]*Tabla32[[#This Row],[PRECIO]]</f>
        <v>0</v>
      </c>
      <c r="N768" s="2">
        <f>+Tabla32[[#This Row],[SALIDAS]]*Tabla32[[#This Row],[PRECIO]]</f>
        <v>0</v>
      </c>
      <c r="O768" s="2">
        <f>+Tabla32[[#This Row],[BALANCE INICIAL2]]+Tabla32[[#This Row],[ENTRADAS3]]-Tabla32[[#This Row],[SALIDAS4]]</f>
        <v>37114</v>
      </c>
    </row>
    <row r="769" spans="1:15" ht="17.25" customHeight="1">
      <c r="A769" s="9" t="s">
        <v>28</v>
      </c>
      <c r="B769" s="17" t="s">
        <v>884</v>
      </c>
      <c r="C769" t="s">
        <v>74</v>
      </c>
      <c r="D769" t="s">
        <v>330</v>
      </c>
      <c r="F769" s="9" t="s">
        <v>820</v>
      </c>
      <c r="G769">
        <v>7</v>
      </c>
      <c r="H769">
        <v>0</v>
      </c>
      <c r="I769" s="34">
        <v>0</v>
      </c>
      <c r="J769">
        <f>+Tabla32[[#This Row],[BALANCE INICIAL]]+Tabla32[[#This Row],[ENTRADAS]]-Tabla32[[#This Row],[SALIDAS]]</f>
        <v>7</v>
      </c>
      <c r="K769" s="2">
        <v>6848</v>
      </c>
      <c r="L769" s="2">
        <f>+Tabla32[[#This Row],[BALANCE INICIAL]]*Tabla32[[#This Row],[PRECIO]]</f>
        <v>47936</v>
      </c>
      <c r="M769" s="2">
        <f>+Tabla32[[#This Row],[ENTRADAS]]*Tabla32[[#This Row],[PRECIO]]</f>
        <v>0</v>
      </c>
      <c r="N769" s="2">
        <f>+Tabla32[[#This Row],[SALIDAS]]*Tabla32[[#This Row],[PRECIO]]</f>
        <v>0</v>
      </c>
      <c r="O769" s="2">
        <f>+Tabla32[[#This Row],[BALANCE INICIAL2]]+Tabla32[[#This Row],[ENTRADAS3]]-Tabla32[[#This Row],[SALIDAS4]]</f>
        <v>47936</v>
      </c>
    </row>
    <row r="770" spans="1:15">
      <c r="A770" s="9" t="s">
        <v>28</v>
      </c>
      <c r="B770" s="17" t="s">
        <v>884</v>
      </c>
      <c r="C770" t="s">
        <v>74</v>
      </c>
      <c r="D770" t="s">
        <v>331</v>
      </c>
      <c r="F770" s="9" t="s">
        <v>820</v>
      </c>
      <c r="G770">
        <v>7</v>
      </c>
      <c r="H770">
        <v>0</v>
      </c>
      <c r="I770" s="34">
        <v>0</v>
      </c>
      <c r="J770">
        <f>+Tabla32[[#This Row],[BALANCE INICIAL]]+Tabla32[[#This Row],[ENTRADAS]]-Tabla32[[#This Row],[SALIDAS]]</f>
        <v>7</v>
      </c>
      <c r="K770" s="2">
        <v>6848</v>
      </c>
      <c r="L770" s="2">
        <f>+Tabla32[[#This Row],[BALANCE INICIAL]]*Tabla32[[#This Row],[PRECIO]]</f>
        <v>47936</v>
      </c>
      <c r="M770" s="2">
        <f>+Tabla32[[#This Row],[ENTRADAS]]*Tabla32[[#This Row],[PRECIO]]</f>
        <v>0</v>
      </c>
      <c r="N770" s="2">
        <f>+Tabla32[[#This Row],[SALIDAS]]*Tabla32[[#This Row],[PRECIO]]</f>
        <v>0</v>
      </c>
      <c r="O770" s="2">
        <f>+Tabla32[[#This Row],[BALANCE INICIAL2]]+Tabla32[[#This Row],[ENTRADAS3]]-Tabla32[[#This Row],[SALIDAS4]]</f>
        <v>47936</v>
      </c>
    </row>
    <row r="771" spans="1:15">
      <c r="A771" s="9" t="s">
        <v>28</v>
      </c>
      <c r="B771" s="17" t="s">
        <v>884</v>
      </c>
      <c r="C771" t="s">
        <v>74</v>
      </c>
      <c r="D771" t="s">
        <v>1104</v>
      </c>
      <c r="F771" s="9" t="s">
        <v>858</v>
      </c>
      <c r="G771">
        <v>8</v>
      </c>
      <c r="H771">
        <v>0</v>
      </c>
      <c r="I771" s="34">
        <v>1</v>
      </c>
      <c r="J771">
        <f>+Tabla32[[#This Row],[BALANCE INICIAL]]+Tabla32[[#This Row],[ENTRADAS]]-Tabla32[[#This Row],[SALIDAS]]</f>
        <v>7</v>
      </c>
      <c r="K771" s="2">
        <v>6250.43</v>
      </c>
      <c r="L771" s="2">
        <f>+Tabla32[[#This Row],[BALANCE INICIAL]]*Tabla32[[#This Row],[PRECIO]]</f>
        <v>50003.44</v>
      </c>
      <c r="M771" s="2">
        <f>+Tabla32[[#This Row],[ENTRADAS]]*Tabla32[[#This Row],[PRECIO]]</f>
        <v>0</v>
      </c>
      <c r="N771" s="2">
        <f>+Tabla32[[#This Row],[SALIDAS]]*Tabla32[[#This Row],[PRECIO]]</f>
        <v>6250.43</v>
      </c>
      <c r="O771" s="2">
        <f>+Tabla32[[#This Row],[BALANCE INICIAL2]]+Tabla32[[#This Row],[ENTRADAS3]]-Tabla32[[#This Row],[SALIDAS4]]</f>
        <v>43753.01</v>
      </c>
    </row>
    <row r="772" spans="1:15">
      <c r="A772" s="9" t="s">
        <v>28</v>
      </c>
      <c r="B772" s="17" t="s">
        <v>884</v>
      </c>
      <c r="C772" t="s">
        <v>74</v>
      </c>
      <c r="D772" t="s">
        <v>1105</v>
      </c>
      <c r="F772" s="9" t="s">
        <v>858</v>
      </c>
      <c r="G772">
        <v>8</v>
      </c>
      <c r="H772">
        <v>0</v>
      </c>
      <c r="I772" s="34">
        <v>1</v>
      </c>
      <c r="J772">
        <f>+Tabla32[[#This Row],[BALANCE INICIAL]]+Tabla32[[#This Row],[ENTRADAS]]-Tabla32[[#This Row],[SALIDAS]]</f>
        <v>7</v>
      </c>
      <c r="K772" s="2">
        <v>6250.43</v>
      </c>
      <c r="L772" s="2">
        <f>+Tabla32[[#This Row],[BALANCE INICIAL]]*Tabla32[[#This Row],[PRECIO]]</f>
        <v>50003.44</v>
      </c>
      <c r="M772" s="2">
        <f>+Tabla32[[#This Row],[ENTRADAS]]*Tabla32[[#This Row],[PRECIO]]</f>
        <v>0</v>
      </c>
      <c r="N772" s="2">
        <f>+Tabla32[[#This Row],[SALIDAS]]*Tabla32[[#This Row],[PRECIO]]</f>
        <v>6250.43</v>
      </c>
      <c r="O772" s="2">
        <f>+Tabla32[[#This Row],[BALANCE INICIAL2]]+Tabla32[[#This Row],[ENTRADAS3]]-Tabla32[[#This Row],[SALIDAS4]]</f>
        <v>43753.01</v>
      </c>
    </row>
    <row r="773" spans="1:15">
      <c r="A773" s="9" t="s">
        <v>28</v>
      </c>
      <c r="B773" s="17" t="s">
        <v>884</v>
      </c>
      <c r="C773" t="s">
        <v>74</v>
      </c>
      <c r="D773" t="s">
        <v>1106</v>
      </c>
      <c r="F773" s="9" t="s">
        <v>858</v>
      </c>
      <c r="G773">
        <v>8</v>
      </c>
      <c r="H773">
        <v>0</v>
      </c>
      <c r="I773" s="34">
        <v>1</v>
      </c>
      <c r="J773">
        <f>+Tabla32[[#This Row],[BALANCE INICIAL]]+Tabla32[[#This Row],[ENTRADAS]]-Tabla32[[#This Row],[SALIDAS]]</f>
        <v>7</v>
      </c>
      <c r="K773" s="2">
        <v>4829.71</v>
      </c>
      <c r="L773" s="2">
        <f>+Tabla32[[#This Row],[BALANCE INICIAL]]*Tabla32[[#This Row],[PRECIO]]</f>
        <v>38637.68</v>
      </c>
      <c r="M773" s="2">
        <f>+Tabla32[[#This Row],[ENTRADAS]]*Tabla32[[#This Row],[PRECIO]]</f>
        <v>0</v>
      </c>
      <c r="N773" s="2">
        <f>+Tabla32[[#This Row],[SALIDAS]]*Tabla32[[#This Row],[PRECIO]]</f>
        <v>4829.71</v>
      </c>
      <c r="O773" s="2">
        <f>+Tabla32[[#This Row],[BALANCE INICIAL2]]+Tabla32[[#This Row],[ENTRADAS3]]-Tabla32[[#This Row],[SALIDAS4]]</f>
        <v>33807.97</v>
      </c>
    </row>
    <row r="774" spans="1:15">
      <c r="A774" s="9" t="s">
        <v>28</v>
      </c>
      <c r="B774" s="17" t="s">
        <v>884</v>
      </c>
      <c r="C774" t="s">
        <v>74</v>
      </c>
      <c r="D774" t="s">
        <v>1107</v>
      </c>
      <c r="F774" s="9" t="s">
        <v>858</v>
      </c>
      <c r="G774">
        <v>8</v>
      </c>
      <c r="H774">
        <v>0</v>
      </c>
      <c r="I774" s="34">
        <v>1</v>
      </c>
      <c r="J774">
        <f>+Tabla32[[#This Row],[BALANCE INICIAL]]+Tabla32[[#This Row],[ENTRADAS]]-Tabla32[[#This Row],[SALIDAS]]</f>
        <v>7</v>
      </c>
      <c r="K774" s="2">
        <v>6250.43</v>
      </c>
      <c r="L774" s="2">
        <f>+Tabla32[[#This Row],[BALANCE INICIAL]]*Tabla32[[#This Row],[PRECIO]]</f>
        <v>50003.44</v>
      </c>
      <c r="M774" s="2">
        <f>+Tabla32[[#This Row],[ENTRADAS]]*Tabla32[[#This Row],[PRECIO]]</f>
        <v>0</v>
      </c>
      <c r="N774" s="2">
        <f>+Tabla32[[#This Row],[SALIDAS]]*Tabla32[[#This Row],[PRECIO]]</f>
        <v>6250.43</v>
      </c>
      <c r="O774" s="2">
        <f>+Tabla32[[#This Row],[BALANCE INICIAL2]]+Tabla32[[#This Row],[ENTRADAS3]]-Tabla32[[#This Row],[SALIDAS4]]</f>
        <v>43753.01</v>
      </c>
    </row>
    <row r="775" spans="1:15">
      <c r="A775" s="9" t="s">
        <v>28</v>
      </c>
      <c r="B775" s="17" t="s">
        <v>884</v>
      </c>
      <c r="C775" t="s">
        <v>74</v>
      </c>
      <c r="D775" t="s">
        <v>336</v>
      </c>
      <c r="F775" s="9" t="s">
        <v>820</v>
      </c>
      <c r="G775">
        <v>9</v>
      </c>
      <c r="H775">
        <v>0</v>
      </c>
      <c r="I775" s="34">
        <v>0</v>
      </c>
      <c r="J775">
        <f>+Tabla32[[#This Row],[BALANCE INICIAL]]+Tabla32[[#This Row],[ENTRADAS]]-Tabla32[[#This Row],[SALIDAS]]</f>
        <v>9</v>
      </c>
      <c r="K775" s="2">
        <v>2440</v>
      </c>
      <c r="L775" s="2">
        <f>+Tabla32[[#This Row],[BALANCE INICIAL]]*Tabla32[[#This Row],[PRECIO]]</f>
        <v>21960</v>
      </c>
      <c r="M775" s="2">
        <f>+Tabla32[[#This Row],[ENTRADAS]]*Tabla32[[#This Row],[PRECIO]]</f>
        <v>0</v>
      </c>
      <c r="N775" s="2">
        <f>+Tabla32[[#This Row],[SALIDAS]]*Tabla32[[#This Row],[PRECIO]]</f>
        <v>0</v>
      </c>
      <c r="O775" s="2">
        <f>+Tabla32[[#This Row],[BALANCE INICIAL2]]+Tabla32[[#This Row],[ENTRADAS3]]-Tabla32[[#This Row],[SALIDAS4]]</f>
        <v>21960</v>
      </c>
    </row>
    <row r="776" spans="1:15">
      <c r="A776" s="9" t="s">
        <v>28</v>
      </c>
      <c r="B776" s="17" t="s">
        <v>884</v>
      </c>
      <c r="C776" t="s">
        <v>74</v>
      </c>
      <c r="D776" t="s">
        <v>337</v>
      </c>
      <c r="F776" s="9" t="s">
        <v>820</v>
      </c>
      <c r="G776">
        <v>11</v>
      </c>
      <c r="H776">
        <v>0</v>
      </c>
      <c r="I776" s="34">
        <v>0</v>
      </c>
      <c r="J776">
        <f>+Tabla32[[#This Row],[BALANCE INICIAL]]+Tabla32[[#This Row],[ENTRADAS]]-Tabla32[[#This Row],[SALIDAS]]</f>
        <v>11</v>
      </c>
      <c r="K776" s="2">
        <v>2440</v>
      </c>
      <c r="L776" s="2">
        <f>+Tabla32[[#This Row],[BALANCE INICIAL]]*Tabla32[[#This Row],[PRECIO]]</f>
        <v>26840</v>
      </c>
      <c r="M776" s="2">
        <f>+Tabla32[[#This Row],[ENTRADAS]]*Tabla32[[#This Row],[PRECIO]]</f>
        <v>0</v>
      </c>
      <c r="N776" s="2">
        <f>+Tabla32[[#This Row],[SALIDAS]]*Tabla32[[#This Row],[PRECIO]]</f>
        <v>0</v>
      </c>
      <c r="O776" s="2">
        <f>+Tabla32[[#This Row],[BALANCE INICIAL2]]+Tabla32[[#This Row],[ENTRADAS3]]-Tabla32[[#This Row],[SALIDAS4]]</f>
        <v>26840</v>
      </c>
    </row>
    <row r="777" spans="1:15">
      <c r="A777" s="9" t="s">
        <v>28</v>
      </c>
      <c r="B777" s="17" t="s">
        <v>884</v>
      </c>
      <c r="C777" t="s">
        <v>74</v>
      </c>
      <c r="D777" t="s">
        <v>1099</v>
      </c>
      <c r="F777" s="9" t="s">
        <v>820</v>
      </c>
      <c r="G777">
        <v>9</v>
      </c>
      <c r="H777">
        <v>0</v>
      </c>
      <c r="I777" s="34">
        <v>5</v>
      </c>
      <c r="J777">
        <f>+Tabla32[[#This Row],[BALANCE INICIAL]]+Tabla32[[#This Row],[ENTRADAS]]-Tabla32[[#This Row],[SALIDAS]]</f>
        <v>4</v>
      </c>
      <c r="K777" s="2">
        <v>9043</v>
      </c>
      <c r="L777" s="2">
        <f>+Tabla32[[#This Row],[BALANCE INICIAL]]*Tabla32[[#This Row],[PRECIO]]</f>
        <v>81387</v>
      </c>
      <c r="M777" s="2">
        <f>+Tabla32[[#This Row],[ENTRADAS]]*Tabla32[[#This Row],[PRECIO]]</f>
        <v>0</v>
      </c>
      <c r="N777" s="2">
        <f>+Tabla32[[#This Row],[SALIDAS]]*Tabla32[[#This Row],[PRECIO]]</f>
        <v>45215</v>
      </c>
      <c r="O777" s="2">
        <f>+Tabla32[[#This Row],[BALANCE INICIAL2]]+Tabla32[[#This Row],[ENTRADAS3]]-Tabla32[[#This Row],[SALIDAS4]]</f>
        <v>36172</v>
      </c>
    </row>
    <row r="778" spans="1:15">
      <c r="A778" s="9" t="s">
        <v>28</v>
      </c>
      <c r="B778" s="17" t="s">
        <v>884</v>
      </c>
      <c r="C778" t="s">
        <v>74</v>
      </c>
      <c r="D778" t="s">
        <v>1103</v>
      </c>
      <c r="F778" s="9" t="s">
        <v>820</v>
      </c>
      <c r="G778">
        <v>8</v>
      </c>
      <c r="H778">
        <v>0</v>
      </c>
      <c r="I778" s="34">
        <v>0</v>
      </c>
      <c r="J778">
        <f>+Tabla32[[#This Row],[BALANCE INICIAL]]+Tabla32[[#This Row],[ENTRADAS]]-Tabla32[[#This Row],[SALIDAS]]</f>
        <v>8</v>
      </c>
      <c r="K778" s="2">
        <v>5984.4</v>
      </c>
      <c r="L778" s="2">
        <f>+Tabla32[[#This Row],[BALANCE INICIAL]]*Tabla32[[#This Row],[PRECIO]]</f>
        <v>47875.199999999997</v>
      </c>
      <c r="M778" s="2">
        <f>+Tabla32[[#This Row],[ENTRADAS]]*Tabla32[[#This Row],[PRECIO]]</f>
        <v>0</v>
      </c>
      <c r="N778" s="2">
        <f>+Tabla32[[#This Row],[SALIDAS]]*Tabla32[[#This Row],[PRECIO]]</f>
        <v>0</v>
      </c>
      <c r="O778" s="2">
        <f>+Tabla32[[#This Row],[BALANCE INICIAL2]]+Tabla32[[#This Row],[ENTRADAS3]]-Tabla32[[#This Row],[SALIDAS4]]</f>
        <v>47875.199999999997</v>
      </c>
    </row>
    <row r="779" spans="1:15">
      <c r="A779" s="9" t="s">
        <v>28</v>
      </c>
      <c r="B779" s="17" t="s">
        <v>884</v>
      </c>
      <c r="C779" t="s">
        <v>74</v>
      </c>
      <c r="D779" t="s">
        <v>1117</v>
      </c>
      <c r="F779" s="9" t="s">
        <v>820</v>
      </c>
      <c r="G779">
        <v>15</v>
      </c>
      <c r="H779">
        <v>0</v>
      </c>
      <c r="I779" s="34">
        <v>2</v>
      </c>
      <c r="J779">
        <f>+Tabla32[[#This Row],[BALANCE INICIAL]]+Tabla32[[#This Row],[ENTRADAS]]-Tabla32[[#This Row],[SALIDAS]]</f>
        <v>13</v>
      </c>
      <c r="K779" s="2">
        <v>16380.95</v>
      </c>
      <c r="L779" s="2">
        <f>+Tabla32[[#This Row],[BALANCE INICIAL]]*Tabla32[[#This Row],[PRECIO]]</f>
        <v>245714.25</v>
      </c>
      <c r="M779" s="2">
        <f>+Tabla32[[#This Row],[ENTRADAS]]*Tabla32[[#This Row],[PRECIO]]</f>
        <v>0</v>
      </c>
      <c r="N779" s="2">
        <f>+Tabla32[[#This Row],[SALIDAS]]*Tabla32[[#This Row],[PRECIO]]</f>
        <v>32761.9</v>
      </c>
      <c r="O779" s="2">
        <f>+Tabla32[[#This Row],[BALANCE INICIAL2]]+Tabla32[[#This Row],[ENTRADAS3]]-Tabla32[[#This Row],[SALIDAS4]]</f>
        <v>212952.35</v>
      </c>
    </row>
    <row r="780" spans="1:15">
      <c r="A780" s="9" t="s">
        <v>28</v>
      </c>
      <c r="B780" s="17" t="s">
        <v>884</v>
      </c>
      <c r="C780" t="s">
        <v>74</v>
      </c>
      <c r="D780" t="s">
        <v>364</v>
      </c>
      <c r="F780" s="9" t="s">
        <v>820</v>
      </c>
      <c r="G780">
        <v>9</v>
      </c>
      <c r="H780">
        <v>0</v>
      </c>
      <c r="I780" s="34">
        <v>9</v>
      </c>
      <c r="J780">
        <f>+Tabla32[[#This Row],[BALANCE INICIAL]]+Tabla32[[#This Row],[ENTRADAS]]-Tabla32[[#This Row],[SALIDAS]]</f>
        <v>0</v>
      </c>
      <c r="K780" s="2">
        <v>9110.25</v>
      </c>
      <c r="L780" s="2">
        <f>+Tabla32[[#This Row],[BALANCE INICIAL]]*Tabla32[[#This Row],[PRECIO]]</f>
        <v>81992.25</v>
      </c>
      <c r="M780" s="2">
        <f>+Tabla32[[#This Row],[ENTRADAS]]*Tabla32[[#This Row],[PRECIO]]</f>
        <v>0</v>
      </c>
      <c r="N780" s="2">
        <f>+Tabla32[[#This Row],[SALIDAS]]*Tabla32[[#This Row],[PRECIO]]</f>
        <v>81992.25</v>
      </c>
      <c r="O780" s="2">
        <f>+Tabla32[[#This Row],[BALANCE INICIAL2]]+Tabla32[[#This Row],[ENTRADAS3]]-Tabla32[[#This Row],[SALIDAS4]]</f>
        <v>0</v>
      </c>
    </row>
    <row r="781" spans="1:15">
      <c r="A781" s="9" t="s">
        <v>28</v>
      </c>
      <c r="B781" s="17" t="s">
        <v>884</v>
      </c>
      <c r="C781" t="s">
        <v>74</v>
      </c>
      <c r="D781" t="s">
        <v>338</v>
      </c>
      <c r="F781" s="9" t="s">
        <v>820</v>
      </c>
      <c r="G781">
        <v>11</v>
      </c>
      <c r="H781">
        <v>0</v>
      </c>
      <c r="I781" s="34">
        <v>0</v>
      </c>
      <c r="J781">
        <f>+Tabla32[[#This Row],[BALANCE INICIAL]]+Tabla32[[#This Row],[ENTRADAS]]-Tabla32[[#This Row],[SALIDAS]]</f>
        <v>11</v>
      </c>
      <c r="K781" s="2">
        <v>23021</v>
      </c>
      <c r="L781" s="2">
        <f>+Tabla32[[#This Row],[BALANCE INICIAL]]*Tabla32[[#This Row],[PRECIO]]</f>
        <v>253231</v>
      </c>
      <c r="M781" s="2">
        <f>+Tabla32[[#This Row],[ENTRADAS]]*Tabla32[[#This Row],[PRECIO]]</f>
        <v>0</v>
      </c>
      <c r="N781" s="2">
        <f>+Tabla32[[#This Row],[SALIDAS]]*Tabla32[[#This Row],[PRECIO]]</f>
        <v>0</v>
      </c>
      <c r="O781" s="2">
        <f>+Tabla32[[#This Row],[BALANCE INICIAL2]]+Tabla32[[#This Row],[ENTRADAS3]]-Tabla32[[#This Row],[SALIDAS4]]</f>
        <v>253231</v>
      </c>
    </row>
    <row r="782" spans="1:15">
      <c r="A782" s="9" t="s">
        <v>28</v>
      </c>
      <c r="B782" s="17" t="s">
        <v>884</v>
      </c>
      <c r="C782" t="s">
        <v>74</v>
      </c>
      <c r="D782" t="s">
        <v>370</v>
      </c>
      <c r="F782" s="9" t="s">
        <v>858</v>
      </c>
      <c r="G782">
        <v>4</v>
      </c>
      <c r="H782">
        <v>0</v>
      </c>
      <c r="I782" s="34">
        <v>0</v>
      </c>
      <c r="J782">
        <f>+Tabla32[[#This Row],[BALANCE INICIAL]]+Tabla32[[#This Row],[ENTRADAS]]-Tabla32[[#This Row],[SALIDAS]]</f>
        <v>4</v>
      </c>
      <c r="K782" s="2">
        <v>3500</v>
      </c>
      <c r="L782" s="2">
        <f>+Tabla32[[#This Row],[BALANCE INICIAL]]*Tabla32[[#This Row],[PRECIO]]</f>
        <v>14000</v>
      </c>
      <c r="M782" s="2">
        <f>+Tabla32[[#This Row],[ENTRADAS]]*Tabla32[[#This Row],[PRECIO]]</f>
        <v>0</v>
      </c>
      <c r="N782" s="2">
        <f>+Tabla32[[#This Row],[SALIDAS]]*Tabla32[[#This Row],[PRECIO]]</f>
        <v>0</v>
      </c>
      <c r="O782" s="2">
        <f>+Tabla32[[#This Row],[BALANCE INICIAL2]]+Tabla32[[#This Row],[ENTRADAS3]]-Tabla32[[#This Row],[SALIDAS4]]</f>
        <v>14000</v>
      </c>
    </row>
    <row r="783" spans="1:15">
      <c r="A783" s="9" t="s">
        <v>28</v>
      </c>
      <c r="B783" s="17" t="s">
        <v>884</v>
      </c>
      <c r="C783" t="s">
        <v>74</v>
      </c>
      <c r="D783" t="s">
        <v>372</v>
      </c>
      <c r="F783" s="9" t="s">
        <v>858</v>
      </c>
      <c r="G783">
        <v>4</v>
      </c>
      <c r="H783">
        <v>0</v>
      </c>
      <c r="I783" s="34">
        <v>0</v>
      </c>
      <c r="J783">
        <f>+Tabla32[[#This Row],[BALANCE INICIAL]]+Tabla32[[#This Row],[ENTRADAS]]-Tabla32[[#This Row],[SALIDAS]]</f>
        <v>4</v>
      </c>
      <c r="K783" s="2">
        <v>3500</v>
      </c>
      <c r="L783" s="2">
        <f>+Tabla32[[#This Row],[BALANCE INICIAL]]*Tabla32[[#This Row],[PRECIO]]</f>
        <v>14000</v>
      </c>
      <c r="M783" s="2">
        <f>+Tabla32[[#This Row],[ENTRADAS]]*Tabla32[[#This Row],[PRECIO]]</f>
        <v>0</v>
      </c>
      <c r="N783" s="2">
        <f>+Tabla32[[#This Row],[SALIDAS]]*Tabla32[[#This Row],[PRECIO]]</f>
        <v>0</v>
      </c>
      <c r="O783" s="2">
        <f>+Tabla32[[#This Row],[BALANCE INICIAL2]]+Tabla32[[#This Row],[ENTRADAS3]]-Tabla32[[#This Row],[SALIDAS4]]</f>
        <v>14000</v>
      </c>
    </row>
    <row r="784" spans="1:15">
      <c r="A784" s="9" t="s">
        <v>28</v>
      </c>
      <c r="B784" s="17" t="s">
        <v>884</v>
      </c>
      <c r="C784" t="s">
        <v>74</v>
      </c>
      <c r="D784" t="s">
        <v>369</v>
      </c>
      <c r="F784" s="9" t="s">
        <v>858</v>
      </c>
      <c r="G784">
        <v>4</v>
      </c>
      <c r="H784">
        <v>0</v>
      </c>
      <c r="I784" s="34">
        <v>0</v>
      </c>
      <c r="J784">
        <f>+Tabla32[[#This Row],[BALANCE INICIAL]]+Tabla32[[#This Row],[ENTRADAS]]-Tabla32[[#This Row],[SALIDAS]]</f>
        <v>4</v>
      </c>
      <c r="K784" s="2">
        <v>3500</v>
      </c>
      <c r="L784" s="2">
        <f>+Tabla32[[#This Row],[BALANCE INICIAL]]*Tabla32[[#This Row],[PRECIO]]</f>
        <v>14000</v>
      </c>
      <c r="M784" s="2">
        <f>+Tabla32[[#This Row],[ENTRADAS]]*Tabla32[[#This Row],[PRECIO]]</f>
        <v>0</v>
      </c>
      <c r="N784" s="2">
        <f>+Tabla32[[#This Row],[SALIDAS]]*Tabla32[[#This Row],[PRECIO]]</f>
        <v>0</v>
      </c>
      <c r="O784" s="2">
        <f>+Tabla32[[#This Row],[BALANCE INICIAL2]]+Tabla32[[#This Row],[ENTRADAS3]]-Tabla32[[#This Row],[SALIDAS4]]</f>
        <v>14000</v>
      </c>
    </row>
    <row r="785" spans="1:15">
      <c r="A785" s="9" t="s">
        <v>28</v>
      </c>
      <c r="B785" s="17" t="s">
        <v>884</v>
      </c>
      <c r="C785" t="s">
        <v>74</v>
      </c>
      <c r="D785" t="s">
        <v>371</v>
      </c>
      <c r="F785" s="9" t="s">
        <v>858</v>
      </c>
      <c r="G785">
        <v>4</v>
      </c>
      <c r="H785">
        <v>0</v>
      </c>
      <c r="I785" s="34">
        <v>0</v>
      </c>
      <c r="J785">
        <f>+Tabla32[[#This Row],[BALANCE INICIAL]]+Tabla32[[#This Row],[ENTRADAS]]-Tabla32[[#This Row],[SALIDAS]]</f>
        <v>4</v>
      </c>
      <c r="K785" s="2">
        <v>3500</v>
      </c>
      <c r="L785" s="2">
        <f>+Tabla32[[#This Row],[BALANCE INICIAL]]*Tabla32[[#This Row],[PRECIO]]</f>
        <v>14000</v>
      </c>
      <c r="M785" s="2">
        <f>+Tabla32[[#This Row],[ENTRADAS]]*Tabla32[[#This Row],[PRECIO]]</f>
        <v>0</v>
      </c>
      <c r="N785" s="2">
        <f>+Tabla32[[#This Row],[SALIDAS]]*Tabla32[[#This Row],[PRECIO]]</f>
        <v>0</v>
      </c>
      <c r="O785" s="2">
        <f>+Tabla32[[#This Row],[BALANCE INICIAL2]]+Tabla32[[#This Row],[ENTRADAS3]]-Tabla32[[#This Row],[SALIDAS4]]</f>
        <v>14000</v>
      </c>
    </row>
    <row r="786" spans="1:15">
      <c r="A786" s="9" t="s">
        <v>28</v>
      </c>
      <c r="B786" s="17" t="s">
        <v>884</v>
      </c>
      <c r="C786" t="s">
        <v>74</v>
      </c>
      <c r="D786" t="s">
        <v>1121</v>
      </c>
      <c r="F786" s="9" t="s">
        <v>820</v>
      </c>
      <c r="G786">
        <v>5</v>
      </c>
      <c r="H786">
        <v>0</v>
      </c>
      <c r="I786" s="34">
        <v>5</v>
      </c>
      <c r="J786">
        <f>+Tabla32[[#This Row],[BALANCE INICIAL]]+Tabla32[[#This Row],[ENTRADAS]]-Tabla32[[#This Row],[SALIDAS]]</f>
        <v>0</v>
      </c>
      <c r="K786" s="2">
        <v>1750</v>
      </c>
      <c r="L786" s="2">
        <f>+Tabla32[[#This Row],[BALANCE INICIAL]]*Tabla32[[#This Row],[PRECIO]]</f>
        <v>8750</v>
      </c>
      <c r="M786" s="2">
        <f>+Tabla32[[#This Row],[ENTRADAS]]*Tabla32[[#This Row],[PRECIO]]</f>
        <v>0</v>
      </c>
      <c r="N786" s="2">
        <f>+Tabla32[[#This Row],[SALIDAS]]*Tabla32[[#This Row],[PRECIO]]</f>
        <v>8750</v>
      </c>
      <c r="O786" s="2">
        <f>+Tabla32[[#This Row],[BALANCE INICIAL2]]+Tabla32[[#This Row],[ENTRADAS3]]-Tabla32[[#This Row],[SALIDAS4]]</f>
        <v>0</v>
      </c>
    </row>
    <row r="787" spans="1:15">
      <c r="A787" s="9" t="s">
        <v>28</v>
      </c>
      <c r="B787" s="17" t="s">
        <v>884</v>
      </c>
      <c r="C787" t="s">
        <v>74</v>
      </c>
      <c r="D787" t="s">
        <v>1122</v>
      </c>
      <c r="F787" s="9" t="s">
        <v>820</v>
      </c>
      <c r="G787">
        <v>3</v>
      </c>
      <c r="H787">
        <v>0</v>
      </c>
      <c r="I787" s="34">
        <v>0</v>
      </c>
      <c r="J787">
        <f>+Tabla32[[#This Row],[BALANCE INICIAL]]+Tabla32[[#This Row],[ENTRADAS]]-Tabla32[[#This Row],[SALIDAS]]</f>
        <v>3</v>
      </c>
      <c r="K787" s="2">
        <v>1890</v>
      </c>
      <c r="L787" s="2">
        <f>+Tabla32[[#This Row],[BALANCE INICIAL]]*Tabla32[[#This Row],[PRECIO]]</f>
        <v>5670</v>
      </c>
      <c r="M787" s="2">
        <f>+Tabla32[[#This Row],[ENTRADAS]]*Tabla32[[#This Row],[PRECIO]]</f>
        <v>0</v>
      </c>
      <c r="N787" s="2">
        <f>+Tabla32[[#This Row],[SALIDAS]]*Tabla32[[#This Row],[PRECIO]]</f>
        <v>0</v>
      </c>
      <c r="O787" s="2">
        <f>+Tabla32[[#This Row],[BALANCE INICIAL2]]+Tabla32[[#This Row],[ENTRADAS3]]-Tabla32[[#This Row],[SALIDAS4]]</f>
        <v>5670</v>
      </c>
    </row>
    <row r="788" spans="1:15">
      <c r="A788" s="9" t="s">
        <v>28</v>
      </c>
      <c r="B788" s="17" t="s">
        <v>884</v>
      </c>
      <c r="C788" t="s">
        <v>74</v>
      </c>
      <c r="D788" t="s">
        <v>359</v>
      </c>
      <c r="F788" s="9" t="s">
        <v>820</v>
      </c>
      <c r="G788">
        <v>2</v>
      </c>
      <c r="H788">
        <v>0</v>
      </c>
      <c r="I788" s="34">
        <v>0</v>
      </c>
      <c r="J788">
        <f>+Tabla32[[#This Row],[BALANCE INICIAL]]+Tabla32[[#This Row],[ENTRADAS]]-Tabla32[[#This Row],[SALIDAS]]</f>
        <v>2</v>
      </c>
      <c r="K788" s="2">
        <v>2155.7199999999998</v>
      </c>
      <c r="L788" s="2">
        <f>+Tabla32[[#This Row],[BALANCE INICIAL]]*Tabla32[[#This Row],[PRECIO]]</f>
        <v>4311.4399999999996</v>
      </c>
      <c r="M788" s="2">
        <f>+Tabla32[[#This Row],[ENTRADAS]]*Tabla32[[#This Row],[PRECIO]]</f>
        <v>0</v>
      </c>
      <c r="N788" s="2">
        <f>+Tabla32[[#This Row],[SALIDAS]]*Tabla32[[#This Row],[PRECIO]]</f>
        <v>0</v>
      </c>
      <c r="O788" s="2">
        <f>+Tabla32[[#This Row],[BALANCE INICIAL2]]+Tabla32[[#This Row],[ENTRADAS3]]-Tabla32[[#This Row],[SALIDAS4]]</f>
        <v>4311.4399999999996</v>
      </c>
    </row>
    <row r="789" spans="1:15">
      <c r="A789" s="9" t="s">
        <v>28</v>
      </c>
      <c r="B789" s="17" t="s">
        <v>884</v>
      </c>
      <c r="C789" t="s">
        <v>74</v>
      </c>
      <c r="D789" t="s">
        <v>1123</v>
      </c>
      <c r="F789" s="9" t="s">
        <v>820</v>
      </c>
      <c r="G789">
        <v>1</v>
      </c>
      <c r="H789">
        <v>0</v>
      </c>
      <c r="I789" s="34">
        <v>0</v>
      </c>
      <c r="J789">
        <f>+Tabla32[[#This Row],[BALANCE INICIAL]]+Tabla32[[#This Row],[ENTRADAS]]-Tabla32[[#This Row],[SALIDAS]]</f>
        <v>1</v>
      </c>
      <c r="K789" s="2">
        <v>1295</v>
      </c>
      <c r="L789" s="2">
        <f>+Tabla32[[#This Row],[BALANCE INICIAL]]*Tabla32[[#This Row],[PRECIO]]</f>
        <v>1295</v>
      </c>
      <c r="M789" s="2">
        <f>+Tabla32[[#This Row],[ENTRADAS]]*Tabla32[[#This Row],[PRECIO]]</f>
        <v>0</v>
      </c>
      <c r="N789" s="2">
        <f>+Tabla32[[#This Row],[SALIDAS]]*Tabla32[[#This Row],[PRECIO]]</f>
        <v>0</v>
      </c>
      <c r="O789" s="2">
        <f>+Tabla32[[#This Row],[BALANCE INICIAL2]]+Tabla32[[#This Row],[ENTRADAS3]]-Tabla32[[#This Row],[SALIDAS4]]</f>
        <v>1295</v>
      </c>
    </row>
    <row r="790" spans="1:15">
      <c r="A790" s="9" t="s">
        <v>28</v>
      </c>
      <c r="B790" s="17" t="s">
        <v>884</v>
      </c>
      <c r="C790" t="s">
        <v>74</v>
      </c>
      <c r="D790" t="s">
        <v>343</v>
      </c>
      <c r="F790" s="9" t="s">
        <v>820</v>
      </c>
      <c r="G790">
        <v>7</v>
      </c>
      <c r="H790">
        <v>0</v>
      </c>
      <c r="I790" s="34">
        <v>0</v>
      </c>
      <c r="J790">
        <f>+Tabla32[[#This Row],[BALANCE INICIAL]]+Tabla32[[#This Row],[ENTRADAS]]-Tabla32[[#This Row],[SALIDAS]]</f>
        <v>7</v>
      </c>
      <c r="K790" s="2">
        <v>23021</v>
      </c>
      <c r="L790" s="2">
        <f>+Tabla32[[#This Row],[BALANCE INICIAL]]*Tabla32[[#This Row],[PRECIO]]</f>
        <v>161147</v>
      </c>
      <c r="M790" s="2">
        <f>+Tabla32[[#This Row],[ENTRADAS]]*Tabla32[[#This Row],[PRECIO]]</f>
        <v>0</v>
      </c>
      <c r="N790" s="2">
        <f>+Tabla32[[#This Row],[SALIDAS]]*Tabla32[[#This Row],[PRECIO]]</f>
        <v>0</v>
      </c>
      <c r="O790" s="2">
        <f>+Tabla32[[#This Row],[BALANCE INICIAL2]]+Tabla32[[#This Row],[ENTRADAS3]]-Tabla32[[#This Row],[SALIDAS4]]</f>
        <v>161147</v>
      </c>
    </row>
    <row r="791" spans="1:15">
      <c r="A791" s="9" t="s">
        <v>28</v>
      </c>
      <c r="B791" s="17" t="s">
        <v>884</v>
      </c>
      <c r="C791" t="s">
        <v>74</v>
      </c>
      <c r="D791" t="s">
        <v>345</v>
      </c>
      <c r="F791" s="9" t="s">
        <v>842</v>
      </c>
      <c r="G791">
        <v>2</v>
      </c>
      <c r="H791">
        <v>0</v>
      </c>
      <c r="I791" s="34">
        <v>0</v>
      </c>
      <c r="J791">
        <f>+Tabla32[[#This Row],[BALANCE INICIAL]]+Tabla32[[#This Row],[ENTRADAS]]-Tabla32[[#This Row],[SALIDAS]]</f>
        <v>2</v>
      </c>
      <c r="K791" s="2">
        <v>1900</v>
      </c>
      <c r="L791" s="2">
        <f>+Tabla32[[#This Row],[BALANCE INICIAL]]*Tabla32[[#This Row],[PRECIO]]</f>
        <v>3800</v>
      </c>
      <c r="M791" s="2">
        <f>+Tabla32[[#This Row],[ENTRADAS]]*Tabla32[[#This Row],[PRECIO]]</f>
        <v>0</v>
      </c>
      <c r="N791" s="2">
        <f>+Tabla32[[#This Row],[SALIDAS]]*Tabla32[[#This Row],[PRECIO]]</f>
        <v>0</v>
      </c>
      <c r="O791" s="2">
        <f>+Tabla32[[#This Row],[BALANCE INICIAL2]]+Tabla32[[#This Row],[ENTRADAS3]]-Tabla32[[#This Row],[SALIDAS4]]</f>
        <v>3800</v>
      </c>
    </row>
    <row r="792" spans="1:15">
      <c r="A792" s="9" t="s">
        <v>28</v>
      </c>
      <c r="B792" s="17" t="s">
        <v>884</v>
      </c>
      <c r="C792" t="s">
        <v>74</v>
      </c>
      <c r="D792" t="s">
        <v>346</v>
      </c>
      <c r="F792" s="9" t="s">
        <v>820</v>
      </c>
      <c r="G792">
        <v>10</v>
      </c>
      <c r="H792">
        <v>0</v>
      </c>
      <c r="I792" s="34">
        <v>0</v>
      </c>
      <c r="J792">
        <f>+Tabla32[[#This Row],[BALANCE INICIAL]]+Tabla32[[#This Row],[ENTRADAS]]-Tabla32[[#This Row],[SALIDAS]]</f>
        <v>10</v>
      </c>
      <c r="K792" s="2">
        <v>1850</v>
      </c>
      <c r="L792" s="2">
        <f>+Tabla32[[#This Row],[BALANCE INICIAL]]*Tabla32[[#This Row],[PRECIO]]</f>
        <v>18500</v>
      </c>
      <c r="M792" s="2">
        <f>+Tabla32[[#This Row],[ENTRADAS]]*Tabla32[[#This Row],[PRECIO]]</f>
        <v>0</v>
      </c>
      <c r="N792" s="2">
        <f>+Tabla32[[#This Row],[SALIDAS]]*Tabla32[[#This Row],[PRECIO]]</f>
        <v>0</v>
      </c>
      <c r="O792" s="2">
        <f>+Tabla32[[#This Row],[BALANCE INICIAL2]]+Tabla32[[#This Row],[ENTRADAS3]]-Tabla32[[#This Row],[SALIDAS4]]</f>
        <v>18500</v>
      </c>
    </row>
    <row r="793" spans="1:15">
      <c r="A793" s="9" t="s">
        <v>23</v>
      </c>
      <c r="B793" s="17" t="s">
        <v>881</v>
      </c>
      <c r="C793" t="s">
        <v>882</v>
      </c>
      <c r="D793" t="s">
        <v>403</v>
      </c>
      <c r="F793" s="9" t="s">
        <v>820</v>
      </c>
      <c r="G793">
        <v>0</v>
      </c>
      <c r="H793">
        <v>0</v>
      </c>
      <c r="I793" s="34">
        <v>0</v>
      </c>
      <c r="J793">
        <f>+Tabla32[[#This Row],[BALANCE INICIAL]]+Tabla32[[#This Row],[ENTRADAS]]-Tabla32[[#This Row],[SALIDAS]]</f>
        <v>0</v>
      </c>
      <c r="K793" s="2">
        <v>1.18</v>
      </c>
      <c r="L793" s="2">
        <f>+Tabla32[[#This Row],[BALANCE INICIAL]]*Tabla32[[#This Row],[PRECIO]]</f>
        <v>0</v>
      </c>
      <c r="M793" s="2">
        <f>+Tabla32[[#This Row],[ENTRADAS]]*Tabla32[[#This Row],[PRECIO]]</f>
        <v>0</v>
      </c>
      <c r="N793" s="2">
        <f>+Tabla32[[#This Row],[SALIDAS]]*Tabla32[[#This Row],[PRECIO]]</f>
        <v>0</v>
      </c>
      <c r="O793" s="2">
        <f>+Tabla32[[#This Row],[BALANCE INICIAL2]]+Tabla32[[#This Row],[ENTRADAS3]]-Tabla32[[#This Row],[SALIDAS4]]</f>
        <v>0</v>
      </c>
    </row>
    <row r="794" spans="1:15">
      <c r="A794" s="9" t="s">
        <v>23</v>
      </c>
      <c r="B794" s="17" t="s">
        <v>881</v>
      </c>
      <c r="C794" t="s">
        <v>882</v>
      </c>
      <c r="D794" t="s">
        <v>997</v>
      </c>
      <c r="E794" t="s">
        <v>998</v>
      </c>
      <c r="F794" s="9" t="s">
        <v>820</v>
      </c>
      <c r="G794">
        <v>0</v>
      </c>
      <c r="H794">
        <v>4</v>
      </c>
      <c r="I794" s="34">
        <v>4</v>
      </c>
      <c r="J794">
        <f>+Tabla32[[#This Row],[BALANCE INICIAL]]+Tabla32[[#This Row],[ENTRADAS]]-Tabla32[[#This Row],[SALIDAS]]</f>
        <v>0</v>
      </c>
      <c r="K794" s="2">
        <v>8.57</v>
      </c>
      <c r="L794" s="2">
        <f>+Tabla32[[#This Row],[BALANCE INICIAL]]*Tabla32[[#This Row],[PRECIO]]</f>
        <v>0</v>
      </c>
      <c r="M794" s="2">
        <f>+Tabla32[[#This Row],[ENTRADAS]]*Tabla32[[#This Row],[PRECIO]]</f>
        <v>34.28</v>
      </c>
      <c r="N794" s="2">
        <f>+Tabla32[[#This Row],[SALIDAS]]*Tabla32[[#This Row],[PRECIO]]</f>
        <v>34.28</v>
      </c>
      <c r="O794" s="2">
        <f>+Tabla32[[#This Row],[BALANCE INICIAL2]]+Tabla32[[#This Row],[ENTRADAS3]]-Tabla32[[#This Row],[SALIDAS4]]</f>
        <v>0</v>
      </c>
    </row>
    <row r="795" spans="1:15">
      <c r="A795" s="9" t="s">
        <v>23</v>
      </c>
      <c r="B795" s="17" t="s">
        <v>881</v>
      </c>
      <c r="C795" t="s">
        <v>882</v>
      </c>
      <c r="D795" t="s">
        <v>404</v>
      </c>
      <c r="F795" s="9" t="s">
        <v>820</v>
      </c>
      <c r="G795">
        <v>0</v>
      </c>
      <c r="H795">
        <v>0</v>
      </c>
      <c r="I795" s="34">
        <v>0</v>
      </c>
      <c r="J795">
        <f>+Tabla32[[#This Row],[BALANCE INICIAL]]+Tabla32[[#This Row],[ENTRADAS]]-Tabla32[[#This Row],[SALIDAS]]</f>
        <v>0</v>
      </c>
      <c r="K795" s="2">
        <v>1</v>
      </c>
      <c r="L795" s="2">
        <f>+Tabla32[[#This Row],[BALANCE INICIAL]]*Tabla32[[#This Row],[PRECIO]]</f>
        <v>0</v>
      </c>
      <c r="M795" s="2">
        <f>+Tabla32[[#This Row],[ENTRADAS]]*Tabla32[[#This Row],[PRECIO]]</f>
        <v>0</v>
      </c>
      <c r="N795" s="2">
        <f>+Tabla32[[#This Row],[SALIDAS]]*Tabla32[[#This Row],[PRECIO]]</f>
        <v>0</v>
      </c>
      <c r="O795" s="2">
        <f>+Tabla32[[#This Row],[BALANCE INICIAL2]]+Tabla32[[#This Row],[ENTRADAS3]]-Tabla32[[#This Row],[SALIDAS4]]</f>
        <v>0</v>
      </c>
    </row>
    <row r="796" spans="1:15">
      <c r="A796" s="9" t="s">
        <v>29</v>
      </c>
      <c r="B796" t="s">
        <v>878</v>
      </c>
      <c r="C796" t="s">
        <v>102</v>
      </c>
      <c r="D796" t="s">
        <v>636</v>
      </c>
      <c r="F796" s="9" t="s">
        <v>834</v>
      </c>
      <c r="G796">
        <v>10</v>
      </c>
      <c r="H796">
        <v>0</v>
      </c>
      <c r="I796" s="34">
        <v>0</v>
      </c>
      <c r="J796">
        <f>+Tabla32[[#This Row],[BALANCE INICIAL]]+Tabla32[[#This Row],[ENTRADAS]]-Tabla32[[#This Row],[SALIDAS]]</f>
        <v>10</v>
      </c>
      <c r="K796" s="2">
        <v>73</v>
      </c>
      <c r="L796" s="2">
        <f>+Tabla32[[#This Row],[BALANCE INICIAL]]*Tabla32[[#This Row],[PRECIO]]</f>
        <v>730</v>
      </c>
      <c r="M796" s="2">
        <f>+Tabla32[[#This Row],[ENTRADAS]]*Tabla32[[#This Row],[PRECIO]]</f>
        <v>0</v>
      </c>
      <c r="N796" s="2">
        <f>+Tabla32[[#This Row],[SALIDAS]]*Tabla32[[#This Row],[PRECIO]]</f>
        <v>0</v>
      </c>
      <c r="O796" s="2">
        <f>+Tabla32[[#This Row],[BALANCE INICIAL2]]+Tabla32[[#This Row],[ENTRADAS3]]-Tabla32[[#This Row],[SALIDAS4]]</f>
        <v>730</v>
      </c>
    </row>
    <row r="797" spans="1:15">
      <c r="A797" s="9" t="s">
        <v>47</v>
      </c>
      <c r="B797" t="s">
        <v>893</v>
      </c>
      <c r="C797" t="s">
        <v>94</v>
      </c>
      <c r="D797" t="s">
        <v>384</v>
      </c>
      <c r="F797" s="9" t="s">
        <v>859</v>
      </c>
      <c r="G797">
        <v>5</v>
      </c>
      <c r="H797">
        <v>0</v>
      </c>
      <c r="I797" s="34">
        <v>0</v>
      </c>
      <c r="J797">
        <f>+Tabla32[[#This Row],[BALANCE INICIAL]]+Tabla32[[#This Row],[ENTRADAS]]-Tabla32[[#This Row],[SALIDAS]]</f>
        <v>5</v>
      </c>
      <c r="K797" s="2">
        <v>4850</v>
      </c>
      <c r="L797" s="2">
        <f>+Tabla32[[#This Row],[BALANCE INICIAL]]*Tabla32[[#This Row],[PRECIO]]</f>
        <v>24250</v>
      </c>
      <c r="M797" s="2">
        <f>+Tabla32[[#This Row],[ENTRADAS]]*Tabla32[[#This Row],[PRECIO]]</f>
        <v>0</v>
      </c>
      <c r="N797" s="2">
        <f>+Tabla32[[#This Row],[SALIDAS]]*Tabla32[[#This Row],[PRECIO]]</f>
        <v>0</v>
      </c>
      <c r="O797" s="2">
        <f>+Tabla32[[#This Row],[BALANCE INICIAL2]]+Tabla32[[#This Row],[ENTRADAS3]]-Tabla32[[#This Row],[SALIDAS4]]</f>
        <v>24250</v>
      </c>
    </row>
    <row r="798" spans="1:15">
      <c r="A798" s="9" t="s">
        <v>37</v>
      </c>
      <c r="B798" s="17" t="s">
        <v>886</v>
      </c>
      <c r="C798" t="s">
        <v>83</v>
      </c>
      <c r="D798" t="s">
        <v>318</v>
      </c>
      <c r="F798" s="9" t="s">
        <v>820</v>
      </c>
      <c r="G798">
        <v>1</v>
      </c>
      <c r="H798">
        <v>0</v>
      </c>
      <c r="I798" s="34">
        <v>0</v>
      </c>
      <c r="J798">
        <f>+Tabla32[[#This Row],[BALANCE INICIAL]]+Tabla32[[#This Row],[ENTRADAS]]-Tabla32[[#This Row],[SALIDAS]]</f>
        <v>1</v>
      </c>
      <c r="K798" s="2">
        <v>510</v>
      </c>
      <c r="L798" s="2">
        <f>+Tabla32[[#This Row],[BALANCE INICIAL]]*Tabla32[[#This Row],[PRECIO]]</f>
        <v>510</v>
      </c>
      <c r="M798" s="2">
        <f>+Tabla32[[#This Row],[ENTRADAS]]*Tabla32[[#This Row],[PRECIO]]</f>
        <v>0</v>
      </c>
      <c r="N798" s="2">
        <f>+Tabla32[[#This Row],[SALIDAS]]*Tabla32[[#This Row],[PRECIO]]</f>
        <v>0</v>
      </c>
      <c r="O798" s="2">
        <f>+Tabla32[[#This Row],[BALANCE INICIAL2]]+Tabla32[[#This Row],[ENTRADAS3]]-Tabla32[[#This Row],[SALIDAS4]]</f>
        <v>510</v>
      </c>
    </row>
    <row r="799" spans="1:15">
      <c r="A799" s="9" t="s">
        <v>29</v>
      </c>
      <c r="B799" t="s">
        <v>878</v>
      </c>
      <c r="C799" t="s">
        <v>102</v>
      </c>
      <c r="D799" t="s">
        <v>812</v>
      </c>
      <c r="F799" s="9" t="s">
        <v>820</v>
      </c>
      <c r="G799">
        <v>5</v>
      </c>
      <c r="H799">
        <v>0</v>
      </c>
      <c r="I799" s="34">
        <v>0</v>
      </c>
      <c r="J799">
        <f>+Tabla32[[#This Row],[BALANCE INICIAL]]+Tabla32[[#This Row],[ENTRADAS]]-Tabla32[[#This Row],[SALIDAS]]</f>
        <v>5</v>
      </c>
      <c r="K799" s="2">
        <v>95</v>
      </c>
      <c r="L799" s="2">
        <f>+Tabla32[[#This Row],[BALANCE INICIAL]]*Tabla32[[#This Row],[PRECIO]]</f>
        <v>475</v>
      </c>
      <c r="M799" s="2">
        <f>+Tabla32[[#This Row],[ENTRADAS]]*Tabla32[[#This Row],[PRECIO]]</f>
        <v>0</v>
      </c>
      <c r="N799" s="2">
        <f>+Tabla32[[#This Row],[SALIDAS]]*Tabla32[[#This Row],[PRECIO]]</f>
        <v>0</v>
      </c>
      <c r="O799" s="2">
        <f>+Tabla32[[#This Row],[BALANCE INICIAL2]]+Tabla32[[#This Row],[ENTRADAS3]]-Tabla32[[#This Row],[SALIDAS4]]</f>
        <v>475</v>
      </c>
    </row>
    <row r="800" spans="1:15">
      <c r="A800" s="9" t="s">
        <v>29</v>
      </c>
      <c r="B800" t="s">
        <v>878</v>
      </c>
      <c r="C800" t="s">
        <v>102</v>
      </c>
      <c r="D800" t="s">
        <v>527</v>
      </c>
      <c r="F800" s="9" t="s">
        <v>908</v>
      </c>
      <c r="G800">
        <v>0</v>
      </c>
      <c r="H800">
        <v>0</v>
      </c>
      <c r="I800" s="34">
        <v>0</v>
      </c>
      <c r="J800">
        <f>+Tabla32[[#This Row],[BALANCE INICIAL]]+Tabla32[[#This Row],[ENTRADAS]]-Tabla32[[#This Row],[SALIDAS]]</f>
        <v>0</v>
      </c>
      <c r="K800" s="2">
        <v>169</v>
      </c>
      <c r="L800" s="2">
        <f>+Tabla32[[#This Row],[BALANCE INICIAL]]*Tabla32[[#This Row],[PRECIO]]</f>
        <v>0</v>
      </c>
      <c r="M800" s="2">
        <f>+Tabla32[[#This Row],[ENTRADAS]]*Tabla32[[#This Row],[PRECIO]]</f>
        <v>0</v>
      </c>
      <c r="N800" s="2">
        <f>+Tabla32[[#This Row],[SALIDAS]]*Tabla32[[#This Row],[PRECIO]]</f>
        <v>0</v>
      </c>
      <c r="O800" s="2">
        <f>+Tabla32[[#This Row],[BALANCE INICIAL2]]+Tabla32[[#This Row],[ENTRADAS3]]-Tabla32[[#This Row],[SALIDAS4]]</f>
        <v>0</v>
      </c>
    </row>
    <row r="801" spans="1:15">
      <c r="A801" s="9" t="s">
        <v>48</v>
      </c>
      <c r="B801" t="s">
        <v>886</v>
      </c>
      <c r="C801" t="s">
        <v>95</v>
      </c>
      <c r="D801" t="s">
        <v>360</v>
      </c>
      <c r="F801" s="9" t="s">
        <v>820</v>
      </c>
      <c r="G801">
        <v>0</v>
      </c>
      <c r="H801">
        <v>0</v>
      </c>
      <c r="I801" s="34">
        <v>0</v>
      </c>
      <c r="J801">
        <f>+Tabla32[[#This Row],[BALANCE INICIAL]]+Tabla32[[#This Row],[ENTRADAS]]-Tabla32[[#This Row],[SALIDAS]]</f>
        <v>0</v>
      </c>
      <c r="K801" s="2">
        <v>2616.63</v>
      </c>
      <c r="L801" s="2">
        <f>+Tabla32[[#This Row],[BALANCE INICIAL]]*Tabla32[[#This Row],[PRECIO]]</f>
        <v>0</v>
      </c>
      <c r="M801" s="2">
        <f>+Tabla32[[#This Row],[ENTRADAS]]*Tabla32[[#This Row],[PRECIO]]</f>
        <v>0</v>
      </c>
      <c r="N801" s="2">
        <f>+Tabla32[[#This Row],[SALIDAS]]*Tabla32[[#This Row],[PRECIO]]</f>
        <v>0</v>
      </c>
      <c r="O801" s="2">
        <f>+Tabla32[[#This Row],[BALANCE INICIAL2]]+Tabla32[[#This Row],[ENTRADAS3]]-Tabla32[[#This Row],[SALIDAS4]]</f>
        <v>0</v>
      </c>
    </row>
    <row r="802" spans="1:15">
      <c r="A802" s="9" t="s">
        <v>59</v>
      </c>
      <c r="B802" t="s">
        <v>880</v>
      </c>
      <c r="C802" t="s">
        <v>107</v>
      </c>
      <c r="D802" t="s">
        <v>811</v>
      </c>
      <c r="F802" s="9" t="s">
        <v>820</v>
      </c>
      <c r="G802">
        <v>2</v>
      </c>
      <c r="H802">
        <v>0</v>
      </c>
      <c r="I802" s="34">
        <v>0</v>
      </c>
      <c r="J802">
        <f>+Tabla32[[#This Row],[BALANCE INICIAL]]+Tabla32[[#This Row],[ENTRADAS]]-Tabla32[[#This Row],[SALIDAS]]</f>
        <v>2</v>
      </c>
      <c r="K802" s="2">
        <v>525</v>
      </c>
      <c r="L802" s="2">
        <f>+Tabla32[[#This Row],[BALANCE INICIAL]]*Tabla32[[#This Row],[PRECIO]]</f>
        <v>1050</v>
      </c>
      <c r="M802" s="2">
        <f>+Tabla32[[#This Row],[ENTRADAS]]*Tabla32[[#This Row],[PRECIO]]</f>
        <v>0</v>
      </c>
      <c r="N802" s="2">
        <f>+Tabla32[[#This Row],[SALIDAS]]*Tabla32[[#This Row],[PRECIO]]</f>
        <v>0</v>
      </c>
      <c r="O802" s="2">
        <f>+Tabla32[[#This Row],[BALANCE INICIAL2]]+Tabla32[[#This Row],[ENTRADAS3]]-Tabla32[[#This Row],[SALIDAS4]]</f>
        <v>1050</v>
      </c>
    </row>
    <row r="803" spans="1:15">
      <c r="A803" s="9" t="s">
        <v>1130</v>
      </c>
      <c r="B803" s="17" t="s">
        <v>894</v>
      </c>
      <c r="C803" t="s">
        <v>1131</v>
      </c>
      <c r="D803" t="s">
        <v>135</v>
      </c>
      <c r="F803" s="9" t="s">
        <v>820</v>
      </c>
      <c r="G803">
        <v>0</v>
      </c>
      <c r="H803">
        <v>0</v>
      </c>
      <c r="I803" s="34">
        <v>0</v>
      </c>
      <c r="J803">
        <f>+Tabla32[[#This Row],[BALANCE INICIAL]]+Tabla32[[#This Row],[ENTRADAS]]-Tabla32[[#This Row],[SALIDAS]]</f>
        <v>0</v>
      </c>
      <c r="K803" s="2">
        <v>350</v>
      </c>
      <c r="L803" s="2">
        <f>+Tabla32[[#This Row],[BALANCE INICIAL]]*Tabla32[[#This Row],[PRECIO]]</f>
        <v>0</v>
      </c>
      <c r="M803" s="2">
        <f>+Tabla32[[#This Row],[ENTRADAS]]*Tabla32[[#This Row],[PRECIO]]</f>
        <v>0</v>
      </c>
      <c r="N803" s="2">
        <f>+Tabla32[[#This Row],[SALIDAS]]*Tabla32[[#This Row],[PRECIO]]</f>
        <v>0</v>
      </c>
      <c r="O803" s="2">
        <f>+Tabla32[[#This Row],[BALANCE INICIAL2]]+Tabla32[[#This Row],[ENTRADAS3]]-Tabla32[[#This Row],[SALIDAS4]]</f>
        <v>0</v>
      </c>
    </row>
    <row r="804" spans="1:15">
      <c r="A804" s="9" t="s">
        <v>1130</v>
      </c>
      <c r="B804" s="17" t="s">
        <v>894</v>
      </c>
      <c r="C804" t="s">
        <v>1131</v>
      </c>
      <c r="D804" t="s">
        <v>1126</v>
      </c>
      <c r="E804" t="s">
        <v>1129</v>
      </c>
      <c r="F804" s="9" t="s">
        <v>820</v>
      </c>
      <c r="G804">
        <v>0</v>
      </c>
      <c r="H804">
        <v>10</v>
      </c>
      <c r="I804" s="34">
        <v>0</v>
      </c>
      <c r="J804">
        <f>+Tabla32[[#This Row],[BALANCE INICIAL]]+Tabla32[[#This Row],[ENTRADAS]]-Tabla32[[#This Row],[SALIDAS]]</f>
        <v>10</v>
      </c>
      <c r="K804" s="2">
        <v>600</v>
      </c>
      <c r="L804" s="2">
        <f>+Tabla32[[#This Row],[BALANCE INICIAL]]*Tabla32[[#This Row],[PRECIO]]</f>
        <v>0</v>
      </c>
      <c r="M804" s="2">
        <f>+Tabla32[[#This Row],[ENTRADAS]]*Tabla32[[#This Row],[PRECIO]]</f>
        <v>6000</v>
      </c>
      <c r="N804" s="2">
        <f>+Tabla32[[#This Row],[SALIDAS]]*Tabla32[[#This Row],[PRECIO]]</f>
        <v>0</v>
      </c>
      <c r="O804" s="2">
        <f>+Tabla32[[#This Row],[BALANCE INICIAL2]]+Tabla32[[#This Row],[ENTRADAS3]]-Tabla32[[#This Row],[SALIDAS4]]</f>
        <v>6000</v>
      </c>
    </row>
    <row r="805" spans="1:15">
      <c r="A805" s="9" t="s">
        <v>1130</v>
      </c>
      <c r="B805" s="17" t="s">
        <v>894</v>
      </c>
      <c r="C805" t="s">
        <v>1131</v>
      </c>
      <c r="D805" t="s">
        <v>1127</v>
      </c>
      <c r="E805" t="s">
        <v>1129</v>
      </c>
      <c r="F805" s="9" t="s">
        <v>820</v>
      </c>
      <c r="G805">
        <v>0</v>
      </c>
      <c r="H805">
        <v>5</v>
      </c>
      <c r="I805" s="34">
        <v>0</v>
      </c>
      <c r="J805">
        <f>+Tabla32[[#This Row],[BALANCE INICIAL]]+Tabla32[[#This Row],[ENTRADAS]]-Tabla32[[#This Row],[SALIDAS]]</f>
        <v>5</v>
      </c>
      <c r="K805" s="2">
        <v>600</v>
      </c>
      <c r="L805" s="2">
        <f>+Tabla32[[#This Row],[BALANCE INICIAL]]*Tabla32[[#This Row],[PRECIO]]</f>
        <v>0</v>
      </c>
      <c r="M805" s="2">
        <f>+Tabla32[[#This Row],[ENTRADAS]]*Tabla32[[#This Row],[PRECIO]]</f>
        <v>3000</v>
      </c>
      <c r="N805" s="2">
        <f>+Tabla32[[#This Row],[SALIDAS]]*Tabla32[[#This Row],[PRECIO]]</f>
        <v>0</v>
      </c>
      <c r="O805" s="2">
        <f>+Tabla32[[#This Row],[BALANCE INICIAL2]]+Tabla32[[#This Row],[ENTRADAS3]]-Tabla32[[#This Row],[SALIDAS4]]</f>
        <v>3000</v>
      </c>
    </row>
    <row r="806" spans="1:15">
      <c r="A806" s="9" t="s">
        <v>1130</v>
      </c>
      <c r="B806" s="17" t="s">
        <v>894</v>
      </c>
      <c r="C806" t="s">
        <v>1131</v>
      </c>
      <c r="D806" t="s">
        <v>1128</v>
      </c>
      <c r="E806" t="s">
        <v>1129</v>
      </c>
      <c r="F806" s="9" t="s">
        <v>820</v>
      </c>
      <c r="G806">
        <v>0</v>
      </c>
      <c r="H806">
        <v>10</v>
      </c>
      <c r="I806" s="34">
        <v>0</v>
      </c>
      <c r="J806">
        <f>+Tabla32[[#This Row],[BALANCE INICIAL]]+Tabla32[[#This Row],[ENTRADAS]]-Tabla32[[#This Row],[SALIDAS]]</f>
        <v>10</v>
      </c>
      <c r="K806" s="2">
        <v>600</v>
      </c>
      <c r="L806" s="2">
        <f>+Tabla32[[#This Row],[BALANCE INICIAL]]*Tabla32[[#This Row],[PRECIO]]</f>
        <v>0</v>
      </c>
      <c r="M806" s="2">
        <f>+Tabla32[[#This Row],[ENTRADAS]]*Tabla32[[#This Row],[PRECIO]]</f>
        <v>6000</v>
      </c>
      <c r="N806" s="2">
        <f>+Tabla32[[#This Row],[SALIDAS]]*Tabla32[[#This Row],[PRECIO]]</f>
        <v>0</v>
      </c>
      <c r="O806" s="2">
        <f>+Tabla32[[#This Row],[BALANCE INICIAL2]]+Tabla32[[#This Row],[ENTRADAS3]]-Tabla32[[#This Row],[SALIDAS4]]</f>
        <v>6000</v>
      </c>
    </row>
    <row r="807" spans="1:15">
      <c r="A807" s="9" t="s">
        <v>1130</v>
      </c>
      <c r="B807" s="17" t="s">
        <v>894</v>
      </c>
      <c r="C807" t="s">
        <v>1131</v>
      </c>
      <c r="D807" t="s">
        <v>149</v>
      </c>
      <c r="F807" s="9" t="s">
        <v>820</v>
      </c>
      <c r="G807">
        <v>0</v>
      </c>
      <c r="H807">
        <v>0</v>
      </c>
      <c r="I807" s="34">
        <v>0</v>
      </c>
      <c r="J807">
        <f>+Tabla32[[#This Row],[BALANCE INICIAL]]+Tabla32[[#This Row],[ENTRADAS]]-Tabla32[[#This Row],[SALIDAS]]</f>
        <v>0</v>
      </c>
      <c r="K807" s="2">
        <v>400</v>
      </c>
      <c r="L807" s="2">
        <f>+Tabla32[[#This Row],[BALANCE INICIAL]]*Tabla32[[#This Row],[PRECIO]]</f>
        <v>0</v>
      </c>
      <c r="M807" s="2">
        <f>+Tabla32[[#This Row],[ENTRADAS]]*Tabla32[[#This Row],[PRECIO]]</f>
        <v>0</v>
      </c>
      <c r="N807" s="2">
        <f>+Tabla32[[#This Row],[SALIDAS]]*Tabla32[[#This Row],[PRECIO]]</f>
        <v>0</v>
      </c>
      <c r="O807" s="2">
        <f>+Tabla32[[#This Row],[BALANCE INICIAL2]]+Tabla32[[#This Row],[ENTRADAS3]]-Tabla32[[#This Row],[SALIDAS4]]</f>
        <v>0</v>
      </c>
    </row>
    <row r="808" spans="1:15">
      <c r="A808" s="9" t="s">
        <v>34</v>
      </c>
      <c r="B808" t="s">
        <v>877</v>
      </c>
      <c r="C808" t="s">
        <v>104</v>
      </c>
      <c r="D808" t="s">
        <v>452</v>
      </c>
      <c r="F808" s="9" t="s">
        <v>862</v>
      </c>
      <c r="G808">
        <v>200</v>
      </c>
      <c r="H808">
        <v>0</v>
      </c>
      <c r="I808" s="34">
        <v>0</v>
      </c>
      <c r="J808">
        <f>+Tabla32[[#This Row],[BALANCE INICIAL]]+Tabla32[[#This Row],[ENTRADAS]]-Tabla32[[#This Row],[SALIDAS]]</f>
        <v>200</v>
      </c>
      <c r="K808" s="2">
        <v>890</v>
      </c>
      <c r="L808" s="2">
        <f>+Tabla32[[#This Row],[BALANCE INICIAL]]*Tabla32[[#This Row],[PRECIO]]</f>
        <v>178000</v>
      </c>
      <c r="M808" s="2">
        <f>+Tabla32[[#This Row],[ENTRADAS]]*Tabla32[[#This Row],[PRECIO]]</f>
        <v>0</v>
      </c>
      <c r="N808" s="2">
        <f>+Tabla32[[#This Row],[SALIDAS]]*Tabla32[[#This Row],[PRECIO]]</f>
        <v>0</v>
      </c>
      <c r="O808" s="2">
        <f>+Tabla32[[#This Row],[BALANCE INICIAL2]]+Tabla32[[#This Row],[ENTRADAS3]]-Tabla32[[#This Row],[SALIDAS4]]</f>
        <v>178000</v>
      </c>
    </row>
    <row r="809" spans="1:15">
      <c r="A809" s="9" t="s">
        <v>34</v>
      </c>
      <c r="B809" t="s">
        <v>877</v>
      </c>
      <c r="C809" t="s">
        <v>104</v>
      </c>
      <c r="D809" t="s">
        <v>450</v>
      </c>
      <c r="F809" s="9" t="s">
        <v>820</v>
      </c>
      <c r="G809">
        <v>3</v>
      </c>
      <c r="H809">
        <v>0</v>
      </c>
      <c r="I809" s="34">
        <v>0</v>
      </c>
      <c r="J809">
        <f>+Tabla32[[#This Row],[BALANCE INICIAL]]+Tabla32[[#This Row],[ENTRADAS]]-Tabla32[[#This Row],[SALIDAS]]</f>
        <v>3</v>
      </c>
      <c r="K809" s="2">
        <v>426.17</v>
      </c>
      <c r="L809" s="2">
        <f>+Tabla32[[#This Row],[BALANCE INICIAL]]*Tabla32[[#This Row],[PRECIO]]</f>
        <v>1278.51</v>
      </c>
      <c r="M809" s="2">
        <f>+Tabla32[[#This Row],[ENTRADAS]]*Tabla32[[#This Row],[PRECIO]]</f>
        <v>0</v>
      </c>
      <c r="N809" s="2">
        <f>+Tabla32[[#This Row],[SALIDAS]]*Tabla32[[#This Row],[PRECIO]]</f>
        <v>0</v>
      </c>
      <c r="O809" s="2">
        <f>+Tabla32[[#This Row],[BALANCE INICIAL2]]+Tabla32[[#This Row],[ENTRADAS3]]-Tabla32[[#This Row],[SALIDAS4]]</f>
        <v>1278.51</v>
      </c>
    </row>
    <row r="810" spans="1:15">
      <c r="A810" s="9" t="s">
        <v>34</v>
      </c>
      <c r="B810" t="s">
        <v>877</v>
      </c>
      <c r="C810" t="s">
        <v>104</v>
      </c>
      <c r="D810" t="s">
        <v>451</v>
      </c>
      <c r="F810" s="9" t="s">
        <v>820</v>
      </c>
      <c r="G810">
        <v>6</v>
      </c>
      <c r="H810">
        <v>0</v>
      </c>
      <c r="I810" s="34">
        <v>0</v>
      </c>
      <c r="J810">
        <f>+Tabla32[[#This Row],[BALANCE INICIAL]]+Tabla32[[#This Row],[ENTRADAS]]-Tabla32[[#This Row],[SALIDAS]]</f>
        <v>6</v>
      </c>
      <c r="K810" s="2">
        <v>230</v>
      </c>
      <c r="L810" s="2">
        <f>+Tabla32[[#This Row],[BALANCE INICIAL]]*Tabla32[[#This Row],[PRECIO]]</f>
        <v>1380</v>
      </c>
      <c r="M810" s="2">
        <f>+Tabla32[[#This Row],[ENTRADAS]]*Tabla32[[#This Row],[PRECIO]]</f>
        <v>0</v>
      </c>
      <c r="N810" s="2">
        <f>+Tabla32[[#This Row],[SALIDAS]]*Tabla32[[#This Row],[PRECIO]]</f>
        <v>0</v>
      </c>
      <c r="O810" s="2">
        <f>+Tabla32[[#This Row],[BALANCE INICIAL2]]+Tabla32[[#This Row],[ENTRADAS3]]-Tabla32[[#This Row],[SALIDAS4]]</f>
        <v>1380</v>
      </c>
    </row>
    <row r="811" spans="1:15">
      <c r="A811" s="9" t="s">
        <v>34</v>
      </c>
      <c r="B811" t="s">
        <v>877</v>
      </c>
      <c r="C811" t="s">
        <v>104</v>
      </c>
      <c r="D811" t="s">
        <v>361</v>
      </c>
      <c r="F811" s="9" t="s">
        <v>820</v>
      </c>
      <c r="G811">
        <v>12</v>
      </c>
      <c r="H811">
        <v>0</v>
      </c>
      <c r="I811" s="34">
        <v>0</v>
      </c>
      <c r="J811">
        <f>+Tabla32[[#This Row],[BALANCE INICIAL]]+Tabla32[[#This Row],[ENTRADAS]]-Tabla32[[#This Row],[SALIDAS]]</f>
        <v>12</v>
      </c>
      <c r="K811" s="2">
        <v>25.37</v>
      </c>
      <c r="L811" s="2">
        <f>+Tabla32[[#This Row],[BALANCE INICIAL]]*Tabla32[[#This Row],[PRECIO]]</f>
        <v>304.44</v>
      </c>
      <c r="M811" s="2">
        <f>+Tabla32[[#This Row],[ENTRADAS]]*Tabla32[[#This Row],[PRECIO]]</f>
        <v>0</v>
      </c>
      <c r="N811" s="2">
        <f>+Tabla32[[#This Row],[SALIDAS]]*Tabla32[[#This Row],[PRECIO]]</f>
        <v>0</v>
      </c>
      <c r="O811" s="2">
        <f>+Tabla32[[#This Row],[BALANCE INICIAL2]]+Tabla32[[#This Row],[ENTRADAS3]]-Tabla32[[#This Row],[SALIDAS4]]</f>
        <v>304.44</v>
      </c>
    </row>
    <row r="812" spans="1:15">
      <c r="A812" s="9" t="s">
        <v>34</v>
      </c>
      <c r="B812" t="s">
        <v>877</v>
      </c>
      <c r="C812" t="s">
        <v>104</v>
      </c>
      <c r="D812" t="s">
        <v>362</v>
      </c>
      <c r="F812" s="9" t="s">
        <v>820</v>
      </c>
      <c r="G812">
        <v>12</v>
      </c>
      <c r="H812">
        <v>0</v>
      </c>
      <c r="I812" s="34">
        <v>0</v>
      </c>
      <c r="J812">
        <f>+Tabla32[[#This Row],[BALANCE INICIAL]]+Tabla32[[#This Row],[ENTRADAS]]-Tabla32[[#This Row],[SALIDAS]]</f>
        <v>12</v>
      </c>
      <c r="K812" s="2">
        <v>227.75</v>
      </c>
      <c r="L812" s="2">
        <f>+Tabla32[[#This Row],[BALANCE INICIAL]]*Tabla32[[#This Row],[PRECIO]]</f>
        <v>2733</v>
      </c>
      <c r="M812" s="2">
        <f>+Tabla32[[#This Row],[ENTRADAS]]*Tabla32[[#This Row],[PRECIO]]</f>
        <v>0</v>
      </c>
      <c r="N812" s="2">
        <f>+Tabla32[[#This Row],[SALIDAS]]*Tabla32[[#This Row],[PRECIO]]</f>
        <v>0</v>
      </c>
      <c r="O812" s="2">
        <f>+Tabla32[[#This Row],[BALANCE INICIAL2]]+Tabla32[[#This Row],[ENTRADAS3]]-Tabla32[[#This Row],[SALIDAS4]]</f>
        <v>2733</v>
      </c>
    </row>
    <row r="813" spans="1:15">
      <c r="A813" s="9" t="s">
        <v>23</v>
      </c>
      <c r="B813" s="17" t="s">
        <v>881</v>
      </c>
      <c r="C813" t="s">
        <v>882</v>
      </c>
      <c r="D813" t="s">
        <v>405</v>
      </c>
      <c r="F813" s="9" t="s">
        <v>820</v>
      </c>
      <c r="G813">
        <v>50</v>
      </c>
      <c r="H813">
        <v>0</v>
      </c>
      <c r="I813" s="34">
        <v>0</v>
      </c>
      <c r="J813">
        <f>+Tabla32[[#This Row],[BALANCE INICIAL]]+Tabla32[[#This Row],[ENTRADAS]]-Tabla32[[#This Row],[SALIDAS]]</f>
        <v>50</v>
      </c>
      <c r="K813" s="2">
        <v>73.099999999999994</v>
      </c>
      <c r="L813" s="2">
        <f>+Tabla32[[#This Row],[BALANCE INICIAL]]*Tabla32[[#This Row],[PRECIO]]</f>
        <v>3654.9999999999995</v>
      </c>
      <c r="M813" s="2">
        <f>+Tabla32[[#This Row],[ENTRADAS]]*Tabla32[[#This Row],[PRECIO]]</f>
        <v>0</v>
      </c>
      <c r="N813" s="2">
        <f>+Tabla32[[#This Row],[SALIDAS]]*Tabla32[[#This Row],[PRECIO]]</f>
        <v>0</v>
      </c>
      <c r="O813" s="2">
        <f>+Tabla32[[#This Row],[BALANCE INICIAL2]]+Tabla32[[#This Row],[ENTRADAS3]]-Tabla32[[#This Row],[SALIDAS4]]</f>
        <v>3654.9999999999995</v>
      </c>
    </row>
    <row r="814" spans="1:15">
      <c r="A814" s="9" t="s">
        <v>34</v>
      </c>
      <c r="B814" t="s">
        <v>877</v>
      </c>
      <c r="C814" t="s">
        <v>104</v>
      </c>
      <c r="D814" t="s">
        <v>468</v>
      </c>
      <c r="F814" s="9" t="s">
        <v>820</v>
      </c>
      <c r="G814">
        <v>50</v>
      </c>
      <c r="H814">
        <v>0</v>
      </c>
      <c r="I814" s="34">
        <v>0</v>
      </c>
      <c r="J814">
        <f>+Tabla32[[#This Row],[BALANCE INICIAL]]+Tabla32[[#This Row],[ENTRADAS]]-Tabla32[[#This Row],[SALIDAS]]</f>
        <v>50</v>
      </c>
      <c r="K814" s="2">
        <v>70.510000000000005</v>
      </c>
      <c r="L814" s="2">
        <f>+Tabla32[[#This Row],[BALANCE INICIAL]]*Tabla32[[#This Row],[PRECIO]]</f>
        <v>3525.5000000000005</v>
      </c>
      <c r="M814" s="2">
        <f>+Tabla32[[#This Row],[ENTRADAS]]*Tabla32[[#This Row],[PRECIO]]</f>
        <v>0</v>
      </c>
      <c r="N814" s="2">
        <f>+Tabla32[[#This Row],[SALIDAS]]*Tabla32[[#This Row],[PRECIO]]</f>
        <v>0</v>
      </c>
      <c r="O814" s="2">
        <f>+Tabla32[[#This Row],[BALANCE INICIAL2]]+Tabla32[[#This Row],[ENTRADAS3]]-Tabla32[[#This Row],[SALIDAS4]]</f>
        <v>3525.5000000000005</v>
      </c>
    </row>
    <row r="815" spans="1:15">
      <c r="A815" s="9" t="s">
        <v>34</v>
      </c>
      <c r="B815" t="s">
        <v>877</v>
      </c>
      <c r="C815" t="s">
        <v>104</v>
      </c>
      <c r="D815" t="s">
        <v>445</v>
      </c>
      <c r="F815" s="9" t="s">
        <v>820</v>
      </c>
      <c r="G815">
        <v>50</v>
      </c>
      <c r="H815">
        <v>0</v>
      </c>
      <c r="I815" s="34">
        <v>0</v>
      </c>
      <c r="J815">
        <f>+Tabla32[[#This Row],[BALANCE INICIAL]]+Tabla32[[#This Row],[ENTRADAS]]-Tabla32[[#This Row],[SALIDAS]]</f>
        <v>50</v>
      </c>
      <c r="K815" s="2">
        <v>196.34</v>
      </c>
      <c r="L815" s="2">
        <f>+Tabla32[[#This Row],[BALANCE INICIAL]]*Tabla32[[#This Row],[PRECIO]]</f>
        <v>9817</v>
      </c>
      <c r="M815" s="2">
        <f>+Tabla32[[#This Row],[ENTRADAS]]*Tabla32[[#This Row],[PRECIO]]</f>
        <v>0</v>
      </c>
      <c r="N815" s="2">
        <f>+Tabla32[[#This Row],[SALIDAS]]*Tabla32[[#This Row],[PRECIO]]</f>
        <v>0</v>
      </c>
      <c r="O815" s="2">
        <f>+Tabla32[[#This Row],[BALANCE INICIAL2]]+Tabla32[[#This Row],[ENTRADAS3]]-Tabla32[[#This Row],[SALIDAS4]]</f>
        <v>9817</v>
      </c>
    </row>
    <row r="816" spans="1:15">
      <c r="A816" s="9" t="s">
        <v>23</v>
      </c>
      <c r="B816" s="17" t="s">
        <v>881</v>
      </c>
      <c r="C816" t="s">
        <v>882</v>
      </c>
      <c r="D816" t="s">
        <v>406</v>
      </c>
      <c r="F816" s="9" t="s">
        <v>820</v>
      </c>
      <c r="G816">
        <v>20</v>
      </c>
      <c r="H816">
        <v>0</v>
      </c>
      <c r="I816" s="34">
        <v>1</v>
      </c>
      <c r="J816">
        <f>+Tabla32[[#This Row],[BALANCE INICIAL]]+Tabla32[[#This Row],[ENTRADAS]]-Tabla32[[#This Row],[SALIDAS]]</f>
        <v>19</v>
      </c>
      <c r="K816" s="2">
        <v>146</v>
      </c>
      <c r="L816" s="2">
        <f>+Tabla32[[#This Row],[BALANCE INICIAL]]*Tabla32[[#This Row],[PRECIO]]</f>
        <v>2920</v>
      </c>
      <c r="M816" s="2">
        <f>+Tabla32[[#This Row],[ENTRADAS]]*Tabla32[[#This Row],[PRECIO]]</f>
        <v>0</v>
      </c>
      <c r="N816" s="2">
        <f>+Tabla32[[#This Row],[SALIDAS]]*Tabla32[[#This Row],[PRECIO]]</f>
        <v>146</v>
      </c>
      <c r="O816" s="2">
        <f>+Tabla32[[#This Row],[BALANCE INICIAL2]]+Tabla32[[#This Row],[ENTRADAS3]]-Tabla32[[#This Row],[SALIDAS4]]</f>
        <v>2774</v>
      </c>
    </row>
    <row r="817" spans="1:15">
      <c r="A817" s="9" t="s">
        <v>34</v>
      </c>
      <c r="B817" t="s">
        <v>877</v>
      </c>
      <c r="C817" t="s">
        <v>104</v>
      </c>
      <c r="D817" t="s">
        <v>466</v>
      </c>
      <c r="F817" s="9" t="s">
        <v>820</v>
      </c>
      <c r="G817">
        <v>8</v>
      </c>
      <c r="H817">
        <v>0</v>
      </c>
      <c r="I817" s="34">
        <v>0</v>
      </c>
      <c r="J817">
        <f>+Tabla32[[#This Row],[BALANCE INICIAL]]+Tabla32[[#This Row],[ENTRADAS]]-Tabla32[[#This Row],[SALIDAS]]</f>
        <v>8</v>
      </c>
      <c r="K817" s="2">
        <v>310.39999999999998</v>
      </c>
      <c r="L817" s="2">
        <f>+Tabla32[[#This Row],[BALANCE INICIAL]]*Tabla32[[#This Row],[PRECIO]]</f>
        <v>2483.1999999999998</v>
      </c>
      <c r="M817" s="2">
        <f>+Tabla32[[#This Row],[ENTRADAS]]*Tabla32[[#This Row],[PRECIO]]</f>
        <v>0</v>
      </c>
      <c r="N817" s="2">
        <f>+Tabla32[[#This Row],[SALIDAS]]*Tabla32[[#This Row],[PRECIO]]</f>
        <v>0</v>
      </c>
      <c r="O817" s="2">
        <f>+Tabla32[[#This Row],[BALANCE INICIAL2]]+Tabla32[[#This Row],[ENTRADAS3]]-Tabla32[[#This Row],[SALIDAS4]]</f>
        <v>2483.1999999999998</v>
      </c>
    </row>
    <row r="818" spans="1:15">
      <c r="A818" s="9" t="s">
        <v>34</v>
      </c>
      <c r="B818" t="s">
        <v>877</v>
      </c>
      <c r="C818" t="s">
        <v>104</v>
      </c>
      <c r="D818" t="s">
        <v>467</v>
      </c>
      <c r="F818" s="9" t="s">
        <v>820</v>
      </c>
      <c r="G818">
        <v>2</v>
      </c>
      <c r="H818">
        <v>0</v>
      </c>
      <c r="I818" s="34">
        <v>0</v>
      </c>
      <c r="J818">
        <f>+Tabla32[[#This Row],[BALANCE INICIAL]]+Tabla32[[#This Row],[ENTRADAS]]-Tabla32[[#This Row],[SALIDAS]]</f>
        <v>2</v>
      </c>
      <c r="K818" s="2">
        <v>675</v>
      </c>
      <c r="L818" s="2">
        <f>+Tabla32[[#This Row],[BALANCE INICIAL]]*Tabla32[[#This Row],[PRECIO]]</f>
        <v>1350</v>
      </c>
      <c r="M818" s="2">
        <f>+Tabla32[[#This Row],[ENTRADAS]]*Tabla32[[#This Row],[PRECIO]]</f>
        <v>0</v>
      </c>
      <c r="N818" s="2">
        <f>+Tabla32[[#This Row],[SALIDAS]]*Tabla32[[#This Row],[PRECIO]]</f>
        <v>0</v>
      </c>
      <c r="O818" s="2">
        <f>+Tabla32[[#This Row],[BALANCE INICIAL2]]+Tabla32[[#This Row],[ENTRADAS3]]-Tabla32[[#This Row],[SALIDAS4]]</f>
        <v>1350</v>
      </c>
    </row>
    <row r="819" spans="1:15">
      <c r="A819" s="9" t="s">
        <v>34</v>
      </c>
      <c r="B819" t="s">
        <v>877</v>
      </c>
      <c r="C819" t="s">
        <v>104</v>
      </c>
      <c r="D819" t="s">
        <v>465</v>
      </c>
      <c r="F819" s="9" t="s">
        <v>820</v>
      </c>
      <c r="G819">
        <v>10</v>
      </c>
      <c r="H819">
        <v>0</v>
      </c>
      <c r="I819" s="34">
        <v>0</v>
      </c>
      <c r="J819">
        <f>+Tabla32[[#This Row],[BALANCE INICIAL]]+Tabla32[[#This Row],[ENTRADAS]]-Tabla32[[#This Row],[SALIDAS]]</f>
        <v>10</v>
      </c>
      <c r="K819" s="2">
        <v>310.39999999999998</v>
      </c>
      <c r="L819" s="2">
        <f>+Tabla32[[#This Row],[BALANCE INICIAL]]*Tabla32[[#This Row],[PRECIO]]</f>
        <v>3104</v>
      </c>
      <c r="M819" s="2">
        <f>+Tabla32[[#This Row],[ENTRADAS]]*Tabla32[[#This Row],[PRECIO]]</f>
        <v>0</v>
      </c>
      <c r="N819" s="2">
        <f>+Tabla32[[#This Row],[SALIDAS]]*Tabla32[[#This Row],[PRECIO]]</f>
        <v>0</v>
      </c>
      <c r="O819" s="2">
        <f>+Tabla32[[#This Row],[BALANCE INICIAL2]]+Tabla32[[#This Row],[ENTRADAS3]]-Tabla32[[#This Row],[SALIDAS4]]</f>
        <v>3104</v>
      </c>
    </row>
    <row r="820" spans="1:15">
      <c r="A820" s="9" t="s">
        <v>23</v>
      </c>
      <c r="B820" s="17" t="s">
        <v>881</v>
      </c>
      <c r="C820" t="s">
        <v>882</v>
      </c>
      <c r="D820" t="s">
        <v>407</v>
      </c>
      <c r="F820" s="9" t="s">
        <v>820</v>
      </c>
      <c r="G820">
        <v>1</v>
      </c>
      <c r="H820">
        <v>0</v>
      </c>
      <c r="I820" s="34">
        <v>0</v>
      </c>
      <c r="J820">
        <f>+Tabla32[[#This Row],[BALANCE INICIAL]]+Tabla32[[#This Row],[ENTRADAS]]-Tabla32[[#This Row],[SALIDAS]]</f>
        <v>1</v>
      </c>
      <c r="K820" s="2">
        <v>93</v>
      </c>
      <c r="L820" s="2">
        <f>+Tabla32[[#This Row],[BALANCE INICIAL]]*Tabla32[[#This Row],[PRECIO]]</f>
        <v>93</v>
      </c>
      <c r="M820" s="2">
        <f>+Tabla32[[#This Row],[ENTRADAS]]*Tabla32[[#This Row],[PRECIO]]</f>
        <v>0</v>
      </c>
      <c r="N820" s="2">
        <f>+Tabla32[[#This Row],[SALIDAS]]*Tabla32[[#This Row],[PRECIO]]</f>
        <v>0</v>
      </c>
      <c r="O820" s="2">
        <f>+Tabla32[[#This Row],[BALANCE INICIAL2]]+Tabla32[[#This Row],[ENTRADAS3]]-Tabla32[[#This Row],[SALIDAS4]]</f>
        <v>93</v>
      </c>
    </row>
    <row r="821" spans="1:15">
      <c r="A821" s="9" t="s">
        <v>26</v>
      </c>
      <c r="B821" t="s">
        <v>887</v>
      </c>
      <c r="C821" t="s">
        <v>70</v>
      </c>
      <c r="D821" t="s">
        <v>363</v>
      </c>
      <c r="F821" s="9" t="s">
        <v>820</v>
      </c>
      <c r="G821">
        <v>3</v>
      </c>
      <c r="H821">
        <v>0</v>
      </c>
      <c r="I821" s="34">
        <v>0</v>
      </c>
      <c r="J821">
        <f>+Tabla32[[#This Row],[BALANCE INICIAL]]+Tabla32[[#This Row],[ENTRADAS]]-Tabla32[[#This Row],[SALIDAS]]</f>
        <v>3</v>
      </c>
      <c r="K821" s="2">
        <v>36</v>
      </c>
      <c r="L821" s="2">
        <f>+Tabla32[[#This Row],[BALANCE INICIAL]]*Tabla32[[#This Row],[PRECIO]]</f>
        <v>108</v>
      </c>
      <c r="M821" s="2">
        <f>+Tabla32[[#This Row],[ENTRADAS]]*Tabla32[[#This Row],[PRECIO]]</f>
        <v>0</v>
      </c>
      <c r="N821" s="2">
        <f>+Tabla32[[#This Row],[SALIDAS]]*Tabla32[[#This Row],[PRECIO]]</f>
        <v>0</v>
      </c>
      <c r="O821" s="2">
        <f>+Tabla32[[#This Row],[BALANCE INICIAL2]]+Tabla32[[#This Row],[ENTRADAS3]]-Tabla32[[#This Row],[SALIDAS4]]</f>
        <v>108</v>
      </c>
    </row>
    <row r="822" spans="1:15">
      <c r="A822" s="9" t="s">
        <v>59</v>
      </c>
      <c r="B822" t="s">
        <v>880</v>
      </c>
      <c r="C822" t="s">
        <v>107</v>
      </c>
      <c r="D822" t="s">
        <v>813</v>
      </c>
      <c r="F822" s="9" t="s">
        <v>820</v>
      </c>
      <c r="G822">
        <v>4</v>
      </c>
      <c r="H822">
        <v>0</v>
      </c>
      <c r="I822" s="34">
        <v>0</v>
      </c>
      <c r="J822">
        <f>+Tabla32[[#This Row],[BALANCE INICIAL]]+Tabla32[[#This Row],[ENTRADAS]]-Tabla32[[#This Row],[SALIDAS]]</f>
        <v>4</v>
      </c>
      <c r="K822" s="2">
        <v>1750</v>
      </c>
      <c r="L822" s="2">
        <f>+Tabla32[[#This Row],[BALANCE INICIAL]]*Tabla32[[#This Row],[PRECIO]]</f>
        <v>7000</v>
      </c>
      <c r="M822" s="2">
        <f>+Tabla32[[#This Row],[ENTRADAS]]*Tabla32[[#This Row],[PRECIO]]</f>
        <v>0</v>
      </c>
      <c r="N822" s="2">
        <f>+Tabla32[[#This Row],[SALIDAS]]*Tabla32[[#This Row],[PRECIO]]</f>
        <v>0</v>
      </c>
      <c r="O822" s="2">
        <f>+Tabla32[[#This Row],[BALANCE INICIAL2]]+Tabla32[[#This Row],[ENTRADAS3]]-Tabla32[[#This Row],[SALIDAS4]]</f>
        <v>7000</v>
      </c>
    </row>
    <row r="823" spans="1:15">
      <c r="A823" s="9" t="s">
        <v>59</v>
      </c>
      <c r="B823" t="s">
        <v>880</v>
      </c>
      <c r="C823" t="s">
        <v>107</v>
      </c>
      <c r="D823" t="s">
        <v>814</v>
      </c>
      <c r="F823" s="9" t="s">
        <v>820</v>
      </c>
      <c r="G823">
        <v>303</v>
      </c>
      <c r="H823">
        <v>0</v>
      </c>
      <c r="I823" s="34">
        <v>20</v>
      </c>
      <c r="J823">
        <f>+Tabla32[[#This Row],[BALANCE INICIAL]]+Tabla32[[#This Row],[ENTRADAS]]-Tabla32[[#This Row],[SALIDAS]]</f>
        <v>283</v>
      </c>
      <c r="K823" s="2">
        <v>25</v>
      </c>
      <c r="L823" s="2">
        <f>+Tabla32[[#This Row],[BALANCE INICIAL]]*Tabla32[[#This Row],[PRECIO]]</f>
        <v>7575</v>
      </c>
      <c r="M823" s="2">
        <f>+Tabla32[[#This Row],[ENTRADAS]]*Tabla32[[#This Row],[PRECIO]]</f>
        <v>0</v>
      </c>
      <c r="N823" s="2">
        <f>+Tabla32[[#This Row],[SALIDAS]]*Tabla32[[#This Row],[PRECIO]]</f>
        <v>500</v>
      </c>
      <c r="O823" s="2">
        <f>+Tabla32[[#This Row],[BALANCE INICIAL2]]+Tabla32[[#This Row],[ENTRADAS3]]-Tabla32[[#This Row],[SALIDAS4]]</f>
        <v>7075</v>
      </c>
    </row>
    <row r="824" spans="1:15">
      <c r="A824" s="9" t="s">
        <v>59</v>
      </c>
      <c r="B824" t="s">
        <v>880</v>
      </c>
      <c r="C824" t="s">
        <v>107</v>
      </c>
      <c r="D824" t="s">
        <v>815</v>
      </c>
      <c r="F824" s="9" t="s">
        <v>820</v>
      </c>
      <c r="G824">
        <v>3</v>
      </c>
      <c r="H824">
        <v>0</v>
      </c>
      <c r="I824" s="34">
        <v>0</v>
      </c>
      <c r="J824">
        <f>+Tabla32[[#This Row],[BALANCE INICIAL]]+Tabla32[[#This Row],[ENTRADAS]]-Tabla32[[#This Row],[SALIDAS]]</f>
        <v>3</v>
      </c>
      <c r="K824" s="2">
        <v>125</v>
      </c>
      <c r="L824" s="2">
        <f>+Tabla32[[#This Row],[BALANCE INICIAL]]*Tabla32[[#This Row],[PRECIO]]</f>
        <v>375</v>
      </c>
      <c r="M824" s="2">
        <f>+Tabla32[[#This Row],[ENTRADAS]]*Tabla32[[#This Row],[PRECIO]]</f>
        <v>0</v>
      </c>
      <c r="N824" s="2">
        <f>+Tabla32[[#This Row],[SALIDAS]]*Tabla32[[#This Row],[PRECIO]]</f>
        <v>0</v>
      </c>
      <c r="O824" s="2">
        <f>+Tabla32[[#This Row],[BALANCE INICIAL2]]+Tabla32[[#This Row],[ENTRADAS3]]-Tabla32[[#This Row],[SALIDAS4]]</f>
        <v>375</v>
      </c>
    </row>
    <row r="825" spans="1:15">
      <c r="A825" s="9" t="s">
        <v>59</v>
      </c>
      <c r="B825" t="s">
        <v>880</v>
      </c>
      <c r="C825" t="s">
        <v>107</v>
      </c>
      <c r="D825" t="s">
        <v>816</v>
      </c>
      <c r="F825" s="9" t="s">
        <v>820</v>
      </c>
      <c r="G825">
        <v>9</v>
      </c>
      <c r="H825">
        <v>0</v>
      </c>
      <c r="I825" s="34">
        <v>0</v>
      </c>
      <c r="J825">
        <f>+Tabla32[[#This Row],[BALANCE INICIAL]]+Tabla32[[#This Row],[ENTRADAS]]-Tabla32[[#This Row],[SALIDAS]]</f>
        <v>9</v>
      </c>
      <c r="K825" s="2">
        <v>206</v>
      </c>
      <c r="L825" s="2">
        <f>+Tabla32[[#This Row],[BALANCE INICIAL]]*Tabla32[[#This Row],[PRECIO]]</f>
        <v>1854</v>
      </c>
      <c r="M825" s="2">
        <f>+Tabla32[[#This Row],[ENTRADAS]]*Tabla32[[#This Row],[PRECIO]]</f>
        <v>0</v>
      </c>
      <c r="N825" s="2">
        <f>+Tabla32[[#This Row],[SALIDAS]]*Tabla32[[#This Row],[PRECIO]]</f>
        <v>0</v>
      </c>
      <c r="O825" s="2">
        <f>+Tabla32[[#This Row],[BALANCE INICIAL2]]+Tabla32[[#This Row],[ENTRADAS3]]-Tabla32[[#This Row],[SALIDAS4]]</f>
        <v>1854</v>
      </c>
    </row>
    <row r="826" spans="1:15">
      <c r="A826" s="9" t="s">
        <v>59</v>
      </c>
      <c r="B826" t="s">
        <v>880</v>
      </c>
      <c r="C826" t="s">
        <v>107</v>
      </c>
      <c r="D826" t="s">
        <v>817</v>
      </c>
      <c r="F826" s="9" t="s">
        <v>820</v>
      </c>
      <c r="G826">
        <v>1</v>
      </c>
      <c r="H826">
        <v>0</v>
      </c>
      <c r="I826" s="34">
        <v>0</v>
      </c>
      <c r="J826">
        <f>+Tabla32[[#This Row],[BALANCE INICIAL]]+Tabla32[[#This Row],[ENTRADAS]]-Tabla32[[#This Row],[SALIDAS]]</f>
        <v>1</v>
      </c>
      <c r="K826" s="2">
        <v>102</v>
      </c>
      <c r="L826" s="2">
        <f>+Tabla32[[#This Row],[BALANCE INICIAL]]*Tabla32[[#This Row],[PRECIO]]</f>
        <v>102</v>
      </c>
      <c r="M826" s="2">
        <f>+Tabla32[[#This Row],[ENTRADAS]]*Tabla32[[#This Row],[PRECIO]]</f>
        <v>0</v>
      </c>
      <c r="N826" s="2">
        <f>+Tabla32[[#This Row],[SALIDAS]]*Tabla32[[#This Row],[PRECIO]]</f>
        <v>0</v>
      </c>
      <c r="O826" s="2">
        <f>+Tabla32[[#This Row],[BALANCE INICIAL2]]+Tabla32[[#This Row],[ENTRADAS3]]-Tabla32[[#This Row],[SALIDAS4]]</f>
        <v>102</v>
      </c>
    </row>
    <row r="827" spans="1:15">
      <c r="A827" s="9" t="s">
        <v>59</v>
      </c>
      <c r="B827" t="s">
        <v>880</v>
      </c>
      <c r="C827" t="s">
        <v>107</v>
      </c>
      <c r="D827" t="s">
        <v>818</v>
      </c>
      <c r="F827" s="9" t="s">
        <v>820</v>
      </c>
      <c r="G827">
        <v>120</v>
      </c>
      <c r="H827">
        <v>0</v>
      </c>
      <c r="I827" s="34">
        <v>0</v>
      </c>
      <c r="J827">
        <f>+Tabla32[[#This Row],[BALANCE INICIAL]]+Tabla32[[#This Row],[ENTRADAS]]-Tabla32[[#This Row],[SALIDAS]]</f>
        <v>120</v>
      </c>
      <c r="K827" s="2">
        <v>115</v>
      </c>
      <c r="L827" s="2">
        <f>+Tabla32[[#This Row],[BALANCE INICIAL]]*Tabla32[[#This Row],[PRECIO]]</f>
        <v>13800</v>
      </c>
      <c r="M827" s="2">
        <f>+Tabla32[[#This Row],[ENTRADAS]]*Tabla32[[#This Row],[PRECIO]]</f>
        <v>0</v>
      </c>
      <c r="N827" s="2">
        <f>+Tabla32[[#This Row],[SALIDAS]]*Tabla32[[#This Row],[PRECIO]]</f>
        <v>0</v>
      </c>
      <c r="O827" s="2">
        <f>+Tabla32[[#This Row],[BALANCE INICIAL2]]+Tabla32[[#This Row],[ENTRADAS3]]-Tabla32[[#This Row],[SALIDAS4]]</f>
        <v>13800</v>
      </c>
    </row>
    <row r="828" spans="1:15">
      <c r="A828" s="9" t="s">
        <v>34</v>
      </c>
      <c r="B828" t="s">
        <v>877</v>
      </c>
      <c r="C828" t="s">
        <v>104</v>
      </c>
      <c r="D828" t="s">
        <v>531</v>
      </c>
      <c r="F828" s="9" t="s">
        <v>820</v>
      </c>
      <c r="G828">
        <v>0</v>
      </c>
      <c r="H828">
        <v>0</v>
      </c>
      <c r="I828" s="34">
        <v>0</v>
      </c>
      <c r="J828">
        <f>+Tabla32[[#This Row],[BALANCE INICIAL]]+Tabla32[[#This Row],[ENTRADAS]]-Tabla32[[#This Row],[SALIDAS]]</f>
        <v>0</v>
      </c>
      <c r="K828" s="2">
        <v>138</v>
      </c>
      <c r="L828" s="2">
        <f>+Tabla32[[#This Row],[BALANCE INICIAL]]*Tabla32[[#This Row],[PRECIO]]</f>
        <v>0</v>
      </c>
      <c r="M828" s="2">
        <f>+Tabla32[[#This Row],[ENTRADAS]]*Tabla32[[#This Row],[PRECIO]]</f>
        <v>0</v>
      </c>
      <c r="N828" s="2">
        <f>+Tabla32[[#This Row],[SALIDAS]]*Tabla32[[#This Row],[PRECIO]]</f>
        <v>0</v>
      </c>
      <c r="O828" s="2">
        <f>+Tabla32[[#This Row],[BALANCE INICIAL2]]+Tabla32[[#This Row],[ENTRADAS3]]-Tabla32[[#This Row],[SALIDAS4]]</f>
        <v>0</v>
      </c>
    </row>
    <row r="829" spans="1:15">
      <c r="A829" s="9" t="s">
        <v>34</v>
      </c>
      <c r="B829" t="s">
        <v>877</v>
      </c>
      <c r="C829" t="s">
        <v>104</v>
      </c>
      <c r="D829" t="s">
        <v>532</v>
      </c>
      <c r="F829" s="9" t="s">
        <v>820</v>
      </c>
      <c r="G829">
        <v>0</v>
      </c>
      <c r="H829">
        <v>0</v>
      </c>
      <c r="I829" s="34">
        <v>0</v>
      </c>
      <c r="J829">
        <f>+Tabla32[[#This Row],[BALANCE INICIAL]]+Tabla32[[#This Row],[ENTRADAS]]-Tabla32[[#This Row],[SALIDAS]]</f>
        <v>0</v>
      </c>
      <c r="K829" s="2">
        <v>74</v>
      </c>
      <c r="L829" s="2">
        <f>+Tabla32[[#This Row],[BALANCE INICIAL]]*Tabla32[[#This Row],[PRECIO]]</f>
        <v>0</v>
      </c>
      <c r="M829" s="2">
        <f>+Tabla32[[#This Row],[ENTRADAS]]*Tabla32[[#This Row],[PRECIO]]</f>
        <v>0</v>
      </c>
      <c r="N829" s="2">
        <f>+Tabla32[[#This Row],[SALIDAS]]*Tabla32[[#This Row],[PRECIO]]</f>
        <v>0</v>
      </c>
      <c r="O829" s="2">
        <f>+Tabla32[[#This Row],[BALANCE INICIAL2]]+Tabla32[[#This Row],[ENTRADAS3]]-Tabla32[[#This Row],[SALIDAS4]]</f>
        <v>0</v>
      </c>
    </row>
    <row r="830" spans="1:15">
      <c r="A830" s="9" t="s">
        <v>30</v>
      </c>
      <c r="B830" s="17" t="s">
        <v>876</v>
      </c>
      <c r="C830" t="s">
        <v>73</v>
      </c>
      <c r="D830" t="s">
        <v>147</v>
      </c>
      <c r="F830" s="9" t="s">
        <v>820</v>
      </c>
      <c r="G830">
        <v>0</v>
      </c>
      <c r="H830">
        <v>0</v>
      </c>
      <c r="I830" s="34">
        <v>0</v>
      </c>
      <c r="J830">
        <f>+Tabla32[[#This Row],[BALANCE INICIAL]]+Tabla32[[#This Row],[ENTRADAS]]-Tabla32[[#This Row],[SALIDAS]]</f>
        <v>0</v>
      </c>
      <c r="K830" s="2">
        <v>12000</v>
      </c>
      <c r="L830" s="2">
        <f>+Tabla32[[#This Row],[BALANCE INICIAL]]*Tabla32[[#This Row],[PRECIO]]</f>
        <v>0</v>
      </c>
      <c r="M830" s="2">
        <f>+Tabla32[[#This Row],[ENTRADAS]]*Tabla32[[#This Row],[PRECIO]]</f>
        <v>0</v>
      </c>
      <c r="N830" s="2">
        <f>+Tabla32[[#This Row],[SALIDAS]]*Tabla32[[#This Row],[PRECIO]]</f>
        <v>0</v>
      </c>
      <c r="O830" s="2">
        <f>+Tabla32[[#This Row],[BALANCE INICIAL2]]+Tabla32[[#This Row],[ENTRADAS3]]-Tabla32[[#This Row],[SALIDAS4]]</f>
        <v>0</v>
      </c>
    </row>
    <row r="831" spans="1:15">
      <c r="A831" s="9" t="s">
        <v>29</v>
      </c>
      <c r="B831" t="s">
        <v>878</v>
      </c>
      <c r="C831" t="s">
        <v>102</v>
      </c>
      <c r="D831" t="s">
        <v>637</v>
      </c>
      <c r="F831" s="9" t="s">
        <v>872</v>
      </c>
      <c r="G831">
        <v>5</v>
      </c>
      <c r="H831">
        <v>0</v>
      </c>
      <c r="I831" s="34">
        <v>0</v>
      </c>
      <c r="J831">
        <f>+Tabla32[[#This Row],[BALANCE INICIAL]]+Tabla32[[#This Row],[ENTRADAS]]-Tabla32[[#This Row],[SALIDAS]]</f>
        <v>5</v>
      </c>
      <c r="K831" s="2">
        <v>290</v>
      </c>
      <c r="L831" s="2">
        <f>+Tabla32[[#This Row],[BALANCE INICIAL]]*Tabla32[[#This Row],[PRECIO]]</f>
        <v>1450</v>
      </c>
      <c r="M831" s="2">
        <f>+Tabla32[[#This Row],[ENTRADAS]]*Tabla32[[#This Row],[PRECIO]]</f>
        <v>0</v>
      </c>
      <c r="N831" s="2">
        <f>+Tabla32[[#This Row],[SALIDAS]]*Tabla32[[#This Row],[PRECIO]]</f>
        <v>0</v>
      </c>
      <c r="O831" s="2">
        <f>+Tabla32[[#This Row],[BALANCE INICIAL2]]+Tabla32[[#This Row],[ENTRADAS3]]-Tabla32[[#This Row],[SALIDAS4]]</f>
        <v>1450</v>
      </c>
    </row>
    <row r="832" spans="1:15">
      <c r="A832" s="9" t="s">
        <v>29</v>
      </c>
      <c r="B832" t="s">
        <v>878</v>
      </c>
      <c r="C832" t="s">
        <v>102</v>
      </c>
      <c r="D832" t="s">
        <v>638</v>
      </c>
      <c r="F832" s="9" t="s">
        <v>872</v>
      </c>
      <c r="G832">
        <v>2</v>
      </c>
      <c r="H832">
        <v>0</v>
      </c>
      <c r="I832" s="34">
        <v>0</v>
      </c>
      <c r="J832">
        <f>+Tabla32[[#This Row],[BALANCE INICIAL]]+Tabla32[[#This Row],[ENTRADAS]]-Tabla32[[#This Row],[SALIDAS]]</f>
        <v>2</v>
      </c>
      <c r="K832" s="2">
        <v>500</v>
      </c>
      <c r="L832" s="2">
        <f>+Tabla32[[#This Row],[BALANCE INICIAL]]*Tabla32[[#This Row],[PRECIO]]</f>
        <v>1000</v>
      </c>
      <c r="M832" s="2">
        <f>+Tabla32[[#This Row],[ENTRADAS]]*Tabla32[[#This Row],[PRECIO]]</f>
        <v>0</v>
      </c>
      <c r="N832" s="2">
        <f>+Tabla32[[#This Row],[SALIDAS]]*Tabla32[[#This Row],[PRECIO]]</f>
        <v>0</v>
      </c>
      <c r="O832" s="2">
        <f>+Tabla32[[#This Row],[BALANCE INICIAL2]]+Tabla32[[#This Row],[ENTRADAS3]]-Tabla32[[#This Row],[SALIDAS4]]</f>
        <v>1000</v>
      </c>
    </row>
    <row r="833" spans="1:15">
      <c r="A833" s="9" t="s">
        <v>29</v>
      </c>
      <c r="B833" t="s">
        <v>878</v>
      </c>
      <c r="C833" t="s">
        <v>102</v>
      </c>
      <c r="D833" t="s">
        <v>639</v>
      </c>
      <c r="F833" s="9" t="s">
        <v>870</v>
      </c>
      <c r="G833">
        <v>10</v>
      </c>
      <c r="H833">
        <v>0</v>
      </c>
      <c r="I833" s="34">
        <v>0</v>
      </c>
      <c r="J833">
        <f>+Tabla32[[#This Row],[BALANCE INICIAL]]+Tabla32[[#This Row],[ENTRADAS]]-Tabla32[[#This Row],[SALIDAS]]</f>
        <v>10</v>
      </c>
      <c r="K833" s="2">
        <v>750</v>
      </c>
      <c r="L833" s="2">
        <f>+Tabla32[[#This Row],[BALANCE INICIAL]]*Tabla32[[#This Row],[PRECIO]]</f>
        <v>7500</v>
      </c>
      <c r="M833" s="2">
        <f>+Tabla32[[#This Row],[ENTRADAS]]*Tabla32[[#This Row],[PRECIO]]</f>
        <v>0</v>
      </c>
      <c r="N833" s="2">
        <f>+Tabla32[[#This Row],[SALIDAS]]*Tabla32[[#This Row],[PRECIO]]</f>
        <v>0</v>
      </c>
      <c r="O833" s="2">
        <f>+Tabla32[[#This Row],[BALANCE INICIAL2]]+Tabla32[[#This Row],[ENTRADAS3]]-Tabla32[[#This Row],[SALIDAS4]]</f>
        <v>7500</v>
      </c>
    </row>
    <row r="834" spans="1:15">
      <c r="A834" s="9" t="s">
        <v>29</v>
      </c>
      <c r="B834" t="s">
        <v>878</v>
      </c>
      <c r="C834" t="s">
        <v>102</v>
      </c>
      <c r="D834" t="s">
        <v>640</v>
      </c>
      <c r="F834" s="9" t="s">
        <v>872</v>
      </c>
      <c r="G834">
        <v>1</v>
      </c>
      <c r="H834">
        <v>0</v>
      </c>
      <c r="I834" s="34">
        <v>0</v>
      </c>
      <c r="J834">
        <f>+Tabla32[[#This Row],[BALANCE INICIAL]]+Tabla32[[#This Row],[ENTRADAS]]-Tabla32[[#This Row],[SALIDAS]]</f>
        <v>1</v>
      </c>
      <c r="K834" s="2">
        <v>186</v>
      </c>
      <c r="L834" s="2">
        <f>+Tabla32[[#This Row],[BALANCE INICIAL]]*Tabla32[[#This Row],[PRECIO]]</f>
        <v>186</v>
      </c>
      <c r="M834" s="2">
        <f>+Tabla32[[#This Row],[ENTRADAS]]*Tabla32[[#This Row],[PRECIO]]</f>
        <v>0</v>
      </c>
      <c r="N834" s="2">
        <f>+Tabla32[[#This Row],[SALIDAS]]*Tabla32[[#This Row],[PRECIO]]</f>
        <v>0</v>
      </c>
      <c r="O834" s="2">
        <f>+Tabla32[[#This Row],[BALANCE INICIAL2]]+Tabla32[[#This Row],[ENTRADAS3]]-Tabla32[[#This Row],[SALIDAS4]]</f>
        <v>186</v>
      </c>
    </row>
    <row r="835" spans="1:15">
      <c r="A835" s="9" t="s">
        <v>29</v>
      </c>
      <c r="B835" t="s">
        <v>878</v>
      </c>
      <c r="C835" t="s">
        <v>102</v>
      </c>
      <c r="D835" t="s">
        <v>641</v>
      </c>
      <c r="F835" s="9" t="s">
        <v>870</v>
      </c>
      <c r="G835">
        <v>39</v>
      </c>
      <c r="H835">
        <v>0</v>
      </c>
      <c r="I835" s="34">
        <v>0</v>
      </c>
      <c r="J835">
        <f>+Tabla32[[#This Row],[BALANCE INICIAL]]+Tabla32[[#This Row],[ENTRADAS]]-Tabla32[[#This Row],[SALIDAS]]</f>
        <v>39</v>
      </c>
      <c r="K835" s="2">
        <v>200</v>
      </c>
      <c r="L835" s="2">
        <f>+Tabla32[[#This Row],[BALANCE INICIAL]]*Tabla32[[#This Row],[PRECIO]]</f>
        <v>7800</v>
      </c>
      <c r="M835" s="2">
        <f>+Tabla32[[#This Row],[ENTRADAS]]*Tabla32[[#This Row],[PRECIO]]</f>
        <v>0</v>
      </c>
      <c r="N835" s="2">
        <f>+Tabla32[[#This Row],[SALIDAS]]*Tabla32[[#This Row],[PRECIO]]</f>
        <v>0</v>
      </c>
      <c r="O835" s="2">
        <f>+Tabla32[[#This Row],[BALANCE INICIAL2]]+Tabla32[[#This Row],[ENTRADAS3]]-Tabla32[[#This Row],[SALIDAS4]]</f>
        <v>7800</v>
      </c>
    </row>
    <row r="836" spans="1:15">
      <c r="A836" s="9" t="s">
        <v>29</v>
      </c>
      <c r="B836" t="s">
        <v>878</v>
      </c>
      <c r="C836" t="s">
        <v>102</v>
      </c>
      <c r="D836" t="s">
        <v>642</v>
      </c>
      <c r="F836" s="9" t="s">
        <v>870</v>
      </c>
      <c r="G836">
        <v>10</v>
      </c>
      <c r="H836">
        <v>0</v>
      </c>
      <c r="I836" s="34">
        <v>0</v>
      </c>
      <c r="J836">
        <f>+Tabla32[[#This Row],[BALANCE INICIAL]]+Tabla32[[#This Row],[ENTRADAS]]-Tabla32[[#This Row],[SALIDAS]]</f>
        <v>10</v>
      </c>
      <c r="K836" s="2">
        <v>200</v>
      </c>
      <c r="L836" s="2">
        <f>+Tabla32[[#This Row],[BALANCE INICIAL]]*Tabla32[[#This Row],[PRECIO]]</f>
        <v>2000</v>
      </c>
      <c r="M836" s="2">
        <f>+Tabla32[[#This Row],[ENTRADAS]]*Tabla32[[#This Row],[PRECIO]]</f>
        <v>0</v>
      </c>
      <c r="N836" s="2">
        <f>+Tabla32[[#This Row],[SALIDAS]]*Tabla32[[#This Row],[PRECIO]]</f>
        <v>0</v>
      </c>
      <c r="O836" s="2">
        <f>+Tabla32[[#This Row],[BALANCE INICIAL2]]+Tabla32[[#This Row],[ENTRADAS3]]-Tabla32[[#This Row],[SALIDAS4]]</f>
        <v>2000</v>
      </c>
    </row>
    <row r="837" spans="1:15" ht="15" customHeight="1">
      <c r="A837" s="15" t="s">
        <v>27</v>
      </c>
      <c r="B837" s="17" t="s">
        <v>889</v>
      </c>
      <c r="C837" s="45" t="s">
        <v>1139</v>
      </c>
      <c r="D837" t="s">
        <v>969</v>
      </c>
      <c r="F837" s="9" t="s">
        <v>820</v>
      </c>
      <c r="G837">
        <v>1000</v>
      </c>
      <c r="H837">
        <v>0</v>
      </c>
      <c r="I837" s="34">
        <v>0</v>
      </c>
      <c r="J837">
        <f>+Tabla32[[#This Row],[BALANCE INICIAL]]+Tabla32[[#This Row],[ENTRADAS]]-Tabla32[[#This Row],[SALIDAS]]</f>
        <v>1000</v>
      </c>
      <c r="K837" s="2">
        <v>0.88</v>
      </c>
      <c r="L837" s="2">
        <f>+Tabla32[[#This Row],[BALANCE INICIAL]]*Tabla32[[#This Row],[PRECIO]]</f>
        <v>880</v>
      </c>
      <c r="M837" s="2">
        <f>+Tabla32[[#This Row],[ENTRADAS]]*Tabla32[[#This Row],[PRECIO]]</f>
        <v>0</v>
      </c>
      <c r="N837" s="2">
        <f>+Tabla32[[#This Row],[SALIDAS]]*Tabla32[[#This Row],[PRECIO]]</f>
        <v>0</v>
      </c>
      <c r="O837" s="2">
        <f>+Tabla32[[#This Row],[BALANCE INICIAL2]]+Tabla32[[#This Row],[ENTRADAS3]]-Tabla32[[#This Row],[SALIDAS4]]</f>
        <v>880</v>
      </c>
    </row>
    <row r="838" spans="1:15" ht="15.75" customHeight="1">
      <c r="A838" s="15" t="s">
        <v>27</v>
      </c>
      <c r="B838" s="17" t="s">
        <v>889</v>
      </c>
      <c r="C838" s="45" t="s">
        <v>1139</v>
      </c>
      <c r="D838" t="s">
        <v>970</v>
      </c>
      <c r="F838" s="9" t="s">
        <v>820</v>
      </c>
      <c r="G838">
        <v>1000</v>
      </c>
      <c r="H838">
        <v>0</v>
      </c>
      <c r="I838" s="34">
        <v>0</v>
      </c>
      <c r="J838">
        <f>+Tabla32[[#This Row],[BALANCE INICIAL]]+Tabla32[[#This Row],[ENTRADAS]]-Tabla32[[#This Row],[SALIDAS]]</f>
        <v>1000</v>
      </c>
      <c r="K838" s="2">
        <v>2.7</v>
      </c>
      <c r="L838" s="2">
        <f>+Tabla32[[#This Row],[BALANCE INICIAL]]*Tabla32[[#This Row],[PRECIO]]</f>
        <v>2700</v>
      </c>
      <c r="M838" s="2">
        <f>+Tabla32[[#This Row],[ENTRADAS]]*Tabla32[[#This Row],[PRECIO]]</f>
        <v>0</v>
      </c>
      <c r="N838" s="2">
        <f>+Tabla32[[#This Row],[SALIDAS]]*Tabla32[[#This Row],[PRECIO]]</f>
        <v>0</v>
      </c>
      <c r="O838" s="2">
        <f>+Tabla32[[#This Row],[BALANCE INICIAL2]]+Tabla32[[#This Row],[ENTRADAS3]]-Tabla32[[#This Row],[SALIDAS4]]</f>
        <v>2700</v>
      </c>
    </row>
    <row r="839" spans="1:15">
      <c r="A839" s="9" t="s">
        <v>33</v>
      </c>
      <c r="B839" s="17" t="s">
        <v>879</v>
      </c>
      <c r="C839" t="s">
        <v>106</v>
      </c>
      <c r="D839" t="s">
        <v>819</v>
      </c>
      <c r="F839" s="9" t="s">
        <v>825</v>
      </c>
      <c r="G839">
        <v>1</v>
      </c>
      <c r="H839">
        <v>0</v>
      </c>
      <c r="I839" s="34">
        <v>0</v>
      </c>
      <c r="J839">
        <f>+Tabla32[[#This Row],[BALANCE INICIAL]]+Tabla32[[#This Row],[ENTRADAS]]-Tabla32[[#This Row],[SALIDAS]]</f>
        <v>1</v>
      </c>
      <c r="K839" s="2">
        <v>1490</v>
      </c>
      <c r="L839" s="2">
        <f>+Tabla32[[#This Row],[BALANCE INICIAL]]*Tabla32[[#This Row],[PRECIO]]</f>
        <v>1490</v>
      </c>
      <c r="M839" s="2">
        <f>+Tabla32[[#This Row],[ENTRADAS]]*Tabla32[[#This Row],[PRECIO]]</f>
        <v>0</v>
      </c>
      <c r="N839" s="2">
        <f>+Tabla32[[#This Row],[SALIDAS]]*Tabla32[[#This Row],[PRECIO]]</f>
        <v>0</v>
      </c>
      <c r="O839" s="2">
        <f>+Tabla32[[#This Row],[BALANCE INICIAL2]]+Tabla32[[#This Row],[ENTRADAS3]]-Tabla32[[#This Row],[SALIDAS4]]</f>
        <v>1490</v>
      </c>
    </row>
    <row r="840" spans="1:15">
      <c r="A840" s="9" t="s">
        <v>30</v>
      </c>
      <c r="B840" s="17" t="s">
        <v>876</v>
      </c>
      <c r="C840" t="s">
        <v>73</v>
      </c>
      <c r="D840" t="s">
        <v>143</v>
      </c>
      <c r="F840" s="9" t="s">
        <v>820</v>
      </c>
      <c r="G840">
        <v>0</v>
      </c>
      <c r="H840">
        <v>0</v>
      </c>
      <c r="I840" s="34">
        <v>0</v>
      </c>
      <c r="J840">
        <f>+Tabla32[[#This Row],[BALANCE INICIAL]]+Tabla32[[#This Row],[ENTRADAS]]-Tabla32[[#This Row],[SALIDAS]]</f>
        <v>0</v>
      </c>
      <c r="K840" s="2">
        <v>500</v>
      </c>
      <c r="L840" s="2">
        <f>+Tabla32[[#This Row],[BALANCE INICIAL]]*Tabla32[[#This Row],[PRECIO]]</f>
        <v>0</v>
      </c>
      <c r="M840" s="2">
        <f>+Tabla32[[#This Row],[ENTRADAS]]*Tabla32[[#This Row],[PRECIO]]</f>
        <v>0</v>
      </c>
      <c r="N840" s="2">
        <f>+Tabla32[[#This Row],[SALIDAS]]*Tabla32[[#This Row],[PRECIO]]</f>
        <v>0</v>
      </c>
      <c r="O840" s="2">
        <f>+Tabla32[[#This Row],[BALANCE INICIAL2]]+Tabla32[[#This Row],[ENTRADAS3]]-Tabla32[[#This Row],[SALIDAS4]]</f>
        <v>0</v>
      </c>
    </row>
    <row r="841" spans="1:15">
      <c r="A841" s="9" t="s">
        <v>30</v>
      </c>
      <c r="B841" s="17" t="s">
        <v>876</v>
      </c>
      <c r="C841" t="s">
        <v>73</v>
      </c>
      <c r="D841" t="s">
        <v>136</v>
      </c>
      <c r="F841" s="9" t="s">
        <v>829</v>
      </c>
      <c r="G841">
        <v>0</v>
      </c>
      <c r="H841">
        <v>0</v>
      </c>
      <c r="I841" s="34">
        <v>0</v>
      </c>
      <c r="J841">
        <f>+Tabla32[[#This Row],[BALANCE INICIAL]]+Tabla32[[#This Row],[ENTRADAS]]-Tabla32[[#This Row],[SALIDAS]]</f>
        <v>0</v>
      </c>
      <c r="K841" s="2">
        <v>400</v>
      </c>
      <c r="L841" s="2">
        <f>+Tabla32[[#This Row],[BALANCE INICIAL]]*Tabla32[[#This Row],[PRECIO]]</f>
        <v>0</v>
      </c>
      <c r="M841" s="2">
        <f>+Tabla32[[#This Row],[ENTRADAS]]*Tabla32[[#This Row],[PRECIO]]</f>
        <v>0</v>
      </c>
      <c r="N841" s="2">
        <f>+Tabla32[[#This Row],[SALIDAS]]*Tabla32[[#This Row],[PRECIO]]</f>
        <v>0</v>
      </c>
      <c r="O841" s="2">
        <f>+Tabla32[[#This Row],[BALANCE INICIAL2]]+Tabla32[[#This Row],[ENTRADAS3]]-Tabla32[[#This Row],[SALIDAS4]]</f>
        <v>0</v>
      </c>
    </row>
    <row r="842" spans="1:15">
      <c r="A842" s="9" t="s">
        <v>29</v>
      </c>
      <c r="B842" t="s">
        <v>878</v>
      </c>
      <c r="C842" t="s">
        <v>102</v>
      </c>
      <c r="D842" t="s">
        <v>529</v>
      </c>
      <c r="F842" s="9" t="s">
        <v>908</v>
      </c>
      <c r="G842">
        <v>0</v>
      </c>
      <c r="H842">
        <v>0</v>
      </c>
      <c r="I842" s="34">
        <v>0</v>
      </c>
      <c r="J842">
        <f>+Tabla32[[#This Row],[BALANCE INICIAL]]+Tabla32[[#This Row],[ENTRADAS]]-Tabla32[[#This Row],[SALIDAS]]</f>
        <v>0</v>
      </c>
      <c r="K842" s="2">
        <v>110</v>
      </c>
      <c r="L842" s="2">
        <f>+Tabla32[[#This Row],[BALANCE INICIAL]]*Tabla32[[#This Row],[PRECIO]]</f>
        <v>0</v>
      </c>
      <c r="M842" s="2">
        <f>+Tabla32[[#This Row],[ENTRADAS]]*Tabla32[[#This Row],[PRECIO]]</f>
        <v>0</v>
      </c>
      <c r="N842" s="2">
        <f>+Tabla32[[#This Row],[SALIDAS]]*Tabla32[[#This Row],[PRECIO]]</f>
        <v>0</v>
      </c>
      <c r="O842" s="2">
        <f>+Tabla32[[#This Row],[BALANCE INICIAL2]]+Tabla32[[#This Row],[ENTRADAS3]]-Tabla32[[#This Row],[SALIDAS4]]</f>
        <v>0</v>
      </c>
    </row>
    <row r="843" spans="1:15">
      <c r="A843" s="9" t="s">
        <v>29</v>
      </c>
      <c r="B843" t="s">
        <v>878</v>
      </c>
      <c r="C843" t="s">
        <v>102</v>
      </c>
      <c r="D843" t="s">
        <v>530</v>
      </c>
      <c r="F843" s="9" t="s">
        <v>908</v>
      </c>
      <c r="G843">
        <v>0</v>
      </c>
      <c r="H843">
        <v>0</v>
      </c>
      <c r="I843" s="34">
        <v>0</v>
      </c>
      <c r="J843">
        <f>+Tabla32[[#This Row],[BALANCE INICIAL]]+Tabla32[[#This Row],[ENTRADAS]]-Tabla32[[#This Row],[SALIDAS]]</f>
        <v>0</v>
      </c>
      <c r="K843" s="2">
        <v>33</v>
      </c>
      <c r="L843" s="2">
        <f>+Tabla32[[#This Row],[BALANCE INICIAL]]*Tabla32[[#This Row],[PRECIO]]</f>
        <v>0</v>
      </c>
      <c r="M843" s="2">
        <f>+Tabla32[[#This Row],[ENTRADAS]]*Tabla32[[#This Row],[PRECIO]]</f>
        <v>0</v>
      </c>
      <c r="N843" s="2">
        <f>+Tabla32[[#This Row],[SALIDAS]]*Tabla32[[#This Row],[PRECIO]]</f>
        <v>0</v>
      </c>
      <c r="O843" s="2">
        <f>+Tabla32[[#This Row],[BALANCE INICIAL2]]+Tabla32[[#This Row],[ENTRADAS3]]-Tabla32[[#This Row],[SALIDAS4]]</f>
        <v>0</v>
      </c>
    </row>
    <row r="844" spans="1:15" ht="16.5" customHeight="1">
      <c r="A844" s="13" t="s">
        <v>31</v>
      </c>
      <c r="B844" s="37" t="s">
        <v>897</v>
      </c>
      <c r="C844" s="64" t="s">
        <v>75</v>
      </c>
      <c r="D844" t="s">
        <v>243</v>
      </c>
      <c r="F844" s="9" t="s">
        <v>821</v>
      </c>
      <c r="G844">
        <v>9</v>
      </c>
      <c r="H844">
        <v>0</v>
      </c>
      <c r="I844" s="34">
        <v>0</v>
      </c>
      <c r="J844">
        <f>+Tabla32[[#This Row],[BALANCE INICIAL]]+Tabla32[[#This Row],[ENTRADAS]]-Tabla32[[#This Row],[SALIDAS]]</f>
        <v>9</v>
      </c>
      <c r="K844" s="2">
        <v>1950</v>
      </c>
      <c r="L844" s="2">
        <f>+Tabla32[[#This Row],[BALANCE INICIAL]]*Tabla32[[#This Row],[PRECIO]]</f>
        <v>17550</v>
      </c>
      <c r="M844" s="2">
        <f>+Tabla32[[#This Row],[ENTRADAS]]*Tabla32[[#This Row],[PRECIO]]</f>
        <v>0</v>
      </c>
      <c r="N844" s="2">
        <f>+Tabla32[[#This Row],[SALIDAS]]*Tabla32[[#This Row],[PRECIO]]</f>
        <v>0</v>
      </c>
      <c r="O844" s="2">
        <f>+Tabla32[[#This Row],[BALANCE INICIAL2]]+Tabla32[[#This Row],[ENTRADAS3]]-Tabla32[[#This Row],[SALIDAS4]]</f>
        <v>17550</v>
      </c>
    </row>
    <row r="845" spans="1:15">
      <c r="A845" s="9"/>
      <c r="F845" s="9"/>
      <c r="I845" s="60"/>
      <c r="K845" s="2"/>
      <c r="L845" s="2">
        <f>SUBTOTAL(109,[BALANCE INICIAL2])</f>
        <v>9971031.049999997</v>
      </c>
      <c r="M845" s="2">
        <f>SUBTOTAL(109,[ENTRADAS3])</f>
        <v>637269.28</v>
      </c>
      <c r="N845" s="2">
        <f>SUBTOTAL(109,[SALIDAS4])</f>
        <v>1050389.9500000002</v>
      </c>
      <c r="O845" s="2">
        <f>SUBTOTAL(109,[TOTAL5])</f>
        <v>9557910.3799999952</v>
      </c>
    </row>
  </sheetData>
  <mergeCells count="5">
    <mergeCell ref="A6:C6"/>
    <mergeCell ref="A7:C7"/>
    <mergeCell ref="A15:C15"/>
    <mergeCell ref="G15:J15"/>
    <mergeCell ref="L15:O15"/>
  </mergeCells>
  <phoneticPr fontId="8" type="noConversion"/>
  <conditionalFormatting sqref="A242">
    <cfRule type="duplicateValues" dxfId="376" priority="5" stopIfTrue="1"/>
    <cfRule type="duplicateValues" dxfId="375" priority="6" stopIfTrue="1"/>
    <cfRule type="duplicateValues" dxfId="374" priority="7" stopIfTrue="1"/>
    <cfRule type="duplicateValues" dxfId="373" priority="8"/>
  </conditionalFormatting>
  <conditionalFormatting sqref="A243">
    <cfRule type="duplicateValues" dxfId="372" priority="1" stopIfTrue="1"/>
    <cfRule type="duplicateValues" dxfId="371" priority="2" stopIfTrue="1"/>
    <cfRule type="duplicateValues" dxfId="370" priority="3" stopIfTrue="1"/>
    <cfRule type="duplicateValues" dxfId="369" priority="4"/>
  </conditionalFormatting>
  <conditionalFormatting sqref="A563">
    <cfRule type="duplicateValues" dxfId="368" priority="9" stopIfTrue="1"/>
    <cfRule type="duplicateValues" dxfId="367" priority="10" stopIfTrue="1"/>
    <cfRule type="duplicateValues" dxfId="366" priority="11" stopIfTrue="1"/>
    <cfRule type="duplicateValues" dxfId="365" priority="12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6:P793"/>
  <sheetViews>
    <sheetView showGridLines="0" topLeftCell="A757" zoomScale="115" zoomScaleNormal="115" workbookViewId="0">
      <selection activeCell="D766" sqref="D766"/>
    </sheetView>
  </sheetViews>
  <sheetFormatPr baseColWidth="10" defaultRowHeight="14.4"/>
  <cols>
    <col min="1" max="1" width="10.109375" customWidth="1"/>
    <col min="2" max="2" width="19.109375" customWidth="1"/>
    <col min="3" max="3" width="24.6640625" customWidth="1"/>
    <col min="4" max="4" width="32.33203125" customWidth="1"/>
    <col min="5" max="5" width="20.44140625" customWidth="1"/>
    <col min="6" max="6" width="8.6640625" customWidth="1"/>
    <col min="7" max="7" width="13.44140625" customWidth="1"/>
    <col min="8" max="8" width="15.33203125" customWidth="1"/>
    <col min="9" max="9" width="10.44140625" customWidth="1"/>
    <col min="10" max="10" width="8.88671875" customWidth="1"/>
    <col min="11" max="11" width="13" customWidth="1"/>
    <col min="12" max="12" width="13.88671875" customWidth="1"/>
    <col min="13" max="13" width="17" customWidth="1"/>
    <col min="14" max="14" width="15" customWidth="1"/>
    <col min="15" max="15" width="16.5546875" customWidth="1"/>
    <col min="16" max="16" width="16.33203125" customWidth="1"/>
  </cols>
  <sheetData>
    <row r="6" spans="1:16" ht="18">
      <c r="A6" s="217" t="s">
        <v>21</v>
      </c>
      <c r="B6" s="217"/>
      <c r="C6" s="217"/>
    </row>
    <row r="7" spans="1:16" ht="18">
      <c r="A7" s="218" t="s">
        <v>22</v>
      </c>
      <c r="B7" s="218"/>
      <c r="C7" s="218"/>
    </row>
    <row r="9" spans="1:16">
      <c r="A9" s="7" t="s">
        <v>18</v>
      </c>
    </row>
    <row r="10" spans="1:16">
      <c r="A10" s="7" t="s">
        <v>19</v>
      </c>
      <c r="B10" s="4" t="s">
        <v>1016</v>
      </c>
    </row>
    <row r="11" spans="1:16" ht="43.2">
      <c r="A11" s="8" t="s">
        <v>20</v>
      </c>
      <c r="B11" s="6">
        <v>45473</v>
      </c>
    </row>
    <row r="14" spans="1:16" ht="15" thickBot="1"/>
    <row r="15" spans="1:16" ht="18.600000000000001" thickBot="1">
      <c r="A15" s="219" t="s">
        <v>14</v>
      </c>
      <c r="B15" s="220"/>
      <c r="C15" s="221"/>
      <c r="H15" s="222" t="s">
        <v>15</v>
      </c>
      <c r="I15" s="223"/>
      <c r="J15" s="223"/>
      <c r="K15" s="224"/>
      <c r="M15" s="225" t="s">
        <v>17</v>
      </c>
      <c r="N15" s="223"/>
      <c r="O15" s="223"/>
      <c r="P15" s="224"/>
    </row>
    <row r="16" spans="1:16" ht="28.2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1350</v>
      </c>
      <c r="G16" s="1" t="s">
        <v>10</v>
      </c>
      <c r="H16" s="46" t="s">
        <v>2</v>
      </c>
      <c r="I16" s="32" t="s">
        <v>3</v>
      </c>
      <c r="J16" s="33" t="s">
        <v>4</v>
      </c>
      <c r="K16" s="3" t="s">
        <v>16</v>
      </c>
      <c r="L16" s="1" t="s">
        <v>5</v>
      </c>
      <c r="M16" s="1" t="s">
        <v>6</v>
      </c>
      <c r="N16" s="1" t="s">
        <v>7</v>
      </c>
      <c r="O16" s="1" t="s">
        <v>8</v>
      </c>
      <c r="P16" s="1" t="s">
        <v>9</v>
      </c>
    </row>
    <row r="17" spans="1:16">
      <c r="A17" s="9" t="s">
        <v>1159</v>
      </c>
      <c r="B17" s="17" t="s">
        <v>1160</v>
      </c>
      <c r="C17" s="50" t="s">
        <v>1161</v>
      </c>
      <c r="D17" t="s">
        <v>1330</v>
      </c>
      <c r="F17" s="55" t="s">
        <v>1345</v>
      </c>
      <c r="G17" s="9" t="s">
        <v>820</v>
      </c>
      <c r="H17">
        <v>20</v>
      </c>
      <c r="I17">
        <v>0</v>
      </c>
      <c r="J17" s="34">
        <v>0</v>
      </c>
      <c r="K17">
        <f>+Tabla323[[#This Row],[BALANCE INICIAL]]+Tabla323[[#This Row],[ENTRADAS]]-Tabla323[[#This Row],[SALIDAS]]</f>
        <v>20</v>
      </c>
      <c r="L17" s="2">
        <v>48</v>
      </c>
      <c r="M17" s="2">
        <f>+Tabla323[[#This Row],[BALANCE INICIAL]]*Tabla323[[#This Row],[PRECIO]]</f>
        <v>960</v>
      </c>
      <c r="N17" s="2">
        <f>+Tabla323[[#This Row],[ENTRADAS]]*Tabla323[[#This Row],[PRECIO]]</f>
        <v>0</v>
      </c>
      <c r="O17" s="2">
        <f>+Tabla323[[#This Row],[SALIDAS]]*Tabla323[[#This Row],[PRECIO]]</f>
        <v>0</v>
      </c>
      <c r="P17" s="2">
        <f>+Tabla323[[#This Row],[BALANCE INICIAL2]]+Tabla323[[#This Row],[ENTRADAS3]]-Tabla323[[#This Row],[SALIDAS4]]</f>
        <v>960</v>
      </c>
    </row>
    <row r="18" spans="1:16">
      <c r="A18" s="9" t="s">
        <v>1159</v>
      </c>
      <c r="B18" s="17" t="s">
        <v>1160</v>
      </c>
      <c r="C18" s="50" t="s">
        <v>1161</v>
      </c>
      <c r="D18" t="s">
        <v>1331</v>
      </c>
      <c r="F18" s="55" t="s">
        <v>1345</v>
      </c>
      <c r="G18" s="9" t="s">
        <v>820</v>
      </c>
      <c r="H18">
        <v>44</v>
      </c>
      <c r="I18">
        <v>0</v>
      </c>
      <c r="J18" s="34">
        <v>0</v>
      </c>
      <c r="K18">
        <f>+Tabla323[[#This Row],[BALANCE INICIAL]]+Tabla323[[#This Row],[ENTRADAS]]-Tabla323[[#This Row],[SALIDAS]]</f>
        <v>44</v>
      </c>
      <c r="L18" s="2">
        <v>188.56</v>
      </c>
      <c r="M18" s="2">
        <f>+Tabla323[[#This Row],[BALANCE INICIAL]]*Tabla323[[#This Row],[PRECIO]]</f>
        <v>8296.64</v>
      </c>
      <c r="N18" s="2">
        <f>+Tabla323[[#This Row],[ENTRADAS]]*Tabla323[[#This Row],[PRECIO]]</f>
        <v>0</v>
      </c>
      <c r="O18" s="2">
        <f>+Tabla323[[#This Row],[SALIDAS]]*Tabla323[[#This Row],[PRECIO]]</f>
        <v>0</v>
      </c>
      <c r="P18" s="2">
        <f>+Tabla323[[#This Row],[BALANCE INICIAL2]]+Tabla323[[#This Row],[ENTRADAS3]]-Tabla323[[#This Row],[SALIDAS4]]</f>
        <v>8296.64</v>
      </c>
    </row>
    <row r="19" spans="1:16">
      <c r="A19" s="9" t="s">
        <v>1159</v>
      </c>
      <c r="B19" s="17" t="s">
        <v>1160</v>
      </c>
      <c r="C19" s="50" t="s">
        <v>1161</v>
      </c>
      <c r="D19" t="s">
        <v>1332</v>
      </c>
      <c r="F19" s="55" t="s">
        <v>1345</v>
      </c>
      <c r="G19" s="9" t="s">
        <v>820</v>
      </c>
      <c r="H19">
        <v>36</v>
      </c>
      <c r="I19">
        <v>0</v>
      </c>
      <c r="J19" s="34">
        <v>0</v>
      </c>
      <c r="K19">
        <f>+Tabla323[[#This Row],[BALANCE INICIAL]]+Tabla323[[#This Row],[ENTRADAS]]-Tabla323[[#This Row],[SALIDAS]]</f>
        <v>36</v>
      </c>
      <c r="L19" s="2">
        <v>283.89999999999998</v>
      </c>
      <c r="M19" s="2">
        <f>+Tabla323[[#This Row],[BALANCE INICIAL]]*Tabla323[[#This Row],[PRECIO]]</f>
        <v>10220.4</v>
      </c>
      <c r="N19" s="2">
        <f>+Tabla323[[#This Row],[ENTRADAS]]*Tabla323[[#This Row],[PRECIO]]</f>
        <v>0</v>
      </c>
      <c r="O19" s="2">
        <f>+Tabla323[[#This Row],[SALIDAS]]*Tabla323[[#This Row],[PRECIO]]</f>
        <v>0</v>
      </c>
      <c r="P19" s="2">
        <f>+Tabla323[[#This Row],[BALANCE INICIAL2]]+Tabla323[[#This Row],[ENTRADAS3]]-Tabla323[[#This Row],[SALIDAS4]]</f>
        <v>10220.4</v>
      </c>
    </row>
    <row r="20" spans="1:16">
      <c r="A20" s="9" t="s">
        <v>1159</v>
      </c>
      <c r="B20" s="17" t="s">
        <v>1160</v>
      </c>
      <c r="C20" s="50" t="s">
        <v>1161</v>
      </c>
      <c r="D20" t="s">
        <v>1412</v>
      </c>
      <c r="F20" s="55" t="s">
        <v>1345</v>
      </c>
      <c r="G20" s="9" t="s">
        <v>820</v>
      </c>
      <c r="H20">
        <v>20</v>
      </c>
      <c r="I20">
        <v>0</v>
      </c>
      <c r="J20" s="34">
        <v>0</v>
      </c>
      <c r="K20">
        <f>+Tabla323[[#This Row],[BALANCE INICIAL]]+Tabla323[[#This Row],[ENTRADAS]]-Tabla323[[#This Row],[SALIDAS]]</f>
        <v>20</v>
      </c>
      <c r="L20" s="2">
        <v>6.3</v>
      </c>
      <c r="M20" s="2">
        <f>+Tabla323[[#This Row],[BALANCE INICIAL]]*Tabla323[[#This Row],[PRECIO]]</f>
        <v>126</v>
      </c>
      <c r="N20" s="2">
        <f>+Tabla323[[#This Row],[ENTRADAS]]*Tabla323[[#This Row],[PRECIO]]</f>
        <v>0</v>
      </c>
      <c r="O20" s="2">
        <f>+Tabla323[[#This Row],[SALIDAS]]*Tabla323[[#This Row],[PRECIO]]</f>
        <v>0</v>
      </c>
      <c r="P20" s="2">
        <f>+Tabla323[[#This Row],[BALANCE INICIAL2]]+Tabla323[[#This Row],[ENTRADAS3]]-Tabla323[[#This Row],[SALIDAS4]]</f>
        <v>126</v>
      </c>
    </row>
    <row r="21" spans="1:16">
      <c r="A21" s="13" t="s">
        <v>33</v>
      </c>
      <c r="B21" s="17" t="s">
        <v>879</v>
      </c>
      <c r="C21" s="50" t="s">
        <v>106</v>
      </c>
      <c r="D21" t="s">
        <v>643</v>
      </c>
      <c r="F21" s="55" t="s">
        <v>1345</v>
      </c>
      <c r="G21" s="9" t="s">
        <v>870</v>
      </c>
      <c r="H21">
        <v>4</v>
      </c>
      <c r="I21">
        <v>0</v>
      </c>
      <c r="J21" s="34">
        <v>0</v>
      </c>
      <c r="K21">
        <f>+Tabla323[[#This Row],[BALANCE INICIAL]]+Tabla323[[#This Row],[ENTRADAS]]-Tabla323[[#This Row],[SALIDAS]]</f>
        <v>4</v>
      </c>
      <c r="L21" s="2">
        <v>450</v>
      </c>
      <c r="M21" s="2">
        <f>+Tabla323[[#This Row],[BALANCE INICIAL]]*Tabla323[[#This Row],[PRECIO]]</f>
        <v>1800</v>
      </c>
      <c r="N21" s="2">
        <f>+Tabla323[[#This Row],[ENTRADAS]]*Tabla323[[#This Row],[PRECIO]]</f>
        <v>0</v>
      </c>
      <c r="O21" s="2">
        <f>+Tabla323[[#This Row],[SALIDAS]]*Tabla323[[#This Row],[PRECIO]]</f>
        <v>0</v>
      </c>
      <c r="P21" s="2">
        <f>+Tabla323[[#This Row],[BALANCE INICIAL2]]+Tabla323[[#This Row],[ENTRADAS3]]-Tabla323[[#This Row],[SALIDAS4]]</f>
        <v>1800</v>
      </c>
    </row>
    <row r="22" spans="1:16">
      <c r="A22" s="13" t="s">
        <v>50</v>
      </c>
      <c r="B22" s="17" t="s">
        <v>902</v>
      </c>
      <c r="C22" s="49" t="s">
        <v>99</v>
      </c>
      <c r="D22" t="s">
        <v>1038</v>
      </c>
      <c r="E22" t="s">
        <v>1048</v>
      </c>
      <c r="F22" s="55" t="s">
        <v>1345</v>
      </c>
      <c r="G22" s="9" t="s">
        <v>825</v>
      </c>
      <c r="H22">
        <v>0</v>
      </c>
      <c r="I22">
        <v>0</v>
      </c>
      <c r="J22" s="34">
        <v>0</v>
      </c>
      <c r="K22">
        <f>+Tabla323[[#This Row],[BALANCE INICIAL]]+Tabla323[[#This Row],[ENTRADAS]]-Tabla323[[#This Row],[SALIDAS]]</f>
        <v>0</v>
      </c>
      <c r="L22" s="2">
        <v>2850</v>
      </c>
      <c r="M22" s="2">
        <f>+Tabla323[[#This Row],[BALANCE INICIAL]]*Tabla323[[#This Row],[PRECIO]]</f>
        <v>0</v>
      </c>
      <c r="N22" s="2">
        <f>+Tabla323[[#This Row],[ENTRADAS]]*Tabla323[[#This Row],[PRECIO]]</f>
        <v>0</v>
      </c>
      <c r="O22" s="2">
        <f>+Tabla323[[#This Row],[SALIDAS]]*Tabla323[[#This Row],[PRECIO]]</f>
        <v>0</v>
      </c>
      <c r="P22" s="2">
        <f>+Tabla323[[#This Row],[BALANCE INICIAL2]]+Tabla323[[#This Row],[ENTRADAS3]]-Tabla323[[#This Row],[SALIDAS4]]</f>
        <v>0</v>
      </c>
    </row>
    <row r="23" spans="1:16">
      <c r="A23" s="9" t="s">
        <v>50</v>
      </c>
      <c r="B23" s="17" t="s">
        <v>902</v>
      </c>
      <c r="C23" s="50" t="s">
        <v>99</v>
      </c>
      <c r="D23" t="s">
        <v>1333</v>
      </c>
      <c r="F23" s="55" t="s">
        <v>1345</v>
      </c>
      <c r="G23" s="9" t="s">
        <v>820</v>
      </c>
      <c r="H23">
        <v>2</v>
      </c>
      <c r="I23">
        <v>0</v>
      </c>
      <c r="J23" s="34">
        <v>0</v>
      </c>
      <c r="K23">
        <f>+Tabla323[[#This Row],[BALANCE INICIAL]]+Tabla323[[#This Row],[ENTRADAS]]-Tabla323[[#This Row],[SALIDAS]]</f>
        <v>2</v>
      </c>
      <c r="L23" s="2">
        <v>650</v>
      </c>
      <c r="M23" s="2">
        <f>+Tabla323[[#This Row],[BALANCE INICIAL]]*Tabla323[[#This Row],[PRECIO]]</f>
        <v>1300</v>
      </c>
      <c r="N23" s="2">
        <f>+Tabla323[[#This Row],[ENTRADAS]]*Tabla323[[#This Row],[PRECIO]]</f>
        <v>0</v>
      </c>
      <c r="O23" s="2">
        <f>+Tabla323[[#This Row],[SALIDAS]]*Tabla323[[#This Row],[PRECIO]]</f>
        <v>0</v>
      </c>
      <c r="P23" s="2">
        <f>+Tabla323[[#This Row],[BALANCE INICIAL2]]+Tabla323[[#This Row],[ENTRADAS3]]-Tabla323[[#This Row],[SALIDAS4]]</f>
        <v>1300</v>
      </c>
    </row>
    <row r="24" spans="1:16">
      <c r="A24" s="13" t="s">
        <v>50</v>
      </c>
      <c r="B24" s="17" t="s">
        <v>902</v>
      </c>
      <c r="C24" s="49" t="s">
        <v>99</v>
      </c>
      <c r="D24" t="s">
        <v>1039</v>
      </c>
      <c r="E24" t="s">
        <v>1048</v>
      </c>
      <c r="F24" s="55" t="s">
        <v>1345</v>
      </c>
      <c r="G24" s="9" t="s">
        <v>825</v>
      </c>
      <c r="H24">
        <v>4</v>
      </c>
      <c r="I24">
        <v>0</v>
      </c>
      <c r="J24" s="34">
        <v>0</v>
      </c>
      <c r="K24">
        <f>+Tabla323[[#This Row],[BALANCE INICIAL]]+Tabla323[[#This Row],[ENTRADAS]]-Tabla323[[#This Row],[SALIDAS]]</f>
        <v>4</v>
      </c>
      <c r="L24" s="2">
        <v>2900</v>
      </c>
      <c r="M24" s="2">
        <f>+Tabla323[[#This Row],[BALANCE INICIAL]]*Tabla323[[#This Row],[PRECIO]]</f>
        <v>11600</v>
      </c>
      <c r="N24" s="2">
        <f>+Tabla323[[#This Row],[ENTRADAS]]*Tabla323[[#This Row],[PRECIO]]</f>
        <v>0</v>
      </c>
      <c r="O24" s="2">
        <f>+Tabla323[[#This Row],[SALIDAS]]*Tabla323[[#This Row],[PRECIO]]</f>
        <v>0</v>
      </c>
      <c r="P24" s="2">
        <f>+Tabla323[[#This Row],[BALANCE INICIAL2]]+Tabla323[[#This Row],[ENTRADAS3]]-Tabla323[[#This Row],[SALIDAS4]]</f>
        <v>11600</v>
      </c>
    </row>
    <row r="25" spans="1:16">
      <c r="A25" s="9" t="s">
        <v>34</v>
      </c>
      <c r="B25" s="17" t="s">
        <v>877</v>
      </c>
      <c r="C25" s="50" t="s">
        <v>80</v>
      </c>
      <c r="D25" t="s">
        <v>1334</v>
      </c>
      <c r="F25" s="55" t="s">
        <v>1345</v>
      </c>
      <c r="G25" s="9" t="s">
        <v>820</v>
      </c>
      <c r="H25">
        <v>1</v>
      </c>
      <c r="I25">
        <v>0</v>
      </c>
      <c r="J25" s="34">
        <v>0</v>
      </c>
      <c r="K25">
        <f>+Tabla323[[#This Row],[BALANCE INICIAL]]+Tabla323[[#This Row],[ENTRADAS]]-Tabla323[[#This Row],[SALIDAS]]</f>
        <v>1</v>
      </c>
      <c r="L25" s="2">
        <v>259.52999999999997</v>
      </c>
      <c r="M25" s="2">
        <f>+Tabla323[[#This Row],[BALANCE INICIAL]]*Tabla323[[#This Row],[PRECIO]]</f>
        <v>259.52999999999997</v>
      </c>
      <c r="N25" s="2">
        <f>+Tabla323[[#This Row],[ENTRADAS]]*Tabla323[[#This Row],[PRECIO]]</f>
        <v>0</v>
      </c>
      <c r="O25" s="2">
        <f>+Tabla323[[#This Row],[SALIDAS]]*Tabla323[[#This Row],[PRECIO]]</f>
        <v>0</v>
      </c>
      <c r="P25" s="2">
        <f>+Tabla323[[#This Row],[BALANCE INICIAL2]]+Tabla323[[#This Row],[ENTRADAS3]]-Tabla323[[#This Row],[SALIDAS4]]</f>
        <v>259.52999999999997</v>
      </c>
    </row>
    <row r="26" spans="1:16" ht="13.5" customHeight="1">
      <c r="A26" s="9" t="s">
        <v>34</v>
      </c>
      <c r="B26" s="17" t="s">
        <v>877</v>
      </c>
      <c r="C26" s="50" t="s">
        <v>80</v>
      </c>
      <c r="D26" t="s">
        <v>1321</v>
      </c>
      <c r="F26" s="55" t="s">
        <v>1345</v>
      </c>
      <c r="G26" s="9" t="s">
        <v>820</v>
      </c>
      <c r="H26">
        <v>14</v>
      </c>
      <c r="I26">
        <v>0</v>
      </c>
      <c r="J26" s="34">
        <v>0</v>
      </c>
      <c r="K26">
        <f>+Tabla323[[#This Row],[BALANCE INICIAL]]+Tabla323[[#This Row],[ENTRADAS]]-Tabla323[[#This Row],[SALIDAS]]</f>
        <v>14</v>
      </c>
      <c r="L26" s="2">
        <v>9.76</v>
      </c>
      <c r="M26" s="2">
        <f>+Tabla323[[#This Row],[BALANCE INICIAL]]*Tabla323[[#This Row],[PRECIO]]</f>
        <v>136.63999999999999</v>
      </c>
      <c r="N26" s="2">
        <f>+Tabla323[[#This Row],[ENTRADAS]]*Tabla323[[#This Row],[PRECIO]]</f>
        <v>0</v>
      </c>
      <c r="O26" s="2">
        <f>+Tabla323[[#This Row],[SALIDAS]]*Tabla323[[#This Row],[PRECIO]]</f>
        <v>0</v>
      </c>
      <c r="P26" s="2">
        <f>+Tabla323[[#This Row],[BALANCE INICIAL2]]+Tabla323[[#This Row],[ENTRADAS3]]-Tabla323[[#This Row],[SALIDAS4]]</f>
        <v>136.63999999999999</v>
      </c>
    </row>
    <row r="27" spans="1:16">
      <c r="A27" s="9" t="s">
        <v>34</v>
      </c>
      <c r="B27" s="17" t="s">
        <v>877</v>
      </c>
      <c r="C27" s="50" t="s">
        <v>80</v>
      </c>
      <c r="D27" t="s">
        <v>1322</v>
      </c>
      <c r="F27" s="55" t="s">
        <v>1345</v>
      </c>
      <c r="G27" s="9" t="s">
        <v>820</v>
      </c>
      <c r="H27">
        <v>13</v>
      </c>
      <c r="I27">
        <v>0</v>
      </c>
      <c r="J27" s="34">
        <v>0</v>
      </c>
      <c r="K27">
        <f>+Tabla323[[#This Row],[BALANCE INICIAL]]+Tabla323[[#This Row],[ENTRADAS]]-Tabla323[[#This Row],[SALIDAS]]</f>
        <v>13</v>
      </c>
      <c r="L27" s="2">
        <v>13.93</v>
      </c>
      <c r="M27" s="2">
        <f>+Tabla323[[#This Row],[BALANCE INICIAL]]*Tabla323[[#This Row],[PRECIO]]</f>
        <v>181.09</v>
      </c>
      <c r="N27" s="2">
        <f>+Tabla323[[#This Row],[ENTRADAS]]*Tabla323[[#This Row],[PRECIO]]</f>
        <v>0</v>
      </c>
      <c r="O27" s="2">
        <f>+Tabla323[[#This Row],[SALIDAS]]*Tabla323[[#This Row],[PRECIO]]</f>
        <v>0</v>
      </c>
      <c r="P27" s="2">
        <f>+Tabla323[[#This Row],[BALANCE INICIAL2]]+Tabla323[[#This Row],[ENTRADAS3]]-Tabla323[[#This Row],[SALIDAS4]]</f>
        <v>181.09</v>
      </c>
    </row>
    <row r="28" spans="1:16" ht="15" customHeight="1">
      <c r="A28" s="9" t="s">
        <v>34</v>
      </c>
      <c r="B28" s="17" t="s">
        <v>877</v>
      </c>
      <c r="C28" s="50" t="s">
        <v>80</v>
      </c>
      <c r="D28" t="s">
        <v>1413</v>
      </c>
      <c r="F28" s="55" t="s">
        <v>1345</v>
      </c>
      <c r="G28" s="9" t="s">
        <v>820</v>
      </c>
      <c r="H28">
        <v>13</v>
      </c>
      <c r="I28">
        <v>0</v>
      </c>
      <c r="J28" s="34">
        <v>0</v>
      </c>
      <c r="K28">
        <f>+Tabla323[[#This Row],[BALANCE INICIAL]]+Tabla323[[#This Row],[ENTRADAS]]-Tabla323[[#This Row],[SALIDAS]]</f>
        <v>13</v>
      </c>
      <c r="L28" s="2">
        <v>13.93</v>
      </c>
      <c r="M28" s="2">
        <f>+Tabla323[[#This Row],[BALANCE INICIAL]]*Tabla323[[#This Row],[PRECIO]]</f>
        <v>181.09</v>
      </c>
      <c r="N28" s="2">
        <f>+Tabla323[[#This Row],[ENTRADAS]]*Tabla323[[#This Row],[PRECIO]]</f>
        <v>0</v>
      </c>
      <c r="O28" s="2">
        <f>+Tabla323[[#This Row],[SALIDAS]]*Tabla323[[#This Row],[PRECIO]]</f>
        <v>0</v>
      </c>
      <c r="P28" s="2">
        <f>+Tabla323[[#This Row],[BALANCE INICIAL2]]+Tabla323[[#This Row],[ENTRADAS3]]-Tabla323[[#This Row],[SALIDAS4]]</f>
        <v>181.09</v>
      </c>
    </row>
    <row r="29" spans="1:16" ht="15" customHeight="1">
      <c r="A29" s="9" t="s">
        <v>26</v>
      </c>
      <c r="B29" s="47" t="s">
        <v>887</v>
      </c>
      <c r="C29" s="50" t="s">
        <v>66</v>
      </c>
      <c r="D29" t="s">
        <v>1323</v>
      </c>
      <c r="F29" s="55" t="s">
        <v>1345</v>
      </c>
      <c r="G29" s="9" t="s">
        <v>820</v>
      </c>
      <c r="H29">
        <v>20</v>
      </c>
      <c r="I29">
        <v>0</v>
      </c>
      <c r="J29" s="34">
        <v>0</v>
      </c>
      <c r="K29">
        <f>+Tabla323[[#This Row],[BALANCE INICIAL]]+Tabla323[[#This Row],[ENTRADAS]]-Tabla323[[#This Row],[SALIDAS]]</f>
        <v>20</v>
      </c>
      <c r="L29" s="2">
        <v>18.54</v>
      </c>
      <c r="M29" s="2">
        <f>+Tabla323[[#This Row],[BALANCE INICIAL]]*Tabla323[[#This Row],[PRECIO]]</f>
        <v>370.79999999999995</v>
      </c>
      <c r="N29" s="2">
        <f>+Tabla323[[#This Row],[ENTRADAS]]*Tabla323[[#This Row],[PRECIO]]</f>
        <v>0</v>
      </c>
      <c r="O29" s="2">
        <f>+Tabla323[[#This Row],[SALIDAS]]*Tabla323[[#This Row],[PRECIO]]</f>
        <v>0</v>
      </c>
      <c r="P29" s="2">
        <f>+Tabla323[[#This Row],[BALANCE INICIAL2]]+Tabla323[[#This Row],[ENTRADAS3]]-Tabla323[[#This Row],[SALIDAS4]]</f>
        <v>370.79999999999995</v>
      </c>
    </row>
    <row r="30" spans="1:16" ht="15" customHeight="1">
      <c r="A30" s="9" t="s">
        <v>29</v>
      </c>
      <c r="B30" s="47" t="s">
        <v>878</v>
      </c>
      <c r="C30" s="50" t="s">
        <v>102</v>
      </c>
      <c r="D30" t="s">
        <v>1324</v>
      </c>
      <c r="E30" t="s">
        <v>1054</v>
      </c>
      <c r="F30" s="55" t="s">
        <v>1345</v>
      </c>
      <c r="G30" s="9" t="s">
        <v>1409</v>
      </c>
      <c r="H30">
        <v>1414</v>
      </c>
      <c r="I30">
        <v>0</v>
      </c>
      <c r="J30" s="34">
        <v>608</v>
      </c>
      <c r="K30">
        <f>+Tabla323[[#This Row],[BALANCE INICIAL]]+Tabla323[[#This Row],[ENTRADAS]]-Tabla323[[#This Row],[SALIDAS]]</f>
        <v>806</v>
      </c>
      <c r="L30" s="2">
        <v>115</v>
      </c>
      <c r="M30" s="2">
        <f>+Tabla323[[#This Row],[BALANCE INICIAL]]*Tabla323[[#This Row],[PRECIO]]</f>
        <v>162610</v>
      </c>
      <c r="N30" s="2">
        <f>+Tabla323[[#This Row],[ENTRADAS]]*Tabla323[[#This Row],[PRECIO]]</f>
        <v>0</v>
      </c>
      <c r="O30" s="2">
        <f>+Tabla323[[#This Row],[SALIDAS]]*Tabla323[[#This Row],[PRECIO]]</f>
        <v>69920</v>
      </c>
      <c r="P30" s="2">
        <f>+Tabla323[[#This Row],[BALANCE INICIAL2]]+Tabla323[[#This Row],[ENTRADAS3]]-Tabla323[[#This Row],[SALIDAS4]]</f>
        <v>92690</v>
      </c>
    </row>
    <row r="31" spans="1:16" ht="15" customHeight="1">
      <c r="A31" s="9" t="s">
        <v>999</v>
      </c>
      <c r="B31" s="17" t="s">
        <v>875</v>
      </c>
      <c r="C31" s="50" t="s">
        <v>1000</v>
      </c>
      <c r="D31" t="s">
        <v>996</v>
      </c>
      <c r="E31" t="s">
        <v>998</v>
      </c>
      <c r="F31" s="55" t="s">
        <v>1345</v>
      </c>
      <c r="G31" s="9" t="s">
        <v>1411</v>
      </c>
      <c r="H31">
        <v>0</v>
      </c>
      <c r="I31">
        <v>0</v>
      </c>
      <c r="J31" s="34">
        <v>0</v>
      </c>
      <c r="K31">
        <f>+Tabla323[[#This Row],[BALANCE INICIAL]]+Tabla323[[#This Row],[ENTRADAS]]-Tabla323[[#This Row],[SALIDAS]]</f>
        <v>0</v>
      </c>
      <c r="L31" s="2">
        <v>233</v>
      </c>
      <c r="M31" s="2">
        <f>+Tabla323[[#This Row],[BALANCE INICIAL]]*Tabla323[[#This Row],[PRECIO]]</f>
        <v>0</v>
      </c>
      <c r="N31" s="2">
        <f>+Tabla323[[#This Row],[ENTRADAS]]*Tabla323[[#This Row],[PRECIO]]</f>
        <v>0</v>
      </c>
      <c r="O31" s="2">
        <f>+Tabla323[[#This Row],[SALIDAS]]*Tabla323[[#This Row],[PRECIO]]</f>
        <v>0</v>
      </c>
      <c r="P31" s="2">
        <f>+Tabla323[[#This Row],[BALANCE INICIAL2]]+Tabla323[[#This Row],[ENTRADAS3]]-Tabla323[[#This Row],[SALIDAS4]]</f>
        <v>0</v>
      </c>
    </row>
    <row r="32" spans="1:16" ht="15" customHeight="1">
      <c r="A32" s="9" t="s">
        <v>999</v>
      </c>
      <c r="B32" s="17" t="s">
        <v>875</v>
      </c>
      <c r="C32" s="50" t="s">
        <v>1000</v>
      </c>
      <c r="D32" t="s">
        <v>1325</v>
      </c>
      <c r="F32" s="55" t="s">
        <v>1345</v>
      </c>
      <c r="G32" s="9" t="s">
        <v>1403</v>
      </c>
      <c r="H32">
        <v>19</v>
      </c>
      <c r="I32">
        <v>0</v>
      </c>
      <c r="J32" s="34">
        <v>1</v>
      </c>
      <c r="K32">
        <f>+Tabla323[[#This Row],[BALANCE INICIAL]]+Tabla323[[#This Row],[ENTRADAS]]-Tabla323[[#This Row],[SALIDAS]]</f>
        <v>18</v>
      </c>
      <c r="L32" s="2">
        <v>150</v>
      </c>
      <c r="M32" s="2">
        <f>+Tabla323[[#This Row],[BALANCE INICIAL]]*Tabla323[[#This Row],[PRECIO]]</f>
        <v>2850</v>
      </c>
      <c r="N32" s="2">
        <f>+Tabla323[[#This Row],[ENTRADAS]]*Tabla323[[#This Row],[PRECIO]]</f>
        <v>0</v>
      </c>
      <c r="O32" s="2">
        <f>+Tabla323[[#This Row],[SALIDAS]]*Tabla323[[#This Row],[PRECIO]]</f>
        <v>150</v>
      </c>
      <c r="P32" s="2">
        <f>+Tabla323[[#This Row],[BALANCE INICIAL2]]+Tabla323[[#This Row],[ENTRADAS3]]-Tabla323[[#This Row],[SALIDAS4]]</f>
        <v>2700</v>
      </c>
    </row>
    <row r="33" spans="1:16" ht="15" customHeight="1">
      <c r="A33" s="9" t="s">
        <v>999</v>
      </c>
      <c r="B33" s="17" t="s">
        <v>875</v>
      </c>
      <c r="C33" s="50" t="s">
        <v>1000</v>
      </c>
      <c r="D33" t="s">
        <v>1326</v>
      </c>
      <c r="F33" s="55" t="s">
        <v>1345</v>
      </c>
      <c r="G33" s="9" t="s">
        <v>1411</v>
      </c>
      <c r="H33">
        <v>4000</v>
      </c>
      <c r="I33">
        <v>0</v>
      </c>
      <c r="J33" s="34">
        <v>0</v>
      </c>
      <c r="K33">
        <f>+Tabla323[[#This Row],[BALANCE INICIAL]]+Tabla323[[#This Row],[ENTRADAS]]-Tabla323[[#This Row],[SALIDAS]]</f>
        <v>4000</v>
      </c>
      <c r="L33" s="2">
        <v>8.2799999999999994</v>
      </c>
      <c r="M33" s="2">
        <f>+Tabla323[[#This Row],[BALANCE INICIAL]]*Tabla323[[#This Row],[PRECIO]]</f>
        <v>33120</v>
      </c>
      <c r="N33" s="2">
        <f>+Tabla323[[#This Row],[ENTRADAS]]*Tabla323[[#This Row],[PRECIO]]</f>
        <v>0</v>
      </c>
      <c r="O33" s="2">
        <f>+Tabla323[[#This Row],[SALIDAS]]*Tabla323[[#This Row],[PRECIO]]</f>
        <v>0</v>
      </c>
      <c r="P33" s="2">
        <f>+Tabla323[[#This Row],[BALANCE INICIAL2]]+Tabla323[[#This Row],[ENTRADAS3]]-Tabla323[[#This Row],[SALIDAS4]]</f>
        <v>33120</v>
      </c>
    </row>
    <row r="34" spans="1:16" ht="15" customHeight="1">
      <c r="A34" s="9" t="s">
        <v>29</v>
      </c>
      <c r="B34" s="47" t="s">
        <v>878</v>
      </c>
      <c r="C34" s="50" t="s">
        <v>102</v>
      </c>
      <c r="D34" t="s">
        <v>1327</v>
      </c>
      <c r="F34" s="55" t="s">
        <v>1345</v>
      </c>
      <c r="G34" s="9" t="s">
        <v>865</v>
      </c>
      <c r="H34">
        <v>2</v>
      </c>
      <c r="I34">
        <v>0</v>
      </c>
      <c r="J34" s="34">
        <v>0</v>
      </c>
      <c r="K34">
        <f>+Tabla323[[#This Row],[BALANCE INICIAL]]+Tabla323[[#This Row],[ENTRADAS]]-Tabla323[[#This Row],[SALIDAS]]</f>
        <v>2</v>
      </c>
      <c r="L34" s="2">
        <v>174</v>
      </c>
      <c r="M34" s="2">
        <f>+Tabla323[[#This Row],[BALANCE INICIAL]]*Tabla323[[#This Row],[PRECIO]]</f>
        <v>348</v>
      </c>
      <c r="N34" s="2">
        <f>+Tabla323[[#This Row],[ENTRADAS]]*Tabla323[[#This Row],[PRECIO]]</f>
        <v>0</v>
      </c>
      <c r="O34" s="2">
        <f>+Tabla323[[#This Row],[SALIDAS]]*Tabla323[[#This Row],[PRECIO]]</f>
        <v>0</v>
      </c>
      <c r="P34" s="2">
        <f>+Tabla323[[#This Row],[BALANCE INICIAL2]]+Tabla323[[#This Row],[ENTRADAS3]]-Tabla323[[#This Row],[SALIDAS4]]</f>
        <v>348</v>
      </c>
    </row>
    <row r="35" spans="1:16" ht="15" customHeight="1">
      <c r="A35" s="35" t="s">
        <v>27</v>
      </c>
      <c r="B35" s="17" t="s">
        <v>889</v>
      </c>
      <c r="C35" s="51" t="s">
        <v>1139</v>
      </c>
      <c r="D35" t="s">
        <v>1405</v>
      </c>
      <c r="F35" s="55" t="s">
        <v>1345</v>
      </c>
      <c r="G35" s="9" t="s">
        <v>825</v>
      </c>
      <c r="H35">
        <v>51</v>
      </c>
      <c r="I35">
        <v>0</v>
      </c>
      <c r="J35" s="34">
        <v>19</v>
      </c>
      <c r="K35">
        <f>+Tabla323[[#This Row],[BALANCE INICIAL]]+Tabla323[[#This Row],[ENTRADAS]]-Tabla323[[#This Row],[SALIDAS]]</f>
        <v>32</v>
      </c>
      <c r="L35" s="2">
        <v>335</v>
      </c>
      <c r="M35" s="2">
        <f>+Tabla323[[#This Row],[BALANCE INICIAL]]*Tabla323[[#This Row],[PRECIO]]</f>
        <v>17085</v>
      </c>
      <c r="N35" s="2">
        <f>+Tabla323[[#This Row],[ENTRADAS]]*Tabla323[[#This Row],[PRECIO]]</f>
        <v>0</v>
      </c>
      <c r="O35" s="2">
        <f>+Tabla323[[#This Row],[SALIDAS]]*Tabla323[[#This Row],[PRECIO]]</f>
        <v>6365</v>
      </c>
      <c r="P35" s="2">
        <f>+Tabla323[[#This Row],[BALANCE INICIAL2]]+Tabla323[[#This Row],[ENTRADAS3]]-Tabla323[[#This Row],[SALIDAS4]]</f>
        <v>10720</v>
      </c>
    </row>
    <row r="36" spans="1:16" ht="15" customHeight="1">
      <c r="A36" s="39" t="s">
        <v>28</v>
      </c>
      <c r="B36" s="40" t="s">
        <v>884</v>
      </c>
      <c r="C36" s="52" t="s">
        <v>74</v>
      </c>
      <c r="D36" t="s">
        <v>1081</v>
      </c>
      <c r="E36" t="s">
        <v>1060</v>
      </c>
      <c r="F36" s="55" t="s">
        <v>1345</v>
      </c>
      <c r="G36" s="9" t="s">
        <v>839</v>
      </c>
      <c r="H36">
        <v>0</v>
      </c>
      <c r="I36">
        <v>0</v>
      </c>
      <c r="J36" s="34">
        <v>0</v>
      </c>
      <c r="K36">
        <f>+Tabla323[[#This Row],[BALANCE INICIAL]]+Tabla323[[#This Row],[ENTRADAS]]-Tabla323[[#This Row],[SALIDAS]]</f>
        <v>0</v>
      </c>
      <c r="L36" s="2">
        <v>325</v>
      </c>
      <c r="M36" s="2">
        <f>+Tabla323[[#This Row],[BALANCE INICIAL]]*Tabla323[[#This Row],[PRECIO]]</f>
        <v>0</v>
      </c>
      <c r="N36" s="2">
        <f>+Tabla323[[#This Row],[ENTRADAS]]*Tabla323[[#This Row],[PRECIO]]</f>
        <v>0</v>
      </c>
      <c r="O36" s="2">
        <f>+Tabla323[[#This Row],[SALIDAS]]*Tabla323[[#This Row],[PRECIO]]</f>
        <v>0</v>
      </c>
      <c r="P36" s="2">
        <f>+Tabla323[[#This Row],[BALANCE INICIAL2]]+Tabla323[[#This Row],[ENTRADAS3]]-Tabla323[[#This Row],[SALIDAS4]]</f>
        <v>0</v>
      </c>
    </row>
    <row r="37" spans="1:16" ht="15" customHeight="1">
      <c r="A37" s="9" t="s">
        <v>29</v>
      </c>
      <c r="B37" s="47" t="s">
        <v>878</v>
      </c>
      <c r="C37" s="50" t="s">
        <v>102</v>
      </c>
      <c r="D37" t="s">
        <v>486</v>
      </c>
      <c r="F37" s="55" t="s">
        <v>1345</v>
      </c>
      <c r="G37" s="9" t="s">
        <v>865</v>
      </c>
      <c r="H37">
        <v>22</v>
      </c>
      <c r="I37">
        <v>0</v>
      </c>
      <c r="J37" s="34">
        <v>0</v>
      </c>
      <c r="K37">
        <f>+Tabla323[[#This Row],[BALANCE INICIAL]]+Tabla323[[#This Row],[ENTRADAS]]-Tabla323[[#This Row],[SALIDAS]]</f>
        <v>22</v>
      </c>
      <c r="L37" s="2">
        <v>355.93</v>
      </c>
      <c r="M37" s="2">
        <f>+Tabla323[[#This Row],[BALANCE INICIAL]]*Tabla323[[#This Row],[PRECIO]]</f>
        <v>7830.46</v>
      </c>
      <c r="N37" s="2">
        <f>+Tabla323[[#This Row],[ENTRADAS]]*Tabla323[[#This Row],[PRECIO]]</f>
        <v>0</v>
      </c>
      <c r="O37" s="2">
        <f>+Tabla323[[#This Row],[SALIDAS]]*Tabla323[[#This Row],[PRECIO]]</f>
        <v>0</v>
      </c>
      <c r="P37" s="2">
        <f>+Tabla323[[#This Row],[BALANCE INICIAL2]]+Tabla323[[#This Row],[ENTRADAS3]]-Tabla323[[#This Row],[SALIDAS4]]</f>
        <v>7830.46</v>
      </c>
    </row>
    <row r="38" spans="1:16" ht="15" customHeight="1">
      <c r="A38" s="9" t="s">
        <v>1159</v>
      </c>
      <c r="B38" s="17" t="s">
        <v>1160</v>
      </c>
      <c r="C38" s="50" t="s">
        <v>1161</v>
      </c>
      <c r="D38" t="s">
        <v>1329</v>
      </c>
      <c r="F38" s="55" t="s">
        <v>1345</v>
      </c>
      <c r="G38" s="9" t="s">
        <v>820</v>
      </c>
      <c r="H38">
        <v>1</v>
      </c>
      <c r="I38">
        <v>0</v>
      </c>
      <c r="J38" s="34">
        <v>0</v>
      </c>
      <c r="K38">
        <f>+Tabla323[[#This Row],[BALANCE INICIAL]]+Tabla323[[#This Row],[ENTRADAS]]-Tabla323[[#This Row],[SALIDAS]]</f>
        <v>1</v>
      </c>
      <c r="L38" s="2">
        <v>618.30999999999995</v>
      </c>
      <c r="M38" s="2">
        <f>+Tabla323[[#This Row],[BALANCE INICIAL]]*Tabla323[[#This Row],[PRECIO]]</f>
        <v>618.30999999999995</v>
      </c>
      <c r="N38" s="2">
        <f>+Tabla323[[#This Row],[ENTRADAS]]*Tabla323[[#This Row],[PRECIO]]</f>
        <v>0</v>
      </c>
      <c r="O38" s="2">
        <f>+Tabla323[[#This Row],[SALIDAS]]*Tabla323[[#This Row],[PRECIO]]</f>
        <v>0</v>
      </c>
      <c r="P38" s="2">
        <f>+Tabla323[[#This Row],[BALANCE INICIAL2]]+Tabla323[[#This Row],[ENTRADAS3]]-Tabla323[[#This Row],[SALIDAS4]]</f>
        <v>618.30999999999995</v>
      </c>
    </row>
    <row r="39" spans="1:16" ht="15" customHeight="1">
      <c r="A39" s="9" t="s">
        <v>1159</v>
      </c>
      <c r="B39" s="17" t="s">
        <v>1160</v>
      </c>
      <c r="C39" s="50" t="s">
        <v>1161</v>
      </c>
      <c r="D39" t="s">
        <v>1328</v>
      </c>
      <c r="F39" s="55" t="s">
        <v>1345</v>
      </c>
      <c r="G39" s="9" t="s">
        <v>820</v>
      </c>
      <c r="H39">
        <v>2</v>
      </c>
      <c r="I39">
        <v>0</v>
      </c>
      <c r="J39" s="34">
        <v>0</v>
      </c>
      <c r="K39">
        <f>+Tabla323[[#This Row],[BALANCE INICIAL]]+Tabla323[[#This Row],[ENTRADAS]]-Tabla323[[#This Row],[SALIDAS]]</f>
        <v>2</v>
      </c>
      <c r="L39" s="2">
        <v>466.44</v>
      </c>
      <c r="M39" s="2">
        <f>+Tabla323[[#This Row],[BALANCE INICIAL]]*Tabla323[[#This Row],[PRECIO]]</f>
        <v>932.88</v>
      </c>
      <c r="N39" s="2">
        <f>+Tabla323[[#This Row],[ENTRADAS]]*Tabla323[[#This Row],[PRECIO]]</f>
        <v>0</v>
      </c>
      <c r="O39" s="2">
        <f>+Tabla323[[#This Row],[SALIDAS]]*Tabla323[[#This Row],[PRECIO]]</f>
        <v>0</v>
      </c>
      <c r="P39" s="2">
        <f>+Tabla323[[#This Row],[BALANCE INICIAL2]]+Tabla323[[#This Row],[ENTRADAS3]]-Tabla323[[#This Row],[SALIDAS4]]</f>
        <v>932.88</v>
      </c>
    </row>
    <row r="40" spans="1:16" ht="15" customHeight="1">
      <c r="A40" s="13" t="s">
        <v>33</v>
      </c>
      <c r="B40" s="17" t="s">
        <v>879</v>
      </c>
      <c r="C40" s="50" t="s">
        <v>106</v>
      </c>
      <c r="D40" t="s">
        <v>1046</v>
      </c>
      <c r="E40" t="s">
        <v>1048</v>
      </c>
      <c r="F40" s="55" t="s">
        <v>1345</v>
      </c>
      <c r="G40" s="9" t="s">
        <v>825</v>
      </c>
      <c r="H40">
        <v>1</v>
      </c>
      <c r="I40">
        <v>0</v>
      </c>
      <c r="J40" s="34">
        <v>0</v>
      </c>
      <c r="K40">
        <f>+Tabla323[[#This Row],[BALANCE INICIAL]]+Tabla323[[#This Row],[ENTRADAS]]-Tabla323[[#This Row],[SALIDAS]]</f>
        <v>1</v>
      </c>
      <c r="L40" s="2">
        <v>1400</v>
      </c>
      <c r="M40" s="2">
        <f>+Tabla323[[#This Row],[BALANCE INICIAL]]*Tabla323[[#This Row],[PRECIO]]</f>
        <v>1400</v>
      </c>
      <c r="N40" s="2">
        <f>+Tabla323[[#This Row],[ENTRADAS]]*Tabla323[[#This Row],[PRECIO]]</f>
        <v>0</v>
      </c>
      <c r="O40" s="2">
        <f>+Tabla323[[#This Row],[SALIDAS]]*Tabla323[[#This Row],[PRECIO]]</f>
        <v>0</v>
      </c>
      <c r="P40" s="2">
        <f>+Tabla323[[#This Row],[BALANCE INICIAL2]]+Tabla323[[#This Row],[ENTRADAS3]]-Tabla323[[#This Row],[SALIDAS4]]</f>
        <v>1400</v>
      </c>
    </row>
    <row r="41" spans="1:16" ht="15" customHeight="1">
      <c r="A41" s="9" t="s">
        <v>29</v>
      </c>
      <c r="B41" s="47" t="s">
        <v>878</v>
      </c>
      <c r="C41" s="50" t="s">
        <v>102</v>
      </c>
      <c r="D41" t="s">
        <v>487</v>
      </c>
      <c r="F41" s="55" t="s">
        <v>1345</v>
      </c>
      <c r="G41" s="9" t="s">
        <v>865</v>
      </c>
      <c r="H41">
        <v>1</v>
      </c>
      <c r="I41">
        <v>0</v>
      </c>
      <c r="J41" s="34">
        <v>0</v>
      </c>
      <c r="K41">
        <f>+Tabla323[[#This Row],[BALANCE INICIAL]]+Tabla323[[#This Row],[ENTRADAS]]-Tabla323[[#This Row],[SALIDAS]]</f>
        <v>1</v>
      </c>
      <c r="L41" s="2">
        <v>103.95</v>
      </c>
      <c r="M41" s="2">
        <f>+Tabla323[[#This Row],[BALANCE INICIAL]]*Tabla323[[#This Row],[PRECIO]]</f>
        <v>103.95</v>
      </c>
      <c r="N41" s="2">
        <f>+Tabla323[[#This Row],[ENTRADAS]]*Tabla323[[#This Row],[PRECIO]]</f>
        <v>0</v>
      </c>
      <c r="O41" s="2">
        <f>+Tabla323[[#This Row],[SALIDAS]]*Tabla323[[#This Row],[PRECIO]]</f>
        <v>0</v>
      </c>
      <c r="P41" s="2">
        <f>+Tabla323[[#This Row],[BALANCE INICIAL2]]+Tabla323[[#This Row],[ENTRADAS3]]-Tabla323[[#This Row],[SALIDAS4]]</f>
        <v>103.95</v>
      </c>
    </row>
    <row r="42" spans="1:16" ht="15" customHeight="1">
      <c r="A42" s="13" t="s">
        <v>43</v>
      </c>
      <c r="B42" s="17" t="s">
        <v>954</v>
      </c>
      <c r="C42" s="49" t="s">
        <v>89</v>
      </c>
      <c r="D42" t="s">
        <v>1022</v>
      </c>
      <c r="E42" t="s">
        <v>1020</v>
      </c>
      <c r="F42" s="55" t="s">
        <v>1345</v>
      </c>
      <c r="G42" s="9" t="s">
        <v>820</v>
      </c>
      <c r="H42">
        <v>93</v>
      </c>
      <c r="I42">
        <v>0</v>
      </c>
      <c r="J42" s="34">
        <v>24</v>
      </c>
      <c r="K42">
        <f>+Tabla323[[#This Row],[BALANCE INICIAL]]+Tabla323[[#This Row],[ENTRADAS]]-Tabla323[[#This Row],[SALIDAS]]</f>
        <v>69</v>
      </c>
      <c r="L42" s="2">
        <v>110</v>
      </c>
      <c r="M42" s="2">
        <f>+Tabla323[[#This Row],[BALANCE INICIAL]]*Tabla323[[#This Row],[PRECIO]]</f>
        <v>10230</v>
      </c>
      <c r="N42" s="2">
        <f>+Tabla323[[#This Row],[ENTRADAS]]*Tabla323[[#This Row],[PRECIO]]</f>
        <v>0</v>
      </c>
      <c r="O42" s="2">
        <f>+Tabla323[[#This Row],[SALIDAS]]*Tabla323[[#This Row],[PRECIO]]</f>
        <v>2640</v>
      </c>
      <c r="P42" s="2">
        <f>+Tabla323[[#This Row],[BALANCE INICIAL2]]+Tabla323[[#This Row],[ENTRADAS3]]-Tabla323[[#This Row],[SALIDAS4]]</f>
        <v>7590</v>
      </c>
    </row>
    <row r="43" spans="1:16" ht="15" customHeight="1">
      <c r="A43" s="9" t="s">
        <v>31</v>
      </c>
      <c r="B43" s="47" t="s">
        <v>897</v>
      </c>
      <c r="C43" s="50" t="s">
        <v>69</v>
      </c>
      <c r="D43" t="s">
        <v>123</v>
      </c>
      <c r="F43" s="55" t="s">
        <v>1345</v>
      </c>
      <c r="G43" s="9" t="s">
        <v>825</v>
      </c>
      <c r="H43">
        <v>57</v>
      </c>
      <c r="I43">
        <v>0</v>
      </c>
      <c r="J43" s="34">
        <v>0</v>
      </c>
      <c r="K43">
        <f>+Tabla323[[#This Row],[BALANCE INICIAL]]+Tabla323[[#This Row],[ENTRADAS]]-Tabla323[[#This Row],[SALIDAS]]</f>
        <v>57</v>
      </c>
      <c r="L43" s="2">
        <v>125</v>
      </c>
      <c r="M43" s="2">
        <f>+Tabla323[[#This Row],[BALANCE INICIAL]]*Tabla323[[#This Row],[PRECIO]]</f>
        <v>7125</v>
      </c>
      <c r="N43" s="2">
        <f>+Tabla323[[#This Row],[ENTRADAS]]*Tabla323[[#This Row],[PRECIO]]</f>
        <v>0</v>
      </c>
      <c r="O43" s="2">
        <f>+Tabla323[[#This Row],[SALIDAS]]*Tabla323[[#This Row],[PRECIO]]</f>
        <v>0</v>
      </c>
      <c r="P43" s="2">
        <f>+Tabla323[[#This Row],[BALANCE INICIAL2]]+Tabla323[[#This Row],[ENTRADAS3]]-Tabla323[[#This Row],[SALIDAS4]]</f>
        <v>7125</v>
      </c>
    </row>
    <row r="44" spans="1:16" ht="15" customHeight="1">
      <c r="A44" s="9" t="s">
        <v>59</v>
      </c>
      <c r="B44" s="17" t="s">
        <v>880</v>
      </c>
      <c r="C44" s="50" t="s">
        <v>107</v>
      </c>
      <c r="D44" t="s">
        <v>644</v>
      </c>
      <c r="F44" s="55" t="s">
        <v>1345</v>
      </c>
      <c r="G44" s="9" t="s">
        <v>820</v>
      </c>
      <c r="H44">
        <v>4</v>
      </c>
      <c r="I44">
        <v>0</v>
      </c>
      <c r="J44" s="34">
        <v>0</v>
      </c>
      <c r="K44">
        <f>+Tabla323[[#This Row],[BALANCE INICIAL]]+Tabla323[[#This Row],[ENTRADAS]]-Tabla323[[#This Row],[SALIDAS]]</f>
        <v>4</v>
      </c>
      <c r="L44" s="2">
        <v>325</v>
      </c>
      <c r="M44" s="2">
        <f>+Tabla323[[#This Row],[BALANCE INICIAL]]*Tabla323[[#This Row],[PRECIO]]</f>
        <v>1300</v>
      </c>
      <c r="N44" s="2">
        <f>+Tabla323[[#This Row],[ENTRADAS]]*Tabla323[[#This Row],[PRECIO]]</f>
        <v>0</v>
      </c>
      <c r="O44" s="2">
        <f>+Tabla323[[#This Row],[SALIDAS]]*Tabla323[[#This Row],[PRECIO]]</f>
        <v>0</v>
      </c>
      <c r="P44" s="2">
        <f>+Tabla323[[#This Row],[BALANCE INICIAL2]]+Tabla323[[#This Row],[ENTRADAS3]]-Tabla323[[#This Row],[SALIDAS4]]</f>
        <v>1300</v>
      </c>
    </row>
    <row r="45" spans="1:16" ht="15" customHeight="1">
      <c r="A45" s="13" t="s">
        <v>26</v>
      </c>
      <c r="B45" s="17" t="s">
        <v>887</v>
      </c>
      <c r="C45" s="49" t="s">
        <v>70</v>
      </c>
      <c r="D45" t="s">
        <v>1027</v>
      </c>
      <c r="E45" t="s">
        <v>1028</v>
      </c>
      <c r="F45" s="55" t="s">
        <v>1345</v>
      </c>
      <c r="G45" s="9" t="s">
        <v>820</v>
      </c>
      <c r="H45">
        <v>0</v>
      </c>
      <c r="I45">
        <v>0</v>
      </c>
      <c r="J45" s="34">
        <v>0</v>
      </c>
      <c r="K45">
        <f>+Tabla323[[#This Row],[BALANCE INICIAL]]+Tabla323[[#This Row],[ENTRADAS]]-Tabla323[[#This Row],[SALIDAS]]</f>
        <v>0</v>
      </c>
      <c r="L45" s="2">
        <v>6000</v>
      </c>
      <c r="M45" s="2">
        <f>+Tabla323[[#This Row],[BALANCE INICIAL]]*Tabla323[[#This Row],[PRECIO]]</f>
        <v>0</v>
      </c>
      <c r="N45" s="2">
        <f>+Tabla323[[#This Row],[ENTRADAS]]*Tabla323[[#This Row],[PRECIO]]</f>
        <v>0</v>
      </c>
      <c r="O45" s="2">
        <f>+Tabla323[[#This Row],[SALIDAS]]*Tabla323[[#This Row],[PRECIO]]</f>
        <v>0</v>
      </c>
      <c r="P45" s="2">
        <f>+Tabla323[[#This Row],[BALANCE INICIAL2]]+Tabla323[[#This Row],[ENTRADAS3]]-Tabla323[[#This Row],[SALIDAS4]]</f>
        <v>0</v>
      </c>
    </row>
    <row r="46" spans="1:16" ht="15" customHeight="1">
      <c r="A46" s="35" t="s">
        <v>27</v>
      </c>
      <c r="B46" s="17" t="s">
        <v>889</v>
      </c>
      <c r="C46" s="51" t="s">
        <v>1139</v>
      </c>
      <c r="D46" t="s">
        <v>1319</v>
      </c>
      <c r="F46" s="55" t="s">
        <v>1345</v>
      </c>
      <c r="G46" s="9" t="s">
        <v>820</v>
      </c>
      <c r="H46">
        <v>100</v>
      </c>
      <c r="I46">
        <v>0</v>
      </c>
      <c r="J46" s="34">
        <v>0</v>
      </c>
      <c r="K46">
        <f>+Tabla323[[#This Row],[BALANCE INICIAL]]+Tabla323[[#This Row],[ENTRADAS]]-Tabla323[[#This Row],[SALIDAS]]</f>
        <v>100</v>
      </c>
      <c r="L46" s="2">
        <v>50.4</v>
      </c>
      <c r="M46" s="2">
        <f>+Tabla323[[#This Row],[BALANCE INICIAL]]*Tabla323[[#This Row],[PRECIO]]</f>
        <v>5040</v>
      </c>
      <c r="N46" s="2">
        <f>+Tabla323[[#This Row],[ENTRADAS]]*Tabla323[[#This Row],[PRECIO]]</f>
        <v>0</v>
      </c>
      <c r="O46" s="2">
        <f>+Tabla323[[#This Row],[SALIDAS]]*Tabla323[[#This Row],[PRECIO]]</f>
        <v>0</v>
      </c>
      <c r="P46" s="2">
        <f>+Tabla323[[#This Row],[BALANCE INICIAL2]]+Tabla323[[#This Row],[ENTRADAS3]]-Tabla323[[#This Row],[SALIDAS4]]</f>
        <v>5040</v>
      </c>
    </row>
    <row r="47" spans="1:16" ht="15" customHeight="1">
      <c r="A47" s="9" t="s">
        <v>1424</v>
      </c>
      <c r="B47" s="47" t="s">
        <v>1425</v>
      </c>
      <c r="C47" s="50" t="s">
        <v>1426</v>
      </c>
      <c r="D47" t="s">
        <v>1316</v>
      </c>
      <c r="F47" s="55" t="s">
        <v>1345</v>
      </c>
      <c r="G47" s="9" t="s">
        <v>820</v>
      </c>
      <c r="H47">
        <v>15</v>
      </c>
      <c r="I47">
        <v>0</v>
      </c>
      <c r="J47" s="34">
        <v>0</v>
      </c>
      <c r="K47">
        <f>+Tabla323[[#This Row],[BALANCE INICIAL]]+Tabla323[[#This Row],[ENTRADAS]]-Tabla323[[#This Row],[SALIDAS]]</f>
        <v>15</v>
      </c>
      <c r="L47" s="2">
        <v>250</v>
      </c>
      <c r="M47" s="2">
        <f>+Tabla323[[#This Row],[BALANCE INICIAL]]*Tabla323[[#This Row],[PRECIO]]</f>
        <v>3750</v>
      </c>
      <c r="N47" s="2">
        <f>+Tabla323[[#This Row],[ENTRADAS]]*Tabla323[[#This Row],[PRECIO]]</f>
        <v>0</v>
      </c>
      <c r="O47" s="2">
        <f>+Tabla323[[#This Row],[SALIDAS]]*Tabla323[[#This Row],[PRECIO]]</f>
        <v>0</v>
      </c>
      <c r="P47" s="2">
        <f>+Tabla323[[#This Row],[BALANCE INICIAL2]]+Tabla323[[#This Row],[ENTRADAS3]]-Tabla323[[#This Row],[SALIDAS4]]</f>
        <v>3750</v>
      </c>
    </row>
    <row r="48" spans="1:16" ht="15" customHeight="1">
      <c r="A48" s="9" t="s">
        <v>29</v>
      </c>
      <c r="B48" s="47" t="s">
        <v>878</v>
      </c>
      <c r="C48" s="50" t="s">
        <v>102</v>
      </c>
      <c r="D48" t="s">
        <v>488</v>
      </c>
      <c r="F48" s="55" t="s">
        <v>1345</v>
      </c>
      <c r="G48" s="9" t="s">
        <v>865</v>
      </c>
      <c r="H48">
        <v>2</v>
      </c>
      <c r="I48">
        <v>0</v>
      </c>
      <c r="J48" s="34">
        <v>0</v>
      </c>
      <c r="K48">
        <f>+Tabla323[[#This Row],[BALANCE INICIAL]]+Tabla323[[#This Row],[ENTRADAS]]-Tabla323[[#This Row],[SALIDAS]]</f>
        <v>2</v>
      </c>
      <c r="L48" s="2">
        <v>395</v>
      </c>
      <c r="M48" s="2">
        <f>+Tabla323[[#This Row],[BALANCE INICIAL]]*Tabla323[[#This Row],[PRECIO]]</f>
        <v>790</v>
      </c>
      <c r="N48" s="2">
        <f>+Tabla323[[#This Row],[ENTRADAS]]*Tabla323[[#This Row],[PRECIO]]</f>
        <v>0</v>
      </c>
      <c r="O48" s="2">
        <f>+Tabla323[[#This Row],[SALIDAS]]*Tabla323[[#This Row],[PRECIO]]</f>
        <v>0</v>
      </c>
      <c r="P48" s="2">
        <f>+Tabla323[[#This Row],[BALANCE INICIAL2]]+Tabla323[[#This Row],[ENTRADAS3]]-Tabla323[[#This Row],[SALIDAS4]]</f>
        <v>790</v>
      </c>
    </row>
    <row r="49" spans="1:16" ht="15" customHeight="1">
      <c r="A49" s="9" t="s">
        <v>29</v>
      </c>
      <c r="B49" s="47" t="s">
        <v>878</v>
      </c>
      <c r="C49" s="50" t="s">
        <v>102</v>
      </c>
      <c r="D49" t="s">
        <v>489</v>
      </c>
      <c r="F49" s="55" t="s">
        <v>1345</v>
      </c>
      <c r="G49" s="9" t="s">
        <v>865</v>
      </c>
      <c r="H49">
        <v>1</v>
      </c>
      <c r="I49">
        <v>0</v>
      </c>
      <c r="J49" s="34">
        <v>0</v>
      </c>
      <c r="K49">
        <f>+Tabla323[[#This Row],[BALANCE INICIAL]]+Tabla323[[#This Row],[ENTRADAS]]-Tabla323[[#This Row],[SALIDAS]]</f>
        <v>1</v>
      </c>
      <c r="L49" s="2">
        <v>395</v>
      </c>
      <c r="M49" s="2">
        <f>+Tabla323[[#This Row],[BALANCE INICIAL]]*Tabla323[[#This Row],[PRECIO]]</f>
        <v>395</v>
      </c>
      <c r="N49" s="2">
        <f>+Tabla323[[#This Row],[ENTRADAS]]*Tabla323[[#This Row],[PRECIO]]</f>
        <v>0</v>
      </c>
      <c r="O49" s="2">
        <f>+Tabla323[[#This Row],[SALIDAS]]*Tabla323[[#This Row],[PRECIO]]</f>
        <v>0</v>
      </c>
      <c r="P49" s="2">
        <f>+Tabla323[[#This Row],[BALANCE INICIAL2]]+Tabla323[[#This Row],[ENTRADAS3]]-Tabla323[[#This Row],[SALIDAS4]]</f>
        <v>395</v>
      </c>
    </row>
    <row r="50" spans="1:16" ht="15" customHeight="1">
      <c r="A50" s="35" t="s">
        <v>27</v>
      </c>
      <c r="B50" s="17" t="s">
        <v>889</v>
      </c>
      <c r="C50" s="51" t="s">
        <v>1139</v>
      </c>
      <c r="D50" t="s">
        <v>1320</v>
      </c>
      <c r="F50" s="55" t="s">
        <v>1345</v>
      </c>
      <c r="G50" s="9" t="s">
        <v>820</v>
      </c>
      <c r="H50">
        <v>300</v>
      </c>
      <c r="I50">
        <v>0</v>
      </c>
      <c r="J50" s="34">
        <v>0</v>
      </c>
      <c r="K50">
        <f>+Tabla323[[#This Row],[BALANCE INICIAL]]+Tabla323[[#This Row],[ENTRADAS]]-Tabla323[[#This Row],[SALIDAS]]</f>
        <v>300</v>
      </c>
      <c r="L50" s="2">
        <v>91</v>
      </c>
      <c r="M50" s="2">
        <f>+Tabla323[[#This Row],[BALANCE INICIAL]]*Tabla323[[#This Row],[PRECIO]]</f>
        <v>27300</v>
      </c>
      <c r="N50" s="2">
        <f>+Tabla323[[#This Row],[ENTRADAS]]*Tabla323[[#This Row],[PRECIO]]</f>
        <v>0</v>
      </c>
      <c r="O50" s="2">
        <f>+Tabla323[[#This Row],[SALIDAS]]*Tabla323[[#This Row],[PRECIO]]</f>
        <v>0</v>
      </c>
      <c r="P50" s="2">
        <f>+Tabla323[[#This Row],[BALANCE INICIAL2]]+Tabla323[[#This Row],[ENTRADAS3]]-Tabla323[[#This Row],[SALIDAS4]]</f>
        <v>27300</v>
      </c>
    </row>
    <row r="51" spans="1:16" ht="15" customHeight="1">
      <c r="A51" s="9" t="s">
        <v>59</v>
      </c>
      <c r="B51" s="17" t="s">
        <v>880</v>
      </c>
      <c r="C51" s="50" t="s">
        <v>107</v>
      </c>
      <c r="D51" t="s">
        <v>645</v>
      </c>
      <c r="F51" s="55" t="s">
        <v>1345</v>
      </c>
      <c r="G51" s="9" t="s">
        <v>820</v>
      </c>
      <c r="H51">
        <v>3</v>
      </c>
      <c r="I51">
        <v>0</v>
      </c>
      <c r="J51" s="34">
        <v>0</v>
      </c>
      <c r="K51">
        <f>+Tabla323[[#This Row],[BALANCE INICIAL]]+Tabla323[[#This Row],[ENTRADAS]]-Tabla323[[#This Row],[SALIDAS]]</f>
        <v>3</v>
      </c>
      <c r="L51" s="2">
        <v>850</v>
      </c>
      <c r="M51" s="2">
        <f>+Tabla323[[#This Row],[BALANCE INICIAL]]*Tabla323[[#This Row],[PRECIO]]</f>
        <v>2550</v>
      </c>
      <c r="N51" s="2">
        <f>+Tabla323[[#This Row],[ENTRADAS]]*Tabla323[[#This Row],[PRECIO]]</f>
        <v>0</v>
      </c>
      <c r="O51" s="2">
        <f>+Tabla323[[#This Row],[SALIDAS]]*Tabla323[[#This Row],[PRECIO]]</f>
        <v>0</v>
      </c>
      <c r="P51" s="2">
        <f>+Tabla323[[#This Row],[BALANCE INICIAL2]]+Tabla323[[#This Row],[ENTRADAS3]]-Tabla323[[#This Row],[SALIDAS4]]</f>
        <v>2550</v>
      </c>
    </row>
    <row r="52" spans="1:16" ht="15" customHeight="1">
      <c r="A52" s="9" t="s">
        <v>1159</v>
      </c>
      <c r="B52" s="17" t="s">
        <v>1160</v>
      </c>
      <c r="C52" s="50" t="s">
        <v>1161</v>
      </c>
      <c r="D52" t="s">
        <v>1317</v>
      </c>
      <c r="F52" s="55" t="s">
        <v>1345</v>
      </c>
      <c r="G52" s="9" t="s">
        <v>820</v>
      </c>
      <c r="H52">
        <v>1</v>
      </c>
      <c r="I52">
        <v>0</v>
      </c>
      <c r="J52" s="34">
        <v>0</v>
      </c>
      <c r="K52">
        <f>+Tabla323[[#This Row],[BALANCE INICIAL]]+Tabla323[[#This Row],[ENTRADAS]]-Tabla323[[#This Row],[SALIDAS]]</f>
        <v>1</v>
      </c>
      <c r="L52" s="2">
        <v>86.74</v>
      </c>
      <c r="M52" s="2">
        <f>+Tabla323[[#This Row],[BALANCE INICIAL]]*Tabla323[[#This Row],[PRECIO]]</f>
        <v>86.74</v>
      </c>
      <c r="N52" s="2">
        <f>+Tabla323[[#This Row],[ENTRADAS]]*Tabla323[[#This Row],[PRECIO]]</f>
        <v>0</v>
      </c>
      <c r="O52" s="2">
        <f>+Tabla323[[#This Row],[SALIDAS]]*Tabla323[[#This Row],[PRECIO]]</f>
        <v>0</v>
      </c>
      <c r="P52" s="2">
        <f>+Tabla323[[#This Row],[BALANCE INICIAL2]]+Tabla323[[#This Row],[ENTRADAS3]]-Tabla323[[#This Row],[SALIDAS4]]</f>
        <v>86.74</v>
      </c>
    </row>
    <row r="53" spans="1:16" ht="15" customHeight="1">
      <c r="A53" s="39" t="s">
        <v>28</v>
      </c>
      <c r="B53" s="40" t="s">
        <v>884</v>
      </c>
      <c r="C53" s="52" t="s">
        <v>74</v>
      </c>
      <c r="D53" t="s">
        <v>1449</v>
      </c>
      <c r="F53" s="55" t="s">
        <v>1345</v>
      </c>
      <c r="G53" s="9" t="s">
        <v>820</v>
      </c>
      <c r="H53">
        <v>7</v>
      </c>
      <c r="I53">
        <v>0</v>
      </c>
      <c r="J53" s="34">
        <v>0</v>
      </c>
      <c r="K53">
        <f>+Tabla323[[#This Row],[BALANCE INICIAL]]+Tabla323[[#This Row],[ENTRADAS]]-Tabla323[[#This Row],[SALIDAS]]</f>
        <v>7</v>
      </c>
      <c r="L53" s="2">
        <v>524.13</v>
      </c>
      <c r="M53" s="2">
        <f>+Tabla323[[#This Row],[BALANCE INICIAL]]*Tabla323[[#This Row],[PRECIO]]</f>
        <v>3668.91</v>
      </c>
      <c r="N53" s="2">
        <f>+Tabla323[[#This Row],[ENTRADAS]]*Tabla323[[#This Row],[PRECIO]]</f>
        <v>0</v>
      </c>
      <c r="O53" s="2">
        <f>+Tabla323[[#This Row],[SALIDAS]]*Tabla323[[#This Row],[PRECIO]]</f>
        <v>0</v>
      </c>
      <c r="P53" s="2">
        <f>+Tabla323[[#This Row],[BALANCE INICIAL2]]+Tabla323[[#This Row],[ENTRADAS3]]-Tabla323[[#This Row],[SALIDAS4]]</f>
        <v>3668.91</v>
      </c>
    </row>
    <row r="54" spans="1:16" ht="15" customHeight="1">
      <c r="A54" s="39" t="s">
        <v>28</v>
      </c>
      <c r="B54" s="40" t="s">
        <v>884</v>
      </c>
      <c r="C54" s="52" t="s">
        <v>74</v>
      </c>
      <c r="D54" t="s">
        <v>1318</v>
      </c>
      <c r="F54" s="55" t="s">
        <v>1345</v>
      </c>
      <c r="G54" s="9" t="s">
        <v>820</v>
      </c>
      <c r="H54">
        <v>1</v>
      </c>
      <c r="I54">
        <v>0</v>
      </c>
      <c r="J54" s="34">
        <v>0</v>
      </c>
      <c r="K54">
        <f>+Tabla323[[#This Row],[BALANCE INICIAL]]+Tabla323[[#This Row],[ENTRADAS]]-Tabla323[[#This Row],[SALIDAS]]</f>
        <v>1</v>
      </c>
      <c r="L54" s="2">
        <v>244</v>
      </c>
      <c r="M54" s="2">
        <f>+Tabla323[[#This Row],[BALANCE INICIAL]]*Tabla323[[#This Row],[PRECIO]]</f>
        <v>244</v>
      </c>
      <c r="N54" s="2">
        <f>+Tabla323[[#This Row],[ENTRADAS]]*Tabla323[[#This Row],[PRECIO]]</f>
        <v>0</v>
      </c>
      <c r="O54" s="2">
        <f>+Tabla323[[#This Row],[SALIDAS]]*Tabla323[[#This Row],[PRECIO]]</f>
        <v>0</v>
      </c>
      <c r="P54" s="2">
        <f>+Tabla323[[#This Row],[BALANCE INICIAL2]]+Tabla323[[#This Row],[ENTRADAS3]]-Tabla323[[#This Row],[SALIDAS4]]</f>
        <v>244</v>
      </c>
    </row>
    <row r="55" spans="1:16" ht="15" customHeight="1">
      <c r="A55" s="9" t="s">
        <v>29</v>
      </c>
      <c r="B55" s="47" t="s">
        <v>878</v>
      </c>
      <c r="C55" s="50" t="s">
        <v>102</v>
      </c>
      <c r="D55" t="s">
        <v>534</v>
      </c>
      <c r="F55" s="55" t="s">
        <v>1345</v>
      </c>
      <c r="G55" s="9" t="s">
        <v>834</v>
      </c>
      <c r="H55">
        <v>3</v>
      </c>
      <c r="I55">
        <v>0</v>
      </c>
      <c r="J55" s="34">
        <v>0</v>
      </c>
      <c r="K55">
        <f>+Tabla323[[#This Row],[BALANCE INICIAL]]+Tabla323[[#This Row],[ENTRADAS]]-Tabla323[[#This Row],[SALIDAS]]</f>
        <v>3</v>
      </c>
      <c r="L55" s="2">
        <v>271</v>
      </c>
      <c r="M55" s="2">
        <f>+Tabla323[[#This Row],[BALANCE INICIAL]]*Tabla323[[#This Row],[PRECIO]]</f>
        <v>813</v>
      </c>
      <c r="N55" s="2">
        <f>+Tabla323[[#This Row],[ENTRADAS]]*Tabla323[[#This Row],[PRECIO]]</f>
        <v>0</v>
      </c>
      <c r="O55" s="2">
        <f>+Tabla323[[#This Row],[SALIDAS]]*Tabla323[[#This Row],[PRECIO]]</f>
        <v>0</v>
      </c>
      <c r="P55" s="2">
        <f>+Tabla323[[#This Row],[BALANCE INICIAL2]]+Tabla323[[#This Row],[ENTRADAS3]]-Tabla323[[#This Row],[SALIDAS4]]</f>
        <v>813</v>
      </c>
    </row>
    <row r="56" spans="1:16" ht="15" customHeight="1">
      <c r="A56" s="9" t="s">
        <v>29</v>
      </c>
      <c r="B56" s="47" t="s">
        <v>878</v>
      </c>
      <c r="C56" s="50" t="s">
        <v>102</v>
      </c>
      <c r="D56" t="s">
        <v>535</v>
      </c>
      <c r="F56" s="55" t="s">
        <v>1345</v>
      </c>
      <c r="G56" s="9" t="s">
        <v>834</v>
      </c>
      <c r="H56">
        <v>3</v>
      </c>
      <c r="I56">
        <v>0</v>
      </c>
      <c r="J56" s="34">
        <v>0</v>
      </c>
      <c r="K56">
        <f>+Tabla323[[#This Row],[BALANCE INICIAL]]+Tabla323[[#This Row],[ENTRADAS]]-Tabla323[[#This Row],[SALIDAS]]</f>
        <v>3</v>
      </c>
      <c r="L56" s="2">
        <v>90</v>
      </c>
      <c r="M56" s="2">
        <f>+Tabla323[[#This Row],[BALANCE INICIAL]]*Tabla323[[#This Row],[PRECIO]]</f>
        <v>270</v>
      </c>
      <c r="N56" s="2">
        <f>+Tabla323[[#This Row],[ENTRADAS]]*Tabla323[[#This Row],[PRECIO]]</f>
        <v>0</v>
      </c>
      <c r="O56" s="2">
        <f>+Tabla323[[#This Row],[SALIDAS]]*Tabla323[[#This Row],[PRECIO]]</f>
        <v>0</v>
      </c>
      <c r="P56" s="2">
        <f>+Tabla323[[#This Row],[BALANCE INICIAL2]]+Tabla323[[#This Row],[ENTRADAS3]]-Tabla323[[#This Row],[SALIDAS4]]</f>
        <v>270</v>
      </c>
    </row>
    <row r="57" spans="1:16" ht="15" customHeight="1">
      <c r="A57" s="9" t="s">
        <v>29</v>
      </c>
      <c r="B57" s="47" t="s">
        <v>878</v>
      </c>
      <c r="C57" s="50" t="s">
        <v>102</v>
      </c>
      <c r="D57" t="s">
        <v>536</v>
      </c>
      <c r="F57" s="55" t="s">
        <v>1345</v>
      </c>
      <c r="G57" s="9" t="s">
        <v>834</v>
      </c>
      <c r="H57">
        <v>2</v>
      </c>
      <c r="I57">
        <v>0</v>
      </c>
      <c r="J57" s="34">
        <v>0</v>
      </c>
      <c r="K57">
        <f>+Tabla323[[#This Row],[BALANCE INICIAL]]+Tabla323[[#This Row],[ENTRADAS]]-Tabla323[[#This Row],[SALIDAS]]</f>
        <v>2</v>
      </c>
      <c r="L57" s="2">
        <v>90</v>
      </c>
      <c r="M57" s="2">
        <f>+Tabla323[[#This Row],[BALANCE INICIAL]]*Tabla323[[#This Row],[PRECIO]]</f>
        <v>180</v>
      </c>
      <c r="N57" s="2">
        <f>+Tabla323[[#This Row],[ENTRADAS]]*Tabla323[[#This Row],[PRECIO]]</f>
        <v>0</v>
      </c>
      <c r="O57" s="2">
        <f>+Tabla323[[#This Row],[SALIDAS]]*Tabla323[[#This Row],[PRECIO]]</f>
        <v>0</v>
      </c>
      <c r="P57" s="2">
        <f>+Tabla323[[#This Row],[BALANCE INICIAL2]]+Tabla323[[#This Row],[ENTRADAS3]]-Tabla323[[#This Row],[SALIDAS4]]</f>
        <v>180</v>
      </c>
    </row>
    <row r="58" spans="1:16" ht="15" customHeight="1">
      <c r="A58" s="13" t="s">
        <v>34</v>
      </c>
      <c r="B58" s="17" t="s">
        <v>877</v>
      </c>
      <c r="C58" s="49" t="s">
        <v>80</v>
      </c>
      <c r="D58" t="s">
        <v>1053</v>
      </c>
      <c r="E58">
        <v>0</v>
      </c>
      <c r="F58" s="55" t="s">
        <v>1345</v>
      </c>
      <c r="G58" s="9" t="s">
        <v>820</v>
      </c>
      <c r="H58">
        <v>43</v>
      </c>
      <c r="I58">
        <v>0</v>
      </c>
      <c r="J58" s="34">
        <v>10</v>
      </c>
      <c r="K58">
        <f>+Tabla323[[#This Row],[BALANCE INICIAL]]+Tabla323[[#This Row],[ENTRADAS]]-Tabla323[[#This Row],[SALIDAS]]</f>
        <v>33</v>
      </c>
      <c r="L58" s="2">
        <v>1</v>
      </c>
      <c r="M58" s="2">
        <f>+Tabla323[[#This Row],[BALANCE INICIAL]]*Tabla323[[#This Row],[PRECIO]]</f>
        <v>43</v>
      </c>
      <c r="N58" s="2">
        <f>+Tabla323[[#This Row],[ENTRADAS]]*Tabla323[[#This Row],[PRECIO]]</f>
        <v>0</v>
      </c>
      <c r="O58" s="2">
        <f>+Tabla323[[#This Row],[SALIDAS]]*Tabla323[[#This Row],[PRECIO]]</f>
        <v>10</v>
      </c>
      <c r="P58" s="2">
        <f>+Tabla323[[#This Row],[BALANCE INICIAL2]]+Tabla323[[#This Row],[ENTRADAS3]]-Tabla323[[#This Row],[SALIDAS4]]</f>
        <v>33</v>
      </c>
    </row>
    <row r="59" spans="1:16" ht="15" customHeight="1">
      <c r="A59" s="9" t="s">
        <v>29</v>
      </c>
      <c r="B59" s="47" t="s">
        <v>878</v>
      </c>
      <c r="C59" s="50" t="s">
        <v>102</v>
      </c>
      <c r="D59" t="s">
        <v>537</v>
      </c>
      <c r="F59" s="55" t="s">
        <v>1345</v>
      </c>
      <c r="G59" s="9" t="s">
        <v>866</v>
      </c>
      <c r="H59">
        <v>15</v>
      </c>
      <c r="I59">
        <v>0</v>
      </c>
      <c r="J59" s="34">
        <v>0</v>
      </c>
      <c r="K59">
        <f>+Tabla323[[#This Row],[BALANCE INICIAL]]+Tabla323[[#This Row],[ENTRADAS]]-Tabla323[[#This Row],[SALIDAS]]</f>
        <v>15</v>
      </c>
      <c r="L59" s="2">
        <v>50</v>
      </c>
      <c r="M59" s="2">
        <f>+Tabla323[[#This Row],[BALANCE INICIAL]]*Tabla323[[#This Row],[PRECIO]]</f>
        <v>750</v>
      </c>
      <c r="N59" s="2">
        <f>+Tabla323[[#This Row],[ENTRADAS]]*Tabla323[[#This Row],[PRECIO]]</f>
        <v>0</v>
      </c>
      <c r="O59" s="2">
        <f>+Tabla323[[#This Row],[SALIDAS]]*Tabla323[[#This Row],[PRECIO]]</f>
        <v>0</v>
      </c>
      <c r="P59" s="2">
        <f>+Tabla323[[#This Row],[BALANCE INICIAL2]]+Tabla323[[#This Row],[ENTRADAS3]]-Tabla323[[#This Row],[SALIDAS4]]</f>
        <v>750</v>
      </c>
    </row>
    <row r="60" spans="1:16" ht="15" customHeight="1">
      <c r="A60" s="9" t="s">
        <v>29</v>
      </c>
      <c r="B60" s="47" t="s">
        <v>878</v>
      </c>
      <c r="C60" s="50" t="s">
        <v>102</v>
      </c>
      <c r="D60" t="s">
        <v>128</v>
      </c>
      <c r="F60" s="55" t="s">
        <v>1345</v>
      </c>
      <c r="G60" s="9" t="s">
        <v>827</v>
      </c>
      <c r="H60">
        <v>178</v>
      </c>
      <c r="I60">
        <v>0</v>
      </c>
      <c r="J60" s="34">
        <v>53</v>
      </c>
      <c r="K60">
        <f>+Tabla323[[#This Row],[BALANCE INICIAL]]+Tabla323[[#This Row],[ENTRADAS]]-Tabla323[[#This Row],[SALIDAS]]</f>
        <v>125</v>
      </c>
      <c r="L60" s="2">
        <v>125</v>
      </c>
      <c r="M60" s="2">
        <f>+Tabla323[[#This Row],[BALANCE INICIAL]]*Tabla323[[#This Row],[PRECIO]]</f>
        <v>22250</v>
      </c>
      <c r="N60" s="2">
        <f>+Tabla323[[#This Row],[ENTRADAS]]*Tabla323[[#This Row],[PRECIO]]</f>
        <v>0</v>
      </c>
      <c r="O60" s="2">
        <f>+Tabla323[[#This Row],[SALIDAS]]*Tabla323[[#This Row],[PRECIO]]</f>
        <v>6625</v>
      </c>
      <c r="P60" s="2">
        <f>+Tabla323[[#This Row],[BALANCE INICIAL2]]+Tabla323[[#This Row],[ENTRADAS3]]-Tabla323[[#This Row],[SALIDAS4]]</f>
        <v>15625</v>
      </c>
    </row>
    <row r="61" spans="1:16" ht="15" customHeight="1">
      <c r="A61" s="39" t="s">
        <v>1387</v>
      </c>
      <c r="B61" s="40" t="s">
        <v>1388</v>
      </c>
      <c r="C61" s="52" t="s">
        <v>1389</v>
      </c>
      <c r="D61" t="s">
        <v>1364</v>
      </c>
      <c r="F61" s="55" t="s">
        <v>1345</v>
      </c>
      <c r="G61" s="9" t="s">
        <v>834</v>
      </c>
      <c r="H61">
        <v>2</v>
      </c>
      <c r="I61">
        <v>0</v>
      </c>
      <c r="J61" s="34">
        <v>0</v>
      </c>
      <c r="K61">
        <f>+Tabla323[[#This Row],[BALANCE INICIAL]]+Tabla323[[#This Row],[ENTRADAS]]-Tabla323[[#This Row],[SALIDAS]]</f>
        <v>2</v>
      </c>
      <c r="L61" s="2">
        <v>750</v>
      </c>
      <c r="M61" s="2">
        <f>+Tabla323[[#This Row],[BALANCE INICIAL]]*Tabla323[[#This Row],[PRECIO]]</f>
        <v>1500</v>
      </c>
      <c r="N61" s="2">
        <f>+Tabla323[[#This Row],[ENTRADAS]]*Tabla323[[#This Row],[PRECIO]]</f>
        <v>0</v>
      </c>
      <c r="O61" s="2">
        <f>+Tabla323[[#This Row],[SALIDAS]]*Tabla323[[#This Row],[PRECIO]]</f>
        <v>0</v>
      </c>
      <c r="P61" s="2">
        <f>+Tabla323[[#This Row],[BALANCE INICIAL2]]+Tabla323[[#This Row],[ENTRADAS3]]-Tabla323[[#This Row],[SALIDAS4]]</f>
        <v>1500</v>
      </c>
    </row>
    <row r="62" spans="1:16" ht="15" customHeight="1">
      <c r="A62" s="9" t="s">
        <v>29</v>
      </c>
      <c r="B62" s="47" t="s">
        <v>878</v>
      </c>
      <c r="C62" s="50" t="s">
        <v>102</v>
      </c>
      <c r="D62" t="s">
        <v>539</v>
      </c>
      <c r="F62" s="55" t="s">
        <v>1345</v>
      </c>
      <c r="G62" s="9" t="s">
        <v>865</v>
      </c>
      <c r="H62">
        <v>1</v>
      </c>
      <c r="I62">
        <v>0</v>
      </c>
      <c r="J62" s="34">
        <v>0</v>
      </c>
      <c r="K62">
        <f>+Tabla323[[#This Row],[BALANCE INICIAL]]+Tabla323[[#This Row],[ENTRADAS]]-Tabla323[[#This Row],[SALIDAS]]</f>
        <v>1</v>
      </c>
      <c r="L62" s="2">
        <v>1951</v>
      </c>
      <c r="M62" s="2">
        <f>+Tabla323[[#This Row],[BALANCE INICIAL]]*Tabla323[[#This Row],[PRECIO]]</f>
        <v>1951</v>
      </c>
      <c r="N62" s="2">
        <f>+Tabla323[[#This Row],[ENTRADAS]]*Tabla323[[#This Row],[PRECIO]]</f>
        <v>0</v>
      </c>
      <c r="O62" s="2">
        <f>+Tabla323[[#This Row],[SALIDAS]]*Tabla323[[#This Row],[PRECIO]]</f>
        <v>0</v>
      </c>
      <c r="P62" s="2">
        <f>+Tabla323[[#This Row],[BALANCE INICIAL2]]+Tabla323[[#This Row],[ENTRADAS3]]-Tabla323[[#This Row],[SALIDAS4]]</f>
        <v>1951</v>
      </c>
    </row>
    <row r="63" spans="1:16" ht="15" customHeight="1">
      <c r="A63" s="9" t="s">
        <v>29</v>
      </c>
      <c r="B63" s="47" t="s">
        <v>878</v>
      </c>
      <c r="C63" s="50" t="s">
        <v>102</v>
      </c>
      <c r="D63" t="s">
        <v>540</v>
      </c>
      <c r="F63" s="55" t="s">
        <v>1345</v>
      </c>
      <c r="G63" s="9" t="s">
        <v>865</v>
      </c>
      <c r="H63">
        <v>1</v>
      </c>
      <c r="I63">
        <v>0</v>
      </c>
      <c r="J63" s="34">
        <v>0</v>
      </c>
      <c r="K63">
        <f>+Tabla323[[#This Row],[BALANCE INICIAL]]+Tabla323[[#This Row],[ENTRADAS]]-Tabla323[[#This Row],[SALIDAS]]</f>
        <v>1</v>
      </c>
      <c r="L63" s="2">
        <v>256.5</v>
      </c>
      <c r="M63" s="2">
        <f>+Tabla323[[#This Row],[BALANCE INICIAL]]*Tabla323[[#This Row],[PRECIO]]</f>
        <v>256.5</v>
      </c>
      <c r="N63" s="2">
        <f>+Tabla323[[#This Row],[ENTRADAS]]*Tabla323[[#This Row],[PRECIO]]</f>
        <v>0</v>
      </c>
      <c r="O63" s="2">
        <f>+Tabla323[[#This Row],[SALIDAS]]*Tabla323[[#This Row],[PRECIO]]</f>
        <v>0</v>
      </c>
      <c r="P63" s="2">
        <f>+Tabla323[[#This Row],[BALANCE INICIAL2]]+Tabla323[[#This Row],[ENTRADAS3]]-Tabla323[[#This Row],[SALIDAS4]]</f>
        <v>256.5</v>
      </c>
    </row>
    <row r="64" spans="1:16" ht="15" customHeight="1">
      <c r="A64" s="9" t="s">
        <v>29</v>
      </c>
      <c r="B64" s="47" t="s">
        <v>878</v>
      </c>
      <c r="C64" s="50" t="s">
        <v>102</v>
      </c>
      <c r="D64" t="s">
        <v>541</v>
      </c>
      <c r="F64" s="55" t="s">
        <v>1345</v>
      </c>
      <c r="G64" s="9" t="s">
        <v>834</v>
      </c>
      <c r="H64">
        <v>1</v>
      </c>
      <c r="I64">
        <v>0</v>
      </c>
      <c r="J64" s="34">
        <v>0</v>
      </c>
      <c r="K64">
        <f>+Tabla323[[#This Row],[BALANCE INICIAL]]+Tabla323[[#This Row],[ENTRADAS]]-Tabla323[[#This Row],[SALIDAS]]</f>
        <v>1</v>
      </c>
      <c r="L64" s="2">
        <v>154.5</v>
      </c>
      <c r="M64" s="2">
        <f>+Tabla323[[#This Row],[BALANCE INICIAL]]*Tabla323[[#This Row],[PRECIO]]</f>
        <v>154.5</v>
      </c>
      <c r="N64" s="2">
        <f>+Tabla323[[#This Row],[ENTRADAS]]*Tabla323[[#This Row],[PRECIO]]</f>
        <v>0</v>
      </c>
      <c r="O64" s="2">
        <f>+Tabla323[[#This Row],[SALIDAS]]*Tabla323[[#This Row],[PRECIO]]</f>
        <v>0</v>
      </c>
      <c r="P64" s="2">
        <f>+Tabla323[[#This Row],[BALANCE INICIAL2]]+Tabla323[[#This Row],[ENTRADAS3]]-Tabla323[[#This Row],[SALIDAS4]]</f>
        <v>154.5</v>
      </c>
    </row>
    <row r="65" spans="1:16" ht="15" customHeight="1">
      <c r="A65" s="39" t="s">
        <v>30</v>
      </c>
      <c r="B65" s="40" t="s">
        <v>876</v>
      </c>
      <c r="C65" s="52" t="s">
        <v>73</v>
      </c>
      <c r="D65" t="s">
        <v>1218</v>
      </c>
      <c r="F65" s="55" t="s">
        <v>1345</v>
      </c>
      <c r="G65" s="9" t="s">
        <v>834</v>
      </c>
      <c r="H65">
        <v>0</v>
      </c>
      <c r="I65">
        <v>0</v>
      </c>
      <c r="J65" s="34">
        <v>0</v>
      </c>
      <c r="K65">
        <f>+Tabla323[[#This Row],[BALANCE INICIAL]]+Tabla323[[#This Row],[ENTRADAS]]-Tabla323[[#This Row],[SALIDAS]]</f>
        <v>0</v>
      </c>
      <c r="L65" s="2">
        <v>2400</v>
      </c>
      <c r="M65" s="2">
        <f>+Tabla323[[#This Row],[BALANCE INICIAL]]*Tabla323[[#This Row],[PRECIO]]</f>
        <v>0</v>
      </c>
      <c r="N65" s="2">
        <f>+Tabla323[[#This Row],[ENTRADAS]]*Tabla323[[#This Row],[PRECIO]]</f>
        <v>0</v>
      </c>
      <c r="O65" s="2">
        <f>+Tabla323[[#This Row],[SALIDAS]]*Tabla323[[#This Row],[PRECIO]]</f>
        <v>0</v>
      </c>
      <c r="P65" s="2">
        <f>+Tabla323[[#This Row],[BALANCE INICIAL2]]+Tabla323[[#This Row],[ENTRADAS3]]-Tabla323[[#This Row],[SALIDAS4]]</f>
        <v>0</v>
      </c>
    </row>
    <row r="66" spans="1:16">
      <c r="A66" s="9" t="s">
        <v>59</v>
      </c>
      <c r="B66" s="17" t="s">
        <v>880</v>
      </c>
      <c r="C66" s="50" t="s">
        <v>107</v>
      </c>
      <c r="D66" t="s">
        <v>646</v>
      </c>
      <c r="F66" s="55" t="s">
        <v>1345</v>
      </c>
      <c r="G66" s="9" t="s">
        <v>820</v>
      </c>
      <c r="H66">
        <v>4</v>
      </c>
      <c r="I66">
        <v>0</v>
      </c>
      <c r="J66" s="34">
        <v>0</v>
      </c>
      <c r="K66">
        <f>+Tabla323[[#This Row],[BALANCE INICIAL]]+Tabla323[[#This Row],[ENTRADAS]]-Tabla323[[#This Row],[SALIDAS]]</f>
        <v>4</v>
      </c>
      <c r="L66" s="2">
        <v>1495</v>
      </c>
      <c r="M66" s="2">
        <f>+Tabla323[[#This Row],[BALANCE INICIAL]]*Tabla323[[#This Row],[PRECIO]]</f>
        <v>5980</v>
      </c>
      <c r="N66" s="2">
        <f>+Tabla323[[#This Row],[ENTRADAS]]*Tabla323[[#This Row],[PRECIO]]</f>
        <v>0</v>
      </c>
      <c r="O66" s="2">
        <f>+Tabla323[[#This Row],[SALIDAS]]*Tabla323[[#This Row],[PRECIO]]</f>
        <v>0</v>
      </c>
      <c r="P66" s="2">
        <f>+Tabla323[[#This Row],[BALANCE INICIAL2]]+Tabla323[[#This Row],[ENTRADAS3]]-Tabla323[[#This Row],[SALIDAS4]]</f>
        <v>5980</v>
      </c>
    </row>
    <row r="67" spans="1:16">
      <c r="A67" s="9" t="s">
        <v>1141</v>
      </c>
      <c r="B67" s="17" t="s">
        <v>1142</v>
      </c>
      <c r="C67" s="50" t="s">
        <v>1143</v>
      </c>
      <c r="D67" t="s">
        <v>1420</v>
      </c>
      <c r="F67" s="55" t="s">
        <v>1345</v>
      </c>
      <c r="G67" s="9" t="s">
        <v>820</v>
      </c>
      <c r="H67">
        <v>2</v>
      </c>
      <c r="I67">
        <v>0</v>
      </c>
      <c r="J67" s="34">
        <v>0</v>
      </c>
      <c r="K67">
        <f>+Tabla323[[#This Row],[BALANCE INICIAL]]+Tabla323[[#This Row],[ENTRADAS]]-Tabla323[[#This Row],[SALIDAS]]</f>
        <v>2</v>
      </c>
      <c r="L67" s="2">
        <v>100</v>
      </c>
      <c r="M67" s="2">
        <f>+Tabla323[[#This Row],[BALANCE INICIAL]]*Tabla323[[#This Row],[PRECIO]]</f>
        <v>200</v>
      </c>
      <c r="N67" s="2">
        <f>+Tabla323[[#This Row],[ENTRADAS]]*Tabla323[[#This Row],[PRECIO]]</f>
        <v>0</v>
      </c>
      <c r="O67" s="2">
        <f>+Tabla323[[#This Row],[SALIDAS]]*Tabla323[[#This Row],[PRECIO]]</f>
        <v>0</v>
      </c>
      <c r="P67" s="2">
        <f>+Tabla323[[#This Row],[BALANCE INICIAL2]]+Tabla323[[#This Row],[ENTRADAS3]]-Tabla323[[#This Row],[SALIDAS4]]</f>
        <v>200</v>
      </c>
    </row>
    <row r="68" spans="1:16">
      <c r="A68" s="9" t="s">
        <v>59</v>
      </c>
      <c r="B68" s="17" t="s">
        <v>880</v>
      </c>
      <c r="C68" s="50" t="s">
        <v>107</v>
      </c>
      <c r="D68" t="s">
        <v>647</v>
      </c>
      <c r="F68" s="55" t="s">
        <v>1345</v>
      </c>
      <c r="G68" s="9" t="s">
        <v>820</v>
      </c>
      <c r="H68">
        <v>7</v>
      </c>
      <c r="I68">
        <v>0</v>
      </c>
      <c r="J68" s="34">
        <v>0</v>
      </c>
      <c r="K68">
        <f>+Tabla323[[#This Row],[BALANCE INICIAL]]+Tabla323[[#This Row],[ENTRADAS]]-Tabla323[[#This Row],[SALIDAS]]</f>
        <v>7</v>
      </c>
      <c r="L68" s="2">
        <v>130</v>
      </c>
      <c r="M68" s="2">
        <f>+Tabla323[[#This Row],[BALANCE INICIAL]]*Tabla323[[#This Row],[PRECIO]]</f>
        <v>910</v>
      </c>
      <c r="N68" s="2">
        <f>+Tabla323[[#This Row],[ENTRADAS]]*Tabla323[[#This Row],[PRECIO]]</f>
        <v>0</v>
      </c>
      <c r="O68" s="2">
        <f>+Tabla323[[#This Row],[SALIDAS]]*Tabla323[[#This Row],[PRECIO]]</f>
        <v>0</v>
      </c>
      <c r="P68" s="2">
        <f>+Tabla323[[#This Row],[BALANCE INICIAL2]]+Tabla323[[#This Row],[ENTRADAS3]]-Tabla323[[#This Row],[SALIDAS4]]</f>
        <v>910</v>
      </c>
    </row>
    <row r="69" spans="1:16">
      <c r="A69" s="9" t="s">
        <v>59</v>
      </c>
      <c r="B69" s="17" t="s">
        <v>880</v>
      </c>
      <c r="C69" s="50" t="s">
        <v>107</v>
      </c>
      <c r="D69" t="s">
        <v>649</v>
      </c>
      <c r="F69" s="55" t="s">
        <v>1345</v>
      </c>
      <c r="G69" s="9" t="s">
        <v>820</v>
      </c>
      <c r="H69">
        <v>19</v>
      </c>
      <c r="I69">
        <v>0</v>
      </c>
      <c r="J69" s="34">
        <v>0</v>
      </c>
      <c r="K69">
        <f>+Tabla323[[#This Row],[BALANCE INICIAL]]+Tabla323[[#This Row],[ENTRADAS]]-Tabla323[[#This Row],[SALIDAS]]</f>
        <v>19</v>
      </c>
      <c r="L69" s="2">
        <v>98</v>
      </c>
      <c r="M69" s="2">
        <f>+Tabla323[[#This Row],[BALANCE INICIAL]]*Tabla323[[#This Row],[PRECIO]]</f>
        <v>1862</v>
      </c>
      <c r="N69" s="2">
        <f>+Tabla323[[#This Row],[ENTRADAS]]*Tabla323[[#This Row],[PRECIO]]</f>
        <v>0</v>
      </c>
      <c r="O69" s="2">
        <f>+Tabla323[[#This Row],[SALIDAS]]*Tabla323[[#This Row],[PRECIO]]</f>
        <v>0</v>
      </c>
      <c r="P69" s="2">
        <f>+Tabla323[[#This Row],[BALANCE INICIAL2]]+Tabla323[[#This Row],[ENTRADAS3]]-Tabla323[[#This Row],[SALIDAS4]]</f>
        <v>1862</v>
      </c>
    </row>
    <row r="70" spans="1:16">
      <c r="A70" s="9" t="s">
        <v>59</v>
      </c>
      <c r="B70" s="17" t="s">
        <v>880</v>
      </c>
      <c r="C70" s="50" t="s">
        <v>107</v>
      </c>
      <c r="D70" t="s">
        <v>651</v>
      </c>
      <c r="F70" s="55" t="s">
        <v>1345</v>
      </c>
      <c r="G70" s="9" t="s">
        <v>834</v>
      </c>
      <c r="H70">
        <v>5</v>
      </c>
      <c r="I70">
        <v>0</v>
      </c>
      <c r="J70" s="34">
        <v>0</v>
      </c>
      <c r="K70">
        <f>+Tabla323[[#This Row],[BALANCE INICIAL]]+Tabla323[[#This Row],[ENTRADAS]]-Tabla323[[#This Row],[SALIDAS]]</f>
        <v>5</v>
      </c>
      <c r="L70" s="2">
        <v>130</v>
      </c>
      <c r="M70" s="2">
        <f>+Tabla323[[#This Row],[BALANCE INICIAL]]*Tabla323[[#This Row],[PRECIO]]</f>
        <v>650</v>
      </c>
      <c r="N70" s="2">
        <f>+Tabla323[[#This Row],[ENTRADAS]]*Tabla323[[#This Row],[PRECIO]]</f>
        <v>0</v>
      </c>
      <c r="O70" s="2">
        <f>+Tabla323[[#This Row],[SALIDAS]]*Tabla323[[#This Row],[PRECIO]]</f>
        <v>0</v>
      </c>
      <c r="P70" s="2">
        <f>+Tabla323[[#This Row],[BALANCE INICIAL2]]+Tabla323[[#This Row],[ENTRADAS3]]-Tabla323[[#This Row],[SALIDAS4]]</f>
        <v>650</v>
      </c>
    </row>
    <row r="71" spans="1:16">
      <c r="A71" s="9" t="s">
        <v>30</v>
      </c>
      <c r="B71" s="17" t="s">
        <v>876</v>
      </c>
      <c r="C71" s="50" t="s">
        <v>73</v>
      </c>
      <c r="D71" t="s">
        <v>1312</v>
      </c>
      <c r="F71" s="55" t="s">
        <v>1345</v>
      </c>
      <c r="G71" s="9" t="s">
        <v>820</v>
      </c>
      <c r="H71">
        <v>2500</v>
      </c>
      <c r="I71">
        <v>0</v>
      </c>
      <c r="J71" s="34">
        <v>0</v>
      </c>
      <c r="K71">
        <f>+Tabla323[[#This Row],[BALANCE INICIAL]]+Tabla323[[#This Row],[ENTRADAS]]-Tabla323[[#This Row],[SALIDAS]]</f>
        <v>2500</v>
      </c>
      <c r="L71" s="2">
        <v>186</v>
      </c>
      <c r="M71" s="2">
        <f>+Tabla323[[#This Row],[BALANCE INICIAL]]*Tabla323[[#This Row],[PRECIO]]</f>
        <v>465000</v>
      </c>
      <c r="N71" s="2">
        <f>+Tabla323[[#This Row],[ENTRADAS]]*Tabla323[[#This Row],[PRECIO]]</f>
        <v>0</v>
      </c>
      <c r="O71" s="2">
        <f>+Tabla323[[#This Row],[SALIDAS]]*Tabla323[[#This Row],[PRECIO]]</f>
        <v>0</v>
      </c>
      <c r="P71" s="2">
        <f>+Tabla323[[#This Row],[BALANCE INICIAL2]]+Tabla323[[#This Row],[ENTRADAS3]]-Tabla323[[#This Row],[SALIDAS4]]</f>
        <v>465000</v>
      </c>
    </row>
    <row r="72" spans="1:16">
      <c r="A72" s="9" t="s">
        <v>24</v>
      </c>
      <c r="B72" s="17" t="s">
        <v>875</v>
      </c>
      <c r="C72" s="50" t="s">
        <v>64</v>
      </c>
      <c r="D72" t="s">
        <v>1313</v>
      </c>
      <c r="F72" s="55" t="s">
        <v>1345</v>
      </c>
      <c r="G72" s="9" t="s">
        <v>820</v>
      </c>
      <c r="H72">
        <v>0</v>
      </c>
      <c r="I72">
        <v>0</v>
      </c>
      <c r="J72" s="34">
        <v>0</v>
      </c>
      <c r="K72">
        <f>+Tabla323[[#This Row],[BALANCE INICIAL]]+Tabla323[[#This Row],[ENTRADAS]]-Tabla323[[#This Row],[SALIDAS]]</f>
        <v>0</v>
      </c>
      <c r="L72" s="2">
        <v>10138</v>
      </c>
      <c r="M72" s="2">
        <f>+Tabla323[[#This Row],[BALANCE INICIAL]]*Tabla323[[#This Row],[PRECIO]]</f>
        <v>0</v>
      </c>
      <c r="N72" s="2">
        <f>+Tabla323[[#This Row],[ENTRADAS]]*Tabla323[[#This Row],[PRECIO]]</f>
        <v>0</v>
      </c>
      <c r="O72" s="2">
        <f>+Tabla323[[#This Row],[SALIDAS]]*Tabla323[[#This Row],[PRECIO]]</f>
        <v>0</v>
      </c>
      <c r="P72" s="2">
        <f>+Tabla323[[#This Row],[BALANCE INICIAL2]]+Tabla323[[#This Row],[ENTRADAS3]]-Tabla323[[#This Row],[SALIDAS4]]</f>
        <v>0</v>
      </c>
    </row>
    <row r="73" spans="1:16">
      <c r="A73" s="9" t="s">
        <v>24</v>
      </c>
      <c r="B73" s="17" t="s">
        <v>875</v>
      </c>
      <c r="C73" s="50" t="s">
        <v>64</v>
      </c>
      <c r="D73" t="s">
        <v>1314</v>
      </c>
      <c r="F73" s="55" t="s">
        <v>1345</v>
      </c>
      <c r="G73" s="9" t="s">
        <v>820</v>
      </c>
      <c r="H73">
        <v>12</v>
      </c>
      <c r="I73">
        <v>0</v>
      </c>
      <c r="J73" s="34">
        <v>0</v>
      </c>
      <c r="K73">
        <f>+Tabla323[[#This Row],[BALANCE INICIAL]]+Tabla323[[#This Row],[ENTRADAS]]-Tabla323[[#This Row],[SALIDAS]]</f>
        <v>12</v>
      </c>
      <c r="L73" s="2">
        <v>6860</v>
      </c>
      <c r="M73" s="2">
        <f>+Tabla323[[#This Row],[BALANCE INICIAL]]*Tabla323[[#This Row],[PRECIO]]</f>
        <v>82320</v>
      </c>
      <c r="N73" s="2">
        <f>+Tabla323[[#This Row],[ENTRADAS]]*Tabla323[[#This Row],[PRECIO]]</f>
        <v>0</v>
      </c>
      <c r="O73" s="2">
        <f>+Tabla323[[#This Row],[SALIDAS]]*Tabla323[[#This Row],[PRECIO]]</f>
        <v>0</v>
      </c>
      <c r="P73" s="2">
        <f>+Tabla323[[#This Row],[BALANCE INICIAL2]]+Tabla323[[#This Row],[ENTRADAS3]]-Tabla323[[#This Row],[SALIDAS4]]</f>
        <v>82320</v>
      </c>
    </row>
    <row r="74" spans="1:16">
      <c r="A74" s="9" t="s">
        <v>60</v>
      </c>
      <c r="B74" s="17" t="s">
        <v>885</v>
      </c>
      <c r="C74" s="50" t="s">
        <v>108</v>
      </c>
      <c r="D74" t="s">
        <v>652</v>
      </c>
      <c r="F74" s="55" t="s">
        <v>1345</v>
      </c>
      <c r="G74" s="9" t="s">
        <v>820</v>
      </c>
      <c r="H74">
        <v>1</v>
      </c>
      <c r="I74">
        <v>0</v>
      </c>
      <c r="J74" s="34">
        <v>0</v>
      </c>
      <c r="K74">
        <f>+Tabla323[[#This Row],[BALANCE INICIAL]]+Tabla323[[#This Row],[ENTRADAS]]-Tabla323[[#This Row],[SALIDAS]]</f>
        <v>1</v>
      </c>
      <c r="L74" s="2">
        <v>18500</v>
      </c>
      <c r="M74" s="2">
        <f>+Tabla323[[#This Row],[BALANCE INICIAL]]*Tabla323[[#This Row],[PRECIO]]</f>
        <v>18500</v>
      </c>
      <c r="N74" s="2">
        <f>+Tabla323[[#This Row],[ENTRADAS]]*Tabla323[[#This Row],[PRECIO]]</f>
        <v>0</v>
      </c>
      <c r="O74" s="2">
        <f>+Tabla323[[#This Row],[SALIDAS]]*Tabla323[[#This Row],[PRECIO]]</f>
        <v>0</v>
      </c>
      <c r="P74" s="2">
        <f>+Tabla323[[#This Row],[BALANCE INICIAL2]]+Tabla323[[#This Row],[ENTRADAS3]]-Tabla323[[#This Row],[SALIDAS4]]</f>
        <v>18500</v>
      </c>
    </row>
    <row r="75" spans="1:16">
      <c r="A75" s="9" t="s">
        <v>59</v>
      </c>
      <c r="B75" s="47" t="s">
        <v>880</v>
      </c>
      <c r="C75" s="50" t="s">
        <v>107</v>
      </c>
      <c r="D75" t="s">
        <v>712</v>
      </c>
      <c r="F75" s="55" t="s">
        <v>1345</v>
      </c>
      <c r="G75" s="9" t="s">
        <v>873</v>
      </c>
      <c r="H75">
        <v>1</v>
      </c>
      <c r="I75">
        <v>0</v>
      </c>
      <c r="J75" s="34">
        <v>0</v>
      </c>
      <c r="K75">
        <f>+Tabla323[[#This Row],[BALANCE INICIAL]]+Tabla323[[#This Row],[ENTRADAS]]-Tabla323[[#This Row],[SALIDAS]]</f>
        <v>1</v>
      </c>
      <c r="L75" s="2">
        <v>2337.02</v>
      </c>
      <c r="M75" s="2">
        <f>+Tabla323[[#This Row],[BALANCE INICIAL]]*Tabla323[[#This Row],[PRECIO]]</f>
        <v>2337.02</v>
      </c>
      <c r="N75" s="2">
        <f>+Tabla323[[#This Row],[ENTRADAS]]*Tabla323[[#This Row],[PRECIO]]</f>
        <v>0</v>
      </c>
      <c r="O75" s="2">
        <f>+Tabla323[[#This Row],[SALIDAS]]*Tabla323[[#This Row],[PRECIO]]</f>
        <v>0</v>
      </c>
      <c r="P75" s="2">
        <f>+Tabla323[[#This Row],[BALANCE INICIAL2]]+Tabla323[[#This Row],[ENTRADAS3]]-Tabla323[[#This Row],[SALIDAS4]]</f>
        <v>2337.02</v>
      </c>
    </row>
    <row r="76" spans="1:16" ht="15.6">
      <c r="A76" s="9" t="s">
        <v>1424</v>
      </c>
      <c r="B76" s="47" t="s">
        <v>1425</v>
      </c>
      <c r="C76" s="50" t="s">
        <v>1426</v>
      </c>
      <c r="D76" t="s">
        <v>1395</v>
      </c>
      <c r="F76" s="55" t="s">
        <v>1345</v>
      </c>
      <c r="G76" s="9" t="s">
        <v>820</v>
      </c>
      <c r="H76">
        <v>37</v>
      </c>
      <c r="I76">
        <v>0</v>
      </c>
      <c r="J76" s="34">
        <v>0</v>
      </c>
      <c r="K76">
        <f>+Tabla323[[#This Row],[BALANCE INICIAL]]+Tabla323[[#This Row],[ENTRADAS]]-Tabla323[[#This Row],[SALIDAS]]</f>
        <v>37</v>
      </c>
      <c r="L76" s="2">
        <v>130</v>
      </c>
      <c r="M76" s="2">
        <f>+Tabla323[[#This Row],[BALANCE INICIAL]]*Tabla323[[#This Row],[PRECIO]]</f>
        <v>4810</v>
      </c>
      <c r="N76" s="2">
        <f>+Tabla323[[#This Row],[ENTRADAS]]*Tabla323[[#This Row],[PRECIO]]</f>
        <v>0</v>
      </c>
      <c r="O76" s="2">
        <f>+Tabla323[[#This Row],[SALIDAS]]*Tabla323[[#This Row],[PRECIO]]</f>
        <v>0</v>
      </c>
      <c r="P76" s="2">
        <f>+Tabla323[[#This Row],[BALANCE INICIAL2]]+Tabla323[[#This Row],[ENTRADAS3]]-Tabla323[[#This Row],[SALIDAS4]]</f>
        <v>4810</v>
      </c>
    </row>
    <row r="77" spans="1:16">
      <c r="A77" s="9" t="s">
        <v>30</v>
      </c>
      <c r="B77" s="47" t="s">
        <v>876</v>
      </c>
      <c r="C77" s="50" t="s">
        <v>73</v>
      </c>
      <c r="D77" t="s">
        <v>157</v>
      </c>
      <c r="F77" s="55" t="s">
        <v>1345</v>
      </c>
      <c r="G77" s="9" t="s">
        <v>820</v>
      </c>
      <c r="H77">
        <v>15</v>
      </c>
      <c r="I77">
        <v>0</v>
      </c>
      <c r="J77" s="34">
        <v>0</v>
      </c>
      <c r="K77">
        <f>+Tabla323[[#This Row],[BALANCE INICIAL]]+Tabla323[[#This Row],[ENTRADAS]]-Tabla323[[#This Row],[SALIDAS]]</f>
        <v>15</v>
      </c>
      <c r="L77" s="2">
        <v>53</v>
      </c>
      <c r="M77" s="2">
        <f>+Tabla323[[#This Row],[BALANCE INICIAL]]*Tabla323[[#This Row],[PRECIO]]</f>
        <v>795</v>
      </c>
      <c r="N77" s="2">
        <f>+Tabla323[[#This Row],[ENTRADAS]]*Tabla323[[#This Row],[PRECIO]]</f>
        <v>0</v>
      </c>
      <c r="O77" s="2">
        <f>+Tabla323[[#This Row],[SALIDAS]]*Tabla323[[#This Row],[PRECIO]]</f>
        <v>0</v>
      </c>
      <c r="P77" s="2">
        <f>+Tabla323[[#This Row],[BALANCE INICIAL2]]+Tabla323[[#This Row],[ENTRADAS3]]-Tabla323[[#This Row],[SALIDAS4]]</f>
        <v>795</v>
      </c>
    </row>
    <row r="78" spans="1:16">
      <c r="A78" s="9" t="s">
        <v>26</v>
      </c>
      <c r="B78" s="47" t="s">
        <v>887</v>
      </c>
      <c r="C78" s="50" t="s">
        <v>70</v>
      </c>
      <c r="D78" t="s">
        <v>1315</v>
      </c>
      <c r="F78" s="55" t="s">
        <v>1345</v>
      </c>
      <c r="G78" s="9" t="s">
        <v>820</v>
      </c>
      <c r="H78">
        <v>1</v>
      </c>
      <c r="I78">
        <v>0</v>
      </c>
      <c r="J78" s="34">
        <v>0</v>
      </c>
      <c r="K78">
        <f>+Tabla323[[#This Row],[BALANCE INICIAL]]+Tabla323[[#This Row],[ENTRADAS]]-Tabla323[[#This Row],[SALIDAS]]</f>
        <v>1</v>
      </c>
      <c r="L78" s="2">
        <v>2200</v>
      </c>
      <c r="M78" s="2">
        <f>+Tabla323[[#This Row],[BALANCE INICIAL]]*Tabla323[[#This Row],[PRECIO]]</f>
        <v>2200</v>
      </c>
      <c r="N78" s="2">
        <f>+Tabla323[[#This Row],[ENTRADAS]]*Tabla323[[#This Row],[PRECIO]]</f>
        <v>0</v>
      </c>
      <c r="O78" s="2">
        <f>+Tabla323[[#This Row],[SALIDAS]]*Tabla323[[#This Row],[PRECIO]]</f>
        <v>0</v>
      </c>
      <c r="P78" s="2">
        <f>+Tabla323[[#This Row],[BALANCE INICIAL2]]+Tabla323[[#This Row],[ENTRADAS3]]-Tabla323[[#This Row],[SALIDAS4]]</f>
        <v>2200</v>
      </c>
    </row>
    <row r="79" spans="1:16">
      <c r="A79" s="9" t="s">
        <v>26</v>
      </c>
      <c r="B79" s="47" t="s">
        <v>887</v>
      </c>
      <c r="C79" s="50" t="s">
        <v>70</v>
      </c>
      <c r="D79" t="s">
        <v>1062</v>
      </c>
      <c r="E79" t="s">
        <v>1060</v>
      </c>
      <c r="F79" s="55" t="s">
        <v>1345</v>
      </c>
      <c r="G79" s="9" t="s">
        <v>839</v>
      </c>
      <c r="H79">
        <v>0</v>
      </c>
      <c r="I79">
        <v>0</v>
      </c>
      <c r="J79" s="34">
        <v>0</v>
      </c>
      <c r="K79">
        <f>+Tabla323[[#This Row],[BALANCE INICIAL]]+Tabla323[[#This Row],[ENTRADAS]]-Tabla323[[#This Row],[SALIDAS]]</f>
        <v>0</v>
      </c>
      <c r="L79" s="2">
        <v>3200</v>
      </c>
      <c r="M79" s="2">
        <f>+Tabla323[[#This Row],[BALANCE INICIAL]]*Tabla323[[#This Row],[PRECIO]]</f>
        <v>0</v>
      </c>
      <c r="N79" s="2">
        <f>+Tabla323[[#This Row],[ENTRADAS]]*Tabla323[[#This Row],[PRECIO]]</f>
        <v>0</v>
      </c>
      <c r="O79" s="2">
        <f>+Tabla323[[#This Row],[SALIDAS]]*Tabla323[[#This Row],[PRECIO]]</f>
        <v>0</v>
      </c>
      <c r="P79" s="2">
        <f>+Tabla323[[#This Row],[BALANCE INICIAL2]]+Tabla323[[#This Row],[ENTRADAS3]]-Tabla323[[#This Row],[SALIDAS4]]</f>
        <v>0</v>
      </c>
    </row>
    <row r="80" spans="1:16">
      <c r="A80" s="39" t="s">
        <v>28</v>
      </c>
      <c r="B80" s="40" t="s">
        <v>884</v>
      </c>
      <c r="C80" s="52" t="s">
        <v>74</v>
      </c>
      <c r="D80" t="s">
        <v>1132</v>
      </c>
      <c r="F80" s="55" t="s">
        <v>1345</v>
      </c>
      <c r="G80" s="9" t="s">
        <v>820</v>
      </c>
      <c r="H80">
        <v>0</v>
      </c>
      <c r="I80">
        <v>0</v>
      </c>
      <c r="J80" s="34">
        <v>0</v>
      </c>
      <c r="K80">
        <f>+Tabla323[[#This Row],[BALANCE INICIAL]]+Tabla323[[#This Row],[ENTRADAS]]-Tabla323[[#This Row],[SALIDAS]]</f>
        <v>0</v>
      </c>
      <c r="L80" s="2">
        <v>40</v>
      </c>
      <c r="M80" s="2">
        <f>+Tabla323[[#This Row],[BALANCE INICIAL]]*Tabla323[[#This Row],[PRECIO]]</f>
        <v>0</v>
      </c>
      <c r="N80" s="2">
        <f>+Tabla323[[#This Row],[ENTRADAS]]*Tabla323[[#This Row],[PRECIO]]</f>
        <v>0</v>
      </c>
      <c r="O80" s="2">
        <f>+Tabla323[[#This Row],[SALIDAS]]*Tabla323[[#This Row],[PRECIO]]</f>
        <v>0</v>
      </c>
      <c r="P80" s="2">
        <f>+Tabla323[[#This Row],[BALANCE INICIAL2]]+Tabla323[[#This Row],[ENTRADAS3]]-Tabla323[[#This Row],[SALIDAS4]]</f>
        <v>0</v>
      </c>
    </row>
    <row r="81" spans="1:16" ht="15.75" customHeight="1">
      <c r="A81" s="39" t="s">
        <v>28</v>
      </c>
      <c r="B81" s="40" t="s">
        <v>884</v>
      </c>
      <c r="C81" s="52" t="s">
        <v>74</v>
      </c>
      <c r="D81" t="s">
        <v>1311</v>
      </c>
      <c r="F81" s="55" t="s">
        <v>1345</v>
      </c>
      <c r="G81" s="9" t="s">
        <v>839</v>
      </c>
      <c r="H81">
        <v>1</v>
      </c>
      <c r="I81">
        <v>0</v>
      </c>
      <c r="J81" s="34">
        <v>0</v>
      </c>
      <c r="K81">
        <f>+Tabla323[[#This Row],[BALANCE INICIAL]]+Tabla323[[#This Row],[ENTRADAS]]-Tabla323[[#This Row],[SALIDAS]]</f>
        <v>1</v>
      </c>
      <c r="L81" s="2">
        <v>53</v>
      </c>
      <c r="M81" s="2">
        <f>+Tabla323[[#This Row],[BALANCE INICIAL]]*Tabla323[[#This Row],[PRECIO]]</f>
        <v>53</v>
      </c>
      <c r="N81" s="2">
        <f>+Tabla323[[#This Row],[ENTRADAS]]*Tabla323[[#This Row],[PRECIO]]</f>
        <v>0</v>
      </c>
      <c r="O81" s="2">
        <f>+Tabla323[[#This Row],[SALIDAS]]*Tabla323[[#This Row],[PRECIO]]</f>
        <v>0</v>
      </c>
      <c r="P81" s="2">
        <f>+Tabla323[[#This Row],[BALANCE INICIAL2]]+Tabla323[[#This Row],[ENTRADAS3]]-Tabla323[[#This Row],[SALIDAS4]]</f>
        <v>53</v>
      </c>
    </row>
    <row r="82" spans="1:16" ht="16.5" customHeight="1">
      <c r="A82" s="13" t="s">
        <v>34</v>
      </c>
      <c r="B82" s="17" t="s">
        <v>877</v>
      </c>
      <c r="C82" s="49" t="s">
        <v>80</v>
      </c>
      <c r="D82" t="s">
        <v>1024</v>
      </c>
      <c r="E82" t="s">
        <v>1020</v>
      </c>
      <c r="F82" s="55" t="s">
        <v>1345</v>
      </c>
      <c r="G82" s="9" t="s">
        <v>834</v>
      </c>
      <c r="H82">
        <v>66</v>
      </c>
      <c r="I82">
        <v>0</v>
      </c>
      <c r="J82" s="34">
        <v>0</v>
      </c>
      <c r="K82">
        <f>+Tabla323[[#This Row],[BALANCE INICIAL]]+Tabla323[[#This Row],[ENTRADAS]]-Tabla323[[#This Row],[SALIDAS]]</f>
        <v>66</v>
      </c>
      <c r="L82" s="2">
        <v>69.599999999999994</v>
      </c>
      <c r="M82" s="2">
        <f>+Tabla323[[#This Row],[BALANCE INICIAL]]*Tabla323[[#This Row],[PRECIO]]</f>
        <v>4593.5999999999995</v>
      </c>
      <c r="N82" s="2">
        <f>+Tabla323[[#This Row],[ENTRADAS]]*Tabla323[[#This Row],[PRECIO]]</f>
        <v>0</v>
      </c>
      <c r="O82" s="2">
        <f>+Tabla323[[#This Row],[SALIDAS]]*Tabla323[[#This Row],[PRECIO]]</f>
        <v>0</v>
      </c>
      <c r="P82" s="2">
        <f>+Tabla323[[#This Row],[BALANCE INICIAL2]]+Tabla323[[#This Row],[ENTRADAS3]]-Tabla323[[#This Row],[SALIDAS4]]</f>
        <v>4593.5999999999995</v>
      </c>
    </row>
    <row r="83" spans="1:16">
      <c r="A83" s="13" t="s">
        <v>34</v>
      </c>
      <c r="B83" s="17" t="s">
        <v>877</v>
      </c>
      <c r="C83" s="49" t="s">
        <v>80</v>
      </c>
      <c r="D83" t="s">
        <v>1023</v>
      </c>
      <c r="E83" t="s">
        <v>1021</v>
      </c>
      <c r="F83" s="55" t="s">
        <v>1345</v>
      </c>
      <c r="G83" s="9" t="s">
        <v>834</v>
      </c>
      <c r="H83">
        <v>70</v>
      </c>
      <c r="I83">
        <v>0</v>
      </c>
      <c r="J83" s="34">
        <v>12</v>
      </c>
      <c r="K83">
        <f>+Tabla323[[#This Row],[BALANCE INICIAL]]+Tabla323[[#This Row],[ENTRADAS]]-Tabla323[[#This Row],[SALIDAS]]</f>
        <v>58</v>
      </c>
      <c r="L83" s="2">
        <v>485</v>
      </c>
      <c r="M83" s="2">
        <f>+Tabla323[[#This Row],[BALANCE INICIAL]]*Tabla323[[#This Row],[PRECIO]]</f>
        <v>33950</v>
      </c>
      <c r="N83" s="2">
        <f>+Tabla323[[#This Row],[ENTRADAS]]*Tabla323[[#This Row],[PRECIO]]</f>
        <v>0</v>
      </c>
      <c r="O83" s="2">
        <f>+Tabla323[[#This Row],[SALIDAS]]*Tabla323[[#This Row],[PRECIO]]</f>
        <v>5820</v>
      </c>
      <c r="P83" s="2">
        <f>+Tabla323[[#This Row],[BALANCE INICIAL2]]+Tabla323[[#This Row],[ENTRADAS3]]-Tabla323[[#This Row],[SALIDAS4]]</f>
        <v>28130</v>
      </c>
    </row>
    <row r="84" spans="1:16">
      <c r="A84" s="9" t="s">
        <v>55</v>
      </c>
      <c r="B84" s="17" t="s">
        <v>905</v>
      </c>
      <c r="C84" s="50" t="s">
        <v>103</v>
      </c>
      <c r="D84" t="s">
        <v>154</v>
      </c>
      <c r="F84" s="55" t="s">
        <v>1345</v>
      </c>
      <c r="G84" s="9" t="s">
        <v>820</v>
      </c>
      <c r="H84">
        <v>0</v>
      </c>
      <c r="I84">
        <v>0</v>
      </c>
      <c r="J84" s="34">
        <v>0</v>
      </c>
      <c r="K84">
        <f>+Tabla323[[#This Row],[BALANCE INICIAL]]+Tabla323[[#This Row],[ENTRADAS]]-Tabla323[[#This Row],[SALIDAS]]</f>
        <v>0</v>
      </c>
      <c r="L84" s="2">
        <v>125</v>
      </c>
      <c r="M84" s="2">
        <f>+Tabla323[[#This Row],[BALANCE INICIAL]]*Tabla323[[#This Row],[PRECIO]]</f>
        <v>0</v>
      </c>
      <c r="N84" s="2">
        <f>+Tabla323[[#This Row],[ENTRADAS]]*Tabla323[[#This Row],[PRECIO]]</f>
        <v>0</v>
      </c>
      <c r="O84" s="2">
        <f>+Tabla323[[#This Row],[SALIDAS]]*Tabla323[[#This Row],[PRECIO]]</f>
        <v>0</v>
      </c>
      <c r="P84" s="2">
        <f>+Tabla323[[#This Row],[BALANCE INICIAL2]]+Tabla323[[#This Row],[ENTRADAS3]]-Tabla323[[#This Row],[SALIDAS4]]</f>
        <v>0</v>
      </c>
    </row>
    <row r="85" spans="1:16">
      <c r="A85" s="9" t="s">
        <v>24</v>
      </c>
      <c r="B85" s="17" t="s">
        <v>875</v>
      </c>
      <c r="C85" s="50" t="s">
        <v>64</v>
      </c>
      <c r="D85" t="s">
        <v>1335</v>
      </c>
      <c r="F85" s="55" t="s">
        <v>1345</v>
      </c>
      <c r="G85" s="9" t="s">
        <v>820</v>
      </c>
      <c r="H85">
        <v>50</v>
      </c>
      <c r="I85">
        <v>0</v>
      </c>
      <c r="J85" s="34">
        <v>0</v>
      </c>
      <c r="K85">
        <f>+Tabla323[[#This Row],[BALANCE INICIAL]]+Tabla323[[#This Row],[ENTRADAS]]-Tabla323[[#This Row],[SALIDAS]]</f>
        <v>50</v>
      </c>
      <c r="L85" s="2">
        <v>240</v>
      </c>
      <c r="M85" s="2">
        <f>+Tabla323[[#This Row],[BALANCE INICIAL]]*Tabla323[[#This Row],[PRECIO]]</f>
        <v>12000</v>
      </c>
      <c r="N85" s="2">
        <f>+Tabla323[[#This Row],[ENTRADAS]]*Tabla323[[#This Row],[PRECIO]]</f>
        <v>0</v>
      </c>
      <c r="O85" s="2">
        <f>+Tabla323[[#This Row],[SALIDAS]]*Tabla323[[#This Row],[PRECIO]]</f>
        <v>0</v>
      </c>
      <c r="P85" s="2">
        <f>+Tabla323[[#This Row],[BALANCE INICIAL2]]+Tabla323[[#This Row],[ENTRADAS3]]-Tabla323[[#This Row],[SALIDAS4]]</f>
        <v>12000</v>
      </c>
    </row>
    <row r="86" spans="1:16">
      <c r="A86" s="9" t="s">
        <v>24</v>
      </c>
      <c r="B86" s="17" t="s">
        <v>875</v>
      </c>
      <c r="C86" s="50" t="s">
        <v>64</v>
      </c>
      <c r="D86" t="s">
        <v>1336</v>
      </c>
      <c r="F86" s="55" t="s">
        <v>1345</v>
      </c>
      <c r="G86" s="9" t="s">
        <v>820</v>
      </c>
      <c r="H86">
        <v>1</v>
      </c>
      <c r="I86">
        <v>0</v>
      </c>
      <c r="J86" s="34">
        <v>0</v>
      </c>
      <c r="K86">
        <f>+Tabla323[[#This Row],[BALANCE INICIAL]]+Tabla323[[#This Row],[ENTRADAS]]-Tabla323[[#This Row],[SALIDAS]]</f>
        <v>1</v>
      </c>
      <c r="L86" s="2">
        <v>450</v>
      </c>
      <c r="M86" s="2">
        <f>+Tabla323[[#This Row],[BALANCE INICIAL]]*Tabla323[[#This Row],[PRECIO]]</f>
        <v>450</v>
      </c>
      <c r="N86" s="2">
        <f>+Tabla323[[#This Row],[ENTRADAS]]*Tabla323[[#This Row],[PRECIO]]</f>
        <v>0</v>
      </c>
      <c r="O86" s="2">
        <f>+Tabla323[[#This Row],[SALIDAS]]*Tabla323[[#This Row],[PRECIO]]</f>
        <v>0</v>
      </c>
      <c r="P86" s="2">
        <f>+Tabla323[[#This Row],[BALANCE INICIAL2]]+Tabla323[[#This Row],[ENTRADAS3]]-Tabla323[[#This Row],[SALIDAS4]]</f>
        <v>450</v>
      </c>
    </row>
    <row r="87" spans="1:16" ht="15.75" customHeight="1">
      <c r="A87" s="9" t="s">
        <v>24</v>
      </c>
      <c r="B87" s="17" t="s">
        <v>875</v>
      </c>
      <c r="C87" s="50" t="s">
        <v>64</v>
      </c>
      <c r="D87" t="s">
        <v>1336</v>
      </c>
      <c r="F87" s="55" t="s">
        <v>1345</v>
      </c>
      <c r="G87" s="9" t="s">
        <v>820</v>
      </c>
      <c r="H87">
        <v>15</v>
      </c>
      <c r="I87">
        <v>0</v>
      </c>
      <c r="J87" s="34">
        <v>0</v>
      </c>
      <c r="K87">
        <f>+Tabla323[[#This Row],[BALANCE INICIAL]]+Tabla323[[#This Row],[ENTRADAS]]-Tabla323[[#This Row],[SALIDAS]]</f>
        <v>15</v>
      </c>
      <c r="L87" s="2">
        <v>158.5</v>
      </c>
      <c r="M87" s="2">
        <f>+Tabla323[[#This Row],[BALANCE INICIAL]]*Tabla323[[#This Row],[PRECIO]]</f>
        <v>2377.5</v>
      </c>
      <c r="N87" s="2">
        <f>+Tabla323[[#This Row],[ENTRADAS]]*Tabla323[[#This Row],[PRECIO]]</f>
        <v>0</v>
      </c>
      <c r="O87" s="2">
        <f>+Tabla323[[#This Row],[SALIDAS]]*Tabla323[[#This Row],[PRECIO]]</f>
        <v>0</v>
      </c>
      <c r="P87" s="2">
        <f>+Tabla323[[#This Row],[BALANCE INICIAL2]]+Tabla323[[#This Row],[ENTRADAS3]]-Tabla323[[#This Row],[SALIDAS4]]</f>
        <v>2377.5</v>
      </c>
    </row>
    <row r="88" spans="1:16">
      <c r="A88" s="9" t="s">
        <v>24</v>
      </c>
      <c r="B88" s="17" t="s">
        <v>875</v>
      </c>
      <c r="C88" s="50" t="s">
        <v>64</v>
      </c>
      <c r="D88" t="s">
        <v>1337</v>
      </c>
      <c r="F88" s="55" t="s">
        <v>1345</v>
      </c>
      <c r="G88" s="9" t="s">
        <v>820</v>
      </c>
      <c r="H88">
        <v>12</v>
      </c>
      <c r="I88">
        <v>0</v>
      </c>
      <c r="J88" s="34">
        <v>0</v>
      </c>
      <c r="K88">
        <f>+Tabla323[[#This Row],[BALANCE INICIAL]]+Tabla323[[#This Row],[ENTRADAS]]-Tabla323[[#This Row],[SALIDAS]]</f>
        <v>12</v>
      </c>
      <c r="L88" s="2">
        <v>238</v>
      </c>
      <c r="M88" s="2">
        <f>+Tabla323[[#This Row],[BALANCE INICIAL]]*Tabla323[[#This Row],[PRECIO]]</f>
        <v>2856</v>
      </c>
      <c r="N88" s="2">
        <f>+Tabla323[[#This Row],[ENTRADAS]]*Tabla323[[#This Row],[PRECIO]]</f>
        <v>0</v>
      </c>
      <c r="O88" s="2">
        <f>+Tabla323[[#This Row],[SALIDAS]]*Tabla323[[#This Row],[PRECIO]]</f>
        <v>0</v>
      </c>
      <c r="P88" s="2">
        <f>+Tabla323[[#This Row],[BALANCE INICIAL2]]+Tabla323[[#This Row],[ENTRADAS3]]-Tabla323[[#This Row],[SALIDAS4]]</f>
        <v>2856</v>
      </c>
    </row>
    <row r="89" spans="1:16">
      <c r="A89" s="9" t="s">
        <v>24</v>
      </c>
      <c r="B89" s="17" t="s">
        <v>875</v>
      </c>
      <c r="C89" s="50" t="s">
        <v>64</v>
      </c>
      <c r="D89" t="s">
        <v>1338</v>
      </c>
      <c r="E89" t="s">
        <v>993</v>
      </c>
      <c r="F89" s="55" t="s">
        <v>1345</v>
      </c>
      <c r="G89" s="9" t="s">
        <v>820</v>
      </c>
      <c r="H89">
        <v>12</v>
      </c>
      <c r="I89">
        <v>0</v>
      </c>
      <c r="J89" s="34">
        <v>0</v>
      </c>
      <c r="K89">
        <f>+Tabla323[[#This Row],[BALANCE INICIAL]]+Tabla323[[#This Row],[ENTRADAS]]-Tabla323[[#This Row],[SALIDAS]]</f>
        <v>12</v>
      </c>
      <c r="L89" s="2">
        <v>1494.07</v>
      </c>
      <c r="M89" s="2">
        <f>+Tabla323[[#This Row],[BALANCE INICIAL]]*Tabla323[[#This Row],[PRECIO]]</f>
        <v>17928.84</v>
      </c>
      <c r="N89" s="2">
        <f>+Tabla323[[#This Row],[ENTRADAS]]*Tabla323[[#This Row],[PRECIO]]</f>
        <v>0</v>
      </c>
      <c r="O89" s="2">
        <f>+Tabla323[[#This Row],[SALIDAS]]*Tabla323[[#This Row],[PRECIO]]</f>
        <v>0</v>
      </c>
      <c r="P89" s="2">
        <f>+Tabla323[[#This Row],[BALANCE INICIAL2]]+Tabla323[[#This Row],[ENTRADAS3]]-Tabla323[[#This Row],[SALIDAS4]]</f>
        <v>17928.84</v>
      </c>
    </row>
    <row r="90" spans="1:16">
      <c r="A90" s="9" t="s">
        <v>1159</v>
      </c>
      <c r="B90" s="17" t="s">
        <v>1160</v>
      </c>
      <c r="C90" s="50" t="s">
        <v>1161</v>
      </c>
      <c r="D90" t="s">
        <v>1309</v>
      </c>
      <c r="F90" s="55" t="s">
        <v>1345</v>
      </c>
      <c r="G90" s="9" t="s">
        <v>820</v>
      </c>
      <c r="H90">
        <v>14</v>
      </c>
      <c r="I90">
        <v>0</v>
      </c>
      <c r="J90" s="34">
        <v>0</v>
      </c>
      <c r="K90">
        <f>+Tabla323[[#This Row],[BALANCE INICIAL]]+Tabla323[[#This Row],[ENTRADAS]]-Tabla323[[#This Row],[SALIDAS]]</f>
        <v>14</v>
      </c>
      <c r="L90" s="2">
        <v>93.29</v>
      </c>
      <c r="M90" s="2">
        <f>+Tabla323[[#This Row],[BALANCE INICIAL]]*Tabla323[[#This Row],[PRECIO]]</f>
        <v>1306.0600000000002</v>
      </c>
      <c r="N90" s="2">
        <f>+Tabla323[[#This Row],[ENTRADAS]]*Tabla323[[#This Row],[PRECIO]]</f>
        <v>0</v>
      </c>
      <c r="O90" s="2">
        <f>+Tabla323[[#This Row],[SALIDAS]]*Tabla323[[#This Row],[PRECIO]]</f>
        <v>0</v>
      </c>
      <c r="P90" s="2">
        <f>+Tabla323[[#This Row],[BALANCE INICIAL2]]+Tabla323[[#This Row],[ENTRADAS3]]-Tabla323[[#This Row],[SALIDAS4]]</f>
        <v>1306.0600000000002</v>
      </c>
    </row>
    <row r="91" spans="1:16">
      <c r="A91" s="39" t="s">
        <v>28</v>
      </c>
      <c r="B91" s="40" t="s">
        <v>884</v>
      </c>
      <c r="C91" s="52" t="s">
        <v>74</v>
      </c>
      <c r="D91" t="s">
        <v>1310</v>
      </c>
      <c r="F91" s="55" t="s">
        <v>1345</v>
      </c>
      <c r="G91" s="9" t="s">
        <v>820</v>
      </c>
      <c r="H91">
        <v>5</v>
      </c>
      <c r="I91">
        <v>0</v>
      </c>
      <c r="J91" s="34">
        <v>0</v>
      </c>
      <c r="K91">
        <f>+Tabla323[[#This Row],[BALANCE INICIAL]]+Tabla323[[#This Row],[ENTRADAS]]-Tabla323[[#This Row],[SALIDAS]]</f>
        <v>5</v>
      </c>
      <c r="L91" s="2">
        <v>355.93</v>
      </c>
      <c r="M91" s="2">
        <f>+Tabla323[[#This Row],[BALANCE INICIAL]]*Tabla323[[#This Row],[PRECIO]]</f>
        <v>1779.65</v>
      </c>
      <c r="N91" s="2">
        <f>+Tabla323[[#This Row],[ENTRADAS]]*Tabla323[[#This Row],[PRECIO]]</f>
        <v>0</v>
      </c>
      <c r="O91" s="2">
        <f>+Tabla323[[#This Row],[SALIDAS]]*Tabla323[[#This Row],[PRECIO]]</f>
        <v>0</v>
      </c>
      <c r="P91" s="2">
        <f>+Tabla323[[#This Row],[BALANCE INICIAL2]]+Tabla323[[#This Row],[ENTRADAS3]]-Tabla323[[#This Row],[SALIDAS4]]</f>
        <v>1779.65</v>
      </c>
    </row>
    <row r="92" spans="1:16">
      <c r="A92" s="9" t="s">
        <v>62</v>
      </c>
      <c r="B92" s="17" t="s">
        <v>891</v>
      </c>
      <c r="C92" s="50" t="s">
        <v>100</v>
      </c>
      <c r="D92" t="s">
        <v>153</v>
      </c>
      <c r="F92" s="55" t="s">
        <v>1345</v>
      </c>
      <c r="G92" s="9" t="s">
        <v>820</v>
      </c>
      <c r="H92">
        <v>0</v>
      </c>
      <c r="I92">
        <v>0</v>
      </c>
      <c r="J92" s="34">
        <v>0</v>
      </c>
      <c r="K92">
        <f>+Tabla323[[#This Row],[BALANCE INICIAL]]+Tabla323[[#This Row],[ENTRADAS]]-Tabla323[[#This Row],[SALIDAS]]</f>
        <v>0</v>
      </c>
      <c r="L92" s="2">
        <v>400</v>
      </c>
      <c r="M92" s="2">
        <f>+Tabla323[[#This Row],[BALANCE INICIAL]]*Tabla323[[#This Row],[PRECIO]]</f>
        <v>0</v>
      </c>
      <c r="N92" s="2">
        <f>+Tabla323[[#This Row],[ENTRADAS]]*Tabla323[[#This Row],[PRECIO]]</f>
        <v>0</v>
      </c>
      <c r="O92" s="2">
        <f>+Tabla323[[#This Row],[SALIDAS]]*Tabla323[[#This Row],[PRECIO]]</f>
        <v>0</v>
      </c>
      <c r="P92" s="2">
        <f>+Tabla323[[#This Row],[BALANCE INICIAL2]]+Tabla323[[#This Row],[ENTRADAS3]]-Tabla323[[#This Row],[SALIDAS4]]</f>
        <v>0</v>
      </c>
    </row>
    <row r="93" spans="1:16">
      <c r="A93" s="9" t="s">
        <v>26</v>
      </c>
      <c r="B93" s="47" t="s">
        <v>887</v>
      </c>
      <c r="C93" s="50" t="s">
        <v>70</v>
      </c>
      <c r="D93" t="s">
        <v>1220</v>
      </c>
      <c r="F93" s="55" t="s">
        <v>1345</v>
      </c>
      <c r="G93" s="9" t="s">
        <v>834</v>
      </c>
      <c r="H93">
        <v>0</v>
      </c>
      <c r="I93">
        <v>0</v>
      </c>
      <c r="J93" s="34">
        <v>0</v>
      </c>
      <c r="K93">
        <f>+Tabla323[[#This Row],[BALANCE INICIAL]]+Tabla323[[#This Row],[ENTRADAS]]-Tabla323[[#This Row],[SALIDAS]]</f>
        <v>0</v>
      </c>
      <c r="L93" s="2">
        <v>400</v>
      </c>
      <c r="M93" s="2">
        <f>+Tabla323[[#This Row],[BALANCE INICIAL]]*Tabla323[[#This Row],[PRECIO]]</f>
        <v>0</v>
      </c>
      <c r="N93" s="2">
        <f>+Tabla323[[#This Row],[ENTRADAS]]*Tabla323[[#This Row],[PRECIO]]</f>
        <v>0</v>
      </c>
      <c r="O93" s="2">
        <f>+Tabla323[[#This Row],[SALIDAS]]*Tabla323[[#This Row],[PRECIO]]</f>
        <v>0</v>
      </c>
      <c r="P93" s="2">
        <f>+Tabla323[[#This Row],[BALANCE INICIAL2]]+Tabla323[[#This Row],[ENTRADAS3]]-Tabla323[[#This Row],[SALIDAS4]]</f>
        <v>0</v>
      </c>
    </row>
    <row r="94" spans="1:16">
      <c r="A94" s="9" t="s">
        <v>59</v>
      </c>
      <c r="B94" s="17" t="s">
        <v>880</v>
      </c>
      <c r="C94" s="50" t="s">
        <v>107</v>
      </c>
      <c r="D94" t="s">
        <v>653</v>
      </c>
      <c r="F94" s="55" t="s">
        <v>1345</v>
      </c>
      <c r="G94" s="9" t="s">
        <v>820</v>
      </c>
      <c r="H94">
        <v>71</v>
      </c>
      <c r="I94">
        <v>0</v>
      </c>
      <c r="J94" s="34">
        <v>0</v>
      </c>
      <c r="K94">
        <f>+Tabla323[[#This Row],[BALANCE INICIAL]]+Tabla323[[#This Row],[ENTRADAS]]-Tabla323[[#This Row],[SALIDAS]]</f>
        <v>71</v>
      </c>
      <c r="L94" s="2">
        <v>160</v>
      </c>
      <c r="M94" s="2">
        <f>+Tabla323[[#This Row],[BALANCE INICIAL]]*Tabla323[[#This Row],[PRECIO]]</f>
        <v>11360</v>
      </c>
      <c r="N94" s="2">
        <f>+Tabla323[[#This Row],[ENTRADAS]]*Tabla323[[#This Row],[PRECIO]]</f>
        <v>0</v>
      </c>
      <c r="O94" s="2">
        <f>+Tabla323[[#This Row],[SALIDAS]]*Tabla323[[#This Row],[PRECIO]]</f>
        <v>0</v>
      </c>
      <c r="P94" s="2">
        <f>+Tabla323[[#This Row],[BALANCE INICIAL2]]+Tabla323[[#This Row],[ENTRADAS3]]-Tabla323[[#This Row],[SALIDAS4]]</f>
        <v>11360</v>
      </c>
    </row>
    <row r="95" spans="1:16">
      <c r="A95" s="9" t="s">
        <v>59</v>
      </c>
      <c r="B95" s="17" t="s">
        <v>880</v>
      </c>
      <c r="C95" s="50" t="s">
        <v>107</v>
      </c>
      <c r="D95" t="s">
        <v>654</v>
      </c>
      <c r="F95" s="55" t="s">
        <v>1345</v>
      </c>
      <c r="G95" s="9" t="s">
        <v>820</v>
      </c>
      <c r="H95">
        <v>66</v>
      </c>
      <c r="I95">
        <v>0</v>
      </c>
      <c r="J95" s="34">
        <v>0</v>
      </c>
      <c r="K95">
        <f>+Tabla323[[#This Row],[BALANCE INICIAL]]+Tabla323[[#This Row],[ENTRADAS]]-Tabla323[[#This Row],[SALIDAS]]</f>
        <v>66</v>
      </c>
      <c r="L95" s="2">
        <v>180</v>
      </c>
      <c r="M95" s="2">
        <f>+Tabla323[[#This Row],[BALANCE INICIAL]]*Tabla323[[#This Row],[PRECIO]]</f>
        <v>11880</v>
      </c>
      <c r="N95" s="2">
        <f>+Tabla323[[#This Row],[ENTRADAS]]*Tabla323[[#This Row],[PRECIO]]</f>
        <v>0</v>
      </c>
      <c r="O95" s="2">
        <f>+Tabla323[[#This Row],[SALIDAS]]*Tabla323[[#This Row],[PRECIO]]</f>
        <v>0</v>
      </c>
      <c r="P95" s="2">
        <f>+Tabla323[[#This Row],[BALANCE INICIAL2]]+Tabla323[[#This Row],[ENTRADAS3]]-Tabla323[[#This Row],[SALIDAS4]]</f>
        <v>11880</v>
      </c>
    </row>
    <row r="96" spans="1:16">
      <c r="A96" s="9" t="s">
        <v>59</v>
      </c>
      <c r="B96" s="17" t="s">
        <v>880</v>
      </c>
      <c r="C96" s="50" t="s">
        <v>107</v>
      </c>
      <c r="D96" t="s">
        <v>655</v>
      </c>
      <c r="F96" s="55" t="s">
        <v>1345</v>
      </c>
      <c r="G96" s="9" t="s">
        <v>820</v>
      </c>
      <c r="H96">
        <v>165</v>
      </c>
      <c r="I96">
        <v>0</v>
      </c>
      <c r="J96" s="34">
        <v>0</v>
      </c>
      <c r="K96">
        <f>+Tabla323[[#This Row],[BALANCE INICIAL]]+Tabla323[[#This Row],[ENTRADAS]]-Tabla323[[#This Row],[SALIDAS]]</f>
        <v>165</v>
      </c>
      <c r="L96" s="2">
        <v>110</v>
      </c>
      <c r="M96" s="2">
        <f>+Tabla323[[#This Row],[BALANCE INICIAL]]*Tabla323[[#This Row],[PRECIO]]</f>
        <v>18150</v>
      </c>
      <c r="N96" s="2">
        <f>+Tabla323[[#This Row],[ENTRADAS]]*Tabla323[[#This Row],[PRECIO]]</f>
        <v>0</v>
      </c>
      <c r="O96" s="2">
        <f>+Tabla323[[#This Row],[SALIDAS]]*Tabla323[[#This Row],[PRECIO]]</f>
        <v>0</v>
      </c>
      <c r="P96" s="2">
        <f>+Tabla323[[#This Row],[BALANCE INICIAL2]]+Tabla323[[#This Row],[ENTRADAS3]]-Tabla323[[#This Row],[SALIDAS4]]</f>
        <v>18150</v>
      </c>
    </row>
    <row r="97" spans="1:16">
      <c r="A97" s="9" t="s">
        <v>24</v>
      </c>
      <c r="B97" s="17" t="s">
        <v>875</v>
      </c>
      <c r="C97" s="50" t="s">
        <v>64</v>
      </c>
      <c r="D97" t="s">
        <v>1302</v>
      </c>
      <c r="F97" s="55" t="s">
        <v>1345</v>
      </c>
      <c r="G97" s="9" t="s">
        <v>820</v>
      </c>
      <c r="H97">
        <v>4</v>
      </c>
      <c r="I97">
        <v>0</v>
      </c>
      <c r="J97" s="34">
        <v>0</v>
      </c>
      <c r="K97">
        <f>+Tabla323[[#This Row],[BALANCE INICIAL]]+Tabla323[[#This Row],[ENTRADAS]]-Tabla323[[#This Row],[SALIDAS]]</f>
        <v>4</v>
      </c>
      <c r="L97" s="2">
        <v>849</v>
      </c>
      <c r="M97" s="2">
        <f>+Tabla323[[#This Row],[BALANCE INICIAL]]*Tabla323[[#This Row],[PRECIO]]</f>
        <v>3396</v>
      </c>
      <c r="N97" s="2">
        <f>+Tabla323[[#This Row],[ENTRADAS]]*Tabla323[[#This Row],[PRECIO]]</f>
        <v>0</v>
      </c>
      <c r="O97" s="2">
        <f>+Tabla323[[#This Row],[SALIDAS]]*Tabla323[[#This Row],[PRECIO]]</f>
        <v>0</v>
      </c>
      <c r="P97" s="2">
        <f>+Tabla323[[#This Row],[BALANCE INICIAL2]]+Tabla323[[#This Row],[ENTRADAS3]]-Tabla323[[#This Row],[SALIDAS4]]</f>
        <v>3396</v>
      </c>
    </row>
    <row r="98" spans="1:16">
      <c r="A98" s="9" t="s">
        <v>24</v>
      </c>
      <c r="B98" s="17" t="s">
        <v>875</v>
      </c>
      <c r="C98" s="50" t="s">
        <v>64</v>
      </c>
      <c r="D98" t="s">
        <v>1303</v>
      </c>
      <c r="F98" s="55" t="s">
        <v>1345</v>
      </c>
      <c r="G98" s="9" t="s">
        <v>820</v>
      </c>
      <c r="H98">
        <v>8</v>
      </c>
      <c r="I98">
        <v>0</v>
      </c>
      <c r="J98" s="34">
        <v>0</v>
      </c>
      <c r="K98">
        <f>+Tabla323[[#This Row],[BALANCE INICIAL]]+Tabla323[[#This Row],[ENTRADAS]]-Tabla323[[#This Row],[SALIDAS]]</f>
        <v>8</v>
      </c>
      <c r="L98" s="2">
        <v>344</v>
      </c>
      <c r="M98" s="2">
        <f>+Tabla323[[#This Row],[BALANCE INICIAL]]*Tabla323[[#This Row],[PRECIO]]</f>
        <v>2752</v>
      </c>
      <c r="N98" s="2">
        <f>+Tabla323[[#This Row],[ENTRADAS]]*Tabla323[[#This Row],[PRECIO]]</f>
        <v>0</v>
      </c>
      <c r="O98" s="2">
        <f>+Tabla323[[#This Row],[SALIDAS]]*Tabla323[[#This Row],[PRECIO]]</f>
        <v>0</v>
      </c>
      <c r="P98" s="2">
        <f>+Tabla323[[#This Row],[BALANCE INICIAL2]]+Tabla323[[#This Row],[ENTRADAS3]]-Tabla323[[#This Row],[SALIDAS4]]</f>
        <v>2752</v>
      </c>
    </row>
    <row r="99" spans="1:16">
      <c r="A99" s="9" t="s">
        <v>24</v>
      </c>
      <c r="B99" s="17" t="s">
        <v>875</v>
      </c>
      <c r="C99" s="50" t="s">
        <v>64</v>
      </c>
      <c r="D99" t="s">
        <v>1304</v>
      </c>
      <c r="F99" s="55" t="s">
        <v>1345</v>
      </c>
      <c r="G99" s="9" t="s">
        <v>820</v>
      </c>
      <c r="H99">
        <v>4</v>
      </c>
      <c r="I99">
        <v>0</v>
      </c>
      <c r="J99" s="34">
        <v>0</v>
      </c>
      <c r="K99">
        <f>+Tabla323[[#This Row],[BALANCE INICIAL]]+Tabla323[[#This Row],[ENTRADAS]]-Tabla323[[#This Row],[SALIDAS]]</f>
        <v>4</v>
      </c>
      <c r="L99" s="2">
        <v>6840</v>
      </c>
      <c r="M99" s="2">
        <f>+Tabla323[[#This Row],[BALANCE INICIAL]]*Tabla323[[#This Row],[PRECIO]]</f>
        <v>27360</v>
      </c>
      <c r="N99" s="2">
        <f>+Tabla323[[#This Row],[ENTRADAS]]*Tabla323[[#This Row],[PRECIO]]</f>
        <v>0</v>
      </c>
      <c r="O99" s="2">
        <f>+Tabla323[[#This Row],[SALIDAS]]*Tabla323[[#This Row],[PRECIO]]</f>
        <v>0</v>
      </c>
      <c r="P99" s="2">
        <f>+Tabla323[[#This Row],[BALANCE INICIAL2]]+Tabla323[[#This Row],[ENTRADAS3]]-Tabla323[[#This Row],[SALIDAS4]]</f>
        <v>27360</v>
      </c>
    </row>
    <row r="100" spans="1:16">
      <c r="A100" s="9" t="s">
        <v>24</v>
      </c>
      <c r="B100" s="17" t="s">
        <v>875</v>
      </c>
      <c r="C100" s="50" t="s">
        <v>64</v>
      </c>
      <c r="D100" t="s">
        <v>1305</v>
      </c>
      <c r="F100" s="55" t="s">
        <v>1345</v>
      </c>
      <c r="G100" s="9" t="s">
        <v>820</v>
      </c>
      <c r="H100">
        <v>4</v>
      </c>
      <c r="I100">
        <v>0</v>
      </c>
      <c r="J100" s="34">
        <v>0</v>
      </c>
      <c r="K100">
        <f>+Tabla323[[#This Row],[BALANCE INICIAL]]+Tabla323[[#This Row],[ENTRADAS]]-Tabla323[[#This Row],[SALIDAS]]</f>
        <v>4</v>
      </c>
      <c r="L100" s="2">
        <v>3525</v>
      </c>
      <c r="M100" s="2">
        <f>+Tabla323[[#This Row],[BALANCE INICIAL]]*Tabla323[[#This Row],[PRECIO]]</f>
        <v>14100</v>
      </c>
      <c r="N100" s="2">
        <f>+Tabla323[[#This Row],[ENTRADAS]]*Tabla323[[#This Row],[PRECIO]]</f>
        <v>0</v>
      </c>
      <c r="O100" s="2">
        <f>+Tabla323[[#This Row],[SALIDAS]]*Tabla323[[#This Row],[PRECIO]]</f>
        <v>0</v>
      </c>
      <c r="P100" s="2">
        <f>+Tabla323[[#This Row],[BALANCE INICIAL2]]+Tabla323[[#This Row],[ENTRADAS3]]-Tabla323[[#This Row],[SALIDAS4]]</f>
        <v>14100</v>
      </c>
    </row>
    <row r="101" spans="1:16">
      <c r="A101" s="9" t="s">
        <v>24</v>
      </c>
      <c r="B101" s="17" t="s">
        <v>875</v>
      </c>
      <c r="C101" s="50" t="s">
        <v>64</v>
      </c>
      <c r="D101" t="s">
        <v>1306</v>
      </c>
      <c r="F101" s="55" t="s">
        <v>1345</v>
      </c>
      <c r="G101" s="9" t="s">
        <v>820</v>
      </c>
      <c r="H101">
        <v>5</v>
      </c>
      <c r="I101">
        <v>0</v>
      </c>
      <c r="J101" s="34">
        <v>0</v>
      </c>
      <c r="K101">
        <f>+Tabla323[[#This Row],[BALANCE INICIAL]]+Tabla323[[#This Row],[ENTRADAS]]-Tabla323[[#This Row],[SALIDAS]]</f>
        <v>5</v>
      </c>
      <c r="L101" s="2">
        <v>1295</v>
      </c>
      <c r="M101" s="2">
        <f>+Tabla323[[#This Row],[BALANCE INICIAL]]*Tabla323[[#This Row],[PRECIO]]</f>
        <v>6475</v>
      </c>
      <c r="N101" s="2">
        <f>+Tabla323[[#This Row],[ENTRADAS]]*Tabla323[[#This Row],[PRECIO]]</f>
        <v>0</v>
      </c>
      <c r="O101" s="2">
        <f>+Tabla323[[#This Row],[SALIDAS]]*Tabla323[[#This Row],[PRECIO]]</f>
        <v>0</v>
      </c>
      <c r="P101" s="2">
        <f>+Tabla323[[#This Row],[BALANCE INICIAL2]]+Tabla323[[#This Row],[ENTRADAS3]]-Tabla323[[#This Row],[SALIDAS4]]</f>
        <v>6475</v>
      </c>
    </row>
    <row r="102" spans="1:16">
      <c r="A102" s="9" t="s">
        <v>24</v>
      </c>
      <c r="B102" s="17" t="s">
        <v>875</v>
      </c>
      <c r="C102" s="50" t="s">
        <v>64</v>
      </c>
      <c r="D102" t="s">
        <v>1307</v>
      </c>
      <c r="F102" s="55" t="s">
        <v>1345</v>
      </c>
      <c r="G102" s="9" t="s">
        <v>820</v>
      </c>
      <c r="H102">
        <v>5</v>
      </c>
      <c r="I102">
        <v>0</v>
      </c>
      <c r="J102" s="34">
        <v>0</v>
      </c>
      <c r="K102">
        <f>+Tabla323[[#This Row],[BALANCE INICIAL]]+Tabla323[[#This Row],[ENTRADAS]]-Tabla323[[#This Row],[SALIDAS]]</f>
        <v>5</v>
      </c>
      <c r="L102" s="2">
        <v>120</v>
      </c>
      <c r="M102" s="2">
        <f>+Tabla323[[#This Row],[BALANCE INICIAL]]*Tabla323[[#This Row],[PRECIO]]</f>
        <v>600</v>
      </c>
      <c r="N102" s="2">
        <f>+Tabla323[[#This Row],[ENTRADAS]]*Tabla323[[#This Row],[PRECIO]]</f>
        <v>0</v>
      </c>
      <c r="O102" s="2">
        <f>+Tabla323[[#This Row],[SALIDAS]]*Tabla323[[#This Row],[PRECIO]]</f>
        <v>0</v>
      </c>
      <c r="P102" s="2">
        <f>+Tabla323[[#This Row],[BALANCE INICIAL2]]+Tabla323[[#This Row],[ENTRADAS3]]-Tabla323[[#This Row],[SALIDAS4]]</f>
        <v>600</v>
      </c>
    </row>
    <row r="103" spans="1:16">
      <c r="A103" s="9" t="s">
        <v>31</v>
      </c>
      <c r="B103" s="47" t="s">
        <v>897</v>
      </c>
      <c r="C103" s="50" t="s">
        <v>69</v>
      </c>
      <c r="D103" t="s">
        <v>160</v>
      </c>
      <c r="E103" t="s">
        <v>1020</v>
      </c>
      <c r="F103" s="55" t="s">
        <v>1345</v>
      </c>
      <c r="G103" s="9" t="s">
        <v>820</v>
      </c>
      <c r="H103">
        <v>125</v>
      </c>
      <c r="I103">
        <v>0</v>
      </c>
      <c r="J103" s="34">
        <v>0</v>
      </c>
      <c r="K103">
        <f>+Tabla323[[#This Row],[BALANCE INICIAL]]+Tabla323[[#This Row],[ENTRADAS]]-Tabla323[[#This Row],[SALIDAS]]</f>
        <v>125</v>
      </c>
      <c r="L103" s="2">
        <v>15</v>
      </c>
      <c r="M103" s="2">
        <f>+Tabla323[[#This Row],[BALANCE INICIAL]]*Tabla323[[#This Row],[PRECIO]]</f>
        <v>1875</v>
      </c>
      <c r="N103" s="2">
        <f>+Tabla323[[#This Row],[ENTRADAS]]*Tabla323[[#This Row],[PRECIO]]</f>
        <v>0</v>
      </c>
      <c r="O103" s="2">
        <f>+Tabla323[[#This Row],[SALIDAS]]*Tabla323[[#This Row],[PRECIO]]</f>
        <v>0</v>
      </c>
      <c r="P103" s="2">
        <f>+Tabla323[[#This Row],[BALANCE INICIAL2]]+Tabla323[[#This Row],[ENTRADAS3]]-Tabla323[[#This Row],[SALIDAS4]]</f>
        <v>1875</v>
      </c>
    </row>
    <row r="104" spans="1:16">
      <c r="A104" s="9" t="s">
        <v>31</v>
      </c>
      <c r="B104" s="47" t="s">
        <v>897</v>
      </c>
      <c r="C104" s="50" t="s">
        <v>69</v>
      </c>
      <c r="D104" t="s">
        <v>160</v>
      </c>
      <c r="F104" s="55" t="s">
        <v>1345</v>
      </c>
      <c r="G104" s="9" t="s">
        <v>820</v>
      </c>
      <c r="H104">
        <v>145</v>
      </c>
      <c r="I104">
        <v>0</v>
      </c>
      <c r="J104" s="34">
        <v>20</v>
      </c>
      <c r="K104">
        <f>+Tabla323[[#This Row],[BALANCE INICIAL]]+Tabla323[[#This Row],[ENTRADAS]]-Tabla323[[#This Row],[SALIDAS]]</f>
        <v>125</v>
      </c>
      <c r="L104" s="2">
        <v>10</v>
      </c>
      <c r="M104" s="2">
        <f>+Tabla323[[#This Row],[BALANCE INICIAL]]*Tabla323[[#This Row],[PRECIO]]</f>
        <v>1450</v>
      </c>
      <c r="N104" s="2">
        <f>+Tabla323[[#This Row],[ENTRADAS]]*Tabla323[[#This Row],[PRECIO]]</f>
        <v>0</v>
      </c>
      <c r="O104" s="2">
        <f>+Tabla323[[#This Row],[SALIDAS]]*Tabla323[[#This Row],[PRECIO]]</f>
        <v>200</v>
      </c>
      <c r="P104" s="2">
        <f>+Tabla323[[#This Row],[BALANCE INICIAL2]]+Tabla323[[#This Row],[ENTRADAS3]]-Tabla323[[#This Row],[SALIDAS4]]</f>
        <v>1250</v>
      </c>
    </row>
    <row r="105" spans="1:16">
      <c r="A105" s="9" t="s">
        <v>31</v>
      </c>
      <c r="B105" s="47" t="s">
        <v>897</v>
      </c>
      <c r="C105" s="50" t="s">
        <v>69</v>
      </c>
      <c r="D105" t="s">
        <v>1308</v>
      </c>
      <c r="F105" s="55" t="s">
        <v>1345</v>
      </c>
      <c r="G105" s="9" t="s">
        <v>820</v>
      </c>
      <c r="H105">
        <v>145</v>
      </c>
      <c r="I105">
        <v>0</v>
      </c>
      <c r="J105" s="34">
        <v>0</v>
      </c>
      <c r="K105">
        <f>+Tabla323[[#This Row],[BALANCE INICIAL]]+Tabla323[[#This Row],[ENTRADAS]]-Tabla323[[#This Row],[SALIDAS]]</f>
        <v>145</v>
      </c>
      <c r="L105" s="2">
        <v>13.18</v>
      </c>
      <c r="M105" s="2">
        <f>+Tabla323[[#This Row],[BALANCE INICIAL]]*Tabla323[[#This Row],[PRECIO]]</f>
        <v>1911.1</v>
      </c>
      <c r="N105" s="2">
        <f>+Tabla323[[#This Row],[ENTRADAS]]*Tabla323[[#This Row],[PRECIO]]</f>
        <v>0</v>
      </c>
      <c r="O105" s="2">
        <f>+Tabla323[[#This Row],[SALIDAS]]*Tabla323[[#This Row],[PRECIO]]</f>
        <v>0</v>
      </c>
      <c r="P105" s="2">
        <f>+Tabla323[[#This Row],[BALANCE INICIAL2]]+Tabla323[[#This Row],[ENTRADAS3]]-Tabla323[[#This Row],[SALIDAS4]]</f>
        <v>1911.1</v>
      </c>
    </row>
    <row r="106" spans="1:16">
      <c r="A106" s="9" t="s">
        <v>29</v>
      </c>
      <c r="B106" s="47" t="s">
        <v>878</v>
      </c>
      <c r="C106" s="50" t="s">
        <v>102</v>
      </c>
      <c r="D106" t="s">
        <v>542</v>
      </c>
      <c r="F106" s="55" t="s">
        <v>1345</v>
      </c>
      <c r="G106" s="9" t="s">
        <v>820</v>
      </c>
      <c r="H106">
        <v>1</v>
      </c>
      <c r="I106">
        <v>0</v>
      </c>
      <c r="J106" s="34">
        <v>0</v>
      </c>
      <c r="K106">
        <f>+Tabla323[[#This Row],[BALANCE INICIAL]]+Tabla323[[#This Row],[ENTRADAS]]-Tabla323[[#This Row],[SALIDAS]]</f>
        <v>1</v>
      </c>
      <c r="L106" s="2">
        <v>3200</v>
      </c>
      <c r="M106" s="2">
        <f>+Tabla323[[#This Row],[BALANCE INICIAL]]*Tabla323[[#This Row],[PRECIO]]</f>
        <v>3200</v>
      </c>
      <c r="N106" s="2">
        <f>+Tabla323[[#This Row],[ENTRADAS]]*Tabla323[[#This Row],[PRECIO]]</f>
        <v>0</v>
      </c>
      <c r="O106" s="2">
        <f>+Tabla323[[#This Row],[SALIDAS]]*Tabla323[[#This Row],[PRECIO]]</f>
        <v>0</v>
      </c>
      <c r="P106" s="2">
        <f>+Tabla323[[#This Row],[BALANCE INICIAL2]]+Tabla323[[#This Row],[ENTRADAS3]]-Tabla323[[#This Row],[SALIDAS4]]</f>
        <v>3200</v>
      </c>
    </row>
    <row r="107" spans="1:16">
      <c r="A107" s="9" t="s">
        <v>31</v>
      </c>
      <c r="B107" s="47" t="s">
        <v>897</v>
      </c>
      <c r="C107" s="50" t="s">
        <v>69</v>
      </c>
      <c r="D107" t="s">
        <v>1339</v>
      </c>
      <c r="F107" s="55" t="s">
        <v>1345</v>
      </c>
      <c r="G107" s="9" t="s">
        <v>820</v>
      </c>
      <c r="H107">
        <v>116</v>
      </c>
      <c r="I107">
        <v>0</v>
      </c>
      <c r="J107" s="34">
        <v>20</v>
      </c>
      <c r="K107">
        <f>+Tabla323[[#This Row],[BALANCE INICIAL]]+Tabla323[[#This Row],[ENTRADAS]]-Tabla323[[#This Row],[SALIDAS]]</f>
        <v>96</v>
      </c>
      <c r="L107" s="2">
        <v>17.62</v>
      </c>
      <c r="M107" s="2">
        <f>+Tabla323[[#This Row],[BALANCE INICIAL]]*Tabla323[[#This Row],[PRECIO]]</f>
        <v>2043.92</v>
      </c>
      <c r="N107" s="2">
        <f>+Tabla323[[#This Row],[ENTRADAS]]*Tabla323[[#This Row],[PRECIO]]</f>
        <v>0</v>
      </c>
      <c r="O107" s="2">
        <f>+Tabla323[[#This Row],[SALIDAS]]*Tabla323[[#This Row],[PRECIO]]</f>
        <v>352.40000000000003</v>
      </c>
      <c r="P107" s="2">
        <f>+Tabla323[[#This Row],[BALANCE INICIAL2]]+Tabla323[[#This Row],[ENTRADAS3]]-Tabla323[[#This Row],[SALIDAS4]]</f>
        <v>1691.52</v>
      </c>
    </row>
    <row r="108" spans="1:16">
      <c r="A108" s="9" t="s">
        <v>1141</v>
      </c>
      <c r="B108" s="17" t="s">
        <v>1142</v>
      </c>
      <c r="C108" s="50" t="s">
        <v>1143</v>
      </c>
      <c r="D108" t="s">
        <v>1401</v>
      </c>
      <c r="F108" s="55" t="s">
        <v>1345</v>
      </c>
      <c r="G108" s="9" t="s">
        <v>820</v>
      </c>
      <c r="H108">
        <v>7</v>
      </c>
      <c r="I108">
        <v>0</v>
      </c>
      <c r="J108" s="34">
        <v>1</v>
      </c>
      <c r="K108">
        <f>+Tabla323[[#This Row],[BALANCE INICIAL]]+Tabla323[[#This Row],[ENTRADAS]]-Tabla323[[#This Row],[SALIDAS]]</f>
        <v>6</v>
      </c>
      <c r="L108" s="2">
        <v>137.30000000000001</v>
      </c>
      <c r="M108" s="2">
        <f>+Tabla323[[#This Row],[BALANCE INICIAL]]*Tabla323[[#This Row],[PRECIO]]</f>
        <v>961.10000000000014</v>
      </c>
      <c r="N108" s="2">
        <f>+Tabla323[[#This Row],[ENTRADAS]]*Tabla323[[#This Row],[PRECIO]]</f>
        <v>0</v>
      </c>
      <c r="O108" s="2">
        <f>+Tabla323[[#This Row],[SALIDAS]]*Tabla323[[#This Row],[PRECIO]]</f>
        <v>137.30000000000001</v>
      </c>
      <c r="P108" s="2">
        <f>+Tabla323[[#This Row],[BALANCE INICIAL2]]+Tabla323[[#This Row],[ENTRADAS3]]-Tabla323[[#This Row],[SALIDAS4]]</f>
        <v>823.80000000000018</v>
      </c>
    </row>
    <row r="109" spans="1:16">
      <c r="A109" s="9" t="s">
        <v>1141</v>
      </c>
      <c r="B109" s="17" t="s">
        <v>1142</v>
      </c>
      <c r="C109" s="50" t="s">
        <v>1143</v>
      </c>
      <c r="D109" t="s">
        <v>656</v>
      </c>
      <c r="F109" s="55" t="s">
        <v>1345</v>
      </c>
      <c r="G109" s="9" t="s">
        <v>820</v>
      </c>
      <c r="H109">
        <v>1</v>
      </c>
      <c r="I109">
        <v>0</v>
      </c>
      <c r="J109" s="34">
        <v>0</v>
      </c>
      <c r="K109">
        <f>+Tabla323[[#This Row],[BALANCE INICIAL]]+Tabla323[[#This Row],[ENTRADAS]]-Tabla323[[#This Row],[SALIDAS]]</f>
        <v>1</v>
      </c>
      <c r="L109" s="2">
        <v>122.63</v>
      </c>
      <c r="M109" s="2">
        <f>+Tabla323[[#This Row],[BALANCE INICIAL]]*Tabla323[[#This Row],[PRECIO]]</f>
        <v>122.63</v>
      </c>
      <c r="N109" s="2">
        <f>+Tabla323[[#This Row],[ENTRADAS]]*Tabla323[[#This Row],[PRECIO]]</f>
        <v>0</v>
      </c>
      <c r="O109" s="2">
        <f>+Tabla323[[#This Row],[SALIDAS]]*Tabla323[[#This Row],[PRECIO]]</f>
        <v>0</v>
      </c>
      <c r="P109" s="2">
        <f>+Tabla323[[#This Row],[BALANCE INICIAL2]]+Tabla323[[#This Row],[ENTRADAS3]]-Tabla323[[#This Row],[SALIDAS4]]</f>
        <v>122.63</v>
      </c>
    </row>
    <row r="110" spans="1:16">
      <c r="A110" s="9" t="s">
        <v>1141</v>
      </c>
      <c r="B110" s="17" t="s">
        <v>1142</v>
      </c>
      <c r="C110" s="50" t="s">
        <v>1143</v>
      </c>
      <c r="D110" t="s">
        <v>1299</v>
      </c>
      <c r="F110" s="55" t="s">
        <v>1345</v>
      </c>
      <c r="G110" s="9" t="s">
        <v>820</v>
      </c>
      <c r="H110">
        <v>0</v>
      </c>
      <c r="I110">
        <v>0</v>
      </c>
      <c r="J110" s="34">
        <v>0</v>
      </c>
      <c r="K110">
        <f>+Tabla323[[#This Row],[BALANCE INICIAL]]+Tabla323[[#This Row],[ENTRADAS]]-Tabla323[[#This Row],[SALIDAS]]</f>
        <v>0</v>
      </c>
      <c r="L110" s="2">
        <v>48.81</v>
      </c>
      <c r="M110" s="2">
        <f>+Tabla323[[#This Row],[BALANCE INICIAL]]*Tabla323[[#This Row],[PRECIO]]</f>
        <v>0</v>
      </c>
      <c r="N110" s="2">
        <f>+Tabla323[[#This Row],[ENTRADAS]]*Tabla323[[#This Row],[PRECIO]]</f>
        <v>0</v>
      </c>
      <c r="O110" s="2">
        <f>+Tabla323[[#This Row],[SALIDAS]]*Tabla323[[#This Row],[PRECIO]]</f>
        <v>0</v>
      </c>
      <c r="P110" s="2">
        <f>+Tabla323[[#This Row],[BALANCE INICIAL2]]+Tabla323[[#This Row],[ENTRADAS3]]-Tabla323[[#This Row],[SALIDAS4]]</f>
        <v>0</v>
      </c>
    </row>
    <row r="111" spans="1:16">
      <c r="A111" s="9" t="s">
        <v>26</v>
      </c>
      <c r="B111" s="47" t="s">
        <v>887</v>
      </c>
      <c r="C111" s="50" t="s">
        <v>70</v>
      </c>
      <c r="D111" t="s">
        <v>1043</v>
      </c>
      <c r="E111" t="s">
        <v>1048</v>
      </c>
      <c r="F111" s="55" t="s">
        <v>1345</v>
      </c>
      <c r="G111" s="9" t="s">
        <v>820</v>
      </c>
      <c r="H111">
        <v>16</v>
      </c>
      <c r="I111">
        <v>0</v>
      </c>
      <c r="J111" s="34">
        <v>0</v>
      </c>
      <c r="K111">
        <f>+Tabla323[[#This Row],[BALANCE INICIAL]]+Tabla323[[#This Row],[ENTRADAS]]-Tabla323[[#This Row],[SALIDAS]]</f>
        <v>16</v>
      </c>
      <c r="L111" s="2">
        <v>1700</v>
      </c>
      <c r="M111" s="2">
        <f>+Tabla323[[#This Row],[BALANCE INICIAL]]*Tabla323[[#This Row],[PRECIO]]</f>
        <v>27200</v>
      </c>
      <c r="N111" s="2">
        <f>+Tabla323[[#This Row],[ENTRADAS]]*Tabla323[[#This Row],[PRECIO]]</f>
        <v>0</v>
      </c>
      <c r="O111" s="2">
        <f>+Tabla323[[#This Row],[SALIDAS]]*Tabla323[[#This Row],[PRECIO]]</f>
        <v>0</v>
      </c>
      <c r="P111" s="2">
        <f>+Tabla323[[#This Row],[BALANCE INICIAL2]]+Tabla323[[#This Row],[ENTRADAS3]]-Tabla323[[#This Row],[SALIDAS4]]</f>
        <v>27200</v>
      </c>
    </row>
    <row r="112" spans="1:16">
      <c r="A112" s="9" t="s">
        <v>24</v>
      </c>
      <c r="B112" s="17" t="s">
        <v>875</v>
      </c>
      <c r="C112" s="50" t="s">
        <v>64</v>
      </c>
      <c r="D112" t="s">
        <v>1478</v>
      </c>
      <c r="F112" s="55" t="s">
        <v>1345</v>
      </c>
      <c r="G112" s="9" t="s">
        <v>839</v>
      </c>
      <c r="H112">
        <v>3</v>
      </c>
      <c r="I112">
        <v>0</v>
      </c>
      <c r="J112" s="34">
        <v>0</v>
      </c>
      <c r="K112">
        <f>+Tabla323[[#This Row],[BALANCE INICIAL]]+Tabla323[[#This Row],[ENTRADAS]]-Tabla323[[#This Row],[SALIDAS]]</f>
        <v>3</v>
      </c>
      <c r="L112" s="2">
        <v>2605</v>
      </c>
      <c r="M112" s="2">
        <f>+Tabla323[[#This Row],[BALANCE INICIAL]]*Tabla323[[#This Row],[PRECIO]]</f>
        <v>7815</v>
      </c>
      <c r="N112" s="2">
        <f>+Tabla323[[#This Row],[ENTRADAS]]*Tabla323[[#This Row],[PRECIO]]</f>
        <v>0</v>
      </c>
      <c r="O112" s="2">
        <f>+Tabla323[[#This Row],[SALIDAS]]*Tabla323[[#This Row],[PRECIO]]</f>
        <v>0</v>
      </c>
      <c r="P112" s="2">
        <f>+Tabla323[[#This Row],[BALANCE INICIAL2]]+Tabla323[[#This Row],[ENTRADAS3]]-Tabla323[[#This Row],[SALIDAS4]]</f>
        <v>7815</v>
      </c>
    </row>
    <row r="113" spans="1:16" ht="15" customHeight="1">
      <c r="A113" s="9" t="s">
        <v>29</v>
      </c>
      <c r="B113" s="47" t="s">
        <v>878</v>
      </c>
      <c r="C113" s="50" t="s">
        <v>102</v>
      </c>
      <c r="D113" t="s">
        <v>1300</v>
      </c>
      <c r="F113" s="55" t="s">
        <v>1345</v>
      </c>
      <c r="G113" s="9" t="s">
        <v>827</v>
      </c>
      <c r="H113">
        <v>453</v>
      </c>
      <c r="I113">
        <v>0</v>
      </c>
      <c r="J113" s="34">
        <v>123</v>
      </c>
      <c r="K113">
        <f>+Tabla323[[#This Row],[BALANCE INICIAL]]+Tabla323[[#This Row],[ENTRADAS]]-Tabla323[[#This Row],[SALIDAS]]</f>
        <v>330</v>
      </c>
      <c r="L113" s="2">
        <v>250</v>
      </c>
      <c r="M113" s="2">
        <f>+Tabla323[[#This Row],[BALANCE INICIAL]]*Tabla323[[#This Row],[PRECIO]]</f>
        <v>113250</v>
      </c>
      <c r="N113" s="2">
        <f>+Tabla323[[#This Row],[ENTRADAS]]*Tabla323[[#This Row],[PRECIO]]</f>
        <v>0</v>
      </c>
      <c r="O113" s="2">
        <f>+Tabla323[[#This Row],[SALIDAS]]*Tabla323[[#This Row],[PRECIO]]</f>
        <v>30750</v>
      </c>
      <c r="P113" s="2">
        <f>+Tabla323[[#This Row],[BALANCE INICIAL2]]+Tabla323[[#This Row],[ENTRADAS3]]-Tabla323[[#This Row],[SALIDAS4]]</f>
        <v>82500</v>
      </c>
    </row>
    <row r="114" spans="1:16">
      <c r="A114" s="9" t="s">
        <v>1159</v>
      </c>
      <c r="B114" s="17" t="s">
        <v>1160</v>
      </c>
      <c r="C114" s="50" t="s">
        <v>1161</v>
      </c>
      <c r="D114" t="s">
        <v>1447</v>
      </c>
      <c r="F114" s="55" t="s">
        <v>1345</v>
      </c>
      <c r="G114" s="9" t="s">
        <v>820</v>
      </c>
      <c r="H114">
        <v>25</v>
      </c>
      <c r="I114">
        <v>0</v>
      </c>
      <c r="J114" s="34">
        <v>0</v>
      </c>
      <c r="K114">
        <f>+Tabla323[[#This Row],[BALANCE INICIAL]]+Tabla323[[#This Row],[ENTRADAS]]-Tabla323[[#This Row],[SALIDAS]]</f>
        <v>25</v>
      </c>
      <c r="L114" s="2">
        <v>35</v>
      </c>
      <c r="M114" s="2">
        <f>+Tabla323[[#This Row],[BALANCE INICIAL]]*Tabla323[[#This Row],[PRECIO]]</f>
        <v>875</v>
      </c>
      <c r="N114" s="2">
        <f>+Tabla323[[#This Row],[ENTRADAS]]*Tabla323[[#This Row],[PRECIO]]</f>
        <v>0</v>
      </c>
      <c r="O114" s="2">
        <f>+Tabla323[[#This Row],[SALIDAS]]*Tabla323[[#This Row],[PRECIO]]</f>
        <v>0</v>
      </c>
      <c r="P114" s="2">
        <f>+Tabla323[[#This Row],[BALANCE INICIAL2]]+Tabla323[[#This Row],[ENTRADAS3]]-Tabla323[[#This Row],[SALIDAS4]]</f>
        <v>875</v>
      </c>
    </row>
    <row r="115" spans="1:16" ht="12.75" customHeight="1">
      <c r="A115" s="9" t="s">
        <v>34</v>
      </c>
      <c r="B115" s="17" t="s">
        <v>877</v>
      </c>
      <c r="C115" s="50" t="s">
        <v>80</v>
      </c>
      <c r="D115" t="s">
        <v>1448</v>
      </c>
      <c r="F115" s="55" t="s">
        <v>1345</v>
      </c>
      <c r="G115" s="9" t="s">
        <v>820</v>
      </c>
      <c r="H115">
        <v>20</v>
      </c>
      <c r="I115">
        <v>0</v>
      </c>
      <c r="J115" s="34">
        <v>0</v>
      </c>
      <c r="K115">
        <f>+Tabla323[[#This Row],[BALANCE INICIAL]]+Tabla323[[#This Row],[ENTRADAS]]-Tabla323[[#This Row],[SALIDAS]]</f>
        <v>20</v>
      </c>
      <c r="L115" s="2">
        <v>23</v>
      </c>
      <c r="M115" s="2">
        <f>+Tabla323[[#This Row],[BALANCE INICIAL]]*Tabla323[[#This Row],[PRECIO]]</f>
        <v>460</v>
      </c>
      <c r="N115" s="2">
        <f>+Tabla323[[#This Row],[ENTRADAS]]*Tabla323[[#This Row],[PRECIO]]</f>
        <v>0</v>
      </c>
      <c r="O115" s="2">
        <f>+Tabla323[[#This Row],[SALIDAS]]*Tabla323[[#This Row],[PRECIO]]</f>
        <v>0</v>
      </c>
      <c r="P115" s="2">
        <f>+Tabla323[[#This Row],[BALANCE INICIAL2]]+Tabla323[[#This Row],[ENTRADAS3]]-Tabla323[[#This Row],[SALIDAS4]]</f>
        <v>460</v>
      </c>
    </row>
    <row r="116" spans="1:16">
      <c r="A116" s="9" t="s">
        <v>26</v>
      </c>
      <c r="B116" s="47" t="s">
        <v>887</v>
      </c>
      <c r="C116" s="50" t="s">
        <v>70</v>
      </c>
      <c r="D116" t="s">
        <v>1061</v>
      </c>
      <c r="E116" t="s">
        <v>1060</v>
      </c>
      <c r="F116" s="55" t="s">
        <v>1345</v>
      </c>
      <c r="G116" s="9" t="s">
        <v>820</v>
      </c>
      <c r="H116">
        <v>0</v>
      </c>
      <c r="I116">
        <v>0</v>
      </c>
      <c r="J116" s="34">
        <v>0</v>
      </c>
      <c r="K116">
        <f>+Tabla323[[#This Row],[BALANCE INICIAL]]+Tabla323[[#This Row],[ENTRADAS]]-Tabla323[[#This Row],[SALIDAS]]</f>
        <v>0</v>
      </c>
      <c r="L116" s="2">
        <v>250</v>
      </c>
      <c r="M116" s="2">
        <f>+Tabla323[[#This Row],[BALANCE INICIAL]]*Tabla323[[#This Row],[PRECIO]]</f>
        <v>0</v>
      </c>
      <c r="N116" s="2">
        <f>+Tabla323[[#This Row],[ENTRADAS]]*Tabla323[[#This Row],[PRECIO]]</f>
        <v>0</v>
      </c>
      <c r="O116" s="2">
        <f>+Tabla323[[#This Row],[SALIDAS]]*Tabla323[[#This Row],[PRECIO]]</f>
        <v>0</v>
      </c>
      <c r="P116" s="2">
        <f>+Tabla323[[#This Row],[BALANCE INICIAL2]]+Tabla323[[#This Row],[ENTRADAS3]]-Tabla323[[#This Row],[SALIDAS4]]</f>
        <v>0</v>
      </c>
    </row>
    <row r="117" spans="1:16" ht="16.5" customHeight="1">
      <c r="A117" s="9" t="s">
        <v>29</v>
      </c>
      <c r="B117" s="47" t="s">
        <v>878</v>
      </c>
      <c r="C117" s="50" t="s">
        <v>102</v>
      </c>
      <c r="D117" t="s">
        <v>543</v>
      </c>
      <c r="F117" s="55" t="s">
        <v>1345</v>
      </c>
      <c r="G117" s="9" t="s">
        <v>865</v>
      </c>
      <c r="H117">
        <v>2</v>
      </c>
      <c r="I117">
        <v>0</v>
      </c>
      <c r="J117" s="34">
        <v>0</v>
      </c>
      <c r="K117">
        <f>+Tabla323[[#This Row],[BALANCE INICIAL]]+Tabla323[[#This Row],[ENTRADAS]]-Tabla323[[#This Row],[SALIDAS]]</f>
        <v>2</v>
      </c>
      <c r="L117" s="2">
        <v>84.95</v>
      </c>
      <c r="M117" s="2">
        <f>+Tabla323[[#This Row],[BALANCE INICIAL]]*Tabla323[[#This Row],[PRECIO]]</f>
        <v>169.9</v>
      </c>
      <c r="N117" s="2">
        <f>+Tabla323[[#This Row],[ENTRADAS]]*Tabla323[[#This Row],[PRECIO]]</f>
        <v>0</v>
      </c>
      <c r="O117" s="2">
        <f>+Tabla323[[#This Row],[SALIDAS]]*Tabla323[[#This Row],[PRECIO]]</f>
        <v>0</v>
      </c>
      <c r="P117" s="2">
        <f>+Tabla323[[#This Row],[BALANCE INICIAL2]]+Tabla323[[#This Row],[ENTRADAS3]]-Tabla323[[#This Row],[SALIDAS4]]</f>
        <v>169.9</v>
      </c>
    </row>
    <row r="118" spans="1:16">
      <c r="A118" s="39" t="s">
        <v>28</v>
      </c>
      <c r="B118" s="40" t="s">
        <v>884</v>
      </c>
      <c r="C118" s="52" t="s">
        <v>74</v>
      </c>
      <c r="D118" t="s">
        <v>1301</v>
      </c>
      <c r="F118" s="55" t="s">
        <v>1345</v>
      </c>
      <c r="G118" s="9" t="s">
        <v>820</v>
      </c>
      <c r="H118">
        <v>1</v>
      </c>
      <c r="I118">
        <v>0</v>
      </c>
      <c r="J118" s="34">
        <v>0</v>
      </c>
      <c r="K118">
        <f>+Tabla323[[#This Row],[BALANCE INICIAL]]+Tabla323[[#This Row],[ENTRADAS]]-Tabla323[[#This Row],[SALIDAS]]</f>
        <v>1</v>
      </c>
      <c r="L118" s="2">
        <v>438.4</v>
      </c>
      <c r="M118" s="2">
        <f>+Tabla323[[#This Row],[BALANCE INICIAL]]*Tabla323[[#This Row],[PRECIO]]</f>
        <v>438.4</v>
      </c>
      <c r="N118" s="2">
        <f>+Tabla323[[#This Row],[ENTRADAS]]*Tabla323[[#This Row],[PRECIO]]</f>
        <v>0</v>
      </c>
      <c r="O118" s="2">
        <f>+Tabla323[[#This Row],[SALIDAS]]*Tabla323[[#This Row],[PRECIO]]</f>
        <v>0</v>
      </c>
      <c r="P118" s="2">
        <f>+Tabla323[[#This Row],[BALANCE INICIAL2]]+Tabla323[[#This Row],[ENTRADAS3]]-Tabla323[[#This Row],[SALIDAS4]]</f>
        <v>438.4</v>
      </c>
    </row>
    <row r="119" spans="1:16">
      <c r="A119" s="35" t="s">
        <v>34</v>
      </c>
      <c r="B119" s="17" t="s">
        <v>877</v>
      </c>
      <c r="C119" s="49" t="s">
        <v>80</v>
      </c>
      <c r="D119" t="s">
        <v>544</v>
      </c>
      <c r="F119" s="55" t="s">
        <v>1345</v>
      </c>
      <c r="G119" s="9" t="s">
        <v>834</v>
      </c>
      <c r="H119">
        <v>1</v>
      </c>
      <c r="I119">
        <v>0</v>
      </c>
      <c r="J119" s="34">
        <v>0</v>
      </c>
      <c r="K119">
        <f>+Tabla323[[#This Row],[BALANCE INICIAL]]+Tabla323[[#This Row],[ENTRADAS]]-Tabla323[[#This Row],[SALIDAS]]</f>
        <v>1</v>
      </c>
      <c r="L119" s="2">
        <v>225</v>
      </c>
      <c r="M119" s="2">
        <f>+Tabla323[[#This Row],[BALANCE INICIAL]]*Tabla323[[#This Row],[PRECIO]]</f>
        <v>225</v>
      </c>
      <c r="N119" s="2">
        <f>+Tabla323[[#This Row],[ENTRADAS]]*Tabla323[[#This Row],[PRECIO]]</f>
        <v>0</v>
      </c>
      <c r="O119" s="2">
        <f>+Tabla323[[#This Row],[SALIDAS]]*Tabla323[[#This Row],[PRECIO]]</f>
        <v>0</v>
      </c>
      <c r="P119" s="2">
        <f>+Tabla323[[#This Row],[BALANCE INICIAL2]]+Tabla323[[#This Row],[ENTRADAS3]]-Tabla323[[#This Row],[SALIDAS4]]</f>
        <v>225</v>
      </c>
    </row>
    <row r="120" spans="1:16">
      <c r="A120" s="9" t="s">
        <v>59</v>
      </c>
      <c r="B120" s="17" t="s">
        <v>880</v>
      </c>
      <c r="C120" s="50" t="s">
        <v>107</v>
      </c>
      <c r="D120" t="s">
        <v>657</v>
      </c>
      <c r="F120" s="55" t="s">
        <v>1345</v>
      </c>
      <c r="G120" s="9" t="s">
        <v>820</v>
      </c>
      <c r="H120">
        <v>13</v>
      </c>
      <c r="I120">
        <v>0</v>
      </c>
      <c r="J120" s="34">
        <v>3</v>
      </c>
      <c r="K120">
        <f>+Tabla323[[#This Row],[BALANCE INICIAL]]+Tabla323[[#This Row],[ENTRADAS]]-Tabla323[[#This Row],[SALIDAS]]</f>
        <v>10</v>
      </c>
      <c r="L120" s="2">
        <v>600</v>
      </c>
      <c r="M120" s="2">
        <f>+Tabla323[[#This Row],[BALANCE INICIAL]]*Tabla323[[#This Row],[PRECIO]]</f>
        <v>7800</v>
      </c>
      <c r="N120" s="2">
        <f>+Tabla323[[#This Row],[ENTRADAS]]*Tabla323[[#This Row],[PRECIO]]</f>
        <v>0</v>
      </c>
      <c r="O120" s="2">
        <f>+Tabla323[[#This Row],[SALIDAS]]*Tabla323[[#This Row],[PRECIO]]</f>
        <v>1800</v>
      </c>
      <c r="P120" s="2">
        <f>+Tabla323[[#This Row],[BALANCE INICIAL2]]+Tabla323[[#This Row],[ENTRADAS3]]-Tabla323[[#This Row],[SALIDAS4]]</f>
        <v>6000</v>
      </c>
    </row>
    <row r="121" spans="1:16">
      <c r="A121" s="9" t="s">
        <v>59</v>
      </c>
      <c r="B121" s="17" t="s">
        <v>880</v>
      </c>
      <c r="C121" s="50" t="s">
        <v>107</v>
      </c>
      <c r="D121" t="s">
        <v>658</v>
      </c>
      <c r="F121" s="55" t="s">
        <v>1345</v>
      </c>
      <c r="G121" s="9" t="s">
        <v>820</v>
      </c>
      <c r="H121">
        <v>6</v>
      </c>
      <c r="I121">
        <v>0</v>
      </c>
      <c r="J121" s="34">
        <v>0</v>
      </c>
      <c r="K121">
        <f>+Tabla323[[#This Row],[BALANCE INICIAL]]+Tabla323[[#This Row],[ENTRADAS]]-Tabla323[[#This Row],[SALIDAS]]</f>
        <v>6</v>
      </c>
      <c r="L121" s="2">
        <v>750</v>
      </c>
      <c r="M121" s="2">
        <f>+Tabla323[[#This Row],[BALANCE INICIAL]]*Tabla323[[#This Row],[PRECIO]]</f>
        <v>4500</v>
      </c>
      <c r="N121" s="2">
        <f>+Tabla323[[#This Row],[ENTRADAS]]*Tabla323[[#This Row],[PRECIO]]</f>
        <v>0</v>
      </c>
      <c r="O121" s="2">
        <f>+Tabla323[[#This Row],[SALIDAS]]*Tabla323[[#This Row],[PRECIO]]</f>
        <v>0</v>
      </c>
      <c r="P121" s="2">
        <f>+Tabla323[[#This Row],[BALANCE INICIAL2]]+Tabla323[[#This Row],[ENTRADAS3]]-Tabla323[[#This Row],[SALIDAS4]]</f>
        <v>4500</v>
      </c>
    </row>
    <row r="122" spans="1:16" ht="15" customHeight="1">
      <c r="A122" s="9" t="s">
        <v>59</v>
      </c>
      <c r="B122" s="17" t="s">
        <v>880</v>
      </c>
      <c r="C122" s="50" t="s">
        <v>107</v>
      </c>
      <c r="D122" t="s">
        <v>659</v>
      </c>
      <c r="F122" s="55" t="s">
        <v>1345</v>
      </c>
      <c r="G122" s="9" t="s">
        <v>820</v>
      </c>
      <c r="H122">
        <v>1</v>
      </c>
      <c r="I122">
        <v>0</v>
      </c>
      <c r="J122" s="34">
        <v>0</v>
      </c>
      <c r="K122">
        <f>+Tabla323[[#This Row],[BALANCE INICIAL]]+Tabla323[[#This Row],[ENTRADAS]]-Tabla323[[#This Row],[SALIDAS]]</f>
        <v>1</v>
      </c>
      <c r="L122" s="2">
        <v>400</v>
      </c>
      <c r="M122" s="2">
        <f>+Tabla323[[#This Row],[BALANCE INICIAL]]*Tabla323[[#This Row],[PRECIO]]</f>
        <v>400</v>
      </c>
      <c r="N122" s="2">
        <f>+Tabla323[[#This Row],[ENTRADAS]]*Tabla323[[#This Row],[PRECIO]]</f>
        <v>0</v>
      </c>
      <c r="O122" s="2">
        <f>+Tabla323[[#This Row],[SALIDAS]]*Tabla323[[#This Row],[PRECIO]]</f>
        <v>0</v>
      </c>
      <c r="P122" s="2">
        <f>+Tabla323[[#This Row],[BALANCE INICIAL2]]+Tabla323[[#This Row],[ENTRADAS3]]-Tabla323[[#This Row],[SALIDAS4]]</f>
        <v>400</v>
      </c>
    </row>
    <row r="123" spans="1:16">
      <c r="A123" s="9" t="s">
        <v>1130</v>
      </c>
      <c r="B123" s="17" t="s">
        <v>894</v>
      </c>
      <c r="C123" s="50" t="s">
        <v>1131</v>
      </c>
      <c r="D123" t="s">
        <v>1377</v>
      </c>
      <c r="F123" s="55" t="s">
        <v>1345</v>
      </c>
      <c r="G123" s="9" t="s">
        <v>820</v>
      </c>
      <c r="H123">
        <v>0</v>
      </c>
      <c r="I123">
        <v>0</v>
      </c>
      <c r="J123" s="34">
        <v>0</v>
      </c>
      <c r="K123">
        <f>+Tabla323[[#This Row],[BALANCE INICIAL]]+Tabla323[[#This Row],[ENTRADAS]]-Tabla323[[#This Row],[SALIDAS]]</f>
        <v>0</v>
      </c>
      <c r="L123" s="2">
        <v>1200</v>
      </c>
      <c r="M123" s="2">
        <f>+Tabla323[[#This Row],[BALANCE INICIAL]]*Tabla323[[#This Row],[PRECIO]]</f>
        <v>0</v>
      </c>
      <c r="N123" s="2">
        <f>+Tabla323[[#This Row],[ENTRADAS]]*Tabla323[[#This Row],[PRECIO]]</f>
        <v>0</v>
      </c>
      <c r="O123" s="2">
        <f>+Tabla323[[#This Row],[SALIDAS]]*Tabla323[[#This Row],[PRECIO]]</f>
        <v>0</v>
      </c>
      <c r="P123" s="2">
        <f>+Tabla323[[#This Row],[BALANCE INICIAL2]]+Tabla323[[#This Row],[ENTRADAS3]]-Tabla323[[#This Row],[SALIDAS4]]</f>
        <v>0</v>
      </c>
    </row>
    <row r="124" spans="1:16">
      <c r="A124" s="9" t="s">
        <v>1159</v>
      </c>
      <c r="B124" s="17" t="s">
        <v>1160</v>
      </c>
      <c r="C124" s="50" t="s">
        <v>1161</v>
      </c>
      <c r="D124" t="s">
        <v>1431</v>
      </c>
      <c r="F124" s="55" t="s">
        <v>1345</v>
      </c>
      <c r="G124" s="9" t="s">
        <v>820</v>
      </c>
      <c r="H124">
        <v>50</v>
      </c>
      <c r="I124">
        <v>0</v>
      </c>
      <c r="J124" s="34">
        <v>0</v>
      </c>
      <c r="K124">
        <f>+Tabla323[[#This Row],[BALANCE INICIAL]]+Tabla323[[#This Row],[ENTRADAS]]-Tabla323[[#This Row],[SALIDAS]]</f>
        <v>50</v>
      </c>
      <c r="L124" s="2">
        <v>108</v>
      </c>
      <c r="M124" s="2">
        <f>+Tabla323[[#This Row],[BALANCE INICIAL]]*Tabla323[[#This Row],[PRECIO]]</f>
        <v>5400</v>
      </c>
      <c r="N124" s="2">
        <f>+Tabla323[[#This Row],[ENTRADAS]]*Tabla323[[#This Row],[PRECIO]]</f>
        <v>0</v>
      </c>
      <c r="O124" s="2">
        <f>+Tabla323[[#This Row],[SALIDAS]]*Tabla323[[#This Row],[PRECIO]]</f>
        <v>0</v>
      </c>
      <c r="P124" s="2">
        <f>+Tabla323[[#This Row],[BALANCE INICIAL2]]+Tabla323[[#This Row],[ENTRADAS3]]-Tabla323[[#This Row],[SALIDAS4]]</f>
        <v>5400</v>
      </c>
    </row>
    <row r="125" spans="1:16">
      <c r="A125" s="9" t="s">
        <v>1159</v>
      </c>
      <c r="B125" s="17" t="s">
        <v>1160</v>
      </c>
      <c r="C125" s="50" t="s">
        <v>1161</v>
      </c>
      <c r="D125" t="s">
        <v>1432</v>
      </c>
      <c r="F125" s="55" t="s">
        <v>1345</v>
      </c>
      <c r="G125" s="9" t="s">
        <v>820</v>
      </c>
      <c r="H125">
        <v>24</v>
      </c>
      <c r="I125">
        <v>0</v>
      </c>
      <c r="J125" s="34">
        <v>0</v>
      </c>
      <c r="K125">
        <f>+Tabla323[[#This Row],[BALANCE INICIAL]]+Tabla323[[#This Row],[ENTRADAS]]-Tabla323[[#This Row],[SALIDAS]]</f>
        <v>24</v>
      </c>
      <c r="L125" s="2">
        <v>275</v>
      </c>
      <c r="M125" s="2">
        <f>+Tabla323[[#This Row],[BALANCE INICIAL]]*Tabla323[[#This Row],[PRECIO]]</f>
        <v>6600</v>
      </c>
      <c r="N125" s="2">
        <f>+Tabla323[[#This Row],[ENTRADAS]]*Tabla323[[#This Row],[PRECIO]]</f>
        <v>0</v>
      </c>
      <c r="O125" s="2">
        <f>+Tabla323[[#This Row],[SALIDAS]]*Tabla323[[#This Row],[PRECIO]]</f>
        <v>0</v>
      </c>
      <c r="P125" s="2">
        <f>+Tabla323[[#This Row],[BALANCE INICIAL2]]+Tabla323[[#This Row],[ENTRADAS3]]-Tabla323[[#This Row],[SALIDAS4]]</f>
        <v>6600</v>
      </c>
    </row>
    <row r="126" spans="1:16" ht="15.6">
      <c r="A126" s="9" t="s">
        <v>34</v>
      </c>
      <c r="B126" s="17" t="s">
        <v>877</v>
      </c>
      <c r="C126" s="50" t="s">
        <v>80</v>
      </c>
      <c r="D126" t="s">
        <v>1430</v>
      </c>
      <c r="F126" s="55" t="s">
        <v>1345</v>
      </c>
      <c r="G126" s="9" t="s">
        <v>820</v>
      </c>
      <c r="H126">
        <v>18</v>
      </c>
      <c r="I126">
        <v>0</v>
      </c>
      <c r="J126" s="34">
        <v>9</v>
      </c>
      <c r="K126">
        <f>+Tabla323[[#This Row],[BALANCE INICIAL]]+Tabla323[[#This Row],[ENTRADAS]]-Tabla323[[#This Row],[SALIDAS]]</f>
        <v>9</v>
      </c>
      <c r="L126" s="2">
        <v>109</v>
      </c>
      <c r="M126" s="2">
        <f>+Tabla323[[#This Row],[BALANCE INICIAL]]*Tabla323[[#This Row],[PRECIO]]</f>
        <v>1962</v>
      </c>
      <c r="N126" s="2">
        <f>+Tabla323[[#This Row],[ENTRADAS]]*Tabla323[[#This Row],[PRECIO]]</f>
        <v>0</v>
      </c>
      <c r="O126" s="2">
        <f>+Tabla323[[#This Row],[SALIDAS]]*Tabla323[[#This Row],[PRECIO]]</f>
        <v>981</v>
      </c>
      <c r="P126" s="2">
        <f>+Tabla323[[#This Row],[BALANCE INICIAL2]]+Tabla323[[#This Row],[ENTRADAS3]]-Tabla323[[#This Row],[SALIDAS4]]</f>
        <v>981</v>
      </c>
    </row>
    <row r="127" spans="1:16">
      <c r="A127" s="9" t="s">
        <v>29</v>
      </c>
      <c r="B127" s="47" t="s">
        <v>878</v>
      </c>
      <c r="C127" s="50" t="s">
        <v>102</v>
      </c>
      <c r="D127" t="s">
        <v>545</v>
      </c>
      <c r="F127" s="55" t="s">
        <v>1345</v>
      </c>
      <c r="G127" s="9" t="s">
        <v>865</v>
      </c>
      <c r="H127">
        <v>1</v>
      </c>
      <c r="I127">
        <v>0</v>
      </c>
      <c r="J127" s="34">
        <v>0</v>
      </c>
      <c r="K127">
        <f>+Tabla323[[#This Row],[BALANCE INICIAL]]+Tabla323[[#This Row],[ENTRADAS]]-Tabla323[[#This Row],[SALIDAS]]</f>
        <v>1</v>
      </c>
      <c r="L127" s="2">
        <v>295</v>
      </c>
      <c r="M127" s="2">
        <f>+Tabla323[[#This Row],[BALANCE INICIAL]]*Tabla323[[#This Row],[PRECIO]]</f>
        <v>295</v>
      </c>
      <c r="N127" s="2">
        <f>+Tabla323[[#This Row],[ENTRADAS]]*Tabla323[[#This Row],[PRECIO]]</f>
        <v>0</v>
      </c>
      <c r="O127" s="2">
        <f>+Tabla323[[#This Row],[SALIDAS]]*Tabla323[[#This Row],[PRECIO]]</f>
        <v>0</v>
      </c>
      <c r="P127" s="2">
        <f>+Tabla323[[#This Row],[BALANCE INICIAL2]]+Tabla323[[#This Row],[ENTRADAS3]]-Tabla323[[#This Row],[SALIDAS4]]</f>
        <v>295</v>
      </c>
    </row>
    <row r="128" spans="1:16">
      <c r="A128" s="9" t="s">
        <v>29</v>
      </c>
      <c r="B128" s="47" t="s">
        <v>878</v>
      </c>
      <c r="C128" s="50" t="s">
        <v>102</v>
      </c>
      <c r="D128" t="s">
        <v>546</v>
      </c>
      <c r="F128" s="55" t="s">
        <v>1345</v>
      </c>
      <c r="G128" s="9" t="s">
        <v>866</v>
      </c>
      <c r="H128">
        <v>17.529999999999998</v>
      </c>
      <c r="I128">
        <v>0</v>
      </c>
      <c r="J128" s="34">
        <v>0</v>
      </c>
      <c r="K128">
        <f>+Tabla323[[#This Row],[BALANCE INICIAL]]+Tabla323[[#This Row],[ENTRADAS]]-Tabla323[[#This Row],[SALIDAS]]</f>
        <v>17.529999999999998</v>
      </c>
      <c r="L128" s="2">
        <v>198</v>
      </c>
      <c r="M128" s="2">
        <f>+Tabla323[[#This Row],[BALANCE INICIAL]]*Tabla323[[#This Row],[PRECIO]]</f>
        <v>3470.9399999999996</v>
      </c>
      <c r="N128" s="2">
        <f>+Tabla323[[#This Row],[ENTRADAS]]*Tabla323[[#This Row],[PRECIO]]</f>
        <v>0</v>
      </c>
      <c r="O128" s="2">
        <f>+Tabla323[[#This Row],[SALIDAS]]*Tabla323[[#This Row],[PRECIO]]</f>
        <v>0</v>
      </c>
      <c r="P128" s="2">
        <f>+Tabla323[[#This Row],[BALANCE INICIAL2]]+Tabla323[[#This Row],[ENTRADAS3]]-Tabla323[[#This Row],[SALIDAS4]]</f>
        <v>3470.9399999999996</v>
      </c>
    </row>
    <row r="129" spans="1:16">
      <c r="A129" s="9" t="s">
        <v>29</v>
      </c>
      <c r="B129" s="47" t="s">
        <v>878</v>
      </c>
      <c r="C129" s="50" t="s">
        <v>102</v>
      </c>
      <c r="D129" t="s">
        <v>547</v>
      </c>
      <c r="F129" s="55" t="s">
        <v>1345</v>
      </c>
      <c r="G129" s="9" t="s">
        <v>866</v>
      </c>
      <c r="H129">
        <v>7</v>
      </c>
      <c r="I129">
        <v>0</v>
      </c>
      <c r="J129" s="34">
        <v>0</v>
      </c>
      <c r="K129">
        <f>+Tabla323[[#This Row],[BALANCE INICIAL]]+Tabla323[[#This Row],[ENTRADAS]]-Tabla323[[#This Row],[SALIDAS]]</f>
        <v>7</v>
      </c>
      <c r="L129" s="2">
        <v>450</v>
      </c>
      <c r="M129" s="2">
        <f>+Tabla323[[#This Row],[BALANCE INICIAL]]*Tabla323[[#This Row],[PRECIO]]</f>
        <v>3150</v>
      </c>
      <c r="N129" s="2">
        <f>+Tabla323[[#This Row],[ENTRADAS]]*Tabla323[[#This Row],[PRECIO]]</f>
        <v>0</v>
      </c>
      <c r="O129" s="2">
        <f>+Tabla323[[#This Row],[SALIDAS]]*Tabla323[[#This Row],[PRECIO]]</f>
        <v>0</v>
      </c>
      <c r="P129" s="2">
        <f>+Tabla323[[#This Row],[BALANCE INICIAL2]]+Tabla323[[#This Row],[ENTRADAS3]]-Tabla323[[#This Row],[SALIDAS4]]</f>
        <v>3150</v>
      </c>
    </row>
    <row r="130" spans="1:16">
      <c r="A130" s="13" t="s">
        <v>33</v>
      </c>
      <c r="B130" s="17" t="s">
        <v>879</v>
      </c>
      <c r="C130" s="50" t="s">
        <v>106</v>
      </c>
      <c r="D130" t="s">
        <v>173</v>
      </c>
      <c r="F130" s="55" t="s">
        <v>1345</v>
      </c>
      <c r="G130" s="9" t="s">
        <v>825</v>
      </c>
      <c r="H130">
        <v>2</v>
      </c>
      <c r="I130">
        <v>0</v>
      </c>
      <c r="J130" s="34">
        <v>0</v>
      </c>
      <c r="K130">
        <f>+Tabla323[[#This Row],[BALANCE INICIAL]]+Tabla323[[#This Row],[ENTRADAS]]-Tabla323[[#This Row],[SALIDAS]]</f>
        <v>2</v>
      </c>
      <c r="L130" s="2">
        <v>199</v>
      </c>
      <c r="M130" s="2">
        <f>+Tabla323[[#This Row],[BALANCE INICIAL]]*Tabla323[[#This Row],[PRECIO]]</f>
        <v>398</v>
      </c>
      <c r="N130" s="2">
        <f>+Tabla323[[#This Row],[ENTRADAS]]*Tabla323[[#This Row],[PRECIO]]</f>
        <v>0</v>
      </c>
      <c r="O130" s="2">
        <f>+Tabla323[[#This Row],[SALIDAS]]*Tabla323[[#This Row],[PRECIO]]</f>
        <v>0</v>
      </c>
      <c r="P130" s="2">
        <f>+Tabla323[[#This Row],[BALANCE INICIAL2]]+Tabla323[[#This Row],[ENTRADAS3]]-Tabla323[[#This Row],[SALIDAS4]]</f>
        <v>398</v>
      </c>
    </row>
    <row r="131" spans="1:16">
      <c r="A131" s="9" t="s">
        <v>59</v>
      </c>
      <c r="B131" s="17" t="s">
        <v>880</v>
      </c>
      <c r="C131" s="50" t="s">
        <v>107</v>
      </c>
      <c r="D131" t="s">
        <v>660</v>
      </c>
      <c r="F131" s="55" t="s">
        <v>1345</v>
      </c>
      <c r="G131" s="9" t="s">
        <v>834</v>
      </c>
      <c r="H131">
        <v>7</v>
      </c>
      <c r="I131">
        <v>0</v>
      </c>
      <c r="J131" s="34">
        <v>0</v>
      </c>
      <c r="K131">
        <f>+Tabla323[[#This Row],[BALANCE INICIAL]]+Tabla323[[#This Row],[ENTRADAS]]-Tabla323[[#This Row],[SALIDAS]]</f>
        <v>7</v>
      </c>
      <c r="L131" s="2">
        <v>365</v>
      </c>
      <c r="M131" s="2">
        <f>+Tabla323[[#This Row],[BALANCE INICIAL]]*Tabla323[[#This Row],[PRECIO]]</f>
        <v>2555</v>
      </c>
      <c r="N131" s="2">
        <f>+Tabla323[[#This Row],[ENTRADAS]]*Tabla323[[#This Row],[PRECIO]]</f>
        <v>0</v>
      </c>
      <c r="O131" s="2">
        <f>+Tabla323[[#This Row],[SALIDAS]]*Tabla323[[#This Row],[PRECIO]]</f>
        <v>0</v>
      </c>
      <c r="P131" s="2">
        <f>+Tabla323[[#This Row],[BALANCE INICIAL2]]+Tabla323[[#This Row],[ENTRADAS3]]-Tabla323[[#This Row],[SALIDAS4]]</f>
        <v>2555</v>
      </c>
    </row>
    <row r="132" spans="1:16">
      <c r="A132" s="9" t="s">
        <v>59</v>
      </c>
      <c r="B132" s="17" t="s">
        <v>880</v>
      </c>
      <c r="C132" s="50" t="s">
        <v>107</v>
      </c>
      <c r="D132" t="s">
        <v>662</v>
      </c>
      <c r="F132" s="55" t="s">
        <v>1345</v>
      </c>
      <c r="G132" s="9" t="s">
        <v>834</v>
      </c>
      <c r="H132">
        <v>1</v>
      </c>
      <c r="I132">
        <v>0</v>
      </c>
      <c r="J132" s="34">
        <v>0</v>
      </c>
      <c r="K132">
        <f>+Tabla323[[#This Row],[BALANCE INICIAL]]+Tabla323[[#This Row],[ENTRADAS]]-Tabla323[[#This Row],[SALIDAS]]</f>
        <v>1</v>
      </c>
      <c r="L132" s="2">
        <v>400</v>
      </c>
      <c r="M132" s="2">
        <f>+Tabla323[[#This Row],[BALANCE INICIAL]]*Tabla323[[#This Row],[PRECIO]]</f>
        <v>400</v>
      </c>
      <c r="N132" s="2">
        <f>+Tabla323[[#This Row],[ENTRADAS]]*Tabla323[[#This Row],[PRECIO]]</f>
        <v>0</v>
      </c>
      <c r="O132" s="2">
        <f>+Tabla323[[#This Row],[SALIDAS]]*Tabla323[[#This Row],[PRECIO]]</f>
        <v>0</v>
      </c>
      <c r="P132" s="2">
        <f>+Tabla323[[#This Row],[BALANCE INICIAL2]]+Tabla323[[#This Row],[ENTRADAS3]]-Tabla323[[#This Row],[SALIDAS4]]</f>
        <v>400</v>
      </c>
    </row>
    <row r="133" spans="1:16">
      <c r="A133" s="9" t="s">
        <v>59</v>
      </c>
      <c r="B133" s="17" t="s">
        <v>880</v>
      </c>
      <c r="C133" s="50" t="s">
        <v>107</v>
      </c>
      <c r="D133" t="s">
        <v>663</v>
      </c>
      <c r="F133" s="55" t="s">
        <v>1345</v>
      </c>
      <c r="G133" s="9" t="s">
        <v>834</v>
      </c>
      <c r="H133">
        <v>15</v>
      </c>
      <c r="I133">
        <v>0</v>
      </c>
      <c r="J133" s="34">
        <v>0</v>
      </c>
      <c r="K133">
        <f>+Tabla323[[#This Row],[BALANCE INICIAL]]+Tabla323[[#This Row],[ENTRADAS]]-Tabla323[[#This Row],[SALIDAS]]</f>
        <v>15</v>
      </c>
      <c r="L133" s="2">
        <v>365</v>
      </c>
      <c r="M133" s="2">
        <f>+Tabla323[[#This Row],[BALANCE INICIAL]]*Tabla323[[#This Row],[PRECIO]]</f>
        <v>5475</v>
      </c>
      <c r="N133" s="2">
        <f>+Tabla323[[#This Row],[ENTRADAS]]*Tabla323[[#This Row],[PRECIO]]</f>
        <v>0</v>
      </c>
      <c r="O133" s="2">
        <f>+Tabla323[[#This Row],[SALIDAS]]*Tabla323[[#This Row],[PRECIO]]</f>
        <v>0</v>
      </c>
      <c r="P133" s="2">
        <f>+Tabla323[[#This Row],[BALANCE INICIAL2]]+Tabla323[[#This Row],[ENTRADAS3]]-Tabla323[[#This Row],[SALIDAS4]]</f>
        <v>5475</v>
      </c>
    </row>
    <row r="134" spans="1:16">
      <c r="A134" s="9" t="s">
        <v>59</v>
      </c>
      <c r="B134" s="17" t="s">
        <v>880</v>
      </c>
      <c r="C134" s="50" t="s">
        <v>107</v>
      </c>
      <c r="D134" t="s">
        <v>664</v>
      </c>
      <c r="F134" s="55" t="s">
        <v>1345</v>
      </c>
      <c r="G134" s="9" t="s">
        <v>834</v>
      </c>
      <c r="H134">
        <v>13</v>
      </c>
      <c r="I134">
        <v>0</v>
      </c>
      <c r="J134" s="34">
        <v>0</v>
      </c>
      <c r="K134">
        <f>+Tabla323[[#This Row],[BALANCE INICIAL]]+Tabla323[[#This Row],[ENTRADAS]]-Tabla323[[#This Row],[SALIDAS]]</f>
        <v>13</v>
      </c>
      <c r="L134" s="2">
        <v>450</v>
      </c>
      <c r="M134" s="2">
        <f>+Tabla323[[#This Row],[BALANCE INICIAL]]*Tabla323[[#This Row],[PRECIO]]</f>
        <v>5850</v>
      </c>
      <c r="N134" s="2">
        <f>+Tabla323[[#This Row],[ENTRADAS]]*Tabla323[[#This Row],[PRECIO]]</f>
        <v>0</v>
      </c>
      <c r="O134" s="2">
        <f>+Tabla323[[#This Row],[SALIDAS]]*Tabla323[[#This Row],[PRECIO]]</f>
        <v>0</v>
      </c>
      <c r="P134" s="2">
        <f>+Tabla323[[#This Row],[BALANCE INICIAL2]]+Tabla323[[#This Row],[ENTRADAS3]]-Tabla323[[#This Row],[SALIDAS4]]</f>
        <v>5850</v>
      </c>
    </row>
    <row r="135" spans="1:16">
      <c r="A135" s="9" t="s">
        <v>59</v>
      </c>
      <c r="B135" s="17" t="s">
        <v>880</v>
      </c>
      <c r="C135" s="50" t="s">
        <v>107</v>
      </c>
      <c r="D135" t="s">
        <v>665</v>
      </c>
      <c r="F135" s="55" t="s">
        <v>1345</v>
      </c>
      <c r="G135" s="9" t="s">
        <v>834</v>
      </c>
      <c r="H135">
        <v>14</v>
      </c>
      <c r="I135">
        <v>0</v>
      </c>
      <c r="J135" s="34">
        <v>0</v>
      </c>
      <c r="K135">
        <f>+Tabla323[[#This Row],[BALANCE INICIAL]]+Tabla323[[#This Row],[ENTRADAS]]-Tabla323[[#This Row],[SALIDAS]]</f>
        <v>14</v>
      </c>
      <c r="L135" s="2">
        <v>365</v>
      </c>
      <c r="M135" s="2">
        <f>+Tabla323[[#This Row],[BALANCE INICIAL]]*Tabla323[[#This Row],[PRECIO]]</f>
        <v>5110</v>
      </c>
      <c r="N135" s="2">
        <f>+Tabla323[[#This Row],[ENTRADAS]]*Tabla323[[#This Row],[PRECIO]]</f>
        <v>0</v>
      </c>
      <c r="O135" s="2">
        <f>+Tabla323[[#This Row],[SALIDAS]]*Tabla323[[#This Row],[PRECIO]]</f>
        <v>0</v>
      </c>
      <c r="P135" s="2">
        <f>+Tabla323[[#This Row],[BALANCE INICIAL2]]+Tabla323[[#This Row],[ENTRADAS3]]-Tabla323[[#This Row],[SALIDAS4]]</f>
        <v>5110</v>
      </c>
    </row>
    <row r="136" spans="1:16">
      <c r="A136" s="9" t="s">
        <v>59</v>
      </c>
      <c r="B136" s="17" t="s">
        <v>880</v>
      </c>
      <c r="C136" s="50" t="s">
        <v>107</v>
      </c>
      <c r="D136" t="s">
        <v>667</v>
      </c>
      <c r="F136" s="55" t="s">
        <v>1345</v>
      </c>
      <c r="G136" s="9" t="s">
        <v>834</v>
      </c>
      <c r="H136">
        <v>13</v>
      </c>
      <c r="I136">
        <v>0</v>
      </c>
      <c r="J136" s="34">
        <v>0</v>
      </c>
      <c r="K136">
        <f>+Tabla323[[#This Row],[BALANCE INICIAL]]+Tabla323[[#This Row],[ENTRADAS]]-Tabla323[[#This Row],[SALIDAS]]</f>
        <v>13</v>
      </c>
      <c r="L136" s="2">
        <v>365</v>
      </c>
      <c r="M136" s="2">
        <f>+Tabla323[[#This Row],[BALANCE INICIAL]]*Tabla323[[#This Row],[PRECIO]]</f>
        <v>4745</v>
      </c>
      <c r="N136" s="2">
        <f>+Tabla323[[#This Row],[ENTRADAS]]*Tabla323[[#This Row],[PRECIO]]</f>
        <v>0</v>
      </c>
      <c r="O136" s="2">
        <f>+Tabla323[[#This Row],[SALIDAS]]*Tabla323[[#This Row],[PRECIO]]</f>
        <v>0</v>
      </c>
      <c r="P136" s="2">
        <f>+Tabla323[[#This Row],[BALANCE INICIAL2]]+Tabla323[[#This Row],[ENTRADAS3]]-Tabla323[[#This Row],[SALIDAS4]]</f>
        <v>4745</v>
      </c>
    </row>
    <row r="137" spans="1:16">
      <c r="A137" s="9" t="s">
        <v>29</v>
      </c>
      <c r="B137" s="47" t="s">
        <v>878</v>
      </c>
      <c r="C137" s="50" t="s">
        <v>102</v>
      </c>
      <c r="D137" t="s">
        <v>548</v>
      </c>
      <c r="F137" s="55" t="s">
        <v>1345</v>
      </c>
      <c r="G137" s="9" t="s">
        <v>865</v>
      </c>
      <c r="H137">
        <v>10</v>
      </c>
      <c r="I137">
        <v>0</v>
      </c>
      <c r="J137" s="34">
        <v>0</v>
      </c>
      <c r="K137">
        <f>+Tabla323[[#This Row],[BALANCE INICIAL]]+Tabla323[[#This Row],[ENTRADAS]]-Tabla323[[#This Row],[SALIDAS]]</f>
        <v>10</v>
      </c>
      <c r="L137" s="2">
        <v>476</v>
      </c>
      <c r="M137" s="2">
        <f>+Tabla323[[#This Row],[BALANCE INICIAL]]*Tabla323[[#This Row],[PRECIO]]</f>
        <v>4760</v>
      </c>
      <c r="N137" s="2">
        <f>+Tabla323[[#This Row],[ENTRADAS]]*Tabla323[[#This Row],[PRECIO]]</f>
        <v>0</v>
      </c>
      <c r="O137" s="2">
        <f>+Tabla323[[#This Row],[SALIDAS]]*Tabla323[[#This Row],[PRECIO]]</f>
        <v>0</v>
      </c>
      <c r="P137" s="2">
        <f>+Tabla323[[#This Row],[BALANCE INICIAL2]]+Tabla323[[#This Row],[ENTRADAS3]]-Tabla323[[#This Row],[SALIDAS4]]</f>
        <v>4760</v>
      </c>
    </row>
    <row r="138" spans="1:16">
      <c r="A138" s="39" t="s">
        <v>28</v>
      </c>
      <c r="B138" s="40" t="s">
        <v>884</v>
      </c>
      <c r="C138" s="52" t="s">
        <v>74</v>
      </c>
      <c r="D138" t="s">
        <v>1398</v>
      </c>
      <c r="F138" s="55" t="s">
        <v>1345</v>
      </c>
      <c r="G138" s="9" t="s">
        <v>820</v>
      </c>
      <c r="H138">
        <v>3</v>
      </c>
      <c r="I138">
        <v>0</v>
      </c>
      <c r="J138" s="34">
        <v>2</v>
      </c>
      <c r="K138">
        <f>+Tabla323[[#This Row],[BALANCE INICIAL]]+Tabla323[[#This Row],[ENTRADAS]]-Tabla323[[#This Row],[SALIDAS]]</f>
        <v>1</v>
      </c>
      <c r="L138" s="2">
        <v>97.46</v>
      </c>
      <c r="M138" s="2">
        <f>+Tabla323[[#This Row],[BALANCE INICIAL]]*Tabla323[[#This Row],[PRECIO]]</f>
        <v>292.38</v>
      </c>
      <c r="N138" s="2">
        <f>+Tabla323[[#This Row],[ENTRADAS]]*Tabla323[[#This Row],[PRECIO]]</f>
        <v>0</v>
      </c>
      <c r="O138" s="2">
        <f>+Tabla323[[#This Row],[SALIDAS]]*Tabla323[[#This Row],[PRECIO]]</f>
        <v>194.92</v>
      </c>
      <c r="P138" s="2">
        <f>+Tabla323[[#This Row],[BALANCE INICIAL2]]+Tabla323[[#This Row],[ENTRADAS3]]-Tabla323[[#This Row],[SALIDAS4]]</f>
        <v>97.460000000000008</v>
      </c>
    </row>
    <row r="139" spans="1:16">
      <c r="A139" s="39" t="s">
        <v>28</v>
      </c>
      <c r="B139" s="40" t="s">
        <v>884</v>
      </c>
      <c r="C139" s="52" t="s">
        <v>74</v>
      </c>
      <c r="D139" t="s">
        <v>1296</v>
      </c>
      <c r="F139" s="55" t="s">
        <v>1345</v>
      </c>
      <c r="G139" s="9" t="s">
        <v>820</v>
      </c>
      <c r="H139">
        <v>6</v>
      </c>
      <c r="I139">
        <v>0</v>
      </c>
      <c r="J139" s="34">
        <v>0</v>
      </c>
      <c r="K139">
        <f>+Tabla323[[#This Row],[BALANCE INICIAL]]+Tabla323[[#This Row],[ENTRADAS]]-Tabla323[[#This Row],[SALIDAS]]</f>
        <v>6</v>
      </c>
      <c r="L139" s="2">
        <v>130</v>
      </c>
      <c r="M139" s="2">
        <f>+Tabla323[[#This Row],[BALANCE INICIAL]]*Tabla323[[#This Row],[PRECIO]]</f>
        <v>780</v>
      </c>
      <c r="N139" s="2">
        <f>+Tabla323[[#This Row],[ENTRADAS]]*Tabla323[[#This Row],[PRECIO]]</f>
        <v>0</v>
      </c>
      <c r="O139" s="2">
        <f>+Tabla323[[#This Row],[SALIDAS]]*Tabla323[[#This Row],[PRECIO]]</f>
        <v>0</v>
      </c>
      <c r="P139" s="2">
        <f>+Tabla323[[#This Row],[BALANCE INICIAL2]]+Tabla323[[#This Row],[ENTRADAS3]]-Tabla323[[#This Row],[SALIDAS4]]</f>
        <v>780</v>
      </c>
    </row>
    <row r="140" spans="1:16">
      <c r="A140" s="39" t="s">
        <v>28</v>
      </c>
      <c r="B140" s="40" t="s">
        <v>884</v>
      </c>
      <c r="C140" s="52" t="s">
        <v>74</v>
      </c>
      <c r="D140" t="s">
        <v>1297</v>
      </c>
      <c r="F140" s="55" t="s">
        <v>1345</v>
      </c>
      <c r="G140" s="9" t="s">
        <v>820</v>
      </c>
      <c r="H140">
        <v>16</v>
      </c>
      <c r="I140">
        <v>0</v>
      </c>
      <c r="J140" s="34">
        <v>5</v>
      </c>
      <c r="K140">
        <f>+Tabla323[[#This Row],[BALANCE INICIAL]]+Tabla323[[#This Row],[ENTRADAS]]-Tabla323[[#This Row],[SALIDAS]]</f>
        <v>11</v>
      </c>
      <c r="L140" s="2">
        <v>184</v>
      </c>
      <c r="M140" s="2">
        <f>+Tabla323[[#This Row],[BALANCE INICIAL]]*Tabla323[[#This Row],[PRECIO]]</f>
        <v>2944</v>
      </c>
      <c r="N140" s="2">
        <f>+Tabla323[[#This Row],[ENTRADAS]]*Tabla323[[#This Row],[PRECIO]]</f>
        <v>0</v>
      </c>
      <c r="O140" s="2">
        <f>+Tabla323[[#This Row],[SALIDAS]]*Tabla323[[#This Row],[PRECIO]]</f>
        <v>920</v>
      </c>
      <c r="P140" s="2">
        <f>+Tabla323[[#This Row],[BALANCE INICIAL2]]+Tabla323[[#This Row],[ENTRADAS3]]-Tabla323[[#This Row],[SALIDAS4]]</f>
        <v>2024</v>
      </c>
    </row>
    <row r="141" spans="1:16">
      <c r="A141" s="39" t="s">
        <v>28</v>
      </c>
      <c r="B141" s="40" t="s">
        <v>884</v>
      </c>
      <c r="C141" s="52" t="s">
        <v>74</v>
      </c>
      <c r="D141" t="s">
        <v>1298</v>
      </c>
      <c r="F141" s="55" t="s">
        <v>1345</v>
      </c>
      <c r="G141" s="9" t="s">
        <v>820</v>
      </c>
      <c r="H141">
        <v>19</v>
      </c>
      <c r="I141">
        <v>0</v>
      </c>
      <c r="J141" s="34">
        <v>5</v>
      </c>
      <c r="K141">
        <f>+Tabla323[[#This Row],[BALANCE INICIAL]]+Tabla323[[#This Row],[ENTRADAS]]-Tabla323[[#This Row],[SALIDAS]]</f>
        <v>14</v>
      </c>
      <c r="L141" s="2">
        <v>199.16</v>
      </c>
      <c r="M141" s="2">
        <f>+Tabla323[[#This Row],[BALANCE INICIAL]]*Tabla323[[#This Row],[PRECIO]]</f>
        <v>3784.04</v>
      </c>
      <c r="N141" s="2">
        <f>+Tabla323[[#This Row],[ENTRADAS]]*Tabla323[[#This Row],[PRECIO]]</f>
        <v>0</v>
      </c>
      <c r="O141" s="2">
        <f>+Tabla323[[#This Row],[SALIDAS]]*Tabla323[[#This Row],[PRECIO]]</f>
        <v>995.8</v>
      </c>
      <c r="P141" s="2">
        <f>+Tabla323[[#This Row],[BALANCE INICIAL2]]+Tabla323[[#This Row],[ENTRADAS3]]-Tabla323[[#This Row],[SALIDAS4]]</f>
        <v>2788.24</v>
      </c>
    </row>
    <row r="142" spans="1:16">
      <c r="A142" s="39" t="s">
        <v>28</v>
      </c>
      <c r="B142" s="40" t="s">
        <v>884</v>
      </c>
      <c r="C142" s="52" t="s">
        <v>74</v>
      </c>
      <c r="D142" t="s">
        <v>1397</v>
      </c>
      <c r="F142" s="55" t="s">
        <v>1345</v>
      </c>
      <c r="G142" s="9" t="s">
        <v>820</v>
      </c>
      <c r="H142">
        <v>2</v>
      </c>
      <c r="I142">
        <v>0</v>
      </c>
      <c r="J142" s="34">
        <v>1</v>
      </c>
      <c r="K142">
        <f>+Tabla323[[#This Row],[BALANCE INICIAL]]+Tabla323[[#This Row],[ENTRADAS]]-Tabla323[[#This Row],[SALIDAS]]</f>
        <v>1</v>
      </c>
      <c r="L142" s="2">
        <v>391.36</v>
      </c>
      <c r="M142" s="2">
        <f>+Tabla323[[#This Row],[BALANCE INICIAL]]*Tabla323[[#This Row],[PRECIO]]</f>
        <v>782.72</v>
      </c>
      <c r="N142" s="2">
        <f>+Tabla323[[#This Row],[ENTRADAS]]*Tabla323[[#This Row],[PRECIO]]</f>
        <v>0</v>
      </c>
      <c r="O142" s="2">
        <f>+Tabla323[[#This Row],[SALIDAS]]*Tabla323[[#This Row],[PRECIO]]</f>
        <v>391.36</v>
      </c>
      <c r="P142" s="2">
        <f>+Tabla323[[#This Row],[BALANCE INICIAL2]]+Tabla323[[#This Row],[ENTRADAS3]]-Tabla323[[#This Row],[SALIDAS4]]</f>
        <v>391.36</v>
      </c>
    </row>
    <row r="143" spans="1:16">
      <c r="A143" s="39" t="s">
        <v>28</v>
      </c>
      <c r="B143" s="40" t="s">
        <v>884</v>
      </c>
      <c r="C143" s="52" t="s">
        <v>74</v>
      </c>
      <c r="D143" t="s">
        <v>1294</v>
      </c>
      <c r="F143" s="55" t="s">
        <v>1345</v>
      </c>
      <c r="G143" s="9" t="s">
        <v>820</v>
      </c>
      <c r="H143">
        <v>70</v>
      </c>
      <c r="I143">
        <v>0</v>
      </c>
      <c r="J143" s="34">
        <v>0</v>
      </c>
      <c r="K143">
        <f>+Tabla323[[#This Row],[BALANCE INICIAL]]+Tabla323[[#This Row],[ENTRADAS]]-Tabla323[[#This Row],[SALIDAS]]</f>
        <v>70</v>
      </c>
      <c r="L143" s="2">
        <v>4.5</v>
      </c>
      <c r="M143" s="2">
        <f>+Tabla323[[#This Row],[BALANCE INICIAL]]*Tabla323[[#This Row],[PRECIO]]</f>
        <v>315</v>
      </c>
      <c r="N143" s="2">
        <f>+Tabla323[[#This Row],[ENTRADAS]]*Tabla323[[#This Row],[PRECIO]]</f>
        <v>0</v>
      </c>
      <c r="O143" s="2">
        <f>+Tabla323[[#This Row],[SALIDAS]]*Tabla323[[#This Row],[PRECIO]]</f>
        <v>0</v>
      </c>
      <c r="P143" s="2">
        <f>+Tabla323[[#This Row],[BALANCE INICIAL2]]+Tabla323[[#This Row],[ENTRADAS3]]-Tabla323[[#This Row],[SALIDAS4]]</f>
        <v>315</v>
      </c>
    </row>
    <row r="144" spans="1:16">
      <c r="A144" s="9" t="s">
        <v>36</v>
      </c>
      <c r="B144" s="47" t="s">
        <v>895</v>
      </c>
      <c r="C144" s="50" t="s">
        <v>82</v>
      </c>
      <c r="D144" t="s">
        <v>1295</v>
      </c>
      <c r="F144" s="55" t="s">
        <v>1345</v>
      </c>
      <c r="G144" s="9" t="s">
        <v>820</v>
      </c>
      <c r="H144">
        <v>1</v>
      </c>
      <c r="I144">
        <v>0</v>
      </c>
      <c r="J144" s="34">
        <v>0</v>
      </c>
      <c r="K144">
        <f>+Tabla323[[#This Row],[BALANCE INICIAL]]+Tabla323[[#This Row],[ENTRADAS]]-Tabla323[[#This Row],[SALIDAS]]</f>
        <v>1</v>
      </c>
      <c r="L144" s="2">
        <v>1900</v>
      </c>
      <c r="M144" s="2">
        <f>+Tabla323[[#This Row],[BALANCE INICIAL]]*Tabla323[[#This Row],[PRECIO]]</f>
        <v>1900</v>
      </c>
      <c r="N144" s="2">
        <f>+Tabla323[[#This Row],[ENTRADAS]]*Tabla323[[#This Row],[PRECIO]]</f>
        <v>0</v>
      </c>
      <c r="O144" s="2">
        <f>+Tabla323[[#This Row],[SALIDAS]]*Tabla323[[#This Row],[PRECIO]]</f>
        <v>0</v>
      </c>
      <c r="P144" s="2">
        <f>+Tabla323[[#This Row],[BALANCE INICIAL2]]+Tabla323[[#This Row],[ENTRADAS3]]-Tabla323[[#This Row],[SALIDAS4]]</f>
        <v>1900</v>
      </c>
    </row>
    <row r="145" spans="1:16">
      <c r="A145" s="9" t="s">
        <v>1141</v>
      </c>
      <c r="B145" s="17" t="s">
        <v>1142</v>
      </c>
      <c r="C145" s="50" t="s">
        <v>1143</v>
      </c>
      <c r="D145" t="s">
        <v>1368</v>
      </c>
      <c r="F145" s="55" t="s">
        <v>1345</v>
      </c>
      <c r="G145" s="9" t="s">
        <v>820</v>
      </c>
      <c r="H145">
        <v>20</v>
      </c>
      <c r="I145">
        <v>0</v>
      </c>
      <c r="J145" s="34">
        <v>2</v>
      </c>
      <c r="K145">
        <f>+Tabla323[[#This Row],[BALANCE INICIAL]]+Tabla323[[#This Row],[ENTRADAS]]-Tabla323[[#This Row],[SALIDAS]]</f>
        <v>18</v>
      </c>
      <c r="L145" s="2">
        <v>50</v>
      </c>
      <c r="M145" s="2">
        <f>+Tabla323[[#This Row],[BALANCE INICIAL]]*Tabla323[[#This Row],[PRECIO]]</f>
        <v>1000</v>
      </c>
      <c r="N145" s="2">
        <f>+Tabla323[[#This Row],[ENTRADAS]]*Tabla323[[#This Row],[PRECIO]]</f>
        <v>0</v>
      </c>
      <c r="O145" s="2">
        <f>+Tabla323[[#This Row],[SALIDAS]]*Tabla323[[#This Row],[PRECIO]]</f>
        <v>100</v>
      </c>
      <c r="P145" s="2">
        <f>+Tabla323[[#This Row],[BALANCE INICIAL2]]+Tabla323[[#This Row],[ENTRADAS3]]-Tabla323[[#This Row],[SALIDAS4]]</f>
        <v>900</v>
      </c>
    </row>
    <row r="146" spans="1:16">
      <c r="A146" s="9" t="s">
        <v>59</v>
      </c>
      <c r="B146" s="17" t="s">
        <v>880</v>
      </c>
      <c r="C146" s="50" t="s">
        <v>107</v>
      </c>
      <c r="D146" t="s">
        <v>668</v>
      </c>
      <c r="F146" s="55" t="s">
        <v>1345</v>
      </c>
      <c r="G146" s="9" t="s">
        <v>820</v>
      </c>
      <c r="H146">
        <v>1</v>
      </c>
      <c r="I146">
        <v>0</v>
      </c>
      <c r="J146" s="34">
        <v>0</v>
      </c>
      <c r="K146">
        <f>+Tabla323[[#This Row],[BALANCE INICIAL]]+Tabla323[[#This Row],[ENTRADAS]]-Tabla323[[#This Row],[SALIDAS]]</f>
        <v>1</v>
      </c>
      <c r="L146" s="2">
        <v>545</v>
      </c>
      <c r="M146" s="2">
        <f>+Tabla323[[#This Row],[BALANCE INICIAL]]*Tabla323[[#This Row],[PRECIO]]</f>
        <v>545</v>
      </c>
      <c r="N146" s="2">
        <f>+Tabla323[[#This Row],[ENTRADAS]]*Tabla323[[#This Row],[PRECIO]]</f>
        <v>0</v>
      </c>
      <c r="O146" s="2">
        <f>+Tabla323[[#This Row],[SALIDAS]]*Tabla323[[#This Row],[PRECIO]]</f>
        <v>0</v>
      </c>
      <c r="P146" s="2">
        <f>+Tabla323[[#This Row],[BALANCE INICIAL2]]+Tabla323[[#This Row],[ENTRADAS3]]-Tabla323[[#This Row],[SALIDAS4]]</f>
        <v>545</v>
      </c>
    </row>
    <row r="147" spans="1:16">
      <c r="A147" s="35" t="s">
        <v>27</v>
      </c>
      <c r="B147" s="17" t="s">
        <v>889</v>
      </c>
      <c r="C147" s="51" t="s">
        <v>1139</v>
      </c>
      <c r="D147" t="s">
        <v>1293</v>
      </c>
      <c r="F147" s="55" t="s">
        <v>1345</v>
      </c>
      <c r="G147" s="9" t="s">
        <v>820</v>
      </c>
      <c r="H147">
        <v>150</v>
      </c>
      <c r="I147">
        <v>0</v>
      </c>
      <c r="J147" s="34">
        <v>0</v>
      </c>
      <c r="K147">
        <f>+Tabla323[[#This Row],[BALANCE INICIAL]]+Tabla323[[#This Row],[ENTRADAS]]-Tabla323[[#This Row],[SALIDAS]]</f>
        <v>150</v>
      </c>
      <c r="L147" s="2">
        <v>65.8</v>
      </c>
      <c r="M147" s="2">
        <f>+Tabla323[[#This Row],[BALANCE INICIAL]]*Tabla323[[#This Row],[PRECIO]]</f>
        <v>9870</v>
      </c>
      <c r="N147" s="2">
        <f>+Tabla323[[#This Row],[ENTRADAS]]*Tabla323[[#This Row],[PRECIO]]</f>
        <v>0</v>
      </c>
      <c r="O147" s="2">
        <f>+Tabla323[[#This Row],[SALIDAS]]*Tabla323[[#This Row],[PRECIO]]</f>
        <v>0</v>
      </c>
      <c r="P147" s="2">
        <f>+Tabla323[[#This Row],[BALANCE INICIAL2]]+Tabla323[[#This Row],[ENTRADAS3]]-Tabla323[[#This Row],[SALIDAS4]]</f>
        <v>9870</v>
      </c>
    </row>
    <row r="148" spans="1:16">
      <c r="A148" s="9" t="s">
        <v>1130</v>
      </c>
      <c r="B148" s="17" t="s">
        <v>894</v>
      </c>
      <c r="C148" s="50" t="s">
        <v>1131</v>
      </c>
      <c r="D148" t="s">
        <v>1144</v>
      </c>
      <c r="F148" s="55" t="s">
        <v>1345</v>
      </c>
      <c r="G148" s="9" t="s">
        <v>820</v>
      </c>
      <c r="H148">
        <v>0</v>
      </c>
      <c r="I148">
        <v>0</v>
      </c>
      <c r="J148" s="34">
        <v>0</v>
      </c>
      <c r="K148">
        <f>+Tabla323[[#This Row],[BALANCE INICIAL]]+Tabla323[[#This Row],[ENTRADAS]]-Tabla323[[#This Row],[SALIDAS]]</f>
        <v>0</v>
      </c>
      <c r="L148" s="2">
        <v>1300</v>
      </c>
      <c r="M148" s="2">
        <f>+Tabla323[[#This Row],[BALANCE INICIAL]]*Tabla323[[#This Row],[PRECIO]]</f>
        <v>0</v>
      </c>
      <c r="N148" s="2">
        <f>+Tabla323[[#This Row],[ENTRADAS]]*Tabla323[[#This Row],[PRECIO]]</f>
        <v>0</v>
      </c>
      <c r="O148" s="2">
        <f>+Tabla323[[#This Row],[SALIDAS]]*Tabla323[[#This Row],[PRECIO]]</f>
        <v>0</v>
      </c>
      <c r="P148" s="2">
        <f>+Tabla323[[#This Row],[BALANCE INICIAL2]]+Tabla323[[#This Row],[ENTRADAS3]]-Tabla323[[#This Row],[SALIDAS4]]</f>
        <v>0</v>
      </c>
    </row>
    <row r="149" spans="1:16">
      <c r="A149" s="9" t="s">
        <v>32</v>
      </c>
      <c r="B149" s="47" t="s">
        <v>888</v>
      </c>
      <c r="C149" s="50" t="s">
        <v>76</v>
      </c>
      <c r="D149" t="s">
        <v>1414</v>
      </c>
      <c r="F149" s="55" t="s">
        <v>1345</v>
      </c>
      <c r="G149" s="9" t="s">
        <v>820</v>
      </c>
      <c r="H149">
        <v>2</v>
      </c>
      <c r="I149">
        <v>0</v>
      </c>
      <c r="J149" s="34">
        <v>0</v>
      </c>
      <c r="K149">
        <f>+Tabla323[[#This Row],[BALANCE INICIAL]]+Tabla323[[#This Row],[ENTRADAS]]-Tabla323[[#This Row],[SALIDAS]]</f>
        <v>2</v>
      </c>
      <c r="L149" s="2">
        <v>185</v>
      </c>
      <c r="M149" s="2">
        <f>+Tabla323[[#This Row],[BALANCE INICIAL]]*Tabla323[[#This Row],[PRECIO]]</f>
        <v>370</v>
      </c>
      <c r="N149" s="2">
        <f>+Tabla323[[#This Row],[ENTRADAS]]*Tabla323[[#This Row],[PRECIO]]</f>
        <v>0</v>
      </c>
      <c r="O149" s="2">
        <f>+Tabla323[[#This Row],[SALIDAS]]*Tabla323[[#This Row],[PRECIO]]</f>
        <v>0</v>
      </c>
      <c r="P149" s="2">
        <f>+Tabla323[[#This Row],[BALANCE INICIAL2]]+Tabla323[[#This Row],[ENTRADAS3]]-Tabla323[[#This Row],[SALIDAS4]]</f>
        <v>370</v>
      </c>
    </row>
    <row r="150" spans="1:16" ht="13.5" customHeight="1">
      <c r="A150" s="9" t="s">
        <v>29</v>
      </c>
      <c r="B150" s="47" t="s">
        <v>878</v>
      </c>
      <c r="C150" s="50" t="s">
        <v>102</v>
      </c>
      <c r="D150" t="s">
        <v>605</v>
      </c>
      <c r="F150" s="55" t="s">
        <v>1345</v>
      </c>
      <c r="G150" s="9" t="s">
        <v>834</v>
      </c>
      <c r="H150">
        <v>7</v>
      </c>
      <c r="I150">
        <v>0</v>
      </c>
      <c r="J150" s="34">
        <v>0</v>
      </c>
      <c r="K150">
        <f>+Tabla323[[#This Row],[BALANCE INICIAL]]+Tabla323[[#This Row],[ENTRADAS]]-Tabla323[[#This Row],[SALIDAS]]</f>
        <v>7</v>
      </c>
      <c r="L150" s="2">
        <v>47.46</v>
      </c>
      <c r="M150" s="2">
        <f>+Tabla323[[#This Row],[BALANCE INICIAL]]*Tabla323[[#This Row],[PRECIO]]</f>
        <v>332.22</v>
      </c>
      <c r="N150" s="2">
        <f>+Tabla323[[#This Row],[ENTRADAS]]*Tabla323[[#This Row],[PRECIO]]</f>
        <v>0</v>
      </c>
      <c r="O150" s="2">
        <f>+Tabla323[[#This Row],[SALIDAS]]*Tabla323[[#This Row],[PRECIO]]</f>
        <v>0</v>
      </c>
      <c r="P150" s="2">
        <f>+Tabla323[[#This Row],[BALANCE INICIAL2]]+Tabla323[[#This Row],[ENTRADAS3]]-Tabla323[[#This Row],[SALIDAS4]]</f>
        <v>332.22</v>
      </c>
    </row>
    <row r="151" spans="1:16">
      <c r="A151" s="39" t="s">
        <v>28</v>
      </c>
      <c r="B151" s="40" t="s">
        <v>884</v>
      </c>
      <c r="C151" s="52" t="s">
        <v>74</v>
      </c>
      <c r="D151" t="s">
        <v>184</v>
      </c>
      <c r="F151" s="55" t="s">
        <v>1345</v>
      </c>
      <c r="G151" s="9" t="s">
        <v>839</v>
      </c>
      <c r="H151">
        <v>1</v>
      </c>
      <c r="I151">
        <v>0</v>
      </c>
      <c r="J151" s="34">
        <v>0</v>
      </c>
      <c r="K151">
        <f>+Tabla323[[#This Row],[BALANCE INICIAL]]+Tabla323[[#This Row],[ENTRADAS]]-Tabla323[[#This Row],[SALIDAS]]</f>
        <v>1</v>
      </c>
      <c r="L151" s="2">
        <v>21</v>
      </c>
      <c r="M151" s="2">
        <f>+Tabla323[[#This Row],[BALANCE INICIAL]]*Tabla323[[#This Row],[PRECIO]]</f>
        <v>21</v>
      </c>
      <c r="N151" s="2">
        <f>+Tabla323[[#This Row],[ENTRADAS]]*Tabla323[[#This Row],[PRECIO]]</f>
        <v>0</v>
      </c>
      <c r="O151" s="2">
        <f>+Tabla323[[#This Row],[SALIDAS]]*Tabla323[[#This Row],[PRECIO]]</f>
        <v>0</v>
      </c>
      <c r="P151" s="2">
        <f>+Tabla323[[#This Row],[BALANCE INICIAL2]]+Tabla323[[#This Row],[ENTRADAS3]]-Tabla323[[#This Row],[SALIDAS4]]</f>
        <v>21</v>
      </c>
    </row>
    <row r="152" spans="1:16">
      <c r="A152" s="9" t="s">
        <v>29</v>
      </c>
      <c r="B152" s="47" t="s">
        <v>878</v>
      </c>
      <c r="C152" s="50" t="s">
        <v>102</v>
      </c>
      <c r="D152" t="s">
        <v>550</v>
      </c>
      <c r="F152" s="55" t="s">
        <v>1345</v>
      </c>
      <c r="G152" s="9" t="s">
        <v>865</v>
      </c>
      <c r="H152">
        <v>1</v>
      </c>
      <c r="I152">
        <v>0</v>
      </c>
      <c r="J152" s="34">
        <v>0</v>
      </c>
      <c r="K152">
        <f>+Tabla323[[#This Row],[BALANCE INICIAL]]+Tabla323[[#This Row],[ENTRADAS]]-Tabla323[[#This Row],[SALIDAS]]</f>
        <v>1</v>
      </c>
      <c r="L152" s="2">
        <v>1487</v>
      </c>
      <c r="M152" s="2">
        <f>+Tabla323[[#This Row],[BALANCE INICIAL]]*Tabla323[[#This Row],[PRECIO]]</f>
        <v>1487</v>
      </c>
      <c r="N152" s="2">
        <f>+Tabla323[[#This Row],[ENTRADAS]]*Tabla323[[#This Row],[PRECIO]]</f>
        <v>0</v>
      </c>
      <c r="O152" s="2">
        <f>+Tabla323[[#This Row],[SALIDAS]]*Tabla323[[#This Row],[PRECIO]]</f>
        <v>0</v>
      </c>
      <c r="P152" s="2">
        <f>+Tabla323[[#This Row],[BALANCE INICIAL2]]+Tabla323[[#This Row],[ENTRADAS3]]-Tabla323[[#This Row],[SALIDAS4]]</f>
        <v>1487</v>
      </c>
    </row>
    <row r="153" spans="1:16">
      <c r="A153" s="39" t="s">
        <v>28</v>
      </c>
      <c r="B153" s="40" t="s">
        <v>884</v>
      </c>
      <c r="C153" s="52" t="s">
        <v>74</v>
      </c>
      <c r="D153" t="s">
        <v>1288</v>
      </c>
      <c r="F153" s="55" t="s">
        <v>1345</v>
      </c>
      <c r="G153" s="9" t="s">
        <v>820</v>
      </c>
      <c r="H153">
        <v>3</v>
      </c>
      <c r="I153">
        <v>0</v>
      </c>
      <c r="J153" s="34">
        <v>0</v>
      </c>
      <c r="K153">
        <f>+Tabla323[[#This Row],[BALANCE INICIAL]]+Tabla323[[#This Row],[ENTRADAS]]-Tabla323[[#This Row],[SALIDAS]]</f>
        <v>3</v>
      </c>
      <c r="L153" s="2">
        <v>86.78</v>
      </c>
      <c r="M153" s="2">
        <f>+Tabla323[[#This Row],[BALANCE INICIAL]]*Tabla323[[#This Row],[PRECIO]]</f>
        <v>260.34000000000003</v>
      </c>
      <c r="N153" s="2">
        <f>+Tabla323[[#This Row],[ENTRADAS]]*Tabla323[[#This Row],[PRECIO]]</f>
        <v>0</v>
      </c>
      <c r="O153" s="2">
        <f>+Tabla323[[#This Row],[SALIDAS]]*Tabla323[[#This Row],[PRECIO]]</f>
        <v>0</v>
      </c>
      <c r="P153" s="2">
        <f>+Tabla323[[#This Row],[BALANCE INICIAL2]]+Tabla323[[#This Row],[ENTRADAS3]]-Tabla323[[#This Row],[SALIDAS4]]</f>
        <v>260.34000000000003</v>
      </c>
    </row>
    <row r="154" spans="1:16">
      <c r="A154" s="39" t="s">
        <v>28</v>
      </c>
      <c r="B154" s="40" t="s">
        <v>884</v>
      </c>
      <c r="C154" s="52" t="s">
        <v>74</v>
      </c>
      <c r="D154" t="s">
        <v>1446</v>
      </c>
      <c r="F154" s="55" t="s">
        <v>1345</v>
      </c>
      <c r="G154" s="9" t="s">
        <v>820</v>
      </c>
      <c r="H154">
        <v>5</v>
      </c>
      <c r="I154">
        <v>0</v>
      </c>
      <c r="J154" s="34">
        <v>0</v>
      </c>
      <c r="K154">
        <f>+Tabla323[[#This Row],[BALANCE INICIAL]]+Tabla323[[#This Row],[ENTRADAS]]-Tabla323[[#This Row],[SALIDAS]]</f>
        <v>5</v>
      </c>
      <c r="L154" s="2">
        <v>38.35</v>
      </c>
      <c r="M154" s="2">
        <f>+Tabla323[[#This Row],[BALANCE INICIAL]]*Tabla323[[#This Row],[PRECIO]]</f>
        <v>191.75</v>
      </c>
      <c r="N154" s="2">
        <f>+Tabla323[[#This Row],[ENTRADAS]]*Tabla323[[#This Row],[PRECIO]]</f>
        <v>0</v>
      </c>
      <c r="O154" s="2">
        <f>+Tabla323[[#This Row],[SALIDAS]]*Tabla323[[#This Row],[PRECIO]]</f>
        <v>0</v>
      </c>
      <c r="P154" s="2">
        <f>+Tabla323[[#This Row],[BALANCE INICIAL2]]+Tabla323[[#This Row],[ENTRADAS3]]-Tabla323[[#This Row],[SALIDAS4]]</f>
        <v>191.75</v>
      </c>
    </row>
    <row r="155" spans="1:16">
      <c r="A155" s="39" t="s">
        <v>28</v>
      </c>
      <c r="B155" s="40" t="s">
        <v>884</v>
      </c>
      <c r="C155" s="52" t="s">
        <v>74</v>
      </c>
      <c r="D155" t="s">
        <v>1289</v>
      </c>
      <c r="E155" t="s">
        <v>1349</v>
      </c>
      <c r="F155" s="55" t="s">
        <v>1345</v>
      </c>
      <c r="G155" s="9" t="s">
        <v>820</v>
      </c>
      <c r="H155">
        <v>68</v>
      </c>
      <c r="I155">
        <v>0</v>
      </c>
      <c r="J155" s="34">
        <v>8</v>
      </c>
      <c r="K155">
        <f>+Tabla323[[#This Row],[BALANCE INICIAL]]+Tabla323[[#This Row],[ENTRADAS]]-Tabla323[[#This Row],[SALIDAS]]</f>
        <v>60</v>
      </c>
      <c r="L155" s="2">
        <v>12</v>
      </c>
      <c r="M155" s="2">
        <f>+Tabla323[[#This Row],[BALANCE INICIAL]]*Tabla323[[#This Row],[PRECIO]]</f>
        <v>816</v>
      </c>
      <c r="N155" s="2">
        <f>+Tabla323[[#This Row],[ENTRADAS]]*Tabla323[[#This Row],[PRECIO]]</f>
        <v>0</v>
      </c>
      <c r="O155" s="2">
        <f>+Tabla323[[#This Row],[SALIDAS]]*Tabla323[[#This Row],[PRECIO]]</f>
        <v>96</v>
      </c>
      <c r="P155" s="2">
        <f>+Tabla323[[#This Row],[BALANCE INICIAL2]]+Tabla323[[#This Row],[ENTRADAS3]]-Tabla323[[#This Row],[SALIDAS4]]</f>
        <v>720</v>
      </c>
    </row>
    <row r="156" spans="1:16">
      <c r="A156" s="13" t="s">
        <v>34</v>
      </c>
      <c r="B156" s="17" t="s">
        <v>877</v>
      </c>
      <c r="C156" s="49" t="s">
        <v>80</v>
      </c>
      <c r="D156" t="s">
        <v>1034</v>
      </c>
      <c r="E156" t="s">
        <v>998</v>
      </c>
      <c r="F156" s="55" t="s">
        <v>1345</v>
      </c>
      <c r="G156" s="9" t="s">
        <v>820</v>
      </c>
      <c r="H156">
        <v>0</v>
      </c>
      <c r="I156">
        <v>0</v>
      </c>
      <c r="J156" s="34">
        <v>0</v>
      </c>
      <c r="K156">
        <f>+Tabla323[[#This Row],[BALANCE INICIAL]]+Tabla323[[#This Row],[ENTRADAS]]-Tabla323[[#This Row],[SALIDAS]]</f>
        <v>0</v>
      </c>
      <c r="L156" s="2">
        <v>290</v>
      </c>
      <c r="M156" s="2">
        <f>+Tabla323[[#This Row],[BALANCE INICIAL]]*Tabla323[[#This Row],[PRECIO]]</f>
        <v>0</v>
      </c>
      <c r="N156" s="2">
        <f>+Tabla323[[#This Row],[ENTRADAS]]*Tabla323[[#This Row],[PRECIO]]</f>
        <v>0</v>
      </c>
      <c r="O156" s="2">
        <f>+Tabla323[[#This Row],[SALIDAS]]*Tabla323[[#This Row],[PRECIO]]</f>
        <v>0</v>
      </c>
      <c r="P156" s="2">
        <f>+Tabla323[[#This Row],[BALANCE INICIAL2]]+Tabla323[[#This Row],[ENTRADAS3]]-Tabla323[[#This Row],[SALIDAS4]]</f>
        <v>0</v>
      </c>
    </row>
    <row r="157" spans="1:16">
      <c r="A157" s="39" t="s">
        <v>28</v>
      </c>
      <c r="B157" s="40" t="s">
        <v>884</v>
      </c>
      <c r="C157" s="52" t="s">
        <v>74</v>
      </c>
      <c r="D157" t="s">
        <v>1290</v>
      </c>
      <c r="F157" s="55" t="s">
        <v>1345</v>
      </c>
      <c r="G157" s="9" t="s">
        <v>820</v>
      </c>
      <c r="H157">
        <v>51</v>
      </c>
      <c r="I157">
        <v>0</v>
      </c>
      <c r="J157" s="34">
        <v>0</v>
      </c>
      <c r="K157">
        <f>+Tabla323[[#This Row],[BALANCE INICIAL]]+Tabla323[[#This Row],[ENTRADAS]]-Tabla323[[#This Row],[SALIDAS]]</f>
        <v>51</v>
      </c>
      <c r="L157" s="2">
        <v>48.73</v>
      </c>
      <c r="M157" s="2">
        <f>+Tabla323[[#This Row],[BALANCE INICIAL]]*Tabla323[[#This Row],[PRECIO]]</f>
        <v>2485.23</v>
      </c>
      <c r="N157" s="2">
        <f>+Tabla323[[#This Row],[ENTRADAS]]*Tabla323[[#This Row],[PRECIO]]</f>
        <v>0</v>
      </c>
      <c r="O157" s="2">
        <f>+Tabla323[[#This Row],[SALIDAS]]*Tabla323[[#This Row],[PRECIO]]</f>
        <v>0</v>
      </c>
      <c r="P157" s="2">
        <f>+Tabla323[[#This Row],[BALANCE INICIAL2]]+Tabla323[[#This Row],[ENTRADAS3]]-Tabla323[[#This Row],[SALIDAS4]]</f>
        <v>2485.23</v>
      </c>
    </row>
    <row r="158" spans="1:16">
      <c r="A158" s="39" t="s">
        <v>28</v>
      </c>
      <c r="B158" s="40" t="s">
        <v>884</v>
      </c>
      <c r="C158" s="52" t="s">
        <v>74</v>
      </c>
      <c r="D158" t="s">
        <v>1291</v>
      </c>
      <c r="F158" s="55" t="s">
        <v>1345</v>
      </c>
      <c r="G158" s="9" t="s">
        <v>820</v>
      </c>
      <c r="H158">
        <v>8</v>
      </c>
      <c r="I158">
        <v>0</v>
      </c>
      <c r="J158" s="34">
        <v>0</v>
      </c>
      <c r="K158">
        <f>+Tabla323[[#This Row],[BALANCE INICIAL]]+Tabla323[[#This Row],[ENTRADAS]]-Tabla323[[#This Row],[SALIDAS]]</f>
        <v>8</v>
      </c>
      <c r="L158" s="2">
        <v>100</v>
      </c>
      <c r="M158" s="2">
        <f>+Tabla323[[#This Row],[BALANCE INICIAL]]*Tabla323[[#This Row],[PRECIO]]</f>
        <v>800</v>
      </c>
      <c r="N158" s="2">
        <f>+Tabla323[[#This Row],[ENTRADAS]]*Tabla323[[#This Row],[PRECIO]]</f>
        <v>0</v>
      </c>
      <c r="O158" s="2">
        <f>+Tabla323[[#This Row],[SALIDAS]]*Tabla323[[#This Row],[PRECIO]]</f>
        <v>0</v>
      </c>
      <c r="P158" s="2">
        <f>+Tabla323[[#This Row],[BALANCE INICIAL2]]+Tabla323[[#This Row],[ENTRADAS3]]-Tabla323[[#This Row],[SALIDAS4]]</f>
        <v>800</v>
      </c>
    </row>
    <row r="159" spans="1:16">
      <c r="A159" s="39" t="s">
        <v>28</v>
      </c>
      <c r="B159" s="40" t="s">
        <v>884</v>
      </c>
      <c r="C159" s="52" t="s">
        <v>74</v>
      </c>
      <c r="D159" t="s">
        <v>1292</v>
      </c>
      <c r="F159" s="55" t="s">
        <v>1345</v>
      </c>
      <c r="G159" s="9" t="s">
        <v>839</v>
      </c>
      <c r="H159">
        <v>0</v>
      </c>
      <c r="I159">
        <v>0</v>
      </c>
      <c r="J159" s="34">
        <v>0</v>
      </c>
      <c r="K159">
        <f>+Tabla323[[#This Row],[BALANCE INICIAL]]+Tabla323[[#This Row],[ENTRADAS]]-Tabla323[[#This Row],[SALIDAS]]</f>
        <v>0</v>
      </c>
      <c r="L159" s="2">
        <v>50</v>
      </c>
      <c r="M159" s="2">
        <f>+Tabla323[[#This Row],[BALANCE INICIAL]]*Tabla323[[#This Row],[PRECIO]]</f>
        <v>0</v>
      </c>
      <c r="N159" s="2">
        <f>+Tabla323[[#This Row],[ENTRADAS]]*Tabla323[[#This Row],[PRECIO]]</f>
        <v>0</v>
      </c>
      <c r="O159" s="2">
        <f>+Tabla323[[#This Row],[SALIDAS]]*Tabla323[[#This Row],[PRECIO]]</f>
        <v>0</v>
      </c>
      <c r="P159" s="2">
        <f>+Tabla323[[#This Row],[BALANCE INICIAL2]]+Tabla323[[#This Row],[ENTRADAS3]]-Tabla323[[#This Row],[SALIDAS4]]</f>
        <v>0</v>
      </c>
    </row>
    <row r="160" spans="1:16">
      <c r="A160" s="39" t="s">
        <v>28</v>
      </c>
      <c r="B160" s="40" t="s">
        <v>884</v>
      </c>
      <c r="C160" s="52" t="s">
        <v>74</v>
      </c>
      <c r="D160" t="s">
        <v>1089</v>
      </c>
      <c r="F160" s="55" t="s">
        <v>1345</v>
      </c>
      <c r="G160" s="9" t="s">
        <v>839</v>
      </c>
      <c r="H160">
        <v>40</v>
      </c>
      <c r="I160">
        <v>0</v>
      </c>
      <c r="J160" s="34">
        <v>2</v>
      </c>
      <c r="K160">
        <f>+Tabla323[[#This Row],[BALANCE INICIAL]]+Tabla323[[#This Row],[ENTRADAS]]-Tabla323[[#This Row],[SALIDAS]]</f>
        <v>38</v>
      </c>
      <c r="L160" s="2">
        <v>25</v>
      </c>
      <c r="M160" s="2">
        <f>+Tabla323[[#This Row],[BALANCE INICIAL]]*Tabla323[[#This Row],[PRECIO]]</f>
        <v>1000</v>
      </c>
      <c r="N160" s="2">
        <f>+Tabla323[[#This Row],[ENTRADAS]]*Tabla323[[#This Row],[PRECIO]]</f>
        <v>0</v>
      </c>
      <c r="O160" s="2">
        <f>+Tabla323[[#This Row],[SALIDAS]]*Tabla323[[#This Row],[PRECIO]]</f>
        <v>50</v>
      </c>
      <c r="P160" s="2">
        <f>+Tabla323[[#This Row],[BALANCE INICIAL2]]+Tabla323[[#This Row],[ENTRADAS3]]-Tabla323[[#This Row],[SALIDAS4]]</f>
        <v>950</v>
      </c>
    </row>
    <row r="161" spans="1:16">
      <c r="A161" s="39" t="s">
        <v>28</v>
      </c>
      <c r="B161" s="40" t="s">
        <v>884</v>
      </c>
      <c r="C161" s="52" t="s">
        <v>74</v>
      </c>
      <c r="D161" t="s">
        <v>1390</v>
      </c>
      <c r="F161" s="55" t="s">
        <v>1345</v>
      </c>
      <c r="G161" s="9" t="s">
        <v>839</v>
      </c>
      <c r="H161">
        <v>12</v>
      </c>
      <c r="I161">
        <v>0</v>
      </c>
      <c r="J161" s="34">
        <v>0</v>
      </c>
      <c r="K161">
        <f>+Tabla323[[#This Row],[BALANCE INICIAL]]+Tabla323[[#This Row],[ENTRADAS]]-Tabla323[[#This Row],[SALIDAS]]</f>
        <v>12</v>
      </c>
      <c r="L161" s="2">
        <v>30</v>
      </c>
      <c r="M161" s="2">
        <f>+Tabla323[[#This Row],[BALANCE INICIAL]]*Tabla323[[#This Row],[PRECIO]]</f>
        <v>360</v>
      </c>
      <c r="N161" s="2">
        <f>+Tabla323[[#This Row],[ENTRADAS]]*Tabla323[[#This Row],[PRECIO]]</f>
        <v>0</v>
      </c>
      <c r="O161" s="2">
        <f>+Tabla323[[#This Row],[SALIDAS]]*Tabla323[[#This Row],[PRECIO]]</f>
        <v>0</v>
      </c>
      <c r="P161" s="2">
        <f>+Tabla323[[#This Row],[BALANCE INICIAL2]]+Tabla323[[#This Row],[ENTRADAS3]]-Tabla323[[#This Row],[SALIDAS4]]</f>
        <v>360</v>
      </c>
    </row>
    <row r="162" spans="1:16">
      <c r="A162" s="39" t="s">
        <v>28</v>
      </c>
      <c r="B162" s="40" t="s">
        <v>884</v>
      </c>
      <c r="C162" s="52" t="s">
        <v>74</v>
      </c>
      <c r="D162" t="s">
        <v>1091</v>
      </c>
      <c r="F162" s="55" t="s">
        <v>1345</v>
      </c>
      <c r="G162" s="9" t="s">
        <v>839</v>
      </c>
      <c r="H162">
        <v>13</v>
      </c>
      <c r="I162">
        <v>0</v>
      </c>
      <c r="J162" s="34">
        <v>2</v>
      </c>
      <c r="K162">
        <f>+Tabla323[[#This Row],[BALANCE INICIAL]]+Tabla323[[#This Row],[ENTRADAS]]-Tabla323[[#This Row],[SALIDAS]]</f>
        <v>11</v>
      </c>
      <c r="L162" s="2">
        <v>36.5</v>
      </c>
      <c r="M162" s="2">
        <f>+Tabla323[[#This Row],[BALANCE INICIAL]]*Tabla323[[#This Row],[PRECIO]]</f>
        <v>474.5</v>
      </c>
      <c r="N162" s="2">
        <f>+Tabla323[[#This Row],[ENTRADAS]]*Tabla323[[#This Row],[PRECIO]]</f>
        <v>0</v>
      </c>
      <c r="O162" s="2">
        <f>+Tabla323[[#This Row],[SALIDAS]]*Tabla323[[#This Row],[PRECIO]]</f>
        <v>73</v>
      </c>
      <c r="P162" s="2">
        <f>+Tabla323[[#This Row],[BALANCE INICIAL2]]+Tabla323[[#This Row],[ENTRADAS3]]-Tabla323[[#This Row],[SALIDAS4]]</f>
        <v>401.5</v>
      </c>
    </row>
    <row r="163" spans="1:16">
      <c r="A163" s="39" t="s">
        <v>920</v>
      </c>
      <c r="B163" s="40" t="s">
        <v>884</v>
      </c>
      <c r="C163" s="52" t="s">
        <v>74</v>
      </c>
      <c r="D163" t="s">
        <v>1482</v>
      </c>
      <c r="F163" s="55" t="s">
        <v>1345</v>
      </c>
      <c r="G163" s="9" t="s">
        <v>839</v>
      </c>
      <c r="H163">
        <v>13</v>
      </c>
      <c r="I163">
        <v>0</v>
      </c>
      <c r="J163" s="34">
        <v>2</v>
      </c>
      <c r="K163">
        <f>+Tabla323[[#This Row],[BALANCE INICIAL]]+Tabla323[[#This Row],[ENTRADAS]]-Tabla323[[#This Row],[SALIDAS]]</f>
        <v>11</v>
      </c>
      <c r="L163" s="2">
        <v>37.5</v>
      </c>
      <c r="M163" s="2">
        <f>+Tabla323[[#This Row],[BALANCE INICIAL]]*Tabla323[[#This Row],[PRECIO]]</f>
        <v>487.5</v>
      </c>
      <c r="N163" s="2">
        <f>+Tabla323[[#This Row],[ENTRADAS]]*Tabla323[[#This Row],[PRECIO]]</f>
        <v>0</v>
      </c>
      <c r="O163" s="2">
        <f>+Tabla323[[#This Row],[SALIDAS]]*Tabla323[[#This Row],[PRECIO]]</f>
        <v>75</v>
      </c>
      <c r="P163" s="2">
        <f>+Tabla323[[#This Row],[BALANCE INICIAL2]]+Tabla323[[#This Row],[ENTRADAS3]]-Tabla323[[#This Row],[SALIDAS4]]</f>
        <v>412.5</v>
      </c>
    </row>
    <row r="164" spans="1:16">
      <c r="A164" s="39" t="s">
        <v>28</v>
      </c>
      <c r="B164" s="40" t="s">
        <v>884</v>
      </c>
      <c r="C164" s="52" t="s">
        <v>74</v>
      </c>
      <c r="D164" t="s">
        <v>1088</v>
      </c>
      <c r="F164" s="55" t="s">
        <v>1345</v>
      </c>
      <c r="G164" s="9" t="s">
        <v>839</v>
      </c>
      <c r="H164">
        <v>8</v>
      </c>
      <c r="I164">
        <v>0</v>
      </c>
      <c r="J164" s="34">
        <v>2</v>
      </c>
      <c r="K164">
        <f>+Tabla323[[#This Row],[BALANCE INICIAL]]+Tabla323[[#This Row],[ENTRADAS]]-Tabla323[[#This Row],[SALIDAS]]</f>
        <v>6</v>
      </c>
      <c r="L164" s="2">
        <v>49</v>
      </c>
      <c r="M164" s="2">
        <f>+Tabla323[[#This Row],[BALANCE INICIAL]]*Tabla323[[#This Row],[PRECIO]]</f>
        <v>392</v>
      </c>
      <c r="N164" s="2">
        <f>+Tabla323[[#This Row],[ENTRADAS]]*Tabla323[[#This Row],[PRECIO]]</f>
        <v>0</v>
      </c>
      <c r="O164" s="2">
        <f>+Tabla323[[#This Row],[SALIDAS]]*Tabla323[[#This Row],[PRECIO]]</f>
        <v>98</v>
      </c>
      <c r="P164" s="2">
        <f>+Tabla323[[#This Row],[BALANCE INICIAL2]]+Tabla323[[#This Row],[ENTRADAS3]]-Tabla323[[#This Row],[SALIDAS4]]</f>
        <v>294</v>
      </c>
    </row>
    <row r="165" spans="1:16">
      <c r="A165" s="39" t="s">
        <v>28</v>
      </c>
      <c r="B165" s="40" t="s">
        <v>884</v>
      </c>
      <c r="C165" s="52" t="s">
        <v>74</v>
      </c>
      <c r="D165" t="s">
        <v>1087</v>
      </c>
      <c r="F165" s="55" t="s">
        <v>1345</v>
      </c>
      <c r="G165" s="9" t="s">
        <v>839</v>
      </c>
      <c r="H165">
        <v>27</v>
      </c>
      <c r="I165">
        <v>0</v>
      </c>
      <c r="J165" s="34">
        <v>1</v>
      </c>
      <c r="K165">
        <f>+Tabla323[[#This Row],[BALANCE INICIAL]]+Tabla323[[#This Row],[ENTRADAS]]-Tabla323[[#This Row],[SALIDAS]]</f>
        <v>26</v>
      </c>
      <c r="L165" s="2">
        <v>123.73</v>
      </c>
      <c r="M165" s="2">
        <f>+Tabla323[[#This Row],[BALANCE INICIAL]]*Tabla323[[#This Row],[PRECIO]]</f>
        <v>3340.71</v>
      </c>
      <c r="N165" s="2">
        <f>+Tabla323[[#This Row],[ENTRADAS]]*Tabla323[[#This Row],[PRECIO]]</f>
        <v>0</v>
      </c>
      <c r="O165" s="2">
        <f>+Tabla323[[#This Row],[SALIDAS]]*Tabla323[[#This Row],[PRECIO]]</f>
        <v>123.73</v>
      </c>
      <c r="P165" s="2">
        <f>+Tabla323[[#This Row],[BALANCE INICIAL2]]+Tabla323[[#This Row],[ENTRADAS3]]-Tabla323[[#This Row],[SALIDAS4]]</f>
        <v>3216.98</v>
      </c>
    </row>
    <row r="166" spans="1:16">
      <c r="A166" s="39" t="s">
        <v>28</v>
      </c>
      <c r="B166" s="40" t="s">
        <v>884</v>
      </c>
      <c r="C166" s="52" t="s">
        <v>74</v>
      </c>
      <c r="D166" t="s">
        <v>1090</v>
      </c>
      <c r="F166" s="55" t="s">
        <v>1345</v>
      </c>
      <c r="G166" s="9" t="s">
        <v>839</v>
      </c>
      <c r="H166">
        <v>5</v>
      </c>
      <c r="I166">
        <v>0</v>
      </c>
      <c r="J166" s="34">
        <v>2</v>
      </c>
      <c r="K166">
        <f>+Tabla323[[#This Row],[BALANCE INICIAL]]+Tabla323[[#This Row],[ENTRADAS]]-Tabla323[[#This Row],[SALIDAS]]</f>
        <v>3</v>
      </c>
      <c r="L166" s="2">
        <v>8.4700000000000006</v>
      </c>
      <c r="M166" s="2">
        <f>+Tabla323[[#This Row],[BALANCE INICIAL]]*Tabla323[[#This Row],[PRECIO]]</f>
        <v>42.35</v>
      </c>
      <c r="N166" s="2">
        <f>+Tabla323[[#This Row],[ENTRADAS]]*Tabla323[[#This Row],[PRECIO]]</f>
        <v>0</v>
      </c>
      <c r="O166" s="2">
        <f>+Tabla323[[#This Row],[SALIDAS]]*Tabla323[[#This Row],[PRECIO]]</f>
        <v>16.940000000000001</v>
      </c>
      <c r="P166" s="2">
        <f>+Tabla323[[#This Row],[BALANCE INICIAL2]]+Tabla323[[#This Row],[ENTRADAS3]]-Tabla323[[#This Row],[SALIDAS4]]</f>
        <v>25.41</v>
      </c>
    </row>
    <row r="167" spans="1:16">
      <c r="A167" s="39" t="s">
        <v>28</v>
      </c>
      <c r="B167" s="40" t="s">
        <v>884</v>
      </c>
      <c r="C167" s="52" t="s">
        <v>74</v>
      </c>
      <c r="D167" t="s">
        <v>1419</v>
      </c>
      <c r="F167" s="55" t="s">
        <v>1345</v>
      </c>
      <c r="G167" s="9" t="s">
        <v>820</v>
      </c>
      <c r="H167">
        <v>34</v>
      </c>
      <c r="I167">
        <v>0</v>
      </c>
      <c r="J167" s="34">
        <v>2</v>
      </c>
      <c r="K167">
        <f>+Tabla323[[#This Row],[BALANCE INICIAL]]+Tabla323[[#This Row],[ENTRADAS]]-Tabla323[[#This Row],[SALIDAS]]</f>
        <v>32</v>
      </c>
      <c r="L167" s="2">
        <v>65.260000000000005</v>
      </c>
      <c r="M167" s="2">
        <f>+Tabla323[[#This Row],[BALANCE INICIAL]]*Tabla323[[#This Row],[PRECIO]]</f>
        <v>2218.84</v>
      </c>
      <c r="N167" s="2">
        <f>+Tabla323[[#This Row],[ENTRADAS]]*Tabla323[[#This Row],[PRECIO]]</f>
        <v>0</v>
      </c>
      <c r="O167" s="2">
        <f>+Tabla323[[#This Row],[SALIDAS]]*Tabla323[[#This Row],[PRECIO]]</f>
        <v>130.52000000000001</v>
      </c>
      <c r="P167" s="2">
        <f>+Tabla323[[#This Row],[BALANCE INICIAL2]]+Tabla323[[#This Row],[ENTRADAS3]]-Tabla323[[#This Row],[SALIDAS4]]</f>
        <v>2088.3200000000002</v>
      </c>
    </row>
    <row r="168" spans="1:16">
      <c r="A168" s="9" t="s">
        <v>33</v>
      </c>
      <c r="B168" s="47" t="s">
        <v>879</v>
      </c>
      <c r="C168" s="50" t="s">
        <v>106</v>
      </c>
      <c r="D168" t="s">
        <v>1367</v>
      </c>
      <c r="F168" s="55" t="s">
        <v>1345</v>
      </c>
      <c r="G168" s="9" t="s">
        <v>825</v>
      </c>
      <c r="H168">
        <v>138</v>
      </c>
      <c r="I168">
        <v>0</v>
      </c>
      <c r="J168" s="34">
        <v>35</v>
      </c>
      <c r="K168">
        <f>+Tabla323[[#This Row],[BALANCE INICIAL]]+Tabla323[[#This Row],[ENTRADAS]]-Tabla323[[#This Row],[SALIDAS]]</f>
        <v>103</v>
      </c>
      <c r="L168" s="2">
        <v>52</v>
      </c>
      <c r="M168" s="2">
        <f>+Tabla323[[#This Row],[BALANCE INICIAL]]*Tabla323[[#This Row],[PRECIO]]</f>
        <v>7176</v>
      </c>
      <c r="N168" s="2">
        <f>+Tabla323[[#This Row],[ENTRADAS]]*Tabla323[[#This Row],[PRECIO]]</f>
        <v>0</v>
      </c>
      <c r="O168" s="2">
        <f>+Tabla323[[#This Row],[SALIDAS]]*Tabla323[[#This Row],[PRECIO]]</f>
        <v>1820</v>
      </c>
      <c r="P168" s="2">
        <f>+Tabla323[[#This Row],[BALANCE INICIAL2]]+Tabla323[[#This Row],[ENTRADAS3]]-Tabla323[[#This Row],[SALIDAS4]]</f>
        <v>5356</v>
      </c>
    </row>
    <row r="169" spans="1:16">
      <c r="A169" s="9" t="s">
        <v>34</v>
      </c>
      <c r="B169" s="17" t="s">
        <v>877</v>
      </c>
      <c r="C169" s="50" t="s">
        <v>80</v>
      </c>
      <c r="D169" t="s">
        <v>1092</v>
      </c>
      <c r="F169" s="55" t="s">
        <v>1345</v>
      </c>
      <c r="G169" s="9" t="s">
        <v>820</v>
      </c>
      <c r="H169">
        <v>19</v>
      </c>
      <c r="I169">
        <v>0</v>
      </c>
      <c r="J169" s="34">
        <v>0</v>
      </c>
      <c r="K169">
        <f>+Tabla323[[#This Row],[BALANCE INICIAL]]+Tabla323[[#This Row],[ENTRADAS]]-Tabla323[[#This Row],[SALIDAS]]</f>
        <v>19</v>
      </c>
      <c r="L169" s="2">
        <v>14.1</v>
      </c>
      <c r="M169" s="2">
        <f>+Tabla323[[#This Row],[BALANCE INICIAL]]*Tabla323[[#This Row],[PRECIO]]</f>
        <v>267.89999999999998</v>
      </c>
      <c r="N169" s="2">
        <f>+Tabla323[[#This Row],[ENTRADAS]]*Tabla323[[#This Row],[PRECIO]]</f>
        <v>0</v>
      </c>
      <c r="O169" s="2">
        <f>+Tabla323[[#This Row],[SALIDAS]]*Tabla323[[#This Row],[PRECIO]]</f>
        <v>0</v>
      </c>
      <c r="P169" s="2">
        <f>+Tabla323[[#This Row],[BALANCE INICIAL2]]+Tabla323[[#This Row],[ENTRADAS3]]-Tabla323[[#This Row],[SALIDAS4]]</f>
        <v>267.89999999999998</v>
      </c>
    </row>
    <row r="170" spans="1:16" ht="15.6">
      <c r="A170" s="9" t="s">
        <v>34</v>
      </c>
      <c r="B170" s="47" t="s">
        <v>877</v>
      </c>
      <c r="C170" s="50" t="s">
        <v>80</v>
      </c>
      <c r="D170" t="s">
        <v>1479</v>
      </c>
      <c r="F170" s="55" t="s">
        <v>1345</v>
      </c>
      <c r="G170" s="9" t="s">
        <v>820</v>
      </c>
      <c r="H170">
        <v>22</v>
      </c>
      <c r="I170">
        <v>0</v>
      </c>
      <c r="J170" s="34">
        <v>0</v>
      </c>
      <c r="K170">
        <f>+Tabla323[[#This Row],[BALANCE INICIAL]]+Tabla323[[#This Row],[ENTRADAS]]-Tabla323[[#This Row],[SALIDAS]]</f>
        <v>22</v>
      </c>
      <c r="L170" s="2">
        <v>132.41999999999999</v>
      </c>
      <c r="M170" s="2">
        <f>+Tabla323[[#This Row],[BALANCE INICIAL]]*Tabla323[[#This Row],[PRECIO]]</f>
        <v>2913.24</v>
      </c>
      <c r="N170" s="2">
        <f>+Tabla323[[#This Row],[ENTRADAS]]*Tabla323[[#This Row],[PRECIO]]</f>
        <v>0</v>
      </c>
      <c r="O170" s="2">
        <f>+Tabla323[[#This Row],[SALIDAS]]*Tabla323[[#This Row],[PRECIO]]</f>
        <v>0</v>
      </c>
      <c r="P170" s="2">
        <f>+Tabla323[[#This Row],[BALANCE INICIAL2]]+Tabla323[[#This Row],[ENTRADAS3]]-Tabla323[[#This Row],[SALIDAS4]]</f>
        <v>2913.24</v>
      </c>
    </row>
    <row r="171" spans="1:16">
      <c r="A171" s="9" t="s">
        <v>34</v>
      </c>
      <c r="B171" s="47" t="s">
        <v>877</v>
      </c>
      <c r="C171" s="50" t="s">
        <v>80</v>
      </c>
      <c r="D171" t="s">
        <v>1445</v>
      </c>
      <c r="F171" s="55" t="s">
        <v>1345</v>
      </c>
      <c r="G171" s="9" t="s">
        <v>820</v>
      </c>
      <c r="H171">
        <v>30</v>
      </c>
      <c r="I171">
        <v>0</v>
      </c>
      <c r="J171" s="34">
        <v>0</v>
      </c>
      <c r="K171">
        <f>+Tabla323[[#This Row],[BALANCE INICIAL]]+Tabla323[[#This Row],[ENTRADAS]]-Tabla323[[#This Row],[SALIDAS]]</f>
        <v>30</v>
      </c>
      <c r="L171" s="2">
        <v>215.04</v>
      </c>
      <c r="M171" s="2">
        <f>+Tabla323[[#This Row],[BALANCE INICIAL]]*Tabla323[[#This Row],[PRECIO]]</f>
        <v>6451.2</v>
      </c>
      <c r="N171" s="2">
        <f>+Tabla323[[#This Row],[ENTRADAS]]*Tabla323[[#This Row],[PRECIO]]</f>
        <v>0</v>
      </c>
      <c r="O171" s="2">
        <f>+Tabla323[[#This Row],[SALIDAS]]*Tabla323[[#This Row],[PRECIO]]</f>
        <v>0</v>
      </c>
      <c r="P171" s="2">
        <f>+Tabla323[[#This Row],[BALANCE INICIAL2]]+Tabla323[[#This Row],[ENTRADAS3]]-Tabla323[[#This Row],[SALIDAS4]]</f>
        <v>6451.2</v>
      </c>
    </row>
    <row r="172" spans="1:16">
      <c r="A172" s="9" t="s">
        <v>34</v>
      </c>
      <c r="B172" s="17" t="s">
        <v>877</v>
      </c>
      <c r="C172" s="50" t="s">
        <v>80</v>
      </c>
      <c r="D172" t="s">
        <v>453</v>
      </c>
      <c r="F172" s="55" t="s">
        <v>1345</v>
      </c>
      <c r="G172" s="9" t="s">
        <v>820</v>
      </c>
      <c r="H172">
        <v>15</v>
      </c>
      <c r="I172">
        <v>0</v>
      </c>
      <c r="J172" s="34">
        <v>0</v>
      </c>
      <c r="K172">
        <f>+Tabla323[[#This Row],[BALANCE INICIAL]]+Tabla323[[#This Row],[ENTRADAS]]-Tabla323[[#This Row],[SALIDAS]]</f>
        <v>15</v>
      </c>
      <c r="L172" s="2">
        <v>15</v>
      </c>
      <c r="M172" s="2">
        <f>+Tabla323[[#This Row],[BALANCE INICIAL]]*Tabla323[[#This Row],[PRECIO]]</f>
        <v>225</v>
      </c>
      <c r="N172" s="2">
        <f>+Tabla323[[#This Row],[ENTRADAS]]*Tabla323[[#This Row],[PRECIO]]</f>
        <v>0</v>
      </c>
      <c r="O172" s="2">
        <f>+Tabla323[[#This Row],[SALIDAS]]*Tabla323[[#This Row],[PRECIO]]</f>
        <v>0</v>
      </c>
      <c r="P172" s="2">
        <f>+Tabla323[[#This Row],[BALANCE INICIAL2]]+Tabla323[[#This Row],[ENTRADAS3]]-Tabla323[[#This Row],[SALIDAS4]]</f>
        <v>225</v>
      </c>
    </row>
    <row r="173" spans="1:16">
      <c r="A173" s="9" t="s">
        <v>59</v>
      </c>
      <c r="B173" s="17" t="s">
        <v>880</v>
      </c>
      <c r="C173" s="50" t="s">
        <v>107</v>
      </c>
      <c r="D173" t="s">
        <v>669</v>
      </c>
      <c r="F173" s="55" t="s">
        <v>1345</v>
      </c>
      <c r="G173" s="9" t="s">
        <v>820</v>
      </c>
      <c r="H173">
        <v>1</v>
      </c>
      <c r="I173">
        <v>0</v>
      </c>
      <c r="J173" s="34">
        <v>0</v>
      </c>
      <c r="K173">
        <f>+Tabla323[[#This Row],[BALANCE INICIAL]]+Tabla323[[#This Row],[ENTRADAS]]-Tabla323[[#This Row],[SALIDAS]]</f>
        <v>1</v>
      </c>
      <c r="L173" s="2">
        <v>450</v>
      </c>
      <c r="M173" s="2">
        <f>+Tabla323[[#This Row],[BALANCE INICIAL]]*Tabla323[[#This Row],[PRECIO]]</f>
        <v>450</v>
      </c>
      <c r="N173" s="2">
        <f>+Tabla323[[#This Row],[ENTRADAS]]*Tabla323[[#This Row],[PRECIO]]</f>
        <v>0</v>
      </c>
      <c r="O173" s="2">
        <f>+Tabla323[[#This Row],[SALIDAS]]*Tabla323[[#This Row],[PRECIO]]</f>
        <v>0</v>
      </c>
      <c r="P173" s="2">
        <f>+Tabla323[[#This Row],[BALANCE INICIAL2]]+Tabla323[[#This Row],[ENTRADAS3]]-Tabla323[[#This Row],[SALIDAS4]]</f>
        <v>450</v>
      </c>
    </row>
    <row r="174" spans="1:16">
      <c r="A174" s="9" t="s">
        <v>59</v>
      </c>
      <c r="B174" s="17" t="s">
        <v>880</v>
      </c>
      <c r="C174" s="50" t="s">
        <v>107</v>
      </c>
      <c r="D174" t="s">
        <v>670</v>
      </c>
      <c r="F174" s="55" t="s">
        <v>1345</v>
      </c>
      <c r="G174" s="9" t="s">
        <v>820</v>
      </c>
      <c r="H174">
        <v>1</v>
      </c>
      <c r="I174">
        <v>0</v>
      </c>
      <c r="J174" s="34">
        <v>0</v>
      </c>
      <c r="K174">
        <f>+Tabla323[[#This Row],[BALANCE INICIAL]]+Tabla323[[#This Row],[ENTRADAS]]-Tabla323[[#This Row],[SALIDAS]]</f>
        <v>1</v>
      </c>
      <c r="L174" s="2">
        <v>550</v>
      </c>
      <c r="M174" s="2">
        <f>+Tabla323[[#This Row],[BALANCE INICIAL]]*Tabla323[[#This Row],[PRECIO]]</f>
        <v>550</v>
      </c>
      <c r="N174" s="2">
        <f>+Tabla323[[#This Row],[ENTRADAS]]*Tabla323[[#This Row],[PRECIO]]</f>
        <v>0</v>
      </c>
      <c r="O174" s="2">
        <f>+Tabla323[[#This Row],[SALIDAS]]*Tabla323[[#This Row],[PRECIO]]</f>
        <v>0</v>
      </c>
      <c r="P174" s="2">
        <f>+Tabla323[[#This Row],[BALANCE INICIAL2]]+Tabla323[[#This Row],[ENTRADAS3]]-Tabla323[[#This Row],[SALIDAS4]]</f>
        <v>550</v>
      </c>
    </row>
    <row r="175" spans="1:16">
      <c r="A175" s="9" t="s">
        <v>59</v>
      </c>
      <c r="B175" s="17" t="s">
        <v>880</v>
      </c>
      <c r="C175" s="50" t="s">
        <v>107</v>
      </c>
      <c r="D175" t="s">
        <v>671</v>
      </c>
      <c r="F175" s="55" t="s">
        <v>1345</v>
      </c>
      <c r="G175" s="9" t="s">
        <v>820</v>
      </c>
      <c r="H175">
        <v>7</v>
      </c>
      <c r="I175">
        <v>0</v>
      </c>
      <c r="J175" s="34">
        <v>0</v>
      </c>
      <c r="K175">
        <f>+Tabla323[[#This Row],[BALANCE INICIAL]]+Tabla323[[#This Row],[ENTRADAS]]-Tabla323[[#This Row],[SALIDAS]]</f>
        <v>7</v>
      </c>
      <c r="L175" s="2">
        <v>250</v>
      </c>
      <c r="M175" s="2">
        <f>+Tabla323[[#This Row],[BALANCE INICIAL]]*Tabla323[[#This Row],[PRECIO]]</f>
        <v>1750</v>
      </c>
      <c r="N175" s="2">
        <f>+Tabla323[[#This Row],[ENTRADAS]]*Tabla323[[#This Row],[PRECIO]]</f>
        <v>0</v>
      </c>
      <c r="O175" s="2">
        <f>+Tabla323[[#This Row],[SALIDAS]]*Tabla323[[#This Row],[PRECIO]]</f>
        <v>0</v>
      </c>
      <c r="P175" s="2">
        <f>+Tabla323[[#This Row],[BALANCE INICIAL2]]+Tabla323[[#This Row],[ENTRADAS3]]-Tabla323[[#This Row],[SALIDAS4]]</f>
        <v>1750</v>
      </c>
    </row>
    <row r="176" spans="1:16">
      <c r="A176" s="9" t="s">
        <v>59</v>
      </c>
      <c r="B176" s="17" t="s">
        <v>880</v>
      </c>
      <c r="C176" s="50" t="s">
        <v>107</v>
      </c>
      <c r="D176" t="s">
        <v>672</v>
      </c>
      <c r="F176" s="55" t="s">
        <v>1345</v>
      </c>
      <c r="G176" s="9" t="s">
        <v>820</v>
      </c>
      <c r="H176">
        <v>5</v>
      </c>
      <c r="I176">
        <v>0</v>
      </c>
      <c r="J176" s="34">
        <v>0</v>
      </c>
      <c r="K176">
        <f>+Tabla323[[#This Row],[BALANCE INICIAL]]+Tabla323[[#This Row],[ENTRADAS]]-Tabla323[[#This Row],[SALIDAS]]</f>
        <v>5</v>
      </c>
      <c r="L176" s="2">
        <v>499</v>
      </c>
      <c r="M176" s="2">
        <f>+Tabla323[[#This Row],[BALANCE INICIAL]]*Tabla323[[#This Row],[PRECIO]]</f>
        <v>2495</v>
      </c>
      <c r="N176" s="2">
        <f>+Tabla323[[#This Row],[ENTRADAS]]*Tabla323[[#This Row],[PRECIO]]</f>
        <v>0</v>
      </c>
      <c r="O176" s="2">
        <f>+Tabla323[[#This Row],[SALIDAS]]*Tabla323[[#This Row],[PRECIO]]</f>
        <v>0</v>
      </c>
      <c r="P176" s="2">
        <f>+Tabla323[[#This Row],[BALANCE INICIAL2]]+Tabla323[[#This Row],[ENTRADAS3]]-Tabla323[[#This Row],[SALIDAS4]]</f>
        <v>2495</v>
      </c>
    </row>
    <row r="177" spans="1:16">
      <c r="A177" s="9" t="s">
        <v>29</v>
      </c>
      <c r="B177" s="47" t="s">
        <v>878</v>
      </c>
      <c r="C177" s="50" t="s">
        <v>102</v>
      </c>
      <c r="D177" t="s">
        <v>551</v>
      </c>
      <c r="F177" s="55" t="s">
        <v>1345</v>
      </c>
      <c r="G177" s="9" t="s">
        <v>865</v>
      </c>
      <c r="H177">
        <v>3</v>
      </c>
      <c r="I177">
        <v>0</v>
      </c>
      <c r="J177" s="34">
        <v>0</v>
      </c>
      <c r="K177">
        <f>+Tabla323[[#This Row],[BALANCE INICIAL]]+Tabla323[[#This Row],[ENTRADAS]]-Tabla323[[#This Row],[SALIDAS]]</f>
        <v>3</v>
      </c>
      <c r="L177" s="2">
        <v>792.86</v>
      </c>
      <c r="M177" s="2">
        <f>+Tabla323[[#This Row],[BALANCE INICIAL]]*Tabla323[[#This Row],[PRECIO]]</f>
        <v>2378.58</v>
      </c>
      <c r="N177" s="2">
        <f>+Tabla323[[#This Row],[ENTRADAS]]*Tabla323[[#This Row],[PRECIO]]</f>
        <v>0</v>
      </c>
      <c r="O177" s="2">
        <f>+Tabla323[[#This Row],[SALIDAS]]*Tabla323[[#This Row],[PRECIO]]</f>
        <v>0</v>
      </c>
      <c r="P177" s="2">
        <f>+Tabla323[[#This Row],[BALANCE INICIAL2]]+Tabla323[[#This Row],[ENTRADAS3]]-Tabla323[[#This Row],[SALIDAS4]]</f>
        <v>2378.58</v>
      </c>
    </row>
    <row r="178" spans="1:16">
      <c r="A178" s="9" t="s">
        <v>29</v>
      </c>
      <c r="B178" s="47" t="s">
        <v>878</v>
      </c>
      <c r="C178" s="50" t="s">
        <v>102</v>
      </c>
      <c r="D178" t="s">
        <v>552</v>
      </c>
      <c r="F178" s="55" t="s">
        <v>1345</v>
      </c>
      <c r="G178" s="9" t="s">
        <v>865</v>
      </c>
      <c r="H178">
        <v>1</v>
      </c>
      <c r="I178">
        <v>0</v>
      </c>
      <c r="J178" s="34">
        <v>0</v>
      </c>
      <c r="K178">
        <f>+Tabla323[[#This Row],[BALANCE INICIAL]]+Tabla323[[#This Row],[ENTRADAS]]-Tabla323[[#This Row],[SALIDAS]]</f>
        <v>1</v>
      </c>
      <c r="L178" s="2">
        <v>792.86</v>
      </c>
      <c r="M178" s="2">
        <f>+Tabla323[[#This Row],[BALANCE INICIAL]]*Tabla323[[#This Row],[PRECIO]]</f>
        <v>792.86</v>
      </c>
      <c r="N178" s="2">
        <f>+Tabla323[[#This Row],[ENTRADAS]]*Tabla323[[#This Row],[PRECIO]]</f>
        <v>0</v>
      </c>
      <c r="O178" s="2">
        <f>+Tabla323[[#This Row],[SALIDAS]]*Tabla323[[#This Row],[PRECIO]]</f>
        <v>0</v>
      </c>
      <c r="P178" s="2">
        <f>+Tabla323[[#This Row],[BALANCE INICIAL2]]+Tabla323[[#This Row],[ENTRADAS3]]-Tabla323[[#This Row],[SALIDAS4]]</f>
        <v>792.86</v>
      </c>
    </row>
    <row r="179" spans="1:16">
      <c r="A179" s="9" t="s">
        <v>29</v>
      </c>
      <c r="B179" s="47" t="s">
        <v>878</v>
      </c>
      <c r="C179" s="50" t="s">
        <v>102</v>
      </c>
      <c r="D179" t="s">
        <v>553</v>
      </c>
      <c r="F179" s="55" t="s">
        <v>1345</v>
      </c>
      <c r="G179" s="9" t="s">
        <v>865</v>
      </c>
      <c r="H179">
        <v>3</v>
      </c>
      <c r="I179">
        <v>0</v>
      </c>
      <c r="J179" s="34">
        <v>0</v>
      </c>
      <c r="K179">
        <f>+Tabla323[[#This Row],[BALANCE INICIAL]]+Tabla323[[#This Row],[ENTRADAS]]-Tabla323[[#This Row],[SALIDAS]]</f>
        <v>3</v>
      </c>
      <c r="L179" s="2">
        <v>792.86</v>
      </c>
      <c r="M179" s="2">
        <f>+Tabla323[[#This Row],[BALANCE INICIAL]]*Tabla323[[#This Row],[PRECIO]]</f>
        <v>2378.58</v>
      </c>
      <c r="N179" s="2">
        <f>+Tabla323[[#This Row],[ENTRADAS]]*Tabla323[[#This Row],[PRECIO]]</f>
        <v>0</v>
      </c>
      <c r="O179" s="2">
        <f>+Tabla323[[#This Row],[SALIDAS]]*Tabla323[[#This Row],[PRECIO]]</f>
        <v>0</v>
      </c>
      <c r="P179" s="2">
        <f>+Tabla323[[#This Row],[BALANCE INICIAL2]]+Tabla323[[#This Row],[ENTRADAS3]]-Tabla323[[#This Row],[SALIDAS4]]</f>
        <v>2378.58</v>
      </c>
    </row>
    <row r="180" spans="1:16">
      <c r="A180" s="9" t="s">
        <v>42</v>
      </c>
      <c r="B180" s="48">
        <v>1206010001</v>
      </c>
      <c r="C180" s="50" t="s">
        <v>88</v>
      </c>
      <c r="D180" t="s">
        <v>378</v>
      </c>
      <c r="F180" s="55" t="s">
        <v>1345</v>
      </c>
      <c r="G180" s="9" t="s">
        <v>820</v>
      </c>
      <c r="H180">
        <v>1</v>
      </c>
      <c r="I180">
        <v>0</v>
      </c>
      <c r="J180" s="34">
        <v>0</v>
      </c>
      <c r="K180">
        <f>+Tabla323[[#This Row],[BALANCE INICIAL]]+Tabla323[[#This Row],[ENTRADAS]]-Tabla323[[#This Row],[SALIDAS]]</f>
        <v>1</v>
      </c>
      <c r="L180" s="2">
        <v>26500</v>
      </c>
      <c r="M180" s="2">
        <f>+Tabla323[[#This Row],[BALANCE INICIAL]]*Tabla323[[#This Row],[PRECIO]]</f>
        <v>26500</v>
      </c>
      <c r="N180" s="2">
        <f>+Tabla323[[#This Row],[ENTRADAS]]*Tabla323[[#This Row],[PRECIO]]</f>
        <v>0</v>
      </c>
      <c r="O180" s="2">
        <f>+Tabla323[[#This Row],[SALIDAS]]*Tabla323[[#This Row],[PRECIO]]</f>
        <v>0</v>
      </c>
      <c r="P180" s="2">
        <f>+Tabla323[[#This Row],[BALANCE INICIAL2]]+Tabla323[[#This Row],[ENTRADAS3]]-Tabla323[[#This Row],[SALIDAS4]]</f>
        <v>26500</v>
      </c>
    </row>
    <row r="181" spans="1:16">
      <c r="A181" s="9" t="s">
        <v>42</v>
      </c>
      <c r="B181" s="48">
        <v>1206010001</v>
      </c>
      <c r="C181" s="50" t="s">
        <v>88</v>
      </c>
      <c r="D181" t="s">
        <v>377</v>
      </c>
      <c r="F181" s="55" t="s">
        <v>1345</v>
      </c>
      <c r="G181" s="9" t="s">
        <v>820</v>
      </c>
      <c r="H181">
        <v>2</v>
      </c>
      <c r="I181">
        <v>0</v>
      </c>
      <c r="J181" s="34">
        <v>0</v>
      </c>
      <c r="K181">
        <f>+Tabla323[[#This Row],[BALANCE INICIAL]]+Tabla323[[#This Row],[ENTRADAS]]-Tabla323[[#This Row],[SALIDAS]]</f>
        <v>2</v>
      </c>
      <c r="L181" s="2">
        <v>8500</v>
      </c>
      <c r="M181" s="2">
        <f>+Tabla323[[#This Row],[BALANCE INICIAL]]*Tabla323[[#This Row],[PRECIO]]</f>
        <v>17000</v>
      </c>
      <c r="N181" s="2">
        <f>+Tabla323[[#This Row],[ENTRADAS]]*Tabla323[[#This Row],[PRECIO]]</f>
        <v>0</v>
      </c>
      <c r="O181" s="2">
        <f>+Tabla323[[#This Row],[SALIDAS]]*Tabla323[[#This Row],[PRECIO]]</f>
        <v>0</v>
      </c>
      <c r="P181" s="2">
        <f>+Tabla323[[#This Row],[BALANCE INICIAL2]]+Tabla323[[#This Row],[ENTRADAS3]]-Tabla323[[#This Row],[SALIDAS4]]</f>
        <v>17000</v>
      </c>
    </row>
    <row r="182" spans="1:16" ht="15.6">
      <c r="A182" s="9" t="s">
        <v>34</v>
      </c>
      <c r="B182" s="17" t="s">
        <v>877</v>
      </c>
      <c r="C182" s="50" t="s">
        <v>80</v>
      </c>
      <c r="D182" t="s">
        <v>1437</v>
      </c>
      <c r="F182" s="55" t="s">
        <v>1345</v>
      </c>
      <c r="G182" s="9" t="s">
        <v>820</v>
      </c>
      <c r="H182">
        <v>4</v>
      </c>
      <c r="I182">
        <v>0</v>
      </c>
      <c r="J182" s="34">
        <v>0</v>
      </c>
      <c r="K182">
        <f>+Tabla323[[#This Row],[BALANCE INICIAL]]+Tabla323[[#This Row],[ENTRADAS]]-Tabla323[[#This Row],[SALIDAS]]</f>
        <v>4</v>
      </c>
      <c r="L182" s="2">
        <v>126</v>
      </c>
      <c r="M182" s="2">
        <f>+Tabla323[[#This Row],[BALANCE INICIAL]]*Tabla323[[#This Row],[PRECIO]]</f>
        <v>504</v>
      </c>
      <c r="N182" s="2">
        <f>+Tabla323[[#This Row],[ENTRADAS]]*Tabla323[[#This Row],[PRECIO]]</f>
        <v>0</v>
      </c>
      <c r="O182" s="2">
        <f>+Tabla323[[#This Row],[SALIDAS]]*Tabla323[[#This Row],[PRECIO]]</f>
        <v>0</v>
      </c>
      <c r="P182" s="2">
        <f>+Tabla323[[#This Row],[BALANCE INICIAL2]]+Tabla323[[#This Row],[ENTRADAS3]]-Tabla323[[#This Row],[SALIDAS4]]</f>
        <v>504</v>
      </c>
    </row>
    <row r="183" spans="1:16" ht="15.6">
      <c r="A183" s="9" t="s">
        <v>34</v>
      </c>
      <c r="B183" s="17" t="s">
        <v>877</v>
      </c>
      <c r="C183" s="50" t="s">
        <v>80</v>
      </c>
      <c r="D183" t="s">
        <v>1438</v>
      </c>
      <c r="F183" s="55" t="s">
        <v>1345</v>
      </c>
      <c r="G183" s="9" t="s">
        <v>820</v>
      </c>
      <c r="H183">
        <v>50</v>
      </c>
      <c r="I183">
        <v>0</v>
      </c>
      <c r="J183" s="34">
        <v>0</v>
      </c>
      <c r="K183">
        <f>+Tabla323[[#This Row],[BALANCE INICIAL]]+Tabla323[[#This Row],[ENTRADAS]]-Tabla323[[#This Row],[SALIDAS]]</f>
        <v>50</v>
      </c>
      <c r="L183" s="2">
        <v>6.2</v>
      </c>
      <c r="M183" s="2">
        <f>+Tabla323[[#This Row],[BALANCE INICIAL]]*Tabla323[[#This Row],[PRECIO]]</f>
        <v>310</v>
      </c>
      <c r="N183" s="2">
        <f>+Tabla323[[#This Row],[ENTRADAS]]*Tabla323[[#This Row],[PRECIO]]</f>
        <v>0</v>
      </c>
      <c r="O183" s="2">
        <f>+Tabla323[[#This Row],[SALIDAS]]*Tabla323[[#This Row],[PRECIO]]</f>
        <v>0</v>
      </c>
      <c r="P183" s="2">
        <f>+Tabla323[[#This Row],[BALANCE INICIAL2]]+Tabla323[[#This Row],[ENTRADAS3]]-Tabla323[[#This Row],[SALIDAS4]]</f>
        <v>310</v>
      </c>
    </row>
    <row r="184" spans="1:16">
      <c r="A184" s="9" t="s">
        <v>24</v>
      </c>
      <c r="B184" s="17" t="s">
        <v>875</v>
      </c>
      <c r="C184" s="50" t="s">
        <v>64</v>
      </c>
      <c r="D184" t="s">
        <v>1287</v>
      </c>
      <c r="F184" s="55" t="s">
        <v>1345</v>
      </c>
      <c r="G184" s="9" t="s">
        <v>820</v>
      </c>
      <c r="H184">
        <v>10</v>
      </c>
      <c r="I184">
        <v>0</v>
      </c>
      <c r="J184" s="34">
        <v>0</v>
      </c>
      <c r="K184">
        <f>+Tabla323[[#This Row],[BALANCE INICIAL]]+Tabla323[[#This Row],[ENTRADAS]]-Tabla323[[#This Row],[SALIDAS]]</f>
        <v>10</v>
      </c>
      <c r="L184" s="2">
        <v>35</v>
      </c>
      <c r="M184" s="2">
        <f>+Tabla323[[#This Row],[BALANCE INICIAL]]*Tabla323[[#This Row],[PRECIO]]</f>
        <v>350</v>
      </c>
      <c r="N184" s="2">
        <f>+Tabla323[[#This Row],[ENTRADAS]]*Tabla323[[#This Row],[PRECIO]]</f>
        <v>0</v>
      </c>
      <c r="O184" s="2">
        <f>+Tabla323[[#This Row],[SALIDAS]]*Tabla323[[#This Row],[PRECIO]]</f>
        <v>0</v>
      </c>
      <c r="P184" s="2">
        <f>+Tabla323[[#This Row],[BALANCE INICIAL2]]+Tabla323[[#This Row],[ENTRADAS3]]-Tabla323[[#This Row],[SALIDAS4]]</f>
        <v>350</v>
      </c>
    </row>
    <row r="185" spans="1:16" ht="15.6">
      <c r="A185" s="9" t="s">
        <v>24</v>
      </c>
      <c r="B185" s="17" t="s">
        <v>875</v>
      </c>
      <c r="C185" s="50" t="s">
        <v>64</v>
      </c>
      <c r="D185" t="s">
        <v>1436</v>
      </c>
      <c r="F185" s="55" t="s">
        <v>1345</v>
      </c>
      <c r="G185" s="9" t="s">
        <v>820</v>
      </c>
      <c r="H185">
        <v>4</v>
      </c>
      <c r="I185">
        <v>0</v>
      </c>
      <c r="J185" s="34">
        <v>0</v>
      </c>
      <c r="K185">
        <f>+Tabla323[[#This Row],[BALANCE INICIAL]]+Tabla323[[#This Row],[ENTRADAS]]-Tabla323[[#This Row],[SALIDAS]]</f>
        <v>4</v>
      </c>
      <c r="L185" s="2">
        <v>18.7</v>
      </c>
      <c r="M185" s="2">
        <f>+Tabla323[[#This Row],[BALANCE INICIAL]]*Tabla323[[#This Row],[PRECIO]]</f>
        <v>74.8</v>
      </c>
      <c r="N185" s="2">
        <f>+Tabla323[[#This Row],[ENTRADAS]]*Tabla323[[#This Row],[PRECIO]]</f>
        <v>0</v>
      </c>
      <c r="O185" s="2">
        <f>+Tabla323[[#This Row],[SALIDAS]]*Tabla323[[#This Row],[PRECIO]]</f>
        <v>0</v>
      </c>
      <c r="P185" s="2">
        <f>+Tabla323[[#This Row],[BALANCE INICIAL2]]+Tabla323[[#This Row],[ENTRADAS3]]-Tabla323[[#This Row],[SALIDAS4]]</f>
        <v>74.8</v>
      </c>
    </row>
    <row r="186" spans="1:16">
      <c r="A186" s="39" t="s">
        <v>1381</v>
      </c>
      <c r="B186" s="40" t="s">
        <v>1382</v>
      </c>
      <c r="C186" s="52" t="s">
        <v>1383</v>
      </c>
      <c r="D186" t="s">
        <v>1467</v>
      </c>
      <c r="F186" s="55" t="s">
        <v>1345</v>
      </c>
      <c r="G186" s="9" t="s">
        <v>820</v>
      </c>
      <c r="H186">
        <v>200</v>
      </c>
      <c r="I186">
        <v>0</v>
      </c>
      <c r="J186" s="34">
        <v>0</v>
      </c>
      <c r="K186">
        <f>+Tabla323[[#This Row],[BALANCE INICIAL]]+Tabla323[[#This Row],[ENTRADAS]]-Tabla323[[#This Row],[SALIDAS]]</f>
        <v>200</v>
      </c>
      <c r="L186" s="2">
        <v>5.28</v>
      </c>
      <c r="M186" s="2">
        <f>+Tabla323[[#This Row],[BALANCE INICIAL]]*Tabla323[[#This Row],[PRECIO]]</f>
        <v>1056</v>
      </c>
      <c r="N186" s="2">
        <f>+Tabla323[[#This Row],[ENTRADAS]]*Tabla323[[#This Row],[PRECIO]]</f>
        <v>0</v>
      </c>
      <c r="O186" s="2">
        <f>+Tabla323[[#This Row],[SALIDAS]]*Tabla323[[#This Row],[PRECIO]]</f>
        <v>0</v>
      </c>
      <c r="P186" s="2">
        <f>+Tabla323[[#This Row],[BALANCE INICIAL2]]+Tabla323[[#This Row],[ENTRADAS3]]-Tabla323[[#This Row],[SALIDAS4]]</f>
        <v>1056</v>
      </c>
    </row>
    <row r="187" spans="1:16">
      <c r="A187" s="9" t="s">
        <v>24</v>
      </c>
      <c r="B187" s="17" t="s">
        <v>875</v>
      </c>
      <c r="C187" s="50" t="s">
        <v>64</v>
      </c>
      <c r="D187" t="s">
        <v>1286</v>
      </c>
      <c r="F187" s="55" t="s">
        <v>1345</v>
      </c>
      <c r="G187" s="9" t="s">
        <v>820</v>
      </c>
      <c r="H187">
        <v>10</v>
      </c>
      <c r="I187">
        <v>0</v>
      </c>
      <c r="J187" s="34">
        <v>0</v>
      </c>
      <c r="K187">
        <f>+Tabla323[[#This Row],[BALANCE INICIAL]]+Tabla323[[#This Row],[ENTRADAS]]-Tabla323[[#This Row],[SALIDAS]]</f>
        <v>10</v>
      </c>
      <c r="L187" s="2">
        <v>132.41999999999999</v>
      </c>
      <c r="M187" s="2">
        <f>+Tabla323[[#This Row],[BALANCE INICIAL]]*Tabla323[[#This Row],[PRECIO]]</f>
        <v>1324.1999999999998</v>
      </c>
      <c r="N187" s="2">
        <f>+Tabla323[[#This Row],[ENTRADAS]]*Tabla323[[#This Row],[PRECIO]]</f>
        <v>0</v>
      </c>
      <c r="O187" s="2">
        <f>+Tabla323[[#This Row],[SALIDAS]]*Tabla323[[#This Row],[PRECIO]]</f>
        <v>0</v>
      </c>
      <c r="P187" s="2">
        <f>+Tabla323[[#This Row],[BALANCE INICIAL2]]+Tabla323[[#This Row],[ENTRADAS3]]-Tabla323[[#This Row],[SALIDAS4]]</f>
        <v>1324.1999999999998</v>
      </c>
    </row>
    <row r="188" spans="1:16">
      <c r="A188" s="9" t="s">
        <v>24</v>
      </c>
      <c r="B188" s="17" t="s">
        <v>875</v>
      </c>
      <c r="C188" s="50" t="s">
        <v>64</v>
      </c>
      <c r="D188" t="s">
        <v>1031</v>
      </c>
      <c r="E188" t="s">
        <v>1029</v>
      </c>
      <c r="F188" s="55" t="s">
        <v>1345</v>
      </c>
      <c r="G188" s="9" t="s">
        <v>820</v>
      </c>
      <c r="H188">
        <v>0</v>
      </c>
      <c r="I188">
        <v>0</v>
      </c>
      <c r="J188" s="34">
        <v>0</v>
      </c>
      <c r="K188">
        <f>+Tabla323[[#This Row],[BALANCE INICIAL]]+Tabla323[[#This Row],[ENTRADAS]]-Tabla323[[#This Row],[SALIDAS]]</f>
        <v>0</v>
      </c>
      <c r="L188" s="2">
        <v>330</v>
      </c>
      <c r="M188" s="2">
        <f>+Tabla323[[#This Row],[BALANCE INICIAL]]*Tabla323[[#This Row],[PRECIO]]</f>
        <v>0</v>
      </c>
      <c r="N188" s="2">
        <f>+Tabla323[[#This Row],[ENTRADAS]]*Tabla323[[#This Row],[PRECIO]]</f>
        <v>0</v>
      </c>
      <c r="O188" s="2">
        <f>+Tabla323[[#This Row],[SALIDAS]]*Tabla323[[#This Row],[PRECIO]]</f>
        <v>0</v>
      </c>
      <c r="P188" s="2">
        <f>+Tabla323[[#This Row],[BALANCE INICIAL2]]+Tabla323[[#This Row],[ENTRADAS3]]-Tabla323[[#This Row],[SALIDAS4]]</f>
        <v>0</v>
      </c>
    </row>
    <row r="189" spans="1:16" ht="16.5" customHeight="1">
      <c r="A189" s="9" t="s">
        <v>24</v>
      </c>
      <c r="B189" s="17" t="s">
        <v>875</v>
      </c>
      <c r="C189" s="50" t="s">
        <v>64</v>
      </c>
      <c r="D189" t="s">
        <v>1030</v>
      </c>
      <c r="E189" t="s">
        <v>1029</v>
      </c>
      <c r="F189" s="55" t="s">
        <v>1345</v>
      </c>
      <c r="G189" s="9" t="s">
        <v>820</v>
      </c>
      <c r="H189">
        <v>4</v>
      </c>
      <c r="I189">
        <v>0</v>
      </c>
      <c r="J189" s="34">
        <v>0</v>
      </c>
      <c r="K189">
        <f>+Tabla323[[#This Row],[BALANCE INICIAL]]+Tabla323[[#This Row],[ENTRADAS]]-Tabla323[[#This Row],[SALIDAS]]</f>
        <v>4</v>
      </c>
      <c r="L189" s="2">
        <v>244</v>
      </c>
      <c r="M189" s="2">
        <f>+Tabla323[[#This Row],[BALANCE INICIAL]]*Tabla323[[#This Row],[PRECIO]]</f>
        <v>976</v>
      </c>
      <c r="N189" s="2">
        <f>+Tabla323[[#This Row],[ENTRADAS]]*Tabla323[[#This Row],[PRECIO]]</f>
        <v>0</v>
      </c>
      <c r="O189" s="2">
        <f>+Tabla323[[#This Row],[SALIDAS]]*Tabla323[[#This Row],[PRECIO]]</f>
        <v>0</v>
      </c>
      <c r="P189" s="2">
        <f>+Tabla323[[#This Row],[BALANCE INICIAL2]]+Tabla323[[#This Row],[ENTRADAS3]]-Tabla323[[#This Row],[SALIDAS4]]</f>
        <v>976</v>
      </c>
    </row>
    <row r="190" spans="1:16" ht="16.5" customHeight="1">
      <c r="A190" s="9" t="s">
        <v>24</v>
      </c>
      <c r="B190" s="17" t="s">
        <v>875</v>
      </c>
      <c r="C190" s="50" t="s">
        <v>64</v>
      </c>
      <c r="D190" t="s">
        <v>458</v>
      </c>
      <c r="F190" s="55" t="s">
        <v>1345</v>
      </c>
      <c r="G190" s="9" t="s">
        <v>820</v>
      </c>
      <c r="H190">
        <v>20</v>
      </c>
      <c r="I190">
        <v>0</v>
      </c>
      <c r="J190" s="34">
        <v>0</v>
      </c>
      <c r="K190">
        <f>+Tabla323[[#This Row],[BALANCE INICIAL]]+Tabla323[[#This Row],[ENTRADAS]]-Tabla323[[#This Row],[SALIDAS]]</f>
        <v>20</v>
      </c>
      <c r="L190" s="2">
        <v>428</v>
      </c>
      <c r="M190" s="2">
        <f>+Tabla323[[#This Row],[BALANCE INICIAL]]*Tabla323[[#This Row],[PRECIO]]</f>
        <v>8560</v>
      </c>
      <c r="N190" s="2">
        <f>+Tabla323[[#This Row],[ENTRADAS]]*Tabla323[[#This Row],[PRECIO]]</f>
        <v>0</v>
      </c>
      <c r="O190" s="2">
        <f>+Tabla323[[#This Row],[SALIDAS]]*Tabla323[[#This Row],[PRECIO]]</f>
        <v>0</v>
      </c>
      <c r="P190" s="2">
        <f>+Tabla323[[#This Row],[BALANCE INICIAL2]]+Tabla323[[#This Row],[ENTRADAS3]]-Tabla323[[#This Row],[SALIDAS4]]</f>
        <v>8560</v>
      </c>
    </row>
    <row r="191" spans="1:16">
      <c r="A191" s="9" t="s">
        <v>24</v>
      </c>
      <c r="B191" s="17" t="s">
        <v>875</v>
      </c>
      <c r="C191" s="50" t="s">
        <v>64</v>
      </c>
      <c r="D191" t="s">
        <v>1282</v>
      </c>
      <c r="F191" s="55" t="s">
        <v>1345</v>
      </c>
      <c r="G191" s="9" t="s">
        <v>820</v>
      </c>
      <c r="H191">
        <v>10</v>
      </c>
      <c r="I191">
        <v>0</v>
      </c>
      <c r="J191" s="34">
        <v>0</v>
      </c>
      <c r="K191">
        <f>+Tabla323[[#This Row],[BALANCE INICIAL]]+Tabla323[[#This Row],[ENTRADAS]]-Tabla323[[#This Row],[SALIDAS]]</f>
        <v>10</v>
      </c>
      <c r="L191" s="2">
        <v>105.93</v>
      </c>
      <c r="M191" s="2">
        <f>+Tabla323[[#This Row],[BALANCE INICIAL]]*Tabla323[[#This Row],[PRECIO]]</f>
        <v>1059.3000000000002</v>
      </c>
      <c r="N191" s="2">
        <f>+Tabla323[[#This Row],[ENTRADAS]]*Tabla323[[#This Row],[PRECIO]]</f>
        <v>0</v>
      </c>
      <c r="O191" s="2">
        <f>+Tabla323[[#This Row],[SALIDAS]]*Tabla323[[#This Row],[PRECIO]]</f>
        <v>0</v>
      </c>
      <c r="P191" s="2">
        <f>+Tabla323[[#This Row],[BALANCE INICIAL2]]+Tabla323[[#This Row],[ENTRADAS3]]-Tabla323[[#This Row],[SALIDAS4]]</f>
        <v>1059.3000000000002</v>
      </c>
    </row>
    <row r="192" spans="1:16">
      <c r="A192" s="9" t="s">
        <v>26</v>
      </c>
      <c r="B192" s="47" t="s">
        <v>887</v>
      </c>
      <c r="C192" s="50" t="s">
        <v>70</v>
      </c>
      <c r="D192" t="s">
        <v>1283</v>
      </c>
      <c r="F192" s="55" t="s">
        <v>1345</v>
      </c>
      <c r="G192" s="9" t="s">
        <v>820</v>
      </c>
      <c r="H192">
        <v>2</v>
      </c>
      <c r="I192">
        <v>0</v>
      </c>
      <c r="J192" s="34">
        <v>0</v>
      </c>
      <c r="K192">
        <f>+Tabla323[[#This Row],[BALANCE INICIAL]]+Tabla323[[#This Row],[ENTRADAS]]-Tabla323[[#This Row],[SALIDAS]]</f>
        <v>2</v>
      </c>
      <c r="L192" s="2">
        <v>6000</v>
      </c>
      <c r="M192" s="2">
        <f>+Tabla323[[#This Row],[BALANCE INICIAL]]*Tabla323[[#This Row],[PRECIO]]</f>
        <v>12000</v>
      </c>
      <c r="N192" s="2">
        <f>+Tabla323[[#This Row],[ENTRADAS]]*Tabla323[[#This Row],[PRECIO]]</f>
        <v>0</v>
      </c>
      <c r="O192" s="2">
        <f>+Tabla323[[#This Row],[SALIDAS]]*Tabla323[[#This Row],[PRECIO]]</f>
        <v>0</v>
      </c>
      <c r="P192" s="2">
        <f>+Tabla323[[#This Row],[BALANCE INICIAL2]]+Tabla323[[#This Row],[ENTRADAS3]]-Tabla323[[#This Row],[SALIDAS4]]</f>
        <v>12000</v>
      </c>
    </row>
    <row r="193" spans="1:16">
      <c r="A193" s="9" t="s">
        <v>55</v>
      </c>
      <c r="B193" s="17" t="s">
        <v>905</v>
      </c>
      <c r="C193" s="50" t="s">
        <v>103</v>
      </c>
      <c r="D193" t="s">
        <v>1140</v>
      </c>
      <c r="F193" s="55" t="s">
        <v>1345</v>
      </c>
      <c r="G193" s="9" t="s">
        <v>820</v>
      </c>
      <c r="H193">
        <v>0</v>
      </c>
      <c r="I193">
        <v>0</v>
      </c>
      <c r="J193" s="34">
        <v>0</v>
      </c>
      <c r="K193">
        <f>+Tabla323[[#This Row],[BALANCE INICIAL]]+Tabla323[[#This Row],[ENTRADAS]]-Tabla323[[#This Row],[SALIDAS]]</f>
        <v>0</v>
      </c>
      <c r="L193" s="2">
        <v>140</v>
      </c>
      <c r="M193" s="2">
        <f>+Tabla323[[#This Row],[BALANCE INICIAL]]*Tabla323[[#This Row],[PRECIO]]</f>
        <v>0</v>
      </c>
      <c r="N193" s="2">
        <f>+Tabla323[[#This Row],[ENTRADAS]]*Tabla323[[#This Row],[PRECIO]]</f>
        <v>0</v>
      </c>
      <c r="O193" s="2">
        <f>+Tabla323[[#This Row],[SALIDAS]]*Tabla323[[#This Row],[PRECIO]]</f>
        <v>0</v>
      </c>
      <c r="P193" s="2">
        <f>+Tabla323[[#This Row],[BALANCE INICIAL2]]+Tabla323[[#This Row],[ENTRADAS3]]-Tabla323[[#This Row],[SALIDAS4]]</f>
        <v>0</v>
      </c>
    </row>
    <row r="194" spans="1:16" ht="13.5" customHeight="1">
      <c r="A194" s="9" t="s">
        <v>55</v>
      </c>
      <c r="B194" s="17" t="s">
        <v>905</v>
      </c>
      <c r="C194" s="50" t="s">
        <v>103</v>
      </c>
      <c r="D194" t="s">
        <v>142</v>
      </c>
      <c r="F194" s="55" t="s">
        <v>1345</v>
      </c>
      <c r="G194" s="9" t="s">
        <v>820</v>
      </c>
      <c r="H194">
        <v>0</v>
      </c>
      <c r="I194">
        <v>0</v>
      </c>
      <c r="J194" s="34">
        <v>0</v>
      </c>
      <c r="K194">
        <f>+Tabla323[[#This Row],[BALANCE INICIAL]]+Tabla323[[#This Row],[ENTRADAS]]-Tabla323[[#This Row],[SALIDAS]]</f>
        <v>0</v>
      </c>
      <c r="L194" s="2">
        <v>140</v>
      </c>
      <c r="M194" s="2">
        <f>+Tabla323[[#This Row],[BALANCE INICIAL]]*Tabla323[[#This Row],[PRECIO]]</f>
        <v>0</v>
      </c>
      <c r="N194" s="2">
        <f>+Tabla323[[#This Row],[ENTRADAS]]*Tabla323[[#This Row],[PRECIO]]</f>
        <v>0</v>
      </c>
      <c r="O194" s="2">
        <f>+Tabla323[[#This Row],[SALIDAS]]*Tabla323[[#This Row],[PRECIO]]</f>
        <v>0</v>
      </c>
      <c r="P194" s="2">
        <f>+Tabla323[[#This Row],[BALANCE INICIAL2]]+Tabla323[[#This Row],[ENTRADAS3]]-Tabla323[[#This Row],[SALIDAS4]]</f>
        <v>0</v>
      </c>
    </row>
    <row r="195" spans="1:16" ht="15" customHeight="1">
      <c r="A195" s="9" t="s">
        <v>24</v>
      </c>
      <c r="B195" s="17" t="s">
        <v>875</v>
      </c>
      <c r="C195" s="50" t="s">
        <v>64</v>
      </c>
      <c r="D195" t="s">
        <v>1284</v>
      </c>
      <c r="F195" s="55" t="s">
        <v>1345</v>
      </c>
      <c r="G195" s="9" t="s">
        <v>820</v>
      </c>
      <c r="H195">
        <v>4</v>
      </c>
      <c r="I195">
        <v>0</v>
      </c>
      <c r="J195" s="34">
        <v>0</v>
      </c>
      <c r="K195">
        <f>+Tabla323[[#This Row],[BALANCE INICIAL]]+Tabla323[[#This Row],[ENTRADAS]]-Tabla323[[#This Row],[SALIDAS]]</f>
        <v>4</v>
      </c>
      <c r="L195" s="2">
        <v>1000</v>
      </c>
      <c r="M195" s="2">
        <f>+Tabla323[[#This Row],[BALANCE INICIAL]]*Tabla323[[#This Row],[PRECIO]]</f>
        <v>4000</v>
      </c>
      <c r="N195" s="2">
        <f>+Tabla323[[#This Row],[ENTRADAS]]*Tabla323[[#This Row],[PRECIO]]</f>
        <v>0</v>
      </c>
      <c r="O195" s="2">
        <f>+Tabla323[[#This Row],[SALIDAS]]*Tabla323[[#This Row],[PRECIO]]</f>
        <v>0</v>
      </c>
      <c r="P195" s="2">
        <f>+Tabla323[[#This Row],[BALANCE INICIAL2]]+Tabla323[[#This Row],[ENTRADAS3]]-Tabla323[[#This Row],[SALIDAS4]]</f>
        <v>4000</v>
      </c>
    </row>
    <row r="196" spans="1:16">
      <c r="A196" s="13" t="s">
        <v>33</v>
      </c>
      <c r="B196" s="17" t="s">
        <v>879</v>
      </c>
      <c r="C196" s="50" t="s">
        <v>106</v>
      </c>
      <c r="D196" t="s">
        <v>1285</v>
      </c>
      <c r="F196" s="55" t="s">
        <v>1345</v>
      </c>
      <c r="G196" s="9" t="s">
        <v>825</v>
      </c>
      <c r="H196">
        <v>15</v>
      </c>
      <c r="I196">
        <v>0</v>
      </c>
      <c r="J196" s="34">
        <v>0</v>
      </c>
      <c r="K196">
        <f>+Tabla323[[#This Row],[BALANCE INICIAL]]+Tabla323[[#This Row],[ENTRADAS]]-Tabla323[[#This Row],[SALIDAS]]</f>
        <v>15</v>
      </c>
      <c r="L196" s="2">
        <v>1600</v>
      </c>
      <c r="M196" s="2">
        <f>+Tabla323[[#This Row],[BALANCE INICIAL]]*Tabla323[[#This Row],[PRECIO]]</f>
        <v>24000</v>
      </c>
      <c r="N196" s="2">
        <f>+Tabla323[[#This Row],[ENTRADAS]]*Tabla323[[#This Row],[PRECIO]]</f>
        <v>0</v>
      </c>
      <c r="O196" s="2">
        <f>+Tabla323[[#This Row],[SALIDAS]]*Tabla323[[#This Row],[PRECIO]]</f>
        <v>0</v>
      </c>
      <c r="P196" s="2">
        <f>+Tabla323[[#This Row],[BALANCE INICIAL2]]+Tabla323[[#This Row],[ENTRADAS3]]-Tabla323[[#This Row],[SALIDAS4]]</f>
        <v>24000</v>
      </c>
    </row>
    <row r="197" spans="1:16">
      <c r="A197" s="9" t="s">
        <v>62</v>
      </c>
      <c r="B197" s="17" t="s">
        <v>891</v>
      </c>
      <c r="C197" s="50" t="s">
        <v>100</v>
      </c>
      <c r="D197" t="s">
        <v>673</v>
      </c>
      <c r="F197" s="55" t="s">
        <v>1345</v>
      </c>
      <c r="G197" s="9" t="s">
        <v>820</v>
      </c>
      <c r="H197">
        <v>0</v>
      </c>
      <c r="I197">
        <v>0</v>
      </c>
      <c r="J197" s="34">
        <v>0</v>
      </c>
      <c r="K197">
        <f>+Tabla323[[#This Row],[BALANCE INICIAL]]+Tabla323[[#This Row],[ENTRADAS]]-Tabla323[[#This Row],[SALIDAS]]</f>
        <v>0</v>
      </c>
      <c r="L197" s="2">
        <v>250</v>
      </c>
      <c r="M197" s="2">
        <f>+Tabla323[[#This Row],[BALANCE INICIAL]]*Tabla323[[#This Row],[PRECIO]]</f>
        <v>0</v>
      </c>
      <c r="N197" s="2">
        <f>+Tabla323[[#This Row],[ENTRADAS]]*Tabla323[[#This Row],[PRECIO]]</f>
        <v>0</v>
      </c>
      <c r="O197" s="2">
        <f>+Tabla323[[#This Row],[SALIDAS]]*Tabla323[[#This Row],[PRECIO]]</f>
        <v>0</v>
      </c>
      <c r="P197" s="2">
        <f>+Tabla323[[#This Row],[BALANCE INICIAL2]]+Tabla323[[#This Row],[ENTRADAS3]]-Tabla323[[#This Row],[SALIDAS4]]</f>
        <v>0</v>
      </c>
    </row>
    <row r="198" spans="1:16">
      <c r="A198" s="9" t="s">
        <v>62</v>
      </c>
      <c r="B198" s="17" t="s">
        <v>891</v>
      </c>
      <c r="C198" s="50" t="s">
        <v>100</v>
      </c>
      <c r="D198" t="s">
        <v>674</v>
      </c>
      <c r="F198" s="55" t="s">
        <v>1345</v>
      </c>
      <c r="G198" s="9" t="s">
        <v>820</v>
      </c>
      <c r="H198">
        <v>13</v>
      </c>
      <c r="I198">
        <v>0</v>
      </c>
      <c r="J198" s="34">
        <v>0</v>
      </c>
      <c r="K198">
        <f>+Tabla323[[#This Row],[BALANCE INICIAL]]+Tabla323[[#This Row],[ENTRADAS]]-Tabla323[[#This Row],[SALIDAS]]</f>
        <v>13</v>
      </c>
      <c r="L198" s="2">
        <v>350</v>
      </c>
      <c r="M198" s="2">
        <f>+Tabla323[[#This Row],[BALANCE INICIAL]]*Tabla323[[#This Row],[PRECIO]]</f>
        <v>4550</v>
      </c>
      <c r="N198" s="2">
        <f>+Tabla323[[#This Row],[ENTRADAS]]*Tabla323[[#This Row],[PRECIO]]</f>
        <v>0</v>
      </c>
      <c r="O198" s="2">
        <f>+Tabla323[[#This Row],[SALIDAS]]*Tabla323[[#This Row],[PRECIO]]</f>
        <v>0</v>
      </c>
      <c r="P198" s="2">
        <f>+Tabla323[[#This Row],[BALANCE INICIAL2]]+Tabla323[[#This Row],[ENTRADAS3]]-Tabla323[[#This Row],[SALIDAS4]]</f>
        <v>4550</v>
      </c>
    </row>
    <row r="199" spans="1:16">
      <c r="A199" s="9" t="s">
        <v>62</v>
      </c>
      <c r="B199" s="17" t="s">
        <v>891</v>
      </c>
      <c r="C199" s="50" t="s">
        <v>100</v>
      </c>
      <c r="D199" t="s">
        <v>675</v>
      </c>
      <c r="F199" s="55" t="s">
        <v>1345</v>
      </c>
      <c r="G199" s="9" t="s">
        <v>820</v>
      </c>
      <c r="H199">
        <v>3</v>
      </c>
      <c r="I199">
        <v>0</v>
      </c>
      <c r="J199" s="34">
        <v>0</v>
      </c>
      <c r="K199">
        <f>+Tabla323[[#This Row],[BALANCE INICIAL]]+Tabla323[[#This Row],[ENTRADAS]]-Tabla323[[#This Row],[SALIDAS]]</f>
        <v>3</v>
      </c>
      <c r="L199" s="2">
        <v>265</v>
      </c>
      <c r="M199" s="2">
        <f>+Tabla323[[#This Row],[BALANCE INICIAL]]*Tabla323[[#This Row],[PRECIO]]</f>
        <v>795</v>
      </c>
      <c r="N199" s="2">
        <f>+Tabla323[[#This Row],[ENTRADAS]]*Tabla323[[#This Row],[PRECIO]]</f>
        <v>0</v>
      </c>
      <c r="O199" s="2">
        <f>+Tabla323[[#This Row],[SALIDAS]]*Tabla323[[#This Row],[PRECIO]]</f>
        <v>0</v>
      </c>
      <c r="P199" s="2">
        <f>+Tabla323[[#This Row],[BALANCE INICIAL2]]+Tabla323[[#This Row],[ENTRADAS3]]-Tabla323[[#This Row],[SALIDAS4]]</f>
        <v>795</v>
      </c>
    </row>
    <row r="200" spans="1:16">
      <c r="A200" s="9" t="s">
        <v>62</v>
      </c>
      <c r="B200" s="17" t="s">
        <v>891</v>
      </c>
      <c r="C200" s="50" t="s">
        <v>100</v>
      </c>
      <c r="D200" t="s">
        <v>676</v>
      </c>
      <c r="F200" s="55" t="s">
        <v>1345</v>
      </c>
      <c r="G200" s="9" t="s">
        <v>820</v>
      </c>
      <c r="H200">
        <v>23</v>
      </c>
      <c r="I200">
        <v>0</v>
      </c>
      <c r="J200" s="34">
        <v>0</v>
      </c>
      <c r="K200">
        <f>+Tabla323[[#This Row],[BALANCE INICIAL]]+Tabla323[[#This Row],[ENTRADAS]]-Tabla323[[#This Row],[SALIDAS]]</f>
        <v>23</v>
      </c>
      <c r="L200" s="2">
        <v>165</v>
      </c>
      <c r="M200" s="2">
        <f>+Tabla323[[#This Row],[BALANCE INICIAL]]*Tabla323[[#This Row],[PRECIO]]</f>
        <v>3795</v>
      </c>
      <c r="N200" s="2">
        <f>+Tabla323[[#This Row],[ENTRADAS]]*Tabla323[[#This Row],[PRECIO]]</f>
        <v>0</v>
      </c>
      <c r="O200" s="2">
        <f>+Tabla323[[#This Row],[SALIDAS]]*Tabla323[[#This Row],[PRECIO]]</f>
        <v>0</v>
      </c>
      <c r="P200" s="2">
        <f>+Tabla323[[#This Row],[BALANCE INICIAL2]]+Tabla323[[#This Row],[ENTRADAS3]]-Tabla323[[#This Row],[SALIDAS4]]</f>
        <v>3795</v>
      </c>
    </row>
    <row r="201" spans="1:16">
      <c r="A201" s="9" t="s">
        <v>62</v>
      </c>
      <c r="B201" s="17" t="s">
        <v>891</v>
      </c>
      <c r="C201" s="50" t="s">
        <v>100</v>
      </c>
      <c r="D201" t="s">
        <v>1444</v>
      </c>
      <c r="F201" s="55" t="s">
        <v>1345</v>
      </c>
      <c r="G201" s="9" t="s">
        <v>820</v>
      </c>
      <c r="H201">
        <v>0</v>
      </c>
      <c r="I201">
        <v>0</v>
      </c>
      <c r="J201" s="34">
        <v>0</v>
      </c>
      <c r="K201">
        <f>+Tabla323[[#This Row],[BALANCE INICIAL]]+Tabla323[[#This Row],[ENTRADAS]]-Tabla323[[#This Row],[SALIDAS]]</f>
        <v>0</v>
      </c>
      <c r="L201" s="2">
        <v>190</v>
      </c>
      <c r="M201" s="2">
        <f>+Tabla323[[#This Row],[BALANCE INICIAL]]*Tabla323[[#This Row],[PRECIO]]</f>
        <v>0</v>
      </c>
      <c r="N201" s="2">
        <f>+Tabla323[[#This Row],[ENTRADAS]]*Tabla323[[#This Row],[PRECIO]]</f>
        <v>0</v>
      </c>
      <c r="O201" s="2">
        <f>+Tabla323[[#This Row],[SALIDAS]]*Tabla323[[#This Row],[PRECIO]]</f>
        <v>0</v>
      </c>
      <c r="P201" s="2">
        <f>+Tabla323[[#This Row],[BALANCE INICIAL2]]+Tabla323[[#This Row],[ENTRADAS3]]-Tabla323[[#This Row],[SALIDAS4]]</f>
        <v>0</v>
      </c>
    </row>
    <row r="202" spans="1:16">
      <c r="A202" s="9" t="s">
        <v>62</v>
      </c>
      <c r="B202" s="17" t="s">
        <v>891</v>
      </c>
      <c r="C202" s="50" t="s">
        <v>100</v>
      </c>
      <c r="D202" t="s">
        <v>678</v>
      </c>
      <c r="F202" s="55" t="s">
        <v>1345</v>
      </c>
      <c r="G202" s="9" t="s">
        <v>820</v>
      </c>
      <c r="H202">
        <v>12</v>
      </c>
      <c r="I202">
        <v>0</v>
      </c>
      <c r="J202" s="34">
        <v>0</v>
      </c>
      <c r="K202">
        <f>+Tabla323[[#This Row],[BALANCE INICIAL]]+Tabla323[[#This Row],[ENTRADAS]]-Tabla323[[#This Row],[SALIDAS]]</f>
        <v>12</v>
      </c>
      <c r="L202" s="2">
        <v>200</v>
      </c>
      <c r="M202" s="2">
        <f>+Tabla323[[#This Row],[BALANCE INICIAL]]*Tabla323[[#This Row],[PRECIO]]</f>
        <v>2400</v>
      </c>
      <c r="N202" s="2">
        <f>+Tabla323[[#This Row],[ENTRADAS]]*Tabla323[[#This Row],[PRECIO]]</f>
        <v>0</v>
      </c>
      <c r="O202" s="2">
        <f>+Tabla323[[#This Row],[SALIDAS]]*Tabla323[[#This Row],[PRECIO]]</f>
        <v>0</v>
      </c>
      <c r="P202" s="2">
        <f>+Tabla323[[#This Row],[BALANCE INICIAL2]]+Tabla323[[#This Row],[ENTRADAS3]]-Tabla323[[#This Row],[SALIDAS4]]</f>
        <v>2400</v>
      </c>
    </row>
    <row r="203" spans="1:16">
      <c r="A203" s="13" t="s">
        <v>55</v>
      </c>
      <c r="B203" s="17" t="s">
        <v>905</v>
      </c>
      <c r="C203" s="49" t="s">
        <v>103</v>
      </c>
      <c r="D203" t="s">
        <v>1068</v>
      </c>
      <c r="E203" t="s">
        <v>1060</v>
      </c>
      <c r="F203" s="55" t="s">
        <v>1345</v>
      </c>
      <c r="G203" s="9" t="s">
        <v>829</v>
      </c>
      <c r="H203">
        <v>0</v>
      </c>
      <c r="I203">
        <v>0</v>
      </c>
      <c r="J203" s="34">
        <v>0</v>
      </c>
      <c r="K203">
        <f>+Tabla323[[#This Row],[BALANCE INICIAL]]+Tabla323[[#This Row],[ENTRADAS]]-Tabla323[[#This Row],[SALIDAS]]</f>
        <v>0</v>
      </c>
      <c r="L203" s="2">
        <v>225</v>
      </c>
      <c r="M203" s="2">
        <f>+Tabla323[[#This Row],[BALANCE INICIAL]]*Tabla323[[#This Row],[PRECIO]]</f>
        <v>0</v>
      </c>
      <c r="N203" s="2">
        <f>+Tabla323[[#This Row],[ENTRADAS]]*Tabla323[[#This Row],[PRECIO]]</f>
        <v>0</v>
      </c>
      <c r="O203" s="2">
        <f>+Tabla323[[#This Row],[SALIDAS]]*Tabla323[[#This Row],[PRECIO]]</f>
        <v>0</v>
      </c>
      <c r="P203" s="2">
        <f>+Tabla323[[#This Row],[BALANCE INICIAL2]]+Tabla323[[#This Row],[ENTRADAS3]]-Tabla323[[#This Row],[SALIDAS4]]</f>
        <v>0</v>
      </c>
    </row>
    <row r="204" spans="1:16">
      <c r="A204" s="9" t="s">
        <v>34</v>
      </c>
      <c r="B204" s="17" t="s">
        <v>877</v>
      </c>
      <c r="C204" s="50" t="s">
        <v>80</v>
      </c>
      <c r="D204" t="s">
        <v>446</v>
      </c>
      <c r="F204" s="55" t="s">
        <v>1345</v>
      </c>
      <c r="G204" s="9" t="s">
        <v>820</v>
      </c>
      <c r="H204">
        <v>7</v>
      </c>
      <c r="I204">
        <v>0</v>
      </c>
      <c r="J204" s="34">
        <v>0</v>
      </c>
      <c r="K204">
        <f>+Tabla323[[#This Row],[BALANCE INICIAL]]+Tabla323[[#This Row],[ENTRADAS]]-Tabla323[[#This Row],[SALIDAS]]</f>
        <v>7</v>
      </c>
      <c r="L204" s="2">
        <v>190</v>
      </c>
      <c r="M204" s="2">
        <f>+Tabla323[[#This Row],[BALANCE INICIAL]]*Tabla323[[#This Row],[PRECIO]]</f>
        <v>1330</v>
      </c>
      <c r="N204" s="2">
        <f>+Tabla323[[#This Row],[ENTRADAS]]*Tabla323[[#This Row],[PRECIO]]</f>
        <v>0</v>
      </c>
      <c r="O204" s="2">
        <f>+Tabla323[[#This Row],[SALIDAS]]*Tabla323[[#This Row],[PRECIO]]</f>
        <v>0</v>
      </c>
      <c r="P204" s="2">
        <f>+Tabla323[[#This Row],[BALANCE INICIAL2]]+Tabla323[[#This Row],[ENTRADAS3]]-Tabla323[[#This Row],[SALIDAS4]]</f>
        <v>1330</v>
      </c>
    </row>
    <row r="205" spans="1:16">
      <c r="A205" s="39" t="s">
        <v>28</v>
      </c>
      <c r="B205" s="40" t="s">
        <v>884</v>
      </c>
      <c r="C205" s="52" t="s">
        <v>74</v>
      </c>
      <c r="D205" t="s">
        <v>1035</v>
      </c>
      <c r="F205" s="55" t="s">
        <v>1345</v>
      </c>
      <c r="G205" s="9" t="s">
        <v>820</v>
      </c>
      <c r="H205">
        <v>40</v>
      </c>
      <c r="I205">
        <v>0</v>
      </c>
      <c r="J205" s="34">
        <v>5</v>
      </c>
      <c r="K205">
        <f>+Tabla323[[#This Row],[BALANCE INICIAL]]+Tabla323[[#This Row],[ENTRADAS]]-Tabla323[[#This Row],[SALIDAS]]</f>
        <v>35</v>
      </c>
      <c r="L205" s="2">
        <v>17.11</v>
      </c>
      <c r="M205" s="2">
        <f>+Tabla323[[#This Row],[BALANCE INICIAL]]*Tabla323[[#This Row],[PRECIO]]</f>
        <v>684.4</v>
      </c>
      <c r="N205" s="2">
        <f>+Tabla323[[#This Row],[ENTRADAS]]*Tabla323[[#This Row],[PRECIO]]</f>
        <v>0</v>
      </c>
      <c r="O205" s="2">
        <f>+Tabla323[[#This Row],[SALIDAS]]*Tabla323[[#This Row],[PRECIO]]</f>
        <v>85.55</v>
      </c>
      <c r="P205" s="2">
        <f>+Tabla323[[#This Row],[BALANCE INICIAL2]]+Tabla323[[#This Row],[ENTRADAS3]]-Tabla323[[#This Row],[SALIDAS4]]</f>
        <v>598.85</v>
      </c>
    </row>
    <row r="206" spans="1:16">
      <c r="A206" s="13" t="s">
        <v>1141</v>
      </c>
      <c r="B206" s="17" t="s">
        <v>1142</v>
      </c>
      <c r="C206" s="49" t="s">
        <v>1143</v>
      </c>
      <c r="D206" t="s">
        <v>1071</v>
      </c>
      <c r="E206" t="s">
        <v>1060</v>
      </c>
      <c r="F206" s="55" t="s">
        <v>1345</v>
      </c>
      <c r="G206" s="9" t="s">
        <v>820</v>
      </c>
      <c r="H206">
        <v>0</v>
      </c>
      <c r="I206">
        <v>0</v>
      </c>
      <c r="J206" s="34">
        <v>0</v>
      </c>
      <c r="K206">
        <f>+Tabla323[[#This Row],[BALANCE INICIAL]]+Tabla323[[#This Row],[ENTRADAS]]-Tabla323[[#This Row],[SALIDAS]]</f>
        <v>0</v>
      </c>
      <c r="L206" s="2">
        <v>300</v>
      </c>
      <c r="M206" s="2">
        <f>+Tabla323[[#This Row],[BALANCE INICIAL]]*Tabla323[[#This Row],[PRECIO]]</f>
        <v>0</v>
      </c>
      <c r="N206" s="2">
        <f>+Tabla323[[#This Row],[ENTRADAS]]*Tabla323[[#This Row],[PRECIO]]</f>
        <v>0</v>
      </c>
      <c r="O206" s="2">
        <f>+Tabla323[[#This Row],[SALIDAS]]*Tabla323[[#This Row],[PRECIO]]</f>
        <v>0</v>
      </c>
      <c r="P206" s="2">
        <f>+Tabla323[[#This Row],[BALANCE INICIAL2]]+Tabla323[[#This Row],[ENTRADAS3]]-Tabla323[[#This Row],[SALIDAS4]]</f>
        <v>0</v>
      </c>
    </row>
    <row r="207" spans="1:16">
      <c r="A207" s="9" t="s">
        <v>59</v>
      </c>
      <c r="B207" s="17" t="s">
        <v>880</v>
      </c>
      <c r="C207" s="50" t="s">
        <v>107</v>
      </c>
      <c r="D207" t="s">
        <v>679</v>
      </c>
      <c r="F207" s="55" t="s">
        <v>1345</v>
      </c>
      <c r="G207" s="9" t="s">
        <v>820</v>
      </c>
      <c r="H207">
        <v>6</v>
      </c>
      <c r="I207">
        <v>0</v>
      </c>
      <c r="J207" s="34">
        <v>0</v>
      </c>
      <c r="K207">
        <f>+Tabla323[[#This Row],[BALANCE INICIAL]]+Tabla323[[#This Row],[ENTRADAS]]-Tabla323[[#This Row],[SALIDAS]]</f>
        <v>6</v>
      </c>
      <c r="L207" s="2">
        <v>500</v>
      </c>
      <c r="M207" s="2">
        <f>+Tabla323[[#This Row],[BALANCE INICIAL]]*Tabla323[[#This Row],[PRECIO]]</f>
        <v>3000</v>
      </c>
      <c r="N207" s="2">
        <f>+Tabla323[[#This Row],[ENTRADAS]]*Tabla323[[#This Row],[PRECIO]]</f>
        <v>0</v>
      </c>
      <c r="O207" s="2">
        <f>+Tabla323[[#This Row],[SALIDAS]]*Tabla323[[#This Row],[PRECIO]]</f>
        <v>0</v>
      </c>
      <c r="P207" s="2">
        <f>+Tabla323[[#This Row],[BALANCE INICIAL2]]+Tabla323[[#This Row],[ENTRADAS3]]-Tabla323[[#This Row],[SALIDAS4]]</f>
        <v>3000</v>
      </c>
    </row>
    <row r="208" spans="1:16">
      <c r="A208" s="9" t="s">
        <v>1159</v>
      </c>
      <c r="B208" s="17" t="s">
        <v>1160</v>
      </c>
      <c r="C208" s="50" t="s">
        <v>1161</v>
      </c>
      <c r="D208" t="s">
        <v>1415</v>
      </c>
      <c r="F208" s="55" t="s">
        <v>1345</v>
      </c>
      <c r="G208" s="9" t="s">
        <v>820</v>
      </c>
      <c r="H208">
        <v>17</v>
      </c>
      <c r="I208">
        <v>0</v>
      </c>
      <c r="J208" s="34">
        <v>4</v>
      </c>
      <c r="K208">
        <f>+Tabla323[[#This Row],[BALANCE INICIAL]]+Tabla323[[#This Row],[ENTRADAS]]-Tabla323[[#This Row],[SALIDAS]]</f>
        <v>13</v>
      </c>
      <c r="L208" s="2">
        <v>5.42</v>
      </c>
      <c r="M208" s="2">
        <f>+Tabla323[[#This Row],[BALANCE INICIAL]]*Tabla323[[#This Row],[PRECIO]]</f>
        <v>92.14</v>
      </c>
      <c r="N208" s="2">
        <f>+Tabla323[[#This Row],[ENTRADAS]]*Tabla323[[#This Row],[PRECIO]]</f>
        <v>0</v>
      </c>
      <c r="O208" s="2">
        <f>+Tabla323[[#This Row],[SALIDAS]]*Tabla323[[#This Row],[PRECIO]]</f>
        <v>21.68</v>
      </c>
      <c r="P208" s="2">
        <f>+Tabla323[[#This Row],[BALANCE INICIAL2]]+Tabla323[[#This Row],[ENTRADAS3]]-Tabla323[[#This Row],[SALIDAS4]]</f>
        <v>70.460000000000008</v>
      </c>
    </row>
    <row r="209" spans="1:16">
      <c r="A209" s="9" t="s">
        <v>34</v>
      </c>
      <c r="B209" s="17" t="s">
        <v>877</v>
      </c>
      <c r="C209" s="50" t="s">
        <v>80</v>
      </c>
      <c r="D209" t="s">
        <v>463</v>
      </c>
      <c r="F209" s="55" t="s">
        <v>1345</v>
      </c>
      <c r="G209" s="9" t="s">
        <v>820</v>
      </c>
      <c r="H209">
        <v>10</v>
      </c>
      <c r="I209">
        <v>0</v>
      </c>
      <c r="J209" s="34">
        <v>0</v>
      </c>
      <c r="K209">
        <f>+Tabla323[[#This Row],[BALANCE INICIAL]]+Tabla323[[#This Row],[ENTRADAS]]-Tabla323[[#This Row],[SALIDAS]]</f>
        <v>10</v>
      </c>
      <c r="L209" s="2">
        <v>416</v>
      </c>
      <c r="M209" s="2">
        <f>+Tabla323[[#This Row],[BALANCE INICIAL]]*Tabla323[[#This Row],[PRECIO]]</f>
        <v>4160</v>
      </c>
      <c r="N209" s="2">
        <f>+Tabla323[[#This Row],[ENTRADAS]]*Tabla323[[#This Row],[PRECIO]]</f>
        <v>0</v>
      </c>
      <c r="O209" s="2">
        <f>+Tabla323[[#This Row],[SALIDAS]]*Tabla323[[#This Row],[PRECIO]]</f>
        <v>0</v>
      </c>
      <c r="P209" s="2">
        <f>+Tabla323[[#This Row],[BALANCE INICIAL2]]+Tabla323[[#This Row],[ENTRADAS3]]-Tabla323[[#This Row],[SALIDAS4]]</f>
        <v>4160</v>
      </c>
    </row>
    <row r="210" spans="1:16">
      <c r="A210" s="9" t="s">
        <v>34</v>
      </c>
      <c r="B210" s="47" t="s">
        <v>877</v>
      </c>
      <c r="C210" s="50" t="s">
        <v>80</v>
      </c>
      <c r="D210" t="s">
        <v>987</v>
      </c>
      <c r="F210" s="55" t="s">
        <v>1345</v>
      </c>
      <c r="G210" s="9" t="s">
        <v>820</v>
      </c>
      <c r="H210">
        <v>12</v>
      </c>
      <c r="I210">
        <v>0</v>
      </c>
      <c r="J210" s="34">
        <v>2</v>
      </c>
      <c r="K210">
        <f>+Tabla323[[#This Row],[BALANCE INICIAL]]+Tabla323[[#This Row],[ENTRADAS]]-Tabla323[[#This Row],[SALIDAS]]</f>
        <v>10</v>
      </c>
      <c r="L210" s="2">
        <v>2261.25</v>
      </c>
      <c r="M210" s="2">
        <f>+Tabla323[[#This Row],[BALANCE INICIAL]]*Tabla323[[#This Row],[PRECIO]]</f>
        <v>27135</v>
      </c>
      <c r="N210" s="2">
        <f>+Tabla323[[#This Row],[ENTRADAS]]*Tabla323[[#This Row],[PRECIO]]</f>
        <v>0</v>
      </c>
      <c r="O210" s="2">
        <f>+Tabla323[[#This Row],[SALIDAS]]*Tabla323[[#This Row],[PRECIO]]</f>
        <v>4522.5</v>
      </c>
      <c r="P210" s="2">
        <f>+Tabla323[[#This Row],[BALANCE INICIAL2]]+Tabla323[[#This Row],[ENTRADAS3]]-Tabla323[[#This Row],[SALIDAS4]]</f>
        <v>22612.5</v>
      </c>
    </row>
    <row r="211" spans="1:16">
      <c r="A211" s="9" t="s">
        <v>34</v>
      </c>
      <c r="B211" s="47" t="s">
        <v>877</v>
      </c>
      <c r="C211" s="50" t="s">
        <v>80</v>
      </c>
      <c r="D211" t="s">
        <v>1281</v>
      </c>
      <c r="F211" s="55" t="s">
        <v>1345</v>
      </c>
      <c r="G211" s="9" t="s">
        <v>820</v>
      </c>
      <c r="H211">
        <v>500</v>
      </c>
      <c r="I211">
        <v>0</v>
      </c>
      <c r="J211" s="34">
        <v>0</v>
      </c>
      <c r="K211">
        <f>+Tabla323[[#This Row],[BALANCE INICIAL]]+Tabla323[[#This Row],[ENTRADAS]]-Tabla323[[#This Row],[SALIDAS]]</f>
        <v>500</v>
      </c>
      <c r="L211" s="2">
        <v>12.672000000000001</v>
      </c>
      <c r="M211" s="2">
        <f>+Tabla323[[#This Row],[BALANCE INICIAL]]*Tabla323[[#This Row],[PRECIO]]</f>
        <v>6336</v>
      </c>
      <c r="N211" s="2">
        <f>+Tabla323[[#This Row],[ENTRADAS]]*Tabla323[[#This Row],[PRECIO]]</f>
        <v>0</v>
      </c>
      <c r="O211" s="2">
        <f>+Tabla323[[#This Row],[SALIDAS]]*Tabla323[[#This Row],[PRECIO]]</f>
        <v>0</v>
      </c>
      <c r="P211" s="2">
        <f>+Tabla323[[#This Row],[BALANCE INICIAL2]]+Tabla323[[#This Row],[ENTRADAS3]]-Tabla323[[#This Row],[SALIDAS4]]</f>
        <v>6336</v>
      </c>
    </row>
    <row r="212" spans="1:16">
      <c r="A212" s="9" t="s">
        <v>34</v>
      </c>
      <c r="B212" s="17" t="s">
        <v>877</v>
      </c>
      <c r="C212" s="50" t="s">
        <v>80</v>
      </c>
      <c r="D212" t="s">
        <v>447</v>
      </c>
      <c r="F212" s="55" t="s">
        <v>1345</v>
      </c>
      <c r="G212" s="9" t="s">
        <v>820</v>
      </c>
      <c r="H212">
        <v>3</v>
      </c>
      <c r="I212">
        <v>0</v>
      </c>
      <c r="J212" s="34">
        <v>0</v>
      </c>
      <c r="K212">
        <f>+Tabla323[[#This Row],[BALANCE INICIAL]]+Tabla323[[#This Row],[ENTRADAS]]-Tabla323[[#This Row],[SALIDAS]]</f>
        <v>3</v>
      </c>
      <c r="L212" s="2">
        <v>1348</v>
      </c>
      <c r="M212" s="2">
        <f>+Tabla323[[#This Row],[BALANCE INICIAL]]*Tabla323[[#This Row],[PRECIO]]</f>
        <v>4044</v>
      </c>
      <c r="N212" s="2">
        <f>+Tabla323[[#This Row],[ENTRADAS]]*Tabla323[[#This Row],[PRECIO]]</f>
        <v>0</v>
      </c>
      <c r="O212" s="2">
        <f>+Tabla323[[#This Row],[SALIDAS]]*Tabla323[[#This Row],[PRECIO]]</f>
        <v>0</v>
      </c>
      <c r="P212" s="2">
        <f>+Tabla323[[#This Row],[BALANCE INICIAL2]]+Tabla323[[#This Row],[ENTRADAS3]]-Tabla323[[#This Row],[SALIDAS4]]</f>
        <v>4044</v>
      </c>
    </row>
    <row r="213" spans="1:16">
      <c r="A213" s="9" t="s">
        <v>34</v>
      </c>
      <c r="B213" s="17" t="s">
        <v>877</v>
      </c>
      <c r="C213" s="50" t="s">
        <v>80</v>
      </c>
      <c r="D213" t="s">
        <v>448</v>
      </c>
      <c r="F213" s="55" t="s">
        <v>1345</v>
      </c>
      <c r="G213" s="9" t="s">
        <v>820</v>
      </c>
      <c r="H213">
        <v>9</v>
      </c>
      <c r="I213">
        <v>0</v>
      </c>
      <c r="J213" s="34">
        <v>0</v>
      </c>
      <c r="K213">
        <f>+Tabla323[[#This Row],[BALANCE INICIAL]]+Tabla323[[#This Row],[ENTRADAS]]-Tabla323[[#This Row],[SALIDAS]]</f>
        <v>9</v>
      </c>
      <c r="L213" s="2">
        <v>3655</v>
      </c>
      <c r="M213" s="2">
        <f>+Tabla323[[#This Row],[BALANCE INICIAL]]*Tabla323[[#This Row],[PRECIO]]</f>
        <v>32895</v>
      </c>
      <c r="N213" s="2">
        <f>+Tabla323[[#This Row],[ENTRADAS]]*Tabla323[[#This Row],[PRECIO]]</f>
        <v>0</v>
      </c>
      <c r="O213" s="2">
        <f>+Tabla323[[#This Row],[SALIDAS]]*Tabla323[[#This Row],[PRECIO]]</f>
        <v>0</v>
      </c>
      <c r="P213" s="2">
        <f>+Tabla323[[#This Row],[BALANCE INICIAL2]]+Tabla323[[#This Row],[ENTRADAS3]]-Tabla323[[#This Row],[SALIDAS4]]</f>
        <v>32895</v>
      </c>
    </row>
    <row r="214" spans="1:16">
      <c r="A214" s="9" t="s">
        <v>59</v>
      </c>
      <c r="B214" s="17" t="s">
        <v>880</v>
      </c>
      <c r="C214" s="50" t="s">
        <v>107</v>
      </c>
      <c r="D214" t="s">
        <v>680</v>
      </c>
      <c r="F214" s="55" t="s">
        <v>1345</v>
      </c>
      <c r="G214" s="9" t="s">
        <v>820</v>
      </c>
      <c r="H214">
        <v>2</v>
      </c>
      <c r="I214">
        <v>0</v>
      </c>
      <c r="J214" s="34">
        <v>0</v>
      </c>
      <c r="K214">
        <f>+Tabla323[[#This Row],[BALANCE INICIAL]]+Tabla323[[#This Row],[ENTRADAS]]-Tabla323[[#This Row],[SALIDAS]]</f>
        <v>2</v>
      </c>
      <c r="L214" s="2">
        <v>265</v>
      </c>
      <c r="M214" s="2">
        <f>+Tabla323[[#This Row],[BALANCE INICIAL]]*Tabla323[[#This Row],[PRECIO]]</f>
        <v>530</v>
      </c>
      <c r="N214" s="2">
        <f>+Tabla323[[#This Row],[ENTRADAS]]*Tabla323[[#This Row],[PRECIO]]</f>
        <v>0</v>
      </c>
      <c r="O214" s="2">
        <f>+Tabla323[[#This Row],[SALIDAS]]*Tabla323[[#This Row],[PRECIO]]</f>
        <v>0</v>
      </c>
      <c r="P214" s="2">
        <f>+Tabla323[[#This Row],[BALANCE INICIAL2]]+Tabla323[[#This Row],[ENTRADAS3]]-Tabla323[[#This Row],[SALIDAS4]]</f>
        <v>530</v>
      </c>
    </row>
    <row r="215" spans="1:16">
      <c r="A215" s="9" t="s">
        <v>59</v>
      </c>
      <c r="B215" s="17" t="s">
        <v>880</v>
      </c>
      <c r="C215" s="50" t="s">
        <v>107</v>
      </c>
      <c r="D215" t="s">
        <v>681</v>
      </c>
      <c r="F215" s="55" t="s">
        <v>1345</v>
      </c>
      <c r="G215" s="9" t="s">
        <v>820</v>
      </c>
      <c r="H215">
        <v>5</v>
      </c>
      <c r="I215">
        <v>0</v>
      </c>
      <c r="J215" s="34">
        <v>0</v>
      </c>
      <c r="K215">
        <f>+Tabla323[[#This Row],[BALANCE INICIAL]]+Tabla323[[#This Row],[ENTRADAS]]-Tabla323[[#This Row],[SALIDAS]]</f>
        <v>5</v>
      </c>
      <c r="L215" s="2">
        <v>390</v>
      </c>
      <c r="M215" s="2">
        <f>+Tabla323[[#This Row],[BALANCE INICIAL]]*Tabla323[[#This Row],[PRECIO]]</f>
        <v>1950</v>
      </c>
      <c r="N215" s="2">
        <f>+Tabla323[[#This Row],[ENTRADAS]]*Tabla323[[#This Row],[PRECIO]]</f>
        <v>0</v>
      </c>
      <c r="O215" s="2">
        <f>+Tabla323[[#This Row],[SALIDAS]]*Tabla323[[#This Row],[PRECIO]]</f>
        <v>0</v>
      </c>
      <c r="P215" s="2">
        <f>+Tabla323[[#This Row],[BALANCE INICIAL2]]+Tabla323[[#This Row],[ENTRADAS3]]-Tabla323[[#This Row],[SALIDAS4]]</f>
        <v>1950</v>
      </c>
    </row>
    <row r="216" spans="1:16">
      <c r="A216" s="9" t="s">
        <v>59</v>
      </c>
      <c r="B216" s="17" t="s">
        <v>880</v>
      </c>
      <c r="C216" s="50" t="s">
        <v>107</v>
      </c>
      <c r="D216" t="s">
        <v>682</v>
      </c>
      <c r="F216" s="55" t="s">
        <v>1345</v>
      </c>
      <c r="G216" s="9" t="s">
        <v>820</v>
      </c>
      <c r="H216">
        <v>1</v>
      </c>
      <c r="I216">
        <v>0</v>
      </c>
      <c r="J216" s="34">
        <v>0</v>
      </c>
      <c r="K216">
        <f>+Tabla323[[#This Row],[BALANCE INICIAL]]+Tabla323[[#This Row],[ENTRADAS]]-Tabla323[[#This Row],[SALIDAS]]</f>
        <v>1</v>
      </c>
      <c r="L216" s="2">
        <v>333.98</v>
      </c>
      <c r="M216" s="2">
        <f>+Tabla323[[#This Row],[BALANCE INICIAL]]*Tabla323[[#This Row],[PRECIO]]</f>
        <v>333.98</v>
      </c>
      <c r="N216" s="2">
        <f>+Tabla323[[#This Row],[ENTRADAS]]*Tabla323[[#This Row],[PRECIO]]</f>
        <v>0</v>
      </c>
      <c r="O216" s="2">
        <f>+Tabla323[[#This Row],[SALIDAS]]*Tabla323[[#This Row],[PRECIO]]</f>
        <v>0</v>
      </c>
      <c r="P216" s="2">
        <f>+Tabla323[[#This Row],[BALANCE INICIAL2]]+Tabla323[[#This Row],[ENTRADAS3]]-Tabla323[[#This Row],[SALIDAS4]]</f>
        <v>333.98</v>
      </c>
    </row>
    <row r="217" spans="1:16">
      <c r="A217" s="9" t="s">
        <v>59</v>
      </c>
      <c r="B217" s="17" t="s">
        <v>880</v>
      </c>
      <c r="C217" s="50" t="s">
        <v>107</v>
      </c>
      <c r="D217" t="s">
        <v>683</v>
      </c>
      <c r="F217" s="55" t="s">
        <v>1345</v>
      </c>
      <c r="G217" s="9" t="s">
        <v>820</v>
      </c>
      <c r="H217">
        <v>9</v>
      </c>
      <c r="I217">
        <v>0</v>
      </c>
      <c r="J217" s="34">
        <v>0</v>
      </c>
      <c r="K217">
        <f>+Tabla323[[#This Row],[BALANCE INICIAL]]+Tabla323[[#This Row],[ENTRADAS]]-Tabla323[[#This Row],[SALIDAS]]</f>
        <v>9</v>
      </c>
      <c r="L217" s="2">
        <v>295</v>
      </c>
      <c r="M217" s="2">
        <f>+Tabla323[[#This Row],[BALANCE INICIAL]]*Tabla323[[#This Row],[PRECIO]]</f>
        <v>2655</v>
      </c>
      <c r="N217" s="2">
        <f>+Tabla323[[#This Row],[ENTRADAS]]*Tabla323[[#This Row],[PRECIO]]</f>
        <v>0</v>
      </c>
      <c r="O217" s="2">
        <f>+Tabla323[[#This Row],[SALIDAS]]*Tabla323[[#This Row],[PRECIO]]</f>
        <v>0</v>
      </c>
      <c r="P217" s="2">
        <f>+Tabla323[[#This Row],[BALANCE INICIAL2]]+Tabla323[[#This Row],[ENTRADAS3]]-Tabla323[[#This Row],[SALIDAS4]]</f>
        <v>2655</v>
      </c>
    </row>
    <row r="218" spans="1:16">
      <c r="A218" s="9" t="s">
        <v>59</v>
      </c>
      <c r="B218" s="17" t="s">
        <v>880</v>
      </c>
      <c r="C218" s="50" t="s">
        <v>107</v>
      </c>
      <c r="D218" t="s">
        <v>684</v>
      </c>
      <c r="F218" s="55" t="s">
        <v>1345</v>
      </c>
      <c r="G218" s="9" t="s">
        <v>820</v>
      </c>
      <c r="H218">
        <v>11</v>
      </c>
      <c r="I218">
        <v>0</v>
      </c>
      <c r="J218" s="34">
        <v>0</v>
      </c>
      <c r="K218">
        <f>+Tabla323[[#This Row],[BALANCE INICIAL]]+Tabla323[[#This Row],[ENTRADAS]]-Tabla323[[#This Row],[SALIDAS]]</f>
        <v>11</v>
      </c>
      <c r="L218" s="2">
        <v>750.5</v>
      </c>
      <c r="M218" s="2">
        <f>+Tabla323[[#This Row],[BALANCE INICIAL]]*Tabla323[[#This Row],[PRECIO]]</f>
        <v>8255.5</v>
      </c>
      <c r="N218" s="2">
        <f>+Tabla323[[#This Row],[ENTRADAS]]*Tabla323[[#This Row],[PRECIO]]</f>
        <v>0</v>
      </c>
      <c r="O218" s="2">
        <f>+Tabla323[[#This Row],[SALIDAS]]*Tabla323[[#This Row],[PRECIO]]</f>
        <v>0</v>
      </c>
      <c r="P218" s="2">
        <f>+Tabla323[[#This Row],[BALANCE INICIAL2]]+Tabla323[[#This Row],[ENTRADAS3]]-Tabla323[[#This Row],[SALIDAS4]]</f>
        <v>8255.5</v>
      </c>
    </row>
    <row r="219" spans="1:16">
      <c r="A219" s="9" t="s">
        <v>59</v>
      </c>
      <c r="B219" s="17" t="s">
        <v>880</v>
      </c>
      <c r="C219" s="50" t="s">
        <v>107</v>
      </c>
      <c r="D219" t="s">
        <v>685</v>
      </c>
      <c r="F219" s="55" t="s">
        <v>1345</v>
      </c>
      <c r="G219" s="9" t="s">
        <v>820</v>
      </c>
      <c r="H219">
        <v>907</v>
      </c>
      <c r="I219">
        <v>0</v>
      </c>
      <c r="J219" s="34">
        <v>0</v>
      </c>
      <c r="K219">
        <f>+Tabla323[[#This Row],[BALANCE INICIAL]]+Tabla323[[#This Row],[ENTRADAS]]-Tabla323[[#This Row],[SALIDAS]]</f>
        <v>907</v>
      </c>
      <c r="L219" s="2">
        <v>50</v>
      </c>
      <c r="M219" s="2">
        <f>+Tabla323[[#This Row],[BALANCE INICIAL]]*Tabla323[[#This Row],[PRECIO]]</f>
        <v>45350</v>
      </c>
      <c r="N219" s="2">
        <f>+Tabla323[[#This Row],[ENTRADAS]]*Tabla323[[#This Row],[PRECIO]]</f>
        <v>0</v>
      </c>
      <c r="O219" s="2">
        <f>+Tabla323[[#This Row],[SALIDAS]]*Tabla323[[#This Row],[PRECIO]]</f>
        <v>0</v>
      </c>
      <c r="P219" s="2">
        <f>+Tabla323[[#This Row],[BALANCE INICIAL2]]+Tabla323[[#This Row],[ENTRADAS3]]-Tabla323[[#This Row],[SALIDAS4]]</f>
        <v>45350</v>
      </c>
    </row>
    <row r="220" spans="1:16">
      <c r="A220" s="9" t="s">
        <v>59</v>
      </c>
      <c r="B220" s="17" t="s">
        <v>880</v>
      </c>
      <c r="C220" s="50" t="s">
        <v>107</v>
      </c>
      <c r="D220" t="s">
        <v>686</v>
      </c>
      <c r="F220" s="55" t="s">
        <v>1345</v>
      </c>
      <c r="G220" s="9" t="s">
        <v>820</v>
      </c>
      <c r="H220">
        <v>31</v>
      </c>
      <c r="I220">
        <v>0</v>
      </c>
      <c r="J220" s="34">
        <v>0</v>
      </c>
      <c r="K220">
        <f>+Tabla323[[#This Row],[BALANCE INICIAL]]+Tabla323[[#This Row],[ENTRADAS]]-Tabla323[[#This Row],[SALIDAS]]</f>
        <v>31</v>
      </c>
      <c r="L220" s="2">
        <v>600</v>
      </c>
      <c r="M220" s="2">
        <f>+Tabla323[[#This Row],[BALANCE INICIAL]]*Tabla323[[#This Row],[PRECIO]]</f>
        <v>18600</v>
      </c>
      <c r="N220" s="2">
        <f>+Tabla323[[#This Row],[ENTRADAS]]*Tabla323[[#This Row],[PRECIO]]</f>
        <v>0</v>
      </c>
      <c r="O220" s="2">
        <f>+Tabla323[[#This Row],[SALIDAS]]*Tabla323[[#This Row],[PRECIO]]</f>
        <v>0</v>
      </c>
      <c r="P220" s="2">
        <f>+Tabla323[[#This Row],[BALANCE INICIAL2]]+Tabla323[[#This Row],[ENTRADAS3]]-Tabla323[[#This Row],[SALIDAS4]]</f>
        <v>18600</v>
      </c>
    </row>
    <row r="221" spans="1:16">
      <c r="A221" s="9" t="s">
        <v>59</v>
      </c>
      <c r="B221" s="17" t="s">
        <v>880</v>
      </c>
      <c r="C221" s="50" t="s">
        <v>107</v>
      </c>
      <c r="D221" t="s">
        <v>687</v>
      </c>
      <c r="F221" s="55" t="s">
        <v>1345</v>
      </c>
      <c r="G221" s="9" t="s">
        <v>820</v>
      </c>
      <c r="H221">
        <v>9</v>
      </c>
      <c r="I221">
        <v>0</v>
      </c>
      <c r="J221" s="34">
        <v>0</v>
      </c>
      <c r="K221">
        <f>+Tabla323[[#This Row],[BALANCE INICIAL]]+Tabla323[[#This Row],[ENTRADAS]]-Tabla323[[#This Row],[SALIDAS]]</f>
        <v>9</v>
      </c>
      <c r="L221" s="2">
        <v>949.99</v>
      </c>
      <c r="M221" s="2">
        <f>+Tabla323[[#This Row],[BALANCE INICIAL]]*Tabla323[[#This Row],[PRECIO]]</f>
        <v>8549.91</v>
      </c>
      <c r="N221" s="2">
        <f>+Tabla323[[#This Row],[ENTRADAS]]*Tabla323[[#This Row],[PRECIO]]</f>
        <v>0</v>
      </c>
      <c r="O221" s="2">
        <f>+Tabla323[[#This Row],[SALIDAS]]*Tabla323[[#This Row],[PRECIO]]</f>
        <v>0</v>
      </c>
      <c r="P221" s="2">
        <f>+Tabla323[[#This Row],[BALANCE INICIAL2]]+Tabla323[[#This Row],[ENTRADAS3]]-Tabla323[[#This Row],[SALIDAS4]]</f>
        <v>8549.91</v>
      </c>
    </row>
    <row r="222" spans="1:16">
      <c r="A222" s="9" t="s">
        <v>59</v>
      </c>
      <c r="B222" s="17" t="s">
        <v>880</v>
      </c>
      <c r="C222" s="50" t="s">
        <v>107</v>
      </c>
      <c r="D222" t="s">
        <v>688</v>
      </c>
      <c r="F222" s="55" t="s">
        <v>1345</v>
      </c>
      <c r="G222" s="9" t="s">
        <v>820</v>
      </c>
      <c r="H222">
        <v>59</v>
      </c>
      <c r="I222">
        <v>0</v>
      </c>
      <c r="J222" s="34">
        <v>0</v>
      </c>
      <c r="K222">
        <f>+Tabla323[[#This Row],[BALANCE INICIAL]]+Tabla323[[#This Row],[ENTRADAS]]-Tabla323[[#This Row],[SALIDAS]]</f>
        <v>59</v>
      </c>
      <c r="L222" s="2">
        <v>850</v>
      </c>
      <c r="M222" s="2">
        <f>+Tabla323[[#This Row],[BALANCE INICIAL]]*Tabla323[[#This Row],[PRECIO]]</f>
        <v>50150</v>
      </c>
      <c r="N222" s="2">
        <f>+Tabla323[[#This Row],[ENTRADAS]]*Tabla323[[#This Row],[PRECIO]]</f>
        <v>0</v>
      </c>
      <c r="O222" s="2">
        <f>+Tabla323[[#This Row],[SALIDAS]]*Tabla323[[#This Row],[PRECIO]]</f>
        <v>0</v>
      </c>
      <c r="P222" s="2">
        <f>+Tabla323[[#This Row],[BALANCE INICIAL2]]+Tabla323[[#This Row],[ENTRADAS3]]-Tabla323[[#This Row],[SALIDAS4]]</f>
        <v>50150</v>
      </c>
    </row>
    <row r="223" spans="1:16">
      <c r="A223" s="9" t="s">
        <v>59</v>
      </c>
      <c r="B223" s="47" t="s">
        <v>880</v>
      </c>
      <c r="C223" s="50" t="s">
        <v>107</v>
      </c>
      <c r="D223" t="s">
        <v>760</v>
      </c>
      <c r="F223" s="55" t="s">
        <v>1345</v>
      </c>
      <c r="G223" s="9" t="s">
        <v>820</v>
      </c>
      <c r="H223">
        <v>16</v>
      </c>
      <c r="I223">
        <v>0</v>
      </c>
      <c r="J223" s="34">
        <v>3</v>
      </c>
      <c r="K223">
        <f>+Tabla323[[#This Row],[BALANCE INICIAL]]+Tabla323[[#This Row],[ENTRADAS]]-Tabla323[[#This Row],[SALIDAS]]</f>
        <v>13</v>
      </c>
      <c r="L223" s="2">
        <v>190</v>
      </c>
      <c r="M223" s="2">
        <f>+Tabla323[[#This Row],[BALANCE INICIAL]]*Tabla323[[#This Row],[PRECIO]]</f>
        <v>3040</v>
      </c>
      <c r="N223" s="2">
        <f>+Tabla323[[#This Row],[ENTRADAS]]*Tabla323[[#This Row],[PRECIO]]</f>
        <v>0</v>
      </c>
      <c r="O223" s="2">
        <f>+Tabla323[[#This Row],[SALIDAS]]*Tabla323[[#This Row],[PRECIO]]</f>
        <v>570</v>
      </c>
      <c r="P223" s="2">
        <f>+Tabla323[[#This Row],[BALANCE INICIAL2]]+Tabla323[[#This Row],[ENTRADAS3]]-Tabla323[[#This Row],[SALIDAS4]]</f>
        <v>2470</v>
      </c>
    </row>
    <row r="224" spans="1:16">
      <c r="A224" s="9" t="s">
        <v>59</v>
      </c>
      <c r="B224" s="17" t="s">
        <v>880</v>
      </c>
      <c r="C224" s="50" t="s">
        <v>107</v>
      </c>
      <c r="D224" t="s">
        <v>1406</v>
      </c>
      <c r="F224" s="55" t="s">
        <v>1345</v>
      </c>
      <c r="G224" s="9" t="s">
        <v>820</v>
      </c>
      <c r="H224">
        <v>26</v>
      </c>
      <c r="I224">
        <v>0</v>
      </c>
      <c r="J224" s="34">
        <v>0</v>
      </c>
      <c r="K224">
        <f>+Tabla323[[#This Row],[BALANCE INICIAL]]+Tabla323[[#This Row],[ENTRADAS]]-Tabla323[[#This Row],[SALIDAS]]</f>
        <v>26</v>
      </c>
      <c r="L224" s="2">
        <v>90</v>
      </c>
      <c r="M224" s="2">
        <f>+Tabla323[[#This Row],[BALANCE INICIAL]]*Tabla323[[#This Row],[PRECIO]]</f>
        <v>2340</v>
      </c>
      <c r="N224" s="2">
        <f>+Tabla323[[#This Row],[ENTRADAS]]*Tabla323[[#This Row],[PRECIO]]</f>
        <v>0</v>
      </c>
      <c r="O224" s="2">
        <f>+Tabla323[[#This Row],[SALIDAS]]*Tabla323[[#This Row],[PRECIO]]</f>
        <v>0</v>
      </c>
      <c r="P224" s="2">
        <f>+Tabla323[[#This Row],[BALANCE INICIAL2]]+Tabla323[[#This Row],[ENTRADAS3]]-Tabla323[[#This Row],[SALIDAS4]]</f>
        <v>2340</v>
      </c>
    </row>
    <row r="225" spans="1:16">
      <c r="A225" s="9" t="s">
        <v>26</v>
      </c>
      <c r="B225" s="47" t="s">
        <v>887</v>
      </c>
      <c r="C225" s="50" t="s">
        <v>70</v>
      </c>
      <c r="D225" t="s">
        <v>1277</v>
      </c>
      <c r="F225" s="55" t="s">
        <v>1345</v>
      </c>
      <c r="G225" s="9" t="s">
        <v>820</v>
      </c>
      <c r="H225">
        <v>1</v>
      </c>
      <c r="I225">
        <v>0</v>
      </c>
      <c r="J225" s="34">
        <v>0</v>
      </c>
      <c r="K225">
        <f>+Tabla323[[#This Row],[BALANCE INICIAL]]+Tabla323[[#This Row],[ENTRADAS]]-Tabla323[[#This Row],[SALIDAS]]</f>
        <v>1</v>
      </c>
      <c r="L225" s="2">
        <v>39000</v>
      </c>
      <c r="M225" s="2">
        <f>+Tabla323[[#This Row],[BALANCE INICIAL]]*Tabla323[[#This Row],[PRECIO]]</f>
        <v>39000</v>
      </c>
      <c r="N225" s="2">
        <f>+Tabla323[[#This Row],[ENTRADAS]]*Tabla323[[#This Row],[PRECIO]]</f>
        <v>0</v>
      </c>
      <c r="O225" s="2">
        <f>+Tabla323[[#This Row],[SALIDAS]]*Tabla323[[#This Row],[PRECIO]]</f>
        <v>0</v>
      </c>
      <c r="P225" s="2">
        <f>+Tabla323[[#This Row],[BALANCE INICIAL2]]+Tabla323[[#This Row],[ENTRADAS3]]-Tabla323[[#This Row],[SALIDAS4]]</f>
        <v>39000</v>
      </c>
    </row>
    <row r="226" spans="1:16" ht="17.25" customHeight="1">
      <c r="A226" s="35" t="s">
        <v>27</v>
      </c>
      <c r="B226" s="17" t="s">
        <v>889</v>
      </c>
      <c r="C226" s="51" t="s">
        <v>1139</v>
      </c>
      <c r="D226" t="s">
        <v>1278</v>
      </c>
      <c r="F226" s="55" t="s">
        <v>1345</v>
      </c>
      <c r="G226" s="9" t="s">
        <v>820</v>
      </c>
      <c r="H226">
        <v>800</v>
      </c>
      <c r="I226">
        <v>0</v>
      </c>
      <c r="J226" s="34">
        <v>0</v>
      </c>
      <c r="K226">
        <f>+Tabla323[[#This Row],[BALANCE INICIAL]]+Tabla323[[#This Row],[ENTRADAS]]-Tabla323[[#This Row],[SALIDAS]]</f>
        <v>800</v>
      </c>
      <c r="L226" s="2">
        <v>107.25</v>
      </c>
      <c r="M226" s="2">
        <f>+Tabla323[[#This Row],[BALANCE INICIAL]]*Tabla323[[#This Row],[PRECIO]]</f>
        <v>85800</v>
      </c>
      <c r="N226" s="2">
        <f>+Tabla323[[#This Row],[ENTRADAS]]*Tabla323[[#This Row],[PRECIO]]</f>
        <v>0</v>
      </c>
      <c r="O226" s="2">
        <f>+Tabla323[[#This Row],[SALIDAS]]*Tabla323[[#This Row],[PRECIO]]</f>
        <v>0</v>
      </c>
      <c r="P226" s="2">
        <f>+Tabla323[[#This Row],[BALANCE INICIAL2]]+Tabla323[[#This Row],[ENTRADAS3]]-Tabla323[[#This Row],[SALIDAS4]]</f>
        <v>85800</v>
      </c>
    </row>
    <row r="227" spans="1:16" ht="16.5" customHeight="1">
      <c r="A227" s="9" t="s">
        <v>29</v>
      </c>
      <c r="B227" s="47" t="s">
        <v>878</v>
      </c>
      <c r="C227" s="50" t="s">
        <v>102</v>
      </c>
      <c r="D227" t="s">
        <v>1279</v>
      </c>
      <c r="F227" s="55" t="s">
        <v>1345</v>
      </c>
      <c r="G227" s="9" t="s">
        <v>865</v>
      </c>
      <c r="H227">
        <v>2</v>
      </c>
      <c r="I227">
        <v>0</v>
      </c>
      <c r="J227" s="34">
        <v>0</v>
      </c>
      <c r="K227">
        <f>+Tabla323[[#This Row],[BALANCE INICIAL]]+Tabla323[[#This Row],[ENTRADAS]]-Tabla323[[#This Row],[SALIDAS]]</f>
        <v>2</v>
      </c>
      <c r="L227" s="2">
        <v>361.86</v>
      </c>
      <c r="M227" s="2">
        <f>+Tabla323[[#This Row],[BALANCE INICIAL]]*Tabla323[[#This Row],[PRECIO]]</f>
        <v>723.72</v>
      </c>
      <c r="N227" s="2">
        <f>+Tabla323[[#This Row],[ENTRADAS]]*Tabla323[[#This Row],[PRECIO]]</f>
        <v>0</v>
      </c>
      <c r="O227" s="2">
        <f>+Tabla323[[#This Row],[SALIDAS]]*Tabla323[[#This Row],[PRECIO]]</f>
        <v>0</v>
      </c>
      <c r="P227" s="2">
        <f>+Tabla323[[#This Row],[BALANCE INICIAL2]]+Tabla323[[#This Row],[ENTRADAS3]]-Tabla323[[#This Row],[SALIDAS4]]</f>
        <v>723.72</v>
      </c>
    </row>
    <row r="228" spans="1:16">
      <c r="A228" s="39" t="s">
        <v>27</v>
      </c>
      <c r="B228" s="40" t="s">
        <v>889</v>
      </c>
      <c r="C228" s="52" t="s">
        <v>1139</v>
      </c>
      <c r="D228" t="s">
        <v>1362</v>
      </c>
      <c r="F228" s="55" t="s">
        <v>1345</v>
      </c>
      <c r="G228" s="9" t="s">
        <v>820</v>
      </c>
      <c r="H228">
        <v>500</v>
      </c>
      <c r="I228">
        <v>0</v>
      </c>
      <c r="J228" s="34">
        <v>0</v>
      </c>
      <c r="K228">
        <f>+Tabla323[[#This Row],[BALANCE INICIAL]]+Tabla323[[#This Row],[ENTRADAS]]-Tabla323[[#This Row],[SALIDAS]]</f>
        <v>500</v>
      </c>
      <c r="L228" s="2">
        <v>58</v>
      </c>
      <c r="M228" s="2">
        <f>+Tabla323[[#This Row],[BALANCE INICIAL]]*Tabla323[[#This Row],[PRECIO]]</f>
        <v>29000</v>
      </c>
      <c r="N228" s="2">
        <f>+Tabla323[[#This Row],[ENTRADAS]]*Tabla323[[#This Row],[PRECIO]]</f>
        <v>0</v>
      </c>
      <c r="O228" s="2">
        <f>+Tabla323[[#This Row],[SALIDAS]]*Tabla323[[#This Row],[PRECIO]]</f>
        <v>0</v>
      </c>
      <c r="P228" s="2">
        <f>+Tabla323[[#This Row],[BALANCE INICIAL2]]+Tabla323[[#This Row],[ENTRADAS3]]-Tabla323[[#This Row],[SALIDAS4]]</f>
        <v>29000</v>
      </c>
    </row>
    <row r="229" spans="1:16" ht="15" customHeight="1">
      <c r="A229" s="9" t="s">
        <v>33</v>
      </c>
      <c r="B229" s="47" t="s">
        <v>879</v>
      </c>
      <c r="C229" s="50" t="s">
        <v>106</v>
      </c>
      <c r="D229" t="s">
        <v>1394</v>
      </c>
      <c r="F229" s="55" t="s">
        <v>1345</v>
      </c>
      <c r="G229" s="9" t="s">
        <v>825</v>
      </c>
      <c r="H229">
        <v>67</v>
      </c>
      <c r="I229">
        <v>0</v>
      </c>
      <c r="J229" s="34">
        <v>0</v>
      </c>
      <c r="K229">
        <f>+Tabla323[[#This Row],[BALANCE INICIAL]]+Tabla323[[#This Row],[ENTRADAS]]-Tabla323[[#This Row],[SALIDAS]]</f>
        <v>67</v>
      </c>
      <c r="L229" s="2">
        <v>80</v>
      </c>
      <c r="M229" s="2">
        <f>+Tabla323[[#This Row],[BALANCE INICIAL]]*Tabla323[[#This Row],[PRECIO]]</f>
        <v>5360</v>
      </c>
      <c r="N229" s="2">
        <f>+Tabla323[[#This Row],[ENTRADAS]]*Tabla323[[#This Row],[PRECIO]]</f>
        <v>0</v>
      </c>
      <c r="O229" s="2">
        <f>+Tabla323[[#This Row],[SALIDAS]]*Tabla323[[#This Row],[PRECIO]]</f>
        <v>0</v>
      </c>
      <c r="P229" s="2">
        <f>+Tabla323[[#This Row],[BALANCE INICIAL2]]+Tabla323[[#This Row],[ENTRADAS3]]-Tabla323[[#This Row],[SALIDAS4]]</f>
        <v>5360</v>
      </c>
    </row>
    <row r="230" spans="1:16">
      <c r="A230" s="9" t="s">
        <v>1130</v>
      </c>
      <c r="B230" s="17" t="s">
        <v>894</v>
      </c>
      <c r="C230" s="50" t="s">
        <v>1131</v>
      </c>
      <c r="D230" t="s">
        <v>690</v>
      </c>
      <c r="F230" s="55" t="s">
        <v>1345</v>
      </c>
      <c r="G230" s="9" t="s">
        <v>820</v>
      </c>
      <c r="H230">
        <v>16</v>
      </c>
      <c r="I230">
        <v>0</v>
      </c>
      <c r="J230" s="34">
        <v>0</v>
      </c>
      <c r="K230">
        <f>+Tabla323[[#This Row],[BALANCE INICIAL]]+Tabla323[[#This Row],[ENTRADAS]]-Tabla323[[#This Row],[SALIDAS]]</f>
        <v>16</v>
      </c>
      <c r="L230" s="2">
        <v>400</v>
      </c>
      <c r="M230" s="2">
        <f>+Tabla323[[#This Row],[BALANCE INICIAL]]*Tabla323[[#This Row],[PRECIO]]</f>
        <v>6400</v>
      </c>
      <c r="N230" s="2">
        <f>+Tabla323[[#This Row],[ENTRADAS]]*Tabla323[[#This Row],[PRECIO]]</f>
        <v>0</v>
      </c>
      <c r="O230" s="2">
        <f>+Tabla323[[#This Row],[SALIDAS]]*Tabla323[[#This Row],[PRECIO]]</f>
        <v>0</v>
      </c>
      <c r="P230" s="2">
        <f>+Tabla323[[#This Row],[BALANCE INICIAL2]]+Tabla323[[#This Row],[ENTRADAS3]]-Tabla323[[#This Row],[SALIDAS4]]</f>
        <v>6400</v>
      </c>
    </row>
    <row r="231" spans="1:16">
      <c r="A231" s="13" t="s">
        <v>1141</v>
      </c>
      <c r="B231" s="17" t="s">
        <v>1142</v>
      </c>
      <c r="C231" s="49" t="s">
        <v>1143</v>
      </c>
      <c r="D231" t="s">
        <v>1072</v>
      </c>
      <c r="E231" t="s">
        <v>1060</v>
      </c>
      <c r="F231" s="55" t="s">
        <v>1345</v>
      </c>
      <c r="G231" s="9" t="s">
        <v>820</v>
      </c>
      <c r="H231">
        <v>0</v>
      </c>
      <c r="I231">
        <v>0</v>
      </c>
      <c r="J231" s="34">
        <v>0</v>
      </c>
      <c r="K231">
        <f>+Tabla323[[#This Row],[BALANCE INICIAL]]+Tabla323[[#This Row],[ENTRADAS]]-Tabla323[[#This Row],[SALIDAS]]</f>
        <v>0</v>
      </c>
      <c r="L231" s="2">
        <v>140</v>
      </c>
      <c r="M231" s="2">
        <f>+Tabla323[[#This Row],[BALANCE INICIAL]]*Tabla323[[#This Row],[PRECIO]]</f>
        <v>0</v>
      </c>
      <c r="N231" s="2">
        <f>+Tabla323[[#This Row],[ENTRADAS]]*Tabla323[[#This Row],[PRECIO]]</f>
        <v>0</v>
      </c>
      <c r="O231" s="2">
        <f>+Tabla323[[#This Row],[SALIDAS]]*Tabla323[[#This Row],[PRECIO]]</f>
        <v>0</v>
      </c>
      <c r="P231" s="2">
        <f>+Tabla323[[#This Row],[BALANCE INICIAL2]]+Tabla323[[#This Row],[ENTRADAS3]]-Tabla323[[#This Row],[SALIDAS4]]</f>
        <v>0</v>
      </c>
    </row>
    <row r="232" spans="1:16" ht="17.25" customHeight="1">
      <c r="A232" s="13" t="s">
        <v>33</v>
      </c>
      <c r="B232" s="17" t="s">
        <v>879</v>
      </c>
      <c r="C232" s="50" t="s">
        <v>106</v>
      </c>
      <c r="D232" t="s">
        <v>1070</v>
      </c>
      <c r="E232" t="s">
        <v>1060</v>
      </c>
      <c r="F232" s="55" t="s">
        <v>1345</v>
      </c>
      <c r="G232" s="9" t="s">
        <v>825</v>
      </c>
      <c r="H232">
        <v>0</v>
      </c>
      <c r="I232">
        <v>0</v>
      </c>
      <c r="J232" s="34">
        <v>0</v>
      </c>
      <c r="K232">
        <f>+Tabla323[[#This Row],[BALANCE INICIAL]]+Tabla323[[#This Row],[ENTRADAS]]-Tabla323[[#This Row],[SALIDAS]]</f>
        <v>0</v>
      </c>
      <c r="L232" s="2">
        <v>350</v>
      </c>
      <c r="M232" s="2">
        <f>+Tabla323[[#This Row],[BALANCE INICIAL]]*Tabla323[[#This Row],[PRECIO]]</f>
        <v>0</v>
      </c>
      <c r="N232" s="2">
        <f>+Tabla323[[#This Row],[ENTRADAS]]*Tabla323[[#This Row],[PRECIO]]</f>
        <v>0</v>
      </c>
      <c r="O232" s="2">
        <f>+Tabla323[[#This Row],[SALIDAS]]*Tabla323[[#This Row],[PRECIO]]</f>
        <v>0</v>
      </c>
      <c r="P232" s="2">
        <f>+Tabla323[[#This Row],[BALANCE INICIAL2]]+Tabla323[[#This Row],[ENTRADAS3]]-Tabla323[[#This Row],[SALIDAS4]]</f>
        <v>0</v>
      </c>
    </row>
    <row r="233" spans="1:16">
      <c r="A233" s="13" t="s">
        <v>33</v>
      </c>
      <c r="B233" s="17" t="s">
        <v>879</v>
      </c>
      <c r="C233" s="50" t="s">
        <v>106</v>
      </c>
      <c r="D233" t="s">
        <v>1280</v>
      </c>
      <c r="F233" s="55" t="s">
        <v>1345</v>
      </c>
      <c r="G233" s="9" t="s">
        <v>825</v>
      </c>
      <c r="H233">
        <v>7</v>
      </c>
      <c r="I233">
        <v>0</v>
      </c>
      <c r="J233" s="34">
        <v>0</v>
      </c>
      <c r="K233">
        <f>+Tabla323[[#This Row],[BALANCE INICIAL]]+Tabla323[[#This Row],[ENTRADAS]]-Tabla323[[#This Row],[SALIDAS]]</f>
        <v>7</v>
      </c>
      <c r="L233" s="2">
        <v>270</v>
      </c>
      <c r="M233" s="2">
        <f>+Tabla323[[#This Row],[BALANCE INICIAL]]*Tabla323[[#This Row],[PRECIO]]</f>
        <v>1890</v>
      </c>
      <c r="N233" s="2">
        <f>+Tabla323[[#This Row],[ENTRADAS]]*Tabla323[[#This Row],[PRECIO]]</f>
        <v>0</v>
      </c>
      <c r="O233" s="2">
        <f>+Tabla323[[#This Row],[SALIDAS]]*Tabla323[[#This Row],[PRECIO]]</f>
        <v>0</v>
      </c>
      <c r="P233" s="2">
        <f>+Tabla323[[#This Row],[BALANCE INICIAL2]]+Tabla323[[#This Row],[ENTRADAS3]]-Tabla323[[#This Row],[SALIDAS4]]</f>
        <v>1890</v>
      </c>
    </row>
    <row r="234" spans="1:16" ht="14.25" customHeight="1">
      <c r="A234" s="13" t="s">
        <v>33</v>
      </c>
      <c r="B234" s="17" t="s">
        <v>879</v>
      </c>
      <c r="C234" s="50" t="s">
        <v>106</v>
      </c>
      <c r="D234" t="s">
        <v>691</v>
      </c>
      <c r="F234" s="55" t="s">
        <v>1345</v>
      </c>
      <c r="G234" s="9" t="s">
        <v>825</v>
      </c>
      <c r="H234">
        <v>202</v>
      </c>
      <c r="I234">
        <v>0</v>
      </c>
      <c r="J234" s="34">
        <v>0</v>
      </c>
      <c r="K234">
        <f>+Tabla323[[#This Row],[BALANCE INICIAL]]+Tabla323[[#This Row],[ENTRADAS]]-Tabla323[[#This Row],[SALIDAS]]</f>
        <v>202</v>
      </c>
      <c r="L234" s="2">
        <v>275</v>
      </c>
      <c r="M234" s="2">
        <f>+Tabla323[[#This Row],[BALANCE INICIAL]]*Tabla323[[#This Row],[PRECIO]]</f>
        <v>55550</v>
      </c>
      <c r="N234" s="2">
        <f>+Tabla323[[#This Row],[ENTRADAS]]*Tabla323[[#This Row],[PRECIO]]</f>
        <v>0</v>
      </c>
      <c r="O234" s="2">
        <f>+Tabla323[[#This Row],[SALIDAS]]*Tabla323[[#This Row],[PRECIO]]</f>
        <v>0</v>
      </c>
      <c r="P234" s="2">
        <f>+Tabla323[[#This Row],[BALANCE INICIAL2]]+Tabla323[[#This Row],[ENTRADAS3]]-Tabla323[[#This Row],[SALIDAS4]]</f>
        <v>55550</v>
      </c>
    </row>
    <row r="235" spans="1:16">
      <c r="A235" s="13" t="s">
        <v>33</v>
      </c>
      <c r="B235" s="17" t="s">
        <v>879</v>
      </c>
      <c r="C235" s="50" t="s">
        <v>106</v>
      </c>
      <c r="D235" t="s">
        <v>692</v>
      </c>
      <c r="F235" s="55" t="s">
        <v>1345</v>
      </c>
      <c r="G235" s="9" t="s">
        <v>820</v>
      </c>
      <c r="H235">
        <v>1</v>
      </c>
      <c r="I235">
        <v>0</v>
      </c>
      <c r="J235" s="34">
        <v>0</v>
      </c>
      <c r="K235">
        <f>+Tabla323[[#This Row],[BALANCE INICIAL]]+Tabla323[[#This Row],[ENTRADAS]]-Tabla323[[#This Row],[SALIDAS]]</f>
        <v>1</v>
      </c>
      <c r="L235" s="2">
        <v>1850</v>
      </c>
      <c r="M235" s="2">
        <f>+Tabla323[[#This Row],[BALANCE INICIAL]]*Tabla323[[#This Row],[PRECIO]]</f>
        <v>1850</v>
      </c>
      <c r="N235" s="2">
        <f>+Tabla323[[#This Row],[ENTRADAS]]*Tabla323[[#This Row],[PRECIO]]</f>
        <v>0</v>
      </c>
      <c r="O235" s="2">
        <f>+Tabla323[[#This Row],[SALIDAS]]*Tabla323[[#This Row],[PRECIO]]</f>
        <v>0</v>
      </c>
      <c r="P235" s="2">
        <f>+Tabla323[[#This Row],[BALANCE INICIAL2]]+Tabla323[[#This Row],[ENTRADAS3]]-Tabla323[[#This Row],[SALIDAS4]]</f>
        <v>1850</v>
      </c>
    </row>
    <row r="236" spans="1:16">
      <c r="A236" s="13" t="s">
        <v>33</v>
      </c>
      <c r="B236" s="17" t="s">
        <v>879</v>
      </c>
      <c r="C236" s="50" t="s">
        <v>106</v>
      </c>
      <c r="D236" t="s">
        <v>693</v>
      </c>
      <c r="F236" s="55" t="s">
        <v>1345</v>
      </c>
      <c r="G236" s="9" t="s">
        <v>820</v>
      </c>
      <c r="H236">
        <v>8</v>
      </c>
      <c r="I236">
        <v>0</v>
      </c>
      <c r="J236" s="34">
        <v>0</v>
      </c>
      <c r="K236">
        <f>+Tabla323[[#This Row],[BALANCE INICIAL]]+Tabla323[[#This Row],[ENTRADAS]]-Tabla323[[#This Row],[SALIDAS]]</f>
        <v>8</v>
      </c>
      <c r="L236" s="2">
        <v>900</v>
      </c>
      <c r="M236" s="2">
        <f>+Tabla323[[#This Row],[BALANCE INICIAL]]*Tabla323[[#This Row],[PRECIO]]</f>
        <v>7200</v>
      </c>
      <c r="N236" s="2">
        <f>+Tabla323[[#This Row],[ENTRADAS]]*Tabla323[[#This Row],[PRECIO]]</f>
        <v>0</v>
      </c>
      <c r="O236" s="2">
        <f>+Tabla323[[#This Row],[SALIDAS]]*Tabla323[[#This Row],[PRECIO]]</f>
        <v>0</v>
      </c>
      <c r="P236" s="2">
        <f>+Tabla323[[#This Row],[BALANCE INICIAL2]]+Tabla323[[#This Row],[ENTRADAS3]]-Tabla323[[#This Row],[SALIDAS4]]</f>
        <v>7200</v>
      </c>
    </row>
    <row r="237" spans="1:16" ht="15.75" customHeight="1">
      <c r="A237" s="13" t="s">
        <v>33</v>
      </c>
      <c r="B237" s="17" t="s">
        <v>879</v>
      </c>
      <c r="C237" s="50" t="s">
        <v>106</v>
      </c>
      <c r="D237" t="s">
        <v>1084</v>
      </c>
      <c r="F237" s="55" t="s">
        <v>1345</v>
      </c>
      <c r="G237" s="9" t="s">
        <v>825</v>
      </c>
      <c r="H237">
        <v>110</v>
      </c>
      <c r="I237">
        <v>0</v>
      </c>
      <c r="J237" s="34">
        <v>34</v>
      </c>
      <c r="K237">
        <f>+Tabla323[[#This Row],[BALANCE INICIAL]]+Tabla323[[#This Row],[ENTRADAS]]-Tabla323[[#This Row],[SALIDAS]]</f>
        <v>76</v>
      </c>
      <c r="L237" s="2">
        <v>74</v>
      </c>
      <c r="M237" s="2">
        <f>+Tabla323[[#This Row],[BALANCE INICIAL]]*Tabla323[[#This Row],[PRECIO]]</f>
        <v>8140</v>
      </c>
      <c r="N237" s="2">
        <f>+Tabla323[[#This Row],[ENTRADAS]]*Tabla323[[#This Row],[PRECIO]]</f>
        <v>0</v>
      </c>
      <c r="O237" s="2">
        <f>+Tabla323[[#This Row],[SALIDAS]]*Tabla323[[#This Row],[PRECIO]]</f>
        <v>2516</v>
      </c>
      <c r="P237" s="2">
        <f>+Tabla323[[#This Row],[BALANCE INICIAL2]]+Tabla323[[#This Row],[ENTRADAS3]]-Tabla323[[#This Row],[SALIDAS4]]</f>
        <v>5624</v>
      </c>
    </row>
    <row r="238" spans="1:16">
      <c r="A238" s="13" t="s">
        <v>33</v>
      </c>
      <c r="B238" s="17" t="s">
        <v>879</v>
      </c>
      <c r="C238" s="50" t="s">
        <v>106</v>
      </c>
      <c r="D238" t="s">
        <v>694</v>
      </c>
      <c r="F238" s="55" t="s">
        <v>1345</v>
      </c>
      <c r="G238" s="9" t="s">
        <v>820</v>
      </c>
      <c r="H238">
        <v>2</v>
      </c>
      <c r="I238">
        <v>0</v>
      </c>
      <c r="J238" s="34">
        <v>0</v>
      </c>
      <c r="K238">
        <f>+Tabla323[[#This Row],[BALANCE INICIAL]]+Tabla323[[#This Row],[ENTRADAS]]-Tabla323[[#This Row],[SALIDAS]]</f>
        <v>2</v>
      </c>
      <c r="L238" s="2">
        <v>290</v>
      </c>
      <c r="M238" s="2">
        <f>+Tabla323[[#This Row],[BALANCE INICIAL]]*Tabla323[[#This Row],[PRECIO]]</f>
        <v>580</v>
      </c>
      <c r="N238" s="2">
        <f>+Tabla323[[#This Row],[ENTRADAS]]*Tabla323[[#This Row],[PRECIO]]</f>
        <v>0</v>
      </c>
      <c r="O238" s="2">
        <f>+Tabla323[[#This Row],[SALIDAS]]*Tabla323[[#This Row],[PRECIO]]</f>
        <v>0</v>
      </c>
      <c r="P238" s="2">
        <f>+Tabla323[[#This Row],[BALANCE INICIAL2]]+Tabla323[[#This Row],[ENTRADAS3]]-Tabla323[[#This Row],[SALIDAS4]]</f>
        <v>580</v>
      </c>
    </row>
    <row r="239" spans="1:16">
      <c r="A239" s="9" t="s">
        <v>59</v>
      </c>
      <c r="B239" s="17" t="s">
        <v>880</v>
      </c>
      <c r="C239" s="50" t="s">
        <v>107</v>
      </c>
      <c r="D239" t="s">
        <v>696</v>
      </c>
      <c r="F239" s="55" t="s">
        <v>1345</v>
      </c>
      <c r="G239" s="9" t="s">
        <v>820</v>
      </c>
      <c r="H239">
        <v>1</v>
      </c>
      <c r="I239">
        <v>0</v>
      </c>
      <c r="J239" s="34">
        <v>0</v>
      </c>
      <c r="K239">
        <f>+Tabla323[[#This Row],[BALANCE INICIAL]]+Tabla323[[#This Row],[ENTRADAS]]-Tabla323[[#This Row],[SALIDAS]]</f>
        <v>1</v>
      </c>
      <c r="L239" s="2">
        <v>395</v>
      </c>
      <c r="M239" s="2">
        <f>+Tabla323[[#This Row],[BALANCE INICIAL]]*Tabla323[[#This Row],[PRECIO]]</f>
        <v>395</v>
      </c>
      <c r="N239" s="2">
        <f>+Tabla323[[#This Row],[ENTRADAS]]*Tabla323[[#This Row],[PRECIO]]</f>
        <v>0</v>
      </c>
      <c r="O239" s="2">
        <f>+Tabla323[[#This Row],[SALIDAS]]*Tabla323[[#This Row],[PRECIO]]</f>
        <v>0</v>
      </c>
      <c r="P239" s="2">
        <f>+Tabla323[[#This Row],[BALANCE INICIAL2]]+Tabla323[[#This Row],[ENTRADAS3]]-Tabla323[[#This Row],[SALIDAS4]]</f>
        <v>395</v>
      </c>
    </row>
    <row r="240" spans="1:16">
      <c r="A240" s="9" t="s">
        <v>31</v>
      </c>
      <c r="B240" s="47" t="s">
        <v>897</v>
      </c>
      <c r="C240" s="50" t="s">
        <v>69</v>
      </c>
      <c r="D240" t="s">
        <v>1138</v>
      </c>
      <c r="F240" s="55" t="s">
        <v>1345</v>
      </c>
      <c r="G240" s="9" t="s">
        <v>1276</v>
      </c>
      <c r="H240">
        <v>9</v>
      </c>
      <c r="I240">
        <v>0</v>
      </c>
      <c r="J240" s="34">
        <v>2</v>
      </c>
      <c r="K240">
        <f>+Tabla323[[#This Row],[BALANCE INICIAL]]+Tabla323[[#This Row],[ENTRADAS]]-Tabla323[[#This Row],[SALIDAS]]</f>
        <v>7</v>
      </c>
      <c r="L240" s="2">
        <v>810</v>
      </c>
      <c r="M240" s="2">
        <f>+Tabla323[[#This Row],[BALANCE INICIAL]]*Tabla323[[#This Row],[PRECIO]]</f>
        <v>7290</v>
      </c>
      <c r="N240" s="2">
        <f>+Tabla323[[#This Row],[ENTRADAS]]*Tabla323[[#This Row],[PRECIO]]</f>
        <v>0</v>
      </c>
      <c r="O240" s="2">
        <f>+Tabla323[[#This Row],[SALIDAS]]*Tabla323[[#This Row],[PRECIO]]</f>
        <v>1620</v>
      </c>
      <c r="P240" s="2">
        <f>+Tabla323[[#This Row],[BALANCE INICIAL2]]+Tabla323[[#This Row],[ENTRADAS3]]-Tabla323[[#This Row],[SALIDAS4]]</f>
        <v>5670</v>
      </c>
    </row>
    <row r="241" spans="1:16">
      <c r="A241" s="35" t="s">
        <v>27</v>
      </c>
      <c r="B241" s="17" t="s">
        <v>889</v>
      </c>
      <c r="C241" s="51" t="s">
        <v>1139</v>
      </c>
      <c r="D241" t="s">
        <v>1273</v>
      </c>
      <c r="F241" s="55" t="s">
        <v>1345</v>
      </c>
      <c r="G241" s="9" t="s">
        <v>820</v>
      </c>
      <c r="H241">
        <v>0</v>
      </c>
      <c r="I241">
        <v>0</v>
      </c>
      <c r="J241" s="34">
        <v>0</v>
      </c>
      <c r="K241">
        <f>+Tabla323[[#This Row],[BALANCE INICIAL]]+Tabla323[[#This Row],[ENTRADAS]]-Tabla323[[#This Row],[SALIDAS]]</f>
        <v>0</v>
      </c>
      <c r="L241" s="2">
        <v>5.5</v>
      </c>
      <c r="M241" s="2">
        <f>+Tabla323[[#This Row],[BALANCE INICIAL]]*Tabla323[[#This Row],[PRECIO]]</f>
        <v>0</v>
      </c>
      <c r="N241" s="2">
        <f>+Tabla323[[#This Row],[ENTRADAS]]*Tabla323[[#This Row],[PRECIO]]</f>
        <v>0</v>
      </c>
      <c r="O241" s="2">
        <f>+Tabla323[[#This Row],[SALIDAS]]*Tabla323[[#This Row],[PRECIO]]</f>
        <v>0</v>
      </c>
      <c r="P241" s="2">
        <f>+Tabla323[[#This Row],[BALANCE INICIAL2]]+Tabla323[[#This Row],[ENTRADAS3]]-Tabla323[[#This Row],[SALIDAS4]]</f>
        <v>0</v>
      </c>
    </row>
    <row r="242" spans="1:16" ht="15" customHeight="1">
      <c r="A242" s="35" t="s">
        <v>27</v>
      </c>
      <c r="B242" s="17" t="s">
        <v>889</v>
      </c>
      <c r="C242" s="51" t="s">
        <v>1139</v>
      </c>
      <c r="D242" t="s">
        <v>1396</v>
      </c>
      <c r="F242" s="55" t="s">
        <v>1345</v>
      </c>
      <c r="G242" s="9" t="s">
        <v>820</v>
      </c>
      <c r="H242">
        <v>1000</v>
      </c>
      <c r="I242">
        <v>0</v>
      </c>
      <c r="J242" s="34">
        <v>0</v>
      </c>
      <c r="K242">
        <f>+Tabla323[[#This Row],[BALANCE INICIAL]]+Tabla323[[#This Row],[ENTRADAS]]-Tabla323[[#This Row],[SALIDAS]]</f>
        <v>1000</v>
      </c>
      <c r="L242" s="2">
        <v>7.28</v>
      </c>
      <c r="M242" s="2">
        <f>+Tabla323[[#This Row],[BALANCE INICIAL]]*Tabla323[[#This Row],[PRECIO]]</f>
        <v>7280</v>
      </c>
      <c r="N242" s="2">
        <f>+Tabla323[[#This Row],[ENTRADAS]]*Tabla323[[#This Row],[PRECIO]]</f>
        <v>0</v>
      </c>
      <c r="O242" s="2">
        <f>+Tabla323[[#This Row],[SALIDAS]]*Tabla323[[#This Row],[PRECIO]]</f>
        <v>0</v>
      </c>
      <c r="P242" s="2">
        <f>+Tabla323[[#This Row],[BALANCE INICIAL2]]+Tabla323[[#This Row],[ENTRADAS3]]-Tabla323[[#This Row],[SALIDAS4]]</f>
        <v>7280</v>
      </c>
    </row>
    <row r="243" spans="1:16" ht="12.75" customHeight="1">
      <c r="A243" s="35" t="s">
        <v>27</v>
      </c>
      <c r="B243" s="17" t="s">
        <v>889</v>
      </c>
      <c r="C243" s="51" t="s">
        <v>1139</v>
      </c>
      <c r="D243" t="s">
        <v>1439</v>
      </c>
      <c r="F243" s="55" t="s">
        <v>1345</v>
      </c>
      <c r="G243" s="9" t="s">
        <v>820</v>
      </c>
      <c r="H243">
        <v>0</v>
      </c>
      <c r="I243">
        <v>0</v>
      </c>
      <c r="J243" s="34">
        <v>0</v>
      </c>
      <c r="K243">
        <f>+Tabla323[[#This Row],[BALANCE INICIAL]]+Tabla323[[#This Row],[ENTRADAS]]-Tabla323[[#This Row],[SALIDAS]]</f>
        <v>0</v>
      </c>
      <c r="L243" s="2">
        <v>5.7</v>
      </c>
      <c r="M243" s="2">
        <f>+Tabla323[[#This Row],[BALANCE INICIAL]]*Tabla323[[#This Row],[PRECIO]]</f>
        <v>0</v>
      </c>
      <c r="N243" s="2">
        <f>+Tabla323[[#This Row],[ENTRADAS]]*Tabla323[[#This Row],[PRECIO]]</f>
        <v>0</v>
      </c>
      <c r="O243" s="2">
        <f>+Tabla323[[#This Row],[SALIDAS]]*Tabla323[[#This Row],[PRECIO]]</f>
        <v>0</v>
      </c>
      <c r="P243" s="2">
        <f>+Tabla323[[#This Row],[BALANCE INICIAL2]]+Tabla323[[#This Row],[ENTRADAS3]]-Tabla323[[#This Row],[SALIDAS4]]</f>
        <v>0</v>
      </c>
    </row>
    <row r="244" spans="1:16" ht="15.75" customHeight="1">
      <c r="A244" s="35" t="s">
        <v>27</v>
      </c>
      <c r="B244" s="17" t="s">
        <v>889</v>
      </c>
      <c r="C244" s="51" t="s">
        <v>1139</v>
      </c>
      <c r="D244" t="s">
        <v>1450</v>
      </c>
      <c r="F244" s="55" t="s">
        <v>1345</v>
      </c>
      <c r="G244" s="9" t="s">
        <v>820</v>
      </c>
      <c r="H244">
        <v>200</v>
      </c>
      <c r="I244">
        <v>0</v>
      </c>
      <c r="J244" s="34">
        <v>0</v>
      </c>
      <c r="K244">
        <f>+Tabla323[[#This Row],[BALANCE INICIAL]]+Tabla323[[#This Row],[ENTRADAS]]-Tabla323[[#This Row],[SALIDAS]]</f>
        <v>200</v>
      </c>
      <c r="L244" s="2">
        <v>40</v>
      </c>
      <c r="M244" s="2">
        <f>+Tabla323[[#This Row],[BALANCE INICIAL]]*Tabla323[[#This Row],[PRECIO]]</f>
        <v>8000</v>
      </c>
      <c r="N244" s="2">
        <f>+Tabla323[[#This Row],[ENTRADAS]]*Tabla323[[#This Row],[PRECIO]]</f>
        <v>0</v>
      </c>
      <c r="O244" s="2">
        <f>+Tabla323[[#This Row],[SALIDAS]]*Tabla323[[#This Row],[PRECIO]]</f>
        <v>0</v>
      </c>
      <c r="P244" s="2">
        <f>+Tabla323[[#This Row],[BALANCE INICIAL2]]+Tabla323[[#This Row],[ENTRADAS3]]-Tabla323[[#This Row],[SALIDAS4]]</f>
        <v>8000</v>
      </c>
    </row>
    <row r="245" spans="1:16" ht="13.5" customHeight="1">
      <c r="A245" s="13" t="s">
        <v>27</v>
      </c>
      <c r="B245" s="53" t="s">
        <v>889</v>
      </c>
      <c r="C245" s="51" t="s">
        <v>1139</v>
      </c>
      <c r="D245" t="s">
        <v>1442</v>
      </c>
      <c r="F245" s="55" t="s">
        <v>1345</v>
      </c>
      <c r="G245" s="9" t="s">
        <v>820</v>
      </c>
      <c r="H245">
        <v>3</v>
      </c>
      <c r="I245">
        <v>0</v>
      </c>
      <c r="J245" s="34">
        <v>0</v>
      </c>
      <c r="K245">
        <f>+Tabla323[[#This Row],[BALANCE INICIAL]]+Tabla323[[#This Row],[ENTRADAS]]-Tabla323[[#This Row],[SALIDAS]]</f>
        <v>3</v>
      </c>
      <c r="L245" s="2">
        <v>87</v>
      </c>
      <c r="M245" s="2">
        <f>+Tabla323[[#This Row],[BALANCE INICIAL]]*Tabla323[[#This Row],[PRECIO]]</f>
        <v>261</v>
      </c>
      <c r="N245" s="2">
        <f>+Tabla323[[#This Row],[ENTRADAS]]*Tabla323[[#This Row],[PRECIO]]</f>
        <v>0</v>
      </c>
      <c r="O245" s="2">
        <f>+Tabla323[[#This Row],[SALIDAS]]*Tabla323[[#This Row],[PRECIO]]</f>
        <v>0</v>
      </c>
      <c r="P245" s="2">
        <f>+Tabla323[[#This Row],[BALANCE INICIAL2]]+Tabla323[[#This Row],[ENTRADAS3]]-Tabla323[[#This Row],[SALIDAS4]]</f>
        <v>261</v>
      </c>
    </row>
    <row r="246" spans="1:16" ht="15.75" customHeight="1">
      <c r="A246" s="39" t="s">
        <v>28</v>
      </c>
      <c r="B246" s="40" t="s">
        <v>884</v>
      </c>
      <c r="C246" s="52" t="s">
        <v>74</v>
      </c>
      <c r="D246" t="s">
        <v>1274</v>
      </c>
      <c r="F246" s="55" t="s">
        <v>1345</v>
      </c>
      <c r="G246" s="9" t="s">
        <v>820</v>
      </c>
      <c r="H246">
        <v>5</v>
      </c>
      <c r="I246">
        <v>0</v>
      </c>
      <c r="J246" s="34">
        <v>0</v>
      </c>
      <c r="K246">
        <f>+Tabla323[[#This Row],[BALANCE INICIAL]]+Tabla323[[#This Row],[ENTRADAS]]-Tabla323[[#This Row],[SALIDAS]]</f>
        <v>5</v>
      </c>
      <c r="L246" s="2">
        <v>83.19</v>
      </c>
      <c r="M246" s="2">
        <f>+Tabla323[[#This Row],[BALANCE INICIAL]]*Tabla323[[#This Row],[PRECIO]]</f>
        <v>415.95</v>
      </c>
      <c r="N246" s="2">
        <f>+Tabla323[[#This Row],[ENTRADAS]]*Tabla323[[#This Row],[PRECIO]]</f>
        <v>0</v>
      </c>
      <c r="O246" s="2">
        <f>+Tabla323[[#This Row],[SALIDAS]]*Tabla323[[#This Row],[PRECIO]]</f>
        <v>0</v>
      </c>
      <c r="P246" s="2">
        <f>+Tabla323[[#This Row],[BALANCE INICIAL2]]+Tabla323[[#This Row],[ENTRADAS3]]-Tabla323[[#This Row],[SALIDAS4]]</f>
        <v>415.95</v>
      </c>
    </row>
    <row r="247" spans="1:16" ht="14.25" customHeight="1">
      <c r="A247" s="9" t="s">
        <v>34</v>
      </c>
      <c r="B247" s="47" t="s">
        <v>877</v>
      </c>
      <c r="C247" s="50" t="s">
        <v>80</v>
      </c>
      <c r="D247" t="s">
        <v>197</v>
      </c>
      <c r="F247" s="55" t="s">
        <v>1345</v>
      </c>
      <c r="G247" s="9" t="s">
        <v>820</v>
      </c>
      <c r="H247">
        <v>90</v>
      </c>
      <c r="I247">
        <v>0</v>
      </c>
      <c r="J247" s="34">
        <v>0</v>
      </c>
      <c r="K247">
        <f>+Tabla323[[#This Row],[BALANCE INICIAL]]+Tabla323[[#This Row],[ENTRADAS]]-Tabla323[[#This Row],[SALIDAS]]</f>
        <v>90</v>
      </c>
      <c r="L247" s="2">
        <v>170</v>
      </c>
      <c r="M247" s="2">
        <f>+Tabla323[[#This Row],[BALANCE INICIAL]]*Tabla323[[#This Row],[PRECIO]]</f>
        <v>15300</v>
      </c>
      <c r="N247" s="2">
        <f>+Tabla323[[#This Row],[ENTRADAS]]*Tabla323[[#This Row],[PRECIO]]</f>
        <v>0</v>
      </c>
      <c r="O247" s="2">
        <f>+Tabla323[[#This Row],[SALIDAS]]*Tabla323[[#This Row],[PRECIO]]</f>
        <v>0</v>
      </c>
      <c r="P247" s="2">
        <f>+Tabla323[[#This Row],[BALANCE INICIAL2]]+Tabla323[[#This Row],[ENTRADAS3]]-Tabla323[[#This Row],[SALIDAS4]]</f>
        <v>15300</v>
      </c>
    </row>
    <row r="248" spans="1:16" ht="15.75" customHeight="1">
      <c r="A248" s="9" t="s">
        <v>59</v>
      </c>
      <c r="B248" s="17" t="s">
        <v>880</v>
      </c>
      <c r="C248" s="50" t="s">
        <v>107</v>
      </c>
      <c r="D248" t="s">
        <v>697</v>
      </c>
      <c r="F248" s="55" t="s">
        <v>1345</v>
      </c>
      <c r="G248" s="9" t="s">
        <v>820</v>
      </c>
      <c r="H248">
        <v>1</v>
      </c>
      <c r="I248">
        <v>0</v>
      </c>
      <c r="J248" s="34">
        <v>0</v>
      </c>
      <c r="K248">
        <f>+Tabla323[[#This Row],[BALANCE INICIAL]]+Tabla323[[#This Row],[ENTRADAS]]-Tabla323[[#This Row],[SALIDAS]]</f>
        <v>1</v>
      </c>
      <c r="L248" s="2">
        <v>100</v>
      </c>
      <c r="M248" s="2">
        <f>+Tabla323[[#This Row],[BALANCE INICIAL]]*Tabla323[[#This Row],[PRECIO]]</f>
        <v>100</v>
      </c>
      <c r="N248" s="2">
        <f>+Tabla323[[#This Row],[ENTRADAS]]*Tabla323[[#This Row],[PRECIO]]</f>
        <v>0</v>
      </c>
      <c r="O248" s="2">
        <f>+Tabla323[[#This Row],[SALIDAS]]*Tabla323[[#This Row],[PRECIO]]</f>
        <v>0</v>
      </c>
      <c r="P248" s="2">
        <f>+Tabla323[[#This Row],[BALANCE INICIAL2]]+Tabla323[[#This Row],[ENTRADAS3]]-Tabla323[[#This Row],[SALIDAS4]]</f>
        <v>100</v>
      </c>
    </row>
    <row r="249" spans="1:16" ht="15.75" customHeight="1">
      <c r="A249" s="39" t="s">
        <v>28</v>
      </c>
      <c r="B249" s="40" t="s">
        <v>884</v>
      </c>
      <c r="C249" s="52" t="s">
        <v>74</v>
      </c>
      <c r="D249" t="s">
        <v>198</v>
      </c>
      <c r="F249" s="55" t="s">
        <v>1345</v>
      </c>
      <c r="G249" s="9" t="s">
        <v>820</v>
      </c>
      <c r="H249">
        <v>73</v>
      </c>
      <c r="I249">
        <v>0</v>
      </c>
      <c r="J249" s="34">
        <v>0</v>
      </c>
      <c r="K249">
        <f>+Tabla323[[#This Row],[BALANCE INICIAL]]+Tabla323[[#This Row],[ENTRADAS]]-Tabla323[[#This Row],[SALIDAS]]</f>
        <v>73</v>
      </c>
      <c r="L249" s="2">
        <v>189.61</v>
      </c>
      <c r="M249" s="2">
        <f>+Tabla323[[#This Row],[BALANCE INICIAL]]*Tabla323[[#This Row],[PRECIO]]</f>
        <v>13841.53</v>
      </c>
      <c r="N249" s="2">
        <f>+Tabla323[[#This Row],[ENTRADAS]]*Tabla323[[#This Row],[PRECIO]]</f>
        <v>0</v>
      </c>
      <c r="O249" s="2">
        <f>+Tabla323[[#This Row],[SALIDAS]]*Tabla323[[#This Row],[PRECIO]]</f>
        <v>0</v>
      </c>
      <c r="P249" s="2">
        <f>+Tabla323[[#This Row],[BALANCE INICIAL2]]+Tabla323[[#This Row],[ENTRADAS3]]-Tabla323[[#This Row],[SALIDAS4]]</f>
        <v>13841.53</v>
      </c>
    </row>
    <row r="250" spans="1:16" ht="16.5" customHeight="1">
      <c r="A250" s="9" t="s">
        <v>34</v>
      </c>
      <c r="B250" s="47" t="s">
        <v>877</v>
      </c>
      <c r="C250" s="50" t="s">
        <v>80</v>
      </c>
      <c r="D250" t="s">
        <v>199</v>
      </c>
      <c r="F250" s="55" t="s">
        <v>1345</v>
      </c>
      <c r="G250" s="9" t="s">
        <v>820</v>
      </c>
      <c r="H250">
        <v>0</v>
      </c>
      <c r="I250">
        <v>0</v>
      </c>
      <c r="J250" s="34">
        <v>0</v>
      </c>
      <c r="K250">
        <f>+Tabla323[[#This Row],[BALANCE INICIAL]]+Tabla323[[#This Row],[ENTRADAS]]-Tabla323[[#This Row],[SALIDAS]]</f>
        <v>0</v>
      </c>
      <c r="L250" s="2">
        <v>850</v>
      </c>
      <c r="M250" s="2">
        <f>+Tabla323[[#This Row],[BALANCE INICIAL]]*Tabla323[[#This Row],[PRECIO]]</f>
        <v>0</v>
      </c>
      <c r="N250" s="2">
        <f>+Tabla323[[#This Row],[ENTRADAS]]*Tabla323[[#This Row],[PRECIO]]</f>
        <v>0</v>
      </c>
      <c r="O250" s="2">
        <f>+Tabla323[[#This Row],[SALIDAS]]*Tabla323[[#This Row],[PRECIO]]</f>
        <v>0</v>
      </c>
      <c r="P250" s="2">
        <f>+Tabla323[[#This Row],[BALANCE INICIAL2]]+Tabla323[[#This Row],[ENTRADAS3]]-Tabla323[[#This Row],[SALIDAS4]]</f>
        <v>0</v>
      </c>
    </row>
    <row r="251" spans="1:16" ht="16.5" customHeight="1">
      <c r="A251" s="39" t="s">
        <v>28</v>
      </c>
      <c r="B251" s="40" t="s">
        <v>884</v>
      </c>
      <c r="C251" s="52" t="s">
        <v>74</v>
      </c>
      <c r="D251" t="s">
        <v>1440</v>
      </c>
      <c r="F251" s="55" t="s">
        <v>1345</v>
      </c>
      <c r="G251" s="9" t="s">
        <v>820</v>
      </c>
      <c r="H251">
        <v>21</v>
      </c>
      <c r="I251">
        <v>0</v>
      </c>
      <c r="J251" s="34">
        <v>1</v>
      </c>
      <c r="K251">
        <f>+Tabla323[[#This Row],[BALANCE INICIAL]]+Tabla323[[#This Row],[ENTRADAS]]-Tabla323[[#This Row],[SALIDAS]]</f>
        <v>20</v>
      </c>
      <c r="L251" s="2">
        <v>76.599999999999994</v>
      </c>
      <c r="M251" s="2">
        <f>+Tabla323[[#This Row],[BALANCE INICIAL]]*Tabla323[[#This Row],[PRECIO]]</f>
        <v>1608.6</v>
      </c>
      <c r="N251" s="2">
        <f>+Tabla323[[#This Row],[ENTRADAS]]*Tabla323[[#This Row],[PRECIO]]</f>
        <v>0</v>
      </c>
      <c r="O251" s="2">
        <f>+Tabla323[[#This Row],[SALIDAS]]*Tabla323[[#This Row],[PRECIO]]</f>
        <v>76.599999999999994</v>
      </c>
      <c r="P251" s="2">
        <f>+Tabla323[[#This Row],[BALANCE INICIAL2]]+Tabla323[[#This Row],[ENTRADAS3]]-Tabla323[[#This Row],[SALIDAS4]]</f>
        <v>1532</v>
      </c>
    </row>
    <row r="252" spans="1:16">
      <c r="A252" s="39" t="s">
        <v>28</v>
      </c>
      <c r="B252" s="40" t="s">
        <v>884</v>
      </c>
      <c r="C252" s="52" t="s">
        <v>74</v>
      </c>
      <c r="D252" t="s">
        <v>1441</v>
      </c>
      <c r="F252" s="55" t="s">
        <v>1345</v>
      </c>
      <c r="G252" s="9" t="s">
        <v>820</v>
      </c>
      <c r="H252">
        <v>13</v>
      </c>
      <c r="I252">
        <v>0</v>
      </c>
      <c r="J252" s="34">
        <v>0</v>
      </c>
      <c r="K252">
        <f>+Tabla323[[#This Row],[BALANCE INICIAL]]+Tabla323[[#This Row],[ENTRADAS]]-Tabla323[[#This Row],[SALIDAS]]</f>
        <v>13</v>
      </c>
      <c r="L252" s="2">
        <v>22.89</v>
      </c>
      <c r="M252" s="2">
        <f>+Tabla323[[#This Row],[BALANCE INICIAL]]*Tabla323[[#This Row],[PRECIO]]</f>
        <v>297.57</v>
      </c>
      <c r="N252" s="2">
        <f>+Tabla323[[#This Row],[ENTRADAS]]*Tabla323[[#This Row],[PRECIO]]</f>
        <v>0</v>
      </c>
      <c r="O252" s="2">
        <f>+Tabla323[[#This Row],[SALIDAS]]*Tabla323[[#This Row],[PRECIO]]</f>
        <v>0</v>
      </c>
      <c r="P252" s="2">
        <f>+Tabla323[[#This Row],[BALANCE INICIAL2]]+Tabla323[[#This Row],[ENTRADAS3]]-Tabla323[[#This Row],[SALIDAS4]]</f>
        <v>297.57</v>
      </c>
    </row>
    <row r="253" spans="1:16">
      <c r="A253" s="9" t="s">
        <v>24</v>
      </c>
      <c r="B253" s="17" t="s">
        <v>875</v>
      </c>
      <c r="C253" s="50" t="s">
        <v>64</v>
      </c>
      <c r="D253" t="s">
        <v>1275</v>
      </c>
      <c r="F253" s="55" t="s">
        <v>1345</v>
      </c>
      <c r="G253" s="9" t="s">
        <v>866</v>
      </c>
      <c r="H253">
        <v>10</v>
      </c>
      <c r="I253">
        <v>0</v>
      </c>
      <c r="J253" s="34">
        <v>0</v>
      </c>
      <c r="K253">
        <f>+Tabla323[[#This Row],[BALANCE INICIAL]]+Tabla323[[#This Row],[ENTRADAS]]-Tabla323[[#This Row],[SALIDAS]]</f>
        <v>10</v>
      </c>
      <c r="L253" s="2">
        <v>553.22</v>
      </c>
      <c r="M253" s="2">
        <f>+Tabla323[[#This Row],[BALANCE INICIAL]]*Tabla323[[#This Row],[PRECIO]]</f>
        <v>5532.2000000000007</v>
      </c>
      <c r="N253" s="2">
        <f>+Tabla323[[#This Row],[ENTRADAS]]*Tabla323[[#This Row],[PRECIO]]</f>
        <v>0</v>
      </c>
      <c r="O253" s="2">
        <f>+Tabla323[[#This Row],[SALIDAS]]*Tabla323[[#This Row],[PRECIO]]</f>
        <v>0</v>
      </c>
      <c r="P253" s="2">
        <f>+Tabla323[[#This Row],[BALANCE INICIAL2]]+Tabla323[[#This Row],[ENTRADAS3]]-Tabla323[[#This Row],[SALIDAS4]]</f>
        <v>5532.2000000000007</v>
      </c>
    </row>
    <row r="254" spans="1:16">
      <c r="A254" s="9" t="s">
        <v>29</v>
      </c>
      <c r="B254" s="47" t="s">
        <v>878</v>
      </c>
      <c r="C254" s="50" t="s">
        <v>102</v>
      </c>
      <c r="D254" t="s">
        <v>555</v>
      </c>
      <c r="F254" s="55" t="s">
        <v>1345</v>
      </c>
      <c r="G254" s="9" t="s">
        <v>865</v>
      </c>
      <c r="H254">
        <v>1</v>
      </c>
      <c r="I254">
        <v>0</v>
      </c>
      <c r="J254" s="34">
        <v>1</v>
      </c>
      <c r="K254">
        <f>+Tabla323[[#This Row],[BALANCE INICIAL]]+Tabla323[[#This Row],[ENTRADAS]]-Tabla323[[#This Row],[SALIDAS]]</f>
        <v>0</v>
      </c>
      <c r="L254" s="2">
        <v>790.77</v>
      </c>
      <c r="M254" s="2">
        <f>+Tabla323[[#This Row],[BALANCE INICIAL]]*Tabla323[[#This Row],[PRECIO]]</f>
        <v>790.77</v>
      </c>
      <c r="N254" s="2">
        <f>+Tabla323[[#This Row],[ENTRADAS]]*Tabla323[[#This Row],[PRECIO]]</f>
        <v>0</v>
      </c>
      <c r="O254" s="2">
        <f>+Tabla323[[#This Row],[SALIDAS]]*Tabla323[[#This Row],[PRECIO]]</f>
        <v>790.77</v>
      </c>
      <c r="P254" s="2">
        <f>+Tabla323[[#This Row],[BALANCE INICIAL2]]+Tabla323[[#This Row],[ENTRADAS3]]-Tabla323[[#This Row],[SALIDAS4]]</f>
        <v>0</v>
      </c>
    </row>
    <row r="255" spans="1:16">
      <c r="A255" s="9" t="s">
        <v>31</v>
      </c>
      <c r="B255" s="47" t="s">
        <v>897</v>
      </c>
      <c r="C255" s="50" t="s">
        <v>69</v>
      </c>
      <c r="D255" t="s">
        <v>1018</v>
      </c>
      <c r="E255" t="s">
        <v>1020</v>
      </c>
      <c r="F255" s="55" t="s">
        <v>1345</v>
      </c>
      <c r="G255" s="9" t="s">
        <v>820</v>
      </c>
      <c r="H255">
        <v>125</v>
      </c>
      <c r="I255">
        <v>0</v>
      </c>
      <c r="J255" s="34">
        <v>0</v>
      </c>
      <c r="K255">
        <f>+Tabla323[[#This Row],[BALANCE INICIAL]]+Tabla323[[#This Row],[ENTRADAS]]-Tabla323[[#This Row],[SALIDAS]]</f>
        <v>125</v>
      </c>
      <c r="L255" s="2">
        <v>110</v>
      </c>
      <c r="M255" s="2">
        <f>+Tabla323[[#This Row],[BALANCE INICIAL]]*Tabla323[[#This Row],[PRECIO]]</f>
        <v>13750</v>
      </c>
      <c r="N255" s="2">
        <f>+Tabla323[[#This Row],[ENTRADAS]]*Tabla323[[#This Row],[PRECIO]]</f>
        <v>0</v>
      </c>
      <c r="O255" s="2">
        <f>+Tabla323[[#This Row],[SALIDAS]]*Tabla323[[#This Row],[PRECIO]]</f>
        <v>0</v>
      </c>
      <c r="P255" s="2">
        <f>+Tabla323[[#This Row],[BALANCE INICIAL2]]+Tabla323[[#This Row],[ENTRADAS3]]-Tabla323[[#This Row],[SALIDAS4]]</f>
        <v>13750</v>
      </c>
    </row>
    <row r="256" spans="1:16">
      <c r="A256" s="9" t="s">
        <v>31</v>
      </c>
      <c r="B256" s="47" t="s">
        <v>897</v>
      </c>
      <c r="C256" s="50" t="s">
        <v>69</v>
      </c>
      <c r="D256" t="s">
        <v>202</v>
      </c>
      <c r="F256" s="55" t="s">
        <v>1345</v>
      </c>
      <c r="G256" s="9" t="s">
        <v>820</v>
      </c>
      <c r="H256">
        <v>127</v>
      </c>
      <c r="I256">
        <v>0</v>
      </c>
      <c r="J256" s="34">
        <v>5</v>
      </c>
      <c r="K256">
        <f>+Tabla323[[#This Row],[BALANCE INICIAL]]+Tabla323[[#This Row],[ENTRADAS]]-Tabla323[[#This Row],[SALIDAS]]</f>
        <v>122</v>
      </c>
      <c r="L256" s="2">
        <v>129.80000000000001</v>
      </c>
      <c r="M256" s="2">
        <f>+Tabla323[[#This Row],[BALANCE INICIAL]]*Tabla323[[#This Row],[PRECIO]]</f>
        <v>16484.600000000002</v>
      </c>
      <c r="N256" s="2">
        <f>+Tabla323[[#This Row],[ENTRADAS]]*Tabla323[[#This Row],[PRECIO]]</f>
        <v>0</v>
      </c>
      <c r="O256" s="2">
        <f>+Tabla323[[#This Row],[SALIDAS]]*Tabla323[[#This Row],[PRECIO]]</f>
        <v>649</v>
      </c>
      <c r="P256" s="2">
        <f>+Tabla323[[#This Row],[BALANCE INICIAL2]]+Tabla323[[#This Row],[ENTRADAS3]]-Tabla323[[#This Row],[SALIDAS4]]</f>
        <v>15835.600000000002</v>
      </c>
    </row>
    <row r="257" spans="1:16">
      <c r="A257" s="9" t="s">
        <v>31</v>
      </c>
      <c r="B257" s="47" t="s">
        <v>897</v>
      </c>
      <c r="C257" s="50" t="s">
        <v>69</v>
      </c>
      <c r="D257" t="s">
        <v>203</v>
      </c>
      <c r="F257" s="55" t="s">
        <v>1345</v>
      </c>
      <c r="G257" s="9" t="s">
        <v>842</v>
      </c>
      <c r="H257">
        <v>115</v>
      </c>
      <c r="I257">
        <v>0</v>
      </c>
      <c r="J257" s="34">
        <v>0</v>
      </c>
      <c r="K257">
        <f>+Tabla323[[#This Row],[BALANCE INICIAL]]+Tabla323[[#This Row],[ENTRADAS]]-Tabla323[[#This Row],[SALIDAS]]</f>
        <v>115</v>
      </c>
      <c r="L257" s="2">
        <v>71.5</v>
      </c>
      <c r="M257" s="2">
        <f>+Tabla323[[#This Row],[BALANCE INICIAL]]*Tabla323[[#This Row],[PRECIO]]</f>
        <v>8222.5</v>
      </c>
      <c r="N257" s="2">
        <f>+Tabla323[[#This Row],[ENTRADAS]]*Tabla323[[#This Row],[PRECIO]]</f>
        <v>0</v>
      </c>
      <c r="O257" s="2">
        <f>+Tabla323[[#This Row],[SALIDAS]]*Tabla323[[#This Row],[PRECIO]]</f>
        <v>0</v>
      </c>
      <c r="P257" s="2">
        <f>+Tabla323[[#This Row],[BALANCE INICIAL2]]+Tabla323[[#This Row],[ENTRADAS3]]-Tabla323[[#This Row],[SALIDAS4]]</f>
        <v>8222.5</v>
      </c>
    </row>
    <row r="258" spans="1:16">
      <c r="A258" s="9" t="s">
        <v>31</v>
      </c>
      <c r="B258" s="47" t="s">
        <v>897</v>
      </c>
      <c r="C258" s="50" t="s">
        <v>69</v>
      </c>
      <c r="D258" t="s">
        <v>1269</v>
      </c>
      <c r="F258" s="55" t="s">
        <v>1345</v>
      </c>
      <c r="G258" s="9" t="s">
        <v>820</v>
      </c>
      <c r="H258">
        <v>6</v>
      </c>
      <c r="I258">
        <v>0</v>
      </c>
      <c r="J258" s="34">
        <v>0</v>
      </c>
      <c r="K258">
        <f>+Tabla323[[#This Row],[BALANCE INICIAL]]+Tabla323[[#This Row],[ENTRADAS]]-Tabla323[[#This Row],[SALIDAS]]</f>
        <v>6</v>
      </c>
      <c r="L258" s="2">
        <v>500</v>
      </c>
      <c r="M258" s="2">
        <f>+Tabla323[[#This Row],[BALANCE INICIAL]]*Tabla323[[#This Row],[PRECIO]]</f>
        <v>3000</v>
      </c>
      <c r="N258" s="2">
        <f>+Tabla323[[#This Row],[ENTRADAS]]*Tabla323[[#This Row],[PRECIO]]</f>
        <v>0</v>
      </c>
      <c r="O258" s="2">
        <f>+Tabla323[[#This Row],[SALIDAS]]*Tabla323[[#This Row],[PRECIO]]</f>
        <v>0</v>
      </c>
      <c r="P258" s="2">
        <f>+Tabla323[[#This Row],[BALANCE INICIAL2]]+Tabla323[[#This Row],[ENTRADAS3]]-Tabla323[[#This Row],[SALIDAS4]]</f>
        <v>3000</v>
      </c>
    </row>
    <row r="259" spans="1:16">
      <c r="A259" s="9" t="s">
        <v>1145</v>
      </c>
      <c r="B259" s="47" t="s">
        <v>885</v>
      </c>
      <c r="C259" s="50" t="s">
        <v>1146</v>
      </c>
      <c r="D259" t="s">
        <v>1270</v>
      </c>
      <c r="F259" s="55" t="s">
        <v>1345</v>
      </c>
      <c r="G259" s="9" t="s">
        <v>820</v>
      </c>
      <c r="H259">
        <v>30</v>
      </c>
      <c r="I259">
        <v>0</v>
      </c>
      <c r="J259" s="34">
        <v>0</v>
      </c>
      <c r="K259">
        <f>+Tabla323[[#This Row],[BALANCE INICIAL]]+Tabla323[[#This Row],[ENTRADAS]]-Tabla323[[#This Row],[SALIDAS]]</f>
        <v>30</v>
      </c>
      <c r="L259" s="2">
        <v>5000</v>
      </c>
      <c r="M259" s="2">
        <f>+Tabla323[[#This Row],[BALANCE INICIAL]]*Tabla323[[#This Row],[PRECIO]]</f>
        <v>150000</v>
      </c>
      <c r="N259" s="2">
        <f>+Tabla323[[#This Row],[ENTRADAS]]*Tabla323[[#This Row],[PRECIO]]</f>
        <v>0</v>
      </c>
      <c r="O259" s="2">
        <f>+Tabla323[[#This Row],[SALIDAS]]*Tabla323[[#This Row],[PRECIO]]</f>
        <v>0</v>
      </c>
      <c r="P259" s="2">
        <f>+Tabla323[[#This Row],[BALANCE INICIAL2]]+Tabla323[[#This Row],[ENTRADAS3]]-Tabla323[[#This Row],[SALIDAS4]]</f>
        <v>150000</v>
      </c>
    </row>
    <row r="260" spans="1:16">
      <c r="A260" s="9" t="s">
        <v>47</v>
      </c>
      <c r="B260" s="47" t="s">
        <v>893</v>
      </c>
      <c r="C260" s="50" t="s">
        <v>94</v>
      </c>
      <c r="D260" t="s">
        <v>380</v>
      </c>
      <c r="F260" s="55" t="s">
        <v>1345</v>
      </c>
      <c r="G260" s="9" t="s">
        <v>825</v>
      </c>
      <c r="H260">
        <v>2</v>
      </c>
      <c r="I260">
        <v>0</v>
      </c>
      <c r="J260" s="34">
        <v>0</v>
      </c>
      <c r="K260">
        <f>+Tabla323[[#This Row],[BALANCE INICIAL]]+Tabla323[[#This Row],[ENTRADAS]]-Tabla323[[#This Row],[SALIDAS]]</f>
        <v>2</v>
      </c>
      <c r="L260" s="2">
        <v>1089</v>
      </c>
      <c r="M260" s="2">
        <f>+Tabla323[[#This Row],[BALANCE INICIAL]]*Tabla323[[#This Row],[PRECIO]]</f>
        <v>2178</v>
      </c>
      <c r="N260" s="2">
        <f>+Tabla323[[#This Row],[ENTRADAS]]*Tabla323[[#This Row],[PRECIO]]</f>
        <v>0</v>
      </c>
      <c r="O260" s="2">
        <f>+Tabla323[[#This Row],[SALIDAS]]*Tabla323[[#This Row],[PRECIO]]</f>
        <v>0</v>
      </c>
      <c r="P260" s="2">
        <f>+Tabla323[[#This Row],[BALANCE INICIAL2]]+Tabla323[[#This Row],[ENTRADAS3]]-Tabla323[[#This Row],[SALIDAS4]]</f>
        <v>2178</v>
      </c>
    </row>
    <row r="261" spans="1:16">
      <c r="A261" s="9" t="s">
        <v>29</v>
      </c>
      <c r="B261" s="47" t="s">
        <v>878</v>
      </c>
      <c r="C261" s="50" t="s">
        <v>102</v>
      </c>
      <c r="D261" t="s">
        <v>556</v>
      </c>
      <c r="F261" s="55" t="s">
        <v>1345</v>
      </c>
      <c r="G261" s="9" t="s">
        <v>834</v>
      </c>
      <c r="H261">
        <v>5</v>
      </c>
      <c r="I261">
        <v>0</v>
      </c>
      <c r="J261" s="34">
        <v>0</v>
      </c>
      <c r="K261">
        <f>+Tabla323[[#This Row],[BALANCE INICIAL]]+Tabla323[[#This Row],[ENTRADAS]]-Tabla323[[#This Row],[SALIDAS]]</f>
        <v>5</v>
      </c>
      <c r="L261" s="2">
        <v>60.5</v>
      </c>
      <c r="M261" s="2">
        <f>+Tabla323[[#This Row],[BALANCE INICIAL]]*Tabla323[[#This Row],[PRECIO]]</f>
        <v>302.5</v>
      </c>
      <c r="N261" s="2">
        <f>+Tabla323[[#This Row],[ENTRADAS]]*Tabla323[[#This Row],[PRECIO]]</f>
        <v>0</v>
      </c>
      <c r="O261" s="2">
        <f>+Tabla323[[#This Row],[SALIDAS]]*Tabla323[[#This Row],[PRECIO]]</f>
        <v>0</v>
      </c>
      <c r="P261" s="2">
        <f>+Tabla323[[#This Row],[BALANCE INICIAL2]]+Tabla323[[#This Row],[ENTRADAS3]]-Tabla323[[#This Row],[SALIDAS4]]</f>
        <v>302.5</v>
      </c>
    </row>
    <row r="262" spans="1:16">
      <c r="A262" s="9" t="s">
        <v>1159</v>
      </c>
      <c r="B262" s="17" t="s">
        <v>1160</v>
      </c>
      <c r="C262" s="50" t="s">
        <v>1161</v>
      </c>
      <c r="D262" t="s">
        <v>1271</v>
      </c>
      <c r="F262" s="55" t="s">
        <v>1345</v>
      </c>
      <c r="G262" s="9" t="s">
        <v>820</v>
      </c>
      <c r="H262">
        <v>19</v>
      </c>
      <c r="I262">
        <v>0</v>
      </c>
      <c r="J262" s="34">
        <v>0</v>
      </c>
      <c r="K262">
        <f>+Tabla323[[#This Row],[BALANCE INICIAL]]+Tabla323[[#This Row],[ENTRADAS]]-Tabla323[[#This Row],[SALIDAS]]</f>
        <v>19</v>
      </c>
      <c r="L262" s="2">
        <v>91.12</v>
      </c>
      <c r="M262" s="2">
        <f>+Tabla323[[#This Row],[BALANCE INICIAL]]*Tabla323[[#This Row],[PRECIO]]</f>
        <v>1731.2800000000002</v>
      </c>
      <c r="N262" s="2">
        <f>+Tabla323[[#This Row],[ENTRADAS]]*Tabla323[[#This Row],[PRECIO]]</f>
        <v>0</v>
      </c>
      <c r="O262" s="2">
        <f>+Tabla323[[#This Row],[SALIDAS]]*Tabla323[[#This Row],[PRECIO]]</f>
        <v>0</v>
      </c>
      <c r="P262" s="2">
        <f>+Tabla323[[#This Row],[BALANCE INICIAL2]]+Tabla323[[#This Row],[ENTRADAS3]]-Tabla323[[#This Row],[SALIDAS4]]</f>
        <v>1731.2800000000002</v>
      </c>
    </row>
    <row r="263" spans="1:16">
      <c r="A263" s="9" t="s">
        <v>59</v>
      </c>
      <c r="B263" s="17" t="s">
        <v>880</v>
      </c>
      <c r="C263" s="50" t="s">
        <v>107</v>
      </c>
      <c r="D263" t="s">
        <v>699</v>
      </c>
      <c r="F263" s="55" t="s">
        <v>1345</v>
      </c>
      <c r="G263" s="9" t="s">
        <v>820</v>
      </c>
      <c r="H263">
        <v>26</v>
      </c>
      <c r="I263">
        <v>0</v>
      </c>
      <c r="J263" s="34">
        <v>0</v>
      </c>
      <c r="K263">
        <f>+Tabla323[[#This Row],[BALANCE INICIAL]]+Tabla323[[#This Row],[ENTRADAS]]-Tabla323[[#This Row],[SALIDAS]]</f>
        <v>26</v>
      </c>
      <c r="L263" s="2">
        <v>284</v>
      </c>
      <c r="M263" s="2">
        <f>+Tabla323[[#This Row],[BALANCE INICIAL]]*Tabla323[[#This Row],[PRECIO]]</f>
        <v>7384</v>
      </c>
      <c r="N263" s="2">
        <f>+Tabla323[[#This Row],[ENTRADAS]]*Tabla323[[#This Row],[PRECIO]]</f>
        <v>0</v>
      </c>
      <c r="O263" s="2">
        <f>+Tabla323[[#This Row],[SALIDAS]]*Tabla323[[#This Row],[PRECIO]]</f>
        <v>0</v>
      </c>
      <c r="P263" s="2">
        <f>+Tabla323[[#This Row],[BALANCE INICIAL2]]+Tabla323[[#This Row],[ENTRADAS3]]-Tabla323[[#This Row],[SALIDAS4]]</f>
        <v>7384</v>
      </c>
    </row>
    <row r="264" spans="1:16">
      <c r="A264" s="9" t="s">
        <v>1159</v>
      </c>
      <c r="B264" s="17" t="s">
        <v>1160</v>
      </c>
      <c r="C264" s="50" t="s">
        <v>1161</v>
      </c>
      <c r="D264" t="s">
        <v>700</v>
      </c>
      <c r="F264" s="55" t="s">
        <v>1345</v>
      </c>
      <c r="G264" s="9" t="s">
        <v>820</v>
      </c>
      <c r="H264">
        <v>8</v>
      </c>
      <c r="I264">
        <v>0</v>
      </c>
      <c r="J264" s="34">
        <v>0</v>
      </c>
      <c r="K264">
        <f>+Tabla323[[#This Row],[BALANCE INICIAL]]+Tabla323[[#This Row],[ENTRADAS]]-Tabla323[[#This Row],[SALIDAS]]</f>
        <v>8</v>
      </c>
      <c r="L264" s="2">
        <v>650</v>
      </c>
      <c r="M264" s="2">
        <f>+Tabla323[[#This Row],[BALANCE INICIAL]]*Tabla323[[#This Row],[PRECIO]]</f>
        <v>5200</v>
      </c>
      <c r="N264" s="2">
        <f>+Tabla323[[#This Row],[ENTRADAS]]*Tabla323[[#This Row],[PRECIO]]</f>
        <v>0</v>
      </c>
      <c r="O264" s="2">
        <f>+Tabla323[[#This Row],[SALIDAS]]*Tabla323[[#This Row],[PRECIO]]</f>
        <v>0</v>
      </c>
      <c r="P264" s="2">
        <f>+Tabla323[[#This Row],[BALANCE INICIAL2]]+Tabla323[[#This Row],[ENTRADAS3]]-Tabla323[[#This Row],[SALIDAS4]]</f>
        <v>5200</v>
      </c>
    </row>
    <row r="265" spans="1:16">
      <c r="A265" s="9" t="s">
        <v>62</v>
      </c>
      <c r="B265" s="17" t="s">
        <v>891</v>
      </c>
      <c r="C265" s="50" t="s">
        <v>100</v>
      </c>
      <c r="D265" t="s">
        <v>701</v>
      </c>
      <c r="F265" s="55" t="s">
        <v>1345</v>
      </c>
      <c r="G265" s="9" t="s">
        <v>820</v>
      </c>
      <c r="H265">
        <v>2</v>
      </c>
      <c r="I265">
        <v>0</v>
      </c>
      <c r="J265" s="34">
        <v>0</v>
      </c>
      <c r="K265">
        <f>+Tabla323[[#This Row],[BALANCE INICIAL]]+Tabla323[[#This Row],[ENTRADAS]]-Tabla323[[#This Row],[SALIDAS]]</f>
        <v>2</v>
      </c>
      <c r="L265" s="2">
        <v>1450</v>
      </c>
      <c r="M265" s="2">
        <f>+Tabla323[[#This Row],[BALANCE INICIAL]]*Tabla323[[#This Row],[PRECIO]]</f>
        <v>2900</v>
      </c>
      <c r="N265" s="2">
        <f>+Tabla323[[#This Row],[ENTRADAS]]*Tabla323[[#This Row],[PRECIO]]</f>
        <v>0</v>
      </c>
      <c r="O265" s="2">
        <f>+Tabla323[[#This Row],[SALIDAS]]*Tabla323[[#This Row],[PRECIO]]</f>
        <v>0</v>
      </c>
      <c r="P265" s="2">
        <f>+Tabla323[[#This Row],[BALANCE INICIAL2]]+Tabla323[[#This Row],[ENTRADAS3]]-Tabla323[[#This Row],[SALIDAS4]]</f>
        <v>2900</v>
      </c>
    </row>
    <row r="266" spans="1:16">
      <c r="A266" s="9" t="s">
        <v>62</v>
      </c>
      <c r="B266" s="17" t="s">
        <v>891</v>
      </c>
      <c r="C266" s="50" t="s">
        <v>100</v>
      </c>
      <c r="D266" t="s">
        <v>702</v>
      </c>
      <c r="F266" s="55" t="s">
        <v>1345</v>
      </c>
      <c r="G266" s="9" t="s">
        <v>820</v>
      </c>
      <c r="H266">
        <v>2</v>
      </c>
      <c r="I266">
        <v>0</v>
      </c>
      <c r="J266" s="34">
        <v>0</v>
      </c>
      <c r="K266">
        <f>+Tabla323[[#This Row],[BALANCE INICIAL]]+Tabla323[[#This Row],[ENTRADAS]]-Tabla323[[#This Row],[SALIDAS]]</f>
        <v>2</v>
      </c>
      <c r="L266" s="2">
        <v>1350</v>
      </c>
      <c r="M266" s="2">
        <f>+Tabla323[[#This Row],[BALANCE INICIAL]]*Tabla323[[#This Row],[PRECIO]]</f>
        <v>2700</v>
      </c>
      <c r="N266" s="2">
        <f>+Tabla323[[#This Row],[ENTRADAS]]*Tabla323[[#This Row],[PRECIO]]</f>
        <v>0</v>
      </c>
      <c r="O266" s="2">
        <f>+Tabla323[[#This Row],[SALIDAS]]*Tabla323[[#This Row],[PRECIO]]</f>
        <v>0</v>
      </c>
      <c r="P266" s="2">
        <f>+Tabla323[[#This Row],[BALANCE INICIAL2]]+Tabla323[[#This Row],[ENTRADAS3]]-Tabla323[[#This Row],[SALIDAS4]]</f>
        <v>2700</v>
      </c>
    </row>
    <row r="267" spans="1:16">
      <c r="A267" s="9" t="s">
        <v>26</v>
      </c>
      <c r="B267" s="47" t="s">
        <v>887</v>
      </c>
      <c r="C267" s="50" t="s">
        <v>70</v>
      </c>
      <c r="D267" t="s">
        <v>1272</v>
      </c>
      <c r="F267" s="55" t="s">
        <v>1345</v>
      </c>
      <c r="G267" s="9" t="s">
        <v>820</v>
      </c>
      <c r="H267">
        <v>3</v>
      </c>
      <c r="I267">
        <v>0</v>
      </c>
      <c r="J267" s="34">
        <v>0</v>
      </c>
      <c r="K267">
        <f>+Tabla323[[#This Row],[BALANCE INICIAL]]+Tabla323[[#This Row],[ENTRADAS]]-Tabla323[[#This Row],[SALIDAS]]</f>
        <v>3</v>
      </c>
      <c r="L267" s="2">
        <v>900</v>
      </c>
      <c r="M267" s="2">
        <f>+Tabla323[[#This Row],[BALANCE INICIAL]]*Tabla323[[#This Row],[PRECIO]]</f>
        <v>2700</v>
      </c>
      <c r="N267" s="2">
        <f>+Tabla323[[#This Row],[ENTRADAS]]*Tabla323[[#This Row],[PRECIO]]</f>
        <v>0</v>
      </c>
      <c r="O267" s="2">
        <f>+Tabla323[[#This Row],[SALIDAS]]*Tabla323[[#This Row],[PRECIO]]</f>
        <v>0</v>
      </c>
      <c r="P267" s="2">
        <f>+Tabla323[[#This Row],[BALANCE INICIAL2]]+Tabla323[[#This Row],[ENTRADAS3]]-Tabla323[[#This Row],[SALIDAS4]]</f>
        <v>2700</v>
      </c>
    </row>
    <row r="268" spans="1:16">
      <c r="A268" s="39" t="s">
        <v>28</v>
      </c>
      <c r="B268" s="40" t="s">
        <v>884</v>
      </c>
      <c r="C268" s="52" t="s">
        <v>74</v>
      </c>
      <c r="D268" t="s">
        <v>205</v>
      </c>
      <c r="F268" s="55" t="s">
        <v>1345</v>
      </c>
      <c r="G268" s="9" t="s">
        <v>849</v>
      </c>
      <c r="H268">
        <v>43</v>
      </c>
      <c r="I268">
        <v>0</v>
      </c>
      <c r="J268" s="34">
        <v>0</v>
      </c>
      <c r="K268">
        <f>+Tabla323[[#This Row],[BALANCE INICIAL]]+Tabla323[[#This Row],[ENTRADAS]]-Tabla323[[#This Row],[SALIDAS]]</f>
        <v>43</v>
      </c>
      <c r="L268" s="2">
        <v>240</v>
      </c>
      <c r="M268" s="2">
        <f>+Tabla323[[#This Row],[BALANCE INICIAL]]*Tabla323[[#This Row],[PRECIO]]</f>
        <v>10320</v>
      </c>
      <c r="N268" s="2">
        <f>+Tabla323[[#This Row],[ENTRADAS]]*Tabla323[[#This Row],[PRECIO]]</f>
        <v>0</v>
      </c>
      <c r="O268" s="2">
        <f>+Tabla323[[#This Row],[SALIDAS]]*Tabla323[[#This Row],[PRECIO]]</f>
        <v>0</v>
      </c>
      <c r="P268" s="2">
        <f>+Tabla323[[#This Row],[BALANCE INICIAL2]]+Tabla323[[#This Row],[ENTRADAS3]]-Tabla323[[#This Row],[SALIDAS4]]</f>
        <v>10320</v>
      </c>
    </row>
    <row r="269" spans="1:16">
      <c r="A269" s="39" t="s">
        <v>28</v>
      </c>
      <c r="B269" s="40" t="s">
        <v>884</v>
      </c>
      <c r="C269" s="52" t="s">
        <v>74</v>
      </c>
      <c r="D269" t="s">
        <v>206</v>
      </c>
      <c r="F269" s="55" t="s">
        <v>1345</v>
      </c>
      <c r="G269" s="9" t="s">
        <v>849</v>
      </c>
      <c r="H269">
        <v>44</v>
      </c>
      <c r="I269">
        <v>0</v>
      </c>
      <c r="J269" s="34">
        <v>0</v>
      </c>
      <c r="K269">
        <f>+Tabla323[[#This Row],[BALANCE INICIAL]]+Tabla323[[#This Row],[ENTRADAS]]-Tabla323[[#This Row],[SALIDAS]]</f>
        <v>44</v>
      </c>
      <c r="L269" s="2">
        <v>292.5</v>
      </c>
      <c r="M269" s="2">
        <f>+Tabla323[[#This Row],[BALANCE INICIAL]]*Tabla323[[#This Row],[PRECIO]]</f>
        <v>12870</v>
      </c>
      <c r="N269" s="2">
        <f>+Tabla323[[#This Row],[ENTRADAS]]*Tabla323[[#This Row],[PRECIO]]</f>
        <v>0</v>
      </c>
      <c r="O269" s="2">
        <f>+Tabla323[[#This Row],[SALIDAS]]*Tabla323[[#This Row],[PRECIO]]</f>
        <v>0</v>
      </c>
      <c r="P269" s="2">
        <f>+Tabla323[[#This Row],[BALANCE INICIAL2]]+Tabla323[[#This Row],[ENTRADAS3]]-Tabla323[[#This Row],[SALIDAS4]]</f>
        <v>12870</v>
      </c>
    </row>
    <row r="270" spans="1:16">
      <c r="A270" s="39" t="s">
        <v>28</v>
      </c>
      <c r="B270" s="40" t="s">
        <v>884</v>
      </c>
      <c r="C270" s="52" t="s">
        <v>74</v>
      </c>
      <c r="D270" t="s">
        <v>207</v>
      </c>
      <c r="F270" s="55" t="s">
        <v>1345</v>
      </c>
      <c r="G270" s="9" t="s">
        <v>849</v>
      </c>
      <c r="H270">
        <v>39</v>
      </c>
      <c r="I270">
        <v>0</v>
      </c>
      <c r="J270" s="34">
        <v>0</v>
      </c>
      <c r="K270">
        <f>+Tabla323[[#This Row],[BALANCE INICIAL]]+Tabla323[[#This Row],[ENTRADAS]]-Tabla323[[#This Row],[SALIDAS]]</f>
        <v>39</v>
      </c>
      <c r="L270" s="2">
        <v>295</v>
      </c>
      <c r="M270" s="2">
        <f>+Tabla323[[#This Row],[BALANCE INICIAL]]*Tabla323[[#This Row],[PRECIO]]</f>
        <v>11505</v>
      </c>
      <c r="N270" s="2">
        <f>+Tabla323[[#This Row],[ENTRADAS]]*Tabla323[[#This Row],[PRECIO]]</f>
        <v>0</v>
      </c>
      <c r="O270" s="2">
        <f>+Tabla323[[#This Row],[SALIDAS]]*Tabla323[[#This Row],[PRECIO]]</f>
        <v>0</v>
      </c>
      <c r="P270" s="2">
        <f>+Tabla323[[#This Row],[BALANCE INICIAL2]]+Tabla323[[#This Row],[ENTRADAS3]]-Tabla323[[#This Row],[SALIDAS4]]</f>
        <v>11505</v>
      </c>
    </row>
    <row r="271" spans="1:16">
      <c r="A271" s="39" t="s">
        <v>28</v>
      </c>
      <c r="B271" s="40" t="s">
        <v>884</v>
      </c>
      <c r="C271" s="52" t="s">
        <v>74</v>
      </c>
      <c r="D271" t="s">
        <v>208</v>
      </c>
      <c r="F271" s="55" t="s">
        <v>1345</v>
      </c>
      <c r="G271" s="9" t="s">
        <v>849</v>
      </c>
      <c r="H271">
        <v>49</v>
      </c>
      <c r="I271">
        <v>0</v>
      </c>
      <c r="J271" s="34">
        <v>0</v>
      </c>
      <c r="K271">
        <f>+Tabla323[[#This Row],[BALANCE INICIAL]]+Tabla323[[#This Row],[ENTRADAS]]-Tabla323[[#This Row],[SALIDAS]]</f>
        <v>49</v>
      </c>
      <c r="L271" s="2">
        <v>301</v>
      </c>
      <c r="M271" s="2">
        <f>+Tabla323[[#This Row],[BALANCE INICIAL]]*Tabla323[[#This Row],[PRECIO]]</f>
        <v>14749</v>
      </c>
      <c r="N271" s="2">
        <f>+Tabla323[[#This Row],[ENTRADAS]]*Tabla323[[#This Row],[PRECIO]]</f>
        <v>0</v>
      </c>
      <c r="O271" s="2">
        <f>+Tabla323[[#This Row],[SALIDAS]]*Tabla323[[#This Row],[PRECIO]]</f>
        <v>0</v>
      </c>
      <c r="P271" s="2">
        <f>+Tabla323[[#This Row],[BALANCE INICIAL2]]+Tabla323[[#This Row],[ENTRADAS3]]-Tabla323[[#This Row],[SALIDAS4]]</f>
        <v>14749</v>
      </c>
    </row>
    <row r="272" spans="1:16">
      <c r="A272" s="39" t="s">
        <v>28</v>
      </c>
      <c r="B272" s="40" t="s">
        <v>884</v>
      </c>
      <c r="C272" s="52" t="s">
        <v>74</v>
      </c>
      <c r="D272" t="s">
        <v>209</v>
      </c>
      <c r="F272" s="55" t="s">
        <v>1345</v>
      </c>
      <c r="G272" s="9" t="s">
        <v>849</v>
      </c>
      <c r="H272">
        <v>48</v>
      </c>
      <c r="I272">
        <v>0</v>
      </c>
      <c r="J272" s="34">
        <v>0</v>
      </c>
      <c r="K272">
        <f>+Tabla323[[#This Row],[BALANCE INICIAL]]+Tabla323[[#This Row],[ENTRADAS]]-Tabla323[[#This Row],[SALIDAS]]</f>
        <v>48</v>
      </c>
      <c r="L272" s="2">
        <v>426.4</v>
      </c>
      <c r="M272" s="2">
        <f>+Tabla323[[#This Row],[BALANCE INICIAL]]*Tabla323[[#This Row],[PRECIO]]</f>
        <v>20467.199999999997</v>
      </c>
      <c r="N272" s="2">
        <f>+Tabla323[[#This Row],[ENTRADAS]]*Tabla323[[#This Row],[PRECIO]]</f>
        <v>0</v>
      </c>
      <c r="O272" s="2">
        <f>+Tabla323[[#This Row],[SALIDAS]]*Tabla323[[#This Row],[PRECIO]]</f>
        <v>0</v>
      </c>
      <c r="P272" s="2">
        <f>+Tabla323[[#This Row],[BALANCE INICIAL2]]+Tabla323[[#This Row],[ENTRADAS3]]-Tabla323[[#This Row],[SALIDAS4]]</f>
        <v>20467.199999999997</v>
      </c>
    </row>
    <row r="273" spans="1:16">
      <c r="A273" s="39" t="s">
        <v>28</v>
      </c>
      <c r="B273" s="40" t="s">
        <v>884</v>
      </c>
      <c r="C273" s="52" t="s">
        <v>74</v>
      </c>
      <c r="D273" t="s">
        <v>210</v>
      </c>
      <c r="F273" s="55" t="s">
        <v>1345</v>
      </c>
      <c r="G273" s="9" t="s">
        <v>849</v>
      </c>
      <c r="H273">
        <v>49</v>
      </c>
      <c r="I273">
        <v>0</v>
      </c>
      <c r="J273" s="34">
        <v>0</v>
      </c>
      <c r="K273">
        <f>+Tabla323[[#This Row],[BALANCE INICIAL]]+Tabla323[[#This Row],[ENTRADAS]]-Tabla323[[#This Row],[SALIDAS]]</f>
        <v>49</v>
      </c>
      <c r="L273" s="2">
        <v>435</v>
      </c>
      <c r="M273" s="2">
        <f>+Tabla323[[#This Row],[BALANCE INICIAL]]*Tabla323[[#This Row],[PRECIO]]</f>
        <v>21315</v>
      </c>
      <c r="N273" s="2">
        <f>+Tabla323[[#This Row],[ENTRADAS]]*Tabla323[[#This Row],[PRECIO]]</f>
        <v>0</v>
      </c>
      <c r="O273" s="2">
        <f>+Tabla323[[#This Row],[SALIDAS]]*Tabla323[[#This Row],[PRECIO]]</f>
        <v>0</v>
      </c>
      <c r="P273" s="2">
        <f>+Tabla323[[#This Row],[BALANCE INICIAL2]]+Tabla323[[#This Row],[ENTRADAS3]]-Tabla323[[#This Row],[SALIDAS4]]</f>
        <v>21315</v>
      </c>
    </row>
    <row r="274" spans="1:16">
      <c r="A274" s="39" t="s">
        <v>28</v>
      </c>
      <c r="B274" s="40" t="s">
        <v>884</v>
      </c>
      <c r="C274" s="52" t="s">
        <v>74</v>
      </c>
      <c r="D274" t="s">
        <v>211</v>
      </c>
      <c r="F274" s="55" t="s">
        <v>1345</v>
      </c>
      <c r="G274" s="9" t="s">
        <v>849</v>
      </c>
      <c r="H274">
        <v>40</v>
      </c>
      <c r="I274">
        <v>0</v>
      </c>
      <c r="J274" s="34">
        <v>0</v>
      </c>
      <c r="K274">
        <f>+Tabla323[[#This Row],[BALANCE INICIAL]]+Tabla323[[#This Row],[ENTRADAS]]-Tabla323[[#This Row],[SALIDAS]]</f>
        <v>40</v>
      </c>
      <c r="L274" s="2">
        <v>520</v>
      </c>
      <c r="M274" s="2">
        <f>+Tabla323[[#This Row],[BALANCE INICIAL]]*Tabla323[[#This Row],[PRECIO]]</f>
        <v>20800</v>
      </c>
      <c r="N274" s="2">
        <f>+Tabla323[[#This Row],[ENTRADAS]]*Tabla323[[#This Row],[PRECIO]]</f>
        <v>0</v>
      </c>
      <c r="O274" s="2">
        <f>+Tabla323[[#This Row],[SALIDAS]]*Tabla323[[#This Row],[PRECIO]]</f>
        <v>0</v>
      </c>
      <c r="P274" s="2">
        <f>+Tabla323[[#This Row],[BALANCE INICIAL2]]+Tabla323[[#This Row],[ENTRADAS3]]-Tabla323[[#This Row],[SALIDAS4]]</f>
        <v>20800</v>
      </c>
    </row>
    <row r="275" spans="1:16">
      <c r="A275" s="39" t="s">
        <v>28</v>
      </c>
      <c r="B275" s="40" t="s">
        <v>884</v>
      </c>
      <c r="C275" s="52" t="s">
        <v>74</v>
      </c>
      <c r="D275" t="s">
        <v>212</v>
      </c>
      <c r="F275" s="55" t="s">
        <v>1345</v>
      </c>
      <c r="G275" s="9" t="s">
        <v>820</v>
      </c>
      <c r="H275">
        <v>10</v>
      </c>
      <c r="I275">
        <v>0</v>
      </c>
      <c r="J275" s="34">
        <v>0</v>
      </c>
      <c r="K275">
        <f>+Tabla323[[#This Row],[BALANCE INICIAL]]+Tabla323[[#This Row],[ENTRADAS]]-Tabla323[[#This Row],[SALIDAS]]</f>
        <v>10</v>
      </c>
      <c r="L275" s="2">
        <v>862.36</v>
      </c>
      <c r="M275" s="2">
        <f>+Tabla323[[#This Row],[BALANCE INICIAL]]*Tabla323[[#This Row],[PRECIO]]</f>
        <v>8623.6</v>
      </c>
      <c r="N275" s="2">
        <f>+Tabla323[[#This Row],[ENTRADAS]]*Tabla323[[#This Row],[PRECIO]]</f>
        <v>0</v>
      </c>
      <c r="O275" s="2">
        <f>+Tabla323[[#This Row],[SALIDAS]]*Tabla323[[#This Row],[PRECIO]]</f>
        <v>0</v>
      </c>
      <c r="P275" s="2">
        <f>+Tabla323[[#This Row],[BALANCE INICIAL2]]+Tabla323[[#This Row],[ENTRADAS3]]-Tabla323[[#This Row],[SALIDAS4]]</f>
        <v>8623.6</v>
      </c>
    </row>
    <row r="276" spans="1:16">
      <c r="A276" s="39" t="s">
        <v>28</v>
      </c>
      <c r="B276" s="40" t="s">
        <v>884</v>
      </c>
      <c r="C276" s="52" t="s">
        <v>74</v>
      </c>
      <c r="D276" t="s">
        <v>213</v>
      </c>
      <c r="F276" s="55" t="s">
        <v>1345</v>
      </c>
      <c r="G276" s="9" t="s">
        <v>849</v>
      </c>
      <c r="H276">
        <v>3</v>
      </c>
      <c r="I276">
        <v>0</v>
      </c>
      <c r="J276" s="34">
        <v>0</v>
      </c>
      <c r="K276">
        <f>+Tabla323[[#This Row],[BALANCE INICIAL]]+Tabla323[[#This Row],[ENTRADAS]]-Tabla323[[#This Row],[SALIDAS]]</f>
        <v>3</v>
      </c>
      <c r="L276" s="2">
        <v>240</v>
      </c>
      <c r="M276" s="2">
        <f>+Tabla323[[#This Row],[BALANCE INICIAL]]*Tabla323[[#This Row],[PRECIO]]</f>
        <v>720</v>
      </c>
      <c r="N276" s="2">
        <f>+Tabla323[[#This Row],[ENTRADAS]]*Tabla323[[#This Row],[PRECIO]]</f>
        <v>0</v>
      </c>
      <c r="O276" s="2">
        <f>+Tabla323[[#This Row],[SALIDAS]]*Tabla323[[#This Row],[PRECIO]]</f>
        <v>0</v>
      </c>
      <c r="P276" s="2">
        <f>+Tabla323[[#This Row],[BALANCE INICIAL2]]+Tabla323[[#This Row],[ENTRADAS3]]-Tabla323[[#This Row],[SALIDAS4]]</f>
        <v>720</v>
      </c>
    </row>
    <row r="277" spans="1:16" ht="14.25" customHeight="1">
      <c r="A277" s="39" t="s">
        <v>28</v>
      </c>
      <c r="B277" s="40" t="s">
        <v>884</v>
      </c>
      <c r="C277" s="52" t="s">
        <v>74</v>
      </c>
      <c r="D277" t="s">
        <v>214</v>
      </c>
      <c r="F277" s="55" t="s">
        <v>1345</v>
      </c>
      <c r="G277" s="9" t="s">
        <v>849</v>
      </c>
      <c r="H277">
        <v>45</v>
      </c>
      <c r="I277">
        <v>0</v>
      </c>
      <c r="J277" s="34">
        <v>0</v>
      </c>
      <c r="K277">
        <f>+Tabla323[[#This Row],[BALANCE INICIAL]]+Tabla323[[#This Row],[ENTRADAS]]-Tabla323[[#This Row],[SALIDAS]]</f>
        <v>45</v>
      </c>
      <c r="L277" s="2">
        <v>245</v>
      </c>
      <c r="M277" s="2">
        <f>+Tabla323[[#This Row],[BALANCE INICIAL]]*Tabla323[[#This Row],[PRECIO]]</f>
        <v>11025</v>
      </c>
      <c r="N277" s="2">
        <f>+Tabla323[[#This Row],[ENTRADAS]]*Tabla323[[#This Row],[PRECIO]]</f>
        <v>0</v>
      </c>
      <c r="O277" s="2">
        <f>+Tabla323[[#This Row],[SALIDAS]]*Tabla323[[#This Row],[PRECIO]]</f>
        <v>0</v>
      </c>
      <c r="P277" s="2">
        <f>+Tabla323[[#This Row],[BALANCE INICIAL2]]+Tabla323[[#This Row],[ENTRADAS3]]-Tabla323[[#This Row],[SALIDAS4]]</f>
        <v>11025</v>
      </c>
    </row>
    <row r="278" spans="1:16">
      <c r="A278" s="9" t="s">
        <v>31</v>
      </c>
      <c r="B278" s="47" t="s">
        <v>897</v>
      </c>
      <c r="C278" s="50" t="s">
        <v>69</v>
      </c>
      <c r="D278" t="s">
        <v>215</v>
      </c>
      <c r="F278" s="55" t="s">
        <v>1345</v>
      </c>
      <c r="G278" s="9" t="s">
        <v>844</v>
      </c>
      <c r="H278">
        <v>6</v>
      </c>
      <c r="I278">
        <v>0</v>
      </c>
      <c r="J278" s="34">
        <v>0</v>
      </c>
      <c r="K278">
        <f>+Tabla323[[#This Row],[BALANCE INICIAL]]+Tabla323[[#This Row],[ENTRADAS]]-Tabla323[[#This Row],[SALIDAS]]</f>
        <v>6</v>
      </c>
      <c r="L278" s="2">
        <v>345</v>
      </c>
      <c r="M278" s="2">
        <f>+Tabla323[[#This Row],[BALANCE INICIAL]]*Tabla323[[#This Row],[PRECIO]]</f>
        <v>2070</v>
      </c>
      <c r="N278" s="2">
        <f>+Tabla323[[#This Row],[ENTRADAS]]*Tabla323[[#This Row],[PRECIO]]</f>
        <v>0</v>
      </c>
      <c r="O278" s="2">
        <f>+Tabla323[[#This Row],[SALIDAS]]*Tabla323[[#This Row],[PRECIO]]</f>
        <v>0</v>
      </c>
      <c r="P278" s="2">
        <f>+Tabla323[[#This Row],[BALANCE INICIAL2]]+Tabla323[[#This Row],[ENTRADAS3]]-Tabla323[[#This Row],[SALIDAS4]]</f>
        <v>2070</v>
      </c>
    </row>
    <row r="279" spans="1:16">
      <c r="A279" s="9" t="s">
        <v>60</v>
      </c>
      <c r="B279" s="47" t="s">
        <v>885</v>
      </c>
      <c r="C279" s="50" t="s">
        <v>108</v>
      </c>
      <c r="D279" t="s">
        <v>557</v>
      </c>
      <c r="F279" s="55" t="s">
        <v>1345</v>
      </c>
      <c r="G279" s="9" t="s">
        <v>820</v>
      </c>
      <c r="H279">
        <v>1</v>
      </c>
      <c r="I279">
        <v>0</v>
      </c>
      <c r="J279" s="34">
        <v>0</v>
      </c>
      <c r="K279">
        <f>+Tabla323[[#This Row],[BALANCE INICIAL]]+Tabla323[[#This Row],[ENTRADAS]]-Tabla323[[#This Row],[SALIDAS]]</f>
        <v>1</v>
      </c>
      <c r="L279" s="2">
        <v>5000</v>
      </c>
      <c r="M279" s="2">
        <f>+Tabla323[[#This Row],[BALANCE INICIAL]]*Tabla323[[#This Row],[PRECIO]]</f>
        <v>5000</v>
      </c>
      <c r="N279" s="2">
        <f>+Tabla323[[#This Row],[ENTRADAS]]*Tabla323[[#This Row],[PRECIO]]</f>
        <v>0</v>
      </c>
      <c r="O279" s="2">
        <f>+Tabla323[[#This Row],[SALIDAS]]*Tabla323[[#This Row],[PRECIO]]</f>
        <v>0</v>
      </c>
      <c r="P279" s="2">
        <f>+Tabla323[[#This Row],[BALANCE INICIAL2]]+Tabla323[[#This Row],[ENTRADAS3]]-Tabla323[[#This Row],[SALIDAS4]]</f>
        <v>5000</v>
      </c>
    </row>
    <row r="280" spans="1:16">
      <c r="A280" s="39" t="s">
        <v>28</v>
      </c>
      <c r="B280" s="40" t="s">
        <v>884</v>
      </c>
      <c r="C280" s="52" t="s">
        <v>74</v>
      </c>
      <c r="D280" t="s">
        <v>216</v>
      </c>
      <c r="F280" s="55" t="s">
        <v>1345</v>
      </c>
      <c r="G280" s="9" t="s">
        <v>845</v>
      </c>
      <c r="H280">
        <v>3</v>
      </c>
      <c r="I280">
        <v>0</v>
      </c>
      <c r="J280" s="34">
        <v>0</v>
      </c>
      <c r="K280">
        <f>+Tabla323[[#This Row],[BALANCE INICIAL]]+Tabla323[[#This Row],[ENTRADAS]]-Tabla323[[#This Row],[SALIDAS]]</f>
        <v>3</v>
      </c>
      <c r="L280" s="2">
        <v>95.9</v>
      </c>
      <c r="M280" s="2">
        <f>+Tabla323[[#This Row],[BALANCE INICIAL]]*Tabla323[[#This Row],[PRECIO]]</f>
        <v>287.70000000000005</v>
      </c>
      <c r="N280" s="2">
        <f>+Tabla323[[#This Row],[ENTRADAS]]*Tabla323[[#This Row],[PRECIO]]</f>
        <v>0</v>
      </c>
      <c r="O280" s="2">
        <f>+Tabla323[[#This Row],[SALIDAS]]*Tabla323[[#This Row],[PRECIO]]</f>
        <v>0</v>
      </c>
      <c r="P280" s="2">
        <f>+Tabla323[[#This Row],[BALANCE INICIAL2]]+Tabla323[[#This Row],[ENTRADAS3]]-Tabla323[[#This Row],[SALIDAS4]]</f>
        <v>287.70000000000005</v>
      </c>
    </row>
    <row r="281" spans="1:16">
      <c r="A281" s="9" t="s">
        <v>60</v>
      </c>
      <c r="B281" s="17" t="s">
        <v>885</v>
      </c>
      <c r="C281" s="50" t="s">
        <v>108</v>
      </c>
      <c r="D281" t="s">
        <v>703</v>
      </c>
      <c r="F281" s="55" t="s">
        <v>1345</v>
      </c>
      <c r="G281" s="9" t="s">
        <v>820</v>
      </c>
      <c r="H281">
        <v>1</v>
      </c>
      <c r="I281">
        <v>0</v>
      </c>
      <c r="J281" s="34">
        <v>0</v>
      </c>
      <c r="K281">
        <f>+Tabla323[[#This Row],[BALANCE INICIAL]]+Tabla323[[#This Row],[ENTRADAS]]-Tabla323[[#This Row],[SALIDAS]]</f>
        <v>1</v>
      </c>
      <c r="L281" s="2">
        <v>3499.99</v>
      </c>
      <c r="M281" s="2">
        <f>+Tabla323[[#This Row],[BALANCE INICIAL]]*Tabla323[[#This Row],[PRECIO]]</f>
        <v>3499.99</v>
      </c>
      <c r="N281" s="2">
        <f>+Tabla323[[#This Row],[ENTRADAS]]*Tabla323[[#This Row],[PRECIO]]</f>
        <v>0</v>
      </c>
      <c r="O281" s="2">
        <f>+Tabla323[[#This Row],[SALIDAS]]*Tabla323[[#This Row],[PRECIO]]</f>
        <v>0</v>
      </c>
      <c r="P281" s="2">
        <f>+Tabla323[[#This Row],[BALANCE INICIAL2]]+Tabla323[[#This Row],[ENTRADAS3]]-Tabla323[[#This Row],[SALIDAS4]]</f>
        <v>3499.99</v>
      </c>
    </row>
    <row r="282" spans="1:16">
      <c r="A282" s="9" t="s">
        <v>26</v>
      </c>
      <c r="B282" s="47" t="s">
        <v>887</v>
      </c>
      <c r="C282" s="50" t="s">
        <v>70</v>
      </c>
      <c r="D282" t="s">
        <v>1268</v>
      </c>
      <c r="F282" s="55" t="s">
        <v>1345</v>
      </c>
      <c r="G282" s="9" t="s">
        <v>820</v>
      </c>
      <c r="H282">
        <v>1</v>
      </c>
      <c r="I282">
        <v>0</v>
      </c>
      <c r="J282" s="34">
        <v>0</v>
      </c>
      <c r="K282">
        <f>+Tabla323[[#This Row],[BALANCE INICIAL]]+Tabla323[[#This Row],[ENTRADAS]]-Tabla323[[#This Row],[SALIDAS]]</f>
        <v>1</v>
      </c>
      <c r="L282" s="2">
        <v>4300</v>
      </c>
      <c r="M282" s="2">
        <f>+Tabla323[[#This Row],[BALANCE INICIAL]]*Tabla323[[#This Row],[PRECIO]]</f>
        <v>4300</v>
      </c>
      <c r="N282" s="2">
        <f>+Tabla323[[#This Row],[ENTRADAS]]*Tabla323[[#This Row],[PRECIO]]</f>
        <v>0</v>
      </c>
      <c r="O282" s="2">
        <f>+Tabla323[[#This Row],[SALIDAS]]*Tabla323[[#This Row],[PRECIO]]</f>
        <v>0</v>
      </c>
      <c r="P282" s="2">
        <f>+Tabla323[[#This Row],[BALANCE INICIAL2]]+Tabla323[[#This Row],[ENTRADAS3]]-Tabla323[[#This Row],[SALIDAS4]]</f>
        <v>4300</v>
      </c>
    </row>
    <row r="283" spans="1:16">
      <c r="A283" s="39" t="s">
        <v>28</v>
      </c>
      <c r="B283" s="40" t="s">
        <v>884</v>
      </c>
      <c r="C283" s="52" t="s">
        <v>74</v>
      </c>
      <c r="D283" t="s">
        <v>1267</v>
      </c>
      <c r="F283" s="55" t="s">
        <v>1345</v>
      </c>
      <c r="G283" s="9" t="s">
        <v>839</v>
      </c>
      <c r="H283">
        <v>28</v>
      </c>
      <c r="I283">
        <v>0</v>
      </c>
      <c r="J283" s="34">
        <v>0</v>
      </c>
      <c r="K283">
        <f>+Tabla323[[#This Row],[BALANCE INICIAL]]+Tabla323[[#This Row],[ENTRADAS]]-Tabla323[[#This Row],[SALIDAS]]</f>
        <v>28</v>
      </c>
      <c r="L283" s="2">
        <v>45</v>
      </c>
      <c r="M283" s="2">
        <f>+Tabla323[[#This Row],[BALANCE INICIAL]]*Tabla323[[#This Row],[PRECIO]]</f>
        <v>1260</v>
      </c>
      <c r="N283" s="2">
        <f>+Tabla323[[#This Row],[ENTRADAS]]*Tabla323[[#This Row],[PRECIO]]</f>
        <v>0</v>
      </c>
      <c r="O283" s="2">
        <f>+Tabla323[[#This Row],[SALIDAS]]*Tabla323[[#This Row],[PRECIO]]</f>
        <v>0</v>
      </c>
      <c r="P283" s="2">
        <f>+Tabla323[[#This Row],[BALANCE INICIAL2]]+Tabla323[[#This Row],[ENTRADAS3]]-Tabla323[[#This Row],[SALIDAS4]]</f>
        <v>1260</v>
      </c>
    </row>
    <row r="284" spans="1:16">
      <c r="A284" s="39" t="s">
        <v>28</v>
      </c>
      <c r="B284" s="40" t="s">
        <v>884</v>
      </c>
      <c r="C284" s="52" t="s">
        <v>74</v>
      </c>
      <c r="D284" t="s">
        <v>1443</v>
      </c>
      <c r="F284" s="55" t="s">
        <v>1345</v>
      </c>
      <c r="G284" s="9" t="s">
        <v>834</v>
      </c>
      <c r="H284">
        <v>113</v>
      </c>
      <c r="I284">
        <v>0</v>
      </c>
      <c r="J284" s="34">
        <v>0</v>
      </c>
      <c r="K284">
        <f>+Tabla323[[#This Row],[BALANCE INICIAL]]+Tabla323[[#This Row],[ENTRADAS]]-Tabla323[[#This Row],[SALIDAS]]</f>
        <v>113</v>
      </c>
      <c r="L284" s="2">
        <v>38</v>
      </c>
      <c r="M284" s="2">
        <f>+Tabla323[[#This Row],[BALANCE INICIAL]]*Tabla323[[#This Row],[PRECIO]]</f>
        <v>4294</v>
      </c>
      <c r="N284" s="2">
        <f>+Tabla323[[#This Row],[ENTRADAS]]*Tabla323[[#This Row],[PRECIO]]</f>
        <v>0</v>
      </c>
      <c r="O284" s="2">
        <f>+Tabla323[[#This Row],[SALIDAS]]*Tabla323[[#This Row],[PRECIO]]</f>
        <v>0</v>
      </c>
      <c r="P284" s="2">
        <f>+Tabla323[[#This Row],[BALANCE INICIAL2]]+Tabla323[[#This Row],[ENTRADAS3]]-Tabla323[[#This Row],[SALIDAS4]]</f>
        <v>4294</v>
      </c>
    </row>
    <row r="285" spans="1:16">
      <c r="A285" s="9" t="s">
        <v>29</v>
      </c>
      <c r="B285" s="47" t="s">
        <v>878</v>
      </c>
      <c r="C285" s="50" t="s">
        <v>102</v>
      </c>
      <c r="D285" t="s">
        <v>558</v>
      </c>
      <c r="F285" s="55" t="s">
        <v>1345</v>
      </c>
      <c r="G285" s="9" t="s">
        <v>865</v>
      </c>
      <c r="H285">
        <v>7</v>
      </c>
      <c r="I285">
        <v>0</v>
      </c>
      <c r="J285" s="34">
        <v>0</v>
      </c>
      <c r="K285">
        <f>+Tabla323[[#This Row],[BALANCE INICIAL]]+Tabla323[[#This Row],[ENTRADAS]]-Tabla323[[#This Row],[SALIDAS]]</f>
        <v>7</v>
      </c>
      <c r="L285" s="2">
        <v>35.590000000000003</v>
      </c>
      <c r="M285" s="2">
        <f>+Tabla323[[#This Row],[BALANCE INICIAL]]*Tabla323[[#This Row],[PRECIO]]</f>
        <v>249.13000000000002</v>
      </c>
      <c r="N285" s="2">
        <f>+Tabla323[[#This Row],[ENTRADAS]]*Tabla323[[#This Row],[PRECIO]]</f>
        <v>0</v>
      </c>
      <c r="O285" s="2">
        <f>+Tabla323[[#This Row],[SALIDAS]]*Tabla323[[#This Row],[PRECIO]]</f>
        <v>0</v>
      </c>
      <c r="P285" s="2">
        <f>+Tabla323[[#This Row],[BALANCE INICIAL2]]+Tabla323[[#This Row],[ENTRADAS3]]-Tabla323[[#This Row],[SALIDAS4]]</f>
        <v>249.13000000000002</v>
      </c>
    </row>
    <row r="286" spans="1:16">
      <c r="A286" s="9" t="s">
        <v>26</v>
      </c>
      <c r="B286" s="47" t="s">
        <v>887</v>
      </c>
      <c r="C286" s="50" t="s">
        <v>70</v>
      </c>
      <c r="D286" t="s">
        <v>1013</v>
      </c>
      <c r="E286" t="s">
        <v>1012</v>
      </c>
      <c r="F286" s="55" t="s">
        <v>1345</v>
      </c>
      <c r="G286" s="9" t="s">
        <v>820</v>
      </c>
      <c r="H286">
        <v>1</v>
      </c>
      <c r="I286">
        <v>0</v>
      </c>
      <c r="J286" s="34">
        <v>0</v>
      </c>
      <c r="K286">
        <f>+Tabla323[[#This Row],[BALANCE INICIAL]]+Tabla323[[#This Row],[ENTRADAS]]-Tabla323[[#This Row],[SALIDAS]]</f>
        <v>1</v>
      </c>
      <c r="L286" s="2">
        <v>212</v>
      </c>
      <c r="M286" s="2">
        <f>+Tabla323[[#This Row],[BALANCE INICIAL]]*Tabla323[[#This Row],[PRECIO]]</f>
        <v>212</v>
      </c>
      <c r="N286" s="2">
        <f>+Tabla323[[#This Row],[ENTRADAS]]*Tabla323[[#This Row],[PRECIO]]</f>
        <v>0</v>
      </c>
      <c r="O286" s="2">
        <f>+Tabla323[[#This Row],[SALIDAS]]*Tabla323[[#This Row],[PRECIO]]</f>
        <v>0</v>
      </c>
      <c r="P286" s="2">
        <f>+Tabla323[[#This Row],[BALANCE INICIAL2]]+Tabla323[[#This Row],[ENTRADAS3]]-Tabla323[[#This Row],[SALIDAS4]]</f>
        <v>212</v>
      </c>
    </row>
    <row r="287" spans="1:16">
      <c r="A287" s="9" t="s">
        <v>26</v>
      </c>
      <c r="B287" s="47" t="s">
        <v>887</v>
      </c>
      <c r="C287" s="50" t="s">
        <v>70</v>
      </c>
      <c r="D287" t="s">
        <v>1261</v>
      </c>
      <c r="F287" s="55" t="s">
        <v>1345</v>
      </c>
      <c r="G287" s="9" t="s">
        <v>820</v>
      </c>
      <c r="H287">
        <v>16</v>
      </c>
      <c r="I287">
        <v>0</v>
      </c>
      <c r="J287" s="34">
        <v>0</v>
      </c>
      <c r="K287">
        <f>+Tabla323[[#This Row],[BALANCE INICIAL]]+Tabla323[[#This Row],[ENTRADAS]]-Tabla323[[#This Row],[SALIDAS]]</f>
        <v>16</v>
      </c>
      <c r="L287" s="2">
        <v>380</v>
      </c>
      <c r="M287" s="2">
        <f>+Tabla323[[#This Row],[BALANCE INICIAL]]*Tabla323[[#This Row],[PRECIO]]</f>
        <v>6080</v>
      </c>
      <c r="N287" s="2">
        <f>+Tabla323[[#This Row],[ENTRADAS]]*Tabla323[[#This Row],[PRECIO]]</f>
        <v>0</v>
      </c>
      <c r="O287" s="2">
        <f>+Tabla323[[#This Row],[SALIDAS]]*Tabla323[[#This Row],[PRECIO]]</f>
        <v>0</v>
      </c>
      <c r="P287" s="2">
        <f>+Tabla323[[#This Row],[BALANCE INICIAL2]]+Tabla323[[#This Row],[ENTRADAS3]]-Tabla323[[#This Row],[SALIDAS4]]</f>
        <v>6080</v>
      </c>
    </row>
    <row r="288" spans="1:16" ht="12" customHeight="1">
      <c r="A288" s="9" t="s">
        <v>26</v>
      </c>
      <c r="B288" s="47" t="s">
        <v>887</v>
      </c>
      <c r="C288" s="50" t="s">
        <v>70</v>
      </c>
      <c r="D288" t="s">
        <v>1262</v>
      </c>
      <c r="F288" s="55" t="s">
        <v>1345</v>
      </c>
      <c r="G288" s="9" t="s">
        <v>820</v>
      </c>
      <c r="H288">
        <v>3</v>
      </c>
      <c r="I288">
        <v>0</v>
      </c>
      <c r="J288" s="34">
        <v>0</v>
      </c>
      <c r="K288">
        <f>+Tabla323[[#This Row],[BALANCE INICIAL]]+Tabla323[[#This Row],[ENTRADAS]]-Tabla323[[#This Row],[SALIDAS]]</f>
        <v>3</v>
      </c>
      <c r="L288" s="2">
        <v>350</v>
      </c>
      <c r="M288" s="2">
        <f>+Tabla323[[#This Row],[BALANCE INICIAL]]*Tabla323[[#This Row],[PRECIO]]</f>
        <v>1050</v>
      </c>
      <c r="N288" s="2">
        <f>+Tabla323[[#This Row],[ENTRADAS]]*Tabla323[[#This Row],[PRECIO]]</f>
        <v>0</v>
      </c>
      <c r="O288" s="2">
        <f>+Tabla323[[#This Row],[SALIDAS]]*Tabla323[[#This Row],[PRECIO]]</f>
        <v>0</v>
      </c>
      <c r="P288" s="2">
        <f>+Tabla323[[#This Row],[BALANCE INICIAL2]]+Tabla323[[#This Row],[ENTRADAS3]]-Tabla323[[#This Row],[SALIDAS4]]</f>
        <v>1050</v>
      </c>
    </row>
    <row r="289" spans="1:16" ht="14.25" customHeight="1">
      <c r="A289" s="9" t="s">
        <v>29</v>
      </c>
      <c r="B289" s="47" t="s">
        <v>878</v>
      </c>
      <c r="C289" s="50" t="s">
        <v>102</v>
      </c>
      <c r="D289" t="s">
        <v>560</v>
      </c>
      <c r="F289" s="55" t="s">
        <v>1345</v>
      </c>
      <c r="G289" s="9" t="s">
        <v>865</v>
      </c>
      <c r="H289">
        <v>8</v>
      </c>
      <c r="I289">
        <v>0</v>
      </c>
      <c r="J289" s="34">
        <v>0</v>
      </c>
      <c r="K289">
        <f>+Tabla323[[#This Row],[BALANCE INICIAL]]+Tabla323[[#This Row],[ENTRADAS]]-Tabla323[[#This Row],[SALIDAS]]</f>
        <v>8</v>
      </c>
      <c r="L289" s="2">
        <v>928</v>
      </c>
      <c r="M289" s="2">
        <f>+Tabla323[[#This Row],[BALANCE INICIAL]]*Tabla323[[#This Row],[PRECIO]]</f>
        <v>7424</v>
      </c>
      <c r="N289" s="2">
        <f>+Tabla323[[#This Row],[ENTRADAS]]*Tabla323[[#This Row],[PRECIO]]</f>
        <v>0</v>
      </c>
      <c r="O289" s="2">
        <f>+Tabla323[[#This Row],[SALIDAS]]*Tabla323[[#This Row],[PRECIO]]</f>
        <v>0</v>
      </c>
      <c r="P289" s="2">
        <f>+Tabla323[[#This Row],[BALANCE INICIAL2]]+Tabla323[[#This Row],[ENTRADAS3]]-Tabla323[[#This Row],[SALIDAS4]]</f>
        <v>7424</v>
      </c>
    </row>
    <row r="290" spans="1:16">
      <c r="A290" s="9" t="s">
        <v>41</v>
      </c>
      <c r="B290" s="47" t="s">
        <v>890</v>
      </c>
      <c r="C290" s="50" t="s">
        <v>87</v>
      </c>
      <c r="D290" t="s">
        <v>1356</v>
      </c>
      <c r="F290" s="55" t="s">
        <v>1345</v>
      </c>
      <c r="G290" s="9" t="s">
        <v>839</v>
      </c>
      <c r="H290">
        <v>59</v>
      </c>
      <c r="I290">
        <v>0</v>
      </c>
      <c r="J290" s="34">
        <v>10</v>
      </c>
      <c r="K290">
        <f>+Tabla323[[#This Row],[BALANCE INICIAL]]+Tabla323[[#This Row],[ENTRADAS]]-Tabla323[[#This Row],[SALIDAS]]</f>
        <v>49</v>
      </c>
      <c r="L290" s="2">
        <v>488.14</v>
      </c>
      <c r="M290" s="2">
        <f>+Tabla323[[#This Row],[BALANCE INICIAL]]*Tabla323[[#This Row],[PRECIO]]</f>
        <v>28800.26</v>
      </c>
      <c r="N290" s="2">
        <f>+Tabla323[[#This Row],[ENTRADAS]]*Tabla323[[#This Row],[PRECIO]]</f>
        <v>0</v>
      </c>
      <c r="O290" s="2">
        <f>+Tabla323[[#This Row],[SALIDAS]]*Tabla323[[#This Row],[PRECIO]]</f>
        <v>4881.3999999999996</v>
      </c>
      <c r="P290" s="2">
        <f>+Tabla323[[#This Row],[BALANCE INICIAL2]]+Tabla323[[#This Row],[ENTRADAS3]]-Tabla323[[#This Row],[SALIDAS4]]</f>
        <v>23918.86</v>
      </c>
    </row>
    <row r="291" spans="1:16">
      <c r="A291" s="9" t="s">
        <v>41</v>
      </c>
      <c r="B291" s="47" t="s">
        <v>890</v>
      </c>
      <c r="C291" s="50" t="s">
        <v>87</v>
      </c>
      <c r="D291" t="s">
        <v>1355</v>
      </c>
      <c r="F291" s="55" t="s">
        <v>1345</v>
      </c>
      <c r="G291" s="9" t="s">
        <v>839</v>
      </c>
      <c r="H291">
        <v>6</v>
      </c>
      <c r="I291">
        <v>0</v>
      </c>
      <c r="J291" s="34">
        <v>1</v>
      </c>
      <c r="K291">
        <f>+Tabla323[[#This Row],[BALANCE INICIAL]]+Tabla323[[#This Row],[ENTRADAS]]-Tabla323[[#This Row],[SALIDAS]]</f>
        <v>5</v>
      </c>
      <c r="L291" s="2">
        <v>400</v>
      </c>
      <c r="M291" s="2">
        <f>+Tabla323[[#This Row],[BALANCE INICIAL]]*Tabla323[[#This Row],[PRECIO]]</f>
        <v>2400</v>
      </c>
      <c r="N291" s="2">
        <f>+Tabla323[[#This Row],[ENTRADAS]]*Tabla323[[#This Row],[PRECIO]]</f>
        <v>0</v>
      </c>
      <c r="O291" s="2">
        <f>+Tabla323[[#This Row],[SALIDAS]]*Tabla323[[#This Row],[PRECIO]]</f>
        <v>400</v>
      </c>
      <c r="P291" s="2">
        <f>+Tabla323[[#This Row],[BALANCE INICIAL2]]+Tabla323[[#This Row],[ENTRADAS3]]-Tabla323[[#This Row],[SALIDAS4]]</f>
        <v>2000</v>
      </c>
    </row>
    <row r="292" spans="1:16" ht="16.5" customHeight="1">
      <c r="A292" s="9" t="s">
        <v>41</v>
      </c>
      <c r="B292" s="47" t="s">
        <v>890</v>
      </c>
      <c r="C292" s="50" t="s">
        <v>87</v>
      </c>
      <c r="D292" t="s">
        <v>1263</v>
      </c>
      <c r="F292" s="55" t="s">
        <v>1345</v>
      </c>
      <c r="G292" s="9" t="s">
        <v>820</v>
      </c>
      <c r="H292">
        <v>0</v>
      </c>
      <c r="I292">
        <v>0</v>
      </c>
      <c r="J292" s="34">
        <v>0</v>
      </c>
      <c r="K292">
        <f>+Tabla323[[#This Row],[BALANCE INICIAL]]+Tabla323[[#This Row],[ENTRADAS]]-Tabla323[[#This Row],[SALIDAS]]</f>
        <v>0</v>
      </c>
      <c r="L292" s="2">
        <v>34.22</v>
      </c>
      <c r="M292" s="2">
        <f>+Tabla323[[#This Row],[BALANCE INICIAL]]*Tabla323[[#This Row],[PRECIO]]</f>
        <v>0</v>
      </c>
      <c r="N292" s="2">
        <f>+Tabla323[[#This Row],[ENTRADAS]]*Tabla323[[#This Row],[PRECIO]]</f>
        <v>0</v>
      </c>
      <c r="O292" s="2">
        <f>+Tabla323[[#This Row],[SALIDAS]]*Tabla323[[#This Row],[PRECIO]]</f>
        <v>0</v>
      </c>
      <c r="P292" s="2">
        <f>+Tabla323[[#This Row],[BALANCE INICIAL2]]+Tabla323[[#This Row],[ENTRADAS3]]-Tabla323[[#This Row],[SALIDAS4]]</f>
        <v>0</v>
      </c>
    </row>
    <row r="293" spans="1:16">
      <c r="A293" s="9" t="s">
        <v>41</v>
      </c>
      <c r="B293" s="47" t="s">
        <v>890</v>
      </c>
      <c r="C293" s="50" t="s">
        <v>87</v>
      </c>
      <c r="D293" t="s">
        <v>1357</v>
      </c>
      <c r="F293" s="55" t="s">
        <v>1345</v>
      </c>
      <c r="G293" s="9" t="s">
        <v>839</v>
      </c>
      <c r="H293">
        <v>3</v>
      </c>
      <c r="I293">
        <v>0</v>
      </c>
      <c r="J293" s="34">
        <v>0</v>
      </c>
      <c r="K293">
        <f>+Tabla323[[#This Row],[BALANCE INICIAL]]+Tabla323[[#This Row],[ENTRADAS]]-Tabla323[[#This Row],[SALIDAS]]</f>
        <v>3</v>
      </c>
      <c r="L293" s="2">
        <v>640.15</v>
      </c>
      <c r="M293" s="2">
        <f>+Tabla323[[#This Row],[BALANCE INICIAL]]*Tabla323[[#This Row],[PRECIO]]</f>
        <v>1920.4499999999998</v>
      </c>
      <c r="N293" s="2">
        <f>+Tabla323[[#This Row],[ENTRADAS]]*Tabla323[[#This Row],[PRECIO]]</f>
        <v>0</v>
      </c>
      <c r="O293" s="2">
        <f>+Tabla323[[#This Row],[SALIDAS]]*Tabla323[[#This Row],[PRECIO]]</f>
        <v>0</v>
      </c>
      <c r="P293" s="2">
        <f>+Tabla323[[#This Row],[BALANCE INICIAL2]]+Tabla323[[#This Row],[ENTRADAS3]]-Tabla323[[#This Row],[SALIDAS4]]</f>
        <v>1920.4499999999998</v>
      </c>
    </row>
    <row r="294" spans="1:16">
      <c r="A294" s="9" t="s">
        <v>41</v>
      </c>
      <c r="B294" s="47" t="s">
        <v>890</v>
      </c>
      <c r="C294" s="50" t="s">
        <v>87</v>
      </c>
      <c r="D294" t="s">
        <v>1358</v>
      </c>
      <c r="F294" s="55" t="s">
        <v>1345</v>
      </c>
      <c r="G294" s="9" t="s">
        <v>820</v>
      </c>
      <c r="H294">
        <v>0</v>
      </c>
      <c r="I294">
        <v>0</v>
      </c>
      <c r="J294" s="34">
        <v>0</v>
      </c>
      <c r="K294">
        <f>+Tabla323[[#This Row],[BALANCE INICIAL]]+Tabla323[[#This Row],[ENTRADAS]]-Tabla323[[#This Row],[SALIDAS]]</f>
        <v>0</v>
      </c>
      <c r="L294" s="2">
        <v>195</v>
      </c>
      <c r="M294" s="2">
        <f>+Tabla323[[#This Row],[BALANCE INICIAL]]*Tabla323[[#This Row],[PRECIO]]</f>
        <v>0</v>
      </c>
      <c r="N294" s="2">
        <f>+Tabla323[[#This Row],[ENTRADAS]]*Tabla323[[#This Row],[PRECIO]]</f>
        <v>0</v>
      </c>
      <c r="O294" s="2">
        <f>+Tabla323[[#This Row],[SALIDAS]]*Tabla323[[#This Row],[PRECIO]]</f>
        <v>0</v>
      </c>
      <c r="P294" s="2">
        <f>+Tabla323[[#This Row],[BALANCE INICIAL2]]+Tabla323[[#This Row],[ENTRADAS3]]-Tabla323[[#This Row],[SALIDAS4]]</f>
        <v>0</v>
      </c>
    </row>
    <row r="295" spans="1:16">
      <c r="A295" s="9" t="s">
        <v>41</v>
      </c>
      <c r="B295" s="47" t="s">
        <v>890</v>
      </c>
      <c r="C295" s="50" t="s">
        <v>87</v>
      </c>
      <c r="D295" t="s">
        <v>1264</v>
      </c>
      <c r="F295" s="55" t="s">
        <v>1345</v>
      </c>
      <c r="G295" s="9" t="s">
        <v>834</v>
      </c>
      <c r="H295">
        <v>5</v>
      </c>
      <c r="I295">
        <v>0</v>
      </c>
      <c r="J295" s="34">
        <v>0</v>
      </c>
      <c r="K295">
        <f>+Tabla323[[#This Row],[BALANCE INICIAL]]+Tabla323[[#This Row],[ENTRADAS]]-Tabla323[[#This Row],[SALIDAS]]</f>
        <v>5</v>
      </c>
      <c r="L295" s="2">
        <v>233.8</v>
      </c>
      <c r="M295" s="2">
        <f>+Tabla323[[#This Row],[BALANCE INICIAL]]*Tabla323[[#This Row],[PRECIO]]</f>
        <v>1169</v>
      </c>
      <c r="N295" s="2">
        <f>+Tabla323[[#This Row],[ENTRADAS]]*Tabla323[[#This Row],[PRECIO]]</f>
        <v>0</v>
      </c>
      <c r="O295" s="2">
        <f>+Tabla323[[#This Row],[SALIDAS]]*Tabla323[[#This Row],[PRECIO]]</f>
        <v>0</v>
      </c>
      <c r="P295" s="2">
        <f>+Tabla323[[#This Row],[BALANCE INICIAL2]]+Tabla323[[#This Row],[ENTRADAS3]]-Tabla323[[#This Row],[SALIDAS4]]</f>
        <v>1169</v>
      </c>
    </row>
    <row r="296" spans="1:16">
      <c r="A296" s="9" t="s">
        <v>41</v>
      </c>
      <c r="B296" s="47" t="s">
        <v>890</v>
      </c>
      <c r="C296" s="50" t="s">
        <v>87</v>
      </c>
      <c r="D296" t="s">
        <v>1359</v>
      </c>
      <c r="F296" s="55" t="s">
        <v>1345</v>
      </c>
      <c r="G296" s="9" t="s">
        <v>834</v>
      </c>
      <c r="H296">
        <v>2</v>
      </c>
      <c r="I296">
        <v>0</v>
      </c>
      <c r="J296" s="34">
        <v>0</v>
      </c>
      <c r="K296">
        <f>+Tabla323[[#This Row],[BALANCE INICIAL]]+Tabla323[[#This Row],[ENTRADAS]]-Tabla323[[#This Row],[SALIDAS]]</f>
        <v>2</v>
      </c>
      <c r="L296" s="2">
        <v>490</v>
      </c>
      <c r="M296" s="2">
        <f>+Tabla323[[#This Row],[BALANCE INICIAL]]*Tabla323[[#This Row],[PRECIO]]</f>
        <v>980</v>
      </c>
      <c r="N296" s="2">
        <f>+Tabla323[[#This Row],[ENTRADAS]]*Tabla323[[#This Row],[PRECIO]]</f>
        <v>0</v>
      </c>
      <c r="O296" s="2">
        <f>+Tabla323[[#This Row],[SALIDAS]]*Tabla323[[#This Row],[PRECIO]]</f>
        <v>0</v>
      </c>
      <c r="P296" s="2">
        <f>+Tabla323[[#This Row],[BALANCE INICIAL2]]+Tabla323[[#This Row],[ENTRADAS3]]-Tabla323[[#This Row],[SALIDAS4]]</f>
        <v>980</v>
      </c>
    </row>
    <row r="297" spans="1:16">
      <c r="A297" s="39" t="s">
        <v>24</v>
      </c>
      <c r="B297" s="40" t="s">
        <v>875</v>
      </c>
      <c r="C297" s="52" t="s">
        <v>64</v>
      </c>
      <c r="D297" t="s">
        <v>991</v>
      </c>
      <c r="E297" t="s">
        <v>993</v>
      </c>
      <c r="F297" s="55" t="s">
        <v>1345</v>
      </c>
      <c r="G297" s="9" t="s">
        <v>820</v>
      </c>
      <c r="H297">
        <v>11</v>
      </c>
      <c r="I297">
        <v>0</v>
      </c>
      <c r="J297" s="34">
        <v>0</v>
      </c>
      <c r="K297">
        <f>+Tabla323[[#This Row],[BALANCE INICIAL]]+Tabla323[[#This Row],[ENTRADAS]]-Tabla323[[#This Row],[SALIDAS]]</f>
        <v>11</v>
      </c>
      <c r="L297" s="2">
        <v>281.36</v>
      </c>
      <c r="M297" s="2">
        <f>+Tabla323[[#This Row],[BALANCE INICIAL]]*Tabla323[[#This Row],[PRECIO]]</f>
        <v>3094.96</v>
      </c>
      <c r="N297" s="2">
        <f>+Tabla323[[#This Row],[ENTRADAS]]*Tabla323[[#This Row],[PRECIO]]</f>
        <v>0</v>
      </c>
      <c r="O297" s="2">
        <f>+Tabla323[[#This Row],[SALIDAS]]*Tabla323[[#This Row],[PRECIO]]</f>
        <v>0</v>
      </c>
      <c r="P297" s="2">
        <f>+Tabla323[[#This Row],[BALANCE INICIAL2]]+Tabla323[[#This Row],[ENTRADAS3]]-Tabla323[[#This Row],[SALIDAS4]]</f>
        <v>3094.96</v>
      </c>
    </row>
    <row r="298" spans="1:16">
      <c r="A298" s="39" t="s">
        <v>1376</v>
      </c>
      <c r="B298" s="40" t="s">
        <v>875</v>
      </c>
      <c r="C298" s="52" t="s">
        <v>64</v>
      </c>
      <c r="D298" t="s">
        <v>1265</v>
      </c>
      <c r="F298" s="55" t="s">
        <v>1345</v>
      </c>
      <c r="G298" s="9" t="s">
        <v>820</v>
      </c>
      <c r="H298">
        <v>200</v>
      </c>
      <c r="I298">
        <v>0</v>
      </c>
      <c r="J298" s="34">
        <v>0</v>
      </c>
      <c r="K298">
        <f>+Tabla323[[#This Row],[BALANCE INICIAL]]+Tabla323[[#This Row],[ENTRADAS]]-Tabla323[[#This Row],[SALIDAS]]</f>
        <v>200</v>
      </c>
      <c r="L298" s="2">
        <v>60</v>
      </c>
      <c r="M298" s="2">
        <f>+Tabla323[[#This Row],[BALANCE INICIAL]]*Tabla323[[#This Row],[PRECIO]]</f>
        <v>12000</v>
      </c>
      <c r="N298" s="2">
        <f>+Tabla323[[#This Row],[ENTRADAS]]*Tabla323[[#This Row],[PRECIO]]</f>
        <v>0</v>
      </c>
      <c r="O298" s="2">
        <f>+Tabla323[[#This Row],[SALIDAS]]*Tabla323[[#This Row],[PRECIO]]</f>
        <v>0</v>
      </c>
      <c r="P298" s="2">
        <f>+Tabla323[[#This Row],[BALANCE INICIAL2]]+Tabla323[[#This Row],[ENTRADAS3]]-Tabla323[[#This Row],[SALIDAS4]]</f>
        <v>12000</v>
      </c>
    </row>
    <row r="299" spans="1:16">
      <c r="A299" s="39" t="s">
        <v>1141</v>
      </c>
      <c r="B299" s="40" t="s">
        <v>1142</v>
      </c>
      <c r="C299" s="52" t="s">
        <v>1143</v>
      </c>
      <c r="D299" t="s">
        <v>1266</v>
      </c>
      <c r="F299" s="55" t="s">
        <v>1345</v>
      </c>
      <c r="G299" s="9" t="s">
        <v>839</v>
      </c>
      <c r="H299">
        <v>4</v>
      </c>
      <c r="I299">
        <v>0</v>
      </c>
      <c r="J299" s="34">
        <v>0</v>
      </c>
      <c r="K299">
        <f>+Tabla323[[#This Row],[BALANCE INICIAL]]+Tabla323[[#This Row],[ENTRADAS]]-Tabla323[[#This Row],[SALIDAS]]</f>
        <v>4</v>
      </c>
      <c r="L299" s="2">
        <v>12500</v>
      </c>
      <c r="M299" s="2">
        <f>+Tabla323[[#This Row],[BALANCE INICIAL]]*Tabla323[[#This Row],[PRECIO]]</f>
        <v>50000</v>
      </c>
      <c r="N299" s="2">
        <f>+Tabla323[[#This Row],[ENTRADAS]]*Tabla323[[#This Row],[PRECIO]]</f>
        <v>0</v>
      </c>
      <c r="O299" s="2">
        <f>+Tabla323[[#This Row],[SALIDAS]]*Tabla323[[#This Row],[PRECIO]]</f>
        <v>0</v>
      </c>
      <c r="P299" s="2">
        <f>+Tabla323[[#This Row],[BALANCE INICIAL2]]+Tabla323[[#This Row],[ENTRADAS3]]-Tabla323[[#This Row],[SALIDAS4]]</f>
        <v>50000</v>
      </c>
    </row>
    <row r="300" spans="1:16" ht="15" customHeight="1">
      <c r="A300" s="39" t="s">
        <v>34</v>
      </c>
      <c r="B300" s="40" t="s">
        <v>877</v>
      </c>
      <c r="C300" s="52" t="s">
        <v>80</v>
      </c>
      <c r="D300" t="s">
        <v>1451</v>
      </c>
      <c r="F300" s="55" t="s">
        <v>1345</v>
      </c>
      <c r="G300" s="9" t="s">
        <v>834</v>
      </c>
      <c r="H300">
        <v>88</v>
      </c>
      <c r="I300">
        <v>0</v>
      </c>
      <c r="J300" s="34">
        <v>19</v>
      </c>
      <c r="K300">
        <f>+Tabla323[[#This Row],[BALANCE INICIAL]]+Tabla323[[#This Row],[ENTRADAS]]-Tabla323[[#This Row],[SALIDAS]]</f>
        <v>69</v>
      </c>
      <c r="L300" s="2">
        <v>290</v>
      </c>
      <c r="M300" s="2">
        <f>+Tabla323[[#This Row],[BALANCE INICIAL]]*Tabla323[[#This Row],[PRECIO]]</f>
        <v>25520</v>
      </c>
      <c r="N300" s="2">
        <f>+Tabla323[[#This Row],[ENTRADAS]]*Tabla323[[#This Row],[PRECIO]]</f>
        <v>0</v>
      </c>
      <c r="O300" s="2">
        <f>+Tabla323[[#This Row],[SALIDAS]]*Tabla323[[#This Row],[PRECIO]]</f>
        <v>5510</v>
      </c>
      <c r="P300" s="2">
        <f>+Tabla323[[#This Row],[BALANCE INICIAL2]]+Tabla323[[#This Row],[ENTRADAS3]]-Tabla323[[#This Row],[SALIDAS4]]</f>
        <v>20010</v>
      </c>
    </row>
    <row r="301" spans="1:16">
      <c r="A301" s="39" t="s">
        <v>34</v>
      </c>
      <c r="B301" s="40" t="s">
        <v>877</v>
      </c>
      <c r="C301" s="52" t="s">
        <v>80</v>
      </c>
      <c r="D301" t="s">
        <v>1025</v>
      </c>
      <c r="F301" s="55" t="s">
        <v>1345</v>
      </c>
      <c r="G301" s="9" t="s">
        <v>834</v>
      </c>
      <c r="H301">
        <v>60</v>
      </c>
      <c r="I301">
        <v>0</v>
      </c>
      <c r="J301" s="34">
        <v>0</v>
      </c>
      <c r="K301">
        <f>+Tabla323[[#This Row],[BALANCE INICIAL]]+Tabla323[[#This Row],[ENTRADAS]]-Tabla323[[#This Row],[SALIDAS]]</f>
        <v>60</v>
      </c>
      <c r="L301" s="2">
        <v>420</v>
      </c>
      <c r="M301" s="2">
        <f>+Tabla323[[#This Row],[BALANCE INICIAL]]*Tabla323[[#This Row],[PRECIO]]</f>
        <v>25200</v>
      </c>
      <c r="N301" s="2">
        <f>+Tabla323[[#This Row],[ENTRADAS]]*Tabla323[[#This Row],[PRECIO]]</f>
        <v>0</v>
      </c>
      <c r="O301" s="2">
        <f>+Tabla323[[#This Row],[SALIDAS]]*Tabla323[[#This Row],[PRECIO]]</f>
        <v>0</v>
      </c>
      <c r="P301" s="2">
        <f>+Tabla323[[#This Row],[BALANCE INICIAL2]]+Tabla323[[#This Row],[ENTRADAS3]]-Tabla323[[#This Row],[SALIDAS4]]</f>
        <v>25200</v>
      </c>
    </row>
    <row r="302" spans="1:16">
      <c r="A302" s="9" t="s">
        <v>1159</v>
      </c>
      <c r="B302" s="17" t="s">
        <v>1160</v>
      </c>
      <c r="C302" s="50" t="s">
        <v>1161</v>
      </c>
      <c r="D302" t="s">
        <v>1477</v>
      </c>
      <c r="F302" s="55" t="s">
        <v>1345</v>
      </c>
      <c r="G302" s="9" t="s">
        <v>820</v>
      </c>
      <c r="H302">
        <v>1</v>
      </c>
      <c r="I302">
        <v>0</v>
      </c>
      <c r="J302" s="34">
        <v>0</v>
      </c>
      <c r="K302">
        <f>+Tabla323[[#This Row],[BALANCE INICIAL]]+Tabla323[[#This Row],[ENTRADAS]]-Tabla323[[#This Row],[SALIDAS]]</f>
        <v>1</v>
      </c>
      <c r="L302" s="2">
        <v>3390</v>
      </c>
      <c r="M302" s="2">
        <f>+Tabla323[[#This Row],[BALANCE INICIAL]]*Tabla323[[#This Row],[PRECIO]]</f>
        <v>3390</v>
      </c>
      <c r="N302" s="2">
        <f>+Tabla323[[#This Row],[ENTRADAS]]*Tabla323[[#This Row],[PRECIO]]</f>
        <v>0</v>
      </c>
      <c r="O302" s="2">
        <f>+Tabla323[[#This Row],[SALIDAS]]*Tabla323[[#This Row],[PRECIO]]</f>
        <v>0</v>
      </c>
      <c r="P302" s="2">
        <f>+Tabla323[[#This Row],[BALANCE INICIAL2]]+Tabla323[[#This Row],[ENTRADAS3]]-Tabla323[[#This Row],[SALIDAS4]]</f>
        <v>3390</v>
      </c>
    </row>
    <row r="303" spans="1:16">
      <c r="A303" s="9" t="s">
        <v>29</v>
      </c>
      <c r="B303" s="47" t="s">
        <v>878</v>
      </c>
      <c r="C303" s="50" t="s">
        <v>102</v>
      </c>
      <c r="D303" t="s">
        <v>561</v>
      </c>
      <c r="F303" s="55" t="s">
        <v>1345</v>
      </c>
      <c r="G303" s="9" t="s">
        <v>834</v>
      </c>
      <c r="H303">
        <v>2</v>
      </c>
      <c r="I303">
        <v>0</v>
      </c>
      <c r="J303" s="34">
        <v>0</v>
      </c>
      <c r="K303">
        <f>+Tabla323[[#This Row],[BALANCE INICIAL]]+Tabla323[[#This Row],[ENTRADAS]]-Tabla323[[#This Row],[SALIDAS]]</f>
        <v>2</v>
      </c>
      <c r="L303" s="2">
        <v>153.05000000000001</v>
      </c>
      <c r="M303" s="2">
        <f>+Tabla323[[#This Row],[BALANCE INICIAL]]*Tabla323[[#This Row],[PRECIO]]</f>
        <v>306.10000000000002</v>
      </c>
      <c r="N303" s="2">
        <f>+Tabla323[[#This Row],[ENTRADAS]]*Tabla323[[#This Row],[PRECIO]]</f>
        <v>0</v>
      </c>
      <c r="O303" s="2">
        <f>+Tabla323[[#This Row],[SALIDAS]]*Tabla323[[#This Row],[PRECIO]]</f>
        <v>0</v>
      </c>
      <c r="P303" s="2">
        <f>+Tabla323[[#This Row],[BALANCE INICIAL2]]+Tabla323[[#This Row],[ENTRADAS3]]-Tabla323[[#This Row],[SALIDAS4]]</f>
        <v>306.10000000000002</v>
      </c>
    </row>
    <row r="304" spans="1:16">
      <c r="A304" s="39" t="s">
        <v>31</v>
      </c>
      <c r="B304" s="40" t="s">
        <v>897</v>
      </c>
      <c r="C304" s="50" t="s">
        <v>69</v>
      </c>
      <c r="D304" t="s">
        <v>228</v>
      </c>
      <c r="F304" s="55" t="s">
        <v>1345</v>
      </c>
      <c r="G304" s="9" t="s">
        <v>820</v>
      </c>
      <c r="H304">
        <v>46</v>
      </c>
      <c r="I304">
        <v>0</v>
      </c>
      <c r="J304" s="34">
        <v>0</v>
      </c>
      <c r="K304">
        <f>+Tabla323[[#This Row],[BALANCE INICIAL]]+Tabla323[[#This Row],[ENTRADAS]]-Tabla323[[#This Row],[SALIDAS]]</f>
        <v>46</v>
      </c>
      <c r="L304" s="2">
        <v>170</v>
      </c>
      <c r="M304" s="2">
        <f>+Tabla323[[#This Row],[BALANCE INICIAL]]*Tabla323[[#This Row],[PRECIO]]</f>
        <v>7820</v>
      </c>
      <c r="N304" s="2">
        <f>+Tabla323[[#This Row],[ENTRADAS]]*Tabla323[[#This Row],[PRECIO]]</f>
        <v>0</v>
      </c>
      <c r="O304" s="2">
        <f>+Tabla323[[#This Row],[SALIDAS]]*Tabla323[[#This Row],[PRECIO]]</f>
        <v>0</v>
      </c>
      <c r="P304" s="2">
        <f>+Tabla323[[#This Row],[BALANCE INICIAL2]]+Tabla323[[#This Row],[ENTRADAS3]]-Tabla323[[#This Row],[SALIDAS4]]</f>
        <v>7820</v>
      </c>
    </row>
    <row r="305" spans="1:16" ht="14.25" customHeight="1">
      <c r="A305" s="39" t="s">
        <v>28</v>
      </c>
      <c r="B305" s="40" t="s">
        <v>884</v>
      </c>
      <c r="C305" s="52" t="s">
        <v>74</v>
      </c>
      <c r="D305" t="s">
        <v>1402</v>
      </c>
      <c r="F305" s="55" t="s">
        <v>1345</v>
      </c>
      <c r="G305" s="9" t="s">
        <v>839</v>
      </c>
      <c r="H305">
        <v>81</v>
      </c>
      <c r="I305">
        <v>0</v>
      </c>
      <c r="J305" s="34">
        <v>6</v>
      </c>
      <c r="K305">
        <f>+Tabla323[[#This Row],[BALANCE INICIAL]]+Tabla323[[#This Row],[ENTRADAS]]-Tabla323[[#This Row],[SALIDAS]]</f>
        <v>75</v>
      </c>
      <c r="L305" s="2">
        <v>39</v>
      </c>
      <c r="M305" s="2">
        <f>+Tabla323[[#This Row],[BALANCE INICIAL]]*Tabla323[[#This Row],[PRECIO]]</f>
        <v>3159</v>
      </c>
      <c r="N305" s="2">
        <f>+Tabla323[[#This Row],[ENTRADAS]]*Tabla323[[#This Row],[PRECIO]]</f>
        <v>0</v>
      </c>
      <c r="O305" s="2">
        <f>+Tabla323[[#This Row],[SALIDAS]]*Tabla323[[#This Row],[PRECIO]]</f>
        <v>234</v>
      </c>
      <c r="P305" s="2">
        <f>+Tabla323[[#This Row],[BALANCE INICIAL2]]+Tabla323[[#This Row],[ENTRADAS3]]-Tabla323[[#This Row],[SALIDAS4]]</f>
        <v>2925</v>
      </c>
    </row>
    <row r="306" spans="1:16">
      <c r="A306" s="9" t="s">
        <v>29</v>
      </c>
      <c r="B306" s="47" t="s">
        <v>878</v>
      </c>
      <c r="C306" s="50" t="s">
        <v>102</v>
      </c>
      <c r="D306" t="s">
        <v>563</v>
      </c>
      <c r="F306" s="55" t="s">
        <v>1345</v>
      </c>
      <c r="G306" s="9" t="s">
        <v>834</v>
      </c>
      <c r="H306">
        <v>4</v>
      </c>
      <c r="I306">
        <v>0</v>
      </c>
      <c r="J306" s="34">
        <v>0</v>
      </c>
      <c r="K306">
        <f>+Tabla323[[#This Row],[BALANCE INICIAL]]+Tabla323[[#This Row],[ENTRADAS]]-Tabla323[[#This Row],[SALIDAS]]</f>
        <v>4</v>
      </c>
      <c r="L306" s="2">
        <v>205</v>
      </c>
      <c r="M306" s="2">
        <f>+Tabla323[[#This Row],[BALANCE INICIAL]]*Tabla323[[#This Row],[PRECIO]]</f>
        <v>820</v>
      </c>
      <c r="N306" s="2">
        <f>+Tabla323[[#This Row],[ENTRADAS]]*Tabla323[[#This Row],[PRECIO]]</f>
        <v>0</v>
      </c>
      <c r="O306" s="2">
        <f>+Tabla323[[#This Row],[SALIDAS]]*Tabla323[[#This Row],[PRECIO]]</f>
        <v>0</v>
      </c>
      <c r="P306" s="2">
        <f>+Tabla323[[#This Row],[BALANCE INICIAL2]]+Tabla323[[#This Row],[ENTRADAS3]]-Tabla323[[#This Row],[SALIDAS4]]</f>
        <v>820</v>
      </c>
    </row>
    <row r="307" spans="1:16">
      <c r="A307" s="39" t="s">
        <v>39</v>
      </c>
      <c r="B307" s="40" t="s">
        <v>896</v>
      </c>
      <c r="C307" s="52" t="s">
        <v>85</v>
      </c>
      <c r="D307" t="s">
        <v>230</v>
      </c>
      <c r="F307" s="55" t="s">
        <v>1345</v>
      </c>
      <c r="G307" s="9" t="s">
        <v>820</v>
      </c>
      <c r="H307">
        <v>5</v>
      </c>
      <c r="I307">
        <v>0</v>
      </c>
      <c r="J307" s="34">
        <v>0</v>
      </c>
      <c r="K307">
        <f>+Tabla323[[#This Row],[BALANCE INICIAL]]+Tabla323[[#This Row],[ENTRADAS]]-Tabla323[[#This Row],[SALIDAS]]</f>
        <v>5</v>
      </c>
      <c r="L307" s="2">
        <v>512</v>
      </c>
      <c r="M307" s="2">
        <f>+Tabla323[[#This Row],[BALANCE INICIAL]]*Tabla323[[#This Row],[PRECIO]]</f>
        <v>2560</v>
      </c>
      <c r="N307" s="2">
        <f>+Tabla323[[#This Row],[ENTRADAS]]*Tabla323[[#This Row],[PRECIO]]</f>
        <v>0</v>
      </c>
      <c r="O307" s="2">
        <f>+Tabla323[[#This Row],[SALIDAS]]*Tabla323[[#This Row],[PRECIO]]</f>
        <v>0</v>
      </c>
      <c r="P307" s="2">
        <f>+Tabla323[[#This Row],[BALANCE INICIAL2]]+Tabla323[[#This Row],[ENTRADAS3]]-Tabla323[[#This Row],[SALIDAS4]]</f>
        <v>2560</v>
      </c>
    </row>
    <row r="308" spans="1:16">
      <c r="A308" s="9" t="s">
        <v>29</v>
      </c>
      <c r="B308" s="47" t="s">
        <v>878</v>
      </c>
      <c r="C308" s="50" t="s">
        <v>102</v>
      </c>
      <c r="D308" t="s">
        <v>564</v>
      </c>
      <c r="F308" s="55" t="s">
        <v>1345</v>
      </c>
      <c r="G308" s="9" t="s">
        <v>867</v>
      </c>
      <c r="H308">
        <v>15</v>
      </c>
      <c r="I308">
        <v>0</v>
      </c>
      <c r="J308" s="34">
        <v>0</v>
      </c>
      <c r="K308">
        <f>+Tabla323[[#This Row],[BALANCE INICIAL]]+Tabla323[[#This Row],[ENTRADAS]]-Tabla323[[#This Row],[SALIDAS]]</f>
        <v>15</v>
      </c>
      <c r="L308" s="2">
        <v>80</v>
      </c>
      <c r="M308" s="2">
        <f>+Tabla323[[#This Row],[BALANCE INICIAL]]*Tabla323[[#This Row],[PRECIO]]</f>
        <v>1200</v>
      </c>
      <c r="N308" s="2">
        <f>+Tabla323[[#This Row],[ENTRADAS]]*Tabla323[[#This Row],[PRECIO]]</f>
        <v>0</v>
      </c>
      <c r="O308" s="2">
        <f>+Tabla323[[#This Row],[SALIDAS]]*Tabla323[[#This Row],[PRECIO]]</f>
        <v>0</v>
      </c>
      <c r="P308" s="2">
        <f>+Tabla323[[#This Row],[BALANCE INICIAL2]]+Tabla323[[#This Row],[ENTRADAS3]]-Tabla323[[#This Row],[SALIDAS4]]</f>
        <v>1200</v>
      </c>
    </row>
    <row r="309" spans="1:16">
      <c r="A309" s="9" t="s">
        <v>29</v>
      </c>
      <c r="B309" s="47" t="s">
        <v>878</v>
      </c>
      <c r="C309" s="50" t="s">
        <v>102</v>
      </c>
      <c r="D309" t="s">
        <v>565</v>
      </c>
      <c r="F309" s="55" t="s">
        <v>1345</v>
      </c>
      <c r="G309" s="9" t="s">
        <v>867</v>
      </c>
      <c r="H309">
        <v>8</v>
      </c>
      <c r="I309">
        <v>0</v>
      </c>
      <c r="J309" s="34">
        <v>0</v>
      </c>
      <c r="K309">
        <f>+Tabla323[[#This Row],[BALANCE INICIAL]]+Tabla323[[#This Row],[ENTRADAS]]-Tabla323[[#This Row],[SALIDAS]]</f>
        <v>8</v>
      </c>
      <c r="L309" s="2">
        <v>160</v>
      </c>
      <c r="M309" s="2">
        <f>+Tabla323[[#This Row],[BALANCE INICIAL]]*Tabla323[[#This Row],[PRECIO]]</f>
        <v>1280</v>
      </c>
      <c r="N309" s="2">
        <f>+Tabla323[[#This Row],[ENTRADAS]]*Tabla323[[#This Row],[PRECIO]]</f>
        <v>0</v>
      </c>
      <c r="O309" s="2">
        <f>+Tabla323[[#This Row],[SALIDAS]]*Tabla323[[#This Row],[PRECIO]]</f>
        <v>0</v>
      </c>
      <c r="P309" s="2">
        <f>+Tabla323[[#This Row],[BALANCE INICIAL2]]+Tabla323[[#This Row],[ENTRADAS3]]-Tabla323[[#This Row],[SALIDAS4]]</f>
        <v>1280</v>
      </c>
    </row>
    <row r="310" spans="1:16">
      <c r="A310" s="9" t="s">
        <v>29</v>
      </c>
      <c r="B310" s="47" t="s">
        <v>878</v>
      </c>
      <c r="C310" s="50" t="s">
        <v>102</v>
      </c>
      <c r="D310" t="s">
        <v>566</v>
      </c>
      <c r="F310" s="55" t="s">
        <v>1345</v>
      </c>
      <c r="G310" s="9" t="s">
        <v>867</v>
      </c>
      <c r="H310">
        <v>2</v>
      </c>
      <c r="I310">
        <v>0</v>
      </c>
      <c r="J310" s="34">
        <v>0</v>
      </c>
      <c r="K310">
        <f>+Tabla323[[#This Row],[BALANCE INICIAL]]+Tabla323[[#This Row],[ENTRADAS]]-Tabla323[[#This Row],[SALIDAS]]</f>
        <v>2</v>
      </c>
      <c r="L310" s="2">
        <v>80</v>
      </c>
      <c r="M310" s="2">
        <f>+Tabla323[[#This Row],[BALANCE INICIAL]]*Tabla323[[#This Row],[PRECIO]]</f>
        <v>160</v>
      </c>
      <c r="N310" s="2">
        <f>+Tabla323[[#This Row],[ENTRADAS]]*Tabla323[[#This Row],[PRECIO]]</f>
        <v>0</v>
      </c>
      <c r="O310" s="2">
        <f>+Tabla323[[#This Row],[SALIDAS]]*Tabla323[[#This Row],[PRECIO]]</f>
        <v>0</v>
      </c>
      <c r="P310" s="2">
        <f>+Tabla323[[#This Row],[BALANCE INICIAL2]]+Tabla323[[#This Row],[ENTRADAS3]]-Tabla323[[#This Row],[SALIDAS4]]</f>
        <v>160</v>
      </c>
    </row>
    <row r="311" spans="1:16">
      <c r="A311" s="9" t="s">
        <v>29</v>
      </c>
      <c r="B311" s="47" t="s">
        <v>878</v>
      </c>
      <c r="C311" s="50" t="s">
        <v>102</v>
      </c>
      <c r="D311" t="s">
        <v>567</v>
      </c>
      <c r="F311" s="55" t="s">
        <v>1345</v>
      </c>
      <c r="G311" s="9" t="s">
        <v>867</v>
      </c>
      <c r="H311">
        <v>4</v>
      </c>
      <c r="I311">
        <v>0</v>
      </c>
      <c r="J311" s="34">
        <v>0</v>
      </c>
      <c r="K311">
        <f>+Tabla323[[#This Row],[BALANCE INICIAL]]+Tabla323[[#This Row],[ENTRADAS]]-Tabla323[[#This Row],[SALIDAS]]</f>
        <v>4</v>
      </c>
      <c r="L311" s="2">
        <v>80</v>
      </c>
      <c r="M311" s="2">
        <f>+Tabla323[[#This Row],[BALANCE INICIAL]]*Tabla323[[#This Row],[PRECIO]]</f>
        <v>320</v>
      </c>
      <c r="N311" s="2">
        <f>+Tabla323[[#This Row],[ENTRADAS]]*Tabla323[[#This Row],[PRECIO]]</f>
        <v>0</v>
      </c>
      <c r="O311" s="2">
        <f>+Tabla323[[#This Row],[SALIDAS]]*Tabla323[[#This Row],[PRECIO]]</f>
        <v>0</v>
      </c>
      <c r="P311" s="2">
        <f>+Tabla323[[#This Row],[BALANCE INICIAL2]]+Tabla323[[#This Row],[ENTRADAS3]]-Tabla323[[#This Row],[SALIDAS4]]</f>
        <v>320</v>
      </c>
    </row>
    <row r="312" spans="1:16">
      <c r="A312" s="9" t="s">
        <v>29</v>
      </c>
      <c r="B312" s="47" t="s">
        <v>878</v>
      </c>
      <c r="C312" s="50" t="s">
        <v>102</v>
      </c>
      <c r="D312" t="s">
        <v>568</v>
      </c>
      <c r="F312" s="55" t="s">
        <v>1345</v>
      </c>
      <c r="G312" s="9" t="s">
        <v>868</v>
      </c>
      <c r="H312">
        <v>2</v>
      </c>
      <c r="I312">
        <v>0</v>
      </c>
      <c r="J312" s="34">
        <v>0</v>
      </c>
      <c r="K312">
        <f>+Tabla323[[#This Row],[BALANCE INICIAL]]+Tabla323[[#This Row],[ENTRADAS]]-Tabla323[[#This Row],[SALIDAS]]</f>
        <v>2</v>
      </c>
      <c r="L312" s="2">
        <v>1249.99</v>
      </c>
      <c r="M312" s="2">
        <f>+Tabla323[[#This Row],[BALANCE INICIAL]]*Tabla323[[#This Row],[PRECIO]]</f>
        <v>2499.98</v>
      </c>
      <c r="N312" s="2">
        <f>+Tabla323[[#This Row],[ENTRADAS]]*Tabla323[[#This Row],[PRECIO]]</f>
        <v>0</v>
      </c>
      <c r="O312" s="2">
        <f>+Tabla323[[#This Row],[SALIDAS]]*Tabla323[[#This Row],[PRECIO]]</f>
        <v>0</v>
      </c>
      <c r="P312" s="2">
        <f>+Tabla323[[#This Row],[BALANCE INICIAL2]]+Tabla323[[#This Row],[ENTRADAS3]]-Tabla323[[#This Row],[SALIDAS4]]</f>
        <v>2499.98</v>
      </c>
    </row>
    <row r="313" spans="1:16">
      <c r="A313" s="9" t="s">
        <v>29</v>
      </c>
      <c r="B313" s="47" t="s">
        <v>878</v>
      </c>
      <c r="C313" s="50" t="s">
        <v>102</v>
      </c>
      <c r="D313" t="s">
        <v>569</v>
      </c>
      <c r="F313" s="55" t="s">
        <v>1345</v>
      </c>
      <c r="G313" s="9" t="s">
        <v>825</v>
      </c>
      <c r="H313">
        <v>3</v>
      </c>
      <c r="I313">
        <v>0</v>
      </c>
      <c r="J313" s="34">
        <v>0</v>
      </c>
      <c r="K313">
        <f>+Tabla323[[#This Row],[BALANCE INICIAL]]+Tabla323[[#This Row],[ENTRADAS]]-Tabla323[[#This Row],[SALIDAS]]</f>
        <v>3</v>
      </c>
      <c r="L313" s="2">
        <v>630.5</v>
      </c>
      <c r="M313" s="2">
        <f>+Tabla323[[#This Row],[BALANCE INICIAL]]*Tabla323[[#This Row],[PRECIO]]</f>
        <v>1891.5</v>
      </c>
      <c r="N313" s="2">
        <f>+Tabla323[[#This Row],[ENTRADAS]]*Tabla323[[#This Row],[PRECIO]]</f>
        <v>0</v>
      </c>
      <c r="O313" s="2">
        <f>+Tabla323[[#This Row],[SALIDAS]]*Tabla323[[#This Row],[PRECIO]]</f>
        <v>0</v>
      </c>
      <c r="P313" s="2">
        <f>+Tabla323[[#This Row],[BALANCE INICIAL2]]+Tabla323[[#This Row],[ENTRADAS3]]-Tabla323[[#This Row],[SALIDAS4]]</f>
        <v>1891.5</v>
      </c>
    </row>
    <row r="314" spans="1:16">
      <c r="A314" s="9" t="s">
        <v>29</v>
      </c>
      <c r="B314" s="47" t="s">
        <v>878</v>
      </c>
      <c r="C314" s="50" t="s">
        <v>102</v>
      </c>
      <c r="D314" t="s">
        <v>570</v>
      </c>
      <c r="F314" s="55" t="s">
        <v>1345</v>
      </c>
      <c r="G314" s="9" t="s">
        <v>834</v>
      </c>
      <c r="H314">
        <v>1</v>
      </c>
      <c r="I314">
        <v>0</v>
      </c>
      <c r="J314" s="34">
        <v>0</v>
      </c>
      <c r="K314">
        <f>+Tabla323[[#This Row],[BALANCE INICIAL]]+Tabla323[[#This Row],[ENTRADAS]]-Tabla323[[#This Row],[SALIDAS]]</f>
        <v>1</v>
      </c>
      <c r="L314" s="2">
        <v>170.5</v>
      </c>
      <c r="M314" s="2">
        <f>+Tabla323[[#This Row],[BALANCE INICIAL]]*Tabla323[[#This Row],[PRECIO]]</f>
        <v>170.5</v>
      </c>
      <c r="N314" s="2">
        <f>+Tabla323[[#This Row],[ENTRADAS]]*Tabla323[[#This Row],[PRECIO]]</f>
        <v>0</v>
      </c>
      <c r="O314" s="2">
        <f>+Tabla323[[#This Row],[SALIDAS]]*Tabla323[[#This Row],[PRECIO]]</f>
        <v>0</v>
      </c>
      <c r="P314" s="2">
        <f>+Tabla323[[#This Row],[BALANCE INICIAL2]]+Tabla323[[#This Row],[ENTRADAS3]]-Tabla323[[#This Row],[SALIDAS4]]</f>
        <v>170.5</v>
      </c>
    </row>
    <row r="315" spans="1:16">
      <c r="A315" s="39" t="s">
        <v>28</v>
      </c>
      <c r="B315" s="40" t="s">
        <v>884</v>
      </c>
      <c r="C315" s="52" t="s">
        <v>74</v>
      </c>
      <c r="D315" t="s">
        <v>231</v>
      </c>
      <c r="F315" s="55" t="s">
        <v>1345</v>
      </c>
      <c r="G315" s="9" t="s">
        <v>820</v>
      </c>
      <c r="H315">
        <v>158</v>
      </c>
      <c r="I315">
        <v>0</v>
      </c>
      <c r="J315" s="34">
        <v>0</v>
      </c>
      <c r="K315">
        <f>+Tabla323[[#This Row],[BALANCE INICIAL]]+Tabla323[[#This Row],[ENTRADAS]]-Tabla323[[#This Row],[SALIDAS]]</f>
        <v>158</v>
      </c>
      <c r="L315" s="2">
        <v>11.5</v>
      </c>
      <c r="M315" s="2">
        <f>+Tabla323[[#This Row],[BALANCE INICIAL]]*Tabla323[[#This Row],[PRECIO]]</f>
        <v>1817</v>
      </c>
      <c r="N315" s="2">
        <f>+Tabla323[[#This Row],[ENTRADAS]]*Tabla323[[#This Row],[PRECIO]]</f>
        <v>0</v>
      </c>
      <c r="O315" s="2">
        <f>+Tabla323[[#This Row],[SALIDAS]]*Tabla323[[#This Row],[PRECIO]]</f>
        <v>0</v>
      </c>
      <c r="P315" s="2">
        <f>+Tabla323[[#This Row],[BALANCE INICIAL2]]+Tabla323[[#This Row],[ENTRADAS3]]-Tabla323[[#This Row],[SALIDAS4]]</f>
        <v>1817</v>
      </c>
    </row>
    <row r="316" spans="1:16">
      <c r="A316" s="39" t="s">
        <v>28</v>
      </c>
      <c r="B316" s="40" t="s">
        <v>884</v>
      </c>
      <c r="C316" s="52" t="s">
        <v>74</v>
      </c>
      <c r="D316" t="s">
        <v>232</v>
      </c>
      <c r="F316" s="55" t="s">
        <v>1345</v>
      </c>
      <c r="G316" s="9" t="s">
        <v>820</v>
      </c>
      <c r="H316">
        <v>286</v>
      </c>
      <c r="I316">
        <v>0</v>
      </c>
      <c r="J316" s="34">
        <v>0</v>
      </c>
      <c r="K316">
        <f>+Tabla323[[#This Row],[BALANCE INICIAL]]+Tabla323[[#This Row],[ENTRADAS]]-Tabla323[[#This Row],[SALIDAS]]</f>
        <v>286</v>
      </c>
      <c r="L316" s="2">
        <v>125.5</v>
      </c>
      <c r="M316" s="2">
        <f>+Tabla323[[#This Row],[BALANCE INICIAL]]*Tabla323[[#This Row],[PRECIO]]</f>
        <v>35893</v>
      </c>
      <c r="N316" s="2">
        <f>+Tabla323[[#This Row],[ENTRADAS]]*Tabla323[[#This Row],[PRECIO]]</f>
        <v>0</v>
      </c>
      <c r="O316" s="2">
        <f>+Tabla323[[#This Row],[SALIDAS]]*Tabla323[[#This Row],[PRECIO]]</f>
        <v>0</v>
      </c>
      <c r="P316" s="2">
        <f>+Tabla323[[#This Row],[BALANCE INICIAL2]]+Tabla323[[#This Row],[ENTRADAS3]]-Tabla323[[#This Row],[SALIDAS4]]</f>
        <v>35893</v>
      </c>
    </row>
    <row r="317" spans="1:16">
      <c r="A317" s="39" t="s">
        <v>28</v>
      </c>
      <c r="B317" s="40" t="s">
        <v>884</v>
      </c>
      <c r="C317" s="52" t="s">
        <v>74</v>
      </c>
      <c r="D317" t="s">
        <v>1006</v>
      </c>
      <c r="F317" s="55" t="s">
        <v>1345</v>
      </c>
      <c r="G317" s="9" t="s">
        <v>820</v>
      </c>
      <c r="H317">
        <v>0</v>
      </c>
      <c r="I317">
        <v>0</v>
      </c>
      <c r="J317" s="34">
        <v>0</v>
      </c>
      <c r="K317">
        <f>+Tabla323[[#This Row],[BALANCE INICIAL]]+Tabla323[[#This Row],[ENTRADAS]]-Tabla323[[#This Row],[SALIDAS]]</f>
        <v>0</v>
      </c>
      <c r="L317" s="2">
        <v>90</v>
      </c>
      <c r="M317" s="2">
        <f>+Tabla323[[#This Row],[BALANCE INICIAL]]*Tabla323[[#This Row],[PRECIO]]</f>
        <v>0</v>
      </c>
      <c r="N317" s="2">
        <f>+Tabla323[[#This Row],[ENTRADAS]]*Tabla323[[#This Row],[PRECIO]]</f>
        <v>0</v>
      </c>
      <c r="O317" s="2">
        <f>+Tabla323[[#This Row],[SALIDAS]]*Tabla323[[#This Row],[PRECIO]]</f>
        <v>0</v>
      </c>
      <c r="P317" s="2">
        <f>+Tabla323[[#This Row],[BALANCE INICIAL2]]+Tabla323[[#This Row],[ENTRADAS3]]-Tabla323[[#This Row],[SALIDAS4]]</f>
        <v>0</v>
      </c>
    </row>
    <row r="318" spans="1:16">
      <c r="A318" s="39" t="s">
        <v>28</v>
      </c>
      <c r="B318" s="40" t="s">
        <v>884</v>
      </c>
      <c r="C318" s="52" t="s">
        <v>74</v>
      </c>
      <c r="D318" t="s">
        <v>233</v>
      </c>
      <c r="F318" s="55" t="s">
        <v>1345</v>
      </c>
      <c r="G318" s="9" t="s">
        <v>839</v>
      </c>
      <c r="H318">
        <v>680</v>
      </c>
      <c r="I318">
        <v>0</v>
      </c>
      <c r="J318" s="34">
        <v>10</v>
      </c>
      <c r="K318">
        <f>+Tabla323[[#This Row],[BALANCE INICIAL]]+Tabla323[[#This Row],[ENTRADAS]]-Tabla323[[#This Row],[SALIDAS]]</f>
        <v>670</v>
      </c>
      <c r="L318" s="2">
        <v>21</v>
      </c>
      <c r="M318" s="2">
        <f>+Tabla323[[#This Row],[BALANCE INICIAL]]*Tabla323[[#This Row],[PRECIO]]</f>
        <v>14280</v>
      </c>
      <c r="N318" s="2">
        <f>+Tabla323[[#This Row],[ENTRADAS]]*Tabla323[[#This Row],[PRECIO]]</f>
        <v>0</v>
      </c>
      <c r="O318" s="2">
        <f>+Tabla323[[#This Row],[SALIDAS]]*Tabla323[[#This Row],[PRECIO]]</f>
        <v>210</v>
      </c>
      <c r="P318" s="2">
        <f>+Tabla323[[#This Row],[BALANCE INICIAL2]]+Tabla323[[#This Row],[ENTRADAS3]]-Tabla323[[#This Row],[SALIDAS4]]</f>
        <v>14070</v>
      </c>
    </row>
    <row r="319" spans="1:16">
      <c r="A319" s="9" t="s">
        <v>26</v>
      </c>
      <c r="B319" s="40" t="s">
        <v>887</v>
      </c>
      <c r="C319" s="52" t="s">
        <v>70</v>
      </c>
      <c r="D319" t="s">
        <v>138</v>
      </c>
      <c r="F319" s="55" t="s">
        <v>1345</v>
      </c>
      <c r="G319" s="9" t="s">
        <v>820</v>
      </c>
      <c r="H319">
        <v>0</v>
      </c>
      <c r="I319">
        <v>0</v>
      </c>
      <c r="J319" s="34">
        <v>0</v>
      </c>
      <c r="K319">
        <f>+Tabla323[[#This Row],[BALANCE INICIAL]]+Tabla323[[#This Row],[ENTRADAS]]-Tabla323[[#This Row],[SALIDAS]]</f>
        <v>0</v>
      </c>
      <c r="L319" s="2">
        <v>350</v>
      </c>
      <c r="M319" s="2">
        <f>+Tabla323[[#This Row],[BALANCE INICIAL]]*Tabla323[[#This Row],[PRECIO]]</f>
        <v>0</v>
      </c>
      <c r="N319" s="2">
        <f>+Tabla323[[#This Row],[ENTRADAS]]*Tabla323[[#This Row],[PRECIO]]</f>
        <v>0</v>
      </c>
      <c r="O319" s="2">
        <f>+Tabla323[[#This Row],[SALIDAS]]*Tabla323[[#This Row],[PRECIO]]</f>
        <v>0</v>
      </c>
      <c r="P319" s="2">
        <f>+Tabla323[[#This Row],[BALANCE INICIAL2]]+Tabla323[[#This Row],[ENTRADAS3]]-Tabla323[[#This Row],[SALIDAS4]]</f>
        <v>0</v>
      </c>
    </row>
    <row r="320" spans="1:16">
      <c r="A320" s="9" t="s">
        <v>26</v>
      </c>
      <c r="B320" s="40" t="s">
        <v>887</v>
      </c>
      <c r="C320" s="52" t="s">
        <v>70</v>
      </c>
      <c r="D320" t="s">
        <v>139</v>
      </c>
      <c r="F320" s="55" t="s">
        <v>1345</v>
      </c>
      <c r="G320" s="9" t="s">
        <v>820</v>
      </c>
      <c r="H320">
        <v>0</v>
      </c>
      <c r="I320">
        <v>0</v>
      </c>
      <c r="J320" s="34">
        <v>0</v>
      </c>
      <c r="K320">
        <f>+Tabla323[[#This Row],[BALANCE INICIAL]]+Tabla323[[#This Row],[ENTRADAS]]-Tabla323[[#This Row],[SALIDAS]]</f>
        <v>0</v>
      </c>
      <c r="L320" s="2">
        <v>350</v>
      </c>
      <c r="M320" s="2">
        <f>+Tabla323[[#This Row],[BALANCE INICIAL]]*Tabla323[[#This Row],[PRECIO]]</f>
        <v>0</v>
      </c>
      <c r="N320" s="2">
        <f>+Tabla323[[#This Row],[ENTRADAS]]*Tabla323[[#This Row],[PRECIO]]</f>
        <v>0</v>
      </c>
      <c r="O320" s="2">
        <f>+Tabla323[[#This Row],[SALIDAS]]*Tabla323[[#This Row],[PRECIO]]</f>
        <v>0</v>
      </c>
      <c r="P320" s="2">
        <f>+Tabla323[[#This Row],[BALANCE INICIAL2]]+Tabla323[[#This Row],[ENTRADAS3]]-Tabla323[[#This Row],[SALIDAS4]]</f>
        <v>0</v>
      </c>
    </row>
    <row r="321" spans="1:16">
      <c r="A321" s="39" t="s">
        <v>31</v>
      </c>
      <c r="B321" s="40" t="s">
        <v>897</v>
      </c>
      <c r="C321" s="50" t="s">
        <v>69</v>
      </c>
      <c r="D321" t="s">
        <v>234</v>
      </c>
      <c r="F321" s="55" t="s">
        <v>1345</v>
      </c>
      <c r="G321" s="9" t="s">
        <v>848</v>
      </c>
      <c r="H321">
        <v>0</v>
      </c>
      <c r="I321">
        <v>0</v>
      </c>
      <c r="J321" s="34">
        <v>0</v>
      </c>
      <c r="K321">
        <f>+Tabla323[[#This Row],[BALANCE INICIAL]]+Tabla323[[#This Row],[ENTRADAS]]-Tabla323[[#This Row],[SALIDAS]]</f>
        <v>0</v>
      </c>
      <c r="L321" s="2">
        <v>546</v>
      </c>
      <c r="M321" s="2">
        <f>+Tabla323[[#This Row],[BALANCE INICIAL]]*Tabla323[[#This Row],[PRECIO]]</f>
        <v>0</v>
      </c>
      <c r="N321" s="2">
        <f>+Tabla323[[#This Row],[ENTRADAS]]*Tabla323[[#This Row],[PRECIO]]</f>
        <v>0</v>
      </c>
      <c r="O321" s="2">
        <f>+Tabla323[[#This Row],[SALIDAS]]*Tabla323[[#This Row],[PRECIO]]</f>
        <v>0</v>
      </c>
      <c r="P321" s="2">
        <f>+Tabla323[[#This Row],[BALANCE INICIAL2]]+Tabla323[[#This Row],[ENTRADAS3]]-Tabla323[[#This Row],[SALIDAS4]]</f>
        <v>0</v>
      </c>
    </row>
    <row r="322" spans="1:16">
      <c r="A322" s="39" t="s">
        <v>30</v>
      </c>
      <c r="B322" s="40" t="s">
        <v>876</v>
      </c>
      <c r="C322" s="52" t="s">
        <v>73</v>
      </c>
      <c r="D322" t="s">
        <v>235</v>
      </c>
      <c r="F322" s="55" t="s">
        <v>1345</v>
      </c>
      <c r="G322" s="9" t="s">
        <v>849</v>
      </c>
      <c r="H322">
        <v>108</v>
      </c>
      <c r="I322">
        <v>0</v>
      </c>
      <c r="J322" s="34">
        <v>0</v>
      </c>
      <c r="K322">
        <f>+Tabla323[[#This Row],[BALANCE INICIAL]]+Tabla323[[#This Row],[ENTRADAS]]-Tabla323[[#This Row],[SALIDAS]]</f>
        <v>108</v>
      </c>
      <c r="L322" s="2">
        <v>1095</v>
      </c>
      <c r="M322" s="2">
        <f>+Tabla323[[#This Row],[BALANCE INICIAL]]*Tabla323[[#This Row],[PRECIO]]</f>
        <v>118260</v>
      </c>
      <c r="N322" s="2">
        <f>+Tabla323[[#This Row],[ENTRADAS]]*Tabla323[[#This Row],[PRECIO]]</f>
        <v>0</v>
      </c>
      <c r="O322" s="2">
        <f>+Tabla323[[#This Row],[SALIDAS]]*Tabla323[[#This Row],[PRECIO]]</f>
        <v>0</v>
      </c>
      <c r="P322" s="2">
        <f>+Tabla323[[#This Row],[BALANCE INICIAL2]]+Tabla323[[#This Row],[ENTRADAS3]]-Tabla323[[#This Row],[SALIDAS4]]</f>
        <v>118260</v>
      </c>
    </row>
    <row r="323" spans="1:16">
      <c r="A323" s="39" t="s">
        <v>31</v>
      </c>
      <c r="B323" s="40" t="s">
        <v>897</v>
      </c>
      <c r="C323" s="50" t="s">
        <v>69</v>
      </c>
      <c r="D323" t="s">
        <v>236</v>
      </c>
      <c r="F323" s="55" t="s">
        <v>1345</v>
      </c>
      <c r="G323" s="9" t="s">
        <v>848</v>
      </c>
      <c r="H323">
        <v>12</v>
      </c>
      <c r="I323">
        <v>0</v>
      </c>
      <c r="J323" s="34">
        <v>2</v>
      </c>
      <c r="K323">
        <f>+Tabla323[[#This Row],[BALANCE INICIAL]]+Tabla323[[#This Row],[ENTRADAS]]-Tabla323[[#This Row],[SALIDAS]]</f>
        <v>10</v>
      </c>
      <c r="L323" s="2">
        <v>175</v>
      </c>
      <c r="M323" s="2">
        <f>+Tabla323[[#This Row],[BALANCE INICIAL]]*Tabla323[[#This Row],[PRECIO]]</f>
        <v>2100</v>
      </c>
      <c r="N323" s="2">
        <f>+Tabla323[[#This Row],[ENTRADAS]]*Tabla323[[#This Row],[PRECIO]]</f>
        <v>0</v>
      </c>
      <c r="O323" s="2">
        <f>+Tabla323[[#This Row],[SALIDAS]]*Tabla323[[#This Row],[PRECIO]]</f>
        <v>350</v>
      </c>
      <c r="P323" s="2">
        <f>+Tabla323[[#This Row],[BALANCE INICIAL2]]+Tabla323[[#This Row],[ENTRADAS3]]-Tabla323[[#This Row],[SALIDAS4]]</f>
        <v>1750</v>
      </c>
    </row>
    <row r="324" spans="1:16">
      <c r="A324" s="39" t="s">
        <v>31</v>
      </c>
      <c r="B324" s="40" t="s">
        <v>897</v>
      </c>
      <c r="C324" s="50" t="s">
        <v>69</v>
      </c>
      <c r="D324" t="s">
        <v>1260</v>
      </c>
      <c r="F324" s="55" t="s">
        <v>1345</v>
      </c>
      <c r="G324" s="9" t="s">
        <v>849</v>
      </c>
      <c r="H324">
        <v>0</v>
      </c>
      <c r="I324">
        <v>0</v>
      </c>
      <c r="J324" s="34">
        <v>0</v>
      </c>
      <c r="K324">
        <f>+Tabla323[[#This Row],[BALANCE INICIAL]]+Tabla323[[#This Row],[ENTRADAS]]-Tabla323[[#This Row],[SALIDAS]]</f>
        <v>0</v>
      </c>
      <c r="L324" s="2">
        <v>400</v>
      </c>
      <c r="M324" s="2">
        <f>+Tabla323[[#This Row],[BALANCE INICIAL]]*Tabla323[[#This Row],[PRECIO]]</f>
        <v>0</v>
      </c>
      <c r="N324" s="2">
        <f>+Tabla323[[#This Row],[ENTRADAS]]*Tabla323[[#This Row],[PRECIO]]</f>
        <v>0</v>
      </c>
      <c r="O324" s="2">
        <f>+Tabla323[[#This Row],[SALIDAS]]*Tabla323[[#This Row],[PRECIO]]</f>
        <v>0</v>
      </c>
      <c r="P324" s="2">
        <f>+Tabla323[[#This Row],[BALANCE INICIAL2]]+Tabla323[[#This Row],[ENTRADAS3]]-Tabla323[[#This Row],[SALIDAS4]]</f>
        <v>0</v>
      </c>
    </row>
    <row r="325" spans="1:16">
      <c r="A325" s="39" t="s">
        <v>35</v>
      </c>
      <c r="B325" s="40" t="s">
        <v>883</v>
      </c>
      <c r="C325" s="52" t="s">
        <v>81</v>
      </c>
      <c r="D325" t="s">
        <v>1259</v>
      </c>
      <c r="F325" s="55" t="s">
        <v>1345</v>
      </c>
      <c r="G325" s="9" t="s">
        <v>820</v>
      </c>
      <c r="H325">
        <v>6</v>
      </c>
      <c r="I325">
        <v>0</v>
      </c>
      <c r="J325" s="34">
        <v>0</v>
      </c>
      <c r="K325">
        <f>+Tabla323[[#This Row],[BALANCE INICIAL]]+Tabla323[[#This Row],[ENTRADAS]]-Tabla323[[#This Row],[SALIDAS]]</f>
        <v>6</v>
      </c>
      <c r="L325" s="2">
        <v>151.86000000000001</v>
      </c>
      <c r="M325" s="2">
        <f>+Tabla323[[#This Row],[BALANCE INICIAL]]*Tabla323[[#This Row],[PRECIO]]</f>
        <v>911.16000000000008</v>
      </c>
      <c r="N325" s="2">
        <f>+Tabla323[[#This Row],[ENTRADAS]]*Tabla323[[#This Row],[PRECIO]]</f>
        <v>0</v>
      </c>
      <c r="O325" s="2">
        <f>+Tabla323[[#This Row],[SALIDAS]]*Tabla323[[#This Row],[PRECIO]]</f>
        <v>0</v>
      </c>
      <c r="P325" s="2">
        <f>+Tabla323[[#This Row],[BALANCE INICIAL2]]+Tabla323[[#This Row],[ENTRADAS3]]-Tabla323[[#This Row],[SALIDAS4]]</f>
        <v>911.16000000000008</v>
      </c>
    </row>
    <row r="326" spans="1:16">
      <c r="A326" s="39" t="s">
        <v>28</v>
      </c>
      <c r="B326" s="40" t="s">
        <v>884</v>
      </c>
      <c r="C326" s="52" t="s">
        <v>74</v>
      </c>
      <c r="D326" t="s">
        <v>1360</v>
      </c>
      <c r="F326" s="55" t="s">
        <v>1345</v>
      </c>
      <c r="G326" s="9" t="s">
        <v>820</v>
      </c>
      <c r="H326">
        <v>1</v>
      </c>
      <c r="I326">
        <v>0</v>
      </c>
      <c r="J326" s="34">
        <v>0</v>
      </c>
      <c r="K326">
        <f>+Tabla323[[#This Row],[BALANCE INICIAL]]+Tabla323[[#This Row],[ENTRADAS]]-Tabla323[[#This Row],[SALIDAS]]</f>
        <v>1</v>
      </c>
      <c r="L326" s="2">
        <v>1200</v>
      </c>
      <c r="M326" s="2">
        <f>+Tabla323[[#This Row],[BALANCE INICIAL]]*Tabla323[[#This Row],[PRECIO]]</f>
        <v>1200</v>
      </c>
      <c r="N326" s="2">
        <f>+Tabla323[[#This Row],[ENTRADAS]]*Tabla323[[#This Row],[PRECIO]]</f>
        <v>0</v>
      </c>
      <c r="O326" s="2">
        <f>+Tabla323[[#This Row],[SALIDAS]]*Tabla323[[#This Row],[PRECIO]]</f>
        <v>0</v>
      </c>
      <c r="P326" s="2">
        <f>+Tabla323[[#This Row],[BALANCE INICIAL2]]+Tabla323[[#This Row],[ENTRADAS3]]-Tabla323[[#This Row],[SALIDAS4]]</f>
        <v>1200</v>
      </c>
    </row>
    <row r="327" spans="1:16">
      <c r="A327" s="9" t="s">
        <v>29</v>
      </c>
      <c r="B327" s="47" t="s">
        <v>878</v>
      </c>
      <c r="C327" s="50" t="s">
        <v>102</v>
      </c>
      <c r="D327" t="s">
        <v>571</v>
      </c>
      <c r="F327" s="55" t="s">
        <v>1345</v>
      </c>
      <c r="G327" s="9" t="s">
        <v>869</v>
      </c>
      <c r="H327">
        <v>1</v>
      </c>
      <c r="I327">
        <v>0</v>
      </c>
      <c r="J327" s="34">
        <v>0</v>
      </c>
      <c r="K327">
        <f>+Tabla323[[#This Row],[BALANCE INICIAL]]+Tabla323[[#This Row],[ENTRADAS]]-Tabla323[[#This Row],[SALIDAS]]</f>
        <v>1</v>
      </c>
      <c r="L327" s="2">
        <v>169</v>
      </c>
      <c r="M327" s="2">
        <f>+Tabla323[[#This Row],[BALANCE INICIAL]]*Tabla323[[#This Row],[PRECIO]]</f>
        <v>169</v>
      </c>
      <c r="N327" s="2">
        <f>+Tabla323[[#This Row],[ENTRADAS]]*Tabla323[[#This Row],[PRECIO]]</f>
        <v>0</v>
      </c>
      <c r="O327" s="2">
        <f>+Tabla323[[#This Row],[SALIDAS]]*Tabla323[[#This Row],[PRECIO]]</f>
        <v>0</v>
      </c>
      <c r="P327" s="2">
        <f>+Tabla323[[#This Row],[BALANCE INICIAL2]]+Tabla323[[#This Row],[ENTRADAS3]]-Tabla323[[#This Row],[SALIDAS4]]</f>
        <v>169</v>
      </c>
    </row>
    <row r="328" spans="1:16">
      <c r="A328" s="9" t="s">
        <v>29</v>
      </c>
      <c r="B328" s="47" t="s">
        <v>878</v>
      </c>
      <c r="C328" s="50" t="s">
        <v>102</v>
      </c>
      <c r="D328" t="s">
        <v>572</v>
      </c>
      <c r="F328" s="55" t="s">
        <v>1345</v>
      </c>
      <c r="G328" s="9" t="s">
        <v>834</v>
      </c>
      <c r="H328">
        <v>1</v>
      </c>
      <c r="I328">
        <v>0</v>
      </c>
      <c r="J328" s="34">
        <v>0</v>
      </c>
      <c r="K328">
        <f>+Tabla323[[#This Row],[BALANCE INICIAL]]+Tabla323[[#This Row],[ENTRADAS]]-Tabla323[[#This Row],[SALIDAS]]</f>
        <v>1</v>
      </c>
      <c r="L328" s="2">
        <v>159</v>
      </c>
      <c r="M328" s="2">
        <f>+Tabla323[[#This Row],[BALANCE INICIAL]]*Tabla323[[#This Row],[PRECIO]]</f>
        <v>159</v>
      </c>
      <c r="N328" s="2">
        <f>+Tabla323[[#This Row],[ENTRADAS]]*Tabla323[[#This Row],[PRECIO]]</f>
        <v>0</v>
      </c>
      <c r="O328" s="2">
        <f>+Tabla323[[#This Row],[SALIDAS]]*Tabla323[[#This Row],[PRECIO]]</f>
        <v>0</v>
      </c>
      <c r="P328" s="2">
        <f>+Tabla323[[#This Row],[BALANCE INICIAL2]]+Tabla323[[#This Row],[ENTRADAS3]]-Tabla323[[#This Row],[SALIDAS4]]</f>
        <v>159</v>
      </c>
    </row>
    <row r="329" spans="1:16">
      <c r="A329" s="9" t="s">
        <v>29</v>
      </c>
      <c r="B329" s="47" t="s">
        <v>878</v>
      </c>
      <c r="C329" s="50" t="s">
        <v>102</v>
      </c>
      <c r="D329" t="s">
        <v>604</v>
      </c>
      <c r="F329" s="55" t="s">
        <v>1345</v>
      </c>
      <c r="G329" s="9" t="s">
        <v>834</v>
      </c>
      <c r="H329">
        <v>10</v>
      </c>
      <c r="I329">
        <v>0</v>
      </c>
      <c r="J329" s="34">
        <v>0</v>
      </c>
      <c r="K329">
        <f>+Tabla323[[#This Row],[BALANCE INICIAL]]+Tabla323[[#This Row],[ENTRADAS]]-Tabla323[[#This Row],[SALIDAS]]</f>
        <v>10</v>
      </c>
      <c r="L329" s="2">
        <v>138.6</v>
      </c>
      <c r="M329" s="2">
        <f>+Tabla323[[#This Row],[BALANCE INICIAL]]*Tabla323[[#This Row],[PRECIO]]</f>
        <v>1386</v>
      </c>
      <c r="N329" s="2">
        <f>+Tabla323[[#This Row],[ENTRADAS]]*Tabla323[[#This Row],[PRECIO]]</f>
        <v>0</v>
      </c>
      <c r="O329" s="2">
        <f>+Tabla323[[#This Row],[SALIDAS]]*Tabla323[[#This Row],[PRECIO]]</f>
        <v>0</v>
      </c>
      <c r="P329" s="2">
        <f>+Tabla323[[#This Row],[BALANCE INICIAL2]]+Tabla323[[#This Row],[ENTRADAS3]]-Tabla323[[#This Row],[SALIDAS4]]</f>
        <v>1386</v>
      </c>
    </row>
    <row r="330" spans="1:16">
      <c r="A330" s="9" t="s">
        <v>29</v>
      </c>
      <c r="B330" s="47" t="s">
        <v>878</v>
      </c>
      <c r="C330" s="50" t="s">
        <v>102</v>
      </c>
      <c r="D330" t="s">
        <v>574</v>
      </c>
      <c r="F330" s="55" t="s">
        <v>1345</v>
      </c>
      <c r="G330" s="9" t="s">
        <v>866</v>
      </c>
      <c r="H330">
        <v>15</v>
      </c>
      <c r="I330">
        <v>0</v>
      </c>
      <c r="J330" s="34">
        <v>0</v>
      </c>
      <c r="K330">
        <f>+Tabla323[[#This Row],[BALANCE INICIAL]]+Tabla323[[#This Row],[ENTRADAS]]-Tabla323[[#This Row],[SALIDAS]]</f>
        <v>15</v>
      </c>
      <c r="L330" s="2">
        <v>85</v>
      </c>
      <c r="M330" s="2">
        <f>+Tabla323[[#This Row],[BALANCE INICIAL]]*Tabla323[[#This Row],[PRECIO]]</f>
        <v>1275</v>
      </c>
      <c r="N330" s="2">
        <f>+Tabla323[[#This Row],[ENTRADAS]]*Tabla323[[#This Row],[PRECIO]]</f>
        <v>0</v>
      </c>
      <c r="O330" s="2">
        <f>+Tabla323[[#This Row],[SALIDAS]]*Tabla323[[#This Row],[PRECIO]]</f>
        <v>0</v>
      </c>
      <c r="P330" s="2">
        <f>+Tabla323[[#This Row],[BALANCE INICIAL2]]+Tabla323[[#This Row],[ENTRADAS3]]-Tabla323[[#This Row],[SALIDAS4]]</f>
        <v>1275</v>
      </c>
    </row>
    <row r="331" spans="1:16">
      <c r="A331" s="9" t="s">
        <v>29</v>
      </c>
      <c r="B331" s="47" t="s">
        <v>878</v>
      </c>
      <c r="C331" s="50" t="s">
        <v>102</v>
      </c>
      <c r="D331" t="s">
        <v>573</v>
      </c>
      <c r="F331" s="55" t="s">
        <v>1345</v>
      </c>
      <c r="G331" s="9" t="s">
        <v>834</v>
      </c>
      <c r="H331">
        <v>5</v>
      </c>
      <c r="I331">
        <v>0</v>
      </c>
      <c r="J331" s="34">
        <v>0</v>
      </c>
      <c r="K331">
        <f>+Tabla323[[#This Row],[BALANCE INICIAL]]+Tabla323[[#This Row],[ENTRADAS]]-Tabla323[[#This Row],[SALIDAS]]</f>
        <v>5</v>
      </c>
      <c r="L331" s="2">
        <v>150</v>
      </c>
      <c r="M331" s="2">
        <f>+Tabla323[[#This Row],[BALANCE INICIAL]]*Tabla323[[#This Row],[PRECIO]]</f>
        <v>750</v>
      </c>
      <c r="N331" s="2">
        <f>+Tabla323[[#This Row],[ENTRADAS]]*Tabla323[[#This Row],[PRECIO]]</f>
        <v>0</v>
      </c>
      <c r="O331" s="2">
        <f>+Tabla323[[#This Row],[SALIDAS]]*Tabla323[[#This Row],[PRECIO]]</f>
        <v>0</v>
      </c>
      <c r="P331" s="2">
        <f>+Tabla323[[#This Row],[BALANCE INICIAL2]]+Tabla323[[#This Row],[ENTRADAS3]]-Tabla323[[#This Row],[SALIDAS4]]</f>
        <v>750</v>
      </c>
    </row>
    <row r="332" spans="1:16">
      <c r="A332" s="9" t="s">
        <v>29</v>
      </c>
      <c r="B332" s="47" t="s">
        <v>878</v>
      </c>
      <c r="C332" s="50" t="s">
        <v>102</v>
      </c>
      <c r="D332" t="s">
        <v>576</v>
      </c>
      <c r="F332" s="55" t="s">
        <v>1345</v>
      </c>
      <c r="G332" s="9" t="s">
        <v>834</v>
      </c>
      <c r="H332">
        <v>16</v>
      </c>
      <c r="I332">
        <v>0</v>
      </c>
      <c r="J332" s="34">
        <v>0</v>
      </c>
      <c r="K332">
        <f>+Tabla323[[#This Row],[BALANCE INICIAL]]+Tabla323[[#This Row],[ENTRADAS]]-Tabla323[[#This Row],[SALIDAS]]</f>
        <v>16</v>
      </c>
      <c r="L332" s="2">
        <v>140</v>
      </c>
      <c r="M332" s="2">
        <f>+Tabla323[[#This Row],[BALANCE INICIAL]]*Tabla323[[#This Row],[PRECIO]]</f>
        <v>2240</v>
      </c>
      <c r="N332" s="2">
        <f>+Tabla323[[#This Row],[ENTRADAS]]*Tabla323[[#This Row],[PRECIO]]</f>
        <v>0</v>
      </c>
      <c r="O332" s="2">
        <f>+Tabla323[[#This Row],[SALIDAS]]*Tabla323[[#This Row],[PRECIO]]</f>
        <v>0</v>
      </c>
      <c r="P332" s="2">
        <f>+Tabla323[[#This Row],[BALANCE INICIAL2]]+Tabla323[[#This Row],[ENTRADAS3]]-Tabla323[[#This Row],[SALIDAS4]]</f>
        <v>2240</v>
      </c>
    </row>
    <row r="333" spans="1:16">
      <c r="A333" s="9" t="s">
        <v>29</v>
      </c>
      <c r="B333" s="47" t="s">
        <v>878</v>
      </c>
      <c r="C333" s="50" t="s">
        <v>102</v>
      </c>
      <c r="D333" t="s">
        <v>575</v>
      </c>
      <c r="F333" s="55" t="s">
        <v>1345</v>
      </c>
      <c r="G333" s="9" t="s">
        <v>869</v>
      </c>
      <c r="H333">
        <v>3</v>
      </c>
      <c r="I333">
        <v>0</v>
      </c>
      <c r="J333" s="34">
        <v>0</v>
      </c>
      <c r="K333">
        <f>+Tabla323[[#This Row],[BALANCE INICIAL]]+Tabla323[[#This Row],[ENTRADAS]]-Tabla323[[#This Row],[SALIDAS]]</f>
        <v>3</v>
      </c>
      <c r="L333" s="2">
        <v>85</v>
      </c>
      <c r="M333" s="2">
        <f>+Tabla323[[#This Row],[BALANCE INICIAL]]*Tabla323[[#This Row],[PRECIO]]</f>
        <v>255</v>
      </c>
      <c r="N333" s="2">
        <f>+Tabla323[[#This Row],[ENTRADAS]]*Tabla323[[#This Row],[PRECIO]]</f>
        <v>0</v>
      </c>
      <c r="O333" s="2">
        <f>+Tabla323[[#This Row],[SALIDAS]]*Tabla323[[#This Row],[PRECIO]]</f>
        <v>0</v>
      </c>
      <c r="P333" s="2">
        <f>+Tabla323[[#This Row],[BALANCE INICIAL2]]+Tabla323[[#This Row],[ENTRADAS3]]-Tabla323[[#This Row],[SALIDAS4]]</f>
        <v>255</v>
      </c>
    </row>
    <row r="334" spans="1:16">
      <c r="A334" s="9" t="s">
        <v>29</v>
      </c>
      <c r="B334" s="47" t="s">
        <v>878</v>
      </c>
      <c r="C334" s="50" t="s">
        <v>102</v>
      </c>
      <c r="D334" t="s">
        <v>577</v>
      </c>
      <c r="F334" s="55" t="s">
        <v>1345</v>
      </c>
      <c r="G334" s="9" t="s">
        <v>834</v>
      </c>
      <c r="H334">
        <v>6</v>
      </c>
      <c r="I334">
        <v>0</v>
      </c>
      <c r="J334" s="34">
        <v>0</v>
      </c>
      <c r="K334">
        <f>+Tabla323[[#This Row],[BALANCE INICIAL]]+Tabla323[[#This Row],[ENTRADAS]]-Tabla323[[#This Row],[SALIDAS]]</f>
        <v>6</v>
      </c>
      <c r="L334" s="2">
        <v>150</v>
      </c>
      <c r="M334" s="2">
        <f>+Tabla323[[#This Row],[BALANCE INICIAL]]*Tabla323[[#This Row],[PRECIO]]</f>
        <v>900</v>
      </c>
      <c r="N334" s="2">
        <f>+Tabla323[[#This Row],[ENTRADAS]]*Tabla323[[#This Row],[PRECIO]]</f>
        <v>0</v>
      </c>
      <c r="O334" s="2">
        <f>+Tabla323[[#This Row],[SALIDAS]]*Tabla323[[#This Row],[PRECIO]]</f>
        <v>0</v>
      </c>
      <c r="P334" s="2">
        <f>+Tabla323[[#This Row],[BALANCE INICIAL2]]+Tabla323[[#This Row],[ENTRADAS3]]-Tabla323[[#This Row],[SALIDAS4]]</f>
        <v>900</v>
      </c>
    </row>
    <row r="335" spans="1:16">
      <c r="A335" s="39" t="s">
        <v>33</v>
      </c>
      <c r="B335" s="40" t="s">
        <v>879</v>
      </c>
      <c r="C335" s="50" t="s">
        <v>106</v>
      </c>
      <c r="D335" t="s">
        <v>705</v>
      </c>
      <c r="F335" s="55" t="s">
        <v>1345</v>
      </c>
      <c r="G335" s="9" t="s">
        <v>825</v>
      </c>
      <c r="H335">
        <v>2</v>
      </c>
      <c r="I335">
        <v>0</v>
      </c>
      <c r="J335" s="34">
        <v>0</v>
      </c>
      <c r="K335">
        <f>+Tabla323[[#This Row],[BALANCE INICIAL]]+Tabla323[[#This Row],[ENTRADAS]]-Tabla323[[#This Row],[SALIDAS]]</f>
        <v>2</v>
      </c>
      <c r="L335" s="2">
        <v>290</v>
      </c>
      <c r="M335" s="2">
        <f>+Tabla323[[#This Row],[BALANCE INICIAL]]*Tabla323[[#This Row],[PRECIO]]</f>
        <v>580</v>
      </c>
      <c r="N335" s="2">
        <f>+Tabla323[[#This Row],[ENTRADAS]]*Tabla323[[#This Row],[PRECIO]]</f>
        <v>0</v>
      </c>
      <c r="O335" s="2">
        <f>+Tabla323[[#This Row],[SALIDAS]]*Tabla323[[#This Row],[PRECIO]]</f>
        <v>0</v>
      </c>
      <c r="P335" s="2">
        <f>+Tabla323[[#This Row],[BALANCE INICIAL2]]+Tabla323[[#This Row],[ENTRADAS3]]-Tabla323[[#This Row],[SALIDAS4]]</f>
        <v>580</v>
      </c>
    </row>
    <row r="336" spans="1:16">
      <c r="A336" s="9" t="s">
        <v>29</v>
      </c>
      <c r="B336" s="47" t="s">
        <v>878</v>
      </c>
      <c r="C336" s="50" t="s">
        <v>102</v>
      </c>
      <c r="D336" t="s">
        <v>578</v>
      </c>
      <c r="F336" s="55" t="s">
        <v>1345</v>
      </c>
      <c r="G336" s="9" t="s">
        <v>834</v>
      </c>
      <c r="H336">
        <v>1</v>
      </c>
      <c r="I336">
        <v>0</v>
      </c>
      <c r="J336" s="34">
        <v>0</v>
      </c>
      <c r="K336">
        <f>+Tabla323[[#This Row],[BALANCE INICIAL]]+Tabla323[[#This Row],[ENTRADAS]]-Tabla323[[#This Row],[SALIDAS]]</f>
        <v>1</v>
      </c>
      <c r="L336" s="2">
        <v>23.73</v>
      </c>
      <c r="M336" s="2">
        <f>+Tabla323[[#This Row],[BALANCE INICIAL]]*Tabla323[[#This Row],[PRECIO]]</f>
        <v>23.73</v>
      </c>
      <c r="N336" s="2">
        <f>+Tabla323[[#This Row],[ENTRADAS]]*Tabla323[[#This Row],[PRECIO]]</f>
        <v>0</v>
      </c>
      <c r="O336" s="2">
        <f>+Tabla323[[#This Row],[SALIDAS]]*Tabla323[[#This Row],[PRECIO]]</f>
        <v>0</v>
      </c>
      <c r="P336" s="2">
        <f>+Tabla323[[#This Row],[BALANCE INICIAL2]]+Tabla323[[#This Row],[ENTRADAS3]]-Tabla323[[#This Row],[SALIDAS4]]</f>
        <v>23.73</v>
      </c>
    </row>
    <row r="337" spans="1:16">
      <c r="A337" s="9" t="s">
        <v>29</v>
      </c>
      <c r="B337" s="47" t="s">
        <v>878</v>
      </c>
      <c r="C337" s="50" t="s">
        <v>102</v>
      </c>
      <c r="D337" t="s">
        <v>579</v>
      </c>
      <c r="F337" s="55" t="s">
        <v>1345</v>
      </c>
      <c r="G337" s="9" t="s">
        <v>834</v>
      </c>
      <c r="H337">
        <v>1</v>
      </c>
      <c r="I337">
        <v>0</v>
      </c>
      <c r="J337" s="34">
        <v>0</v>
      </c>
      <c r="K337">
        <f>+Tabla323[[#This Row],[BALANCE INICIAL]]+Tabla323[[#This Row],[ENTRADAS]]-Tabla323[[#This Row],[SALIDAS]]</f>
        <v>1</v>
      </c>
      <c r="L337" s="2">
        <v>169</v>
      </c>
      <c r="M337" s="2">
        <f>+Tabla323[[#This Row],[BALANCE INICIAL]]*Tabla323[[#This Row],[PRECIO]]</f>
        <v>169</v>
      </c>
      <c r="N337" s="2">
        <f>+Tabla323[[#This Row],[ENTRADAS]]*Tabla323[[#This Row],[PRECIO]]</f>
        <v>0</v>
      </c>
      <c r="O337" s="2">
        <f>+Tabla323[[#This Row],[SALIDAS]]*Tabla323[[#This Row],[PRECIO]]</f>
        <v>0</v>
      </c>
      <c r="P337" s="2">
        <f>+Tabla323[[#This Row],[BALANCE INICIAL2]]+Tabla323[[#This Row],[ENTRADAS3]]-Tabla323[[#This Row],[SALIDAS4]]</f>
        <v>169</v>
      </c>
    </row>
    <row r="338" spans="1:16">
      <c r="A338" s="9" t="s">
        <v>29</v>
      </c>
      <c r="B338" s="47" t="s">
        <v>878</v>
      </c>
      <c r="C338" s="50" t="s">
        <v>102</v>
      </c>
      <c r="D338" t="s">
        <v>580</v>
      </c>
      <c r="F338" s="55" t="s">
        <v>1345</v>
      </c>
      <c r="G338" s="9" t="s">
        <v>834</v>
      </c>
      <c r="H338">
        <v>1</v>
      </c>
      <c r="I338">
        <v>0</v>
      </c>
      <c r="J338" s="34">
        <v>0</v>
      </c>
      <c r="K338">
        <f>+Tabla323[[#This Row],[BALANCE INICIAL]]+Tabla323[[#This Row],[ENTRADAS]]-Tabla323[[#This Row],[SALIDAS]]</f>
        <v>1</v>
      </c>
      <c r="L338" s="2">
        <v>239</v>
      </c>
      <c r="M338" s="2">
        <f>+Tabla323[[#This Row],[BALANCE INICIAL]]*Tabla323[[#This Row],[PRECIO]]</f>
        <v>239</v>
      </c>
      <c r="N338" s="2">
        <f>+Tabla323[[#This Row],[ENTRADAS]]*Tabla323[[#This Row],[PRECIO]]</f>
        <v>0</v>
      </c>
      <c r="O338" s="2">
        <f>+Tabla323[[#This Row],[SALIDAS]]*Tabla323[[#This Row],[PRECIO]]</f>
        <v>0</v>
      </c>
      <c r="P338" s="2">
        <f>+Tabla323[[#This Row],[BALANCE INICIAL2]]+Tabla323[[#This Row],[ENTRADAS3]]-Tabla323[[#This Row],[SALIDAS4]]</f>
        <v>239</v>
      </c>
    </row>
    <row r="339" spans="1:16">
      <c r="A339" s="9" t="s">
        <v>29</v>
      </c>
      <c r="B339" s="47" t="s">
        <v>878</v>
      </c>
      <c r="C339" s="50" t="s">
        <v>102</v>
      </c>
      <c r="D339" t="s">
        <v>1466</v>
      </c>
      <c r="F339" s="55" t="s">
        <v>1345</v>
      </c>
      <c r="G339" s="9" t="s">
        <v>834</v>
      </c>
      <c r="H339">
        <v>5</v>
      </c>
      <c r="I339">
        <v>0</v>
      </c>
      <c r="J339" s="34">
        <v>0</v>
      </c>
      <c r="K339">
        <f>+Tabla323[[#This Row],[BALANCE INICIAL]]+Tabla323[[#This Row],[ENTRADAS]]-Tabla323[[#This Row],[SALIDAS]]</f>
        <v>5</v>
      </c>
      <c r="L339" s="2">
        <v>28</v>
      </c>
      <c r="M339" s="2">
        <f>+Tabla323[[#This Row],[BALANCE INICIAL]]*Tabla323[[#This Row],[PRECIO]]</f>
        <v>140</v>
      </c>
      <c r="N339" s="2">
        <f>+Tabla323[[#This Row],[ENTRADAS]]*Tabla323[[#This Row],[PRECIO]]</f>
        <v>0</v>
      </c>
      <c r="O339" s="2">
        <f>+Tabla323[[#This Row],[SALIDAS]]*Tabla323[[#This Row],[PRECIO]]</f>
        <v>0</v>
      </c>
      <c r="P339" s="2">
        <f>+Tabla323[[#This Row],[BALANCE INICIAL2]]+Tabla323[[#This Row],[ENTRADAS3]]-Tabla323[[#This Row],[SALIDAS4]]</f>
        <v>140</v>
      </c>
    </row>
    <row r="340" spans="1:16">
      <c r="A340" s="9" t="s">
        <v>29</v>
      </c>
      <c r="B340" s="47" t="s">
        <v>878</v>
      </c>
      <c r="C340" s="50" t="s">
        <v>102</v>
      </c>
      <c r="D340" t="s">
        <v>582</v>
      </c>
      <c r="F340" s="55" t="s">
        <v>1345</v>
      </c>
      <c r="G340" s="9" t="s">
        <v>834</v>
      </c>
      <c r="H340">
        <v>3</v>
      </c>
      <c r="I340">
        <v>0</v>
      </c>
      <c r="J340" s="34">
        <v>0</v>
      </c>
      <c r="K340">
        <f>+Tabla323[[#This Row],[BALANCE INICIAL]]+Tabla323[[#This Row],[ENTRADAS]]-Tabla323[[#This Row],[SALIDAS]]</f>
        <v>3</v>
      </c>
      <c r="L340" s="2">
        <v>88.98</v>
      </c>
      <c r="M340" s="2">
        <f>+Tabla323[[#This Row],[BALANCE INICIAL]]*Tabla323[[#This Row],[PRECIO]]</f>
        <v>266.94</v>
      </c>
      <c r="N340" s="2">
        <f>+Tabla323[[#This Row],[ENTRADAS]]*Tabla323[[#This Row],[PRECIO]]</f>
        <v>0</v>
      </c>
      <c r="O340" s="2">
        <f>+Tabla323[[#This Row],[SALIDAS]]*Tabla323[[#This Row],[PRECIO]]</f>
        <v>0</v>
      </c>
      <c r="P340" s="2">
        <f>+Tabla323[[#This Row],[BALANCE INICIAL2]]+Tabla323[[#This Row],[ENTRADAS3]]-Tabla323[[#This Row],[SALIDAS4]]</f>
        <v>266.94</v>
      </c>
    </row>
    <row r="341" spans="1:16">
      <c r="A341" s="9" t="s">
        <v>29</v>
      </c>
      <c r="B341" s="47" t="s">
        <v>878</v>
      </c>
      <c r="C341" s="50" t="s">
        <v>102</v>
      </c>
      <c r="D341" t="s">
        <v>583</v>
      </c>
      <c r="F341" s="55" t="s">
        <v>1345</v>
      </c>
      <c r="G341" s="9" t="s">
        <v>834</v>
      </c>
      <c r="H341">
        <v>4</v>
      </c>
      <c r="I341">
        <v>0</v>
      </c>
      <c r="J341" s="34">
        <v>0</v>
      </c>
      <c r="K341">
        <f>+Tabla323[[#This Row],[BALANCE INICIAL]]+Tabla323[[#This Row],[ENTRADAS]]-Tabla323[[#This Row],[SALIDAS]]</f>
        <v>4</v>
      </c>
      <c r="L341" s="2">
        <v>97</v>
      </c>
      <c r="M341" s="2">
        <f>+Tabla323[[#This Row],[BALANCE INICIAL]]*Tabla323[[#This Row],[PRECIO]]</f>
        <v>388</v>
      </c>
      <c r="N341" s="2">
        <f>+Tabla323[[#This Row],[ENTRADAS]]*Tabla323[[#This Row],[PRECIO]]</f>
        <v>0</v>
      </c>
      <c r="O341" s="2">
        <f>+Tabla323[[#This Row],[SALIDAS]]*Tabla323[[#This Row],[PRECIO]]</f>
        <v>0</v>
      </c>
      <c r="P341" s="2">
        <f>+Tabla323[[#This Row],[BALANCE INICIAL2]]+Tabla323[[#This Row],[ENTRADAS3]]-Tabla323[[#This Row],[SALIDAS4]]</f>
        <v>388</v>
      </c>
    </row>
    <row r="342" spans="1:16">
      <c r="A342" s="9" t="s">
        <v>29</v>
      </c>
      <c r="B342" s="47" t="s">
        <v>878</v>
      </c>
      <c r="C342" s="50" t="s">
        <v>102</v>
      </c>
      <c r="D342" t="s">
        <v>584</v>
      </c>
      <c r="F342" s="55" t="s">
        <v>1345</v>
      </c>
      <c r="G342" s="9" t="s">
        <v>865</v>
      </c>
      <c r="H342">
        <v>1</v>
      </c>
      <c r="I342">
        <v>0</v>
      </c>
      <c r="J342" s="34">
        <v>0</v>
      </c>
      <c r="K342">
        <f>+Tabla323[[#This Row],[BALANCE INICIAL]]+Tabla323[[#This Row],[ENTRADAS]]-Tabla323[[#This Row],[SALIDAS]]</f>
        <v>1</v>
      </c>
      <c r="L342" s="2">
        <v>650</v>
      </c>
      <c r="M342" s="2">
        <f>+Tabla323[[#This Row],[BALANCE INICIAL]]*Tabla323[[#This Row],[PRECIO]]</f>
        <v>650</v>
      </c>
      <c r="N342" s="2">
        <f>+Tabla323[[#This Row],[ENTRADAS]]*Tabla323[[#This Row],[PRECIO]]</f>
        <v>0</v>
      </c>
      <c r="O342" s="2">
        <f>+Tabla323[[#This Row],[SALIDAS]]*Tabla323[[#This Row],[PRECIO]]</f>
        <v>0</v>
      </c>
      <c r="P342" s="2">
        <f>+Tabla323[[#This Row],[BALANCE INICIAL2]]+Tabla323[[#This Row],[ENTRADAS3]]-Tabla323[[#This Row],[SALIDAS4]]</f>
        <v>650</v>
      </c>
    </row>
    <row r="343" spans="1:16">
      <c r="A343" s="39" t="s">
        <v>55</v>
      </c>
      <c r="B343" s="40" t="s">
        <v>905</v>
      </c>
      <c r="C343" s="52" t="s">
        <v>103</v>
      </c>
      <c r="D343" t="s">
        <v>1066</v>
      </c>
      <c r="E343" t="s">
        <v>1060</v>
      </c>
      <c r="F343" s="55" t="s">
        <v>1345</v>
      </c>
      <c r="G343" s="9" t="s">
        <v>1403</v>
      </c>
      <c r="H343">
        <v>0</v>
      </c>
      <c r="I343">
        <v>0</v>
      </c>
      <c r="J343" s="34">
        <v>0</v>
      </c>
      <c r="K343">
        <f>+Tabla323[[#This Row],[BALANCE INICIAL]]+Tabla323[[#This Row],[ENTRADAS]]-Tabla323[[#This Row],[SALIDAS]]</f>
        <v>0</v>
      </c>
      <c r="L343" s="2">
        <v>230</v>
      </c>
      <c r="M343" s="2">
        <f>+Tabla323[[#This Row],[BALANCE INICIAL]]*Tabla323[[#This Row],[PRECIO]]</f>
        <v>0</v>
      </c>
      <c r="N343" s="2">
        <f>+Tabla323[[#This Row],[ENTRADAS]]*Tabla323[[#This Row],[PRECIO]]</f>
        <v>0</v>
      </c>
      <c r="O343" s="2">
        <f>+Tabla323[[#This Row],[SALIDAS]]*Tabla323[[#This Row],[PRECIO]]</f>
        <v>0</v>
      </c>
      <c r="P343" s="2">
        <f>+Tabla323[[#This Row],[BALANCE INICIAL2]]+Tabla323[[#This Row],[ENTRADAS3]]-Tabla323[[#This Row],[SALIDAS4]]</f>
        <v>0</v>
      </c>
    </row>
    <row r="344" spans="1:16">
      <c r="A344" s="39" t="s">
        <v>55</v>
      </c>
      <c r="B344" s="40" t="s">
        <v>905</v>
      </c>
      <c r="C344" s="52" t="s">
        <v>103</v>
      </c>
      <c r="D344" t="s">
        <v>1064</v>
      </c>
      <c r="E344" t="s">
        <v>1060</v>
      </c>
      <c r="F344" s="55" t="s">
        <v>1345</v>
      </c>
      <c r="G344" s="9" t="s">
        <v>1403</v>
      </c>
      <c r="H344">
        <v>0</v>
      </c>
      <c r="I344">
        <v>0</v>
      </c>
      <c r="J344" s="34">
        <v>0</v>
      </c>
      <c r="K344">
        <f>+Tabla323[[#This Row],[BALANCE INICIAL]]+Tabla323[[#This Row],[ENTRADAS]]-Tabla323[[#This Row],[SALIDAS]]</f>
        <v>0</v>
      </c>
      <c r="L344" s="2">
        <v>230</v>
      </c>
      <c r="M344" s="2">
        <f>+Tabla323[[#This Row],[BALANCE INICIAL]]*Tabla323[[#This Row],[PRECIO]]</f>
        <v>0</v>
      </c>
      <c r="N344" s="2">
        <f>+Tabla323[[#This Row],[ENTRADAS]]*Tabla323[[#This Row],[PRECIO]]</f>
        <v>0</v>
      </c>
      <c r="O344" s="2">
        <f>+Tabla323[[#This Row],[SALIDAS]]*Tabla323[[#This Row],[PRECIO]]</f>
        <v>0</v>
      </c>
      <c r="P344" s="2">
        <f>+Tabla323[[#This Row],[BALANCE INICIAL2]]+Tabla323[[#This Row],[ENTRADAS3]]-Tabla323[[#This Row],[SALIDAS4]]</f>
        <v>0</v>
      </c>
    </row>
    <row r="345" spans="1:16">
      <c r="A345" s="39" t="s">
        <v>55</v>
      </c>
      <c r="B345" s="40" t="s">
        <v>905</v>
      </c>
      <c r="C345" s="52" t="s">
        <v>103</v>
      </c>
      <c r="D345" t="s">
        <v>1078</v>
      </c>
      <c r="E345" t="s">
        <v>1060</v>
      </c>
      <c r="F345" s="55" t="s">
        <v>1345</v>
      </c>
      <c r="G345" s="9" t="s">
        <v>1403</v>
      </c>
      <c r="H345">
        <v>0</v>
      </c>
      <c r="I345">
        <v>0</v>
      </c>
      <c r="J345" s="34">
        <v>0</v>
      </c>
      <c r="K345">
        <f>+Tabla323[[#This Row],[BALANCE INICIAL]]+Tabla323[[#This Row],[ENTRADAS]]-Tabla323[[#This Row],[SALIDAS]]</f>
        <v>0</v>
      </c>
      <c r="L345" s="2">
        <v>300</v>
      </c>
      <c r="M345" s="2">
        <f>+Tabla323[[#This Row],[BALANCE INICIAL]]*Tabla323[[#This Row],[PRECIO]]</f>
        <v>0</v>
      </c>
      <c r="N345" s="2">
        <f>+Tabla323[[#This Row],[ENTRADAS]]*Tabla323[[#This Row],[PRECIO]]</f>
        <v>0</v>
      </c>
      <c r="O345" s="2">
        <f>+Tabla323[[#This Row],[SALIDAS]]*Tabla323[[#This Row],[PRECIO]]</f>
        <v>0</v>
      </c>
      <c r="P345" s="2">
        <f>+Tabla323[[#This Row],[BALANCE INICIAL2]]+Tabla323[[#This Row],[ENTRADAS3]]-Tabla323[[#This Row],[SALIDAS4]]</f>
        <v>0</v>
      </c>
    </row>
    <row r="346" spans="1:16">
      <c r="A346" s="39" t="s">
        <v>55</v>
      </c>
      <c r="B346" s="40" t="s">
        <v>905</v>
      </c>
      <c r="C346" s="52" t="s">
        <v>103</v>
      </c>
      <c r="D346" t="s">
        <v>1065</v>
      </c>
      <c r="E346" t="s">
        <v>1060</v>
      </c>
      <c r="F346" s="55" t="s">
        <v>1345</v>
      </c>
      <c r="G346" s="9" t="s">
        <v>1403</v>
      </c>
      <c r="H346">
        <v>0</v>
      </c>
      <c r="I346">
        <v>0</v>
      </c>
      <c r="J346" s="34">
        <v>0</v>
      </c>
      <c r="K346">
        <f>+Tabla323[[#This Row],[BALANCE INICIAL]]+Tabla323[[#This Row],[ENTRADAS]]-Tabla323[[#This Row],[SALIDAS]]</f>
        <v>0</v>
      </c>
      <c r="L346" s="2">
        <v>230</v>
      </c>
      <c r="M346" s="2">
        <f>+Tabla323[[#This Row],[BALANCE INICIAL]]*Tabla323[[#This Row],[PRECIO]]</f>
        <v>0</v>
      </c>
      <c r="N346" s="2">
        <f>+Tabla323[[#This Row],[ENTRADAS]]*Tabla323[[#This Row],[PRECIO]]</f>
        <v>0</v>
      </c>
      <c r="O346" s="2">
        <f>+Tabla323[[#This Row],[SALIDAS]]*Tabla323[[#This Row],[PRECIO]]</f>
        <v>0</v>
      </c>
      <c r="P346" s="2">
        <f>+Tabla323[[#This Row],[BALANCE INICIAL2]]+Tabla323[[#This Row],[ENTRADAS3]]-Tabla323[[#This Row],[SALIDAS4]]</f>
        <v>0</v>
      </c>
    </row>
    <row r="347" spans="1:16">
      <c r="A347" s="39" t="s">
        <v>55</v>
      </c>
      <c r="B347" s="40" t="s">
        <v>905</v>
      </c>
      <c r="C347" s="52" t="s">
        <v>103</v>
      </c>
      <c r="D347" t="s">
        <v>1067</v>
      </c>
      <c r="E347" t="s">
        <v>1060</v>
      </c>
      <c r="F347" s="55" t="s">
        <v>1345</v>
      </c>
      <c r="G347" s="9" t="s">
        <v>1403</v>
      </c>
      <c r="H347">
        <v>0</v>
      </c>
      <c r="I347">
        <v>0</v>
      </c>
      <c r="J347" s="34">
        <v>0</v>
      </c>
      <c r="K347">
        <f>+Tabla323[[#This Row],[BALANCE INICIAL]]+Tabla323[[#This Row],[ENTRADAS]]-Tabla323[[#This Row],[SALIDAS]]</f>
        <v>0</v>
      </c>
      <c r="L347" s="2">
        <v>230</v>
      </c>
      <c r="M347" s="2">
        <f>+Tabla323[[#This Row],[BALANCE INICIAL]]*Tabla323[[#This Row],[PRECIO]]</f>
        <v>0</v>
      </c>
      <c r="N347" s="2">
        <f>+Tabla323[[#This Row],[ENTRADAS]]*Tabla323[[#This Row],[PRECIO]]</f>
        <v>0</v>
      </c>
      <c r="O347" s="2">
        <f>+Tabla323[[#This Row],[SALIDAS]]*Tabla323[[#This Row],[PRECIO]]</f>
        <v>0</v>
      </c>
      <c r="P347" s="2">
        <f>+Tabla323[[#This Row],[BALANCE INICIAL2]]+Tabla323[[#This Row],[ENTRADAS3]]-Tabla323[[#This Row],[SALIDAS4]]</f>
        <v>0</v>
      </c>
    </row>
    <row r="348" spans="1:16">
      <c r="A348" s="39" t="s">
        <v>59</v>
      </c>
      <c r="B348" s="40" t="s">
        <v>880</v>
      </c>
      <c r="C348" s="52" t="s">
        <v>107</v>
      </c>
      <c r="D348" t="s">
        <v>1361</v>
      </c>
      <c r="F348" s="55" t="s">
        <v>1345</v>
      </c>
      <c r="G348" s="9" t="s">
        <v>820</v>
      </c>
      <c r="H348">
        <v>7</v>
      </c>
      <c r="I348">
        <v>0</v>
      </c>
      <c r="J348" s="34">
        <v>1</v>
      </c>
      <c r="K348">
        <f>+Tabla323[[#This Row],[BALANCE INICIAL]]+Tabla323[[#This Row],[ENTRADAS]]-Tabla323[[#This Row],[SALIDAS]]</f>
        <v>6</v>
      </c>
      <c r="L348" s="2">
        <v>90</v>
      </c>
      <c r="M348" s="2">
        <f>+Tabla323[[#This Row],[BALANCE INICIAL]]*Tabla323[[#This Row],[PRECIO]]</f>
        <v>630</v>
      </c>
      <c r="N348" s="2">
        <f>+Tabla323[[#This Row],[ENTRADAS]]*Tabla323[[#This Row],[PRECIO]]</f>
        <v>0</v>
      </c>
      <c r="O348" s="2">
        <f>+Tabla323[[#This Row],[SALIDAS]]*Tabla323[[#This Row],[PRECIO]]</f>
        <v>90</v>
      </c>
      <c r="P348" s="2">
        <f>+Tabla323[[#This Row],[BALANCE INICIAL2]]+Tabla323[[#This Row],[ENTRADAS3]]-Tabla323[[#This Row],[SALIDAS4]]</f>
        <v>540</v>
      </c>
    </row>
    <row r="349" spans="1:16">
      <c r="A349" s="39" t="s">
        <v>34</v>
      </c>
      <c r="B349" s="40" t="s">
        <v>877</v>
      </c>
      <c r="C349" s="52" t="s">
        <v>80</v>
      </c>
      <c r="D349" t="s">
        <v>1391</v>
      </c>
      <c r="F349" s="55" t="s">
        <v>1345</v>
      </c>
      <c r="G349" s="9" t="s">
        <v>1410</v>
      </c>
      <c r="H349">
        <v>373</v>
      </c>
      <c r="I349">
        <v>0</v>
      </c>
      <c r="J349" s="34">
        <v>1</v>
      </c>
      <c r="K349">
        <f>+Tabla323[[#This Row],[BALANCE INICIAL]]+Tabla323[[#This Row],[ENTRADAS]]-Tabla323[[#This Row],[SALIDAS]]</f>
        <v>372</v>
      </c>
      <c r="L349" s="2">
        <v>949</v>
      </c>
      <c r="M349" s="2">
        <f>+Tabla323[[#This Row],[BALANCE INICIAL]]*Tabla323[[#This Row],[PRECIO]]</f>
        <v>353977</v>
      </c>
      <c r="N349" s="2">
        <f>+Tabla323[[#This Row],[ENTRADAS]]*Tabla323[[#This Row],[PRECIO]]</f>
        <v>0</v>
      </c>
      <c r="O349" s="2">
        <f>+Tabla323[[#This Row],[SALIDAS]]*Tabla323[[#This Row],[PRECIO]]</f>
        <v>949</v>
      </c>
      <c r="P349" s="2">
        <f>+Tabla323[[#This Row],[BALANCE INICIAL2]]+Tabla323[[#This Row],[ENTRADAS3]]-Tabla323[[#This Row],[SALIDAS4]]</f>
        <v>353028</v>
      </c>
    </row>
    <row r="350" spans="1:16">
      <c r="A350" s="9" t="s">
        <v>29</v>
      </c>
      <c r="B350" s="47" t="s">
        <v>878</v>
      </c>
      <c r="C350" s="50" t="s">
        <v>102</v>
      </c>
      <c r="D350" t="s">
        <v>585</v>
      </c>
      <c r="F350" s="55" t="s">
        <v>1345</v>
      </c>
      <c r="G350" s="9" t="s">
        <v>865</v>
      </c>
      <c r="H350">
        <v>1</v>
      </c>
      <c r="I350">
        <v>0</v>
      </c>
      <c r="J350" s="34">
        <v>0</v>
      </c>
      <c r="K350">
        <f>+Tabla323[[#This Row],[BALANCE INICIAL]]+Tabla323[[#This Row],[ENTRADAS]]-Tabla323[[#This Row],[SALIDAS]]</f>
        <v>1</v>
      </c>
      <c r="L350" s="2">
        <v>170.5</v>
      </c>
      <c r="M350" s="2">
        <f>+Tabla323[[#This Row],[BALANCE INICIAL]]*Tabla323[[#This Row],[PRECIO]]</f>
        <v>170.5</v>
      </c>
      <c r="N350" s="2">
        <f>+Tabla323[[#This Row],[ENTRADAS]]*Tabla323[[#This Row],[PRECIO]]</f>
        <v>0</v>
      </c>
      <c r="O350" s="2">
        <f>+Tabla323[[#This Row],[SALIDAS]]*Tabla323[[#This Row],[PRECIO]]</f>
        <v>0</v>
      </c>
      <c r="P350" s="2">
        <f>+Tabla323[[#This Row],[BALANCE INICIAL2]]+Tabla323[[#This Row],[ENTRADAS3]]-Tabla323[[#This Row],[SALIDAS4]]</f>
        <v>170.5</v>
      </c>
    </row>
    <row r="351" spans="1:16">
      <c r="A351" s="39" t="s">
        <v>28</v>
      </c>
      <c r="B351" s="40" t="s">
        <v>884</v>
      </c>
      <c r="C351" s="52" t="s">
        <v>74</v>
      </c>
      <c r="D351" t="s">
        <v>1252</v>
      </c>
      <c r="F351" s="55" t="s">
        <v>1345</v>
      </c>
      <c r="G351" s="9" t="s">
        <v>820</v>
      </c>
      <c r="H351">
        <v>100</v>
      </c>
      <c r="I351">
        <v>0</v>
      </c>
      <c r="J351" s="34">
        <v>0</v>
      </c>
      <c r="K351">
        <f>+Tabla323[[#This Row],[BALANCE INICIAL]]+Tabla323[[#This Row],[ENTRADAS]]-Tabla323[[#This Row],[SALIDAS]]</f>
        <v>100</v>
      </c>
      <c r="L351" s="2">
        <v>10.25</v>
      </c>
      <c r="M351" s="2">
        <f>+Tabla323[[#This Row],[BALANCE INICIAL]]*Tabla323[[#This Row],[PRECIO]]</f>
        <v>1025</v>
      </c>
      <c r="N351" s="2">
        <f>+Tabla323[[#This Row],[ENTRADAS]]*Tabla323[[#This Row],[PRECIO]]</f>
        <v>0</v>
      </c>
      <c r="O351" s="2">
        <f>+Tabla323[[#This Row],[SALIDAS]]*Tabla323[[#This Row],[PRECIO]]</f>
        <v>0</v>
      </c>
      <c r="P351" s="2">
        <f>+Tabla323[[#This Row],[BALANCE INICIAL2]]+Tabla323[[#This Row],[ENTRADAS3]]-Tabla323[[#This Row],[SALIDAS4]]</f>
        <v>1025</v>
      </c>
    </row>
    <row r="352" spans="1:16">
      <c r="A352" s="39" t="s">
        <v>28</v>
      </c>
      <c r="B352" s="40" t="s">
        <v>884</v>
      </c>
      <c r="C352" s="52" t="s">
        <v>74</v>
      </c>
      <c r="D352" t="s">
        <v>240</v>
      </c>
      <c r="F352" s="55" t="s">
        <v>1345</v>
      </c>
      <c r="G352" s="9" t="s">
        <v>834</v>
      </c>
      <c r="H352">
        <v>9</v>
      </c>
      <c r="I352">
        <v>0</v>
      </c>
      <c r="J352" s="34">
        <v>0</v>
      </c>
      <c r="K352">
        <f>+Tabla323[[#This Row],[BALANCE INICIAL]]+Tabla323[[#This Row],[ENTRADAS]]-Tabla323[[#This Row],[SALIDAS]]</f>
        <v>9</v>
      </c>
      <c r="L352" s="2">
        <v>170.9</v>
      </c>
      <c r="M352" s="2">
        <f>+Tabla323[[#This Row],[BALANCE INICIAL]]*Tabla323[[#This Row],[PRECIO]]</f>
        <v>1538.1000000000001</v>
      </c>
      <c r="N352" s="2">
        <f>+Tabla323[[#This Row],[ENTRADAS]]*Tabla323[[#This Row],[PRECIO]]</f>
        <v>0</v>
      </c>
      <c r="O352" s="2">
        <f>+Tabla323[[#This Row],[SALIDAS]]*Tabla323[[#This Row],[PRECIO]]</f>
        <v>0</v>
      </c>
      <c r="P352" s="2">
        <f>+Tabla323[[#This Row],[BALANCE INICIAL2]]+Tabla323[[#This Row],[ENTRADAS3]]-Tabla323[[#This Row],[SALIDAS4]]</f>
        <v>1538.1000000000001</v>
      </c>
    </row>
    <row r="353" spans="1:16">
      <c r="A353" s="9" t="s">
        <v>29</v>
      </c>
      <c r="B353" s="47" t="s">
        <v>878</v>
      </c>
      <c r="C353" s="50" t="s">
        <v>102</v>
      </c>
      <c r="D353" t="s">
        <v>586</v>
      </c>
      <c r="F353" s="55" t="s">
        <v>1345</v>
      </c>
      <c r="G353" s="9" t="s">
        <v>865</v>
      </c>
      <c r="H353">
        <v>2</v>
      </c>
      <c r="I353">
        <v>0</v>
      </c>
      <c r="J353" s="34">
        <v>0</v>
      </c>
      <c r="K353">
        <f>+Tabla323[[#This Row],[BALANCE INICIAL]]+Tabla323[[#This Row],[ENTRADAS]]-Tabla323[[#This Row],[SALIDAS]]</f>
        <v>2</v>
      </c>
      <c r="L353" s="2">
        <v>45</v>
      </c>
      <c r="M353" s="2">
        <f>+Tabla323[[#This Row],[BALANCE INICIAL]]*Tabla323[[#This Row],[PRECIO]]</f>
        <v>90</v>
      </c>
      <c r="N353" s="2">
        <f>+Tabla323[[#This Row],[ENTRADAS]]*Tabla323[[#This Row],[PRECIO]]</f>
        <v>0</v>
      </c>
      <c r="O353" s="2">
        <f>+Tabla323[[#This Row],[SALIDAS]]*Tabla323[[#This Row],[PRECIO]]</f>
        <v>0</v>
      </c>
      <c r="P353" s="2">
        <f>+Tabla323[[#This Row],[BALANCE INICIAL2]]+Tabla323[[#This Row],[ENTRADAS3]]-Tabla323[[#This Row],[SALIDAS4]]</f>
        <v>90</v>
      </c>
    </row>
    <row r="354" spans="1:16">
      <c r="A354" s="39" t="s">
        <v>60</v>
      </c>
      <c r="B354" s="40" t="s">
        <v>885</v>
      </c>
      <c r="C354" s="52" t="s">
        <v>108</v>
      </c>
      <c r="D354" t="s">
        <v>706</v>
      </c>
      <c r="F354" s="55" t="s">
        <v>1345</v>
      </c>
      <c r="G354" s="9" t="s">
        <v>820</v>
      </c>
      <c r="H354">
        <v>1</v>
      </c>
      <c r="I354">
        <v>0</v>
      </c>
      <c r="J354" s="34">
        <v>0</v>
      </c>
      <c r="K354">
        <f>+Tabla323[[#This Row],[BALANCE INICIAL]]+Tabla323[[#This Row],[ENTRADAS]]-Tabla323[[#This Row],[SALIDAS]]</f>
        <v>1</v>
      </c>
      <c r="L354" s="2">
        <v>8544</v>
      </c>
      <c r="M354" s="2">
        <f>+Tabla323[[#This Row],[BALANCE INICIAL]]*Tabla323[[#This Row],[PRECIO]]</f>
        <v>8544</v>
      </c>
      <c r="N354" s="2">
        <f>+Tabla323[[#This Row],[ENTRADAS]]*Tabla323[[#This Row],[PRECIO]]</f>
        <v>0</v>
      </c>
      <c r="O354" s="2">
        <f>+Tabla323[[#This Row],[SALIDAS]]*Tabla323[[#This Row],[PRECIO]]</f>
        <v>0</v>
      </c>
      <c r="P354" s="2">
        <f>+Tabla323[[#This Row],[BALANCE INICIAL2]]+Tabla323[[#This Row],[ENTRADAS3]]-Tabla323[[#This Row],[SALIDAS4]]</f>
        <v>8544</v>
      </c>
    </row>
    <row r="355" spans="1:16">
      <c r="A355" s="39" t="s">
        <v>24</v>
      </c>
      <c r="B355" s="40" t="s">
        <v>875</v>
      </c>
      <c r="C355" s="52" t="s">
        <v>64</v>
      </c>
      <c r="D355" t="s">
        <v>1258</v>
      </c>
      <c r="F355" s="55" t="s">
        <v>1345</v>
      </c>
      <c r="G355" s="9" t="s">
        <v>820</v>
      </c>
      <c r="H355">
        <v>8</v>
      </c>
      <c r="I355">
        <v>0</v>
      </c>
      <c r="J355" s="34">
        <v>0</v>
      </c>
      <c r="K355">
        <f>+Tabla323[[#This Row],[BALANCE INICIAL]]+Tabla323[[#This Row],[ENTRADAS]]-Tabla323[[#This Row],[SALIDAS]]</f>
        <v>8</v>
      </c>
      <c r="L355" s="2">
        <v>116</v>
      </c>
      <c r="M355" s="2">
        <f>+Tabla323[[#This Row],[BALANCE INICIAL]]*Tabla323[[#This Row],[PRECIO]]</f>
        <v>928</v>
      </c>
      <c r="N355" s="2">
        <f>+Tabla323[[#This Row],[ENTRADAS]]*Tabla323[[#This Row],[PRECIO]]</f>
        <v>0</v>
      </c>
      <c r="O355" s="2">
        <f>+Tabla323[[#This Row],[SALIDAS]]*Tabla323[[#This Row],[PRECIO]]</f>
        <v>0</v>
      </c>
      <c r="P355" s="2">
        <f>+Tabla323[[#This Row],[BALANCE INICIAL2]]+Tabla323[[#This Row],[ENTRADAS3]]-Tabla323[[#This Row],[SALIDAS4]]</f>
        <v>928</v>
      </c>
    </row>
    <row r="356" spans="1:16">
      <c r="A356" s="39" t="s">
        <v>24</v>
      </c>
      <c r="B356" s="40" t="s">
        <v>875</v>
      </c>
      <c r="C356" s="52" t="s">
        <v>64</v>
      </c>
      <c r="D356" t="s">
        <v>1253</v>
      </c>
      <c r="F356" s="55" t="s">
        <v>1345</v>
      </c>
      <c r="G356" s="9" t="s">
        <v>820</v>
      </c>
      <c r="H356">
        <v>10</v>
      </c>
      <c r="I356">
        <v>0</v>
      </c>
      <c r="J356" s="34">
        <v>0</v>
      </c>
      <c r="K356">
        <f>+Tabla323[[#This Row],[BALANCE INICIAL]]+Tabla323[[#This Row],[ENTRADAS]]-Tabla323[[#This Row],[SALIDAS]]</f>
        <v>10</v>
      </c>
      <c r="L356" s="2">
        <v>84</v>
      </c>
      <c r="M356" s="2">
        <f>+Tabla323[[#This Row],[BALANCE INICIAL]]*Tabla323[[#This Row],[PRECIO]]</f>
        <v>840</v>
      </c>
      <c r="N356" s="2">
        <f>+Tabla323[[#This Row],[ENTRADAS]]*Tabla323[[#This Row],[PRECIO]]</f>
        <v>0</v>
      </c>
      <c r="O356" s="2">
        <f>+Tabla323[[#This Row],[SALIDAS]]*Tabla323[[#This Row],[PRECIO]]</f>
        <v>0</v>
      </c>
      <c r="P356" s="2">
        <f>+Tabla323[[#This Row],[BALANCE INICIAL2]]+Tabla323[[#This Row],[ENTRADAS3]]-Tabla323[[#This Row],[SALIDAS4]]</f>
        <v>840</v>
      </c>
    </row>
    <row r="357" spans="1:16">
      <c r="A357" s="39" t="s">
        <v>24</v>
      </c>
      <c r="B357" s="40" t="s">
        <v>875</v>
      </c>
      <c r="C357" s="52" t="s">
        <v>64</v>
      </c>
      <c r="D357" t="s">
        <v>1254</v>
      </c>
      <c r="F357" s="55" t="s">
        <v>1345</v>
      </c>
      <c r="G357" s="9" t="s">
        <v>820</v>
      </c>
      <c r="H357">
        <v>5</v>
      </c>
      <c r="I357">
        <v>0</v>
      </c>
      <c r="J357" s="34">
        <v>0</v>
      </c>
      <c r="K357">
        <f>+Tabla323[[#This Row],[BALANCE INICIAL]]+Tabla323[[#This Row],[ENTRADAS]]-Tabla323[[#This Row],[SALIDAS]]</f>
        <v>5</v>
      </c>
      <c r="L357" s="2">
        <v>154</v>
      </c>
      <c r="M357" s="2">
        <f>+Tabla323[[#This Row],[BALANCE INICIAL]]*Tabla323[[#This Row],[PRECIO]]</f>
        <v>770</v>
      </c>
      <c r="N357" s="2">
        <f>+Tabla323[[#This Row],[ENTRADAS]]*Tabla323[[#This Row],[PRECIO]]</f>
        <v>0</v>
      </c>
      <c r="O357" s="2">
        <f>+Tabla323[[#This Row],[SALIDAS]]*Tabla323[[#This Row],[PRECIO]]</f>
        <v>0</v>
      </c>
      <c r="P357" s="2">
        <f>+Tabla323[[#This Row],[BALANCE INICIAL2]]+Tabla323[[#This Row],[ENTRADAS3]]-Tabla323[[#This Row],[SALIDAS4]]</f>
        <v>770</v>
      </c>
    </row>
    <row r="358" spans="1:16">
      <c r="A358" s="39" t="s">
        <v>59</v>
      </c>
      <c r="B358" s="40" t="s">
        <v>880</v>
      </c>
      <c r="C358" s="52" t="s">
        <v>107</v>
      </c>
      <c r="D358" t="s">
        <v>707</v>
      </c>
      <c r="F358" s="55" t="s">
        <v>1345</v>
      </c>
      <c r="G358" s="9" t="s">
        <v>820</v>
      </c>
      <c r="H358">
        <v>1</v>
      </c>
      <c r="I358">
        <v>0</v>
      </c>
      <c r="J358" s="34">
        <v>0</v>
      </c>
      <c r="K358">
        <f>+Tabla323[[#This Row],[BALANCE INICIAL]]+Tabla323[[#This Row],[ENTRADAS]]-Tabla323[[#This Row],[SALIDAS]]</f>
        <v>1</v>
      </c>
      <c r="L358" s="2">
        <v>1000</v>
      </c>
      <c r="M358" s="2">
        <f>+Tabla323[[#This Row],[BALANCE INICIAL]]*Tabla323[[#This Row],[PRECIO]]</f>
        <v>1000</v>
      </c>
      <c r="N358" s="2">
        <f>+Tabla323[[#This Row],[ENTRADAS]]*Tabla323[[#This Row],[PRECIO]]</f>
        <v>0</v>
      </c>
      <c r="O358" s="2">
        <f>+Tabla323[[#This Row],[SALIDAS]]*Tabla323[[#This Row],[PRECIO]]</f>
        <v>0</v>
      </c>
      <c r="P358" s="2">
        <f>+Tabla323[[#This Row],[BALANCE INICIAL2]]+Tabla323[[#This Row],[ENTRADAS3]]-Tabla323[[#This Row],[SALIDAS4]]</f>
        <v>1000</v>
      </c>
    </row>
    <row r="359" spans="1:16">
      <c r="A359" s="9" t="s">
        <v>29</v>
      </c>
      <c r="B359" s="47" t="s">
        <v>878</v>
      </c>
      <c r="C359" s="50" t="s">
        <v>102</v>
      </c>
      <c r="D359" t="s">
        <v>1255</v>
      </c>
      <c r="F359" s="55" t="s">
        <v>1345</v>
      </c>
      <c r="G359" s="9" t="s">
        <v>865</v>
      </c>
      <c r="H359">
        <v>1</v>
      </c>
      <c r="I359">
        <v>0</v>
      </c>
      <c r="J359" s="34">
        <v>0</v>
      </c>
      <c r="K359">
        <f>+Tabla323[[#This Row],[BALANCE INICIAL]]+Tabla323[[#This Row],[ENTRADAS]]-Tabla323[[#This Row],[SALIDAS]]</f>
        <v>1</v>
      </c>
      <c r="L359" s="2">
        <v>400</v>
      </c>
      <c r="M359" s="2">
        <f>+Tabla323[[#This Row],[BALANCE INICIAL]]*Tabla323[[#This Row],[PRECIO]]</f>
        <v>400</v>
      </c>
      <c r="N359" s="2">
        <f>+Tabla323[[#This Row],[ENTRADAS]]*Tabla323[[#This Row],[PRECIO]]</f>
        <v>0</v>
      </c>
      <c r="O359" s="2">
        <f>+Tabla323[[#This Row],[SALIDAS]]*Tabla323[[#This Row],[PRECIO]]</f>
        <v>0</v>
      </c>
      <c r="P359" s="2">
        <f>+Tabla323[[#This Row],[BALANCE INICIAL2]]+Tabla323[[#This Row],[ENTRADAS3]]-Tabla323[[#This Row],[SALIDAS4]]</f>
        <v>400</v>
      </c>
    </row>
    <row r="360" spans="1:16" ht="12.75" customHeight="1">
      <c r="A360" s="39" t="s">
        <v>43</v>
      </c>
      <c r="B360" s="40" t="s">
        <v>954</v>
      </c>
      <c r="C360" s="52" t="s">
        <v>89</v>
      </c>
      <c r="D360" t="s">
        <v>1256</v>
      </c>
      <c r="F360" s="55" t="s">
        <v>1345</v>
      </c>
      <c r="G360" s="9" t="s">
        <v>820</v>
      </c>
      <c r="H360">
        <v>200</v>
      </c>
      <c r="I360">
        <v>0</v>
      </c>
      <c r="J360" s="34">
        <v>0</v>
      </c>
      <c r="K360">
        <f>+Tabla323[[#This Row],[BALANCE INICIAL]]+Tabla323[[#This Row],[ENTRADAS]]-Tabla323[[#This Row],[SALIDAS]]</f>
        <v>200</v>
      </c>
      <c r="L360" s="2">
        <v>119</v>
      </c>
      <c r="M360" s="2">
        <f>+Tabla323[[#This Row],[BALANCE INICIAL]]*Tabla323[[#This Row],[PRECIO]]</f>
        <v>23800</v>
      </c>
      <c r="N360" s="2">
        <f>+Tabla323[[#This Row],[ENTRADAS]]*Tabla323[[#This Row],[PRECIO]]</f>
        <v>0</v>
      </c>
      <c r="O360" s="2">
        <f>+Tabla323[[#This Row],[SALIDAS]]*Tabla323[[#This Row],[PRECIO]]</f>
        <v>0</v>
      </c>
      <c r="P360" s="2">
        <f>+Tabla323[[#This Row],[BALANCE INICIAL2]]+Tabla323[[#This Row],[ENTRADAS3]]-Tabla323[[#This Row],[SALIDAS4]]</f>
        <v>23800</v>
      </c>
    </row>
    <row r="361" spans="1:16">
      <c r="A361" s="39" t="s">
        <v>31</v>
      </c>
      <c r="B361" s="40" t="s">
        <v>897</v>
      </c>
      <c r="C361" s="50" t="s">
        <v>69</v>
      </c>
      <c r="D361" t="s">
        <v>1351</v>
      </c>
      <c r="F361" s="55" t="s">
        <v>1345</v>
      </c>
      <c r="G361" s="9" t="s">
        <v>825</v>
      </c>
      <c r="H361">
        <v>223</v>
      </c>
      <c r="I361">
        <v>0</v>
      </c>
      <c r="J361" s="34">
        <v>19</v>
      </c>
      <c r="K361">
        <f>+Tabla323[[#This Row],[BALANCE INICIAL]]+Tabla323[[#This Row],[ENTRADAS]]-Tabla323[[#This Row],[SALIDAS]]</f>
        <v>204</v>
      </c>
      <c r="L361" s="2">
        <v>93</v>
      </c>
      <c r="M361" s="2">
        <f>+Tabla323[[#This Row],[BALANCE INICIAL]]*Tabla323[[#This Row],[PRECIO]]</f>
        <v>20739</v>
      </c>
      <c r="N361" s="2">
        <f>+Tabla323[[#This Row],[ENTRADAS]]*Tabla323[[#This Row],[PRECIO]]</f>
        <v>0</v>
      </c>
      <c r="O361" s="2">
        <f>+Tabla323[[#This Row],[SALIDAS]]*Tabla323[[#This Row],[PRECIO]]</f>
        <v>1767</v>
      </c>
      <c r="P361" s="2">
        <f>+Tabla323[[#This Row],[BALANCE INICIAL2]]+Tabla323[[#This Row],[ENTRADAS3]]-Tabla323[[#This Row],[SALIDAS4]]</f>
        <v>18972</v>
      </c>
    </row>
    <row r="362" spans="1:16">
      <c r="A362" s="39" t="s">
        <v>33</v>
      </c>
      <c r="B362" s="40" t="s">
        <v>879</v>
      </c>
      <c r="C362" s="50" t="s">
        <v>106</v>
      </c>
      <c r="D362" t="s">
        <v>708</v>
      </c>
      <c r="F362" s="55" t="s">
        <v>1345</v>
      </c>
      <c r="G362" s="9" t="s">
        <v>825</v>
      </c>
      <c r="H362">
        <v>9</v>
      </c>
      <c r="I362">
        <v>0</v>
      </c>
      <c r="J362" s="34">
        <v>0</v>
      </c>
      <c r="K362">
        <f>+Tabla323[[#This Row],[BALANCE INICIAL]]+Tabla323[[#This Row],[ENTRADAS]]-Tabla323[[#This Row],[SALIDAS]]</f>
        <v>9</v>
      </c>
      <c r="L362" s="2">
        <v>633.62</v>
      </c>
      <c r="M362" s="2">
        <f>+Tabla323[[#This Row],[BALANCE INICIAL]]*Tabla323[[#This Row],[PRECIO]]</f>
        <v>5702.58</v>
      </c>
      <c r="N362" s="2">
        <f>+Tabla323[[#This Row],[ENTRADAS]]*Tabla323[[#This Row],[PRECIO]]</f>
        <v>0</v>
      </c>
      <c r="O362" s="2">
        <f>+Tabla323[[#This Row],[SALIDAS]]*Tabla323[[#This Row],[PRECIO]]</f>
        <v>0</v>
      </c>
      <c r="P362" s="2">
        <f>+Tabla323[[#This Row],[BALANCE INICIAL2]]+Tabla323[[#This Row],[ENTRADAS3]]-Tabla323[[#This Row],[SALIDAS4]]</f>
        <v>5702.58</v>
      </c>
    </row>
    <row r="363" spans="1:16">
      <c r="A363" s="39" t="s">
        <v>31</v>
      </c>
      <c r="B363" s="40" t="s">
        <v>897</v>
      </c>
      <c r="C363" s="50" t="s">
        <v>69</v>
      </c>
      <c r="D363" t="s">
        <v>242</v>
      </c>
      <c r="F363" s="55" t="s">
        <v>1345</v>
      </c>
      <c r="G363" s="9" t="s">
        <v>825</v>
      </c>
      <c r="H363">
        <v>167</v>
      </c>
      <c r="I363">
        <v>0</v>
      </c>
      <c r="J363" s="34">
        <v>18</v>
      </c>
      <c r="K363">
        <f>+Tabla323[[#This Row],[BALANCE INICIAL]]+Tabla323[[#This Row],[ENTRADAS]]-Tabla323[[#This Row],[SALIDAS]]</f>
        <v>149</v>
      </c>
      <c r="L363" s="2">
        <v>93</v>
      </c>
      <c r="M363" s="2">
        <f>+Tabla323[[#This Row],[BALANCE INICIAL]]*Tabla323[[#This Row],[PRECIO]]</f>
        <v>15531</v>
      </c>
      <c r="N363" s="2">
        <f>+Tabla323[[#This Row],[ENTRADAS]]*Tabla323[[#This Row],[PRECIO]]</f>
        <v>0</v>
      </c>
      <c r="O363" s="2">
        <f>+Tabla323[[#This Row],[SALIDAS]]*Tabla323[[#This Row],[PRECIO]]</f>
        <v>1674</v>
      </c>
      <c r="P363" s="2">
        <f>+Tabla323[[#This Row],[BALANCE INICIAL2]]+Tabla323[[#This Row],[ENTRADAS3]]-Tabla323[[#This Row],[SALIDAS4]]</f>
        <v>13857</v>
      </c>
    </row>
    <row r="364" spans="1:16">
      <c r="A364" s="39" t="s">
        <v>43</v>
      </c>
      <c r="B364" s="40" t="s">
        <v>954</v>
      </c>
      <c r="C364" s="50" t="s">
        <v>89</v>
      </c>
      <c r="D364" t="s">
        <v>709</v>
      </c>
      <c r="F364" s="55" t="s">
        <v>1345</v>
      </c>
      <c r="G364" s="9" t="s">
        <v>825</v>
      </c>
      <c r="H364">
        <v>13</v>
      </c>
      <c r="I364">
        <v>0</v>
      </c>
      <c r="J364" s="34">
        <v>0</v>
      </c>
      <c r="K364">
        <f>+Tabla323[[#This Row],[BALANCE INICIAL]]+Tabla323[[#This Row],[ENTRADAS]]-Tabla323[[#This Row],[SALIDAS]]</f>
        <v>13</v>
      </c>
      <c r="L364" s="2">
        <v>615</v>
      </c>
      <c r="M364" s="2">
        <f>+Tabla323[[#This Row],[BALANCE INICIAL]]*Tabla323[[#This Row],[PRECIO]]</f>
        <v>7995</v>
      </c>
      <c r="N364" s="2">
        <f>+Tabla323[[#This Row],[ENTRADAS]]*Tabla323[[#This Row],[PRECIO]]</f>
        <v>0</v>
      </c>
      <c r="O364" s="2">
        <f>+Tabla323[[#This Row],[SALIDAS]]*Tabla323[[#This Row],[PRECIO]]</f>
        <v>0</v>
      </c>
      <c r="P364" s="2">
        <f>+Tabla323[[#This Row],[BALANCE INICIAL2]]+Tabla323[[#This Row],[ENTRADAS3]]-Tabla323[[#This Row],[SALIDAS4]]</f>
        <v>7995</v>
      </c>
    </row>
    <row r="365" spans="1:16" ht="14.25" customHeight="1">
      <c r="A365" s="39" t="s">
        <v>1424</v>
      </c>
      <c r="B365" s="40" t="s">
        <v>1425</v>
      </c>
      <c r="C365" s="52" t="s">
        <v>1426</v>
      </c>
      <c r="D365" t="s">
        <v>1257</v>
      </c>
      <c r="F365" s="55" t="s">
        <v>1345</v>
      </c>
      <c r="G365" s="9" t="s">
        <v>820</v>
      </c>
      <c r="H365">
        <v>70</v>
      </c>
      <c r="I365">
        <v>0</v>
      </c>
      <c r="J365" s="34">
        <v>0</v>
      </c>
      <c r="K365">
        <f>+Tabla323[[#This Row],[BALANCE INICIAL]]+Tabla323[[#This Row],[ENTRADAS]]-Tabla323[[#This Row],[SALIDAS]]</f>
        <v>70</v>
      </c>
      <c r="L365" s="2">
        <v>298</v>
      </c>
      <c r="M365" s="2">
        <f>+Tabla323[[#This Row],[BALANCE INICIAL]]*Tabla323[[#This Row],[PRECIO]]</f>
        <v>20860</v>
      </c>
      <c r="N365" s="2">
        <f>+Tabla323[[#This Row],[ENTRADAS]]*Tabla323[[#This Row],[PRECIO]]</f>
        <v>0</v>
      </c>
      <c r="O365" s="2">
        <f>+Tabla323[[#This Row],[SALIDAS]]*Tabla323[[#This Row],[PRECIO]]</f>
        <v>0</v>
      </c>
      <c r="P365" s="2">
        <f>+Tabla323[[#This Row],[BALANCE INICIAL2]]+Tabla323[[#This Row],[ENTRADAS3]]-Tabla323[[#This Row],[SALIDAS4]]</f>
        <v>20860</v>
      </c>
    </row>
    <row r="366" spans="1:16">
      <c r="A366" s="39" t="s">
        <v>59</v>
      </c>
      <c r="B366" s="40" t="s">
        <v>880</v>
      </c>
      <c r="C366" s="52" t="s">
        <v>107</v>
      </c>
      <c r="D366" t="s">
        <v>710</v>
      </c>
      <c r="F366" s="55" t="s">
        <v>1345</v>
      </c>
      <c r="G366" s="9" t="s">
        <v>820</v>
      </c>
      <c r="H366">
        <v>7</v>
      </c>
      <c r="I366">
        <v>0</v>
      </c>
      <c r="J366" s="34">
        <v>0</v>
      </c>
      <c r="K366">
        <f>+Tabla323[[#This Row],[BALANCE INICIAL]]+Tabla323[[#This Row],[ENTRADAS]]-Tabla323[[#This Row],[SALIDAS]]</f>
        <v>7</v>
      </c>
      <c r="L366" s="2">
        <v>545</v>
      </c>
      <c r="M366" s="2">
        <f>+Tabla323[[#This Row],[BALANCE INICIAL]]*Tabla323[[#This Row],[PRECIO]]</f>
        <v>3815</v>
      </c>
      <c r="N366" s="2">
        <f>+Tabla323[[#This Row],[ENTRADAS]]*Tabla323[[#This Row],[PRECIO]]</f>
        <v>0</v>
      </c>
      <c r="O366" s="2">
        <f>+Tabla323[[#This Row],[SALIDAS]]*Tabla323[[#This Row],[PRECIO]]</f>
        <v>0</v>
      </c>
      <c r="P366" s="2">
        <f>+Tabla323[[#This Row],[BALANCE INICIAL2]]+Tabla323[[#This Row],[ENTRADAS3]]-Tabla323[[#This Row],[SALIDAS4]]</f>
        <v>3815</v>
      </c>
    </row>
    <row r="367" spans="1:16">
      <c r="A367" s="39" t="s">
        <v>59</v>
      </c>
      <c r="B367" s="40" t="s">
        <v>880</v>
      </c>
      <c r="C367" s="52" t="s">
        <v>107</v>
      </c>
      <c r="D367" t="s">
        <v>711</v>
      </c>
      <c r="F367" s="55" t="s">
        <v>1345</v>
      </c>
      <c r="G367" s="9" t="s">
        <v>820</v>
      </c>
      <c r="H367">
        <v>1</v>
      </c>
      <c r="I367">
        <v>0</v>
      </c>
      <c r="J367" s="34">
        <v>0</v>
      </c>
      <c r="K367">
        <f>+Tabla323[[#This Row],[BALANCE INICIAL]]+Tabla323[[#This Row],[ENTRADAS]]-Tabla323[[#This Row],[SALIDAS]]</f>
        <v>1</v>
      </c>
      <c r="L367" s="2">
        <v>775</v>
      </c>
      <c r="M367" s="2">
        <f>+Tabla323[[#This Row],[BALANCE INICIAL]]*Tabla323[[#This Row],[PRECIO]]</f>
        <v>775</v>
      </c>
      <c r="N367" s="2">
        <f>+Tabla323[[#This Row],[ENTRADAS]]*Tabla323[[#This Row],[PRECIO]]</f>
        <v>0</v>
      </c>
      <c r="O367" s="2">
        <f>+Tabla323[[#This Row],[SALIDAS]]*Tabla323[[#This Row],[PRECIO]]</f>
        <v>0</v>
      </c>
      <c r="P367" s="2">
        <f>+Tabla323[[#This Row],[BALANCE INICIAL2]]+Tabla323[[#This Row],[ENTRADAS3]]-Tabla323[[#This Row],[SALIDAS4]]</f>
        <v>775</v>
      </c>
    </row>
    <row r="368" spans="1:16">
      <c r="A368" s="39" t="s">
        <v>26</v>
      </c>
      <c r="B368" s="40" t="s">
        <v>887</v>
      </c>
      <c r="C368" s="52" t="s">
        <v>70</v>
      </c>
      <c r="D368" t="s">
        <v>1247</v>
      </c>
      <c r="F368" s="55" t="s">
        <v>1345</v>
      </c>
      <c r="G368" s="9" t="s">
        <v>820</v>
      </c>
      <c r="H368">
        <v>1</v>
      </c>
      <c r="I368">
        <v>0</v>
      </c>
      <c r="J368" s="34">
        <v>0</v>
      </c>
      <c r="K368">
        <f>+Tabla323[[#This Row],[BALANCE INICIAL]]+Tabla323[[#This Row],[ENTRADAS]]-Tabla323[[#This Row],[SALIDAS]]</f>
        <v>1</v>
      </c>
      <c r="L368" s="2">
        <v>5800</v>
      </c>
      <c r="M368" s="2">
        <f>+Tabla323[[#This Row],[BALANCE INICIAL]]*Tabla323[[#This Row],[PRECIO]]</f>
        <v>5800</v>
      </c>
      <c r="N368" s="2">
        <f>+Tabla323[[#This Row],[ENTRADAS]]*Tabla323[[#This Row],[PRECIO]]</f>
        <v>0</v>
      </c>
      <c r="O368" s="2">
        <f>+Tabla323[[#This Row],[SALIDAS]]*Tabla323[[#This Row],[PRECIO]]</f>
        <v>0</v>
      </c>
      <c r="P368" s="2">
        <f>+Tabla323[[#This Row],[BALANCE INICIAL2]]+Tabla323[[#This Row],[ENTRADAS3]]-Tabla323[[#This Row],[SALIDAS4]]</f>
        <v>5800</v>
      </c>
    </row>
    <row r="369" spans="1:16">
      <c r="A369" s="39" t="s">
        <v>26</v>
      </c>
      <c r="B369" s="40" t="s">
        <v>887</v>
      </c>
      <c r="C369" s="52" t="s">
        <v>70</v>
      </c>
      <c r="D369" t="s">
        <v>1248</v>
      </c>
      <c r="F369" s="55" t="s">
        <v>1345</v>
      </c>
      <c r="G369" s="9" t="s">
        <v>820</v>
      </c>
      <c r="H369">
        <v>2</v>
      </c>
      <c r="I369">
        <v>0</v>
      </c>
      <c r="J369" s="34">
        <v>0</v>
      </c>
      <c r="K369">
        <f>+Tabla323[[#This Row],[BALANCE INICIAL]]+Tabla323[[#This Row],[ENTRADAS]]-Tabla323[[#This Row],[SALIDAS]]</f>
        <v>2</v>
      </c>
      <c r="L369" s="2">
        <v>1885</v>
      </c>
      <c r="M369" s="2">
        <f>+Tabla323[[#This Row],[BALANCE INICIAL]]*Tabla323[[#This Row],[PRECIO]]</f>
        <v>3770</v>
      </c>
      <c r="N369" s="2">
        <f>+Tabla323[[#This Row],[ENTRADAS]]*Tabla323[[#This Row],[PRECIO]]</f>
        <v>0</v>
      </c>
      <c r="O369" s="2">
        <f>+Tabla323[[#This Row],[SALIDAS]]*Tabla323[[#This Row],[PRECIO]]</f>
        <v>0</v>
      </c>
      <c r="P369" s="2">
        <f>+Tabla323[[#This Row],[BALANCE INICIAL2]]+Tabla323[[#This Row],[ENTRADAS3]]-Tabla323[[#This Row],[SALIDAS4]]</f>
        <v>3770</v>
      </c>
    </row>
    <row r="370" spans="1:16">
      <c r="A370" s="39" t="s">
        <v>26</v>
      </c>
      <c r="B370" s="40" t="s">
        <v>887</v>
      </c>
      <c r="C370" s="52" t="s">
        <v>70</v>
      </c>
      <c r="D370" t="s">
        <v>1249</v>
      </c>
      <c r="F370" s="55" t="s">
        <v>1345</v>
      </c>
      <c r="G370" s="9" t="s">
        <v>820</v>
      </c>
      <c r="H370">
        <v>0</v>
      </c>
      <c r="I370">
        <v>0</v>
      </c>
      <c r="J370" s="34">
        <v>0</v>
      </c>
      <c r="K370">
        <f>+Tabla323[[#This Row],[BALANCE INICIAL]]+Tabla323[[#This Row],[ENTRADAS]]-Tabla323[[#This Row],[SALIDAS]]</f>
        <v>0</v>
      </c>
      <c r="L370" s="2">
        <v>2150</v>
      </c>
      <c r="M370" s="2">
        <f>+Tabla323[[#This Row],[BALANCE INICIAL]]*Tabla323[[#This Row],[PRECIO]]</f>
        <v>0</v>
      </c>
      <c r="N370" s="2">
        <f>+Tabla323[[#This Row],[ENTRADAS]]*Tabla323[[#This Row],[PRECIO]]</f>
        <v>0</v>
      </c>
      <c r="O370" s="2">
        <f>+Tabla323[[#This Row],[SALIDAS]]*Tabla323[[#This Row],[PRECIO]]</f>
        <v>0</v>
      </c>
      <c r="P370" s="2">
        <f>+Tabla323[[#This Row],[BALANCE INICIAL2]]+Tabla323[[#This Row],[ENTRADAS3]]-Tabla323[[#This Row],[SALIDAS4]]</f>
        <v>0</v>
      </c>
    </row>
    <row r="371" spans="1:16">
      <c r="A371" s="39" t="s">
        <v>26</v>
      </c>
      <c r="B371" s="40" t="s">
        <v>887</v>
      </c>
      <c r="C371" s="52" t="s">
        <v>70</v>
      </c>
      <c r="D371" t="s">
        <v>1250</v>
      </c>
      <c r="F371" s="55" t="s">
        <v>1345</v>
      </c>
      <c r="G371" s="9" t="s">
        <v>820</v>
      </c>
      <c r="H371">
        <v>4</v>
      </c>
      <c r="I371">
        <v>0</v>
      </c>
      <c r="J371" s="34">
        <v>0</v>
      </c>
      <c r="K371">
        <f>+Tabla323[[#This Row],[BALANCE INICIAL]]+Tabla323[[#This Row],[ENTRADAS]]-Tabla323[[#This Row],[SALIDAS]]</f>
        <v>4</v>
      </c>
      <c r="L371" s="2">
        <v>1350</v>
      </c>
      <c r="M371" s="2">
        <f>+Tabla323[[#This Row],[BALANCE INICIAL]]*Tabla323[[#This Row],[PRECIO]]</f>
        <v>5400</v>
      </c>
      <c r="N371" s="2">
        <f>+Tabla323[[#This Row],[ENTRADAS]]*Tabla323[[#This Row],[PRECIO]]</f>
        <v>0</v>
      </c>
      <c r="O371" s="2">
        <f>+Tabla323[[#This Row],[SALIDAS]]*Tabla323[[#This Row],[PRECIO]]</f>
        <v>0</v>
      </c>
      <c r="P371" s="2">
        <f>+Tabla323[[#This Row],[BALANCE INICIAL2]]+Tabla323[[#This Row],[ENTRADAS3]]-Tabla323[[#This Row],[SALIDAS4]]</f>
        <v>5400</v>
      </c>
    </row>
    <row r="372" spans="1:16">
      <c r="A372" s="39" t="s">
        <v>26</v>
      </c>
      <c r="B372" s="40" t="s">
        <v>887</v>
      </c>
      <c r="C372" s="52" t="s">
        <v>70</v>
      </c>
      <c r="D372" t="s">
        <v>1251</v>
      </c>
      <c r="F372" s="55" t="s">
        <v>1345</v>
      </c>
      <c r="G372" s="9" t="s">
        <v>820</v>
      </c>
      <c r="H372">
        <v>0</v>
      </c>
      <c r="I372">
        <v>0</v>
      </c>
      <c r="J372" s="34">
        <v>0</v>
      </c>
      <c r="K372">
        <f>+Tabla323[[#This Row],[BALANCE INICIAL]]+Tabla323[[#This Row],[ENTRADAS]]-Tabla323[[#This Row],[SALIDAS]]</f>
        <v>0</v>
      </c>
      <c r="L372" s="2">
        <v>2750</v>
      </c>
      <c r="M372" s="2">
        <f>+Tabla323[[#This Row],[BALANCE INICIAL]]*Tabla323[[#This Row],[PRECIO]]</f>
        <v>0</v>
      </c>
      <c r="N372" s="2">
        <f>+Tabla323[[#This Row],[ENTRADAS]]*Tabla323[[#This Row],[PRECIO]]</f>
        <v>0</v>
      </c>
      <c r="O372" s="2">
        <f>+Tabla323[[#This Row],[SALIDAS]]*Tabla323[[#This Row],[PRECIO]]</f>
        <v>0</v>
      </c>
      <c r="P372" s="2">
        <f>+Tabla323[[#This Row],[BALANCE INICIAL2]]+Tabla323[[#This Row],[ENTRADAS3]]-Tabla323[[#This Row],[SALIDAS4]]</f>
        <v>0</v>
      </c>
    </row>
    <row r="373" spans="1:16" ht="14.25" customHeight="1">
      <c r="A373" s="39" t="s">
        <v>26</v>
      </c>
      <c r="B373" s="40" t="s">
        <v>887</v>
      </c>
      <c r="C373" s="52" t="s">
        <v>70</v>
      </c>
      <c r="D373" t="s">
        <v>1040</v>
      </c>
      <c r="E373" t="s">
        <v>1048</v>
      </c>
      <c r="F373" s="55" t="s">
        <v>1345</v>
      </c>
      <c r="G373" s="9" t="s">
        <v>873</v>
      </c>
      <c r="H373">
        <v>1</v>
      </c>
      <c r="I373">
        <v>0</v>
      </c>
      <c r="J373" s="34">
        <v>0</v>
      </c>
      <c r="K373">
        <f>+Tabla323[[#This Row],[BALANCE INICIAL]]+Tabla323[[#This Row],[ENTRADAS]]-Tabla323[[#This Row],[SALIDAS]]</f>
        <v>1</v>
      </c>
      <c r="L373" s="2">
        <v>1700</v>
      </c>
      <c r="M373" s="2">
        <f>+Tabla323[[#This Row],[BALANCE INICIAL]]*Tabla323[[#This Row],[PRECIO]]</f>
        <v>1700</v>
      </c>
      <c r="N373" s="2">
        <f>+Tabla323[[#This Row],[ENTRADAS]]*Tabla323[[#This Row],[PRECIO]]</f>
        <v>0</v>
      </c>
      <c r="O373" s="2">
        <f>+Tabla323[[#This Row],[SALIDAS]]*Tabla323[[#This Row],[PRECIO]]</f>
        <v>0</v>
      </c>
      <c r="P373" s="2">
        <f>+Tabla323[[#This Row],[BALANCE INICIAL2]]+Tabla323[[#This Row],[ENTRADAS3]]-Tabla323[[#This Row],[SALIDAS4]]</f>
        <v>1700</v>
      </c>
    </row>
    <row r="374" spans="1:16">
      <c r="A374" s="39" t="s">
        <v>59</v>
      </c>
      <c r="B374" s="40" t="s">
        <v>880</v>
      </c>
      <c r="C374" s="52" t="s">
        <v>107</v>
      </c>
      <c r="D374" t="s">
        <v>713</v>
      </c>
      <c r="F374" s="55" t="s">
        <v>1345</v>
      </c>
      <c r="G374" s="9" t="s">
        <v>873</v>
      </c>
      <c r="H374">
        <v>4</v>
      </c>
      <c r="I374">
        <v>0</v>
      </c>
      <c r="J374" s="34">
        <v>0</v>
      </c>
      <c r="K374">
        <f>+Tabla323[[#This Row],[BALANCE INICIAL]]+Tabla323[[#This Row],[ENTRADAS]]-Tabla323[[#This Row],[SALIDAS]]</f>
        <v>4</v>
      </c>
      <c r="L374" s="2">
        <v>539</v>
      </c>
      <c r="M374" s="2">
        <f>+Tabla323[[#This Row],[BALANCE INICIAL]]*Tabla323[[#This Row],[PRECIO]]</f>
        <v>2156</v>
      </c>
      <c r="N374" s="2">
        <f>+Tabla323[[#This Row],[ENTRADAS]]*Tabla323[[#This Row],[PRECIO]]</f>
        <v>0</v>
      </c>
      <c r="O374" s="2">
        <f>+Tabla323[[#This Row],[SALIDAS]]*Tabla323[[#This Row],[PRECIO]]</f>
        <v>0</v>
      </c>
      <c r="P374" s="2">
        <f>+Tabla323[[#This Row],[BALANCE INICIAL2]]+Tabla323[[#This Row],[ENTRADAS3]]-Tabla323[[#This Row],[SALIDAS4]]</f>
        <v>2156</v>
      </c>
    </row>
    <row r="375" spans="1:16">
      <c r="A375" s="39" t="s">
        <v>1424</v>
      </c>
      <c r="B375" s="40" t="s">
        <v>1425</v>
      </c>
      <c r="C375" s="52" t="s">
        <v>1426</v>
      </c>
      <c r="D375" t="s">
        <v>1246</v>
      </c>
      <c r="F375" s="55" t="s">
        <v>1345</v>
      </c>
      <c r="G375" s="9" t="s">
        <v>820</v>
      </c>
      <c r="H375">
        <v>1</v>
      </c>
      <c r="I375">
        <v>0</v>
      </c>
      <c r="J375" s="34">
        <v>0</v>
      </c>
      <c r="K375">
        <f>+Tabla323[[#This Row],[BALANCE INICIAL]]+Tabla323[[#This Row],[ENTRADAS]]-Tabla323[[#This Row],[SALIDAS]]</f>
        <v>1</v>
      </c>
      <c r="L375" s="2">
        <v>466.44</v>
      </c>
      <c r="M375" s="2">
        <f>+Tabla323[[#This Row],[BALANCE INICIAL]]*Tabla323[[#This Row],[PRECIO]]</f>
        <v>466.44</v>
      </c>
      <c r="N375" s="2">
        <f>+Tabla323[[#This Row],[ENTRADAS]]*Tabla323[[#This Row],[PRECIO]]</f>
        <v>0</v>
      </c>
      <c r="O375" s="2">
        <f>+Tabla323[[#This Row],[SALIDAS]]*Tabla323[[#This Row],[PRECIO]]</f>
        <v>0</v>
      </c>
      <c r="P375" s="2">
        <f>+Tabla323[[#This Row],[BALANCE INICIAL2]]+Tabla323[[#This Row],[ENTRADAS3]]-Tabla323[[#This Row],[SALIDAS4]]</f>
        <v>466.44</v>
      </c>
    </row>
    <row r="376" spans="1:16" ht="14.25" customHeight="1">
      <c r="A376" s="39" t="s">
        <v>26</v>
      </c>
      <c r="B376" s="40" t="s">
        <v>887</v>
      </c>
      <c r="C376" s="52" t="s">
        <v>70</v>
      </c>
      <c r="D376" t="s">
        <v>1036</v>
      </c>
      <c r="E376" t="s">
        <v>1048</v>
      </c>
      <c r="F376" s="55" t="s">
        <v>1345</v>
      </c>
      <c r="G376" s="9" t="s">
        <v>873</v>
      </c>
      <c r="H376">
        <v>5</v>
      </c>
      <c r="I376">
        <v>0</v>
      </c>
      <c r="J376" s="34">
        <v>0</v>
      </c>
      <c r="K376">
        <f>+Tabla323[[#This Row],[BALANCE INICIAL]]+Tabla323[[#This Row],[ENTRADAS]]-Tabla323[[#This Row],[SALIDAS]]</f>
        <v>5</v>
      </c>
      <c r="L376" s="2">
        <v>750</v>
      </c>
      <c r="M376" s="2">
        <f>+Tabla323[[#This Row],[BALANCE INICIAL]]*Tabla323[[#This Row],[PRECIO]]</f>
        <v>3750</v>
      </c>
      <c r="N376" s="2">
        <f>+Tabla323[[#This Row],[ENTRADAS]]*Tabla323[[#This Row],[PRECIO]]</f>
        <v>0</v>
      </c>
      <c r="O376" s="2">
        <f>+Tabla323[[#This Row],[SALIDAS]]*Tabla323[[#This Row],[PRECIO]]</f>
        <v>0</v>
      </c>
      <c r="P376" s="2">
        <f>+Tabla323[[#This Row],[BALANCE INICIAL2]]+Tabla323[[#This Row],[ENTRADAS3]]-Tabla323[[#This Row],[SALIDAS4]]</f>
        <v>3750</v>
      </c>
    </row>
    <row r="377" spans="1:16" ht="14.25" customHeight="1">
      <c r="A377" s="39" t="s">
        <v>26</v>
      </c>
      <c r="B377" s="40" t="s">
        <v>887</v>
      </c>
      <c r="C377" s="52" t="s">
        <v>70</v>
      </c>
      <c r="D377" t="s">
        <v>1037</v>
      </c>
      <c r="E377" t="s">
        <v>1048</v>
      </c>
      <c r="F377" s="55" t="s">
        <v>1345</v>
      </c>
      <c r="G377" s="9" t="s">
        <v>873</v>
      </c>
      <c r="H377">
        <v>2</v>
      </c>
      <c r="I377">
        <v>0</v>
      </c>
      <c r="J377" s="34">
        <v>0</v>
      </c>
      <c r="K377">
        <f>+Tabla323[[#This Row],[BALANCE INICIAL]]+Tabla323[[#This Row],[ENTRADAS]]-Tabla323[[#This Row],[SALIDAS]]</f>
        <v>2</v>
      </c>
      <c r="L377" s="2">
        <v>750</v>
      </c>
      <c r="M377" s="2">
        <f>+Tabla323[[#This Row],[BALANCE INICIAL]]*Tabla323[[#This Row],[PRECIO]]</f>
        <v>1500</v>
      </c>
      <c r="N377" s="2">
        <f>+Tabla323[[#This Row],[ENTRADAS]]*Tabla323[[#This Row],[PRECIO]]</f>
        <v>0</v>
      </c>
      <c r="O377" s="2">
        <f>+Tabla323[[#This Row],[SALIDAS]]*Tabla323[[#This Row],[PRECIO]]</f>
        <v>0</v>
      </c>
      <c r="P377" s="2">
        <f>+Tabla323[[#This Row],[BALANCE INICIAL2]]+Tabla323[[#This Row],[ENTRADAS3]]-Tabla323[[#This Row],[SALIDAS4]]</f>
        <v>1500</v>
      </c>
    </row>
    <row r="378" spans="1:16" ht="15.75" customHeight="1">
      <c r="A378" s="39" t="s">
        <v>26</v>
      </c>
      <c r="B378" s="40" t="s">
        <v>887</v>
      </c>
      <c r="C378" s="52" t="s">
        <v>70</v>
      </c>
      <c r="D378" t="s">
        <v>1236</v>
      </c>
      <c r="F378" s="55" t="s">
        <v>1345</v>
      </c>
      <c r="G378" s="9" t="s">
        <v>820</v>
      </c>
      <c r="H378">
        <v>1</v>
      </c>
      <c r="I378">
        <v>0</v>
      </c>
      <c r="J378" s="34">
        <v>0</v>
      </c>
      <c r="K378">
        <f>+Tabla323[[#This Row],[BALANCE INICIAL]]+Tabla323[[#This Row],[ENTRADAS]]-Tabla323[[#This Row],[SALIDAS]]</f>
        <v>1</v>
      </c>
      <c r="L378" s="2">
        <v>20300</v>
      </c>
      <c r="M378" s="2">
        <f>+Tabla323[[#This Row],[BALANCE INICIAL]]*Tabla323[[#This Row],[PRECIO]]</f>
        <v>20300</v>
      </c>
      <c r="N378" s="2">
        <f>+Tabla323[[#This Row],[ENTRADAS]]*Tabla323[[#This Row],[PRECIO]]</f>
        <v>0</v>
      </c>
      <c r="O378" s="2">
        <f>+Tabla323[[#This Row],[SALIDAS]]*Tabla323[[#This Row],[PRECIO]]</f>
        <v>0</v>
      </c>
      <c r="P378" s="2">
        <f>+Tabla323[[#This Row],[BALANCE INICIAL2]]+Tabla323[[#This Row],[ENTRADAS3]]-Tabla323[[#This Row],[SALIDAS4]]</f>
        <v>20300</v>
      </c>
    </row>
    <row r="379" spans="1:16">
      <c r="A379" s="39" t="s">
        <v>52</v>
      </c>
      <c r="B379" s="40" t="s">
        <v>891</v>
      </c>
      <c r="C379" s="52" t="s">
        <v>100</v>
      </c>
      <c r="D379" t="s">
        <v>1237</v>
      </c>
      <c r="F379" s="55" t="s">
        <v>1345</v>
      </c>
      <c r="G379" s="9" t="s">
        <v>820</v>
      </c>
      <c r="H379">
        <v>1</v>
      </c>
      <c r="I379">
        <v>0</v>
      </c>
      <c r="J379" s="34">
        <v>0</v>
      </c>
      <c r="K379">
        <f>+Tabla323[[#This Row],[BALANCE INICIAL]]+Tabla323[[#This Row],[ENTRADAS]]-Tabla323[[#This Row],[SALIDAS]]</f>
        <v>1</v>
      </c>
      <c r="L379" s="2">
        <v>3000</v>
      </c>
      <c r="M379" s="2">
        <f>+Tabla323[[#This Row],[BALANCE INICIAL]]*Tabla323[[#This Row],[PRECIO]]</f>
        <v>3000</v>
      </c>
      <c r="N379" s="2">
        <f>+Tabla323[[#This Row],[ENTRADAS]]*Tabla323[[#This Row],[PRECIO]]</f>
        <v>0</v>
      </c>
      <c r="O379" s="2">
        <f>+Tabla323[[#This Row],[SALIDAS]]*Tabla323[[#This Row],[PRECIO]]</f>
        <v>0</v>
      </c>
      <c r="P379" s="2">
        <f>+Tabla323[[#This Row],[BALANCE INICIAL2]]+Tabla323[[#This Row],[ENTRADAS3]]-Tabla323[[#This Row],[SALIDAS4]]</f>
        <v>3000</v>
      </c>
    </row>
    <row r="380" spans="1:16">
      <c r="A380" s="39" t="s">
        <v>28</v>
      </c>
      <c r="B380" s="40" t="s">
        <v>884</v>
      </c>
      <c r="C380" s="52" t="s">
        <v>74</v>
      </c>
      <c r="D380" t="s">
        <v>244</v>
      </c>
      <c r="F380" s="55" t="s">
        <v>1345</v>
      </c>
      <c r="G380" s="9" t="s">
        <v>834</v>
      </c>
      <c r="H380">
        <v>24</v>
      </c>
      <c r="I380">
        <v>0</v>
      </c>
      <c r="J380" s="34">
        <v>0</v>
      </c>
      <c r="K380">
        <f>+Tabla323[[#This Row],[BALANCE INICIAL]]+Tabla323[[#This Row],[ENTRADAS]]-Tabla323[[#This Row],[SALIDAS]]</f>
        <v>24</v>
      </c>
      <c r="L380" s="2">
        <v>38</v>
      </c>
      <c r="M380" s="2">
        <f>+Tabla323[[#This Row],[BALANCE INICIAL]]*Tabla323[[#This Row],[PRECIO]]</f>
        <v>912</v>
      </c>
      <c r="N380" s="2">
        <f>+Tabla323[[#This Row],[ENTRADAS]]*Tabla323[[#This Row],[PRECIO]]</f>
        <v>0</v>
      </c>
      <c r="O380" s="2">
        <f>+Tabla323[[#This Row],[SALIDAS]]*Tabla323[[#This Row],[PRECIO]]</f>
        <v>0</v>
      </c>
      <c r="P380" s="2">
        <f>+Tabla323[[#This Row],[BALANCE INICIAL2]]+Tabla323[[#This Row],[ENTRADAS3]]-Tabla323[[#This Row],[SALIDAS4]]</f>
        <v>912</v>
      </c>
    </row>
    <row r="381" spans="1:16" ht="15" customHeight="1">
      <c r="A381" s="39" t="s">
        <v>34</v>
      </c>
      <c r="B381" s="40" t="s">
        <v>877</v>
      </c>
      <c r="C381" s="52" t="s">
        <v>80</v>
      </c>
      <c r="D381" t="s">
        <v>1238</v>
      </c>
      <c r="F381" s="55" t="s">
        <v>1345</v>
      </c>
      <c r="G381" s="9" t="s">
        <v>820</v>
      </c>
      <c r="H381">
        <v>30</v>
      </c>
      <c r="I381">
        <v>0</v>
      </c>
      <c r="J381" s="34">
        <v>0</v>
      </c>
      <c r="K381">
        <f>+Tabla323[[#This Row],[BALANCE INICIAL]]+Tabla323[[#This Row],[ENTRADAS]]-Tabla323[[#This Row],[SALIDAS]]</f>
        <v>30</v>
      </c>
      <c r="L381" s="2">
        <v>80.930000000000007</v>
      </c>
      <c r="M381" s="2">
        <f>+Tabla323[[#This Row],[BALANCE INICIAL]]*Tabla323[[#This Row],[PRECIO]]</f>
        <v>2427.9</v>
      </c>
      <c r="N381" s="2">
        <f>+Tabla323[[#This Row],[ENTRADAS]]*Tabla323[[#This Row],[PRECIO]]</f>
        <v>0</v>
      </c>
      <c r="O381" s="2">
        <f>+Tabla323[[#This Row],[SALIDAS]]*Tabla323[[#This Row],[PRECIO]]</f>
        <v>0</v>
      </c>
      <c r="P381" s="2">
        <f>+Tabla323[[#This Row],[BALANCE INICIAL2]]+Tabla323[[#This Row],[ENTRADAS3]]-Tabla323[[#This Row],[SALIDAS4]]</f>
        <v>2427.9</v>
      </c>
    </row>
    <row r="382" spans="1:16" ht="15.75" customHeight="1">
      <c r="A382" s="39" t="s">
        <v>26</v>
      </c>
      <c r="B382" s="40" t="s">
        <v>887</v>
      </c>
      <c r="C382" s="52" t="s">
        <v>70</v>
      </c>
      <c r="D382" t="s">
        <v>1239</v>
      </c>
      <c r="F382" s="55" t="s">
        <v>1345</v>
      </c>
      <c r="G382" s="9" t="s">
        <v>820</v>
      </c>
      <c r="H382">
        <v>1</v>
      </c>
      <c r="I382">
        <v>0</v>
      </c>
      <c r="J382" s="34">
        <v>0</v>
      </c>
      <c r="K382">
        <f>+Tabla323[[#This Row],[BALANCE INICIAL]]+Tabla323[[#This Row],[ENTRADAS]]-Tabla323[[#This Row],[SALIDAS]]</f>
        <v>1</v>
      </c>
      <c r="L382" s="2">
        <v>1400</v>
      </c>
      <c r="M382" s="2">
        <f>+Tabla323[[#This Row],[BALANCE INICIAL]]*Tabla323[[#This Row],[PRECIO]]</f>
        <v>1400</v>
      </c>
      <c r="N382" s="2">
        <f>+Tabla323[[#This Row],[ENTRADAS]]*Tabla323[[#This Row],[PRECIO]]</f>
        <v>0</v>
      </c>
      <c r="O382" s="2">
        <f>+Tabla323[[#This Row],[SALIDAS]]*Tabla323[[#This Row],[PRECIO]]</f>
        <v>0</v>
      </c>
      <c r="P382" s="2">
        <f>+Tabla323[[#This Row],[BALANCE INICIAL2]]+Tabla323[[#This Row],[ENTRADAS3]]-Tabla323[[#This Row],[SALIDAS4]]</f>
        <v>1400</v>
      </c>
    </row>
    <row r="383" spans="1:16">
      <c r="A383" s="39" t="s">
        <v>34</v>
      </c>
      <c r="B383" s="40" t="s">
        <v>877</v>
      </c>
      <c r="C383" s="52" t="s">
        <v>80</v>
      </c>
      <c r="D383" t="s">
        <v>1240</v>
      </c>
      <c r="F383" s="55" t="s">
        <v>1345</v>
      </c>
      <c r="G383" s="9" t="s">
        <v>820</v>
      </c>
      <c r="H383">
        <v>23</v>
      </c>
      <c r="I383">
        <v>0</v>
      </c>
      <c r="J383" s="34">
        <v>0</v>
      </c>
      <c r="K383">
        <f>+Tabla323[[#This Row],[BALANCE INICIAL]]+Tabla323[[#This Row],[ENTRADAS]]-Tabla323[[#This Row],[SALIDAS]]</f>
        <v>23</v>
      </c>
      <c r="L383" s="2">
        <v>142.38</v>
      </c>
      <c r="M383" s="2">
        <f>+Tabla323[[#This Row],[BALANCE INICIAL]]*Tabla323[[#This Row],[PRECIO]]</f>
        <v>3274.74</v>
      </c>
      <c r="N383" s="2">
        <f>+Tabla323[[#This Row],[ENTRADAS]]*Tabla323[[#This Row],[PRECIO]]</f>
        <v>0</v>
      </c>
      <c r="O383" s="2">
        <f>+Tabla323[[#This Row],[SALIDAS]]*Tabla323[[#This Row],[PRECIO]]</f>
        <v>0</v>
      </c>
      <c r="P383" s="2">
        <f>+Tabla323[[#This Row],[BALANCE INICIAL2]]+Tabla323[[#This Row],[ENTRADAS3]]-Tabla323[[#This Row],[SALIDAS4]]</f>
        <v>3274.74</v>
      </c>
    </row>
    <row r="384" spans="1:16">
      <c r="A384" s="39" t="s">
        <v>33</v>
      </c>
      <c r="B384" s="40" t="s">
        <v>879</v>
      </c>
      <c r="C384" s="50" t="s">
        <v>106</v>
      </c>
      <c r="D384" t="s">
        <v>716</v>
      </c>
      <c r="F384" s="55" t="s">
        <v>1345</v>
      </c>
      <c r="G384" s="9" t="s">
        <v>825</v>
      </c>
      <c r="H384">
        <v>7</v>
      </c>
      <c r="I384">
        <v>0</v>
      </c>
      <c r="J384" s="34">
        <v>0</v>
      </c>
      <c r="K384">
        <f>+Tabla323[[#This Row],[BALANCE INICIAL]]+Tabla323[[#This Row],[ENTRADAS]]-Tabla323[[#This Row],[SALIDAS]]</f>
        <v>7</v>
      </c>
      <c r="L384" s="2">
        <v>1650</v>
      </c>
      <c r="M384" s="2">
        <f>+Tabla323[[#This Row],[BALANCE INICIAL]]*Tabla323[[#This Row],[PRECIO]]</f>
        <v>11550</v>
      </c>
      <c r="N384" s="2">
        <f>+Tabla323[[#This Row],[ENTRADAS]]*Tabla323[[#This Row],[PRECIO]]</f>
        <v>0</v>
      </c>
      <c r="O384" s="2">
        <f>+Tabla323[[#This Row],[SALIDAS]]*Tabla323[[#This Row],[PRECIO]]</f>
        <v>0</v>
      </c>
      <c r="P384" s="2">
        <f>+Tabla323[[#This Row],[BALANCE INICIAL2]]+Tabla323[[#This Row],[ENTRADAS3]]-Tabla323[[#This Row],[SALIDAS4]]</f>
        <v>11550</v>
      </c>
    </row>
    <row r="385" spans="1:16">
      <c r="A385" s="39" t="s">
        <v>33</v>
      </c>
      <c r="B385" s="40" t="s">
        <v>879</v>
      </c>
      <c r="C385" s="50" t="s">
        <v>106</v>
      </c>
      <c r="D385" t="s">
        <v>717</v>
      </c>
      <c r="F385" s="55" t="s">
        <v>1345</v>
      </c>
      <c r="G385" s="9" t="s">
        <v>825</v>
      </c>
      <c r="H385">
        <v>12</v>
      </c>
      <c r="I385">
        <v>0</v>
      </c>
      <c r="J385" s="34">
        <v>0</v>
      </c>
      <c r="K385">
        <f>+Tabla323[[#This Row],[BALANCE INICIAL]]+Tabla323[[#This Row],[ENTRADAS]]-Tabla323[[#This Row],[SALIDAS]]</f>
        <v>12</v>
      </c>
      <c r="L385" s="2">
        <v>600</v>
      </c>
      <c r="M385" s="2">
        <f>+Tabla323[[#This Row],[BALANCE INICIAL]]*Tabla323[[#This Row],[PRECIO]]</f>
        <v>7200</v>
      </c>
      <c r="N385" s="2">
        <f>+Tabla323[[#This Row],[ENTRADAS]]*Tabla323[[#This Row],[PRECIO]]</f>
        <v>0</v>
      </c>
      <c r="O385" s="2">
        <f>+Tabla323[[#This Row],[SALIDAS]]*Tabla323[[#This Row],[PRECIO]]</f>
        <v>0</v>
      </c>
      <c r="P385" s="2">
        <f>+Tabla323[[#This Row],[BALANCE INICIAL2]]+Tabla323[[#This Row],[ENTRADAS3]]-Tabla323[[#This Row],[SALIDAS4]]</f>
        <v>7200</v>
      </c>
    </row>
    <row r="386" spans="1:16">
      <c r="A386" s="39" t="s">
        <v>24</v>
      </c>
      <c r="B386" s="40" t="s">
        <v>875</v>
      </c>
      <c r="C386" s="52" t="s">
        <v>64</v>
      </c>
      <c r="D386" t="s">
        <v>1241</v>
      </c>
      <c r="F386" s="55" t="s">
        <v>1345</v>
      </c>
      <c r="G386" s="9" t="s">
        <v>820</v>
      </c>
      <c r="H386">
        <v>19</v>
      </c>
      <c r="I386">
        <v>0</v>
      </c>
      <c r="J386" s="34">
        <v>0</v>
      </c>
      <c r="K386">
        <f>+Tabla323[[#This Row],[BALANCE INICIAL]]+Tabla323[[#This Row],[ENTRADAS]]-Tabla323[[#This Row],[SALIDAS]]</f>
        <v>19</v>
      </c>
      <c r="L386" s="2">
        <v>1400</v>
      </c>
      <c r="M386" s="2">
        <f>+Tabla323[[#This Row],[BALANCE INICIAL]]*Tabla323[[#This Row],[PRECIO]]</f>
        <v>26600</v>
      </c>
      <c r="N386" s="2">
        <f>+Tabla323[[#This Row],[ENTRADAS]]*Tabla323[[#This Row],[PRECIO]]</f>
        <v>0</v>
      </c>
      <c r="O386" s="2">
        <f>+Tabla323[[#This Row],[SALIDAS]]*Tabla323[[#This Row],[PRECIO]]</f>
        <v>0</v>
      </c>
      <c r="P386" s="2">
        <f>+Tabla323[[#This Row],[BALANCE INICIAL2]]+Tabla323[[#This Row],[ENTRADAS3]]-Tabla323[[#This Row],[SALIDAS4]]</f>
        <v>26600</v>
      </c>
    </row>
    <row r="387" spans="1:16">
      <c r="A387" s="39" t="s">
        <v>24</v>
      </c>
      <c r="B387" s="40" t="s">
        <v>875</v>
      </c>
      <c r="C387" s="52" t="s">
        <v>64</v>
      </c>
      <c r="D387" t="s">
        <v>1242</v>
      </c>
      <c r="E387" t="s">
        <v>1416</v>
      </c>
      <c r="F387" s="55" t="s">
        <v>1345</v>
      </c>
      <c r="G387" s="9" t="s">
        <v>820</v>
      </c>
      <c r="H387">
        <v>4</v>
      </c>
      <c r="I387">
        <v>0</v>
      </c>
      <c r="J387" s="34">
        <v>0</v>
      </c>
      <c r="K387">
        <f>+Tabla323[[#This Row],[BALANCE INICIAL]]+Tabla323[[#This Row],[ENTRADAS]]-Tabla323[[#This Row],[SALIDAS]]</f>
        <v>4</v>
      </c>
      <c r="L387" s="2">
        <v>4139</v>
      </c>
      <c r="M387" s="2">
        <f>+Tabla323[[#This Row],[BALANCE INICIAL]]*Tabla323[[#This Row],[PRECIO]]</f>
        <v>16556</v>
      </c>
      <c r="N387" s="2">
        <f>+Tabla323[[#This Row],[ENTRADAS]]*Tabla323[[#This Row],[PRECIO]]</f>
        <v>0</v>
      </c>
      <c r="O387" s="2">
        <f>+Tabla323[[#This Row],[SALIDAS]]*Tabla323[[#This Row],[PRECIO]]</f>
        <v>0</v>
      </c>
      <c r="P387" s="2">
        <f>+Tabla323[[#This Row],[BALANCE INICIAL2]]+Tabla323[[#This Row],[ENTRADAS3]]-Tabla323[[#This Row],[SALIDAS4]]</f>
        <v>16556</v>
      </c>
    </row>
    <row r="388" spans="1:16">
      <c r="A388" s="39" t="s">
        <v>55</v>
      </c>
      <c r="B388" s="40" t="s">
        <v>905</v>
      </c>
      <c r="C388" s="52" t="s">
        <v>103</v>
      </c>
      <c r="D388" t="s">
        <v>1366</v>
      </c>
      <c r="F388" s="55" t="s">
        <v>1345</v>
      </c>
      <c r="G388" s="9" t="s">
        <v>834</v>
      </c>
      <c r="H388">
        <v>3</v>
      </c>
      <c r="I388">
        <v>0</v>
      </c>
      <c r="J388" s="34">
        <v>1</v>
      </c>
      <c r="K388">
        <f>+Tabla323[[#This Row],[BALANCE INICIAL]]+Tabla323[[#This Row],[ENTRADAS]]-Tabla323[[#This Row],[SALIDAS]]</f>
        <v>2</v>
      </c>
      <c r="L388" s="2">
        <v>1575</v>
      </c>
      <c r="M388" s="2">
        <f>+Tabla323[[#This Row],[BALANCE INICIAL]]*Tabla323[[#This Row],[PRECIO]]</f>
        <v>4725</v>
      </c>
      <c r="N388" s="2">
        <f>+Tabla323[[#This Row],[ENTRADAS]]*Tabla323[[#This Row],[PRECIO]]</f>
        <v>0</v>
      </c>
      <c r="O388" s="2">
        <f>+Tabla323[[#This Row],[SALIDAS]]*Tabla323[[#This Row],[PRECIO]]</f>
        <v>1575</v>
      </c>
      <c r="P388" s="2">
        <f>+Tabla323[[#This Row],[BALANCE INICIAL2]]+Tabla323[[#This Row],[ENTRADAS3]]-Tabla323[[#This Row],[SALIDAS4]]</f>
        <v>3150</v>
      </c>
    </row>
    <row r="389" spans="1:16">
      <c r="A389" s="39" t="s">
        <v>28</v>
      </c>
      <c r="B389" s="40" t="s">
        <v>884</v>
      </c>
      <c r="C389" s="52" t="s">
        <v>74</v>
      </c>
      <c r="D389" t="s">
        <v>1365</v>
      </c>
      <c r="F389" s="55" t="s">
        <v>1345</v>
      </c>
      <c r="G389" s="9" t="s">
        <v>839</v>
      </c>
      <c r="H389">
        <v>34</v>
      </c>
      <c r="I389">
        <v>0</v>
      </c>
      <c r="J389" s="34">
        <v>11</v>
      </c>
      <c r="K389">
        <f>+Tabla323[[#This Row],[BALANCE INICIAL]]+Tabla323[[#This Row],[ENTRADAS]]-Tabla323[[#This Row],[SALIDAS]]</f>
        <v>23</v>
      </c>
      <c r="L389" s="2">
        <v>40</v>
      </c>
      <c r="M389" s="2">
        <f>+Tabla323[[#This Row],[BALANCE INICIAL]]*Tabla323[[#This Row],[PRECIO]]</f>
        <v>1360</v>
      </c>
      <c r="N389" s="2">
        <f>+Tabla323[[#This Row],[ENTRADAS]]*Tabla323[[#This Row],[PRECIO]]</f>
        <v>0</v>
      </c>
      <c r="O389" s="2">
        <f>+Tabla323[[#This Row],[SALIDAS]]*Tabla323[[#This Row],[PRECIO]]</f>
        <v>440</v>
      </c>
      <c r="P389" s="2">
        <f>+Tabla323[[#This Row],[BALANCE INICIAL2]]+Tabla323[[#This Row],[ENTRADAS3]]-Tabla323[[#This Row],[SALIDAS4]]</f>
        <v>920</v>
      </c>
    </row>
    <row r="390" spans="1:16">
      <c r="A390" s="39" t="s">
        <v>1381</v>
      </c>
      <c r="B390" s="40" t="s">
        <v>1382</v>
      </c>
      <c r="C390" s="52" t="s">
        <v>1383</v>
      </c>
      <c r="D390" t="s">
        <v>1243</v>
      </c>
      <c r="F390" s="55" t="s">
        <v>1345</v>
      </c>
      <c r="G390" s="9" t="s">
        <v>820</v>
      </c>
      <c r="H390">
        <v>20</v>
      </c>
      <c r="I390">
        <v>0</v>
      </c>
      <c r="J390" s="34">
        <v>0</v>
      </c>
      <c r="K390">
        <f>+Tabla323[[#This Row],[BALANCE INICIAL]]+Tabla323[[#This Row],[ENTRADAS]]-Tabla323[[#This Row],[SALIDAS]]</f>
        <v>20</v>
      </c>
      <c r="L390" s="2">
        <v>23729.33</v>
      </c>
      <c r="M390" s="2">
        <f>+Tabla323[[#This Row],[BALANCE INICIAL]]*Tabla323[[#This Row],[PRECIO]]</f>
        <v>474586.60000000003</v>
      </c>
      <c r="N390" s="2">
        <f>+Tabla323[[#This Row],[ENTRADAS]]*Tabla323[[#This Row],[PRECIO]]</f>
        <v>0</v>
      </c>
      <c r="O390" s="2">
        <f>+Tabla323[[#This Row],[SALIDAS]]*Tabla323[[#This Row],[PRECIO]]</f>
        <v>0</v>
      </c>
      <c r="P390" s="2">
        <f>+Tabla323[[#This Row],[BALANCE INICIAL2]]+Tabla323[[#This Row],[ENTRADAS3]]-Tabla323[[#This Row],[SALIDAS4]]</f>
        <v>474586.60000000003</v>
      </c>
    </row>
    <row r="391" spans="1:16">
      <c r="A391" s="39" t="s">
        <v>1381</v>
      </c>
      <c r="B391" s="40" t="s">
        <v>1382</v>
      </c>
      <c r="C391" s="52" t="s">
        <v>1383</v>
      </c>
      <c r="D391" t="s">
        <v>1244</v>
      </c>
      <c r="F391" s="55" t="s">
        <v>1345</v>
      </c>
      <c r="G391" s="9" t="s">
        <v>820</v>
      </c>
      <c r="H391">
        <v>0</v>
      </c>
      <c r="I391">
        <v>0</v>
      </c>
      <c r="J391" s="34">
        <v>0</v>
      </c>
      <c r="K391">
        <f>+Tabla323[[#This Row],[BALANCE INICIAL]]+Tabla323[[#This Row],[ENTRADAS]]-Tabla323[[#This Row],[SALIDAS]]</f>
        <v>0</v>
      </c>
      <c r="L391" s="2">
        <v>18271.189999999999</v>
      </c>
      <c r="M391" s="2">
        <f>+Tabla323[[#This Row],[BALANCE INICIAL]]*Tabla323[[#This Row],[PRECIO]]</f>
        <v>0</v>
      </c>
      <c r="N391" s="2">
        <f>+Tabla323[[#This Row],[ENTRADAS]]*Tabla323[[#This Row],[PRECIO]]</f>
        <v>0</v>
      </c>
      <c r="O391" s="2">
        <f>+Tabla323[[#This Row],[SALIDAS]]*Tabla323[[#This Row],[PRECIO]]</f>
        <v>0</v>
      </c>
      <c r="P391" s="2">
        <f>+Tabla323[[#This Row],[BALANCE INICIAL2]]+Tabla323[[#This Row],[ENTRADAS3]]-Tabla323[[#This Row],[SALIDAS4]]</f>
        <v>0</v>
      </c>
    </row>
    <row r="392" spans="1:16">
      <c r="A392" s="39" t="s">
        <v>24</v>
      </c>
      <c r="B392" s="40" t="s">
        <v>875</v>
      </c>
      <c r="C392" s="52" t="s">
        <v>64</v>
      </c>
      <c r="D392" t="s">
        <v>1245</v>
      </c>
      <c r="F392" s="55" t="s">
        <v>1345</v>
      </c>
      <c r="G392" s="9" t="s">
        <v>820</v>
      </c>
      <c r="H392">
        <v>2</v>
      </c>
      <c r="I392">
        <v>0</v>
      </c>
      <c r="J392" s="34">
        <v>0</v>
      </c>
      <c r="K392">
        <f>+Tabla323[[#This Row],[BALANCE INICIAL]]+Tabla323[[#This Row],[ENTRADAS]]-Tabla323[[#This Row],[SALIDAS]]</f>
        <v>2</v>
      </c>
      <c r="L392" s="2">
        <v>3676.5</v>
      </c>
      <c r="M392" s="2">
        <f>+Tabla323[[#This Row],[BALANCE INICIAL]]*Tabla323[[#This Row],[PRECIO]]</f>
        <v>7353</v>
      </c>
      <c r="N392" s="2">
        <f>+Tabla323[[#This Row],[ENTRADAS]]*Tabla323[[#This Row],[PRECIO]]</f>
        <v>0</v>
      </c>
      <c r="O392" s="2">
        <f>+Tabla323[[#This Row],[SALIDAS]]*Tabla323[[#This Row],[PRECIO]]</f>
        <v>0</v>
      </c>
      <c r="P392" s="2">
        <f>+Tabla323[[#This Row],[BALANCE INICIAL2]]+Tabla323[[#This Row],[ENTRADAS3]]-Tabla323[[#This Row],[SALIDAS4]]</f>
        <v>7353</v>
      </c>
    </row>
    <row r="393" spans="1:16">
      <c r="A393" s="9" t="s">
        <v>29</v>
      </c>
      <c r="B393" s="47" t="s">
        <v>878</v>
      </c>
      <c r="C393" s="50" t="s">
        <v>102</v>
      </c>
      <c r="D393" t="s">
        <v>588</v>
      </c>
      <c r="F393" s="55" t="s">
        <v>1345</v>
      </c>
      <c r="G393" s="9" t="s">
        <v>834</v>
      </c>
      <c r="H393">
        <v>27</v>
      </c>
      <c r="I393">
        <v>0</v>
      </c>
      <c r="J393" s="34">
        <v>1</v>
      </c>
      <c r="K393">
        <f>+Tabla323[[#This Row],[BALANCE INICIAL]]+Tabla323[[#This Row],[ENTRADAS]]-Tabla323[[#This Row],[SALIDAS]]</f>
        <v>26</v>
      </c>
      <c r="L393" s="2">
        <v>290.5</v>
      </c>
      <c r="M393" s="2">
        <f>+Tabla323[[#This Row],[BALANCE INICIAL]]*Tabla323[[#This Row],[PRECIO]]</f>
        <v>7843.5</v>
      </c>
      <c r="N393" s="2">
        <f>+Tabla323[[#This Row],[ENTRADAS]]*Tabla323[[#This Row],[PRECIO]]</f>
        <v>0</v>
      </c>
      <c r="O393" s="2">
        <f>+Tabla323[[#This Row],[SALIDAS]]*Tabla323[[#This Row],[PRECIO]]</f>
        <v>290.5</v>
      </c>
      <c r="P393" s="2">
        <f>+Tabla323[[#This Row],[BALANCE INICIAL2]]+Tabla323[[#This Row],[ENTRADAS3]]-Tabla323[[#This Row],[SALIDAS4]]</f>
        <v>7553</v>
      </c>
    </row>
    <row r="394" spans="1:16" ht="14.25" customHeight="1">
      <c r="A394" s="39" t="s">
        <v>41</v>
      </c>
      <c r="B394" s="40" t="s">
        <v>890</v>
      </c>
      <c r="C394" s="52" t="s">
        <v>87</v>
      </c>
      <c r="D394" t="s">
        <v>252</v>
      </c>
      <c r="F394" s="55" t="s">
        <v>1345</v>
      </c>
      <c r="G394" s="9" t="s">
        <v>820</v>
      </c>
      <c r="H394">
        <v>27</v>
      </c>
      <c r="I394">
        <v>0</v>
      </c>
      <c r="J394" s="34">
        <v>0</v>
      </c>
      <c r="K394">
        <f>+Tabla323[[#This Row],[BALANCE INICIAL]]+Tabla323[[#This Row],[ENTRADAS]]-Tabla323[[#This Row],[SALIDAS]]</f>
        <v>27</v>
      </c>
      <c r="L394" s="2">
        <v>220</v>
      </c>
      <c r="M394" s="2">
        <f>+Tabla323[[#This Row],[BALANCE INICIAL]]*Tabla323[[#This Row],[PRECIO]]</f>
        <v>5940</v>
      </c>
      <c r="N394" s="2">
        <f>+Tabla323[[#This Row],[ENTRADAS]]*Tabla323[[#This Row],[PRECIO]]</f>
        <v>0</v>
      </c>
      <c r="O394" s="2">
        <f>+Tabla323[[#This Row],[SALIDAS]]*Tabla323[[#This Row],[PRECIO]]</f>
        <v>0</v>
      </c>
      <c r="P394" s="2">
        <f>+Tabla323[[#This Row],[BALANCE INICIAL2]]+Tabla323[[#This Row],[ENTRADAS3]]-Tabla323[[#This Row],[SALIDAS4]]</f>
        <v>5940</v>
      </c>
    </row>
    <row r="395" spans="1:16" ht="12.75" customHeight="1">
      <c r="A395" s="39" t="s">
        <v>41</v>
      </c>
      <c r="B395" s="40" t="s">
        <v>890</v>
      </c>
      <c r="C395" s="52" t="s">
        <v>87</v>
      </c>
      <c r="D395" t="s">
        <v>1097</v>
      </c>
      <c r="F395" s="55" t="s">
        <v>1345</v>
      </c>
      <c r="G395" s="9" t="s">
        <v>820</v>
      </c>
      <c r="H395">
        <v>122</v>
      </c>
      <c r="I395">
        <v>0</v>
      </c>
      <c r="J395" s="34">
        <v>7</v>
      </c>
      <c r="K395">
        <f>+Tabla323[[#This Row],[BALANCE INICIAL]]+Tabla323[[#This Row],[ENTRADAS]]-Tabla323[[#This Row],[SALIDAS]]</f>
        <v>115</v>
      </c>
      <c r="L395" s="2">
        <v>32.119999999999997</v>
      </c>
      <c r="M395" s="2">
        <f>+Tabla323[[#This Row],[BALANCE INICIAL]]*Tabla323[[#This Row],[PRECIO]]</f>
        <v>3918.64</v>
      </c>
      <c r="N395" s="2">
        <f>+Tabla323[[#This Row],[ENTRADAS]]*Tabla323[[#This Row],[PRECIO]]</f>
        <v>0</v>
      </c>
      <c r="O395" s="2">
        <f>+Tabla323[[#This Row],[SALIDAS]]*Tabla323[[#This Row],[PRECIO]]</f>
        <v>224.83999999999997</v>
      </c>
      <c r="P395" s="2">
        <f>+Tabla323[[#This Row],[BALANCE INICIAL2]]+Tabla323[[#This Row],[ENTRADAS3]]-Tabla323[[#This Row],[SALIDAS4]]</f>
        <v>3693.7999999999997</v>
      </c>
    </row>
    <row r="396" spans="1:16" ht="16.5" customHeight="1">
      <c r="A396" s="39" t="s">
        <v>41</v>
      </c>
      <c r="B396" s="40" t="s">
        <v>890</v>
      </c>
      <c r="C396" s="52" t="s">
        <v>87</v>
      </c>
      <c r="D396" t="s">
        <v>1098</v>
      </c>
      <c r="F396" s="55" t="s">
        <v>1345</v>
      </c>
      <c r="G396" s="9" t="s">
        <v>820</v>
      </c>
      <c r="H396">
        <v>80</v>
      </c>
      <c r="I396">
        <v>0</v>
      </c>
      <c r="J396" s="34">
        <v>2</v>
      </c>
      <c r="K396">
        <f>+Tabla323[[#This Row],[BALANCE INICIAL]]+Tabla323[[#This Row],[ENTRADAS]]-Tabla323[[#This Row],[SALIDAS]]</f>
        <v>78</v>
      </c>
      <c r="L396" s="2">
        <v>19</v>
      </c>
      <c r="M396" s="2">
        <f>+Tabla323[[#This Row],[BALANCE INICIAL]]*Tabla323[[#This Row],[PRECIO]]</f>
        <v>1520</v>
      </c>
      <c r="N396" s="2">
        <f>+Tabla323[[#This Row],[ENTRADAS]]*Tabla323[[#This Row],[PRECIO]]</f>
        <v>0</v>
      </c>
      <c r="O396" s="2">
        <f>+Tabla323[[#This Row],[SALIDAS]]*Tabla323[[#This Row],[PRECIO]]</f>
        <v>38</v>
      </c>
      <c r="P396" s="2">
        <f>+Tabla323[[#This Row],[BALANCE INICIAL2]]+Tabla323[[#This Row],[ENTRADAS3]]-Tabla323[[#This Row],[SALIDAS4]]</f>
        <v>1482</v>
      </c>
    </row>
    <row r="397" spans="1:16" ht="18" customHeight="1">
      <c r="A397" s="39" t="s">
        <v>41</v>
      </c>
      <c r="B397" s="40" t="s">
        <v>890</v>
      </c>
      <c r="C397" s="52" t="s">
        <v>87</v>
      </c>
      <c r="D397" t="s">
        <v>255</v>
      </c>
      <c r="F397" s="55" t="s">
        <v>1345</v>
      </c>
      <c r="G397" s="9" t="s">
        <v>820</v>
      </c>
      <c r="H397">
        <v>83</v>
      </c>
      <c r="I397">
        <v>0</v>
      </c>
      <c r="J397" s="34">
        <v>0</v>
      </c>
      <c r="K397">
        <f>+Tabla323[[#This Row],[BALANCE INICIAL]]+Tabla323[[#This Row],[ENTRADAS]]-Tabla323[[#This Row],[SALIDAS]]</f>
        <v>83</v>
      </c>
      <c r="L397" s="2">
        <v>245</v>
      </c>
      <c r="M397" s="2">
        <f>+Tabla323[[#This Row],[BALANCE INICIAL]]*Tabla323[[#This Row],[PRECIO]]</f>
        <v>20335</v>
      </c>
      <c r="N397" s="2">
        <f>+Tabla323[[#This Row],[ENTRADAS]]*Tabla323[[#This Row],[PRECIO]]</f>
        <v>0</v>
      </c>
      <c r="O397" s="2">
        <f>+Tabla323[[#This Row],[SALIDAS]]*Tabla323[[#This Row],[PRECIO]]</f>
        <v>0</v>
      </c>
      <c r="P397" s="2">
        <f>+Tabla323[[#This Row],[BALANCE INICIAL2]]+Tabla323[[#This Row],[ENTRADAS3]]-Tabla323[[#This Row],[SALIDAS4]]</f>
        <v>20335</v>
      </c>
    </row>
    <row r="398" spans="1:16" ht="16.5" customHeight="1">
      <c r="A398" s="9" t="s">
        <v>29</v>
      </c>
      <c r="B398" s="47" t="s">
        <v>878</v>
      </c>
      <c r="C398" s="50" t="s">
        <v>102</v>
      </c>
      <c r="D398" t="s">
        <v>589</v>
      </c>
      <c r="F398" s="55" t="s">
        <v>1345</v>
      </c>
      <c r="G398" s="9" t="s">
        <v>870</v>
      </c>
      <c r="H398">
        <v>1</v>
      </c>
      <c r="I398">
        <v>0</v>
      </c>
      <c r="J398" s="34">
        <v>0</v>
      </c>
      <c r="K398">
        <f>+Tabla323[[#This Row],[BALANCE INICIAL]]+Tabla323[[#This Row],[ENTRADAS]]-Tabla323[[#This Row],[SALIDAS]]</f>
        <v>1</v>
      </c>
      <c r="L398" s="2">
        <v>455</v>
      </c>
      <c r="M398" s="2">
        <f>+Tabla323[[#This Row],[BALANCE INICIAL]]*Tabla323[[#This Row],[PRECIO]]</f>
        <v>455</v>
      </c>
      <c r="N398" s="2">
        <f>+Tabla323[[#This Row],[ENTRADAS]]*Tabla323[[#This Row],[PRECIO]]</f>
        <v>0</v>
      </c>
      <c r="O398" s="2">
        <f>+Tabla323[[#This Row],[SALIDAS]]*Tabla323[[#This Row],[PRECIO]]</f>
        <v>0</v>
      </c>
      <c r="P398" s="2">
        <f>+Tabla323[[#This Row],[BALANCE INICIAL2]]+Tabla323[[#This Row],[ENTRADAS3]]-Tabla323[[#This Row],[SALIDAS4]]</f>
        <v>455</v>
      </c>
    </row>
    <row r="399" spans="1:16" ht="18.75" customHeight="1">
      <c r="A399" s="9" t="s">
        <v>29</v>
      </c>
      <c r="B399" s="47" t="s">
        <v>878</v>
      </c>
      <c r="C399" s="50" t="s">
        <v>102</v>
      </c>
      <c r="D399" t="s">
        <v>590</v>
      </c>
      <c r="F399" s="55" t="s">
        <v>1345</v>
      </c>
      <c r="G399" s="9" t="s">
        <v>870</v>
      </c>
      <c r="H399">
        <v>1</v>
      </c>
      <c r="I399">
        <v>0</v>
      </c>
      <c r="J399" s="34">
        <v>0</v>
      </c>
      <c r="K399">
        <f>+Tabla323[[#This Row],[BALANCE INICIAL]]+Tabla323[[#This Row],[ENTRADAS]]-Tabla323[[#This Row],[SALIDAS]]</f>
        <v>1</v>
      </c>
      <c r="L399" s="2">
        <v>1299</v>
      </c>
      <c r="M399" s="2">
        <f>+Tabla323[[#This Row],[BALANCE INICIAL]]*Tabla323[[#This Row],[PRECIO]]</f>
        <v>1299</v>
      </c>
      <c r="N399" s="2">
        <f>+Tabla323[[#This Row],[ENTRADAS]]*Tabla323[[#This Row],[PRECIO]]</f>
        <v>0</v>
      </c>
      <c r="O399" s="2">
        <f>+Tabla323[[#This Row],[SALIDAS]]*Tabla323[[#This Row],[PRECIO]]</f>
        <v>0</v>
      </c>
      <c r="P399" s="2">
        <f>+Tabla323[[#This Row],[BALANCE INICIAL2]]+Tabla323[[#This Row],[ENTRADAS3]]-Tabla323[[#This Row],[SALIDAS4]]</f>
        <v>1299</v>
      </c>
    </row>
    <row r="400" spans="1:16" ht="18" customHeight="1">
      <c r="A400" s="39" t="s">
        <v>33</v>
      </c>
      <c r="B400" s="40" t="s">
        <v>879</v>
      </c>
      <c r="C400" s="50" t="s">
        <v>106</v>
      </c>
      <c r="D400" t="s">
        <v>1400</v>
      </c>
      <c r="F400" s="55" t="s">
        <v>1345</v>
      </c>
      <c r="G400" s="9" t="s">
        <v>825</v>
      </c>
      <c r="H400">
        <v>153</v>
      </c>
      <c r="I400">
        <v>0</v>
      </c>
      <c r="J400" s="34">
        <v>0</v>
      </c>
      <c r="K400">
        <v>188.24</v>
      </c>
      <c r="L400" s="2">
        <v>188.24</v>
      </c>
      <c r="M400" s="2">
        <f>+Tabla323[[#This Row],[BALANCE INICIAL]]*Tabla323[[#This Row],[PRECIO]]</f>
        <v>28800.720000000001</v>
      </c>
      <c r="N400" s="2">
        <f>+Tabla323[[#This Row],[ENTRADAS]]*Tabla323[[#This Row],[PRECIO]]</f>
        <v>0</v>
      </c>
      <c r="O400" s="2">
        <f>+Tabla323[[#This Row],[SALIDAS]]*Tabla323[[#This Row],[PRECIO]]</f>
        <v>0</v>
      </c>
      <c r="P400" s="2">
        <f>+Tabla323[[#This Row],[BALANCE INICIAL2]]+Tabla323[[#This Row],[ENTRADAS3]]-Tabla323[[#This Row],[SALIDAS4]]</f>
        <v>28800.720000000001</v>
      </c>
    </row>
    <row r="401" spans="1:16" ht="15.75" customHeight="1">
      <c r="A401" s="39" t="s">
        <v>33</v>
      </c>
      <c r="B401" s="40" t="s">
        <v>879</v>
      </c>
      <c r="C401" s="50" t="s">
        <v>106</v>
      </c>
      <c r="D401" t="s">
        <v>257</v>
      </c>
      <c r="F401" s="55" t="s">
        <v>1345</v>
      </c>
      <c r="G401" s="9" t="s">
        <v>820</v>
      </c>
      <c r="H401">
        <v>60</v>
      </c>
      <c r="I401">
        <v>0</v>
      </c>
      <c r="J401" s="34">
        <v>0</v>
      </c>
      <c r="K401">
        <f>+Tabla323[[#This Row],[BALANCE INICIAL]]+Tabla323[[#This Row],[ENTRADAS]]-Tabla323[[#This Row],[SALIDAS]]</f>
        <v>60</v>
      </c>
      <c r="L401" s="2">
        <v>95.8</v>
      </c>
      <c r="M401" s="2">
        <f>+Tabla323[[#This Row],[BALANCE INICIAL]]*Tabla323[[#This Row],[PRECIO]]</f>
        <v>5748</v>
      </c>
      <c r="N401" s="2">
        <f>+Tabla323[[#This Row],[ENTRADAS]]*Tabla323[[#This Row],[PRECIO]]</f>
        <v>0</v>
      </c>
      <c r="O401" s="2">
        <f>+Tabla323[[#This Row],[SALIDAS]]*Tabla323[[#This Row],[PRECIO]]</f>
        <v>0</v>
      </c>
      <c r="P401" s="2">
        <f>+Tabla323[[#This Row],[BALANCE INICIAL2]]+Tabla323[[#This Row],[ENTRADAS3]]-Tabla323[[#This Row],[SALIDAS4]]</f>
        <v>5748</v>
      </c>
    </row>
    <row r="402" spans="1:16" ht="15" customHeight="1">
      <c r="A402" s="39" t="s">
        <v>33</v>
      </c>
      <c r="B402" s="40" t="s">
        <v>879</v>
      </c>
      <c r="C402" s="50" t="s">
        <v>106</v>
      </c>
      <c r="D402" t="s">
        <v>1044</v>
      </c>
      <c r="E402" t="s">
        <v>1048</v>
      </c>
      <c r="F402" s="55" t="s">
        <v>1345</v>
      </c>
      <c r="G402" s="9" t="s">
        <v>820</v>
      </c>
      <c r="H402">
        <v>2</v>
      </c>
      <c r="I402">
        <v>0</v>
      </c>
      <c r="J402" s="34">
        <v>0</v>
      </c>
      <c r="K402">
        <f>+Tabla323[[#This Row],[BALANCE INICIAL]]+Tabla323[[#This Row],[ENTRADAS]]-Tabla323[[#This Row],[SALIDAS]]</f>
        <v>2</v>
      </c>
      <c r="L402" s="2">
        <v>300</v>
      </c>
      <c r="M402" s="2">
        <f>+Tabla323[[#This Row],[BALANCE INICIAL]]*Tabla323[[#This Row],[PRECIO]]</f>
        <v>600</v>
      </c>
      <c r="N402" s="2">
        <f>+Tabla323[[#This Row],[ENTRADAS]]*Tabla323[[#This Row],[PRECIO]]</f>
        <v>0</v>
      </c>
      <c r="O402" s="2">
        <f>+Tabla323[[#This Row],[SALIDAS]]*Tabla323[[#This Row],[PRECIO]]</f>
        <v>0</v>
      </c>
      <c r="P402" s="2">
        <f>+Tabla323[[#This Row],[BALANCE INICIAL2]]+Tabla323[[#This Row],[ENTRADAS3]]-Tabla323[[#This Row],[SALIDAS4]]</f>
        <v>600</v>
      </c>
    </row>
    <row r="403" spans="1:16" ht="16.5" customHeight="1">
      <c r="A403" s="39" t="s">
        <v>53</v>
      </c>
      <c r="B403" s="40" t="s">
        <v>898</v>
      </c>
      <c r="C403" s="52" t="s">
        <v>101</v>
      </c>
      <c r="D403" t="s">
        <v>1209</v>
      </c>
      <c r="F403" s="55" t="s">
        <v>1345</v>
      </c>
      <c r="G403" s="9" t="s">
        <v>820</v>
      </c>
      <c r="H403">
        <v>3</v>
      </c>
      <c r="I403">
        <v>0</v>
      </c>
      <c r="J403" s="34">
        <v>0</v>
      </c>
      <c r="K403">
        <f>+Tabla323[[#This Row],[BALANCE INICIAL]]+Tabla323[[#This Row],[ENTRADAS]]-Tabla323[[#This Row],[SALIDAS]]</f>
        <v>3</v>
      </c>
      <c r="L403" s="2">
        <v>380</v>
      </c>
      <c r="M403" s="2">
        <f>+Tabla323[[#This Row],[BALANCE INICIAL]]*Tabla323[[#This Row],[PRECIO]]</f>
        <v>1140</v>
      </c>
      <c r="N403" s="2">
        <f>+Tabla323[[#This Row],[ENTRADAS]]*Tabla323[[#This Row],[PRECIO]]</f>
        <v>0</v>
      </c>
      <c r="O403" s="2">
        <f>+Tabla323[[#This Row],[SALIDAS]]*Tabla323[[#This Row],[PRECIO]]</f>
        <v>0</v>
      </c>
      <c r="P403" s="2">
        <f>+Tabla323[[#This Row],[BALANCE INICIAL2]]+Tabla323[[#This Row],[ENTRADAS3]]-Tabla323[[#This Row],[SALIDAS4]]</f>
        <v>1140</v>
      </c>
    </row>
    <row r="404" spans="1:16" ht="16.5" customHeight="1">
      <c r="A404" s="39" t="s">
        <v>1424</v>
      </c>
      <c r="B404" s="40" t="s">
        <v>1425</v>
      </c>
      <c r="C404" s="52" t="s">
        <v>1426</v>
      </c>
      <c r="D404" t="s">
        <v>1473</v>
      </c>
      <c r="F404" s="55" t="s">
        <v>1345</v>
      </c>
      <c r="G404" s="9" t="s">
        <v>820</v>
      </c>
      <c r="H404">
        <v>20</v>
      </c>
      <c r="I404">
        <v>0</v>
      </c>
      <c r="J404" s="34">
        <v>5</v>
      </c>
      <c r="K404">
        <f>+Tabla323[[#This Row],[BALANCE INICIAL]]+Tabla323[[#This Row],[ENTRADAS]]-Tabla323[[#This Row],[SALIDAS]]</f>
        <v>15</v>
      </c>
      <c r="L404" s="2">
        <v>487.05</v>
      </c>
      <c r="M404" s="2">
        <f>+Tabla323[[#This Row],[BALANCE INICIAL]]*Tabla323[[#This Row],[PRECIO]]</f>
        <v>9741</v>
      </c>
      <c r="N404" s="2">
        <f>+Tabla323[[#This Row],[ENTRADAS]]*Tabla323[[#This Row],[PRECIO]]</f>
        <v>0</v>
      </c>
      <c r="O404" s="2">
        <f>+Tabla323[[#This Row],[SALIDAS]]*Tabla323[[#This Row],[PRECIO]]</f>
        <v>2435.25</v>
      </c>
      <c r="P404" s="2">
        <f>+Tabla323[[#This Row],[BALANCE INICIAL2]]+Tabla323[[#This Row],[ENTRADAS3]]-Tabla323[[#This Row],[SALIDAS4]]</f>
        <v>7305.75</v>
      </c>
    </row>
    <row r="405" spans="1:16" ht="14.25" customHeight="1">
      <c r="A405" s="39" t="s">
        <v>1424</v>
      </c>
      <c r="B405" s="40" t="s">
        <v>1425</v>
      </c>
      <c r="C405" s="52" t="s">
        <v>1426</v>
      </c>
      <c r="D405" t="s">
        <v>1474</v>
      </c>
      <c r="F405" s="55" t="s">
        <v>1345</v>
      </c>
      <c r="G405" s="9" t="s">
        <v>820</v>
      </c>
      <c r="H405">
        <v>2</v>
      </c>
      <c r="I405">
        <v>0</v>
      </c>
      <c r="J405" s="34">
        <v>0</v>
      </c>
      <c r="K405">
        <f>+Tabla323[[#This Row],[BALANCE INICIAL]]+Tabla323[[#This Row],[ENTRADAS]]-Tabla323[[#This Row],[SALIDAS]]</f>
        <v>2</v>
      </c>
      <c r="L405" s="2">
        <v>953.39</v>
      </c>
      <c r="M405" s="2">
        <f>+Tabla323[[#This Row],[BALANCE INICIAL]]*Tabla323[[#This Row],[PRECIO]]</f>
        <v>1906.78</v>
      </c>
      <c r="N405" s="2">
        <f>+Tabla323[[#This Row],[ENTRADAS]]*Tabla323[[#This Row],[PRECIO]]</f>
        <v>0</v>
      </c>
      <c r="O405" s="2">
        <f>+Tabla323[[#This Row],[SALIDAS]]*Tabla323[[#This Row],[PRECIO]]</f>
        <v>0</v>
      </c>
      <c r="P405" s="2">
        <f>+Tabla323[[#This Row],[BALANCE INICIAL2]]+Tabla323[[#This Row],[ENTRADAS3]]-Tabla323[[#This Row],[SALIDAS4]]</f>
        <v>1906.78</v>
      </c>
    </row>
    <row r="406" spans="1:16" ht="16.5" customHeight="1">
      <c r="A406" s="39" t="s">
        <v>1424</v>
      </c>
      <c r="B406" s="40" t="s">
        <v>1425</v>
      </c>
      <c r="C406" s="52" t="s">
        <v>1426</v>
      </c>
      <c r="D406" t="s">
        <v>1475</v>
      </c>
      <c r="F406" s="55" t="s">
        <v>1345</v>
      </c>
      <c r="G406" s="9" t="s">
        <v>820</v>
      </c>
      <c r="H406">
        <v>7</v>
      </c>
      <c r="I406">
        <v>0</v>
      </c>
      <c r="J406" s="34">
        <v>0</v>
      </c>
      <c r="K406">
        <f>+Tabla323[[#This Row],[BALANCE INICIAL]]+Tabla323[[#This Row],[ENTRADAS]]-Tabla323[[#This Row],[SALIDAS]]</f>
        <v>7</v>
      </c>
      <c r="L406" s="2">
        <v>569.91999999999996</v>
      </c>
      <c r="M406" s="2">
        <f>+Tabla323[[#This Row],[BALANCE INICIAL]]*Tabla323[[#This Row],[PRECIO]]</f>
        <v>3989.4399999999996</v>
      </c>
      <c r="N406" s="2">
        <f>+Tabla323[[#This Row],[ENTRADAS]]*Tabla323[[#This Row],[PRECIO]]</f>
        <v>0</v>
      </c>
      <c r="O406" s="2">
        <f>+Tabla323[[#This Row],[SALIDAS]]*Tabla323[[#This Row],[PRECIO]]</f>
        <v>0</v>
      </c>
      <c r="P406" s="2">
        <f>+Tabla323[[#This Row],[BALANCE INICIAL2]]+Tabla323[[#This Row],[ENTRADAS3]]-Tabla323[[#This Row],[SALIDAS4]]</f>
        <v>3989.4399999999996</v>
      </c>
    </row>
    <row r="407" spans="1:16" ht="14.25" customHeight="1">
      <c r="A407" s="39" t="s">
        <v>1424</v>
      </c>
      <c r="B407" s="40" t="s">
        <v>1425</v>
      </c>
      <c r="C407" s="52" t="s">
        <v>1426</v>
      </c>
      <c r="D407" t="s">
        <v>1476</v>
      </c>
      <c r="F407" s="55" t="s">
        <v>1345</v>
      </c>
      <c r="G407" s="9" t="s">
        <v>820</v>
      </c>
      <c r="H407">
        <v>10</v>
      </c>
      <c r="I407">
        <v>0</v>
      </c>
      <c r="J407" s="34">
        <v>0</v>
      </c>
      <c r="K407">
        <f>+Tabla323[[#This Row],[BALANCE INICIAL]]+Tabla323[[#This Row],[ENTRADAS]]-Tabla323[[#This Row],[SALIDAS]]</f>
        <v>10</v>
      </c>
      <c r="L407" s="2">
        <v>324.33999999999997</v>
      </c>
      <c r="M407" s="2">
        <f>+Tabla323[[#This Row],[BALANCE INICIAL]]*Tabla323[[#This Row],[PRECIO]]</f>
        <v>3243.3999999999996</v>
      </c>
      <c r="N407" s="2">
        <f>+Tabla323[[#This Row],[ENTRADAS]]*Tabla323[[#This Row],[PRECIO]]</f>
        <v>0</v>
      </c>
      <c r="O407" s="2">
        <f>+Tabla323[[#This Row],[SALIDAS]]*Tabla323[[#This Row],[PRECIO]]</f>
        <v>0</v>
      </c>
      <c r="P407" s="2">
        <f>+Tabla323[[#This Row],[BALANCE INICIAL2]]+Tabla323[[#This Row],[ENTRADAS3]]-Tabla323[[#This Row],[SALIDAS4]]</f>
        <v>3243.3999999999996</v>
      </c>
    </row>
    <row r="408" spans="1:16" ht="15.75" customHeight="1">
      <c r="A408" s="39" t="s">
        <v>1424</v>
      </c>
      <c r="B408" s="40" t="s">
        <v>1425</v>
      </c>
      <c r="C408" s="52" t="s">
        <v>1426</v>
      </c>
      <c r="D408" t="s">
        <v>1234</v>
      </c>
      <c r="F408" s="55" t="s">
        <v>1345</v>
      </c>
      <c r="G408" s="9" t="s">
        <v>820</v>
      </c>
      <c r="H408">
        <v>1</v>
      </c>
      <c r="I408">
        <v>0</v>
      </c>
      <c r="J408" s="34">
        <v>0</v>
      </c>
      <c r="K408">
        <f>+Tabla323[[#This Row],[BALANCE INICIAL]]+Tabla323[[#This Row],[ENTRADAS]]-Tabla323[[#This Row],[SALIDAS]]</f>
        <v>1</v>
      </c>
      <c r="L408" s="2">
        <v>466.44</v>
      </c>
      <c r="M408" s="2">
        <f>+Tabla323[[#This Row],[BALANCE INICIAL]]*Tabla323[[#This Row],[PRECIO]]</f>
        <v>466.44</v>
      </c>
      <c r="N408" s="2">
        <f>+Tabla323[[#This Row],[ENTRADAS]]*Tabla323[[#This Row],[PRECIO]]</f>
        <v>0</v>
      </c>
      <c r="O408" s="2">
        <f>+Tabla323[[#This Row],[SALIDAS]]*Tabla323[[#This Row],[PRECIO]]</f>
        <v>0</v>
      </c>
      <c r="P408" s="2">
        <f>+Tabla323[[#This Row],[BALANCE INICIAL2]]+Tabla323[[#This Row],[ENTRADAS3]]-Tabla323[[#This Row],[SALIDAS4]]</f>
        <v>466.44</v>
      </c>
    </row>
    <row r="409" spans="1:16" ht="13.5" customHeight="1">
      <c r="A409" s="39" t="s">
        <v>1424</v>
      </c>
      <c r="B409" s="40" t="s">
        <v>1425</v>
      </c>
      <c r="C409" s="52" t="s">
        <v>1426</v>
      </c>
      <c r="D409" t="s">
        <v>1086</v>
      </c>
      <c r="F409" s="55" t="s">
        <v>1345</v>
      </c>
      <c r="G409" s="9" t="s">
        <v>820</v>
      </c>
      <c r="H409">
        <v>31</v>
      </c>
      <c r="I409">
        <v>0</v>
      </c>
      <c r="J409" s="34">
        <v>2</v>
      </c>
      <c r="K409">
        <f>+Tabla323[[#This Row],[BALANCE INICIAL]]+Tabla323[[#This Row],[ENTRADAS]]-Tabla323[[#This Row],[SALIDAS]]</f>
        <v>29</v>
      </c>
      <c r="L409" s="2">
        <v>2576.27</v>
      </c>
      <c r="M409" s="2">
        <f>+Tabla323[[#This Row],[BALANCE INICIAL]]*Tabla323[[#This Row],[PRECIO]]</f>
        <v>79864.37</v>
      </c>
      <c r="N409" s="2">
        <f>+Tabla323[[#This Row],[ENTRADAS]]*Tabla323[[#This Row],[PRECIO]]</f>
        <v>0</v>
      </c>
      <c r="O409" s="2">
        <f>+Tabla323[[#This Row],[SALIDAS]]*Tabla323[[#This Row],[PRECIO]]</f>
        <v>5152.54</v>
      </c>
      <c r="P409" s="2">
        <f>+Tabla323[[#This Row],[BALANCE INICIAL2]]+Tabla323[[#This Row],[ENTRADAS3]]-Tabla323[[#This Row],[SALIDAS4]]</f>
        <v>74711.83</v>
      </c>
    </row>
    <row r="410" spans="1:16" ht="15.75" customHeight="1">
      <c r="A410" s="39" t="s">
        <v>1424</v>
      </c>
      <c r="B410" s="40" t="s">
        <v>1425</v>
      </c>
      <c r="C410" s="52" t="s">
        <v>1426</v>
      </c>
      <c r="D410" t="s">
        <v>1235</v>
      </c>
      <c r="F410" s="55" t="s">
        <v>1345</v>
      </c>
      <c r="G410" s="9" t="s">
        <v>820</v>
      </c>
      <c r="H410">
        <v>7</v>
      </c>
      <c r="I410">
        <v>0</v>
      </c>
      <c r="J410" s="34">
        <v>0</v>
      </c>
      <c r="K410">
        <f>+Tabla323[[#This Row],[BALANCE INICIAL]]+Tabla323[[#This Row],[ENTRADAS]]-Tabla323[[#This Row],[SALIDAS]]</f>
        <v>7</v>
      </c>
      <c r="L410" s="2">
        <v>791.86</v>
      </c>
      <c r="M410" s="2">
        <f>+Tabla323[[#This Row],[BALANCE INICIAL]]*Tabla323[[#This Row],[PRECIO]]</f>
        <v>5543.02</v>
      </c>
      <c r="N410" s="2">
        <f>+Tabla323[[#This Row],[ENTRADAS]]*Tabla323[[#This Row],[PRECIO]]</f>
        <v>0</v>
      </c>
      <c r="O410" s="2">
        <f>+Tabla323[[#This Row],[SALIDAS]]*Tabla323[[#This Row],[PRECIO]]</f>
        <v>0</v>
      </c>
      <c r="P410" s="2">
        <f>+Tabla323[[#This Row],[BALANCE INICIAL2]]+Tabla323[[#This Row],[ENTRADAS3]]-Tabla323[[#This Row],[SALIDAS4]]</f>
        <v>5543.02</v>
      </c>
    </row>
    <row r="411" spans="1:16">
      <c r="A411" s="9" t="s">
        <v>29</v>
      </c>
      <c r="B411" s="47" t="s">
        <v>878</v>
      </c>
      <c r="C411" s="50" t="s">
        <v>102</v>
      </c>
      <c r="D411" t="s">
        <v>591</v>
      </c>
      <c r="F411" s="55" t="s">
        <v>1345</v>
      </c>
      <c r="G411" s="9" t="s">
        <v>869</v>
      </c>
      <c r="H411">
        <v>1</v>
      </c>
      <c r="I411">
        <v>0</v>
      </c>
      <c r="J411" s="34">
        <v>0</v>
      </c>
      <c r="K411">
        <f>+Tabla323[[#This Row],[BALANCE INICIAL]]+Tabla323[[#This Row],[ENTRADAS]]-Tabla323[[#This Row],[SALIDAS]]</f>
        <v>1</v>
      </c>
      <c r="L411" s="2">
        <v>950</v>
      </c>
      <c r="M411" s="2">
        <f>+Tabla323[[#This Row],[BALANCE INICIAL]]*Tabla323[[#This Row],[PRECIO]]</f>
        <v>950</v>
      </c>
      <c r="N411" s="2">
        <f>+Tabla323[[#This Row],[ENTRADAS]]*Tabla323[[#This Row],[PRECIO]]</f>
        <v>0</v>
      </c>
      <c r="O411" s="2">
        <f>+Tabla323[[#This Row],[SALIDAS]]*Tabla323[[#This Row],[PRECIO]]</f>
        <v>0</v>
      </c>
      <c r="P411" s="2">
        <f>+Tabla323[[#This Row],[BALANCE INICIAL2]]+Tabla323[[#This Row],[ENTRADAS3]]-Tabla323[[#This Row],[SALIDAS4]]</f>
        <v>950</v>
      </c>
    </row>
    <row r="412" spans="1:16">
      <c r="A412" s="9" t="s">
        <v>29</v>
      </c>
      <c r="B412" s="47" t="s">
        <v>878</v>
      </c>
      <c r="C412" s="50" t="s">
        <v>102</v>
      </c>
      <c r="D412" t="s">
        <v>592</v>
      </c>
      <c r="F412" s="55" t="s">
        <v>1345</v>
      </c>
      <c r="G412" s="9" t="s">
        <v>834</v>
      </c>
      <c r="H412">
        <v>2</v>
      </c>
      <c r="I412">
        <v>0</v>
      </c>
      <c r="J412" s="34">
        <v>0</v>
      </c>
      <c r="K412">
        <f>+Tabla323[[#This Row],[BALANCE INICIAL]]+Tabla323[[#This Row],[ENTRADAS]]-Tabla323[[#This Row],[SALIDAS]]</f>
        <v>2</v>
      </c>
      <c r="L412" s="2">
        <v>198</v>
      </c>
      <c r="M412" s="2">
        <f>+Tabla323[[#This Row],[BALANCE INICIAL]]*Tabla323[[#This Row],[PRECIO]]</f>
        <v>396</v>
      </c>
      <c r="N412" s="2">
        <f>+Tabla323[[#This Row],[ENTRADAS]]*Tabla323[[#This Row],[PRECIO]]</f>
        <v>0</v>
      </c>
      <c r="O412" s="2">
        <f>+Tabla323[[#This Row],[SALIDAS]]*Tabla323[[#This Row],[PRECIO]]</f>
        <v>0</v>
      </c>
      <c r="P412" s="2">
        <f>+Tabla323[[#This Row],[BALANCE INICIAL2]]+Tabla323[[#This Row],[ENTRADAS3]]-Tabla323[[#This Row],[SALIDAS4]]</f>
        <v>396</v>
      </c>
    </row>
    <row r="413" spans="1:16">
      <c r="A413" s="9" t="s">
        <v>29</v>
      </c>
      <c r="B413" s="47" t="s">
        <v>878</v>
      </c>
      <c r="C413" s="50" t="s">
        <v>102</v>
      </c>
      <c r="D413" t="s">
        <v>593</v>
      </c>
      <c r="F413" s="55" t="s">
        <v>1345</v>
      </c>
      <c r="G413" s="9" t="s">
        <v>834</v>
      </c>
      <c r="H413">
        <v>3</v>
      </c>
      <c r="I413">
        <v>0</v>
      </c>
      <c r="J413" s="34">
        <v>0</v>
      </c>
      <c r="K413">
        <f>+Tabla323[[#This Row],[BALANCE INICIAL]]+Tabla323[[#This Row],[ENTRADAS]]-Tabla323[[#This Row],[SALIDAS]]</f>
        <v>3</v>
      </c>
      <c r="L413" s="2">
        <v>258</v>
      </c>
      <c r="M413" s="2">
        <f>+Tabla323[[#This Row],[BALANCE INICIAL]]*Tabla323[[#This Row],[PRECIO]]</f>
        <v>774</v>
      </c>
      <c r="N413" s="2">
        <f>+Tabla323[[#This Row],[ENTRADAS]]*Tabla323[[#This Row],[PRECIO]]</f>
        <v>0</v>
      </c>
      <c r="O413" s="2">
        <f>+Tabla323[[#This Row],[SALIDAS]]*Tabla323[[#This Row],[PRECIO]]</f>
        <v>0</v>
      </c>
      <c r="P413" s="2">
        <f>+Tabla323[[#This Row],[BALANCE INICIAL2]]+Tabla323[[#This Row],[ENTRADAS3]]-Tabla323[[#This Row],[SALIDAS4]]</f>
        <v>774</v>
      </c>
    </row>
    <row r="414" spans="1:16">
      <c r="A414" s="39" t="s">
        <v>31</v>
      </c>
      <c r="B414" s="40" t="s">
        <v>897</v>
      </c>
      <c r="C414" s="50" t="s">
        <v>69</v>
      </c>
      <c r="D414" t="s">
        <v>718</v>
      </c>
      <c r="F414" s="55" t="s">
        <v>1345</v>
      </c>
      <c r="G414" s="9" t="s">
        <v>820</v>
      </c>
      <c r="H414">
        <v>4</v>
      </c>
      <c r="I414">
        <v>0</v>
      </c>
      <c r="J414" s="34">
        <v>0</v>
      </c>
      <c r="K414">
        <f>+Tabla323[[#This Row],[BALANCE INICIAL]]+Tabla323[[#This Row],[ENTRADAS]]-Tabla323[[#This Row],[SALIDAS]]</f>
        <v>4</v>
      </c>
      <c r="L414" s="2">
        <v>85</v>
      </c>
      <c r="M414" s="2">
        <f>+Tabla323[[#This Row],[BALANCE INICIAL]]*Tabla323[[#This Row],[PRECIO]]</f>
        <v>340</v>
      </c>
      <c r="N414" s="2">
        <f>+Tabla323[[#This Row],[ENTRADAS]]*Tabla323[[#This Row],[PRECIO]]</f>
        <v>0</v>
      </c>
      <c r="O414" s="2">
        <f>+Tabla323[[#This Row],[SALIDAS]]*Tabla323[[#This Row],[PRECIO]]</f>
        <v>0</v>
      </c>
      <c r="P414" s="2">
        <f>+Tabla323[[#This Row],[BALANCE INICIAL2]]+Tabla323[[#This Row],[ENTRADAS3]]-Tabla323[[#This Row],[SALIDAS4]]</f>
        <v>340</v>
      </c>
    </row>
    <row r="415" spans="1:16">
      <c r="A415" s="39" t="s">
        <v>912</v>
      </c>
      <c r="B415" s="40" t="s">
        <v>913</v>
      </c>
      <c r="C415" s="52" t="s">
        <v>914</v>
      </c>
      <c r="D415" t="s">
        <v>1014</v>
      </c>
      <c r="E415" t="s">
        <v>1015</v>
      </c>
      <c r="F415" s="55" t="s">
        <v>1345</v>
      </c>
      <c r="G415" s="9" t="s">
        <v>820</v>
      </c>
      <c r="H415">
        <v>0</v>
      </c>
      <c r="I415">
        <v>0</v>
      </c>
      <c r="J415" s="34">
        <v>0</v>
      </c>
      <c r="K415">
        <f>+Tabla323[[#This Row],[BALANCE INICIAL]]+Tabla323[[#This Row],[ENTRADAS]]-Tabla323[[#This Row],[SALIDAS]]</f>
        <v>0</v>
      </c>
      <c r="L415" s="2">
        <v>9193</v>
      </c>
      <c r="M415" s="2">
        <f>+Tabla323[[#This Row],[BALANCE INICIAL]]*Tabla323[[#This Row],[PRECIO]]</f>
        <v>0</v>
      </c>
      <c r="N415" s="2">
        <f>+Tabla323[[#This Row],[ENTRADAS]]*Tabla323[[#This Row],[PRECIO]]</f>
        <v>0</v>
      </c>
      <c r="O415" s="2">
        <f>+Tabla323[[#This Row],[SALIDAS]]*Tabla323[[#This Row],[PRECIO]]</f>
        <v>0</v>
      </c>
      <c r="P415" s="2">
        <f>+Tabla323[[#This Row],[BALANCE INICIAL2]]+Tabla323[[#This Row],[ENTRADAS3]]-Tabla323[[#This Row],[SALIDAS4]]</f>
        <v>0</v>
      </c>
    </row>
    <row r="416" spans="1:16">
      <c r="A416" s="39" t="s">
        <v>1433</v>
      </c>
      <c r="B416" s="40" t="s">
        <v>913</v>
      </c>
      <c r="C416" s="52" t="s">
        <v>914</v>
      </c>
      <c r="D416" t="s">
        <v>1434</v>
      </c>
      <c r="E416">
        <v>0</v>
      </c>
      <c r="F416" s="55" t="s">
        <v>1345</v>
      </c>
      <c r="G416" s="9" t="s">
        <v>820</v>
      </c>
      <c r="H416">
        <v>0</v>
      </c>
      <c r="I416">
        <v>0</v>
      </c>
      <c r="J416" s="34">
        <v>0</v>
      </c>
      <c r="K416">
        <f>+Tabla323[[#This Row],[BALANCE INICIAL]]+Tabla323[[#This Row],[ENTRADAS]]-Tabla323[[#This Row],[SALIDAS]]</f>
        <v>0</v>
      </c>
      <c r="L416" s="2">
        <v>150</v>
      </c>
      <c r="M416" s="2">
        <f>+Tabla323[[#This Row],[BALANCE INICIAL]]*Tabla323[[#This Row],[PRECIO]]</f>
        <v>0</v>
      </c>
      <c r="N416" s="2">
        <f>+Tabla323[[#This Row],[ENTRADAS]]*Tabla323[[#This Row],[PRECIO]]</f>
        <v>0</v>
      </c>
      <c r="O416" s="2">
        <f>+Tabla323[[#This Row],[SALIDAS]]*Tabla323[[#This Row],[PRECIO]]</f>
        <v>0</v>
      </c>
      <c r="P416" s="2">
        <f>+Tabla323[[#This Row],[BALANCE INICIAL2]]+Tabla323[[#This Row],[ENTRADAS3]]-Tabla323[[#This Row],[SALIDAS4]]</f>
        <v>0</v>
      </c>
    </row>
    <row r="417" spans="1:16">
      <c r="A417" s="39" t="s">
        <v>43</v>
      </c>
      <c r="B417" s="40" t="s">
        <v>954</v>
      </c>
      <c r="C417" s="52" t="s">
        <v>89</v>
      </c>
      <c r="D417" t="s">
        <v>379</v>
      </c>
      <c r="F417" s="55" t="s">
        <v>1345</v>
      </c>
      <c r="G417" s="9" t="s">
        <v>825</v>
      </c>
      <c r="H417">
        <v>160</v>
      </c>
      <c r="I417">
        <v>0</v>
      </c>
      <c r="J417" s="34">
        <v>0</v>
      </c>
      <c r="K417">
        <f>+Tabla323[[#This Row],[BALANCE INICIAL]]+Tabla323[[#This Row],[ENTRADAS]]-Tabla323[[#This Row],[SALIDAS]]</f>
        <v>160</v>
      </c>
      <c r="L417" s="2">
        <v>370</v>
      </c>
      <c r="M417" s="2">
        <f>+Tabla323[[#This Row],[BALANCE INICIAL]]*Tabla323[[#This Row],[PRECIO]]</f>
        <v>59200</v>
      </c>
      <c r="N417" s="2">
        <f>+Tabla323[[#This Row],[ENTRADAS]]*Tabla323[[#This Row],[PRECIO]]</f>
        <v>0</v>
      </c>
      <c r="O417" s="2">
        <f>+Tabla323[[#This Row],[SALIDAS]]*Tabla323[[#This Row],[PRECIO]]</f>
        <v>0</v>
      </c>
      <c r="P417" s="2">
        <f>+Tabla323[[#This Row],[BALANCE INICIAL2]]+Tabla323[[#This Row],[ENTRADAS3]]-Tabla323[[#This Row],[SALIDAS4]]</f>
        <v>59200</v>
      </c>
    </row>
    <row r="418" spans="1:16">
      <c r="A418" s="39" t="s">
        <v>48</v>
      </c>
      <c r="B418" s="40" t="s">
        <v>886</v>
      </c>
      <c r="C418" s="52" t="s">
        <v>95</v>
      </c>
      <c r="D418" t="s">
        <v>719</v>
      </c>
      <c r="F418" s="55" t="s">
        <v>1345</v>
      </c>
      <c r="G418" s="9" t="s">
        <v>842</v>
      </c>
      <c r="H418">
        <v>2</v>
      </c>
      <c r="I418">
        <v>0</v>
      </c>
      <c r="J418" s="34">
        <v>0</v>
      </c>
      <c r="K418">
        <f>+Tabla323[[#This Row],[BALANCE INICIAL]]+Tabla323[[#This Row],[ENTRADAS]]-Tabla323[[#This Row],[SALIDAS]]</f>
        <v>2</v>
      </c>
      <c r="L418" s="2">
        <v>3399</v>
      </c>
      <c r="M418" s="2">
        <f>+Tabla323[[#This Row],[BALANCE INICIAL]]*Tabla323[[#This Row],[PRECIO]]</f>
        <v>6798</v>
      </c>
      <c r="N418" s="2">
        <f>+Tabla323[[#This Row],[ENTRADAS]]*Tabla323[[#This Row],[PRECIO]]</f>
        <v>0</v>
      </c>
      <c r="O418" s="2">
        <f>+Tabla323[[#This Row],[SALIDAS]]*Tabla323[[#This Row],[PRECIO]]</f>
        <v>0</v>
      </c>
      <c r="P418" s="2">
        <f>+Tabla323[[#This Row],[BALANCE INICIAL2]]+Tabla323[[#This Row],[ENTRADAS3]]-Tabla323[[#This Row],[SALIDAS4]]</f>
        <v>6798</v>
      </c>
    </row>
    <row r="419" spans="1:16">
      <c r="A419" s="39" t="s">
        <v>28</v>
      </c>
      <c r="B419" s="40" t="s">
        <v>884</v>
      </c>
      <c r="C419" s="52" t="s">
        <v>74</v>
      </c>
      <c r="D419" t="s">
        <v>1370</v>
      </c>
      <c r="F419" s="55" t="s">
        <v>1345</v>
      </c>
      <c r="G419" s="9" t="s">
        <v>842</v>
      </c>
      <c r="H419">
        <v>2732</v>
      </c>
      <c r="I419">
        <v>0</v>
      </c>
      <c r="J419" s="34">
        <v>10</v>
      </c>
      <c r="K419">
        <f>+Tabla323[[#This Row],[BALANCE INICIAL]]+Tabla323[[#This Row],[ENTRADAS]]-Tabla323[[#This Row],[SALIDAS]]</f>
        <v>2722</v>
      </c>
      <c r="L419" s="2">
        <v>20.92</v>
      </c>
      <c r="M419" s="2">
        <f>+Tabla323[[#This Row],[BALANCE INICIAL]]*Tabla323[[#This Row],[PRECIO]]</f>
        <v>57153.440000000002</v>
      </c>
      <c r="N419" s="2">
        <f>+Tabla323[[#This Row],[ENTRADAS]]*Tabla323[[#This Row],[PRECIO]]</f>
        <v>0</v>
      </c>
      <c r="O419" s="2">
        <f>+Tabla323[[#This Row],[SALIDAS]]*Tabla323[[#This Row],[PRECIO]]</f>
        <v>209.20000000000002</v>
      </c>
      <c r="P419" s="2">
        <f>+Tabla323[[#This Row],[BALANCE INICIAL2]]+Tabla323[[#This Row],[ENTRADAS3]]-Tabla323[[#This Row],[SALIDAS4]]</f>
        <v>56944.240000000005</v>
      </c>
    </row>
    <row r="420" spans="1:16">
      <c r="A420" s="39" t="s">
        <v>28</v>
      </c>
      <c r="B420" s="40" t="s">
        <v>884</v>
      </c>
      <c r="C420" s="52" t="s">
        <v>74</v>
      </c>
      <c r="D420" t="s">
        <v>1369</v>
      </c>
      <c r="F420" s="55" t="s">
        <v>1345</v>
      </c>
      <c r="G420" s="9" t="s">
        <v>842</v>
      </c>
      <c r="H420">
        <v>331</v>
      </c>
      <c r="I420">
        <v>0</v>
      </c>
      <c r="J420" s="34">
        <v>4</v>
      </c>
      <c r="K420">
        <f>+Tabla323[[#This Row],[BALANCE INICIAL]]+Tabla323[[#This Row],[ENTRADAS]]-Tabla323[[#This Row],[SALIDAS]]</f>
        <v>327</v>
      </c>
      <c r="L420" s="2">
        <v>134.4</v>
      </c>
      <c r="M420" s="2">
        <f>+Tabla323[[#This Row],[BALANCE INICIAL]]*Tabla323[[#This Row],[PRECIO]]</f>
        <v>44486.400000000001</v>
      </c>
      <c r="N420" s="2">
        <f>+Tabla323[[#This Row],[ENTRADAS]]*Tabla323[[#This Row],[PRECIO]]</f>
        <v>0</v>
      </c>
      <c r="O420" s="2">
        <f>+Tabla323[[#This Row],[SALIDAS]]*Tabla323[[#This Row],[PRECIO]]</f>
        <v>537.6</v>
      </c>
      <c r="P420" s="2">
        <f>+Tabla323[[#This Row],[BALANCE INICIAL2]]+Tabla323[[#This Row],[ENTRADAS3]]-Tabla323[[#This Row],[SALIDAS4]]</f>
        <v>43948.800000000003</v>
      </c>
    </row>
    <row r="421" spans="1:16">
      <c r="A421" s="9" t="s">
        <v>29</v>
      </c>
      <c r="B421" s="47" t="s">
        <v>878</v>
      </c>
      <c r="C421" s="50" t="s">
        <v>102</v>
      </c>
      <c r="D421" t="s">
        <v>595</v>
      </c>
      <c r="F421" s="55" t="s">
        <v>1345</v>
      </c>
      <c r="G421" s="9" t="s">
        <v>869</v>
      </c>
      <c r="H421">
        <v>1</v>
      </c>
      <c r="I421">
        <v>0</v>
      </c>
      <c r="J421" s="34">
        <v>0</v>
      </c>
      <c r="K421">
        <f>+Tabla323[[#This Row],[BALANCE INICIAL]]+Tabla323[[#This Row],[ENTRADAS]]-Tabla323[[#This Row],[SALIDAS]]</f>
        <v>1</v>
      </c>
      <c r="L421" s="2">
        <v>250</v>
      </c>
      <c r="M421" s="2">
        <f>+Tabla323[[#This Row],[BALANCE INICIAL]]*Tabla323[[#This Row],[PRECIO]]</f>
        <v>250</v>
      </c>
      <c r="N421" s="2">
        <f>+Tabla323[[#This Row],[ENTRADAS]]*Tabla323[[#This Row],[PRECIO]]</f>
        <v>0</v>
      </c>
      <c r="O421" s="2">
        <f>+Tabla323[[#This Row],[SALIDAS]]*Tabla323[[#This Row],[PRECIO]]</f>
        <v>0</v>
      </c>
      <c r="P421" s="2">
        <f>+Tabla323[[#This Row],[BALANCE INICIAL2]]+Tabla323[[#This Row],[ENTRADAS3]]-Tabla323[[#This Row],[SALIDAS4]]</f>
        <v>250</v>
      </c>
    </row>
    <row r="422" spans="1:16">
      <c r="A422" s="39" t="s">
        <v>59</v>
      </c>
      <c r="B422" s="40" t="s">
        <v>880</v>
      </c>
      <c r="C422" s="52" t="s">
        <v>107</v>
      </c>
      <c r="D422" t="s">
        <v>721</v>
      </c>
      <c r="F422" s="55" t="s">
        <v>1345</v>
      </c>
      <c r="G422" s="9" t="s">
        <v>820</v>
      </c>
      <c r="H422">
        <v>2</v>
      </c>
      <c r="I422">
        <v>0</v>
      </c>
      <c r="J422" s="34">
        <v>0</v>
      </c>
      <c r="K422">
        <f>+Tabla323[[#This Row],[BALANCE INICIAL]]+Tabla323[[#This Row],[ENTRADAS]]-Tabla323[[#This Row],[SALIDAS]]</f>
        <v>2</v>
      </c>
      <c r="L422" s="2">
        <v>1398</v>
      </c>
      <c r="M422" s="2">
        <f>+Tabla323[[#This Row],[BALANCE INICIAL]]*Tabla323[[#This Row],[PRECIO]]</f>
        <v>2796</v>
      </c>
      <c r="N422" s="2">
        <f>+Tabla323[[#This Row],[ENTRADAS]]*Tabla323[[#This Row],[PRECIO]]</f>
        <v>0</v>
      </c>
      <c r="O422" s="2">
        <f>+Tabla323[[#This Row],[SALIDAS]]*Tabla323[[#This Row],[PRECIO]]</f>
        <v>0</v>
      </c>
      <c r="P422" s="2">
        <f>+Tabla323[[#This Row],[BALANCE INICIAL2]]+Tabla323[[#This Row],[ENTRADAS3]]-Tabla323[[#This Row],[SALIDAS4]]</f>
        <v>2796</v>
      </c>
    </row>
    <row r="423" spans="1:16">
      <c r="A423" s="9" t="s">
        <v>29</v>
      </c>
      <c r="B423" s="47" t="s">
        <v>878</v>
      </c>
      <c r="C423" s="50" t="s">
        <v>102</v>
      </c>
      <c r="D423" t="s">
        <v>596</v>
      </c>
      <c r="F423" s="55" t="s">
        <v>1345</v>
      </c>
      <c r="G423" s="9" t="s">
        <v>834</v>
      </c>
      <c r="H423">
        <v>10</v>
      </c>
      <c r="I423">
        <v>0</v>
      </c>
      <c r="J423" s="34">
        <v>0</v>
      </c>
      <c r="K423">
        <f>+Tabla323[[#This Row],[BALANCE INICIAL]]+Tabla323[[#This Row],[ENTRADAS]]-Tabla323[[#This Row],[SALIDAS]]</f>
        <v>10</v>
      </c>
      <c r="L423" s="2">
        <v>94.92</v>
      </c>
      <c r="M423" s="2">
        <f>+Tabla323[[#This Row],[BALANCE INICIAL]]*Tabla323[[#This Row],[PRECIO]]</f>
        <v>949.2</v>
      </c>
      <c r="N423" s="2">
        <f>+Tabla323[[#This Row],[ENTRADAS]]*Tabla323[[#This Row],[PRECIO]]</f>
        <v>0</v>
      </c>
      <c r="O423" s="2">
        <f>+Tabla323[[#This Row],[SALIDAS]]*Tabla323[[#This Row],[PRECIO]]</f>
        <v>0</v>
      </c>
      <c r="P423" s="2">
        <f>+Tabla323[[#This Row],[BALANCE INICIAL2]]+Tabla323[[#This Row],[ENTRADAS3]]-Tabla323[[#This Row],[SALIDAS4]]</f>
        <v>949.2</v>
      </c>
    </row>
    <row r="424" spans="1:16">
      <c r="A424" s="39" t="s">
        <v>30</v>
      </c>
      <c r="B424" s="40" t="s">
        <v>876</v>
      </c>
      <c r="C424" s="52" t="s">
        <v>73</v>
      </c>
      <c r="D424" t="s">
        <v>722</v>
      </c>
      <c r="F424" s="55" t="s">
        <v>1345</v>
      </c>
      <c r="G424" s="9" t="s">
        <v>820</v>
      </c>
      <c r="H424">
        <v>4</v>
      </c>
      <c r="I424">
        <v>0</v>
      </c>
      <c r="J424" s="34">
        <v>0</v>
      </c>
      <c r="K424">
        <f>+Tabla323[[#This Row],[BALANCE INICIAL]]+Tabla323[[#This Row],[ENTRADAS]]-Tabla323[[#This Row],[SALIDAS]]</f>
        <v>4</v>
      </c>
      <c r="L424" s="2">
        <v>699</v>
      </c>
      <c r="M424" s="2">
        <f>+Tabla323[[#This Row],[BALANCE INICIAL]]*Tabla323[[#This Row],[PRECIO]]</f>
        <v>2796</v>
      </c>
      <c r="N424" s="2">
        <f>+Tabla323[[#This Row],[ENTRADAS]]*Tabla323[[#This Row],[PRECIO]]</f>
        <v>0</v>
      </c>
      <c r="O424" s="2">
        <f>+Tabla323[[#This Row],[SALIDAS]]*Tabla323[[#This Row],[PRECIO]]</f>
        <v>0</v>
      </c>
      <c r="P424" s="2">
        <f>+Tabla323[[#This Row],[BALANCE INICIAL2]]+Tabla323[[#This Row],[ENTRADAS3]]-Tabla323[[#This Row],[SALIDAS4]]</f>
        <v>2796</v>
      </c>
    </row>
    <row r="425" spans="1:16">
      <c r="A425" s="39" t="s">
        <v>30</v>
      </c>
      <c r="B425" s="40" t="s">
        <v>876</v>
      </c>
      <c r="C425" s="52" t="s">
        <v>73</v>
      </c>
      <c r="D425" t="s">
        <v>723</v>
      </c>
      <c r="F425" s="55" t="s">
        <v>1345</v>
      </c>
      <c r="G425" s="9" t="s">
        <v>820</v>
      </c>
      <c r="H425">
        <v>1</v>
      </c>
      <c r="I425">
        <v>0</v>
      </c>
      <c r="J425" s="34">
        <v>0</v>
      </c>
      <c r="K425">
        <f>+Tabla323[[#This Row],[BALANCE INICIAL]]+Tabla323[[#This Row],[ENTRADAS]]-Tabla323[[#This Row],[SALIDAS]]</f>
        <v>1</v>
      </c>
      <c r="L425" s="2">
        <v>450</v>
      </c>
      <c r="M425" s="2">
        <f>+Tabla323[[#This Row],[BALANCE INICIAL]]*Tabla323[[#This Row],[PRECIO]]</f>
        <v>450</v>
      </c>
      <c r="N425" s="2">
        <f>+Tabla323[[#This Row],[ENTRADAS]]*Tabla323[[#This Row],[PRECIO]]</f>
        <v>0</v>
      </c>
      <c r="O425" s="2">
        <f>+Tabla323[[#This Row],[SALIDAS]]*Tabla323[[#This Row],[PRECIO]]</f>
        <v>0</v>
      </c>
      <c r="P425" s="2">
        <f>+Tabla323[[#This Row],[BALANCE INICIAL2]]+Tabla323[[#This Row],[ENTRADAS3]]-Tabla323[[#This Row],[SALIDAS4]]</f>
        <v>450</v>
      </c>
    </row>
    <row r="426" spans="1:16">
      <c r="A426" s="39" t="s">
        <v>33</v>
      </c>
      <c r="B426" s="40" t="s">
        <v>879</v>
      </c>
      <c r="C426" s="50" t="s">
        <v>106</v>
      </c>
      <c r="D426" t="s">
        <v>1233</v>
      </c>
      <c r="F426" s="55" t="s">
        <v>1345</v>
      </c>
      <c r="G426" s="9" t="s">
        <v>820</v>
      </c>
      <c r="H426">
        <v>2</v>
      </c>
      <c r="I426">
        <v>0</v>
      </c>
      <c r="J426" s="34">
        <v>0</v>
      </c>
      <c r="K426">
        <f>+Tabla323[[#This Row],[BALANCE INICIAL]]+Tabla323[[#This Row],[ENTRADAS]]-Tabla323[[#This Row],[SALIDAS]]</f>
        <v>2</v>
      </c>
      <c r="L426" s="2">
        <v>1383.05</v>
      </c>
      <c r="M426" s="2">
        <f>+Tabla323[[#This Row],[BALANCE INICIAL]]*Tabla323[[#This Row],[PRECIO]]</f>
        <v>2766.1</v>
      </c>
      <c r="N426" s="2">
        <f>+Tabla323[[#This Row],[ENTRADAS]]*Tabla323[[#This Row],[PRECIO]]</f>
        <v>0</v>
      </c>
      <c r="O426" s="2">
        <f>+Tabla323[[#This Row],[SALIDAS]]*Tabla323[[#This Row],[PRECIO]]</f>
        <v>0</v>
      </c>
      <c r="P426" s="2">
        <f>+Tabla323[[#This Row],[BALANCE INICIAL2]]+Tabla323[[#This Row],[ENTRADAS3]]-Tabla323[[#This Row],[SALIDAS4]]</f>
        <v>2766.1</v>
      </c>
    </row>
    <row r="427" spans="1:16">
      <c r="A427" s="9" t="s">
        <v>29</v>
      </c>
      <c r="B427" s="47" t="s">
        <v>878</v>
      </c>
      <c r="C427" s="50" t="s">
        <v>102</v>
      </c>
      <c r="D427" t="s">
        <v>597</v>
      </c>
      <c r="F427" s="55" t="s">
        <v>1345</v>
      </c>
      <c r="G427" s="9" t="s">
        <v>825</v>
      </c>
      <c r="H427">
        <v>9</v>
      </c>
      <c r="I427">
        <v>0</v>
      </c>
      <c r="J427" s="34">
        <v>0</v>
      </c>
      <c r="K427">
        <f>+Tabla323[[#This Row],[BALANCE INICIAL]]+Tabla323[[#This Row],[ENTRADAS]]-Tabla323[[#This Row],[SALIDAS]]</f>
        <v>9</v>
      </c>
      <c r="L427" s="2">
        <v>364</v>
      </c>
      <c r="M427" s="2">
        <f>+Tabla323[[#This Row],[BALANCE INICIAL]]*Tabla323[[#This Row],[PRECIO]]</f>
        <v>3276</v>
      </c>
      <c r="N427" s="2">
        <f>+Tabla323[[#This Row],[ENTRADAS]]*Tabla323[[#This Row],[PRECIO]]</f>
        <v>0</v>
      </c>
      <c r="O427" s="2">
        <f>+Tabla323[[#This Row],[SALIDAS]]*Tabla323[[#This Row],[PRECIO]]</f>
        <v>0</v>
      </c>
      <c r="P427" s="2">
        <f>+Tabla323[[#This Row],[BALANCE INICIAL2]]+Tabla323[[#This Row],[ENTRADAS3]]-Tabla323[[#This Row],[SALIDAS4]]</f>
        <v>3276</v>
      </c>
    </row>
    <row r="428" spans="1:16">
      <c r="A428" s="9" t="s">
        <v>29</v>
      </c>
      <c r="B428" s="47" t="s">
        <v>878</v>
      </c>
      <c r="C428" s="50" t="s">
        <v>102</v>
      </c>
      <c r="D428" t="s">
        <v>598</v>
      </c>
      <c r="F428" s="55" t="s">
        <v>1345</v>
      </c>
      <c r="G428" s="9" t="s">
        <v>869</v>
      </c>
      <c r="H428">
        <v>2</v>
      </c>
      <c r="I428">
        <v>0</v>
      </c>
      <c r="J428" s="34">
        <v>0</v>
      </c>
      <c r="K428">
        <f>+Tabla323[[#This Row],[BALANCE INICIAL]]+Tabla323[[#This Row],[ENTRADAS]]-Tabla323[[#This Row],[SALIDAS]]</f>
        <v>2</v>
      </c>
      <c r="L428" s="2">
        <v>310</v>
      </c>
      <c r="M428" s="2">
        <f>+Tabla323[[#This Row],[BALANCE INICIAL]]*Tabla323[[#This Row],[PRECIO]]</f>
        <v>620</v>
      </c>
      <c r="N428" s="2">
        <f>+Tabla323[[#This Row],[ENTRADAS]]*Tabla323[[#This Row],[PRECIO]]</f>
        <v>0</v>
      </c>
      <c r="O428" s="2">
        <f>+Tabla323[[#This Row],[SALIDAS]]*Tabla323[[#This Row],[PRECIO]]</f>
        <v>0</v>
      </c>
      <c r="P428" s="2">
        <f>+Tabla323[[#This Row],[BALANCE INICIAL2]]+Tabla323[[#This Row],[ENTRADAS3]]-Tabla323[[#This Row],[SALIDAS4]]</f>
        <v>620</v>
      </c>
    </row>
    <row r="429" spans="1:16">
      <c r="A429" s="39" t="s">
        <v>59</v>
      </c>
      <c r="B429" s="40" t="s">
        <v>880</v>
      </c>
      <c r="C429" s="52" t="s">
        <v>107</v>
      </c>
      <c r="D429" t="s">
        <v>724</v>
      </c>
      <c r="F429" s="55" t="s">
        <v>1345</v>
      </c>
      <c r="G429" s="9" t="s">
        <v>820</v>
      </c>
      <c r="H429">
        <v>7</v>
      </c>
      <c r="I429">
        <v>0</v>
      </c>
      <c r="J429" s="34">
        <v>0</v>
      </c>
      <c r="K429">
        <f>+Tabla323[[#This Row],[BALANCE INICIAL]]+Tabla323[[#This Row],[ENTRADAS]]-Tabla323[[#This Row],[SALIDAS]]</f>
        <v>7</v>
      </c>
      <c r="L429" s="2">
        <v>1906.78</v>
      </c>
      <c r="M429" s="2">
        <f>+Tabla323[[#This Row],[BALANCE INICIAL]]*Tabla323[[#This Row],[PRECIO]]</f>
        <v>13347.46</v>
      </c>
      <c r="N429" s="2">
        <f>+Tabla323[[#This Row],[ENTRADAS]]*Tabla323[[#This Row],[PRECIO]]</f>
        <v>0</v>
      </c>
      <c r="O429" s="2">
        <f>+Tabla323[[#This Row],[SALIDAS]]*Tabla323[[#This Row],[PRECIO]]</f>
        <v>0</v>
      </c>
      <c r="P429" s="2">
        <f>+Tabla323[[#This Row],[BALANCE INICIAL2]]+Tabla323[[#This Row],[ENTRADAS3]]-Tabla323[[#This Row],[SALIDAS4]]</f>
        <v>13347.46</v>
      </c>
    </row>
    <row r="430" spans="1:16">
      <c r="A430" s="39" t="s">
        <v>59</v>
      </c>
      <c r="B430" s="40" t="s">
        <v>880</v>
      </c>
      <c r="C430" s="52" t="s">
        <v>107</v>
      </c>
      <c r="D430" t="s">
        <v>725</v>
      </c>
      <c r="F430" s="55" t="s">
        <v>1345</v>
      </c>
      <c r="G430" s="9" t="s">
        <v>820</v>
      </c>
      <c r="H430">
        <v>1</v>
      </c>
      <c r="I430">
        <v>0</v>
      </c>
      <c r="J430" s="34">
        <v>0</v>
      </c>
      <c r="K430">
        <f>+Tabla323[[#This Row],[BALANCE INICIAL]]+Tabla323[[#This Row],[ENTRADAS]]-Tabla323[[#This Row],[SALIDAS]]</f>
        <v>1</v>
      </c>
      <c r="L430" s="2">
        <v>949</v>
      </c>
      <c r="M430" s="2">
        <f>+Tabla323[[#This Row],[BALANCE INICIAL]]*Tabla323[[#This Row],[PRECIO]]</f>
        <v>949</v>
      </c>
      <c r="N430" s="2">
        <f>+Tabla323[[#This Row],[ENTRADAS]]*Tabla323[[#This Row],[PRECIO]]</f>
        <v>0</v>
      </c>
      <c r="O430" s="2">
        <f>+Tabla323[[#This Row],[SALIDAS]]*Tabla323[[#This Row],[PRECIO]]</f>
        <v>0</v>
      </c>
      <c r="P430" s="2">
        <f>+Tabla323[[#This Row],[BALANCE INICIAL2]]+Tabla323[[#This Row],[ENTRADAS3]]-Tabla323[[#This Row],[SALIDAS4]]</f>
        <v>949</v>
      </c>
    </row>
    <row r="431" spans="1:16">
      <c r="A431" s="39" t="s">
        <v>28</v>
      </c>
      <c r="B431" s="40" t="s">
        <v>884</v>
      </c>
      <c r="C431" s="52" t="s">
        <v>74</v>
      </c>
      <c r="D431" t="s">
        <v>1231</v>
      </c>
      <c r="F431" s="55" t="s">
        <v>1345</v>
      </c>
      <c r="G431" s="9" t="s">
        <v>820</v>
      </c>
      <c r="H431">
        <v>360</v>
      </c>
      <c r="I431">
        <v>0</v>
      </c>
      <c r="J431" s="34">
        <v>0</v>
      </c>
      <c r="K431">
        <f>+Tabla323[[#This Row],[BALANCE INICIAL]]+Tabla323[[#This Row],[ENTRADAS]]-Tabla323[[#This Row],[SALIDAS]]</f>
        <v>360</v>
      </c>
      <c r="L431" s="2">
        <v>26</v>
      </c>
      <c r="M431" s="2">
        <f>+Tabla323[[#This Row],[BALANCE INICIAL]]*Tabla323[[#This Row],[PRECIO]]</f>
        <v>9360</v>
      </c>
      <c r="N431" s="2">
        <f>+Tabla323[[#This Row],[ENTRADAS]]*Tabla323[[#This Row],[PRECIO]]</f>
        <v>0</v>
      </c>
      <c r="O431" s="2">
        <f>+Tabla323[[#This Row],[SALIDAS]]*Tabla323[[#This Row],[PRECIO]]</f>
        <v>0</v>
      </c>
      <c r="P431" s="2">
        <f>+Tabla323[[#This Row],[BALANCE INICIAL2]]+Tabla323[[#This Row],[ENTRADAS3]]-Tabla323[[#This Row],[SALIDAS4]]</f>
        <v>9360</v>
      </c>
    </row>
    <row r="432" spans="1:16">
      <c r="A432" s="39" t="s">
        <v>1141</v>
      </c>
      <c r="B432" s="40" t="s">
        <v>1142</v>
      </c>
      <c r="C432" s="52" t="s">
        <v>1143</v>
      </c>
      <c r="D432" t="s">
        <v>1232</v>
      </c>
      <c r="F432" s="55" t="s">
        <v>1345</v>
      </c>
      <c r="G432" s="9" t="s">
        <v>820</v>
      </c>
      <c r="H432">
        <v>20</v>
      </c>
      <c r="I432">
        <v>0</v>
      </c>
      <c r="J432" s="34">
        <v>0</v>
      </c>
      <c r="K432">
        <f>+Tabla323[[#This Row],[BALANCE INICIAL]]+Tabla323[[#This Row],[ENTRADAS]]-Tabla323[[#This Row],[SALIDAS]]</f>
        <v>20</v>
      </c>
      <c r="L432" s="2">
        <v>86.78</v>
      </c>
      <c r="M432" s="2">
        <f>+Tabla323[[#This Row],[BALANCE INICIAL]]*Tabla323[[#This Row],[PRECIO]]</f>
        <v>1735.6</v>
      </c>
      <c r="N432" s="2">
        <f>+Tabla323[[#This Row],[ENTRADAS]]*Tabla323[[#This Row],[PRECIO]]</f>
        <v>0</v>
      </c>
      <c r="O432" s="2">
        <f>+Tabla323[[#This Row],[SALIDAS]]*Tabla323[[#This Row],[PRECIO]]</f>
        <v>0</v>
      </c>
      <c r="P432" s="2">
        <f>+Tabla323[[#This Row],[BALANCE INICIAL2]]+Tabla323[[#This Row],[ENTRADAS3]]-Tabla323[[#This Row],[SALIDAS4]]</f>
        <v>1735.6</v>
      </c>
    </row>
    <row r="433" spans="1:16">
      <c r="A433" s="39" t="s">
        <v>59</v>
      </c>
      <c r="B433" s="40" t="s">
        <v>880</v>
      </c>
      <c r="C433" s="52" t="s">
        <v>107</v>
      </c>
      <c r="D433" t="s">
        <v>726</v>
      </c>
      <c r="F433" s="55" t="s">
        <v>1345</v>
      </c>
      <c r="G433" s="9" t="s">
        <v>820</v>
      </c>
      <c r="H433">
        <v>3</v>
      </c>
      <c r="I433">
        <v>0</v>
      </c>
      <c r="J433" s="34">
        <v>0</v>
      </c>
      <c r="K433">
        <f>+Tabla323[[#This Row],[BALANCE INICIAL]]+Tabla323[[#This Row],[ENTRADAS]]-Tabla323[[#This Row],[SALIDAS]]</f>
        <v>3</v>
      </c>
      <c r="L433" s="2">
        <v>2000</v>
      </c>
      <c r="M433" s="2">
        <f>+Tabla323[[#This Row],[BALANCE INICIAL]]*Tabla323[[#This Row],[PRECIO]]</f>
        <v>6000</v>
      </c>
      <c r="N433" s="2">
        <f>+Tabla323[[#This Row],[ENTRADAS]]*Tabla323[[#This Row],[PRECIO]]</f>
        <v>0</v>
      </c>
      <c r="O433" s="2">
        <f>+Tabla323[[#This Row],[SALIDAS]]*Tabla323[[#This Row],[PRECIO]]</f>
        <v>0</v>
      </c>
      <c r="P433" s="2">
        <f>+Tabla323[[#This Row],[BALANCE INICIAL2]]+Tabla323[[#This Row],[ENTRADAS3]]-Tabla323[[#This Row],[SALIDAS4]]</f>
        <v>6000</v>
      </c>
    </row>
    <row r="434" spans="1:16">
      <c r="A434" s="39" t="s">
        <v>59</v>
      </c>
      <c r="B434" s="40" t="s">
        <v>880</v>
      </c>
      <c r="C434" s="52" t="s">
        <v>107</v>
      </c>
      <c r="D434" t="s">
        <v>727</v>
      </c>
      <c r="F434" s="55" t="s">
        <v>1345</v>
      </c>
      <c r="G434" s="9" t="s">
        <v>820</v>
      </c>
      <c r="H434">
        <v>4</v>
      </c>
      <c r="I434">
        <v>0</v>
      </c>
      <c r="J434" s="34">
        <v>0</v>
      </c>
      <c r="K434">
        <f>+Tabla323[[#This Row],[BALANCE INICIAL]]+Tabla323[[#This Row],[ENTRADAS]]-Tabla323[[#This Row],[SALIDAS]]</f>
        <v>4</v>
      </c>
      <c r="L434" s="2">
        <v>275</v>
      </c>
      <c r="M434" s="2">
        <f>+Tabla323[[#This Row],[BALANCE INICIAL]]*Tabla323[[#This Row],[PRECIO]]</f>
        <v>1100</v>
      </c>
      <c r="N434" s="2">
        <f>+Tabla323[[#This Row],[ENTRADAS]]*Tabla323[[#This Row],[PRECIO]]</f>
        <v>0</v>
      </c>
      <c r="O434" s="2">
        <f>+Tabla323[[#This Row],[SALIDAS]]*Tabla323[[#This Row],[PRECIO]]</f>
        <v>0</v>
      </c>
      <c r="P434" s="2">
        <f>+Tabla323[[#This Row],[BALANCE INICIAL2]]+Tabla323[[#This Row],[ENTRADAS3]]-Tabla323[[#This Row],[SALIDAS4]]</f>
        <v>1100</v>
      </c>
    </row>
    <row r="435" spans="1:16">
      <c r="A435" s="39" t="s">
        <v>59</v>
      </c>
      <c r="B435" s="40" t="s">
        <v>880</v>
      </c>
      <c r="C435" s="52" t="s">
        <v>107</v>
      </c>
      <c r="D435" t="s">
        <v>728</v>
      </c>
      <c r="F435" s="55" t="s">
        <v>1345</v>
      </c>
      <c r="G435" s="9" t="s">
        <v>820</v>
      </c>
      <c r="H435">
        <v>3</v>
      </c>
      <c r="I435">
        <v>0</v>
      </c>
      <c r="J435" s="34">
        <v>0</v>
      </c>
      <c r="K435">
        <f>+Tabla323[[#This Row],[BALANCE INICIAL]]+Tabla323[[#This Row],[ENTRADAS]]-Tabla323[[#This Row],[SALIDAS]]</f>
        <v>3</v>
      </c>
      <c r="L435" s="2">
        <v>850</v>
      </c>
      <c r="M435" s="2">
        <f>+Tabla323[[#This Row],[BALANCE INICIAL]]*Tabla323[[#This Row],[PRECIO]]</f>
        <v>2550</v>
      </c>
      <c r="N435" s="2">
        <f>+Tabla323[[#This Row],[ENTRADAS]]*Tabla323[[#This Row],[PRECIO]]</f>
        <v>0</v>
      </c>
      <c r="O435" s="2">
        <f>+Tabla323[[#This Row],[SALIDAS]]*Tabla323[[#This Row],[PRECIO]]</f>
        <v>0</v>
      </c>
      <c r="P435" s="2">
        <f>+Tabla323[[#This Row],[BALANCE INICIAL2]]+Tabla323[[#This Row],[ENTRADAS3]]-Tabla323[[#This Row],[SALIDAS4]]</f>
        <v>2550</v>
      </c>
    </row>
    <row r="436" spans="1:16">
      <c r="A436" s="39" t="s">
        <v>59</v>
      </c>
      <c r="B436" s="40" t="s">
        <v>880</v>
      </c>
      <c r="C436" s="52" t="s">
        <v>107</v>
      </c>
      <c r="D436" t="s">
        <v>729</v>
      </c>
      <c r="F436" s="55" t="s">
        <v>1345</v>
      </c>
      <c r="G436" s="9" t="s">
        <v>820</v>
      </c>
      <c r="H436">
        <v>1</v>
      </c>
      <c r="I436">
        <v>0</v>
      </c>
      <c r="J436" s="34">
        <v>0</v>
      </c>
      <c r="K436">
        <f>+Tabla323[[#This Row],[BALANCE INICIAL]]+Tabla323[[#This Row],[ENTRADAS]]-Tabla323[[#This Row],[SALIDAS]]</f>
        <v>1</v>
      </c>
      <c r="L436" s="2">
        <v>700</v>
      </c>
      <c r="M436" s="2">
        <f>+Tabla323[[#This Row],[BALANCE INICIAL]]*Tabla323[[#This Row],[PRECIO]]</f>
        <v>700</v>
      </c>
      <c r="N436" s="2">
        <f>+Tabla323[[#This Row],[ENTRADAS]]*Tabla323[[#This Row],[PRECIO]]</f>
        <v>0</v>
      </c>
      <c r="O436" s="2">
        <f>+Tabla323[[#This Row],[SALIDAS]]*Tabla323[[#This Row],[PRECIO]]</f>
        <v>0</v>
      </c>
      <c r="P436" s="2">
        <f>+Tabla323[[#This Row],[BALANCE INICIAL2]]+Tabla323[[#This Row],[ENTRADAS3]]-Tabla323[[#This Row],[SALIDAS4]]</f>
        <v>700</v>
      </c>
    </row>
    <row r="437" spans="1:16">
      <c r="A437" s="39" t="s">
        <v>59</v>
      </c>
      <c r="B437" s="40" t="s">
        <v>880</v>
      </c>
      <c r="C437" s="52" t="s">
        <v>107</v>
      </c>
      <c r="D437" t="s">
        <v>730</v>
      </c>
      <c r="F437" s="55" t="s">
        <v>1345</v>
      </c>
      <c r="G437" s="9" t="s">
        <v>820</v>
      </c>
      <c r="H437">
        <v>6</v>
      </c>
      <c r="I437">
        <v>0</v>
      </c>
      <c r="J437" s="34">
        <v>0</v>
      </c>
      <c r="K437">
        <f>+Tabla323[[#This Row],[BALANCE INICIAL]]+Tabla323[[#This Row],[ENTRADAS]]-Tabla323[[#This Row],[SALIDAS]]</f>
        <v>6</v>
      </c>
      <c r="L437" s="2">
        <v>450</v>
      </c>
      <c r="M437" s="2">
        <f>+Tabla323[[#This Row],[BALANCE INICIAL]]*Tabla323[[#This Row],[PRECIO]]</f>
        <v>2700</v>
      </c>
      <c r="N437" s="2">
        <f>+Tabla323[[#This Row],[ENTRADAS]]*Tabla323[[#This Row],[PRECIO]]</f>
        <v>0</v>
      </c>
      <c r="O437" s="2">
        <f>+Tabla323[[#This Row],[SALIDAS]]*Tabla323[[#This Row],[PRECIO]]</f>
        <v>0</v>
      </c>
      <c r="P437" s="2">
        <f>+Tabla323[[#This Row],[BALANCE INICIAL2]]+Tabla323[[#This Row],[ENTRADAS3]]-Tabla323[[#This Row],[SALIDAS4]]</f>
        <v>2700</v>
      </c>
    </row>
    <row r="438" spans="1:16">
      <c r="A438" s="39" t="s">
        <v>59</v>
      </c>
      <c r="B438" s="40" t="s">
        <v>880</v>
      </c>
      <c r="C438" s="52" t="s">
        <v>107</v>
      </c>
      <c r="D438" t="s">
        <v>731</v>
      </c>
      <c r="F438" s="55" t="s">
        <v>1345</v>
      </c>
      <c r="G438" s="9" t="s">
        <v>820</v>
      </c>
      <c r="H438">
        <v>9</v>
      </c>
      <c r="I438">
        <v>0</v>
      </c>
      <c r="J438" s="34">
        <v>0</v>
      </c>
      <c r="K438">
        <f>+Tabla323[[#This Row],[BALANCE INICIAL]]+Tabla323[[#This Row],[ENTRADAS]]-Tabla323[[#This Row],[SALIDAS]]</f>
        <v>9</v>
      </c>
      <c r="L438" s="2">
        <v>800</v>
      </c>
      <c r="M438" s="2">
        <f>+Tabla323[[#This Row],[BALANCE INICIAL]]*Tabla323[[#This Row],[PRECIO]]</f>
        <v>7200</v>
      </c>
      <c r="N438" s="2">
        <f>+Tabla323[[#This Row],[ENTRADAS]]*Tabla323[[#This Row],[PRECIO]]</f>
        <v>0</v>
      </c>
      <c r="O438" s="2">
        <f>+Tabla323[[#This Row],[SALIDAS]]*Tabla323[[#This Row],[PRECIO]]</f>
        <v>0</v>
      </c>
      <c r="P438" s="2">
        <f>+Tabla323[[#This Row],[BALANCE INICIAL2]]+Tabla323[[#This Row],[ENTRADAS3]]-Tabla323[[#This Row],[SALIDAS4]]</f>
        <v>7200</v>
      </c>
    </row>
    <row r="439" spans="1:16">
      <c r="A439" s="39" t="s">
        <v>59</v>
      </c>
      <c r="B439" s="40" t="s">
        <v>880</v>
      </c>
      <c r="C439" s="52" t="s">
        <v>107</v>
      </c>
      <c r="D439" t="s">
        <v>732</v>
      </c>
      <c r="F439" s="55" t="s">
        <v>1345</v>
      </c>
      <c r="G439" s="9" t="s">
        <v>834</v>
      </c>
      <c r="H439">
        <v>2</v>
      </c>
      <c r="I439">
        <v>0</v>
      </c>
      <c r="J439" s="34">
        <v>0</v>
      </c>
      <c r="K439">
        <f>+Tabla323[[#This Row],[BALANCE INICIAL]]+Tabla323[[#This Row],[ENTRADAS]]-Tabla323[[#This Row],[SALIDAS]]</f>
        <v>2</v>
      </c>
      <c r="L439" s="2">
        <v>750</v>
      </c>
      <c r="M439" s="2">
        <f>+Tabla323[[#This Row],[BALANCE INICIAL]]*Tabla323[[#This Row],[PRECIO]]</f>
        <v>1500</v>
      </c>
      <c r="N439" s="2">
        <f>+Tabla323[[#This Row],[ENTRADAS]]*Tabla323[[#This Row],[PRECIO]]</f>
        <v>0</v>
      </c>
      <c r="O439" s="2">
        <f>+Tabla323[[#This Row],[SALIDAS]]*Tabla323[[#This Row],[PRECIO]]</f>
        <v>0</v>
      </c>
      <c r="P439" s="2">
        <f>+Tabla323[[#This Row],[BALANCE INICIAL2]]+Tabla323[[#This Row],[ENTRADAS3]]-Tabla323[[#This Row],[SALIDAS4]]</f>
        <v>1500</v>
      </c>
    </row>
    <row r="440" spans="1:16">
      <c r="A440" s="39" t="s">
        <v>59</v>
      </c>
      <c r="B440" s="40" t="s">
        <v>880</v>
      </c>
      <c r="C440" s="52" t="s">
        <v>107</v>
      </c>
      <c r="D440" t="s">
        <v>733</v>
      </c>
      <c r="F440" s="55" t="s">
        <v>1345</v>
      </c>
      <c r="G440" s="9" t="s">
        <v>820</v>
      </c>
      <c r="H440">
        <v>11</v>
      </c>
      <c r="I440">
        <v>0</v>
      </c>
      <c r="J440" s="34">
        <v>0</v>
      </c>
      <c r="K440">
        <f>+Tabla323[[#This Row],[BALANCE INICIAL]]+Tabla323[[#This Row],[ENTRADAS]]-Tabla323[[#This Row],[SALIDAS]]</f>
        <v>11</v>
      </c>
      <c r="L440" s="2">
        <v>850</v>
      </c>
      <c r="M440" s="2">
        <f>+Tabla323[[#This Row],[BALANCE INICIAL]]*Tabla323[[#This Row],[PRECIO]]</f>
        <v>9350</v>
      </c>
      <c r="N440" s="2">
        <f>+Tabla323[[#This Row],[ENTRADAS]]*Tabla323[[#This Row],[PRECIO]]</f>
        <v>0</v>
      </c>
      <c r="O440" s="2">
        <f>+Tabla323[[#This Row],[SALIDAS]]*Tabla323[[#This Row],[PRECIO]]</f>
        <v>0</v>
      </c>
      <c r="P440" s="2">
        <f>+Tabla323[[#This Row],[BALANCE INICIAL2]]+Tabla323[[#This Row],[ENTRADAS3]]-Tabla323[[#This Row],[SALIDAS4]]</f>
        <v>9350</v>
      </c>
    </row>
    <row r="441" spans="1:16">
      <c r="A441" s="39" t="s">
        <v>59</v>
      </c>
      <c r="B441" s="40" t="s">
        <v>880</v>
      </c>
      <c r="C441" s="52" t="s">
        <v>107</v>
      </c>
      <c r="D441" t="s">
        <v>734</v>
      </c>
      <c r="F441" s="55" t="s">
        <v>1345</v>
      </c>
      <c r="G441" s="9" t="s">
        <v>820</v>
      </c>
      <c r="H441">
        <v>2</v>
      </c>
      <c r="I441">
        <v>0</v>
      </c>
      <c r="J441" s="34">
        <v>0</v>
      </c>
      <c r="K441">
        <f>+Tabla323[[#This Row],[BALANCE INICIAL]]+Tabla323[[#This Row],[ENTRADAS]]-Tabla323[[#This Row],[SALIDAS]]</f>
        <v>2</v>
      </c>
      <c r="L441" s="2">
        <v>1050</v>
      </c>
      <c r="M441" s="2">
        <f>+Tabla323[[#This Row],[BALANCE INICIAL]]*Tabla323[[#This Row],[PRECIO]]</f>
        <v>2100</v>
      </c>
      <c r="N441" s="2">
        <f>+Tabla323[[#This Row],[ENTRADAS]]*Tabla323[[#This Row],[PRECIO]]</f>
        <v>0</v>
      </c>
      <c r="O441" s="2">
        <f>+Tabla323[[#This Row],[SALIDAS]]*Tabla323[[#This Row],[PRECIO]]</f>
        <v>0</v>
      </c>
      <c r="P441" s="2">
        <f>+Tabla323[[#This Row],[BALANCE INICIAL2]]+Tabla323[[#This Row],[ENTRADAS3]]-Tabla323[[#This Row],[SALIDAS4]]</f>
        <v>2100</v>
      </c>
    </row>
    <row r="442" spans="1:16">
      <c r="A442" s="39" t="s">
        <v>59</v>
      </c>
      <c r="B442" s="40" t="s">
        <v>880</v>
      </c>
      <c r="C442" s="52" t="s">
        <v>107</v>
      </c>
      <c r="D442" t="s">
        <v>735</v>
      </c>
      <c r="F442" s="55" t="s">
        <v>1345</v>
      </c>
      <c r="G442" s="9" t="s">
        <v>820</v>
      </c>
      <c r="H442">
        <v>1</v>
      </c>
      <c r="I442">
        <v>0</v>
      </c>
      <c r="J442" s="34">
        <v>0</v>
      </c>
      <c r="K442">
        <f>+Tabla323[[#This Row],[BALANCE INICIAL]]+Tabla323[[#This Row],[ENTRADAS]]-Tabla323[[#This Row],[SALIDAS]]</f>
        <v>1</v>
      </c>
      <c r="L442" s="2">
        <v>1250</v>
      </c>
      <c r="M442" s="2">
        <f>+Tabla323[[#This Row],[BALANCE INICIAL]]*Tabla323[[#This Row],[PRECIO]]</f>
        <v>1250</v>
      </c>
      <c r="N442" s="2">
        <f>+Tabla323[[#This Row],[ENTRADAS]]*Tabla323[[#This Row],[PRECIO]]</f>
        <v>0</v>
      </c>
      <c r="O442" s="2">
        <f>+Tabla323[[#This Row],[SALIDAS]]*Tabla323[[#This Row],[PRECIO]]</f>
        <v>0</v>
      </c>
      <c r="P442" s="2">
        <f>+Tabla323[[#This Row],[BALANCE INICIAL2]]+Tabla323[[#This Row],[ENTRADAS3]]-Tabla323[[#This Row],[SALIDAS4]]</f>
        <v>1250</v>
      </c>
    </row>
    <row r="443" spans="1:16">
      <c r="A443" s="39" t="s">
        <v>59</v>
      </c>
      <c r="B443" s="40" t="s">
        <v>880</v>
      </c>
      <c r="C443" s="52" t="s">
        <v>107</v>
      </c>
      <c r="D443" t="s">
        <v>736</v>
      </c>
      <c r="F443" s="55" t="s">
        <v>1345</v>
      </c>
      <c r="G443" s="9" t="s">
        <v>820</v>
      </c>
      <c r="H443">
        <v>23</v>
      </c>
      <c r="I443">
        <v>0</v>
      </c>
      <c r="J443" s="34">
        <v>0</v>
      </c>
      <c r="K443">
        <f>+Tabla323[[#This Row],[BALANCE INICIAL]]+Tabla323[[#This Row],[ENTRADAS]]-Tabla323[[#This Row],[SALIDAS]]</f>
        <v>23</v>
      </c>
      <c r="L443" s="2">
        <v>950.3</v>
      </c>
      <c r="M443" s="2">
        <f>+Tabla323[[#This Row],[BALANCE INICIAL]]*Tabla323[[#This Row],[PRECIO]]</f>
        <v>21856.899999999998</v>
      </c>
      <c r="N443" s="2">
        <f>+Tabla323[[#This Row],[ENTRADAS]]*Tabla323[[#This Row],[PRECIO]]</f>
        <v>0</v>
      </c>
      <c r="O443" s="2">
        <f>+Tabla323[[#This Row],[SALIDAS]]*Tabla323[[#This Row],[PRECIO]]</f>
        <v>0</v>
      </c>
      <c r="P443" s="2">
        <f>+Tabla323[[#This Row],[BALANCE INICIAL2]]+Tabla323[[#This Row],[ENTRADAS3]]-Tabla323[[#This Row],[SALIDAS4]]</f>
        <v>21856.899999999998</v>
      </c>
    </row>
    <row r="444" spans="1:16">
      <c r="A444" s="39" t="s">
        <v>59</v>
      </c>
      <c r="B444" s="40" t="s">
        <v>880</v>
      </c>
      <c r="C444" s="52" t="s">
        <v>107</v>
      </c>
      <c r="D444" t="s">
        <v>737</v>
      </c>
      <c r="F444" s="55" t="s">
        <v>1345</v>
      </c>
      <c r="G444" s="9" t="s">
        <v>820</v>
      </c>
      <c r="H444">
        <v>5</v>
      </c>
      <c r="I444">
        <v>0</v>
      </c>
      <c r="J444" s="34">
        <v>0</v>
      </c>
      <c r="K444">
        <f>+Tabla323[[#This Row],[BALANCE INICIAL]]+Tabla323[[#This Row],[ENTRADAS]]-Tabla323[[#This Row],[SALIDAS]]</f>
        <v>5</v>
      </c>
      <c r="L444" s="2">
        <v>650.5</v>
      </c>
      <c r="M444" s="2">
        <f>+Tabla323[[#This Row],[BALANCE INICIAL]]*Tabla323[[#This Row],[PRECIO]]</f>
        <v>3252.5</v>
      </c>
      <c r="N444" s="2">
        <f>+Tabla323[[#This Row],[ENTRADAS]]*Tabla323[[#This Row],[PRECIO]]</f>
        <v>0</v>
      </c>
      <c r="O444" s="2">
        <f>+Tabla323[[#This Row],[SALIDAS]]*Tabla323[[#This Row],[PRECIO]]</f>
        <v>0</v>
      </c>
      <c r="P444" s="2">
        <f>+Tabla323[[#This Row],[BALANCE INICIAL2]]+Tabla323[[#This Row],[ENTRADAS3]]-Tabla323[[#This Row],[SALIDAS4]]</f>
        <v>3252.5</v>
      </c>
    </row>
    <row r="445" spans="1:16">
      <c r="A445" s="39" t="s">
        <v>59</v>
      </c>
      <c r="B445" s="40" t="s">
        <v>880</v>
      </c>
      <c r="C445" s="52" t="s">
        <v>107</v>
      </c>
      <c r="D445" t="s">
        <v>738</v>
      </c>
      <c r="F445" s="55" t="s">
        <v>1345</v>
      </c>
      <c r="G445" s="9" t="s">
        <v>820</v>
      </c>
      <c r="H445">
        <v>8</v>
      </c>
      <c r="I445">
        <v>0</v>
      </c>
      <c r="J445" s="34">
        <v>0</v>
      </c>
      <c r="K445">
        <f>+Tabla323[[#This Row],[BALANCE INICIAL]]+Tabla323[[#This Row],[ENTRADAS]]-Tabla323[[#This Row],[SALIDAS]]</f>
        <v>8</v>
      </c>
      <c r="L445" s="2">
        <v>1350</v>
      </c>
      <c r="M445" s="2">
        <f>+Tabla323[[#This Row],[BALANCE INICIAL]]*Tabla323[[#This Row],[PRECIO]]</f>
        <v>10800</v>
      </c>
      <c r="N445" s="2">
        <f>+Tabla323[[#This Row],[ENTRADAS]]*Tabla323[[#This Row],[PRECIO]]</f>
        <v>0</v>
      </c>
      <c r="O445" s="2">
        <f>+Tabla323[[#This Row],[SALIDAS]]*Tabla323[[#This Row],[PRECIO]]</f>
        <v>0</v>
      </c>
      <c r="P445" s="2">
        <f>+Tabla323[[#This Row],[BALANCE INICIAL2]]+Tabla323[[#This Row],[ENTRADAS3]]-Tabla323[[#This Row],[SALIDAS4]]</f>
        <v>10800</v>
      </c>
    </row>
    <row r="446" spans="1:16">
      <c r="A446" s="39" t="s">
        <v>59</v>
      </c>
      <c r="B446" s="40" t="s">
        <v>880</v>
      </c>
      <c r="C446" s="52" t="s">
        <v>107</v>
      </c>
      <c r="D446" t="s">
        <v>739</v>
      </c>
      <c r="F446" s="55" t="s">
        <v>1345</v>
      </c>
      <c r="G446" s="9" t="s">
        <v>820</v>
      </c>
      <c r="H446">
        <v>1</v>
      </c>
      <c r="I446">
        <v>0</v>
      </c>
      <c r="J446" s="34">
        <v>0</v>
      </c>
      <c r="K446">
        <f>+Tabla323[[#This Row],[BALANCE INICIAL]]+Tabla323[[#This Row],[ENTRADAS]]-Tabla323[[#This Row],[SALIDAS]]</f>
        <v>1</v>
      </c>
      <c r="L446" s="2">
        <v>540</v>
      </c>
      <c r="M446" s="2">
        <f>+Tabla323[[#This Row],[BALANCE INICIAL]]*Tabla323[[#This Row],[PRECIO]]</f>
        <v>540</v>
      </c>
      <c r="N446" s="2">
        <f>+Tabla323[[#This Row],[ENTRADAS]]*Tabla323[[#This Row],[PRECIO]]</f>
        <v>0</v>
      </c>
      <c r="O446" s="2">
        <f>+Tabla323[[#This Row],[SALIDAS]]*Tabla323[[#This Row],[PRECIO]]</f>
        <v>0</v>
      </c>
      <c r="P446" s="2">
        <f>+Tabla323[[#This Row],[BALANCE INICIAL2]]+Tabla323[[#This Row],[ENTRADAS3]]-Tabla323[[#This Row],[SALIDAS4]]</f>
        <v>540</v>
      </c>
    </row>
    <row r="447" spans="1:16">
      <c r="A447" s="39" t="s">
        <v>59</v>
      </c>
      <c r="B447" s="40" t="s">
        <v>880</v>
      </c>
      <c r="C447" s="52" t="s">
        <v>107</v>
      </c>
      <c r="D447" t="s">
        <v>740</v>
      </c>
      <c r="F447" s="55" t="s">
        <v>1345</v>
      </c>
      <c r="G447" s="9" t="s">
        <v>820</v>
      </c>
      <c r="H447">
        <v>4</v>
      </c>
      <c r="I447">
        <v>0</v>
      </c>
      <c r="J447" s="34">
        <v>0</v>
      </c>
      <c r="K447">
        <f>+Tabla323[[#This Row],[BALANCE INICIAL]]+Tabla323[[#This Row],[ENTRADAS]]-Tabla323[[#This Row],[SALIDAS]]</f>
        <v>4</v>
      </c>
      <c r="L447" s="2">
        <v>650</v>
      </c>
      <c r="M447" s="2">
        <f>+Tabla323[[#This Row],[BALANCE INICIAL]]*Tabla323[[#This Row],[PRECIO]]</f>
        <v>2600</v>
      </c>
      <c r="N447" s="2">
        <f>+Tabla323[[#This Row],[ENTRADAS]]*Tabla323[[#This Row],[PRECIO]]</f>
        <v>0</v>
      </c>
      <c r="O447" s="2">
        <f>+Tabla323[[#This Row],[SALIDAS]]*Tabla323[[#This Row],[PRECIO]]</f>
        <v>0</v>
      </c>
      <c r="P447" s="2">
        <f>+Tabla323[[#This Row],[BALANCE INICIAL2]]+Tabla323[[#This Row],[ENTRADAS3]]-Tabla323[[#This Row],[SALIDAS4]]</f>
        <v>2600</v>
      </c>
    </row>
    <row r="448" spans="1:16">
      <c r="A448" s="39" t="s">
        <v>59</v>
      </c>
      <c r="B448" s="40" t="s">
        <v>880</v>
      </c>
      <c r="C448" s="52" t="s">
        <v>107</v>
      </c>
      <c r="D448" t="s">
        <v>741</v>
      </c>
      <c r="F448" s="55" t="s">
        <v>1345</v>
      </c>
      <c r="G448" s="9" t="s">
        <v>820</v>
      </c>
      <c r="H448">
        <v>1</v>
      </c>
      <c r="I448">
        <v>0</v>
      </c>
      <c r="J448" s="34">
        <v>0</v>
      </c>
      <c r="K448">
        <f>+Tabla323[[#This Row],[BALANCE INICIAL]]+Tabla323[[#This Row],[ENTRADAS]]-Tabla323[[#This Row],[SALIDAS]]</f>
        <v>1</v>
      </c>
      <c r="L448" s="2">
        <v>750</v>
      </c>
      <c r="M448" s="2">
        <f>+Tabla323[[#This Row],[BALANCE INICIAL]]*Tabla323[[#This Row],[PRECIO]]</f>
        <v>750</v>
      </c>
      <c r="N448" s="2">
        <f>+Tabla323[[#This Row],[ENTRADAS]]*Tabla323[[#This Row],[PRECIO]]</f>
        <v>0</v>
      </c>
      <c r="O448" s="2">
        <f>+Tabla323[[#This Row],[SALIDAS]]*Tabla323[[#This Row],[PRECIO]]</f>
        <v>0</v>
      </c>
      <c r="P448" s="2">
        <f>+Tabla323[[#This Row],[BALANCE INICIAL2]]+Tabla323[[#This Row],[ENTRADAS3]]-Tabla323[[#This Row],[SALIDAS4]]</f>
        <v>750</v>
      </c>
    </row>
    <row r="449" spans="1:16">
      <c r="A449" s="39" t="s">
        <v>59</v>
      </c>
      <c r="B449" s="40" t="s">
        <v>880</v>
      </c>
      <c r="C449" s="52" t="s">
        <v>107</v>
      </c>
      <c r="D449" t="s">
        <v>742</v>
      </c>
      <c r="F449" s="55" t="s">
        <v>1345</v>
      </c>
      <c r="G449" s="9" t="s">
        <v>820</v>
      </c>
      <c r="H449">
        <v>5</v>
      </c>
      <c r="I449">
        <v>0</v>
      </c>
      <c r="J449" s="34">
        <v>0</v>
      </c>
      <c r="K449">
        <f>+Tabla323[[#This Row],[BALANCE INICIAL]]+Tabla323[[#This Row],[ENTRADAS]]-Tabla323[[#This Row],[SALIDAS]]</f>
        <v>5</v>
      </c>
      <c r="L449" s="2">
        <v>600</v>
      </c>
      <c r="M449" s="2">
        <f>+Tabla323[[#This Row],[BALANCE INICIAL]]*Tabla323[[#This Row],[PRECIO]]</f>
        <v>3000</v>
      </c>
      <c r="N449" s="2">
        <f>+Tabla323[[#This Row],[ENTRADAS]]*Tabla323[[#This Row],[PRECIO]]</f>
        <v>0</v>
      </c>
      <c r="O449" s="2">
        <f>+Tabla323[[#This Row],[SALIDAS]]*Tabla323[[#This Row],[PRECIO]]</f>
        <v>0</v>
      </c>
      <c r="P449" s="2">
        <f>+Tabla323[[#This Row],[BALANCE INICIAL2]]+Tabla323[[#This Row],[ENTRADAS3]]-Tabla323[[#This Row],[SALIDAS4]]</f>
        <v>3000</v>
      </c>
    </row>
    <row r="450" spans="1:16">
      <c r="A450" s="39" t="s">
        <v>59</v>
      </c>
      <c r="B450" s="40" t="s">
        <v>880</v>
      </c>
      <c r="C450" s="52" t="s">
        <v>107</v>
      </c>
      <c r="D450" t="s">
        <v>743</v>
      </c>
      <c r="F450" s="55" t="s">
        <v>1345</v>
      </c>
      <c r="G450" s="9" t="s">
        <v>820</v>
      </c>
      <c r="H450">
        <v>1</v>
      </c>
      <c r="I450">
        <v>0</v>
      </c>
      <c r="J450" s="34">
        <v>0</v>
      </c>
      <c r="K450">
        <f>+Tabla323[[#This Row],[BALANCE INICIAL]]+Tabla323[[#This Row],[ENTRADAS]]-Tabla323[[#This Row],[SALIDAS]]</f>
        <v>1</v>
      </c>
      <c r="L450" s="2">
        <v>450</v>
      </c>
      <c r="M450" s="2">
        <f>+Tabla323[[#This Row],[BALANCE INICIAL]]*Tabla323[[#This Row],[PRECIO]]</f>
        <v>450</v>
      </c>
      <c r="N450" s="2">
        <f>+Tabla323[[#This Row],[ENTRADAS]]*Tabla323[[#This Row],[PRECIO]]</f>
        <v>0</v>
      </c>
      <c r="O450" s="2">
        <f>+Tabla323[[#This Row],[SALIDAS]]*Tabla323[[#This Row],[PRECIO]]</f>
        <v>0</v>
      </c>
      <c r="P450" s="2">
        <f>+Tabla323[[#This Row],[BALANCE INICIAL2]]+Tabla323[[#This Row],[ENTRADAS3]]-Tabla323[[#This Row],[SALIDAS4]]</f>
        <v>450</v>
      </c>
    </row>
    <row r="451" spans="1:16">
      <c r="A451" s="39" t="s">
        <v>59</v>
      </c>
      <c r="B451" s="40" t="s">
        <v>880</v>
      </c>
      <c r="C451" s="52" t="s">
        <v>107</v>
      </c>
      <c r="D451" t="s">
        <v>744</v>
      </c>
      <c r="F451" s="55" t="s">
        <v>1345</v>
      </c>
      <c r="G451" s="9" t="s">
        <v>820</v>
      </c>
      <c r="H451">
        <v>5</v>
      </c>
      <c r="I451">
        <v>0</v>
      </c>
      <c r="J451" s="34">
        <v>0</v>
      </c>
      <c r="K451">
        <f>+Tabla323[[#This Row],[BALANCE INICIAL]]+Tabla323[[#This Row],[ENTRADAS]]-Tabla323[[#This Row],[SALIDAS]]</f>
        <v>5</v>
      </c>
      <c r="L451" s="2">
        <v>400</v>
      </c>
      <c r="M451" s="2">
        <f>+Tabla323[[#This Row],[BALANCE INICIAL]]*Tabla323[[#This Row],[PRECIO]]</f>
        <v>2000</v>
      </c>
      <c r="N451" s="2">
        <f>+Tabla323[[#This Row],[ENTRADAS]]*Tabla323[[#This Row],[PRECIO]]</f>
        <v>0</v>
      </c>
      <c r="O451" s="2">
        <f>+Tabla323[[#This Row],[SALIDAS]]*Tabla323[[#This Row],[PRECIO]]</f>
        <v>0</v>
      </c>
      <c r="P451" s="2">
        <f>+Tabla323[[#This Row],[BALANCE INICIAL2]]+Tabla323[[#This Row],[ENTRADAS3]]-Tabla323[[#This Row],[SALIDAS4]]</f>
        <v>2000</v>
      </c>
    </row>
    <row r="452" spans="1:16">
      <c r="A452" s="39" t="s">
        <v>59</v>
      </c>
      <c r="B452" s="40" t="s">
        <v>880</v>
      </c>
      <c r="C452" s="52" t="s">
        <v>107</v>
      </c>
      <c r="D452" t="s">
        <v>745</v>
      </c>
      <c r="F452" s="55" t="s">
        <v>1345</v>
      </c>
      <c r="G452" s="9" t="s">
        <v>820</v>
      </c>
      <c r="H452">
        <v>6</v>
      </c>
      <c r="I452">
        <v>0</v>
      </c>
      <c r="J452" s="34">
        <v>0</v>
      </c>
      <c r="K452">
        <f>+Tabla323[[#This Row],[BALANCE INICIAL]]+Tabla323[[#This Row],[ENTRADAS]]-Tabla323[[#This Row],[SALIDAS]]</f>
        <v>6</v>
      </c>
      <c r="L452" s="2">
        <v>575</v>
      </c>
      <c r="M452" s="2">
        <f>+Tabla323[[#This Row],[BALANCE INICIAL]]*Tabla323[[#This Row],[PRECIO]]</f>
        <v>3450</v>
      </c>
      <c r="N452" s="2">
        <f>+Tabla323[[#This Row],[ENTRADAS]]*Tabla323[[#This Row],[PRECIO]]</f>
        <v>0</v>
      </c>
      <c r="O452" s="2">
        <f>+Tabla323[[#This Row],[SALIDAS]]*Tabla323[[#This Row],[PRECIO]]</f>
        <v>0</v>
      </c>
      <c r="P452" s="2">
        <f>+Tabla323[[#This Row],[BALANCE INICIAL2]]+Tabla323[[#This Row],[ENTRADAS3]]-Tabla323[[#This Row],[SALIDAS4]]</f>
        <v>3450</v>
      </c>
    </row>
    <row r="453" spans="1:16">
      <c r="A453" s="39" t="s">
        <v>59</v>
      </c>
      <c r="B453" s="40" t="s">
        <v>880</v>
      </c>
      <c r="C453" s="52" t="s">
        <v>107</v>
      </c>
      <c r="D453" t="s">
        <v>746</v>
      </c>
      <c r="F453" s="55" t="s">
        <v>1345</v>
      </c>
      <c r="G453" s="9" t="s">
        <v>820</v>
      </c>
      <c r="H453">
        <v>5</v>
      </c>
      <c r="I453">
        <v>0</v>
      </c>
      <c r="J453" s="34">
        <v>0</v>
      </c>
      <c r="K453">
        <f>+Tabla323[[#This Row],[BALANCE INICIAL]]+Tabla323[[#This Row],[ENTRADAS]]-Tabla323[[#This Row],[SALIDAS]]</f>
        <v>5</v>
      </c>
      <c r="L453" s="2">
        <v>495</v>
      </c>
      <c r="M453" s="2">
        <f>+Tabla323[[#This Row],[BALANCE INICIAL]]*Tabla323[[#This Row],[PRECIO]]</f>
        <v>2475</v>
      </c>
      <c r="N453" s="2">
        <f>+Tabla323[[#This Row],[ENTRADAS]]*Tabla323[[#This Row],[PRECIO]]</f>
        <v>0</v>
      </c>
      <c r="O453" s="2">
        <f>+Tabla323[[#This Row],[SALIDAS]]*Tabla323[[#This Row],[PRECIO]]</f>
        <v>0</v>
      </c>
      <c r="P453" s="2">
        <f>+Tabla323[[#This Row],[BALANCE INICIAL2]]+Tabla323[[#This Row],[ENTRADAS3]]-Tabla323[[#This Row],[SALIDAS4]]</f>
        <v>2475</v>
      </c>
    </row>
    <row r="454" spans="1:16">
      <c r="A454" s="39" t="s">
        <v>59</v>
      </c>
      <c r="B454" s="40" t="s">
        <v>880</v>
      </c>
      <c r="C454" s="52" t="s">
        <v>107</v>
      </c>
      <c r="D454" t="s">
        <v>747</v>
      </c>
      <c r="F454" s="55" t="s">
        <v>1345</v>
      </c>
      <c r="G454" s="9" t="s">
        <v>820</v>
      </c>
      <c r="H454">
        <v>6</v>
      </c>
      <c r="I454">
        <v>0</v>
      </c>
      <c r="J454" s="34">
        <v>0</v>
      </c>
      <c r="K454">
        <f>+Tabla323[[#This Row],[BALANCE INICIAL]]+Tabla323[[#This Row],[ENTRADAS]]-Tabla323[[#This Row],[SALIDAS]]</f>
        <v>6</v>
      </c>
      <c r="L454" s="2">
        <v>450</v>
      </c>
      <c r="M454" s="2">
        <f>+Tabla323[[#This Row],[BALANCE INICIAL]]*Tabla323[[#This Row],[PRECIO]]</f>
        <v>2700</v>
      </c>
      <c r="N454" s="2">
        <f>+Tabla323[[#This Row],[ENTRADAS]]*Tabla323[[#This Row],[PRECIO]]</f>
        <v>0</v>
      </c>
      <c r="O454" s="2">
        <f>+Tabla323[[#This Row],[SALIDAS]]*Tabla323[[#This Row],[PRECIO]]</f>
        <v>0</v>
      </c>
      <c r="P454" s="2">
        <f>+Tabla323[[#This Row],[BALANCE INICIAL2]]+Tabla323[[#This Row],[ENTRADAS3]]-Tabla323[[#This Row],[SALIDAS4]]</f>
        <v>2700</v>
      </c>
    </row>
    <row r="455" spans="1:16">
      <c r="A455" s="39" t="s">
        <v>59</v>
      </c>
      <c r="B455" s="40" t="s">
        <v>880</v>
      </c>
      <c r="C455" s="52" t="s">
        <v>107</v>
      </c>
      <c r="D455" t="s">
        <v>748</v>
      </c>
      <c r="F455" s="55" t="s">
        <v>1345</v>
      </c>
      <c r="G455" s="9" t="s">
        <v>820</v>
      </c>
      <c r="H455">
        <v>2</v>
      </c>
      <c r="I455">
        <v>0</v>
      </c>
      <c r="J455" s="34">
        <v>0</v>
      </c>
      <c r="K455">
        <f>+Tabla323[[#This Row],[BALANCE INICIAL]]+Tabla323[[#This Row],[ENTRADAS]]-Tabla323[[#This Row],[SALIDAS]]</f>
        <v>2</v>
      </c>
      <c r="L455" s="2">
        <v>2144</v>
      </c>
      <c r="M455" s="2">
        <f>+Tabla323[[#This Row],[BALANCE INICIAL]]*Tabla323[[#This Row],[PRECIO]]</f>
        <v>4288</v>
      </c>
      <c r="N455" s="2">
        <f>+Tabla323[[#This Row],[ENTRADAS]]*Tabla323[[#This Row],[PRECIO]]</f>
        <v>0</v>
      </c>
      <c r="O455" s="2">
        <f>+Tabla323[[#This Row],[SALIDAS]]*Tabla323[[#This Row],[PRECIO]]</f>
        <v>0</v>
      </c>
      <c r="P455" s="2">
        <f>+Tabla323[[#This Row],[BALANCE INICIAL2]]+Tabla323[[#This Row],[ENTRADAS3]]-Tabla323[[#This Row],[SALIDAS4]]</f>
        <v>4288</v>
      </c>
    </row>
    <row r="456" spans="1:16">
      <c r="A456" s="39" t="s">
        <v>59</v>
      </c>
      <c r="B456" s="40" t="s">
        <v>880</v>
      </c>
      <c r="C456" s="52" t="s">
        <v>107</v>
      </c>
      <c r="D456" t="s">
        <v>749</v>
      </c>
      <c r="F456" s="55" t="s">
        <v>1345</v>
      </c>
      <c r="G456" s="9" t="s">
        <v>820</v>
      </c>
      <c r="H456">
        <v>21</v>
      </c>
      <c r="I456">
        <v>0</v>
      </c>
      <c r="J456" s="34">
        <v>0</v>
      </c>
      <c r="K456">
        <f>+Tabla323[[#This Row],[BALANCE INICIAL]]+Tabla323[[#This Row],[ENTRADAS]]-Tabla323[[#This Row],[SALIDAS]]</f>
        <v>21</v>
      </c>
      <c r="L456" s="2">
        <v>190</v>
      </c>
      <c r="M456" s="2">
        <f>+Tabla323[[#This Row],[BALANCE INICIAL]]*Tabla323[[#This Row],[PRECIO]]</f>
        <v>3990</v>
      </c>
      <c r="N456" s="2">
        <f>+Tabla323[[#This Row],[ENTRADAS]]*Tabla323[[#This Row],[PRECIO]]</f>
        <v>0</v>
      </c>
      <c r="O456" s="2">
        <f>+Tabla323[[#This Row],[SALIDAS]]*Tabla323[[#This Row],[PRECIO]]</f>
        <v>0</v>
      </c>
      <c r="P456" s="2">
        <f>+Tabla323[[#This Row],[BALANCE INICIAL2]]+Tabla323[[#This Row],[ENTRADAS3]]-Tabla323[[#This Row],[SALIDAS4]]</f>
        <v>3990</v>
      </c>
    </row>
    <row r="457" spans="1:16">
      <c r="A457" s="39" t="s">
        <v>59</v>
      </c>
      <c r="B457" s="40" t="s">
        <v>880</v>
      </c>
      <c r="C457" s="52" t="s">
        <v>107</v>
      </c>
      <c r="D457" t="s">
        <v>750</v>
      </c>
      <c r="F457" s="55" t="s">
        <v>1345</v>
      </c>
      <c r="G457" s="9" t="s">
        <v>820</v>
      </c>
      <c r="H457">
        <v>3</v>
      </c>
      <c r="I457">
        <v>0</v>
      </c>
      <c r="J457" s="34">
        <v>0</v>
      </c>
      <c r="K457">
        <f>+Tabla323[[#This Row],[BALANCE INICIAL]]+Tabla323[[#This Row],[ENTRADAS]]-Tabla323[[#This Row],[SALIDAS]]</f>
        <v>3</v>
      </c>
      <c r="L457" s="2">
        <v>350</v>
      </c>
      <c r="M457" s="2">
        <f>+Tabla323[[#This Row],[BALANCE INICIAL]]*Tabla323[[#This Row],[PRECIO]]</f>
        <v>1050</v>
      </c>
      <c r="N457" s="2">
        <f>+Tabla323[[#This Row],[ENTRADAS]]*Tabla323[[#This Row],[PRECIO]]</f>
        <v>0</v>
      </c>
      <c r="O457" s="2">
        <f>+Tabla323[[#This Row],[SALIDAS]]*Tabla323[[#This Row],[PRECIO]]</f>
        <v>0</v>
      </c>
      <c r="P457" s="2">
        <f>+Tabla323[[#This Row],[BALANCE INICIAL2]]+Tabla323[[#This Row],[ENTRADAS3]]-Tabla323[[#This Row],[SALIDAS4]]</f>
        <v>1050</v>
      </c>
    </row>
    <row r="458" spans="1:16">
      <c r="A458" s="39" t="s">
        <v>26</v>
      </c>
      <c r="B458" s="40" t="s">
        <v>887</v>
      </c>
      <c r="C458" s="52" t="s">
        <v>70</v>
      </c>
      <c r="D458" t="s">
        <v>1435</v>
      </c>
      <c r="F458" s="55" t="s">
        <v>1345</v>
      </c>
      <c r="G458" s="9" t="s">
        <v>820</v>
      </c>
      <c r="H458">
        <v>4</v>
      </c>
      <c r="I458">
        <v>0</v>
      </c>
      <c r="J458" s="34">
        <v>0</v>
      </c>
      <c r="K458">
        <f>+Tabla323[[#This Row],[BALANCE INICIAL]]+Tabla323[[#This Row],[ENTRADAS]]-Tabla323[[#This Row],[SALIDAS]]</f>
        <v>4</v>
      </c>
      <c r="L458" s="2">
        <v>1450</v>
      </c>
      <c r="M458" s="2">
        <f>+Tabla323[[#This Row],[BALANCE INICIAL]]*Tabla323[[#This Row],[PRECIO]]</f>
        <v>5800</v>
      </c>
      <c r="N458" s="2">
        <f>+Tabla323[[#This Row],[ENTRADAS]]*Tabla323[[#This Row],[PRECIO]]</f>
        <v>0</v>
      </c>
      <c r="O458" s="2">
        <f>+Tabla323[[#This Row],[SALIDAS]]*Tabla323[[#This Row],[PRECIO]]</f>
        <v>0</v>
      </c>
      <c r="P458" s="2">
        <f>+Tabla323[[#This Row],[BALANCE INICIAL2]]+Tabla323[[#This Row],[ENTRADAS3]]-Tabla323[[#This Row],[SALIDAS4]]</f>
        <v>5800</v>
      </c>
    </row>
    <row r="459" spans="1:16" ht="13.5" customHeight="1">
      <c r="A459" s="39" t="s">
        <v>26</v>
      </c>
      <c r="B459" s="40" t="s">
        <v>887</v>
      </c>
      <c r="C459" s="52" t="s">
        <v>70</v>
      </c>
      <c r="D459" t="s">
        <v>1041</v>
      </c>
      <c r="E459" t="s">
        <v>1048</v>
      </c>
      <c r="F459" s="55" t="s">
        <v>1345</v>
      </c>
      <c r="G459" s="9" t="s">
        <v>820</v>
      </c>
      <c r="H459">
        <v>4</v>
      </c>
      <c r="I459">
        <v>0</v>
      </c>
      <c r="J459" s="34">
        <v>0</v>
      </c>
      <c r="K459">
        <f>+Tabla323[[#This Row],[BALANCE INICIAL]]+Tabla323[[#This Row],[ENTRADAS]]-Tabla323[[#This Row],[SALIDAS]]</f>
        <v>4</v>
      </c>
      <c r="L459" s="2">
        <v>1550</v>
      </c>
      <c r="M459" s="2">
        <f>+Tabla323[[#This Row],[BALANCE INICIAL]]*Tabla323[[#This Row],[PRECIO]]</f>
        <v>6200</v>
      </c>
      <c r="N459" s="2">
        <f>+Tabla323[[#This Row],[ENTRADAS]]*Tabla323[[#This Row],[PRECIO]]</f>
        <v>0</v>
      </c>
      <c r="O459" s="2">
        <f>+Tabla323[[#This Row],[SALIDAS]]*Tabla323[[#This Row],[PRECIO]]</f>
        <v>0</v>
      </c>
      <c r="P459" s="2">
        <f>+Tabla323[[#This Row],[BALANCE INICIAL2]]+Tabla323[[#This Row],[ENTRADAS3]]-Tabla323[[#This Row],[SALIDAS4]]</f>
        <v>6200</v>
      </c>
    </row>
    <row r="460" spans="1:16" ht="15.75" customHeight="1">
      <c r="A460" s="39" t="s">
        <v>26</v>
      </c>
      <c r="B460" s="40" t="s">
        <v>887</v>
      </c>
      <c r="C460" s="52" t="s">
        <v>70</v>
      </c>
      <c r="D460" t="s">
        <v>1042</v>
      </c>
      <c r="E460" t="s">
        <v>1048</v>
      </c>
      <c r="F460" s="55" t="s">
        <v>1345</v>
      </c>
      <c r="G460" s="9" t="s">
        <v>820</v>
      </c>
      <c r="H460">
        <v>1</v>
      </c>
      <c r="I460">
        <v>0</v>
      </c>
      <c r="J460" s="34">
        <v>0</v>
      </c>
      <c r="K460">
        <f>+Tabla323[[#This Row],[BALANCE INICIAL]]+Tabla323[[#This Row],[ENTRADAS]]-Tabla323[[#This Row],[SALIDAS]]</f>
        <v>1</v>
      </c>
      <c r="L460" s="2">
        <v>1600</v>
      </c>
      <c r="M460" s="2">
        <f>+Tabla323[[#This Row],[BALANCE INICIAL]]*Tabla323[[#This Row],[PRECIO]]</f>
        <v>1600</v>
      </c>
      <c r="N460" s="2">
        <f>+Tabla323[[#This Row],[ENTRADAS]]*Tabla323[[#This Row],[PRECIO]]</f>
        <v>0</v>
      </c>
      <c r="O460" s="2">
        <f>+Tabla323[[#This Row],[SALIDAS]]*Tabla323[[#This Row],[PRECIO]]</f>
        <v>0</v>
      </c>
      <c r="P460" s="2">
        <f>+Tabla323[[#This Row],[BALANCE INICIAL2]]+Tabla323[[#This Row],[ENTRADAS3]]-Tabla323[[#This Row],[SALIDAS4]]</f>
        <v>1600</v>
      </c>
    </row>
    <row r="461" spans="1:16">
      <c r="A461" s="39" t="s">
        <v>59</v>
      </c>
      <c r="B461" s="40" t="s">
        <v>880</v>
      </c>
      <c r="C461" s="52" t="s">
        <v>107</v>
      </c>
      <c r="D461" t="s">
        <v>751</v>
      </c>
      <c r="F461" s="55" t="s">
        <v>1345</v>
      </c>
      <c r="G461" s="9" t="s">
        <v>820</v>
      </c>
      <c r="H461">
        <v>23</v>
      </c>
      <c r="I461">
        <v>0</v>
      </c>
      <c r="J461" s="34">
        <v>0</v>
      </c>
      <c r="K461">
        <f>+Tabla323[[#This Row],[BALANCE INICIAL]]+Tabla323[[#This Row],[ENTRADAS]]-Tabla323[[#This Row],[SALIDAS]]</f>
        <v>23</v>
      </c>
      <c r="L461" s="2">
        <v>75</v>
      </c>
      <c r="M461" s="2">
        <f>+Tabla323[[#This Row],[BALANCE INICIAL]]*Tabla323[[#This Row],[PRECIO]]</f>
        <v>1725</v>
      </c>
      <c r="N461" s="2">
        <f>+Tabla323[[#This Row],[ENTRADAS]]*Tabla323[[#This Row],[PRECIO]]</f>
        <v>0</v>
      </c>
      <c r="O461" s="2">
        <f>+Tabla323[[#This Row],[SALIDAS]]*Tabla323[[#This Row],[PRECIO]]</f>
        <v>0</v>
      </c>
      <c r="P461" s="2">
        <f>+Tabla323[[#This Row],[BALANCE INICIAL2]]+Tabla323[[#This Row],[ENTRADAS3]]-Tabla323[[#This Row],[SALIDAS4]]</f>
        <v>1725</v>
      </c>
    </row>
    <row r="462" spans="1:16">
      <c r="A462" s="9" t="s">
        <v>29</v>
      </c>
      <c r="B462" s="47" t="s">
        <v>878</v>
      </c>
      <c r="C462" s="50" t="s">
        <v>102</v>
      </c>
      <c r="D462" t="s">
        <v>600</v>
      </c>
      <c r="F462" s="55" t="s">
        <v>1345</v>
      </c>
      <c r="G462" s="9" t="s">
        <v>834</v>
      </c>
      <c r="H462">
        <v>2</v>
      </c>
      <c r="I462">
        <v>0</v>
      </c>
      <c r="J462" s="34">
        <v>0</v>
      </c>
      <c r="K462">
        <f>+Tabla323[[#This Row],[BALANCE INICIAL]]+Tabla323[[#This Row],[ENTRADAS]]-Tabla323[[#This Row],[SALIDAS]]</f>
        <v>2</v>
      </c>
      <c r="L462" s="2">
        <v>40.5</v>
      </c>
      <c r="M462" s="2">
        <f>+Tabla323[[#This Row],[BALANCE INICIAL]]*Tabla323[[#This Row],[PRECIO]]</f>
        <v>81</v>
      </c>
      <c r="N462" s="2">
        <f>+Tabla323[[#This Row],[ENTRADAS]]*Tabla323[[#This Row],[PRECIO]]</f>
        <v>0</v>
      </c>
      <c r="O462" s="2">
        <f>+Tabla323[[#This Row],[SALIDAS]]*Tabla323[[#This Row],[PRECIO]]</f>
        <v>0</v>
      </c>
      <c r="P462" s="2">
        <f>+Tabla323[[#This Row],[BALANCE INICIAL2]]+Tabla323[[#This Row],[ENTRADAS3]]-Tabla323[[#This Row],[SALIDAS4]]</f>
        <v>81</v>
      </c>
    </row>
    <row r="463" spans="1:16">
      <c r="A463" s="39" t="s">
        <v>1141</v>
      </c>
      <c r="B463" s="40" t="s">
        <v>1142</v>
      </c>
      <c r="C463" s="52" t="s">
        <v>1143</v>
      </c>
      <c r="D463" t="s">
        <v>1226</v>
      </c>
      <c r="F463" s="55" t="s">
        <v>1345</v>
      </c>
      <c r="G463" s="9" t="s">
        <v>820</v>
      </c>
      <c r="H463">
        <v>30</v>
      </c>
      <c r="I463">
        <v>0</v>
      </c>
      <c r="J463" s="34">
        <v>0</v>
      </c>
      <c r="K463">
        <f>+Tabla323[[#This Row],[BALANCE INICIAL]]+Tabla323[[#This Row],[ENTRADAS]]-Tabla323[[#This Row],[SALIDAS]]</f>
        <v>30</v>
      </c>
      <c r="L463" s="2">
        <v>336.04</v>
      </c>
      <c r="M463" s="2">
        <f>+Tabla323[[#This Row],[BALANCE INICIAL]]*Tabla323[[#This Row],[PRECIO]]</f>
        <v>10081.200000000001</v>
      </c>
      <c r="N463" s="2">
        <f>+Tabla323[[#This Row],[ENTRADAS]]*Tabla323[[#This Row],[PRECIO]]</f>
        <v>0</v>
      </c>
      <c r="O463" s="2">
        <f>+Tabla323[[#This Row],[SALIDAS]]*Tabla323[[#This Row],[PRECIO]]</f>
        <v>0</v>
      </c>
      <c r="P463" s="2">
        <f>+Tabla323[[#This Row],[BALANCE INICIAL2]]+Tabla323[[#This Row],[ENTRADAS3]]-Tabla323[[#This Row],[SALIDAS4]]</f>
        <v>10081.200000000001</v>
      </c>
    </row>
    <row r="464" spans="1:16" ht="15" customHeight="1">
      <c r="A464" s="39" t="s">
        <v>1145</v>
      </c>
      <c r="B464" s="40" t="s">
        <v>885</v>
      </c>
      <c r="C464" s="52" t="s">
        <v>1146</v>
      </c>
      <c r="D464" t="s">
        <v>1227</v>
      </c>
      <c r="F464" s="55" t="s">
        <v>1345</v>
      </c>
      <c r="G464" s="9" t="s">
        <v>820</v>
      </c>
      <c r="H464">
        <v>2</v>
      </c>
      <c r="I464">
        <v>0</v>
      </c>
      <c r="J464" s="34">
        <v>0</v>
      </c>
      <c r="K464">
        <f>+Tabla323[[#This Row],[BALANCE INICIAL]]+Tabla323[[#This Row],[ENTRADAS]]-Tabla323[[#This Row],[SALIDAS]]</f>
        <v>2</v>
      </c>
      <c r="L464" s="2">
        <v>25000</v>
      </c>
      <c r="M464" s="2">
        <f>+Tabla323[[#This Row],[BALANCE INICIAL]]*Tabla323[[#This Row],[PRECIO]]</f>
        <v>50000</v>
      </c>
      <c r="N464" s="2">
        <f>+Tabla323[[#This Row],[ENTRADAS]]*Tabla323[[#This Row],[PRECIO]]</f>
        <v>0</v>
      </c>
      <c r="O464" s="2">
        <f>+Tabla323[[#This Row],[SALIDAS]]*Tabla323[[#This Row],[PRECIO]]</f>
        <v>0</v>
      </c>
      <c r="P464" s="2">
        <f>+Tabla323[[#This Row],[BALANCE INICIAL2]]+Tabla323[[#This Row],[ENTRADAS3]]-Tabla323[[#This Row],[SALIDAS4]]</f>
        <v>50000</v>
      </c>
    </row>
    <row r="465" spans="1:16" ht="13.5" customHeight="1">
      <c r="A465" s="39" t="s">
        <v>49</v>
      </c>
      <c r="B465" s="40" t="s">
        <v>899</v>
      </c>
      <c r="C465" s="52" t="s">
        <v>1010</v>
      </c>
      <c r="D465" t="s">
        <v>1011</v>
      </c>
      <c r="E465" t="s">
        <v>1012</v>
      </c>
      <c r="F465" s="55" t="s">
        <v>1345</v>
      </c>
      <c r="G465" s="9" t="s">
        <v>820</v>
      </c>
      <c r="H465">
        <v>4</v>
      </c>
      <c r="I465">
        <v>0</v>
      </c>
      <c r="J465" s="34">
        <v>0</v>
      </c>
      <c r="K465">
        <f>+Tabla323[[#This Row],[BALANCE INICIAL]]+Tabla323[[#This Row],[ENTRADAS]]-Tabla323[[#This Row],[SALIDAS]]</f>
        <v>4</v>
      </c>
      <c r="L465" s="2">
        <v>4341</v>
      </c>
      <c r="M465" s="2">
        <f>+Tabla323[[#This Row],[BALANCE INICIAL]]*Tabla323[[#This Row],[PRECIO]]</f>
        <v>17364</v>
      </c>
      <c r="N465" s="2">
        <f>+Tabla323[[#This Row],[ENTRADAS]]*Tabla323[[#This Row],[PRECIO]]</f>
        <v>0</v>
      </c>
      <c r="O465" s="2">
        <f>+Tabla323[[#This Row],[SALIDAS]]*Tabla323[[#This Row],[PRECIO]]</f>
        <v>0</v>
      </c>
      <c r="P465" s="2">
        <f>+Tabla323[[#This Row],[BALANCE INICIAL2]]+Tabla323[[#This Row],[ENTRADAS3]]-Tabla323[[#This Row],[SALIDAS4]]</f>
        <v>17364</v>
      </c>
    </row>
    <row r="466" spans="1:16">
      <c r="A466" s="39" t="s">
        <v>49</v>
      </c>
      <c r="B466" s="40" t="s">
        <v>899</v>
      </c>
      <c r="C466" s="52" t="s">
        <v>1010</v>
      </c>
      <c r="D466" t="s">
        <v>1228</v>
      </c>
      <c r="F466" s="55" t="s">
        <v>1345</v>
      </c>
      <c r="G466" s="9" t="s">
        <v>820</v>
      </c>
      <c r="H466">
        <v>4</v>
      </c>
      <c r="I466">
        <v>0</v>
      </c>
      <c r="J466" s="34">
        <v>0</v>
      </c>
      <c r="K466">
        <f>+Tabla323[[#This Row],[BALANCE INICIAL]]+Tabla323[[#This Row],[ENTRADAS]]-Tabla323[[#This Row],[SALIDAS]]</f>
        <v>4</v>
      </c>
      <c r="L466" s="2">
        <v>6750</v>
      </c>
      <c r="M466" s="2">
        <f>+Tabla323[[#This Row],[BALANCE INICIAL]]*Tabla323[[#This Row],[PRECIO]]</f>
        <v>27000</v>
      </c>
      <c r="N466" s="2">
        <f>+Tabla323[[#This Row],[ENTRADAS]]*Tabla323[[#This Row],[PRECIO]]</f>
        <v>0</v>
      </c>
      <c r="O466" s="2">
        <f>+Tabla323[[#This Row],[SALIDAS]]*Tabla323[[#This Row],[PRECIO]]</f>
        <v>0</v>
      </c>
      <c r="P466" s="2">
        <f>+Tabla323[[#This Row],[BALANCE INICIAL2]]+Tabla323[[#This Row],[ENTRADAS3]]-Tabla323[[#This Row],[SALIDAS4]]</f>
        <v>27000</v>
      </c>
    </row>
    <row r="467" spans="1:16">
      <c r="A467" s="39" t="s">
        <v>49</v>
      </c>
      <c r="B467" s="40" t="s">
        <v>899</v>
      </c>
      <c r="C467" s="52" t="s">
        <v>1010</v>
      </c>
      <c r="D467" t="s">
        <v>1229</v>
      </c>
      <c r="F467" s="55" t="s">
        <v>1345</v>
      </c>
      <c r="G467" s="9" t="s">
        <v>820</v>
      </c>
      <c r="H467">
        <v>6</v>
      </c>
      <c r="I467">
        <v>0</v>
      </c>
      <c r="J467" s="34">
        <v>0</v>
      </c>
      <c r="K467">
        <f>+Tabla323[[#This Row],[BALANCE INICIAL]]+Tabla323[[#This Row],[ENTRADAS]]-Tabla323[[#This Row],[SALIDAS]]</f>
        <v>6</v>
      </c>
      <c r="L467" s="2">
        <v>8430</v>
      </c>
      <c r="M467" s="2">
        <f>+Tabla323[[#This Row],[BALANCE INICIAL]]*Tabla323[[#This Row],[PRECIO]]</f>
        <v>50580</v>
      </c>
      <c r="N467" s="2">
        <f>+Tabla323[[#This Row],[ENTRADAS]]*Tabla323[[#This Row],[PRECIO]]</f>
        <v>0</v>
      </c>
      <c r="O467" s="2">
        <f>+Tabla323[[#This Row],[SALIDAS]]*Tabla323[[#This Row],[PRECIO]]</f>
        <v>0</v>
      </c>
      <c r="P467" s="2">
        <f>+Tabla323[[#This Row],[BALANCE INICIAL2]]+Tabla323[[#This Row],[ENTRADAS3]]-Tabla323[[#This Row],[SALIDAS4]]</f>
        <v>50580</v>
      </c>
    </row>
    <row r="468" spans="1:16">
      <c r="A468" s="39" t="s">
        <v>49</v>
      </c>
      <c r="B468" s="40" t="s">
        <v>899</v>
      </c>
      <c r="C468" s="52" t="s">
        <v>1010</v>
      </c>
      <c r="D468" t="s">
        <v>1230</v>
      </c>
      <c r="F468" s="55" t="s">
        <v>1345</v>
      </c>
      <c r="G468" s="9" t="s">
        <v>820</v>
      </c>
      <c r="H468">
        <v>2</v>
      </c>
      <c r="I468">
        <v>0</v>
      </c>
      <c r="J468" s="34">
        <v>0</v>
      </c>
      <c r="K468">
        <f>+Tabla323[[#This Row],[BALANCE INICIAL]]+Tabla323[[#This Row],[ENTRADAS]]-Tabla323[[#This Row],[SALIDAS]]</f>
        <v>2</v>
      </c>
      <c r="L468" s="2">
        <v>9157</v>
      </c>
      <c r="M468" s="2">
        <f>+Tabla323[[#This Row],[BALANCE INICIAL]]*Tabla323[[#This Row],[PRECIO]]</f>
        <v>18314</v>
      </c>
      <c r="N468" s="2">
        <f>+Tabla323[[#This Row],[ENTRADAS]]*Tabla323[[#This Row],[PRECIO]]</f>
        <v>0</v>
      </c>
      <c r="O468" s="2">
        <f>+Tabla323[[#This Row],[SALIDAS]]*Tabla323[[#This Row],[PRECIO]]</f>
        <v>0</v>
      </c>
      <c r="P468" s="2">
        <f>+Tabla323[[#This Row],[BALANCE INICIAL2]]+Tabla323[[#This Row],[ENTRADAS3]]-Tabla323[[#This Row],[SALIDAS4]]</f>
        <v>18314</v>
      </c>
    </row>
    <row r="469" spans="1:16">
      <c r="A469" s="39" t="s">
        <v>41</v>
      </c>
      <c r="B469" s="40" t="s">
        <v>890</v>
      </c>
      <c r="C469" s="52" t="s">
        <v>87</v>
      </c>
      <c r="D469" t="s">
        <v>1465</v>
      </c>
      <c r="F469" s="55" t="s">
        <v>1345</v>
      </c>
      <c r="G469" s="9" t="s">
        <v>820</v>
      </c>
      <c r="H469">
        <v>88</v>
      </c>
      <c r="I469">
        <v>0</v>
      </c>
      <c r="J469" s="34">
        <v>0</v>
      </c>
      <c r="K469">
        <f>+Tabla323[[#This Row],[BALANCE INICIAL]]+Tabla323[[#This Row],[ENTRADAS]]-Tabla323[[#This Row],[SALIDAS]]</f>
        <v>88</v>
      </c>
      <c r="L469" s="2">
        <v>218</v>
      </c>
      <c r="M469" s="2">
        <f>+Tabla323[[#This Row],[BALANCE INICIAL]]*Tabla323[[#This Row],[PRECIO]]</f>
        <v>19184</v>
      </c>
      <c r="N469" s="2">
        <f>+Tabla323[[#This Row],[ENTRADAS]]*Tabla323[[#This Row],[PRECIO]]</f>
        <v>0</v>
      </c>
      <c r="O469" s="2">
        <f>+Tabla323[[#This Row],[SALIDAS]]*Tabla323[[#This Row],[PRECIO]]</f>
        <v>0</v>
      </c>
      <c r="P469" s="2">
        <f>+Tabla323[[#This Row],[BALANCE INICIAL2]]+Tabla323[[#This Row],[ENTRADAS3]]-Tabla323[[#This Row],[SALIDAS4]]</f>
        <v>19184</v>
      </c>
    </row>
    <row r="470" spans="1:16">
      <c r="A470" s="9" t="s">
        <v>29</v>
      </c>
      <c r="B470" s="47" t="s">
        <v>878</v>
      </c>
      <c r="C470" s="50" t="s">
        <v>102</v>
      </c>
      <c r="D470" t="s">
        <v>601</v>
      </c>
      <c r="F470" s="55" t="s">
        <v>1345</v>
      </c>
      <c r="G470" s="9" t="s">
        <v>870</v>
      </c>
      <c r="H470">
        <v>2</v>
      </c>
      <c r="I470">
        <v>0</v>
      </c>
      <c r="J470" s="34">
        <v>0</v>
      </c>
      <c r="K470">
        <f>+Tabla323[[#This Row],[BALANCE INICIAL]]+Tabla323[[#This Row],[ENTRADAS]]-Tabla323[[#This Row],[SALIDAS]]</f>
        <v>2</v>
      </c>
      <c r="L470" s="2">
        <v>780</v>
      </c>
      <c r="M470" s="2">
        <f>+Tabla323[[#This Row],[BALANCE INICIAL]]*Tabla323[[#This Row],[PRECIO]]</f>
        <v>1560</v>
      </c>
      <c r="N470" s="2">
        <f>+Tabla323[[#This Row],[ENTRADAS]]*Tabla323[[#This Row],[PRECIO]]</f>
        <v>0</v>
      </c>
      <c r="O470" s="2">
        <f>+Tabla323[[#This Row],[SALIDAS]]*Tabla323[[#This Row],[PRECIO]]</f>
        <v>0</v>
      </c>
      <c r="P470" s="2">
        <f>+Tabla323[[#This Row],[BALANCE INICIAL2]]+Tabla323[[#This Row],[ENTRADAS3]]-Tabla323[[#This Row],[SALIDAS4]]</f>
        <v>1560</v>
      </c>
    </row>
    <row r="471" spans="1:16">
      <c r="A471" s="39" t="s">
        <v>59</v>
      </c>
      <c r="B471" s="40" t="s">
        <v>880</v>
      </c>
      <c r="C471" s="52" t="s">
        <v>107</v>
      </c>
      <c r="D471" t="s">
        <v>752</v>
      </c>
      <c r="F471" s="55" t="s">
        <v>1345</v>
      </c>
      <c r="G471" s="9" t="s">
        <v>820</v>
      </c>
      <c r="H471">
        <v>7</v>
      </c>
      <c r="I471">
        <v>0</v>
      </c>
      <c r="J471" s="34">
        <v>0</v>
      </c>
      <c r="K471">
        <f>+Tabla323[[#This Row],[BALANCE INICIAL]]+Tabla323[[#This Row],[ENTRADAS]]-Tabla323[[#This Row],[SALIDAS]]</f>
        <v>7</v>
      </c>
      <c r="L471" s="2">
        <v>1350</v>
      </c>
      <c r="M471" s="2">
        <f>+Tabla323[[#This Row],[BALANCE INICIAL]]*Tabla323[[#This Row],[PRECIO]]</f>
        <v>9450</v>
      </c>
      <c r="N471" s="2">
        <f>+Tabla323[[#This Row],[ENTRADAS]]*Tabla323[[#This Row],[PRECIO]]</f>
        <v>0</v>
      </c>
      <c r="O471" s="2">
        <f>+Tabla323[[#This Row],[SALIDAS]]*Tabla323[[#This Row],[PRECIO]]</f>
        <v>0</v>
      </c>
      <c r="P471" s="2">
        <f>+Tabla323[[#This Row],[BALANCE INICIAL2]]+Tabla323[[#This Row],[ENTRADAS3]]-Tabla323[[#This Row],[SALIDAS4]]</f>
        <v>9450</v>
      </c>
    </row>
    <row r="472" spans="1:16">
      <c r="A472" s="39" t="s">
        <v>59</v>
      </c>
      <c r="B472" s="40" t="s">
        <v>880</v>
      </c>
      <c r="C472" s="52" t="s">
        <v>107</v>
      </c>
      <c r="D472" t="s">
        <v>753</v>
      </c>
      <c r="F472" s="55" t="s">
        <v>1345</v>
      </c>
      <c r="G472" s="9" t="s">
        <v>820</v>
      </c>
      <c r="H472">
        <v>10</v>
      </c>
      <c r="I472">
        <v>0</v>
      </c>
      <c r="J472" s="34">
        <v>0</v>
      </c>
      <c r="K472">
        <f>+Tabla323[[#This Row],[BALANCE INICIAL]]+Tabla323[[#This Row],[ENTRADAS]]-Tabla323[[#This Row],[SALIDAS]]</f>
        <v>10</v>
      </c>
      <c r="L472" s="2">
        <v>1450</v>
      </c>
      <c r="M472" s="2">
        <f>+Tabla323[[#This Row],[BALANCE INICIAL]]*Tabla323[[#This Row],[PRECIO]]</f>
        <v>14500</v>
      </c>
      <c r="N472" s="2">
        <f>+Tabla323[[#This Row],[ENTRADAS]]*Tabla323[[#This Row],[PRECIO]]</f>
        <v>0</v>
      </c>
      <c r="O472" s="2">
        <f>+Tabla323[[#This Row],[SALIDAS]]*Tabla323[[#This Row],[PRECIO]]</f>
        <v>0</v>
      </c>
      <c r="P472" s="2">
        <f>+Tabla323[[#This Row],[BALANCE INICIAL2]]+Tabla323[[#This Row],[ENTRADAS3]]-Tabla323[[#This Row],[SALIDAS4]]</f>
        <v>14500</v>
      </c>
    </row>
    <row r="473" spans="1:16">
      <c r="A473" s="39" t="s">
        <v>28</v>
      </c>
      <c r="B473" s="40" t="s">
        <v>884</v>
      </c>
      <c r="C473" s="52" t="s">
        <v>74</v>
      </c>
      <c r="D473" t="s">
        <v>1221</v>
      </c>
      <c r="F473" s="55" t="s">
        <v>1345</v>
      </c>
      <c r="G473" s="9" t="s">
        <v>820</v>
      </c>
      <c r="H473">
        <v>10</v>
      </c>
      <c r="I473">
        <v>0</v>
      </c>
      <c r="J473" s="34">
        <v>0</v>
      </c>
      <c r="K473">
        <f>+Tabla323[[#This Row],[BALANCE INICIAL]]+Tabla323[[#This Row],[ENTRADAS]]-Tabla323[[#This Row],[SALIDAS]]</f>
        <v>10</v>
      </c>
      <c r="L473" s="2">
        <v>466.1</v>
      </c>
      <c r="M473" s="2">
        <f>+Tabla323[[#This Row],[BALANCE INICIAL]]*Tabla323[[#This Row],[PRECIO]]</f>
        <v>4661</v>
      </c>
      <c r="N473" s="2">
        <f>+Tabla323[[#This Row],[ENTRADAS]]*Tabla323[[#This Row],[PRECIO]]</f>
        <v>0</v>
      </c>
      <c r="O473" s="2">
        <f>+Tabla323[[#This Row],[SALIDAS]]*Tabla323[[#This Row],[PRECIO]]</f>
        <v>0</v>
      </c>
      <c r="P473" s="2">
        <f>+Tabla323[[#This Row],[BALANCE INICIAL2]]+Tabla323[[#This Row],[ENTRADAS3]]-Tabla323[[#This Row],[SALIDAS4]]</f>
        <v>4661</v>
      </c>
    </row>
    <row r="474" spans="1:16">
      <c r="A474" s="39" t="s">
        <v>1424</v>
      </c>
      <c r="B474" s="40" t="s">
        <v>1425</v>
      </c>
      <c r="C474" s="52" t="s">
        <v>1426</v>
      </c>
      <c r="D474" t="s">
        <v>1222</v>
      </c>
      <c r="F474" s="55" t="s">
        <v>1345</v>
      </c>
      <c r="G474" s="9" t="s">
        <v>820</v>
      </c>
      <c r="H474">
        <v>3</v>
      </c>
      <c r="I474">
        <v>0</v>
      </c>
      <c r="J474" s="34">
        <v>0</v>
      </c>
      <c r="K474">
        <f>+Tabla323[[#This Row],[BALANCE INICIAL]]+Tabla323[[#This Row],[ENTRADAS]]-Tabla323[[#This Row],[SALIDAS]]</f>
        <v>3</v>
      </c>
      <c r="L474" s="2">
        <v>236</v>
      </c>
      <c r="M474" s="2">
        <f>+Tabla323[[#This Row],[BALANCE INICIAL]]*Tabla323[[#This Row],[PRECIO]]</f>
        <v>708</v>
      </c>
      <c r="N474" s="2">
        <f>+Tabla323[[#This Row],[ENTRADAS]]*Tabla323[[#This Row],[PRECIO]]</f>
        <v>0</v>
      </c>
      <c r="O474" s="2">
        <f>+Tabla323[[#This Row],[SALIDAS]]*Tabla323[[#This Row],[PRECIO]]</f>
        <v>0</v>
      </c>
      <c r="P474" s="2">
        <f>+Tabla323[[#This Row],[BALANCE INICIAL2]]+Tabla323[[#This Row],[ENTRADAS3]]-Tabla323[[#This Row],[SALIDAS4]]</f>
        <v>708</v>
      </c>
    </row>
    <row r="475" spans="1:16">
      <c r="A475" s="39" t="s">
        <v>42</v>
      </c>
      <c r="B475" s="56">
        <v>1206010001</v>
      </c>
      <c r="C475" s="52" t="s">
        <v>88</v>
      </c>
      <c r="D475" t="s">
        <v>1224</v>
      </c>
      <c r="F475" s="55" t="s">
        <v>1345</v>
      </c>
      <c r="G475" s="9" t="s">
        <v>820</v>
      </c>
      <c r="H475">
        <v>4</v>
      </c>
      <c r="I475">
        <v>0</v>
      </c>
      <c r="J475" s="34">
        <v>0</v>
      </c>
      <c r="K475">
        <f>+Tabla323[[#This Row],[BALANCE INICIAL]]+Tabla323[[#This Row],[ENTRADAS]]-Tabla323[[#This Row],[SALIDAS]]</f>
        <v>4</v>
      </c>
      <c r="L475" s="2">
        <v>45</v>
      </c>
      <c r="M475" s="2">
        <f>+Tabla323[[#This Row],[BALANCE INICIAL]]*Tabla323[[#This Row],[PRECIO]]</f>
        <v>180</v>
      </c>
      <c r="N475" s="2">
        <f>+Tabla323[[#This Row],[ENTRADAS]]*Tabla323[[#This Row],[PRECIO]]</f>
        <v>0</v>
      </c>
      <c r="O475" s="2">
        <f>+Tabla323[[#This Row],[SALIDAS]]*Tabla323[[#This Row],[PRECIO]]</f>
        <v>0</v>
      </c>
      <c r="P475" s="2">
        <f>+Tabla323[[#This Row],[BALANCE INICIAL2]]+Tabla323[[#This Row],[ENTRADAS3]]-Tabla323[[#This Row],[SALIDAS4]]</f>
        <v>180</v>
      </c>
    </row>
    <row r="476" spans="1:16">
      <c r="A476" s="39" t="s">
        <v>42</v>
      </c>
      <c r="B476" s="56">
        <v>1206010001</v>
      </c>
      <c r="C476" s="52" t="s">
        <v>88</v>
      </c>
      <c r="D476" t="s">
        <v>1225</v>
      </c>
      <c r="F476" s="55" t="s">
        <v>1345</v>
      </c>
      <c r="G476" s="9" t="s">
        <v>820</v>
      </c>
      <c r="H476">
        <v>3</v>
      </c>
      <c r="I476">
        <v>0</v>
      </c>
      <c r="J476" s="34">
        <v>0</v>
      </c>
      <c r="K476">
        <f>+Tabla323[[#This Row],[BALANCE INICIAL]]+Tabla323[[#This Row],[ENTRADAS]]-Tabla323[[#This Row],[SALIDAS]]</f>
        <v>3</v>
      </c>
      <c r="L476" s="2">
        <v>45</v>
      </c>
      <c r="M476" s="2">
        <f>+Tabla323[[#This Row],[BALANCE INICIAL]]*Tabla323[[#This Row],[PRECIO]]</f>
        <v>135</v>
      </c>
      <c r="N476" s="2">
        <f>+Tabla323[[#This Row],[ENTRADAS]]*Tabla323[[#This Row],[PRECIO]]</f>
        <v>0</v>
      </c>
      <c r="O476" s="2">
        <f>+Tabla323[[#This Row],[SALIDAS]]*Tabla323[[#This Row],[PRECIO]]</f>
        <v>0</v>
      </c>
      <c r="P476" s="2">
        <f>+Tabla323[[#This Row],[BALANCE INICIAL2]]+Tabla323[[#This Row],[ENTRADAS3]]-Tabla323[[#This Row],[SALIDAS4]]</f>
        <v>135</v>
      </c>
    </row>
    <row r="477" spans="1:16">
      <c r="A477" s="39" t="s">
        <v>42</v>
      </c>
      <c r="B477" s="56">
        <v>1206010001</v>
      </c>
      <c r="C477" s="52" t="s">
        <v>88</v>
      </c>
      <c r="D477" t="s">
        <v>1223</v>
      </c>
      <c r="F477" s="55" t="s">
        <v>1345</v>
      </c>
      <c r="G477" s="9" t="s">
        <v>820</v>
      </c>
      <c r="H477">
        <v>3</v>
      </c>
      <c r="I477">
        <v>0</v>
      </c>
      <c r="J477" s="34">
        <v>0</v>
      </c>
      <c r="K477">
        <f>+Tabla323[[#This Row],[BALANCE INICIAL]]+Tabla323[[#This Row],[ENTRADAS]]-Tabla323[[#This Row],[SALIDAS]]</f>
        <v>3</v>
      </c>
      <c r="L477" s="2">
        <v>45</v>
      </c>
      <c r="M477" s="2">
        <f>+Tabla323[[#This Row],[BALANCE INICIAL]]*Tabla323[[#This Row],[PRECIO]]</f>
        <v>135</v>
      </c>
      <c r="N477" s="2">
        <f>+Tabla323[[#This Row],[ENTRADAS]]*Tabla323[[#This Row],[PRECIO]]</f>
        <v>0</v>
      </c>
      <c r="O477" s="2">
        <f>+Tabla323[[#This Row],[SALIDAS]]*Tabla323[[#This Row],[PRECIO]]</f>
        <v>0</v>
      </c>
      <c r="P477" s="2">
        <f>+Tabla323[[#This Row],[BALANCE INICIAL2]]+Tabla323[[#This Row],[ENTRADAS3]]-Tabla323[[#This Row],[SALIDAS4]]</f>
        <v>135</v>
      </c>
    </row>
    <row r="478" spans="1:16">
      <c r="A478" s="39" t="s">
        <v>33</v>
      </c>
      <c r="B478" s="40" t="s">
        <v>879</v>
      </c>
      <c r="C478" s="50" t="s">
        <v>106</v>
      </c>
      <c r="D478" t="s">
        <v>754</v>
      </c>
      <c r="F478" s="55" t="s">
        <v>1345</v>
      </c>
      <c r="G478" s="9" t="s">
        <v>865</v>
      </c>
      <c r="H478">
        <v>5</v>
      </c>
      <c r="I478">
        <v>0</v>
      </c>
      <c r="J478" s="34">
        <v>0</v>
      </c>
      <c r="K478">
        <f>+Tabla323[[#This Row],[BALANCE INICIAL]]+Tabla323[[#This Row],[ENTRADAS]]-Tabla323[[#This Row],[SALIDAS]]</f>
        <v>5</v>
      </c>
      <c r="L478" s="2">
        <v>950</v>
      </c>
      <c r="M478" s="2">
        <f>+Tabla323[[#This Row],[BALANCE INICIAL]]*Tabla323[[#This Row],[PRECIO]]</f>
        <v>4750</v>
      </c>
      <c r="N478" s="2">
        <f>+Tabla323[[#This Row],[ENTRADAS]]*Tabla323[[#This Row],[PRECIO]]</f>
        <v>0</v>
      </c>
      <c r="O478" s="2">
        <f>+Tabla323[[#This Row],[SALIDAS]]*Tabla323[[#This Row],[PRECIO]]</f>
        <v>0</v>
      </c>
      <c r="P478" s="2">
        <f>+Tabla323[[#This Row],[BALANCE INICIAL2]]+Tabla323[[#This Row],[ENTRADAS3]]-Tabla323[[#This Row],[SALIDAS4]]</f>
        <v>4750</v>
      </c>
    </row>
    <row r="479" spans="1:16">
      <c r="A479" s="39" t="s">
        <v>40</v>
      </c>
      <c r="B479" s="40" t="s">
        <v>900</v>
      </c>
      <c r="C479" s="52" t="s">
        <v>86</v>
      </c>
      <c r="D479" t="s">
        <v>990</v>
      </c>
      <c r="F479" s="55" t="s">
        <v>1345</v>
      </c>
      <c r="G479" s="9" t="s">
        <v>820</v>
      </c>
      <c r="H479">
        <v>70</v>
      </c>
      <c r="I479">
        <v>0</v>
      </c>
      <c r="J479" s="34">
        <v>5</v>
      </c>
      <c r="K479">
        <f>+Tabla323[[#This Row],[BALANCE INICIAL]]+Tabla323[[#This Row],[ENTRADAS]]-Tabla323[[#This Row],[SALIDAS]]</f>
        <v>65</v>
      </c>
      <c r="L479" s="2">
        <v>81.63</v>
      </c>
      <c r="M479" s="2">
        <f>+Tabla323[[#This Row],[BALANCE INICIAL]]*Tabla323[[#This Row],[PRECIO]]</f>
        <v>5714.0999999999995</v>
      </c>
      <c r="N479" s="2">
        <f>+Tabla323[[#This Row],[ENTRADAS]]*Tabla323[[#This Row],[PRECIO]]</f>
        <v>0</v>
      </c>
      <c r="O479" s="2">
        <f>+Tabla323[[#This Row],[SALIDAS]]*Tabla323[[#This Row],[PRECIO]]</f>
        <v>408.15</v>
      </c>
      <c r="P479" s="2">
        <f>+Tabla323[[#This Row],[BALANCE INICIAL2]]+Tabla323[[#This Row],[ENTRADAS3]]-Tabla323[[#This Row],[SALIDAS4]]</f>
        <v>5305.95</v>
      </c>
    </row>
    <row r="480" spans="1:16">
      <c r="A480" s="39" t="s">
        <v>59</v>
      </c>
      <c r="B480" s="40" t="s">
        <v>880</v>
      </c>
      <c r="C480" s="52" t="s">
        <v>107</v>
      </c>
      <c r="D480" t="s">
        <v>756</v>
      </c>
      <c r="F480" s="55" t="s">
        <v>1345</v>
      </c>
      <c r="G480" s="9" t="s">
        <v>820</v>
      </c>
      <c r="H480">
        <v>4</v>
      </c>
      <c r="I480">
        <v>0</v>
      </c>
      <c r="J480" s="34">
        <v>0</v>
      </c>
      <c r="K480">
        <f>+Tabla323[[#This Row],[BALANCE INICIAL]]+Tabla323[[#This Row],[ENTRADAS]]-Tabla323[[#This Row],[SALIDAS]]</f>
        <v>4</v>
      </c>
      <c r="L480" s="2">
        <v>260</v>
      </c>
      <c r="M480" s="2">
        <f>+Tabla323[[#This Row],[BALANCE INICIAL]]*Tabla323[[#This Row],[PRECIO]]</f>
        <v>1040</v>
      </c>
      <c r="N480" s="2">
        <f>+Tabla323[[#This Row],[ENTRADAS]]*Tabla323[[#This Row],[PRECIO]]</f>
        <v>0</v>
      </c>
      <c r="O480" s="2">
        <f>+Tabla323[[#This Row],[SALIDAS]]*Tabla323[[#This Row],[PRECIO]]</f>
        <v>0</v>
      </c>
      <c r="P480" s="2">
        <f>+Tabla323[[#This Row],[BALANCE INICIAL2]]+Tabla323[[#This Row],[ENTRADAS3]]-Tabla323[[#This Row],[SALIDAS4]]</f>
        <v>1040</v>
      </c>
    </row>
    <row r="481" spans="1:16">
      <c r="A481" s="39" t="s">
        <v>40</v>
      </c>
      <c r="B481" s="40" t="s">
        <v>900</v>
      </c>
      <c r="C481" s="52" t="s">
        <v>86</v>
      </c>
      <c r="D481" t="s">
        <v>271</v>
      </c>
      <c r="F481" s="55" t="s">
        <v>1345</v>
      </c>
      <c r="G481" s="9" t="s">
        <v>820</v>
      </c>
      <c r="H481">
        <v>8</v>
      </c>
      <c r="I481">
        <v>0</v>
      </c>
      <c r="J481" s="34">
        <v>0</v>
      </c>
      <c r="K481">
        <f>+Tabla323[[#This Row],[BALANCE INICIAL]]+Tabla323[[#This Row],[ENTRADAS]]-Tabla323[[#This Row],[SALIDAS]]</f>
        <v>8</v>
      </c>
      <c r="L481" s="2">
        <v>34.5</v>
      </c>
      <c r="M481" s="2">
        <f>+Tabla323[[#This Row],[BALANCE INICIAL]]*Tabla323[[#This Row],[PRECIO]]</f>
        <v>276</v>
      </c>
      <c r="N481" s="2">
        <f>+Tabla323[[#This Row],[ENTRADAS]]*Tabla323[[#This Row],[PRECIO]]</f>
        <v>0</v>
      </c>
      <c r="O481" s="2">
        <f>+Tabla323[[#This Row],[SALIDAS]]*Tabla323[[#This Row],[PRECIO]]</f>
        <v>0</v>
      </c>
      <c r="P481" s="2">
        <f>+Tabla323[[#This Row],[BALANCE INICIAL2]]+Tabla323[[#This Row],[ENTRADAS3]]-Tabla323[[#This Row],[SALIDAS4]]</f>
        <v>276</v>
      </c>
    </row>
    <row r="482" spans="1:16">
      <c r="A482" s="9" t="s">
        <v>29</v>
      </c>
      <c r="B482" s="47" t="s">
        <v>878</v>
      </c>
      <c r="C482" s="50" t="s">
        <v>102</v>
      </c>
      <c r="D482" t="s">
        <v>602</v>
      </c>
      <c r="F482" s="55" t="s">
        <v>1345</v>
      </c>
      <c r="G482" s="9" t="s">
        <v>834</v>
      </c>
      <c r="H482">
        <v>2</v>
      </c>
      <c r="I482">
        <v>0</v>
      </c>
      <c r="J482" s="34">
        <v>0</v>
      </c>
      <c r="K482">
        <f>+Tabla323[[#This Row],[BALANCE INICIAL]]+Tabla323[[#This Row],[ENTRADAS]]-Tabla323[[#This Row],[SALIDAS]]</f>
        <v>2</v>
      </c>
      <c r="L482" s="2">
        <v>270</v>
      </c>
      <c r="M482" s="2">
        <f>+Tabla323[[#This Row],[BALANCE INICIAL]]*Tabla323[[#This Row],[PRECIO]]</f>
        <v>540</v>
      </c>
      <c r="N482" s="2">
        <f>+Tabla323[[#This Row],[ENTRADAS]]*Tabla323[[#This Row],[PRECIO]]</f>
        <v>0</v>
      </c>
      <c r="O482" s="2">
        <f>+Tabla323[[#This Row],[SALIDAS]]*Tabla323[[#This Row],[PRECIO]]</f>
        <v>0</v>
      </c>
      <c r="P482" s="2">
        <f>+Tabla323[[#This Row],[BALANCE INICIAL2]]+Tabla323[[#This Row],[ENTRADAS3]]-Tabla323[[#This Row],[SALIDAS4]]</f>
        <v>540</v>
      </c>
    </row>
    <row r="483" spans="1:16">
      <c r="A483" s="39" t="s">
        <v>1130</v>
      </c>
      <c r="B483" s="40" t="s">
        <v>894</v>
      </c>
      <c r="C483" s="52" t="s">
        <v>1131</v>
      </c>
      <c r="D483" t="s">
        <v>145</v>
      </c>
      <c r="F483" s="55" t="s">
        <v>1345</v>
      </c>
      <c r="G483" s="9" t="s">
        <v>820</v>
      </c>
      <c r="H483">
        <v>0</v>
      </c>
      <c r="I483">
        <v>0</v>
      </c>
      <c r="J483" s="34">
        <v>0</v>
      </c>
      <c r="K483">
        <f>+Tabla323[[#This Row],[BALANCE INICIAL]]+Tabla323[[#This Row],[ENTRADAS]]-Tabla323[[#This Row],[SALIDAS]]</f>
        <v>0</v>
      </c>
      <c r="L483" s="2">
        <v>900</v>
      </c>
      <c r="M483" s="2">
        <f>+Tabla323[[#This Row],[BALANCE INICIAL]]*Tabla323[[#This Row],[PRECIO]]</f>
        <v>0</v>
      </c>
      <c r="N483" s="2">
        <f>+Tabla323[[#This Row],[ENTRADAS]]*Tabla323[[#This Row],[PRECIO]]</f>
        <v>0</v>
      </c>
      <c r="O483" s="2">
        <f>+Tabla323[[#This Row],[SALIDAS]]*Tabla323[[#This Row],[PRECIO]]</f>
        <v>0</v>
      </c>
      <c r="P483" s="2">
        <f>+Tabla323[[#This Row],[BALANCE INICIAL2]]+Tabla323[[#This Row],[ENTRADAS3]]-Tabla323[[#This Row],[SALIDAS4]]</f>
        <v>0</v>
      </c>
    </row>
    <row r="484" spans="1:16">
      <c r="A484" s="39" t="s">
        <v>1130</v>
      </c>
      <c r="B484" s="40" t="s">
        <v>894</v>
      </c>
      <c r="C484" s="52" t="s">
        <v>1131</v>
      </c>
      <c r="D484" t="s">
        <v>151</v>
      </c>
      <c r="F484" s="55" t="s">
        <v>1345</v>
      </c>
      <c r="G484" s="9" t="s">
        <v>820</v>
      </c>
      <c r="H484">
        <v>0</v>
      </c>
      <c r="I484">
        <v>0</v>
      </c>
      <c r="J484" s="34">
        <v>0</v>
      </c>
      <c r="K484">
        <f>+Tabla323[[#This Row],[BALANCE INICIAL]]+Tabla323[[#This Row],[ENTRADAS]]-Tabla323[[#This Row],[SALIDAS]]</f>
        <v>0</v>
      </c>
      <c r="L484" s="2">
        <v>1500</v>
      </c>
      <c r="M484" s="2">
        <f>+Tabla323[[#This Row],[BALANCE INICIAL]]*Tabla323[[#This Row],[PRECIO]]</f>
        <v>0</v>
      </c>
      <c r="N484" s="2">
        <f>+Tabla323[[#This Row],[ENTRADAS]]*Tabla323[[#This Row],[PRECIO]]</f>
        <v>0</v>
      </c>
      <c r="O484" s="2">
        <f>+Tabla323[[#This Row],[SALIDAS]]*Tabla323[[#This Row],[PRECIO]]</f>
        <v>0</v>
      </c>
      <c r="P484" s="2">
        <f>+Tabla323[[#This Row],[BALANCE INICIAL2]]+Tabla323[[#This Row],[ENTRADAS3]]-Tabla323[[#This Row],[SALIDAS4]]</f>
        <v>0</v>
      </c>
    </row>
    <row r="485" spans="1:16">
      <c r="A485" s="39" t="s">
        <v>1130</v>
      </c>
      <c r="B485" s="40" t="s">
        <v>894</v>
      </c>
      <c r="C485" s="52" t="s">
        <v>1131</v>
      </c>
      <c r="D485" t="s">
        <v>148</v>
      </c>
      <c r="F485" s="55" t="s">
        <v>1345</v>
      </c>
      <c r="G485" s="9" t="s">
        <v>820</v>
      </c>
      <c r="H485">
        <v>0</v>
      </c>
      <c r="I485">
        <v>0</v>
      </c>
      <c r="J485" s="34">
        <v>0</v>
      </c>
      <c r="K485">
        <f>+Tabla323[[#This Row],[BALANCE INICIAL]]+Tabla323[[#This Row],[ENTRADAS]]-Tabla323[[#This Row],[SALIDAS]]</f>
        <v>0</v>
      </c>
      <c r="L485" s="2">
        <v>1500</v>
      </c>
      <c r="M485" s="2">
        <f>+Tabla323[[#This Row],[BALANCE INICIAL]]*Tabla323[[#This Row],[PRECIO]]</f>
        <v>0</v>
      </c>
      <c r="N485" s="2">
        <f>+Tabla323[[#This Row],[ENTRADAS]]*Tabla323[[#This Row],[PRECIO]]</f>
        <v>0</v>
      </c>
      <c r="O485" s="2">
        <f>+Tabla323[[#This Row],[SALIDAS]]*Tabla323[[#This Row],[PRECIO]]</f>
        <v>0</v>
      </c>
      <c r="P485" s="2">
        <f>+Tabla323[[#This Row],[BALANCE INICIAL2]]+Tabla323[[#This Row],[ENTRADAS3]]-Tabla323[[#This Row],[SALIDAS4]]</f>
        <v>0</v>
      </c>
    </row>
    <row r="486" spans="1:16">
      <c r="A486" s="39" t="s">
        <v>59</v>
      </c>
      <c r="B486" s="40" t="s">
        <v>880</v>
      </c>
      <c r="C486" s="52" t="s">
        <v>107</v>
      </c>
      <c r="D486" t="s">
        <v>757</v>
      </c>
      <c r="F486" s="55" t="s">
        <v>1345</v>
      </c>
      <c r="G486" s="9" t="s">
        <v>820</v>
      </c>
      <c r="H486">
        <v>1</v>
      </c>
      <c r="I486">
        <v>0</v>
      </c>
      <c r="J486" s="34">
        <v>0</v>
      </c>
      <c r="K486">
        <f>+Tabla323[[#This Row],[BALANCE INICIAL]]+Tabla323[[#This Row],[ENTRADAS]]-Tabla323[[#This Row],[SALIDAS]]</f>
        <v>1</v>
      </c>
      <c r="L486" s="2">
        <v>1980</v>
      </c>
      <c r="M486" s="2">
        <f>+Tabla323[[#This Row],[BALANCE INICIAL]]*Tabla323[[#This Row],[PRECIO]]</f>
        <v>1980</v>
      </c>
      <c r="N486" s="2">
        <f>+Tabla323[[#This Row],[ENTRADAS]]*Tabla323[[#This Row],[PRECIO]]</f>
        <v>0</v>
      </c>
      <c r="O486" s="2">
        <f>+Tabla323[[#This Row],[SALIDAS]]*Tabla323[[#This Row],[PRECIO]]</f>
        <v>0</v>
      </c>
      <c r="P486" s="2">
        <f>+Tabla323[[#This Row],[BALANCE INICIAL2]]+Tabla323[[#This Row],[ENTRADAS3]]-Tabla323[[#This Row],[SALIDAS4]]</f>
        <v>1980</v>
      </c>
    </row>
    <row r="487" spans="1:16">
      <c r="A487" s="39" t="s">
        <v>41</v>
      </c>
      <c r="B487" s="40" t="s">
        <v>890</v>
      </c>
      <c r="C487" s="52" t="s">
        <v>87</v>
      </c>
      <c r="D487" t="s">
        <v>1083</v>
      </c>
      <c r="F487" s="55" t="s">
        <v>1345</v>
      </c>
      <c r="G487" s="9" t="s">
        <v>1409</v>
      </c>
      <c r="H487">
        <v>813</v>
      </c>
      <c r="I487">
        <v>0</v>
      </c>
      <c r="J487" s="34">
        <v>56</v>
      </c>
      <c r="K487">
        <f>+Tabla323[[#This Row],[BALANCE INICIAL]]+Tabla323[[#This Row],[ENTRADAS]]-Tabla323[[#This Row],[SALIDAS]]</f>
        <v>757</v>
      </c>
      <c r="L487" s="2">
        <v>593</v>
      </c>
      <c r="M487" s="2">
        <f>+Tabla323[[#This Row],[BALANCE INICIAL]]*Tabla323[[#This Row],[PRECIO]]</f>
        <v>482109</v>
      </c>
      <c r="N487" s="2">
        <f>+Tabla323[[#This Row],[ENTRADAS]]*Tabla323[[#This Row],[PRECIO]]</f>
        <v>0</v>
      </c>
      <c r="O487" s="2">
        <f>+Tabla323[[#This Row],[SALIDAS]]*Tabla323[[#This Row],[PRECIO]]</f>
        <v>33208</v>
      </c>
      <c r="P487" s="2">
        <f>+Tabla323[[#This Row],[BALANCE INICIAL2]]+Tabla323[[#This Row],[ENTRADAS3]]-Tabla323[[#This Row],[SALIDAS4]]</f>
        <v>448901</v>
      </c>
    </row>
    <row r="488" spans="1:16">
      <c r="A488" s="39" t="s">
        <v>41</v>
      </c>
      <c r="B488" s="40" t="s">
        <v>890</v>
      </c>
      <c r="C488" s="52" t="s">
        <v>87</v>
      </c>
      <c r="D488" t="s">
        <v>1004</v>
      </c>
      <c r="F488" s="55" t="s">
        <v>1345</v>
      </c>
      <c r="G488" s="9" t="s">
        <v>1408</v>
      </c>
      <c r="H488">
        <v>222</v>
      </c>
      <c r="I488">
        <v>0</v>
      </c>
      <c r="J488" s="34">
        <v>53</v>
      </c>
      <c r="K488">
        <f>+Tabla323[[#This Row],[BALANCE INICIAL]]+Tabla323[[#This Row],[ENTRADAS]]-Tabla323[[#This Row],[SALIDAS]]</f>
        <v>169</v>
      </c>
      <c r="L488" s="2">
        <v>174.7</v>
      </c>
      <c r="M488" s="2">
        <f>+Tabla323[[#This Row],[BALANCE INICIAL]]*Tabla323[[#This Row],[PRECIO]]</f>
        <v>38783.399999999994</v>
      </c>
      <c r="N488" s="2">
        <f>+Tabla323[[#This Row],[ENTRADAS]]*Tabla323[[#This Row],[PRECIO]]</f>
        <v>0</v>
      </c>
      <c r="O488" s="2">
        <f>+Tabla323[[#This Row],[SALIDAS]]*Tabla323[[#This Row],[PRECIO]]</f>
        <v>9259.0999999999985</v>
      </c>
      <c r="P488" s="2">
        <f>+Tabla323[[#This Row],[BALANCE INICIAL2]]+Tabla323[[#This Row],[ENTRADAS3]]-Tabla323[[#This Row],[SALIDAS4]]</f>
        <v>29524.299999999996</v>
      </c>
    </row>
    <row r="489" spans="1:16">
      <c r="A489" s="39" t="s">
        <v>41</v>
      </c>
      <c r="B489" s="40" t="s">
        <v>890</v>
      </c>
      <c r="C489" s="52" t="s">
        <v>87</v>
      </c>
      <c r="D489" t="s">
        <v>1005</v>
      </c>
      <c r="F489" s="55" t="s">
        <v>1345</v>
      </c>
      <c r="G489" s="9" t="s">
        <v>1408</v>
      </c>
      <c r="H489">
        <v>479</v>
      </c>
      <c r="I489">
        <v>0</v>
      </c>
      <c r="J489" s="34">
        <v>7</v>
      </c>
      <c r="K489">
        <f>+Tabla323[[#This Row],[BALANCE INICIAL]]+Tabla323[[#This Row],[ENTRADAS]]-Tabla323[[#This Row],[SALIDAS]]</f>
        <v>472</v>
      </c>
      <c r="L489" s="2">
        <v>345</v>
      </c>
      <c r="M489" s="2">
        <f>+Tabla323[[#This Row],[BALANCE INICIAL]]*Tabla323[[#This Row],[PRECIO]]</f>
        <v>165255</v>
      </c>
      <c r="N489" s="2">
        <f>+Tabla323[[#This Row],[ENTRADAS]]*Tabla323[[#This Row],[PRECIO]]</f>
        <v>0</v>
      </c>
      <c r="O489" s="2">
        <f>+Tabla323[[#This Row],[SALIDAS]]*Tabla323[[#This Row],[PRECIO]]</f>
        <v>2415</v>
      </c>
      <c r="P489" s="2">
        <f>+Tabla323[[#This Row],[BALANCE INICIAL2]]+Tabla323[[#This Row],[ENTRADAS3]]-Tabla323[[#This Row],[SALIDAS4]]</f>
        <v>162840</v>
      </c>
    </row>
    <row r="490" spans="1:16">
      <c r="A490" s="39" t="s">
        <v>41</v>
      </c>
      <c r="B490" s="40" t="s">
        <v>890</v>
      </c>
      <c r="C490" s="52" t="s">
        <v>87</v>
      </c>
      <c r="D490" t="s">
        <v>980</v>
      </c>
      <c r="E490" t="s">
        <v>984</v>
      </c>
      <c r="F490" s="55" t="s">
        <v>1345</v>
      </c>
      <c r="G490" s="9" t="s">
        <v>1408</v>
      </c>
      <c r="H490">
        <v>200</v>
      </c>
      <c r="I490">
        <v>0</v>
      </c>
      <c r="J490" s="34">
        <v>0</v>
      </c>
      <c r="K490">
        <f>+Tabla323[[#This Row],[BALANCE INICIAL]]+Tabla323[[#This Row],[ENTRADAS]]-Tabla323[[#This Row],[SALIDAS]]</f>
        <v>200</v>
      </c>
      <c r="L490" s="2">
        <v>160</v>
      </c>
      <c r="M490" s="2">
        <f>+Tabla323[[#This Row],[BALANCE INICIAL]]*Tabla323[[#This Row],[PRECIO]]</f>
        <v>32000</v>
      </c>
      <c r="N490" s="2">
        <f>+Tabla323[[#This Row],[ENTRADAS]]*Tabla323[[#This Row],[PRECIO]]</f>
        <v>0</v>
      </c>
      <c r="O490" s="2">
        <f>+Tabla323[[#This Row],[SALIDAS]]*Tabla323[[#This Row],[PRECIO]]</f>
        <v>0</v>
      </c>
      <c r="P490" s="2">
        <f>+Tabla323[[#This Row],[BALANCE INICIAL2]]+Tabla323[[#This Row],[ENTRADAS3]]-Tabla323[[#This Row],[SALIDAS4]]</f>
        <v>32000</v>
      </c>
    </row>
    <row r="491" spans="1:16">
      <c r="A491" s="39" t="s">
        <v>41</v>
      </c>
      <c r="B491" s="40" t="s">
        <v>890</v>
      </c>
      <c r="C491" s="52" t="s">
        <v>87</v>
      </c>
      <c r="D491" t="s">
        <v>275</v>
      </c>
      <c r="F491" s="55" t="s">
        <v>1345</v>
      </c>
      <c r="G491" s="9" t="s">
        <v>850</v>
      </c>
      <c r="H491">
        <v>11</v>
      </c>
      <c r="I491">
        <v>0</v>
      </c>
      <c r="J491" s="34">
        <v>0</v>
      </c>
      <c r="K491">
        <f>+Tabla323[[#This Row],[BALANCE INICIAL]]+Tabla323[[#This Row],[ENTRADAS]]-Tabla323[[#This Row],[SALIDAS]]</f>
        <v>11</v>
      </c>
      <c r="L491" s="2">
        <v>125</v>
      </c>
      <c r="M491" s="2">
        <f>+Tabla323[[#This Row],[BALANCE INICIAL]]*Tabla323[[#This Row],[PRECIO]]</f>
        <v>1375</v>
      </c>
      <c r="N491" s="2">
        <f>+Tabla323[[#This Row],[ENTRADAS]]*Tabla323[[#This Row],[PRECIO]]</f>
        <v>0</v>
      </c>
      <c r="O491" s="2">
        <f>+Tabla323[[#This Row],[SALIDAS]]*Tabla323[[#This Row],[PRECIO]]</f>
        <v>0</v>
      </c>
      <c r="P491" s="2">
        <f>+Tabla323[[#This Row],[BALANCE INICIAL2]]+Tabla323[[#This Row],[ENTRADAS3]]-Tabla323[[#This Row],[SALIDAS4]]</f>
        <v>1375</v>
      </c>
    </row>
    <row r="492" spans="1:16">
      <c r="A492" s="39" t="s">
        <v>41</v>
      </c>
      <c r="B492" s="40" t="s">
        <v>890</v>
      </c>
      <c r="C492" s="52" t="s">
        <v>87</v>
      </c>
      <c r="D492" t="s">
        <v>758</v>
      </c>
      <c r="F492" s="55" t="s">
        <v>1345</v>
      </c>
      <c r="G492" s="9" t="s">
        <v>820</v>
      </c>
      <c r="H492">
        <v>38</v>
      </c>
      <c r="I492">
        <v>0</v>
      </c>
      <c r="J492" s="34">
        <v>0</v>
      </c>
      <c r="K492">
        <f>+Tabla323[[#This Row],[BALANCE INICIAL]]+Tabla323[[#This Row],[ENTRADAS]]-Tabla323[[#This Row],[SALIDAS]]</f>
        <v>38</v>
      </c>
      <c r="L492" s="2">
        <v>250</v>
      </c>
      <c r="M492" s="2">
        <f>+Tabla323[[#This Row],[BALANCE INICIAL]]*Tabla323[[#This Row],[PRECIO]]</f>
        <v>9500</v>
      </c>
      <c r="N492" s="2">
        <f>+Tabla323[[#This Row],[ENTRADAS]]*Tabla323[[#This Row],[PRECIO]]</f>
        <v>0</v>
      </c>
      <c r="O492" s="2">
        <f>+Tabla323[[#This Row],[SALIDAS]]*Tabla323[[#This Row],[PRECIO]]</f>
        <v>0</v>
      </c>
      <c r="P492" s="2">
        <f>+Tabla323[[#This Row],[BALANCE INICIAL2]]+Tabla323[[#This Row],[ENTRADAS3]]-Tabla323[[#This Row],[SALIDAS4]]</f>
        <v>9500</v>
      </c>
    </row>
    <row r="493" spans="1:16">
      <c r="A493" s="39" t="s">
        <v>41</v>
      </c>
      <c r="B493" s="40" t="s">
        <v>890</v>
      </c>
      <c r="C493" s="52" t="s">
        <v>87</v>
      </c>
      <c r="D493" t="s">
        <v>759</v>
      </c>
      <c r="F493" s="55" t="s">
        <v>1345</v>
      </c>
      <c r="G493" s="9" t="s">
        <v>820</v>
      </c>
      <c r="H493">
        <v>3</v>
      </c>
      <c r="I493">
        <v>0</v>
      </c>
      <c r="J493" s="34">
        <v>1</v>
      </c>
      <c r="K493">
        <f>+Tabla323[[#This Row],[BALANCE INICIAL]]+Tabla323[[#This Row],[ENTRADAS]]-Tabla323[[#This Row],[SALIDAS]]</f>
        <v>2</v>
      </c>
      <c r="L493" s="2">
        <v>750</v>
      </c>
      <c r="M493" s="2">
        <f>+Tabla323[[#This Row],[BALANCE INICIAL]]*Tabla323[[#This Row],[PRECIO]]</f>
        <v>2250</v>
      </c>
      <c r="N493" s="2">
        <f>+Tabla323[[#This Row],[ENTRADAS]]*Tabla323[[#This Row],[PRECIO]]</f>
        <v>0</v>
      </c>
      <c r="O493" s="2">
        <f>+Tabla323[[#This Row],[SALIDAS]]*Tabla323[[#This Row],[PRECIO]]</f>
        <v>750</v>
      </c>
      <c r="P493" s="2">
        <f>+Tabla323[[#This Row],[BALANCE INICIAL2]]+Tabla323[[#This Row],[ENTRADAS3]]-Tabla323[[#This Row],[SALIDAS4]]</f>
        <v>1500</v>
      </c>
    </row>
    <row r="494" spans="1:16">
      <c r="A494" s="39" t="s">
        <v>41</v>
      </c>
      <c r="B494" s="40" t="s">
        <v>890</v>
      </c>
      <c r="C494" s="52" t="s">
        <v>87</v>
      </c>
      <c r="D494" t="s">
        <v>1003</v>
      </c>
      <c r="F494" s="55" t="s">
        <v>1345</v>
      </c>
      <c r="G494" s="9" t="s">
        <v>1409</v>
      </c>
      <c r="H494">
        <v>451</v>
      </c>
      <c r="I494">
        <v>0</v>
      </c>
      <c r="J494" s="34">
        <v>65</v>
      </c>
      <c r="K494">
        <f>+Tabla323[[#This Row],[BALANCE INICIAL]]+Tabla323[[#This Row],[ENTRADAS]]-Tabla323[[#This Row],[SALIDAS]]</f>
        <v>386</v>
      </c>
      <c r="L494" s="2">
        <v>630</v>
      </c>
      <c r="M494" s="2">
        <f>+Tabla323[[#This Row],[BALANCE INICIAL]]*Tabla323[[#This Row],[PRECIO]]</f>
        <v>284130</v>
      </c>
      <c r="N494" s="2">
        <f>+Tabla323[[#This Row],[ENTRADAS]]*Tabla323[[#This Row],[PRECIO]]</f>
        <v>0</v>
      </c>
      <c r="O494" s="2">
        <f>+Tabla323[[#This Row],[SALIDAS]]*Tabla323[[#This Row],[PRECIO]]</f>
        <v>40950</v>
      </c>
      <c r="P494" s="2">
        <f>+Tabla323[[#This Row],[BALANCE INICIAL2]]+Tabla323[[#This Row],[ENTRADAS3]]-Tabla323[[#This Row],[SALIDAS4]]</f>
        <v>243180</v>
      </c>
    </row>
    <row r="495" spans="1:16">
      <c r="A495" s="9" t="s">
        <v>29</v>
      </c>
      <c r="B495" s="47" t="s">
        <v>878</v>
      </c>
      <c r="C495" s="50" t="s">
        <v>102</v>
      </c>
      <c r="D495" t="s">
        <v>603</v>
      </c>
      <c r="F495" s="55" t="s">
        <v>1345</v>
      </c>
      <c r="G495" s="9" t="s">
        <v>869</v>
      </c>
      <c r="H495">
        <v>2</v>
      </c>
      <c r="I495">
        <v>0</v>
      </c>
      <c r="J495" s="34">
        <v>1</v>
      </c>
      <c r="K495">
        <f>+Tabla323[[#This Row],[BALANCE INICIAL]]+Tabla323[[#This Row],[ENTRADAS]]-Tabla323[[#This Row],[SALIDAS]]</f>
        <v>1</v>
      </c>
      <c r="L495" s="2">
        <v>314</v>
      </c>
      <c r="M495" s="2">
        <f>+Tabla323[[#This Row],[BALANCE INICIAL]]*Tabla323[[#This Row],[PRECIO]]</f>
        <v>628</v>
      </c>
      <c r="N495" s="2">
        <f>+Tabla323[[#This Row],[ENTRADAS]]*Tabla323[[#This Row],[PRECIO]]</f>
        <v>0</v>
      </c>
      <c r="O495" s="2">
        <f>+Tabla323[[#This Row],[SALIDAS]]*Tabla323[[#This Row],[PRECIO]]</f>
        <v>314</v>
      </c>
      <c r="P495" s="2">
        <f>+Tabla323[[#This Row],[BALANCE INICIAL2]]+Tabla323[[#This Row],[ENTRADAS3]]-Tabla323[[#This Row],[SALIDAS4]]</f>
        <v>314</v>
      </c>
    </row>
    <row r="496" spans="1:16">
      <c r="A496" s="39" t="s">
        <v>27</v>
      </c>
      <c r="B496" s="40" t="s">
        <v>889</v>
      </c>
      <c r="C496" s="52" t="s">
        <v>1139</v>
      </c>
      <c r="D496" t="s">
        <v>1215</v>
      </c>
      <c r="F496" s="55" t="s">
        <v>1345</v>
      </c>
      <c r="G496" s="9" t="s">
        <v>820</v>
      </c>
      <c r="H496">
        <v>10</v>
      </c>
      <c r="I496">
        <v>0</v>
      </c>
      <c r="J496" s="34">
        <v>0</v>
      </c>
      <c r="K496">
        <f>+Tabla323[[#This Row],[BALANCE INICIAL]]+Tabla323[[#This Row],[ENTRADAS]]-Tabla323[[#This Row],[SALIDAS]]</f>
        <v>10</v>
      </c>
      <c r="L496" s="2">
        <v>70</v>
      </c>
      <c r="M496" s="2">
        <f>+Tabla323[[#This Row],[BALANCE INICIAL]]*Tabla323[[#This Row],[PRECIO]]</f>
        <v>700</v>
      </c>
      <c r="N496" s="2">
        <f>+Tabla323[[#This Row],[ENTRADAS]]*Tabla323[[#This Row],[PRECIO]]</f>
        <v>0</v>
      </c>
      <c r="O496" s="2">
        <f>+Tabla323[[#This Row],[SALIDAS]]*Tabla323[[#This Row],[PRECIO]]</f>
        <v>0</v>
      </c>
      <c r="P496" s="2">
        <f>+Tabla323[[#This Row],[BALANCE INICIAL2]]+Tabla323[[#This Row],[ENTRADAS3]]-Tabla323[[#This Row],[SALIDAS4]]</f>
        <v>700</v>
      </c>
    </row>
    <row r="497" spans="1:16">
      <c r="A497" s="39" t="s">
        <v>1424</v>
      </c>
      <c r="B497" s="40" t="s">
        <v>1425</v>
      </c>
      <c r="C497" s="52" t="s">
        <v>1426</v>
      </c>
      <c r="D497" t="s">
        <v>1216</v>
      </c>
      <c r="F497" s="55" t="s">
        <v>1345</v>
      </c>
      <c r="G497" s="9" t="s">
        <v>820</v>
      </c>
      <c r="H497">
        <v>6</v>
      </c>
      <c r="I497">
        <v>0</v>
      </c>
      <c r="J497" s="34">
        <v>0</v>
      </c>
      <c r="K497">
        <f>+Tabla323[[#This Row],[BALANCE INICIAL]]+Tabla323[[#This Row],[ENTRADAS]]-Tabla323[[#This Row],[SALIDAS]]</f>
        <v>6</v>
      </c>
      <c r="L497" s="2">
        <v>789.19</v>
      </c>
      <c r="M497" s="2">
        <f>+Tabla323[[#This Row],[BALANCE INICIAL]]*Tabla323[[#This Row],[PRECIO]]</f>
        <v>4735.1400000000003</v>
      </c>
      <c r="N497" s="2">
        <f>+Tabla323[[#This Row],[ENTRADAS]]*Tabla323[[#This Row],[PRECIO]]</f>
        <v>0</v>
      </c>
      <c r="O497" s="2">
        <f>+Tabla323[[#This Row],[SALIDAS]]*Tabla323[[#This Row],[PRECIO]]</f>
        <v>0</v>
      </c>
      <c r="P497" s="2">
        <f>+Tabla323[[#This Row],[BALANCE INICIAL2]]+Tabla323[[#This Row],[ENTRADAS3]]-Tabla323[[#This Row],[SALIDAS4]]</f>
        <v>4735.1400000000003</v>
      </c>
    </row>
    <row r="498" spans="1:16">
      <c r="A498" s="39" t="s">
        <v>1424</v>
      </c>
      <c r="B498" s="40" t="s">
        <v>1425</v>
      </c>
      <c r="C498" s="52" t="s">
        <v>1426</v>
      </c>
      <c r="D498" t="s">
        <v>1464</v>
      </c>
      <c r="F498" s="55" t="s">
        <v>1345</v>
      </c>
      <c r="G498" s="9" t="s">
        <v>820</v>
      </c>
      <c r="H498">
        <v>2</v>
      </c>
      <c r="I498">
        <v>0</v>
      </c>
      <c r="J498" s="34">
        <v>0</v>
      </c>
      <c r="K498">
        <f>+Tabla323[[#This Row],[BALANCE INICIAL]]+Tabla323[[#This Row],[ENTRADAS]]-Tabla323[[#This Row],[SALIDAS]]</f>
        <v>2</v>
      </c>
      <c r="L498" s="2">
        <v>847.46</v>
      </c>
      <c r="M498" s="2">
        <f>+Tabla323[[#This Row],[BALANCE INICIAL]]*Tabla323[[#This Row],[PRECIO]]</f>
        <v>1694.92</v>
      </c>
      <c r="N498" s="2">
        <f>+Tabla323[[#This Row],[ENTRADAS]]*Tabla323[[#This Row],[PRECIO]]</f>
        <v>0</v>
      </c>
      <c r="O498" s="2">
        <f>+Tabla323[[#This Row],[SALIDAS]]*Tabla323[[#This Row],[PRECIO]]</f>
        <v>0</v>
      </c>
      <c r="P498" s="2">
        <f>+Tabla323[[#This Row],[BALANCE INICIAL2]]+Tabla323[[#This Row],[ENTRADAS3]]-Tabla323[[#This Row],[SALIDAS4]]</f>
        <v>1694.92</v>
      </c>
    </row>
    <row r="499" spans="1:16" ht="14.25" customHeight="1">
      <c r="A499" s="39" t="s">
        <v>1424</v>
      </c>
      <c r="B499" s="40" t="s">
        <v>1425</v>
      </c>
      <c r="C499" s="52" t="s">
        <v>1426</v>
      </c>
      <c r="D499" t="s">
        <v>1217</v>
      </c>
      <c r="F499" s="55" t="s">
        <v>1345</v>
      </c>
      <c r="G499" s="9" t="s">
        <v>820</v>
      </c>
      <c r="H499">
        <v>12</v>
      </c>
      <c r="I499">
        <v>0</v>
      </c>
      <c r="J499" s="34">
        <v>0</v>
      </c>
      <c r="K499">
        <f>+Tabla323[[#This Row],[BALANCE INICIAL]]+Tabla323[[#This Row],[ENTRADAS]]-Tabla323[[#This Row],[SALIDAS]]</f>
        <v>12</v>
      </c>
      <c r="L499" s="2">
        <v>178.98</v>
      </c>
      <c r="M499" s="2">
        <f>+Tabla323[[#This Row],[BALANCE INICIAL]]*Tabla323[[#This Row],[PRECIO]]</f>
        <v>2147.7599999999998</v>
      </c>
      <c r="N499" s="2">
        <f>+Tabla323[[#This Row],[ENTRADAS]]*Tabla323[[#This Row],[PRECIO]]</f>
        <v>0</v>
      </c>
      <c r="O499" s="2">
        <f>+Tabla323[[#This Row],[SALIDAS]]*Tabla323[[#This Row],[PRECIO]]</f>
        <v>0</v>
      </c>
      <c r="P499" s="2">
        <f>+Tabla323[[#This Row],[BALANCE INICIAL2]]+Tabla323[[#This Row],[ENTRADAS3]]-Tabla323[[#This Row],[SALIDAS4]]</f>
        <v>2147.7599999999998</v>
      </c>
    </row>
    <row r="500" spans="1:16">
      <c r="A500" s="9" t="s">
        <v>29</v>
      </c>
      <c r="B500" s="47" t="s">
        <v>878</v>
      </c>
      <c r="C500" s="50" t="s">
        <v>102</v>
      </c>
      <c r="D500" t="s">
        <v>606</v>
      </c>
      <c r="F500" s="55" t="s">
        <v>1345</v>
      </c>
      <c r="G500" s="9" t="s">
        <v>834</v>
      </c>
      <c r="H500">
        <v>4</v>
      </c>
      <c r="I500">
        <v>0</v>
      </c>
      <c r="J500" s="34">
        <v>0</v>
      </c>
      <c r="K500">
        <f>+Tabla323[[#This Row],[BALANCE INICIAL]]+Tabla323[[#This Row],[ENTRADAS]]-Tabla323[[#This Row],[SALIDAS]]</f>
        <v>4</v>
      </c>
      <c r="L500" s="2">
        <v>38</v>
      </c>
      <c r="M500" s="2">
        <f>+Tabla323[[#This Row],[BALANCE INICIAL]]*Tabla323[[#This Row],[PRECIO]]</f>
        <v>152</v>
      </c>
      <c r="N500" s="2">
        <f>+Tabla323[[#This Row],[ENTRADAS]]*Tabla323[[#This Row],[PRECIO]]</f>
        <v>0</v>
      </c>
      <c r="O500" s="2">
        <f>+Tabla323[[#This Row],[SALIDAS]]*Tabla323[[#This Row],[PRECIO]]</f>
        <v>0</v>
      </c>
      <c r="P500" s="2">
        <f>+Tabla323[[#This Row],[BALANCE INICIAL2]]+Tabla323[[#This Row],[ENTRADAS3]]-Tabla323[[#This Row],[SALIDAS4]]</f>
        <v>152</v>
      </c>
    </row>
    <row r="501" spans="1:16">
      <c r="A501" s="9" t="s">
        <v>29</v>
      </c>
      <c r="B501" s="47" t="s">
        <v>878</v>
      </c>
      <c r="C501" s="50" t="s">
        <v>102</v>
      </c>
      <c r="D501" t="s">
        <v>607</v>
      </c>
      <c r="F501" s="55" t="s">
        <v>1345</v>
      </c>
      <c r="G501" s="9" t="s">
        <v>834</v>
      </c>
      <c r="H501">
        <v>1</v>
      </c>
      <c r="I501">
        <v>0</v>
      </c>
      <c r="J501" s="34">
        <v>0</v>
      </c>
      <c r="K501">
        <f>+Tabla323[[#This Row],[BALANCE INICIAL]]+Tabla323[[#This Row],[ENTRADAS]]-Tabla323[[#This Row],[SALIDAS]]</f>
        <v>1</v>
      </c>
      <c r="L501" s="2">
        <v>56</v>
      </c>
      <c r="M501" s="2">
        <f>+Tabla323[[#This Row],[BALANCE INICIAL]]*Tabla323[[#This Row],[PRECIO]]</f>
        <v>56</v>
      </c>
      <c r="N501" s="2">
        <f>+Tabla323[[#This Row],[ENTRADAS]]*Tabla323[[#This Row],[PRECIO]]</f>
        <v>0</v>
      </c>
      <c r="O501" s="2">
        <f>+Tabla323[[#This Row],[SALIDAS]]*Tabla323[[#This Row],[PRECIO]]</f>
        <v>0</v>
      </c>
      <c r="P501" s="2">
        <f>+Tabla323[[#This Row],[BALANCE INICIAL2]]+Tabla323[[#This Row],[ENTRADAS3]]-Tabla323[[#This Row],[SALIDAS4]]</f>
        <v>56</v>
      </c>
    </row>
    <row r="502" spans="1:16">
      <c r="A502" s="9" t="s">
        <v>29</v>
      </c>
      <c r="B502" s="47" t="s">
        <v>878</v>
      </c>
      <c r="C502" s="50" t="s">
        <v>102</v>
      </c>
      <c r="D502" t="s">
        <v>608</v>
      </c>
      <c r="F502" s="55" t="s">
        <v>1345</v>
      </c>
      <c r="G502" s="9" t="s">
        <v>869</v>
      </c>
      <c r="H502">
        <v>1</v>
      </c>
      <c r="I502">
        <v>0</v>
      </c>
      <c r="J502" s="34">
        <v>0</v>
      </c>
      <c r="K502">
        <f>+Tabla323[[#This Row],[BALANCE INICIAL]]+Tabla323[[#This Row],[ENTRADAS]]-Tabla323[[#This Row],[SALIDAS]]</f>
        <v>1</v>
      </c>
      <c r="L502" s="2">
        <v>33</v>
      </c>
      <c r="M502" s="2">
        <f>+Tabla323[[#This Row],[BALANCE INICIAL]]*Tabla323[[#This Row],[PRECIO]]</f>
        <v>33</v>
      </c>
      <c r="N502" s="2">
        <f>+Tabla323[[#This Row],[ENTRADAS]]*Tabla323[[#This Row],[PRECIO]]</f>
        <v>0</v>
      </c>
      <c r="O502" s="2">
        <f>+Tabla323[[#This Row],[SALIDAS]]*Tabla323[[#This Row],[PRECIO]]</f>
        <v>0</v>
      </c>
      <c r="P502" s="2">
        <f>+Tabla323[[#This Row],[BALANCE INICIAL2]]+Tabla323[[#This Row],[ENTRADAS3]]-Tabla323[[#This Row],[SALIDAS4]]</f>
        <v>33</v>
      </c>
    </row>
    <row r="503" spans="1:16" ht="14.25" customHeight="1">
      <c r="A503" s="9" t="s">
        <v>29</v>
      </c>
      <c r="B503" s="47" t="s">
        <v>878</v>
      </c>
      <c r="C503" s="50" t="s">
        <v>102</v>
      </c>
      <c r="D503" t="s">
        <v>609</v>
      </c>
      <c r="F503" s="55" t="s">
        <v>1345</v>
      </c>
      <c r="G503" s="9" t="s">
        <v>834</v>
      </c>
      <c r="H503">
        <v>1</v>
      </c>
      <c r="I503">
        <v>0</v>
      </c>
      <c r="J503" s="34">
        <v>0</v>
      </c>
      <c r="K503">
        <f>+Tabla323[[#This Row],[BALANCE INICIAL]]+Tabla323[[#This Row],[ENTRADAS]]-Tabla323[[#This Row],[SALIDAS]]</f>
        <v>1</v>
      </c>
      <c r="L503" s="2">
        <v>138.94999999999999</v>
      </c>
      <c r="M503" s="2">
        <f>+Tabla323[[#This Row],[BALANCE INICIAL]]*Tabla323[[#This Row],[PRECIO]]</f>
        <v>138.94999999999999</v>
      </c>
      <c r="N503" s="2">
        <f>+Tabla323[[#This Row],[ENTRADAS]]*Tabla323[[#This Row],[PRECIO]]</f>
        <v>0</v>
      </c>
      <c r="O503" s="2">
        <f>+Tabla323[[#This Row],[SALIDAS]]*Tabla323[[#This Row],[PRECIO]]</f>
        <v>0</v>
      </c>
      <c r="P503" s="2">
        <f>+Tabla323[[#This Row],[BALANCE INICIAL2]]+Tabla323[[#This Row],[ENTRADAS3]]-Tabla323[[#This Row],[SALIDAS4]]</f>
        <v>138.94999999999999</v>
      </c>
    </row>
    <row r="504" spans="1:16">
      <c r="A504" s="39" t="s">
        <v>43</v>
      </c>
      <c r="B504" s="40" t="s">
        <v>879</v>
      </c>
      <c r="C504" s="52" t="s">
        <v>89</v>
      </c>
      <c r="D504" t="s">
        <v>1210</v>
      </c>
      <c r="F504" s="55" t="s">
        <v>1345</v>
      </c>
      <c r="G504" s="9" t="s">
        <v>820</v>
      </c>
      <c r="H504">
        <v>500</v>
      </c>
      <c r="I504">
        <v>0</v>
      </c>
      <c r="J504" s="34">
        <v>0</v>
      </c>
      <c r="K504">
        <f>+Tabla323[[#This Row],[BALANCE INICIAL]]+Tabla323[[#This Row],[ENTRADAS]]-Tabla323[[#This Row],[SALIDAS]]</f>
        <v>500</v>
      </c>
      <c r="L504" s="2">
        <v>20</v>
      </c>
      <c r="M504" s="2">
        <f>+Tabla323[[#This Row],[BALANCE INICIAL]]*Tabla323[[#This Row],[PRECIO]]</f>
        <v>10000</v>
      </c>
      <c r="N504" s="2">
        <f>+Tabla323[[#This Row],[ENTRADAS]]*Tabla323[[#This Row],[PRECIO]]</f>
        <v>0</v>
      </c>
      <c r="O504" s="2">
        <f>+Tabla323[[#This Row],[SALIDAS]]*Tabla323[[#This Row],[PRECIO]]</f>
        <v>0</v>
      </c>
      <c r="P504" s="2">
        <f>+Tabla323[[#This Row],[BALANCE INICIAL2]]+Tabla323[[#This Row],[ENTRADAS3]]-Tabla323[[#This Row],[SALIDAS4]]</f>
        <v>10000</v>
      </c>
    </row>
    <row r="505" spans="1:16">
      <c r="A505" s="39" t="s">
        <v>24</v>
      </c>
      <c r="B505" s="40" t="s">
        <v>875</v>
      </c>
      <c r="C505" s="52" t="s">
        <v>64</v>
      </c>
      <c r="D505" t="s">
        <v>1211</v>
      </c>
      <c r="F505" s="55" t="s">
        <v>1345</v>
      </c>
      <c r="G505" s="9" t="s">
        <v>820</v>
      </c>
      <c r="H505">
        <v>60</v>
      </c>
      <c r="I505">
        <v>0</v>
      </c>
      <c r="J505" s="34">
        <v>0</v>
      </c>
      <c r="K505">
        <f>+Tabla323[[#This Row],[BALANCE INICIAL]]+Tabla323[[#This Row],[ENTRADAS]]-Tabla323[[#This Row],[SALIDAS]]</f>
        <v>60</v>
      </c>
      <c r="L505" s="2">
        <v>64</v>
      </c>
      <c r="M505" s="2">
        <f>+Tabla323[[#This Row],[BALANCE INICIAL]]*Tabla323[[#This Row],[PRECIO]]</f>
        <v>3840</v>
      </c>
      <c r="N505" s="2">
        <f>+Tabla323[[#This Row],[ENTRADAS]]*Tabla323[[#This Row],[PRECIO]]</f>
        <v>0</v>
      </c>
      <c r="O505" s="2">
        <f>+Tabla323[[#This Row],[SALIDAS]]*Tabla323[[#This Row],[PRECIO]]</f>
        <v>0</v>
      </c>
      <c r="P505" s="2">
        <f>+Tabla323[[#This Row],[BALANCE INICIAL2]]+Tabla323[[#This Row],[ENTRADAS3]]-Tabla323[[#This Row],[SALIDAS4]]</f>
        <v>3840</v>
      </c>
    </row>
    <row r="506" spans="1:16">
      <c r="A506" s="39" t="s">
        <v>24</v>
      </c>
      <c r="B506" s="40" t="s">
        <v>875</v>
      </c>
      <c r="C506" s="52" t="s">
        <v>64</v>
      </c>
      <c r="D506" t="s">
        <v>1212</v>
      </c>
      <c r="F506" s="55" t="s">
        <v>1345</v>
      </c>
      <c r="G506" s="9" t="s">
        <v>820</v>
      </c>
      <c r="H506">
        <v>3</v>
      </c>
      <c r="I506">
        <v>0</v>
      </c>
      <c r="J506" s="34">
        <v>0</v>
      </c>
      <c r="K506">
        <f>+Tabla323[[#This Row],[BALANCE INICIAL]]+Tabla323[[#This Row],[ENTRADAS]]-Tabla323[[#This Row],[SALIDAS]]</f>
        <v>3</v>
      </c>
      <c r="L506" s="2">
        <v>755</v>
      </c>
      <c r="M506" s="2">
        <f>+Tabla323[[#This Row],[BALANCE INICIAL]]*Tabla323[[#This Row],[PRECIO]]</f>
        <v>2265</v>
      </c>
      <c r="N506" s="2">
        <f>+Tabla323[[#This Row],[ENTRADAS]]*Tabla323[[#This Row],[PRECIO]]</f>
        <v>0</v>
      </c>
      <c r="O506" s="2">
        <f>+Tabla323[[#This Row],[SALIDAS]]*Tabla323[[#This Row],[PRECIO]]</f>
        <v>0</v>
      </c>
      <c r="P506" s="2">
        <f>+Tabla323[[#This Row],[BALANCE INICIAL2]]+Tabla323[[#This Row],[ENTRADAS3]]-Tabla323[[#This Row],[SALIDAS4]]</f>
        <v>2265</v>
      </c>
    </row>
    <row r="507" spans="1:16">
      <c r="A507" s="39" t="s">
        <v>28</v>
      </c>
      <c r="B507" s="40" t="s">
        <v>884</v>
      </c>
      <c r="C507" s="52" t="s">
        <v>74</v>
      </c>
      <c r="D507" t="s">
        <v>1463</v>
      </c>
      <c r="F507" s="55" t="s">
        <v>1345</v>
      </c>
      <c r="G507" s="9" t="s">
        <v>839</v>
      </c>
      <c r="H507">
        <v>5</v>
      </c>
      <c r="I507">
        <v>0</v>
      </c>
      <c r="J507" s="34">
        <v>0</v>
      </c>
      <c r="K507">
        <f>+Tabla323[[#This Row],[BALANCE INICIAL]]+Tabla323[[#This Row],[ENTRADAS]]-Tabla323[[#This Row],[SALIDAS]]</f>
        <v>5</v>
      </c>
      <c r="L507" s="2">
        <v>327.12</v>
      </c>
      <c r="M507" s="2">
        <f>+Tabla323[[#This Row],[BALANCE INICIAL]]*Tabla323[[#This Row],[PRECIO]]</f>
        <v>1635.6</v>
      </c>
      <c r="N507" s="2">
        <f>+Tabla323[[#This Row],[ENTRADAS]]*Tabla323[[#This Row],[PRECIO]]</f>
        <v>0</v>
      </c>
      <c r="O507" s="2">
        <f>+Tabla323[[#This Row],[SALIDAS]]*Tabla323[[#This Row],[PRECIO]]</f>
        <v>0</v>
      </c>
      <c r="P507" s="2">
        <f>+Tabla323[[#This Row],[BALANCE INICIAL2]]+Tabla323[[#This Row],[ENTRADAS3]]-Tabla323[[#This Row],[SALIDAS4]]</f>
        <v>1635.6</v>
      </c>
    </row>
    <row r="508" spans="1:16">
      <c r="A508" s="9" t="s">
        <v>29</v>
      </c>
      <c r="B508" s="47" t="s">
        <v>878</v>
      </c>
      <c r="C508" s="50" t="s">
        <v>102</v>
      </c>
      <c r="D508" t="s">
        <v>1213</v>
      </c>
      <c r="F508" s="55" t="s">
        <v>1345</v>
      </c>
      <c r="G508" s="9" t="s">
        <v>869</v>
      </c>
      <c r="H508">
        <v>4</v>
      </c>
      <c r="I508">
        <v>0</v>
      </c>
      <c r="J508" s="34">
        <v>0</v>
      </c>
      <c r="K508">
        <f>+Tabla323[[#This Row],[BALANCE INICIAL]]+Tabla323[[#This Row],[ENTRADAS]]-Tabla323[[#This Row],[SALIDAS]]</f>
        <v>4</v>
      </c>
      <c r="L508" s="2">
        <v>195.76</v>
      </c>
      <c r="M508" s="2">
        <f>+Tabla323[[#This Row],[BALANCE INICIAL]]*Tabla323[[#This Row],[PRECIO]]</f>
        <v>783.04</v>
      </c>
      <c r="N508" s="2">
        <f>+Tabla323[[#This Row],[ENTRADAS]]*Tabla323[[#This Row],[PRECIO]]</f>
        <v>0</v>
      </c>
      <c r="O508" s="2">
        <f>+Tabla323[[#This Row],[SALIDAS]]*Tabla323[[#This Row],[PRECIO]]</f>
        <v>0</v>
      </c>
      <c r="P508" s="2">
        <f>+Tabla323[[#This Row],[BALANCE INICIAL2]]+Tabla323[[#This Row],[ENTRADAS3]]-Tabla323[[#This Row],[SALIDAS4]]</f>
        <v>783.04</v>
      </c>
    </row>
    <row r="509" spans="1:16">
      <c r="A509" s="39" t="s">
        <v>45</v>
      </c>
      <c r="B509" s="40" t="s">
        <v>881</v>
      </c>
      <c r="C509" s="52" t="s">
        <v>91</v>
      </c>
      <c r="D509" t="s">
        <v>1214</v>
      </c>
      <c r="F509" s="55" t="s">
        <v>1345</v>
      </c>
      <c r="G509" s="9" t="s">
        <v>820</v>
      </c>
      <c r="H509">
        <v>1</v>
      </c>
      <c r="I509">
        <v>0</v>
      </c>
      <c r="J509" s="34">
        <v>0</v>
      </c>
      <c r="K509">
        <f>+Tabla323[[#This Row],[BALANCE INICIAL]]+Tabla323[[#This Row],[ENTRADAS]]-Tabla323[[#This Row],[SALIDAS]]</f>
        <v>1</v>
      </c>
      <c r="L509" s="2">
        <v>1175</v>
      </c>
      <c r="M509" s="2">
        <f>+Tabla323[[#This Row],[BALANCE INICIAL]]*Tabla323[[#This Row],[PRECIO]]</f>
        <v>1175</v>
      </c>
      <c r="N509" s="2">
        <f>+Tabla323[[#This Row],[ENTRADAS]]*Tabla323[[#This Row],[PRECIO]]</f>
        <v>0</v>
      </c>
      <c r="O509" s="2">
        <f>+Tabla323[[#This Row],[SALIDAS]]*Tabla323[[#This Row],[PRECIO]]</f>
        <v>0</v>
      </c>
      <c r="P509" s="2">
        <f>+Tabla323[[#This Row],[BALANCE INICIAL2]]+Tabla323[[#This Row],[ENTRADAS3]]-Tabla323[[#This Row],[SALIDAS4]]</f>
        <v>1175</v>
      </c>
    </row>
    <row r="510" spans="1:16">
      <c r="A510" s="39" t="s">
        <v>28</v>
      </c>
      <c r="B510" s="40" t="s">
        <v>884</v>
      </c>
      <c r="C510" s="52" t="s">
        <v>74</v>
      </c>
      <c r="D510" t="s">
        <v>1050</v>
      </c>
      <c r="F510" s="55" t="s">
        <v>1345</v>
      </c>
      <c r="G510" s="9" t="s">
        <v>820</v>
      </c>
      <c r="H510">
        <v>17</v>
      </c>
      <c r="I510">
        <v>0</v>
      </c>
      <c r="J510" s="34">
        <v>0</v>
      </c>
      <c r="K510">
        <f>+Tabla323[[#This Row],[BALANCE INICIAL]]+Tabla323[[#This Row],[ENTRADAS]]-Tabla323[[#This Row],[SALIDAS]]</f>
        <v>17</v>
      </c>
      <c r="L510" s="2">
        <v>108</v>
      </c>
      <c r="M510" s="2">
        <f>+Tabla323[[#This Row],[BALANCE INICIAL]]*Tabla323[[#This Row],[PRECIO]]</f>
        <v>1836</v>
      </c>
      <c r="N510" s="2">
        <f>+Tabla323[[#This Row],[ENTRADAS]]*Tabla323[[#This Row],[PRECIO]]</f>
        <v>0</v>
      </c>
      <c r="O510" s="2">
        <f>+Tabla323[[#This Row],[SALIDAS]]*Tabla323[[#This Row],[PRECIO]]</f>
        <v>0</v>
      </c>
      <c r="P510" s="2">
        <f>+Tabla323[[#This Row],[BALANCE INICIAL2]]+Tabla323[[#This Row],[ENTRADAS3]]-Tabla323[[#This Row],[SALIDAS4]]</f>
        <v>1836</v>
      </c>
    </row>
    <row r="511" spans="1:16">
      <c r="A511" s="39" t="s">
        <v>28</v>
      </c>
      <c r="B511" s="40" t="s">
        <v>884</v>
      </c>
      <c r="C511" s="52" t="s">
        <v>74</v>
      </c>
      <c r="D511" t="s">
        <v>1051</v>
      </c>
      <c r="F511" s="55" t="s">
        <v>1345</v>
      </c>
      <c r="G511" s="9" t="s">
        <v>820</v>
      </c>
      <c r="H511">
        <v>4</v>
      </c>
      <c r="I511">
        <v>0</v>
      </c>
      <c r="J511" s="34">
        <v>0</v>
      </c>
      <c r="K511">
        <f>+Tabla323[[#This Row],[BALANCE INICIAL]]+Tabla323[[#This Row],[ENTRADAS]]-Tabla323[[#This Row],[SALIDAS]]</f>
        <v>4</v>
      </c>
      <c r="L511" s="2">
        <v>255.93</v>
      </c>
      <c r="M511" s="2">
        <f>+Tabla323[[#This Row],[BALANCE INICIAL]]*Tabla323[[#This Row],[PRECIO]]</f>
        <v>1023.72</v>
      </c>
      <c r="N511" s="2">
        <f>+Tabla323[[#This Row],[ENTRADAS]]*Tabla323[[#This Row],[PRECIO]]</f>
        <v>0</v>
      </c>
      <c r="O511" s="2">
        <f>+Tabla323[[#This Row],[SALIDAS]]*Tabla323[[#This Row],[PRECIO]]</f>
        <v>0</v>
      </c>
      <c r="P511" s="2">
        <f>+Tabla323[[#This Row],[BALANCE INICIAL2]]+Tabla323[[#This Row],[ENTRADAS3]]-Tabla323[[#This Row],[SALIDAS4]]</f>
        <v>1023.72</v>
      </c>
    </row>
    <row r="512" spans="1:16">
      <c r="A512" s="9" t="s">
        <v>29</v>
      </c>
      <c r="B512" s="47" t="s">
        <v>878</v>
      </c>
      <c r="C512" s="50" t="s">
        <v>102</v>
      </c>
      <c r="D512" t="s">
        <v>611</v>
      </c>
      <c r="F512" s="55" t="s">
        <v>1345</v>
      </c>
      <c r="G512" s="9" t="s">
        <v>865</v>
      </c>
      <c r="H512">
        <v>5</v>
      </c>
      <c r="I512">
        <v>0</v>
      </c>
      <c r="J512" s="34">
        <v>0</v>
      </c>
      <c r="K512">
        <f>+Tabla323[[#This Row],[BALANCE INICIAL]]+Tabla323[[#This Row],[ENTRADAS]]-Tabla323[[#This Row],[SALIDAS]]</f>
        <v>5</v>
      </c>
      <c r="L512" s="2">
        <v>900</v>
      </c>
      <c r="M512" s="2">
        <f>+Tabla323[[#This Row],[BALANCE INICIAL]]*Tabla323[[#This Row],[PRECIO]]</f>
        <v>4500</v>
      </c>
      <c r="N512" s="2">
        <f>+Tabla323[[#This Row],[ENTRADAS]]*Tabla323[[#This Row],[PRECIO]]</f>
        <v>0</v>
      </c>
      <c r="O512" s="2">
        <f>+Tabla323[[#This Row],[SALIDAS]]*Tabla323[[#This Row],[PRECIO]]</f>
        <v>0</v>
      </c>
      <c r="P512" s="2">
        <f>+Tabla323[[#This Row],[BALANCE INICIAL2]]+Tabla323[[#This Row],[ENTRADAS3]]-Tabla323[[#This Row],[SALIDAS4]]</f>
        <v>4500</v>
      </c>
    </row>
    <row r="513" spans="1:16">
      <c r="A513" s="9" t="s">
        <v>29</v>
      </c>
      <c r="B513" s="47" t="s">
        <v>878</v>
      </c>
      <c r="C513" s="50" t="s">
        <v>102</v>
      </c>
      <c r="D513" t="s">
        <v>612</v>
      </c>
      <c r="F513" s="55" t="s">
        <v>1345</v>
      </c>
      <c r="G513" s="9" t="s">
        <v>865</v>
      </c>
      <c r="H513">
        <v>3</v>
      </c>
      <c r="I513">
        <v>0</v>
      </c>
      <c r="J513" s="34">
        <v>0</v>
      </c>
      <c r="K513">
        <f>+Tabla323[[#This Row],[BALANCE INICIAL]]+Tabla323[[#This Row],[ENTRADAS]]-Tabla323[[#This Row],[SALIDAS]]</f>
        <v>3</v>
      </c>
      <c r="L513" s="2">
        <v>840</v>
      </c>
      <c r="M513" s="2">
        <f>+Tabla323[[#This Row],[BALANCE INICIAL]]*Tabla323[[#This Row],[PRECIO]]</f>
        <v>2520</v>
      </c>
      <c r="N513" s="2">
        <f>+Tabla323[[#This Row],[ENTRADAS]]*Tabla323[[#This Row],[PRECIO]]</f>
        <v>0</v>
      </c>
      <c r="O513" s="2">
        <f>+Tabla323[[#This Row],[SALIDAS]]*Tabla323[[#This Row],[PRECIO]]</f>
        <v>0</v>
      </c>
      <c r="P513" s="2">
        <f>+Tabla323[[#This Row],[BALANCE INICIAL2]]+Tabla323[[#This Row],[ENTRADAS3]]-Tabla323[[#This Row],[SALIDAS4]]</f>
        <v>2520</v>
      </c>
    </row>
    <row r="514" spans="1:16">
      <c r="A514" s="9" t="s">
        <v>29</v>
      </c>
      <c r="B514" s="47" t="s">
        <v>878</v>
      </c>
      <c r="C514" s="50" t="s">
        <v>102</v>
      </c>
      <c r="D514" t="s">
        <v>613</v>
      </c>
      <c r="F514" s="55" t="s">
        <v>1345</v>
      </c>
      <c r="G514" s="9" t="s">
        <v>865</v>
      </c>
      <c r="H514">
        <v>2</v>
      </c>
      <c r="I514">
        <v>0</v>
      </c>
      <c r="J514" s="34">
        <v>0</v>
      </c>
      <c r="K514">
        <f>+Tabla323[[#This Row],[BALANCE INICIAL]]+Tabla323[[#This Row],[ENTRADAS]]-Tabla323[[#This Row],[SALIDAS]]</f>
        <v>2</v>
      </c>
      <c r="L514" s="2">
        <v>840</v>
      </c>
      <c r="M514" s="2">
        <f>+Tabla323[[#This Row],[BALANCE INICIAL]]*Tabla323[[#This Row],[PRECIO]]</f>
        <v>1680</v>
      </c>
      <c r="N514" s="2">
        <f>+Tabla323[[#This Row],[ENTRADAS]]*Tabla323[[#This Row],[PRECIO]]</f>
        <v>0</v>
      </c>
      <c r="O514" s="2">
        <f>+Tabla323[[#This Row],[SALIDAS]]*Tabla323[[#This Row],[PRECIO]]</f>
        <v>0</v>
      </c>
      <c r="P514" s="2">
        <f>+Tabla323[[#This Row],[BALANCE INICIAL2]]+Tabla323[[#This Row],[ENTRADAS3]]-Tabla323[[#This Row],[SALIDAS4]]</f>
        <v>1680</v>
      </c>
    </row>
    <row r="515" spans="1:16">
      <c r="A515" s="9" t="s">
        <v>29</v>
      </c>
      <c r="B515" s="47" t="s">
        <v>878</v>
      </c>
      <c r="C515" s="50" t="s">
        <v>102</v>
      </c>
      <c r="D515" t="s">
        <v>614</v>
      </c>
      <c r="F515" s="55" t="s">
        <v>1345</v>
      </c>
      <c r="G515" s="9" t="s">
        <v>865</v>
      </c>
      <c r="H515">
        <v>5</v>
      </c>
      <c r="I515">
        <v>0</v>
      </c>
      <c r="J515" s="34">
        <v>0</v>
      </c>
      <c r="K515">
        <f>+Tabla323[[#This Row],[BALANCE INICIAL]]+Tabla323[[#This Row],[ENTRADAS]]-Tabla323[[#This Row],[SALIDAS]]</f>
        <v>5</v>
      </c>
      <c r="L515" s="2">
        <v>855</v>
      </c>
      <c r="M515" s="2">
        <f>+Tabla323[[#This Row],[BALANCE INICIAL]]*Tabla323[[#This Row],[PRECIO]]</f>
        <v>4275</v>
      </c>
      <c r="N515" s="2">
        <f>+Tabla323[[#This Row],[ENTRADAS]]*Tabla323[[#This Row],[PRECIO]]</f>
        <v>0</v>
      </c>
      <c r="O515" s="2">
        <f>+Tabla323[[#This Row],[SALIDAS]]*Tabla323[[#This Row],[PRECIO]]</f>
        <v>0</v>
      </c>
      <c r="P515" s="2">
        <f>+Tabla323[[#This Row],[BALANCE INICIAL2]]+Tabla323[[#This Row],[ENTRADAS3]]-Tabla323[[#This Row],[SALIDAS4]]</f>
        <v>4275</v>
      </c>
    </row>
    <row r="516" spans="1:16">
      <c r="A516" s="9" t="s">
        <v>29</v>
      </c>
      <c r="B516" s="47" t="s">
        <v>878</v>
      </c>
      <c r="C516" s="50" t="s">
        <v>102</v>
      </c>
      <c r="D516" t="s">
        <v>615</v>
      </c>
      <c r="F516" s="55" t="s">
        <v>1345</v>
      </c>
      <c r="G516" s="9" t="s">
        <v>865</v>
      </c>
      <c r="H516">
        <v>5</v>
      </c>
      <c r="I516">
        <v>0</v>
      </c>
      <c r="J516" s="34">
        <v>0</v>
      </c>
      <c r="K516">
        <f>+Tabla323[[#This Row],[BALANCE INICIAL]]+Tabla323[[#This Row],[ENTRADAS]]-Tabla323[[#This Row],[SALIDAS]]</f>
        <v>5</v>
      </c>
      <c r="L516" s="2">
        <v>840</v>
      </c>
      <c r="M516" s="2">
        <f>+Tabla323[[#This Row],[BALANCE INICIAL]]*Tabla323[[#This Row],[PRECIO]]</f>
        <v>4200</v>
      </c>
      <c r="N516" s="2">
        <f>+Tabla323[[#This Row],[ENTRADAS]]*Tabla323[[#This Row],[PRECIO]]</f>
        <v>0</v>
      </c>
      <c r="O516" s="2">
        <f>+Tabla323[[#This Row],[SALIDAS]]*Tabla323[[#This Row],[PRECIO]]</f>
        <v>0</v>
      </c>
      <c r="P516" s="2">
        <f>+Tabla323[[#This Row],[BALANCE INICIAL2]]+Tabla323[[#This Row],[ENTRADAS3]]-Tabla323[[#This Row],[SALIDAS4]]</f>
        <v>4200</v>
      </c>
    </row>
    <row r="517" spans="1:16">
      <c r="A517" s="39" t="s">
        <v>27</v>
      </c>
      <c r="B517" s="40" t="s">
        <v>889</v>
      </c>
      <c r="C517" s="52" t="s">
        <v>1139</v>
      </c>
      <c r="D517" t="s">
        <v>1169</v>
      </c>
      <c r="F517" s="55" t="s">
        <v>1345</v>
      </c>
      <c r="G517" s="9" t="s">
        <v>820</v>
      </c>
      <c r="H517">
        <v>25</v>
      </c>
      <c r="I517">
        <v>0</v>
      </c>
      <c r="J517" s="34">
        <v>0</v>
      </c>
      <c r="K517">
        <f>+Tabla323[[#This Row],[BALANCE INICIAL]]+Tabla323[[#This Row],[ENTRADAS]]-Tabla323[[#This Row],[SALIDAS]]</f>
        <v>25</v>
      </c>
      <c r="L517" s="2">
        <v>81.2</v>
      </c>
      <c r="M517" s="2">
        <f>+Tabla323[[#This Row],[BALANCE INICIAL]]*Tabla323[[#This Row],[PRECIO]]</f>
        <v>2030</v>
      </c>
      <c r="N517" s="2">
        <f>+Tabla323[[#This Row],[ENTRADAS]]*Tabla323[[#This Row],[PRECIO]]</f>
        <v>0</v>
      </c>
      <c r="O517" s="2">
        <f>+Tabla323[[#This Row],[SALIDAS]]*Tabla323[[#This Row],[PRECIO]]</f>
        <v>0</v>
      </c>
      <c r="P517" s="2">
        <f>+Tabla323[[#This Row],[BALANCE INICIAL2]]+Tabla323[[#This Row],[ENTRADAS3]]-Tabla323[[#This Row],[SALIDAS4]]</f>
        <v>2030</v>
      </c>
    </row>
    <row r="518" spans="1:16">
      <c r="A518" s="39" t="s">
        <v>1424</v>
      </c>
      <c r="B518" s="40" t="s">
        <v>1425</v>
      </c>
      <c r="C518" s="52" t="s">
        <v>1426</v>
      </c>
      <c r="D518" t="s">
        <v>1170</v>
      </c>
      <c r="F518" s="55" t="s">
        <v>1345</v>
      </c>
      <c r="G518" s="9" t="s">
        <v>820</v>
      </c>
      <c r="H518">
        <v>1</v>
      </c>
      <c r="I518">
        <v>0</v>
      </c>
      <c r="J518" s="34">
        <v>0</v>
      </c>
      <c r="K518">
        <f>+Tabla323[[#This Row],[BALANCE INICIAL]]+Tabla323[[#This Row],[ENTRADAS]]-Tabla323[[#This Row],[SALIDAS]]</f>
        <v>1</v>
      </c>
      <c r="L518" s="2">
        <v>113.9</v>
      </c>
      <c r="M518" s="2">
        <f>+Tabla323[[#This Row],[BALANCE INICIAL]]*Tabla323[[#This Row],[PRECIO]]</f>
        <v>113.9</v>
      </c>
      <c r="N518" s="2">
        <f>+Tabla323[[#This Row],[ENTRADAS]]*Tabla323[[#This Row],[PRECIO]]</f>
        <v>0</v>
      </c>
      <c r="O518" s="2">
        <f>+Tabla323[[#This Row],[SALIDAS]]*Tabla323[[#This Row],[PRECIO]]</f>
        <v>0</v>
      </c>
      <c r="P518" s="2">
        <f>+Tabla323[[#This Row],[BALANCE INICIAL2]]+Tabla323[[#This Row],[ENTRADAS3]]-Tabla323[[#This Row],[SALIDAS4]]</f>
        <v>113.9</v>
      </c>
    </row>
    <row r="519" spans="1:16" ht="15.6">
      <c r="A519" s="39" t="s">
        <v>1424</v>
      </c>
      <c r="B519" s="40" t="s">
        <v>1425</v>
      </c>
      <c r="C519" s="52" t="s">
        <v>1426</v>
      </c>
      <c r="D519" t="s">
        <v>1457</v>
      </c>
      <c r="F519" s="55" t="s">
        <v>1345</v>
      </c>
      <c r="G519" s="9" t="s">
        <v>820</v>
      </c>
      <c r="H519">
        <v>41</v>
      </c>
      <c r="I519">
        <v>0</v>
      </c>
      <c r="J519" s="34">
        <v>0</v>
      </c>
      <c r="K519">
        <f>+Tabla323[[#This Row],[BALANCE INICIAL]]+Tabla323[[#This Row],[ENTRADAS]]-Tabla323[[#This Row],[SALIDAS]]</f>
        <v>41</v>
      </c>
      <c r="L519" s="2">
        <v>392</v>
      </c>
      <c r="M519" s="2">
        <f>+Tabla323[[#This Row],[BALANCE INICIAL]]*Tabla323[[#This Row],[PRECIO]]</f>
        <v>16072</v>
      </c>
      <c r="N519" s="2">
        <f>+Tabla323[[#This Row],[ENTRADAS]]*Tabla323[[#This Row],[PRECIO]]</f>
        <v>0</v>
      </c>
      <c r="O519" s="2">
        <f>+Tabla323[[#This Row],[SALIDAS]]*Tabla323[[#This Row],[PRECIO]]</f>
        <v>0</v>
      </c>
      <c r="P519" s="2">
        <f>+Tabla323[[#This Row],[BALANCE INICIAL2]]+Tabla323[[#This Row],[ENTRADAS3]]-Tabla323[[#This Row],[SALIDAS4]]</f>
        <v>16072</v>
      </c>
    </row>
    <row r="520" spans="1:16" ht="15" customHeight="1">
      <c r="A520" s="9" t="s">
        <v>29</v>
      </c>
      <c r="B520" s="47" t="s">
        <v>878</v>
      </c>
      <c r="C520" s="50" t="s">
        <v>102</v>
      </c>
      <c r="D520" t="s">
        <v>1171</v>
      </c>
      <c r="F520" s="55" t="s">
        <v>1345</v>
      </c>
      <c r="G520" s="9" t="s">
        <v>869</v>
      </c>
      <c r="H520">
        <v>238</v>
      </c>
      <c r="I520">
        <v>0</v>
      </c>
      <c r="J520" s="34">
        <v>0</v>
      </c>
      <c r="K520">
        <f>+Tabla323[[#This Row],[BALANCE INICIAL]]+Tabla323[[#This Row],[ENTRADAS]]-Tabla323[[#This Row],[SALIDAS]]</f>
        <v>238</v>
      </c>
      <c r="L520" s="2">
        <v>53</v>
      </c>
      <c r="M520" s="2">
        <f>+Tabla323[[#This Row],[BALANCE INICIAL]]*Tabla323[[#This Row],[PRECIO]]</f>
        <v>12614</v>
      </c>
      <c r="N520" s="2">
        <f>+Tabla323[[#This Row],[ENTRADAS]]*Tabla323[[#This Row],[PRECIO]]</f>
        <v>0</v>
      </c>
      <c r="O520" s="2">
        <f>+Tabla323[[#This Row],[SALIDAS]]*Tabla323[[#This Row],[PRECIO]]</f>
        <v>0</v>
      </c>
      <c r="P520" s="2">
        <f>+Tabla323[[#This Row],[BALANCE INICIAL2]]+Tabla323[[#This Row],[ENTRADAS3]]-Tabla323[[#This Row],[SALIDAS4]]</f>
        <v>12614</v>
      </c>
    </row>
    <row r="521" spans="1:16">
      <c r="A521" s="39" t="s">
        <v>59</v>
      </c>
      <c r="B521" s="40" t="s">
        <v>880</v>
      </c>
      <c r="C521" s="52" t="s">
        <v>107</v>
      </c>
      <c r="D521" t="s">
        <v>761</v>
      </c>
      <c r="F521" s="55" t="s">
        <v>1345</v>
      </c>
      <c r="G521" s="9" t="s">
        <v>820</v>
      </c>
      <c r="H521">
        <v>2</v>
      </c>
      <c r="I521">
        <v>0</v>
      </c>
      <c r="J521" s="34">
        <v>0</v>
      </c>
      <c r="K521">
        <f>+Tabla323[[#This Row],[BALANCE INICIAL]]+Tabla323[[#This Row],[ENTRADAS]]-Tabla323[[#This Row],[SALIDAS]]</f>
        <v>2</v>
      </c>
      <c r="L521" s="2">
        <v>200</v>
      </c>
      <c r="M521" s="2">
        <f>+Tabla323[[#This Row],[BALANCE INICIAL]]*Tabla323[[#This Row],[PRECIO]]</f>
        <v>400</v>
      </c>
      <c r="N521" s="2">
        <f>+Tabla323[[#This Row],[ENTRADAS]]*Tabla323[[#This Row],[PRECIO]]</f>
        <v>0</v>
      </c>
      <c r="O521" s="2">
        <f>+Tabla323[[#This Row],[SALIDAS]]*Tabla323[[#This Row],[PRECIO]]</f>
        <v>0</v>
      </c>
      <c r="P521" s="2">
        <f>+Tabla323[[#This Row],[BALANCE INICIAL2]]+Tabla323[[#This Row],[ENTRADAS3]]-Tabla323[[#This Row],[SALIDAS4]]</f>
        <v>400</v>
      </c>
    </row>
    <row r="522" spans="1:16">
      <c r="A522" s="39" t="s">
        <v>43</v>
      </c>
      <c r="B522" s="40" t="s">
        <v>879</v>
      </c>
      <c r="C522" s="52" t="s">
        <v>89</v>
      </c>
      <c r="D522" t="s">
        <v>1172</v>
      </c>
      <c r="F522" s="55" t="s">
        <v>1345</v>
      </c>
      <c r="G522" s="9" t="s">
        <v>820</v>
      </c>
      <c r="H522">
        <v>173</v>
      </c>
      <c r="I522">
        <v>0</v>
      </c>
      <c r="J522" s="34">
        <v>72</v>
      </c>
      <c r="K522">
        <f>+Tabla323[[#This Row],[BALANCE INICIAL]]+Tabla323[[#This Row],[ENTRADAS]]-Tabla323[[#This Row],[SALIDAS]]</f>
        <v>101</v>
      </c>
      <c r="L522" s="2">
        <v>44.92</v>
      </c>
      <c r="M522" s="2">
        <f>+Tabla323[[#This Row],[BALANCE INICIAL]]*Tabla323[[#This Row],[PRECIO]]</f>
        <v>7771.16</v>
      </c>
      <c r="N522" s="2">
        <f>+Tabla323[[#This Row],[ENTRADAS]]*Tabla323[[#This Row],[PRECIO]]</f>
        <v>0</v>
      </c>
      <c r="O522" s="2">
        <f>+Tabla323[[#This Row],[SALIDAS]]*Tabla323[[#This Row],[PRECIO]]</f>
        <v>3234.2400000000002</v>
      </c>
      <c r="P522" s="2">
        <f>+Tabla323[[#This Row],[BALANCE INICIAL2]]+Tabla323[[#This Row],[ENTRADAS3]]-Tabla323[[#This Row],[SALIDAS4]]</f>
        <v>4536.92</v>
      </c>
    </row>
    <row r="523" spans="1:16">
      <c r="A523" s="39" t="s">
        <v>37</v>
      </c>
      <c r="B523" s="40" t="s">
        <v>886</v>
      </c>
      <c r="C523" s="52" t="s">
        <v>83</v>
      </c>
      <c r="D523" t="s">
        <v>1173</v>
      </c>
      <c r="F523" s="55" t="s">
        <v>1345</v>
      </c>
      <c r="G523" s="9" t="s">
        <v>820</v>
      </c>
      <c r="H523">
        <v>10</v>
      </c>
      <c r="I523">
        <v>0</v>
      </c>
      <c r="J523" s="34">
        <v>0</v>
      </c>
      <c r="K523">
        <f>+Tabla323[[#This Row],[BALANCE INICIAL]]+Tabla323[[#This Row],[ENTRADAS]]-Tabla323[[#This Row],[SALIDAS]]</f>
        <v>10</v>
      </c>
      <c r="L523" s="2">
        <v>193.22</v>
      </c>
      <c r="M523" s="2">
        <f>+Tabla323[[#This Row],[BALANCE INICIAL]]*Tabla323[[#This Row],[PRECIO]]</f>
        <v>1932.2</v>
      </c>
      <c r="N523" s="2">
        <f>+Tabla323[[#This Row],[ENTRADAS]]*Tabla323[[#This Row],[PRECIO]]</f>
        <v>0</v>
      </c>
      <c r="O523" s="2">
        <f>+Tabla323[[#This Row],[SALIDAS]]*Tabla323[[#This Row],[PRECIO]]</f>
        <v>0</v>
      </c>
      <c r="P523" s="2">
        <f>+Tabla323[[#This Row],[BALANCE INICIAL2]]+Tabla323[[#This Row],[ENTRADAS3]]-Tabla323[[#This Row],[SALIDAS4]]</f>
        <v>1932.2</v>
      </c>
    </row>
    <row r="524" spans="1:16" ht="15" customHeight="1">
      <c r="A524" s="39" t="s">
        <v>37</v>
      </c>
      <c r="B524" s="40" t="s">
        <v>886</v>
      </c>
      <c r="C524" s="52" t="s">
        <v>83</v>
      </c>
      <c r="D524" t="s">
        <v>1174</v>
      </c>
      <c r="F524" s="55" t="s">
        <v>1345</v>
      </c>
      <c r="G524" s="9" t="s">
        <v>820</v>
      </c>
      <c r="H524">
        <v>55</v>
      </c>
      <c r="I524">
        <v>0</v>
      </c>
      <c r="J524" s="34">
        <v>8</v>
      </c>
      <c r="K524">
        <f>+Tabla323[[#This Row],[BALANCE INICIAL]]+Tabla323[[#This Row],[ENTRADAS]]-Tabla323[[#This Row],[SALIDAS]]</f>
        <v>47</v>
      </c>
      <c r="L524" s="2">
        <v>162.54</v>
      </c>
      <c r="M524" s="2">
        <f>+Tabla323[[#This Row],[BALANCE INICIAL]]*Tabla323[[#This Row],[PRECIO]]</f>
        <v>8939.6999999999989</v>
      </c>
      <c r="N524" s="2">
        <f>+Tabla323[[#This Row],[ENTRADAS]]*Tabla323[[#This Row],[PRECIO]]</f>
        <v>0</v>
      </c>
      <c r="O524" s="2">
        <f>+Tabla323[[#This Row],[SALIDAS]]*Tabla323[[#This Row],[PRECIO]]</f>
        <v>1300.32</v>
      </c>
      <c r="P524" s="2">
        <f>+Tabla323[[#This Row],[BALANCE INICIAL2]]+Tabla323[[#This Row],[ENTRADAS3]]-Tabla323[[#This Row],[SALIDAS4]]</f>
        <v>7639.3799999999992</v>
      </c>
    </row>
    <row r="525" spans="1:16">
      <c r="A525" s="39" t="s">
        <v>37</v>
      </c>
      <c r="B525" s="40" t="s">
        <v>886</v>
      </c>
      <c r="C525" s="52" t="s">
        <v>83</v>
      </c>
      <c r="D525" t="s">
        <v>1175</v>
      </c>
      <c r="F525" s="55" t="s">
        <v>1345</v>
      </c>
      <c r="G525" s="9" t="s">
        <v>820</v>
      </c>
      <c r="H525">
        <v>15</v>
      </c>
      <c r="I525">
        <v>0</v>
      </c>
      <c r="J525" s="34">
        <v>0</v>
      </c>
      <c r="K525">
        <f>+Tabla323[[#This Row],[BALANCE INICIAL]]+Tabla323[[#This Row],[ENTRADAS]]-Tabla323[[#This Row],[SALIDAS]]</f>
        <v>15</v>
      </c>
      <c r="L525" s="2">
        <v>106</v>
      </c>
      <c r="M525" s="2">
        <f>+Tabla323[[#This Row],[BALANCE INICIAL]]*Tabla323[[#This Row],[PRECIO]]</f>
        <v>1590</v>
      </c>
      <c r="N525" s="2">
        <f>+Tabla323[[#This Row],[ENTRADAS]]*Tabla323[[#This Row],[PRECIO]]</f>
        <v>0</v>
      </c>
      <c r="O525" s="2">
        <f>+Tabla323[[#This Row],[SALIDAS]]*Tabla323[[#This Row],[PRECIO]]</f>
        <v>0</v>
      </c>
      <c r="P525" s="2">
        <f>+Tabla323[[#This Row],[BALANCE INICIAL2]]+Tabla323[[#This Row],[ENTRADAS3]]-Tabla323[[#This Row],[SALIDAS4]]</f>
        <v>1590</v>
      </c>
    </row>
    <row r="526" spans="1:16">
      <c r="A526" s="39" t="s">
        <v>37</v>
      </c>
      <c r="B526" s="40" t="s">
        <v>886</v>
      </c>
      <c r="C526" s="52" t="s">
        <v>83</v>
      </c>
      <c r="D526" t="s">
        <v>289</v>
      </c>
      <c r="F526" s="55" t="s">
        <v>1345</v>
      </c>
      <c r="G526" s="9" t="s">
        <v>820</v>
      </c>
      <c r="H526">
        <v>80</v>
      </c>
      <c r="I526">
        <v>0</v>
      </c>
      <c r="J526" s="34">
        <v>0</v>
      </c>
      <c r="K526">
        <f>+Tabla323[[#This Row],[BALANCE INICIAL]]+Tabla323[[#This Row],[ENTRADAS]]-Tabla323[[#This Row],[SALIDAS]]</f>
        <v>80</v>
      </c>
      <c r="L526" s="2">
        <v>99</v>
      </c>
      <c r="M526" s="2">
        <f>+Tabla323[[#This Row],[BALANCE INICIAL]]*Tabla323[[#This Row],[PRECIO]]</f>
        <v>7920</v>
      </c>
      <c r="N526" s="2">
        <f>+Tabla323[[#This Row],[ENTRADAS]]*Tabla323[[#This Row],[PRECIO]]</f>
        <v>0</v>
      </c>
      <c r="O526" s="2">
        <f>+Tabla323[[#This Row],[SALIDAS]]*Tabla323[[#This Row],[PRECIO]]</f>
        <v>0</v>
      </c>
      <c r="P526" s="2">
        <f>+Tabla323[[#This Row],[BALANCE INICIAL2]]+Tabla323[[#This Row],[ENTRADAS3]]-Tabla323[[#This Row],[SALIDAS4]]</f>
        <v>7920</v>
      </c>
    </row>
    <row r="527" spans="1:16">
      <c r="A527" s="9" t="s">
        <v>29</v>
      </c>
      <c r="B527" s="47" t="s">
        <v>878</v>
      </c>
      <c r="C527" s="50" t="s">
        <v>102</v>
      </c>
      <c r="D527" t="s">
        <v>617</v>
      </c>
      <c r="F527" s="55" t="s">
        <v>1345</v>
      </c>
      <c r="G527" s="9" t="s">
        <v>865</v>
      </c>
      <c r="H527">
        <v>1</v>
      </c>
      <c r="I527">
        <v>0</v>
      </c>
      <c r="J527" s="34">
        <v>1</v>
      </c>
      <c r="K527">
        <f>+Tabla323[[#This Row],[BALANCE INICIAL]]+Tabla323[[#This Row],[ENTRADAS]]-Tabla323[[#This Row],[SALIDAS]]</f>
        <v>0</v>
      </c>
      <c r="L527" s="2">
        <v>1100</v>
      </c>
      <c r="M527" s="2">
        <f>+Tabla323[[#This Row],[BALANCE INICIAL]]*Tabla323[[#This Row],[PRECIO]]</f>
        <v>1100</v>
      </c>
      <c r="N527" s="2">
        <f>+Tabla323[[#This Row],[ENTRADAS]]*Tabla323[[#This Row],[PRECIO]]</f>
        <v>0</v>
      </c>
      <c r="O527" s="2">
        <f>+Tabla323[[#This Row],[SALIDAS]]*Tabla323[[#This Row],[PRECIO]]</f>
        <v>1100</v>
      </c>
      <c r="P527" s="2">
        <f>+Tabla323[[#This Row],[BALANCE INICIAL2]]+Tabla323[[#This Row],[ENTRADAS3]]-Tabla323[[#This Row],[SALIDAS4]]</f>
        <v>0</v>
      </c>
    </row>
    <row r="528" spans="1:16">
      <c r="A528" s="39" t="s">
        <v>59</v>
      </c>
      <c r="B528" s="40" t="s">
        <v>880</v>
      </c>
      <c r="C528" s="52" t="s">
        <v>107</v>
      </c>
      <c r="D528" t="s">
        <v>714</v>
      </c>
      <c r="F528" s="55" t="s">
        <v>1345</v>
      </c>
      <c r="G528" s="9" t="s">
        <v>873</v>
      </c>
      <c r="H528">
        <v>5</v>
      </c>
      <c r="I528">
        <v>0</v>
      </c>
      <c r="J528" s="34">
        <v>0</v>
      </c>
      <c r="K528">
        <f>+Tabla323[[#This Row],[BALANCE INICIAL]]+Tabla323[[#This Row],[ENTRADAS]]-Tabla323[[#This Row],[SALIDAS]]</f>
        <v>5</v>
      </c>
      <c r="L528" s="2">
        <v>204.24</v>
      </c>
      <c r="M528" s="2">
        <f>+Tabla323[[#This Row],[BALANCE INICIAL]]*Tabla323[[#This Row],[PRECIO]]</f>
        <v>1021.2</v>
      </c>
      <c r="N528" s="2">
        <f>+Tabla323[[#This Row],[ENTRADAS]]*Tabla323[[#This Row],[PRECIO]]</f>
        <v>0</v>
      </c>
      <c r="O528" s="2">
        <f>+Tabla323[[#This Row],[SALIDAS]]*Tabla323[[#This Row],[PRECIO]]</f>
        <v>0</v>
      </c>
      <c r="P528" s="2">
        <f>+Tabla323[[#This Row],[BALANCE INICIAL2]]+Tabla323[[#This Row],[ENTRADAS3]]-Tabla323[[#This Row],[SALIDAS4]]</f>
        <v>1021.2</v>
      </c>
    </row>
    <row r="529" spans="1:16">
      <c r="A529" s="9" t="s">
        <v>47</v>
      </c>
      <c r="B529" s="47" t="s">
        <v>893</v>
      </c>
      <c r="C529" s="50" t="s">
        <v>94</v>
      </c>
      <c r="D529" t="s">
        <v>1427</v>
      </c>
      <c r="F529" s="55" t="s">
        <v>1345</v>
      </c>
      <c r="G529" s="9" t="s">
        <v>859</v>
      </c>
      <c r="H529">
        <v>6</v>
      </c>
      <c r="I529">
        <v>0</v>
      </c>
      <c r="J529" s="34">
        <v>0</v>
      </c>
      <c r="K529">
        <f>+Tabla323[[#This Row],[BALANCE INICIAL]]+Tabla323[[#This Row],[ENTRADAS]]-Tabla323[[#This Row],[SALIDAS]]</f>
        <v>6</v>
      </c>
      <c r="L529" s="2">
        <v>3240</v>
      </c>
      <c r="M529" s="2">
        <f>+Tabla323[[#This Row],[BALANCE INICIAL]]*Tabla323[[#This Row],[PRECIO]]</f>
        <v>19440</v>
      </c>
      <c r="N529" s="2">
        <f>+Tabla323[[#This Row],[ENTRADAS]]*Tabla323[[#This Row],[PRECIO]]</f>
        <v>0</v>
      </c>
      <c r="O529" s="2">
        <f>+Tabla323[[#This Row],[SALIDAS]]*Tabla323[[#This Row],[PRECIO]]</f>
        <v>0</v>
      </c>
      <c r="P529" s="2">
        <f>+Tabla323[[#This Row],[BALANCE INICIAL2]]+Tabla323[[#This Row],[ENTRADAS3]]-Tabla323[[#This Row],[SALIDAS4]]</f>
        <v>19440</v>
      </c>
    </row>
    <row r="530" spans="1:16">
      <c r="A530" s="39" t="s">
        <v>47</v>
      </c>
      <c r="B530" s="40" t="s">
        <v>893</v>
      </c>
      <c r="C530" s="52" t="s">
        <v>94</v>
      </c>
      <c r="D530" t="s">
        <v>400</v>
      </c>
      <c r="F530" s="55" t="s">
        <v>1345</v>
      </c>
      <c r="G530" s="9" t="s">
        <v>820</v>
      </c>
      <c r="H530">
        <v>0</v>
      </c>
      <c r="I530">
        <v>0</v>
      </c>
      <c r="J530" s="34">
        <v>0</v>
      </c>
      <c r="K530">
        <f>+Tabla323[[#This Row],[BALANCE INICIAL]]+Tabla323[[#This Row],[ENTRADAS]]-Tabla323[[#This Row],[SALIDAS]]</f>
        <v>0</v>
      </c>
      <c r="L530" s="2">
        <v>7271.18</v>
      </c>
      <c r="M530" s="2">
        <f>+Tabla323[[#This Row],[BALANCE INICIAL]]*Tabla323[[#This Row],[PRECIO]]</f>
        <v>0</v>
      </c>
      <c r="N530" s="2">
        <f>+Tabla323[[#This Row],[ENTRADAS]]*Tabla323[[#This Row],[PRECIO]]</f>
        <v>0</v>
      </c>
      <c r="O530" s="2">
        <f>+Tabla323[[#This Row],[SALIDAS]]*Tabla323[[#This Row],[PRECIO]]</f>
        <v>0</v>
      </c>
      <c r="P530" s="2">
        <f>+Tabla323[[#This Row],[BALANCE INICIAL2]]+Tabla323[[#This Row],[ENTRADAS3]]-Tabla323[[#This Row],[SALIDAS4]]</f>
        <v>0</v>
      </c>
    </row>
    <row r="531" spans="1:16">
      <c r="A531" s="9" t="s">
        <v>47</v>
      </c>
      <c r="B531" s="47" t="s">
        <v>893</v>
      </c>
      <c r="C531" s="50" t="s">
        <v>94</v>
      </c>
      <c r="D531" t="s">
        <v>1428</v>
      </c>
      <c r="F531" s="55" t="s">
        <v>1345</v>
      </c>
      <c r="G531" s="9" t="s">
        <v>859</v>
      </c>
      <c r="H531">
        <v>5</v>
      </c>
      <c r="I531">
        <v>0</v>
      </c>
      <c r="J531" s="34">
        <v>0</v>
      </c>
      <c r="K531">
        <f>+Tabla323[[#This Row],[BALANCE INICIAL]]+Tabla323[[#This Row],[ENTRADAS]]-Tabla323[[#This Row],[SALIDAS]]</f>
        <v>5</v>
      </c>
      <c r="L531" s="2">
        <v>3240</v>
      </c>
      <c r="M531" s="2">
        <f>+Tabla323[[#This Row],[BALANCE INICIAL]]*Tabla323[[#This Row],[PRECIO]]</f>
        <v>16200</v>
      </c>
      <c r="N531" s="2">
        <f>+Tabla323[[#This Row],[ENTRADAS]]*Tabla323[[#This Row],[PRECIO]]</f>
        <v>0</v>
      </c>
      <c r="O531" s="2">
        <f>+Tabla323[[#This Row],[SALIDAS]]*Tabla323[[#This Row],[PRECIO]]</f>
        <v>0</v>
      </c>
      <c r="P531" s="2">
        <f>+Tabla323[[#This Row],[BALANCE INICIAL2]]+Tabla323[[#This Row],[ENTRADAS3]]-Tabla323[[#This Row],[SALIDAS4]]</f>
        <v>16200</v>
      </c>
    </row>
    <row r="532" spans="1:16">
      <c r="A532" s="39" t="s">
        <v>47</v>
      </c>
      <c r="B532" s="40" t="s">
        <v>893</v>
      </c>
      <c r="C532" s="52" t="s">
        <v>94</v>
      </c>
      <c r="D532" t="s">
        <v>1393</v>
      </c>
      <c r="F532" s="55" t="s">
        <v>1345</v>
      </c>
      <c r="G532" s="9" t="s">
        <v>863</v>
      </c>
      <c r="H532">
        <v>5</v>
      </c>
      <c r="I532">
        <v>0</v>
      </c>
      <c r="J532" s="34">
        <v>0</v>
      </c>
      <c r="K532">
        <f>+Tabla323[[#This Row],[BALANCE INICIAL]]+Tabla323[[#This Row],[ENTRADAS]]-Tabla323[[#This Row],[SALIDAS]]</f>
        <v>5</v>
      </c>
      <c r="L532" s="2">
        <v>3240</v>
      </c>
      <c r="M532" s="2">
        <f>+Tabla323[[#This Row],[BALANCE INICIAL]]*Tabla323[[#This Row],[PRECIO]]</f>
        <v>16200</v>
      </c>
      <c r="N532" s="2">
        <f>+Tabla323[[#This Row],[ENTRADAS]]*Tabla323[[#This Row],[PRECIO]]</f>
        <v>0</v>
      </c>
      <c r="O532" s="2">
        <f>+Tabla323[[#This Row],[SALIDAS]]*Tabla323[[#This Row],[PRECIO]]</f>
        <v>0</v>
      </c>
      <c r="P532" s="2">
        <f>+Tabla323[[#This Row],[BALANCE INICIAL2]]+Tabla323[[#This Row],[ENTRADAS3]]-Tabla323[[#This Row],[SALIDAS4]]</f>
        <v>16200</v>
      </c>
    </row>
    <row r="533" spans="1:16">
      <c r="A533" s="39" t="s">
        <v>47</v>
      </c>
      <c r="B533" s="40" t="s">
        <v>893</v>
      </c>
      <c r="C533" s="52" t="s">
        <v>94</v>
      </c>
      <c r="D533" t="s">
        <v>472</v>
      </c>
      <c r="F533" s="55" t="s">
        <v>1345</v>
      </c>
      <c r="G533" s="9" t="s">
        <v>863</v>
      </c>
      <c r="H533">
        <v>18</v>
      </c>
      <c r="I533">
        <v>0</v>
      </c>
      <c r="J533" s="34">
        <v>1</v>
      </c>
      <c r="K533">
        <f>+Tabla323[[#This Row],[BALANCE INICIAL]]+Tabla323[[#This Row],[ENTRADAS]]-Tabla323[[#This Row],[SALIDAS]]</f>
        <v>17</v>
      </c>
      <c r="L533" s="2">
        <v>3240</v>
      </c>
      <c r="M533" s="2">
        <f>+Tabla323[[#This Row],[BALANCE INICIAL]]*Tabla323[[#This Row],[PRECIO]]</f>
        <v>58320</v>
      </c>
      <c r="N533" s="2">
        <f>+Tabla323[[#This Row],[ENTRADAS]]*Tabla323[[#This Row],[PRECIO]]</f>
        <v>0</v>
      </c>
      <c r="O533" s="2">
        <f>+Tabla323[[#This Row],[SALIDAS]]*Tabla323[[#This Row],[PRECIO]]</f>
        <v>3240</v>
      </c>
      <c r="P533" s="2">
        <f>+Tabla323[[#This Row],[BALANCE INICIAL2]]+Tabla323[[#This Row],[ENTRADAS3]]-Tabla323[[#This Row],[SALIDAS4]]</f>
        <v>55080</v>
      </c>
    </row>
    <row r="534" spans="1:16">
      <c r="A534" s="39" t="s">
        <v>47</v>
      </c>
      <c r="B534" s="40" t="s">
        <v>893</v>
      </c>
      <c r="C534" s="52" t="s">
        <v>94</v>
      </c>
      <c r="D534" t="s">
        <v>1147</v>
      </c>
      <c r="F534" s="55" t="s">
        <v>1345</v>
      </c>
      <c r="G534" s="9" t="s">
        <v>863</v>
      </c>
      <c r="H534">
        <v>5</v>
      </c>
      <c r="I534">
        <v>0</v>
      </c>
      <c r="J534" s="34">
        <v>0</v>
      </c>
      <c r="K534">
        <f>+Tabla323[[#This Row],[BALANCE INICIAL]]+Tabla323[[#This Row],[ENTRADAS]]-Tabla323[[#This Row],[SALIDAS]]</f>
        <v>5</v>
      </c>
      <c r="L534" s="2">
        <v>3240</v>
      </c>
      <c r="M534" s="2">
        <f>+Tabla323[[#This Row],[BALANCE INICIAL]]*Tabla323[[#This Row],[PRECIO]]</f>
        <v>16200</v>
      </c>
      <c r="N534" s="2">
        <f>+Tabla323[[#This Row],[ENTRADAS]]*Tabla323[[#This Row],[PRECIO]]</f>
        <v>0</v>
      </c>
      <c r="O534" s="2">
        <f>+Tabla323[[#This Row],[SALIDAS]]*Tabla323[[#This Row],[PRECIO]]</f>
        <v>0</v>
      </c>
      <c r="P534" s="2">
        <f>+Tabla323[[#This Row],[BALANCE INICIAL2]]+Tabla323[[#This Row],[ENTRADAS3]]-Tabla323[[#This Row],[SALIDAS4]]</f>
        <v>16200</v>
      </c>
    </row>
    <row r="535" spans="1:16">
      <c r="A535" s="39" t="s">
        <v>47</v>
      </c>
      <c r="B535" s="40" t="s">
        <v>893</v>
      </c>
      <c r="C535" s="52" t="s">
        <v>94</v>
      </c>
      <c r="D535" t="s">
        <v>1148</v>
      </c>
      <c r="F535" s="55" t="s">
        <v>1345</v>
      </c>
      <c r="G535" s="9" t="s">
        <v>863</v>
      </c>
      <c r="H535">
        <v>2</v>
      </c>
      <c r="I535">
        <v>0</v>
      </c>
      <c r="J535" s="34">
        <v>0</v>
      </c>
      <c r="K535">
        <f>+Tabla323[[#This Row],[BALANCE INICIAL]]+Tabla323[[#This Row],[ENTRADAS]]-Tabla323[[#This Row],[SALIDAS]]</f>
        <v>2</v>
      </c>
      <c r="L535" s="2">
        <v>4850</v>
      </c>
      <c r="M535" s="2">
        <f>+Tabla323[[#This Row],[BALANCE INICIAL]]*Tabla323[[#This Row],[PRECIO]]</f>
        <v>9700</v>
      </c>
      <c r="N535" s="2">
        <f>+Tabla323[[#This Row],[ENTRADAS]]*Tabla323[[#This Row],[PRECIO]]</f>
        <v>0</v>
      </c>
      <c r="O535" s="2">
        <f>+Tabla323[[#This Row],[SALIDAS]]*Tabla323[[#This Row],[PRECIO]]</f>
        <v>0</v>
      </c>
      <c r="P535" s="2">
        <f>+Tabla323[[#This Row],[BALANCE INICIAL2]]+Tabla323[[#This Row],[ENTRADAS3]]-Tabla323[[#This Row],[SALIDAS4]]</f>
        <v>9700</v>
      </c>
    </row>
    <row r="536" spans="1:16">
      <c r="A536" s="39" t="s">
        <v>47</v>
      </c>
      <c r="B536" s="40" t="s">
        <v>893</v>
      </c>
      <c r="C536" s="52" t="s">
        <v>94</v>
      </c>
      <c r="D536" t="s">
        <v>1149</v>
      </c>
      <c r="F536" s="55" t="s">
        <v>1345</v>
      </c>
      <c r="G536" s="9" t="s">
        <v>825</v>
      </c>
      <c r="H536">
        <v>2</v>
      </c>
      <c r="I536">
        <v>0</v>
      </c>
      <c r="J536" s="34">
        <v>0</v>
      </c>
      <c r="K536">
        <f>+Tabla323[[#This Row],[BALANCE INICIAL]]+Tabla323[[#This Row],[ENTRADAS]]-Tabla323[[#This Row],[SALIDAS]]</f>
        <v>2</v>
      </c>
      <c r="L536" s="2">
        <v>3240</v>
      </c>
      <c r="M536" s="2">
        <f>+Tabla323[[#This Row],[BALANCE INICIAL]]*Tabla323[[#This Row],[PRECIO]]</f>
        <v>6480</v>
      </c>
      <c r="N536" s="2">
        <f>+Tabla323[[#This Row],[ENTRADAS]]*Tabla323[[#This Row],[PRECIO]]</f>
        <v>0</v>
      </c>
      <c r="O536" s="2">
        <f>+Tabla323[[#This Row],[SALIDAS]]*Tabla323[[#This Row],[PRECIO]]</f>
        <v>0</v>
      </c>
      <c r="P536" s="2">
        <f>+Tabla323[[#This Row],[BALANCE INICIAL2]]+Tabla323[[#This Row],[ENTRADAS3]]-Tabla323[[#This Row],[SALIDAS4]]</f>
        <v>6480</v>
      </c>
    </row>
    <row r="537" spans="1:16">
      <c r="A537" s="9" t="s">
        <v>47</v>
      </c>
      <c r="B537" s="17" t="s">
        <v>893</v>
      </c>
      <c r="C537" s="50" t="s">
        <v>94</v>
      </c>
      <c r="D537" t="s">
        <v>1429</v>
      </c>
      <c r="F537" s="55" t="s">
        <v>1345</v>
      </c>
      <c r="G537" s="9" t="s">
        <v>820</v>
      </c>
      <c r="H537">
        <v>0</v>
      </c>
      <c r="I537">
        <v>0</v>
      </c>
      <c r="J537" s="34">
        <v>0</v>
      </c>
      <c r="K537">
        <f>+Tabla323[[#This Row],[BALANCE INICIAL]]+Tabla323[[#This Row],[ENTRADAS]]-Tabla323[[#This Row],[SALIDAS]]</f>
        <v>0</v>
      </c>
      <c r="L537" s="2">
        <v>2964.4</v>
      </c>
      <c r="M537" s="2">
        <f>+Tabla323[[#This Row],[BALANCE INICIAL]]*Tabla323[[#This Row],[PRECIO]]</f>
        <v>0</v>
      </c>
      <c r="N537" s="2">
        <f>+Tabla323[[#This Row],[ENTRADAS]]*Tabla323[[#This Row],[PRECIO]]</f>
        <v>0</v>
      </c>
      <c r="O537" s="2">
        <f>+Tabla323[[#This Row],[SALIDAS]]*Tabla323[[#This Row],[PRECIO]]</f>
        <v>0</v>
      </c>
      <c r="P537" s="2">
        <f>+Tabla323[[#This Row],[BALANCE INICIAL2]]+Tabla323[[#This Row],[ENTRADAS3]]-Tabla323[[#This Row],[SALIDAS4]]</f>
        <v>0</v>
      </c>
    </row>
    <row r="538" spans="1:16">
      <c r="A538" s="39" t="s">
        <v>47</v>
      </c>
      <c r="B538" s="40" t="s">
        <v>893</v>
      </c>
      <c r="C538" s="52" t="s">
        <v>94</v>
      </c>
      <c r="D538" t="s">
        <v>1150</v>
      </c>
      <c r="F538" s="55" t="s">
        <v>1345</v>
      </c>
      <c r="G538" s="9" t="s">
        <v>825</v>
      </c>
      <c r="H538">
        <v>2</v>
      </c>
      <c r="I538">
        <v>0</v>
      </c>
      <c r="J538" s="34">
        <v>0</v>
      </c>
      <c r="K538">
        <f>+Tabla323[[#This Row],[BALANCE INICIAL]]+Tabla323[[#This Row],[ENTRADAS]]-Tabla323[[#This Row],[SALIDAS]]</f>
        <v>2</v>
      </c>
      <c r="L538" s="2">
        <v>1089</v>
      </c>
      <c r="M538" s="2">
        <f>+Tabla323[[#This Row],[BALANCE INICIAL]]*Tabla323[[#This Row],[PRECIO]]</f>
        <v>2178</v>
      </c>
      <c r="N538" s="2">
        <f>+Tabla323[[#This Row],[ENTRADAS]]*Tabla323[[#This Row],[PRECIO]]</f>
        <v>0</v>
      </c>
      <c r="O538" s="2">
        <f>+Tabla323[[#This Row],[SALIDAS]]*Tabla323[[#This Row],[PRECIO]]</f>
        <v>0</v>
      </c>
      <c r="P538" s="2">
        <f>+Tabla323[[#This Row],[BALANCE INICIAL2]]+Tabla323[[#This Row],[ENTRADAS3]]-Tabla323[[#This Row],[SALIDAS4]]</f>
        <v>2178</v>
      </c>
    </row>
    <row r="539" spans="1:16">
      <c r="A539" s="39" t="s">
        <v>47</v>
      </c>
      <c r="B539" s="40" t="s">
        <v>893</v>
      </c>
      <c r="C539" s="52" t="s">
        <v>94</v>
      </c>
      <c r="D539" t="s">
        <v>1151</v>
      </c>
      <c r="F539" s="55" t="s">
        <v>1345</v>
      </c>
      <c r="G539" s="9" t="s">
        <v>863</v>
      </c>
      <c r="H539">
        <v>5</v>
      </c>
      <c r="I539">
        <v>0</v>
      </c>
      <c r="J539" s="34">
        <v>0</v>
      </c>
      <c r="K539">
        <f>+Tabla323[[#This Row],[BALANCE INICIAL]]+Tabla323[[#This Row],[ENTRADAS]]-Tabla323[[#This Row],[SALIDAS]]</f>
        <v>5</v>
      </c>
      <c r="L539" s="2">
        <v>4500</v>
      </c>
      <c r="M539" s="2">
        <f>+Tabla323[[#This Row],[BALANCE INICIAL]]*Tabla323[[#This Row],[PRECIO]]</f>
        <v>22500</v>
      </c>
      <c r="N539" s="2">
        <f>+Tabla323[[#This Row],[ENTRADAS]]*Tabla323[[#This Row],[PRECIO]]</f>
        <v>0</v>
      </c>
      <c r="O539" s="2">
        <f>+Tabla323[[#This Row],[SALIDAS]]*Tabla323[[#This Row],[PRECIO]]</f>
        <v>0</v>
      </c>
      <c r="P539" s="2">
        <f>+Tabla323[[#This Row],[BALANCE INICIAL2]]+Tabla323[[#This Row],[ENTRADAS3]]-Tabla323[[#This Row],[SALIDAS4]]</f>
        <v>22500</v>
      </c>
    </row>
    <row r="540" spans="1:16">
      <c r="A540" s="39" t="s">
        <v>47</v>
      </c>
      <c r="B540" s="40" t="s">
        <v>893</v>
      </c>
      <c r="C540" s="52" t="s">
        <v>94</v>
      </c>
      <c r="D540" t="s">
        <v>1152</v>
      </c>
      <c r="F540" s="55" t="s">
        <v>1345</v>
      </c>
      <c r="G540" s="9" t="s">
        <v>863</v>
      </c>
      <c r="H540">
        <v>5</v>
      </c>
      <c r="I540">
        <v>0</v>
      </c>
      <c r="J540" s="34">
        <v>0</v>
      </c>
      <c r="K540">
        <f>+Tabla323[[#This Row],[BALANCE INICIAL]]+Tabla323[[#This Row],[ENTRADAS]]-Tabla323[[#This Row],[SALIDAS]]</f>
        <v>5</v>
      </c>
      <c r="L540" s="2">
        <v>3698</v>
      </c>
      <c r="M540" s="2">
        <f>+Tabla323[[#This Row],[BALANCE INICIAL]]*Tabla323[[#This Row],[PRECIO]]</f>
        <v>18490</v>
      </c>
      <c r="N540" s="2">
        <f>+Tabla323[[#This Row],[ENTRADAS]]*Tabla323[[#This Row],[PRECIO]]</f>
        <v>0</v>
      </c>
      <c r="O540" s="2">
        <f>+Tabla323[[#This Row],[SALIDAS]]*Tabla323[[#This Row],[PRECIO]]</f>
        <v>0</v>
      </c>
      <c r="P540" s="2">
        <f>+Tabla323[[#This Row],[BALANCE INICIAL2]]+Tabla323[[#This Row],[ENTRADAS3]]-Tabla323[[#This Row],[SALIDAS4]]</f>
        <v>18490</v>
      </c>
    </row>
    <row r="541" spans="1:16">
      <c r="A541" s="39" t="s">
        <v>47</v>
      </c>
      <c r="B541" s="40" t="s">
        <v>893</v>
      </c>
      <c r="C541" s="52" t="s">
        <v>94</v>
      </c>
      <c r="D541" t="s">
        <v>1162</v>
      </c>
      <c r="F541" s="55" t="s">
        <v>1345</v>
      </c>
      <c r="G541" s="9" t="s">
        <v>859</v>
      </c>
      <c r="H541">
        <v>5</v>
      </c>
      <c r="I541">
        <v>0</v>
      </c>
      <c r="J541" s="34">
        <v>0</v>
      </c>
      <c r="K541">
        <f>+Tabla323[[#This Row],[BALANCE INICIAL]]+Tabla323[[#This Row],[ENTRADAS]]-Tabla323[[#This Row],[SALIDAS]]</f>
        <v>5</v>
      </c>
      <c r="L541" s="2">
        <v>4850</v>
      </c>
      <c r="M541" s="2">
        <f>+Tabla323[[#This Row],[BALANCE INICIAL]]*Tabla323[[#This Row],[PRECIO]]</f>
        <v>24250</v>
      </c>
      <c r="N541" s="2">
        <f>+Tabla323[[#This Row],[ENTRADAS]]*Tabla323[[#This Row],[PRECIO]]</f>
        <v>0</v>
      </c>
      <c r="O541" s="2">
        <f>+Tabla323[[#This Row],[SALIDAS]]*Tabla323[[#This Row],[PRECIO]]</f>
        <v>0</v>
      </c>
      <c r="P541" s="2">
        <f>+Tabla323[[#This Row],[BALANCE INICIAL2]]+Tabla323[[#This Row],[ENTRADAS3]]-Tabla323[[#This Row],[SALIDAS4]]</f>
        <v>24250</v>
      </c>
    </row>
    <row r="542" spans="1:16">
      <c r="A542" s="39" t="s">
        <v>59</v>
      </c>
      <c r="B542" s="40" t="s">
        <v>880</v>
      </c>
      <c r="C542" s="52" t="s">
        <v>107</v>
      </c>
      <c r="D542" t="s">
        <v>762</v>
      </c>
      <c r="F542" s="55" t="s">
        <v>1345</v>
      </c>
      <c r="G542" s="9" t="s">
        <v>820</v>
      </c>
      <c r="H542">
        <v>4</v>
      </c>
      <c r="I542">
        <v>0</v>
      </c>
      <c r="J542" s="34">
        <v>0</v>
      </c>
      <c r="K542">
        <f>+Tabla323[[#This Row],[BALANCE INICIAL]]+Tabla323[[#This Row],[ENTRADAS]]-Tabla323[[#This Row],[SALIDAS]]</f>
        <v>4</v>
      </c>
      <c r="L542" s="2">
        <v>187</v>
      </c>
      <c r="M542" s="2">
        <f>+Tabla323[[#This Row],[BALANCE INICIAL]]*Tabla323[[#This Row],[PRECIO]]</f>
        <v>748</v>
      </c>
      <c r="N542" s="2">
        <f>+Tabla323[[#This Row],[ENTRADAS]]*Tabla323[[#This Row],[PRECIO]]</f>
        <v>0</v>
      </c>
      <c r="O542" s="2">
        <f>+Tabla323[[#This Row],[SALIDAS]]*Tabla323[[#This Row],[PRECIO]]</f>
        <v>0</v>
      </c>
      <c r="P542" s="2">
        <f>+Tabla323[[#This Row],[BALANCE INICIAL2]]+Tabla323[[#This Row],[ENTRADAS3]]-Tabla323[[#This Row],[SALIDAS4]]</f>
        <v>748</v>
      </c>
    </row>
    <row r="543" spans="1:16">
      <c r="A543" s="39" t="s">
        <v>59</v>
      </c>
      <c r="B543" s="40" t="s">
        <v>880</v>
      </c>
      <c r="C543" s="52" t="s">
        <v>107</v>
      </c>
      <c r="D543" t="s">
        <v>763</v>
      </c>
      <c r="F543" s="55" t="s">
        <v>1345</v>
      </c>
      <c r="G543" s="9" t="s">
        <v>820</v>
      </c>
      <c r="H543">
        <v>2</v>
      </c>
      <c r="I543">
        <v>0</v>
      </c>
      <c r="J543" s="34">
        <v>0</v>
      </c>
      <c r="K543">
        <f>+Tabla323[[#This Row],[BALANCE INICIAL]]+Tabla323[[#This Row],[ENTRADAS]]-Tabla323[[#This Row],[SALIDAS]]</f>
        <v>2</v>
      </c>
      <c r="L543" s="2">
        <v>170</v>
      </c>
      <c r="M543" s="2">
        <f>+Tabla323[[#This Row],[BALANCE INICIAL]]*Tabla323[[#This Row],[PRECIO]]</f>
        <v>340</v>
      </c>
      <c r="N543" s="2">
        <f>+Tabla323[[#This Row],[ENTRADAS]]*Tabla323[[#This Row],[PRECIO]]</f>
        <v>0</v>
      </c>
      <c r="O543" s="2">
        <f>+Tabla323[[#This Row],[SALIDAS]]*Tabla323[[#This Row],[PRECIO]]</f>
        <v>0</v>
      </c>
      <c r="P543" s="2">
        <f>+Tabla323[[#This Row],[BALANCE INICIAL2]]+Tabla323[[#This Row],[ENTRADAS3]]-Tabla323[[#This Row],[SALIDAS4]]</f>
        <v>340</v>
      </c>
    </row>
    <row r="544" spans="1:16">
      <c r="A544" s="39" t="s">
        <v>59</v>
      </c>
      <c r="B544" s="40" t="s">
        <v>880</v>
      </c>
      <c r="C544" s="52" t="s">
        <v>107</v>
      </c>
      <c r="D544" t="s">
        <v>764</v>
      </c>
      <c r="F544" s="55" t="s">
        <v>1345</v>
      </c>
      <c r="G544" s="9" t="s">
        <v>820</v>
      </c>
      <c r="H544">
        <v>3</v>
      </c>
      <c r="I544">
        <v>0</v>
      </c>
      <c r="J544" s="34">
        <v>0</v>
      </c>
      <c r="K544">
        <f>+Tabla323[[#This Row],[BALANCE INICIAL]]+Tabla323[[#This Row],[ENTRADAS]]-Tabla323[[#This Row],[SALIDAS]]</f>
        <v>3</v>
      </c>
      <c r="L544" s="2">
        <v>180</v>
      </c>
      <c r="M544" s="2">
        <f>+Tabla323[[#This Row],[BALANCE INICIAL]]*Tabla323[[#This Row],[PRECIO]]</f>
        <v>540</v>
      </c>
      <c r="N544" s="2">
        <f>+Tabla323[[#This Row],[ENTRADAS]]*Tabla323[[#This Row],[PRECIO]]</f>
        <v>0</v>
      </c>
      <c r="O544" s="2">
        <f>+Tabla323[[#This Row],[SALIDAS]]*Tabla323[[#This Row],[PRECIO]]</f>
        <v>0</v>
      </c>
      <c r="P544" s="2">
        <f>+Tabla323[[#This Row],[BALANCE INICIAL2]]+Tabla323[[#This Row],[ENTRADAS3]]-Tabla323[[#This Row],[SALIDAS4]]</f>
        <v>540</v>
      </c>
    </row>
    <row r="545" spans="1:16">
      <c r="A545" s="39" t="s">
        <v>59</v>
      </c>
      <c r="B545" s="40" t="s">
        <v>880</v>
      </c>
      <c r="C545" s="52" t="s">
        <v>107</v>
      </c>
      <c r="D545" t="s">
        <v>765</v>
      </c>
      <c r="F545" s="55" t="s">
        <v>1345</v>
      </c>
      <c r="G545" s="9" t="s">
        <v>820</v>
      </c>
      <c r="H545">
        <v>1</v>
      </c>
      <c r="I545">
        <v>0</v>
      </c>
      <c r="J545" s="34">
        <v>0</v>
      </c>
      <c r="K545">
        <f>+Tabla323[[#This Row],[BALANCE INICIAL]]+Tabla323[[#This Row],[ENTRADAS]]-Tabla323[[#This Row],[SALIDAS]]</f>
        <v>1</v>
      </c>
      <c r="L545" s="2">
        <v>180</v>
      </c>
      <c r="M545" s="2">
        <f>+Tabla323[[#This Row],[BALANCE INICIAL]]*Tabla323[[#This Row],[PRECIO]]</f>
        <v>180</v>
      </c>
      <c r="N545" s="2">
        <f>+Tabla323[[#This Row],[ENTRADAS]]*Tabla323[[#This Row],[PRECIO]]</f>
        <v>0</v>
      </c>
      <c r="O545" s="2">
        <f>+Tabla323[[#This Row],[SALIDAS]]*Tabla323[[#This Row],[PRECIO]]</f>
        <v>0</v>
      </c>
      <c r="P545" s="2">
        <f>+Tabla323[[#This Row],[BALANCE INICIAL2]]+Tabla323[[#This Row],[ENTRADAS3]]-Tabla323[[#This Row],[SALIDAS4]]</f>
        <v>180</v>
      </c>
    </row>
    <row r="546" spans="1:16">
      <c r="A546" s="39" t="s">
        <v>59</v>
      </c>
      <c r="B546" s="40" t="s">
        <v>880</v>
      </c>
      <c r="C546" s="52" t="s">
        <v>107</v>
      </c>
      <c r="D546" t="s">
        <v>766</v>
      </c>
      <c r="F546" s="55" t="s">
        <v>1345</v>
      </c>
      <c r="G546" s="9" t="s">
        <v>820</v>
      </c>
      <c r="H546">
        <v>1</v>
      </c>
      <c r="I546">
        <v>0</v>
      </c>
      <c r="J546" s="34">
        <v>0</v>
      </c>
      <c r="K546">
        <f>+Tabla323[[#This Row],[BALANCE INICIAL]]+Tabla323[[#This Row],[ENTRADAS]]-Tabla323[[#This Row],[SALIDAS]]</f>
        <v>1</v>
      </c>
      <c r="L546" s="2">
        <v>195</v>
      </c>
      <c r="M546" s="2">
        <f>+Tabla323[[#This Row],[BALANCE INICIAL]]*Tabla323[[#This Row],[PRECIO]]</f>
        <v>195</v>
      </c>
      <c r="N546" s="2">
        <f>+Tabla323[[#This Row],[ENTRADAS]]*Tabla323[[#This Row],[PRECIO]]</f>
        <v>0</v>
      </c>
      <c r="O546" s="2">
        <f>+Tabla323[[#This Row],[SALIDAS]]*Tabla323[[#This Row],[PRECIO]]</f>
        <v>0</v>
      </c>
      <c r="P546" s="2">
        <f>+Tabla323[[#This Row],[BALANCE INICIAL2]]+Tabla323[[#This Row],[ENTRADAS3]]-Tabla323[[#This Row],[SALIDAS4]]</f>
        <v>195</v>
      </c>
    </row>
    <row r="547" spans="1:16">
      <c r="A547" s="39" t="s">
        <v>28</v>
      </c>
      <c r="B547" s="40" t="s">
        <v>884</v>
      </c>
      <c r="C547" s="52" t="s">
        <v>74</v>
      </c>
      <c r="D547" t="s">
        <v>1073</v>
      </c>
      <c r="E547" t="s">
        <v>1060</v>
      </c>
      <c r="F547" s="55" t="s">
        <v>1345</v>
      </c>
      <c r="G547" s="9" t="s">
        <v>820</v>
      </c>
      <c r="H547">
        <v>0</v>
      </c>
      <c r="I547">
        <v>0</v>
      </c>
      <c r="J547" s="34">
        <v>0</v>
      </c>
      <c r="K547">
        <f>+Tabla323[[#This Row],[BALANCE INICIAL]]+Tabla323[[#This Row],[ENTRADAS]]-Tabla323[[#This Row],[SALIDAS]]</f>
        <v>0</v>
      </c>
      <c r="L547" s="2">
        <v>200</v>
      </c>
      <c r="M547" s="2">
        <f>+Tabla323[[#This Row],[BALANCE INICIAL]]*Tabla323[[#This Row],[PRECIO]]</f>
        <v>0</v>
      </c>
      <c r="N547" s="2">
        <f>+Tabla323[[#This Row],[ENTRADAS]]*Tabla323[[#This Row],[PRECIO]]</f>
        <v>0</v>
      </c>
      <c r="O547" s="2">
        <f>+Tabla323[[#This Row],[SALIDAS]]*Tabla323[[#This Row],[PRECIO]]</f>
        <v>0</v>
      </c>
      <c r="P547" s="2">
        <f>+Tabla323[[#This Row],[BALANCE INICIAL2]]+Tabla323[[#This Row],[ENTRADAS3]]-Tabla323[[#This Row],[SALIDAS4]]</f>
        <v>0</v>
      </c>
    </row>
    <row r="548" spans="1:16">
      <c r="A548" s="39" t="s">
        <v>59</v>
      </c>
      <c r="B548" s="40" t="s">
        <v>880</v>
      </c>
      <c r="C548" s="52" t="s">
        <v>107</v>
      </c>
      <c r="D548" t="s">
        <v>767</v>
      </c>
      <c r="F548" s="55" t="s">
        <v>1345</v>
      </c>
      <c r="G548" s="9" t="s">
        <v>820</v>
      </c>
      <c r="H548">
        <v>1</v>
      </c>
      <c r="I548">
        <v>0</v>
      </c>
      <c r="J548" s="34">
        <v>0</v>
      </c>
      <c r="K548">
        <f>+Tabla323[[#This Row],[BALANCE INICIAL]]+Tabla323[[#This Row],[ENTRADAS]]-Tabla323[[#This Row],[SALIDAS]]</f>
        <v>1</v>
      </c>
      <c r="L548" s="2">
        <v>1182.17</v>
      </c>
      <c r="M548" s="2">
        <f>+Tabla323[[#This Row],[BALANCE INICIAL]]*Tabla323[[#This Row],[PRECIO]]</f>
        <v>1182.17</v>
      </c>
      <c r="N548" s="2">
        <f>+Tabla323[[#This Row],[ENTRADAS]]*Tabla323[[#This Row],[PRECIO]]</f>
        <v>0</v>
      </c>
      <c r="O548" s="2">
        <f>+Tabla323[[#This Row],[SALIDAS]]*Tabla323[[#This Row],[PRECIO]]</f>
        <v>0</v>
      </c>
      <c r="P548" s="2">
        <f>+Tabla323[[#This Row],[BALANCE INICIAL2]]+Tabla323[[#This Row],[ENTRADAS3]]-Tabla323[[#This Row],[SALIDAS4]]</f>
        <v>1182.17</v>
      </c>
    </row>
    <row r="549" spans="1:16">
      <c r="A549" s="39" t="s">
        <v>28</v>
      </c>
      <c r="B549" s="40" t="s">
        <v>884</v>
      </c>
      <c r="C549" s="52" t="s">
        <v>74</v>
      </c>
      <c r="D549" t="s">
        <v>1176</v>
      </c>
      <c r="F549" s="55" t="s">
        <v>1345</v>
      </c>
      <c r="G549" s="9" t="s">
        <v>820</v>
      </c>
      <c r="H549">
        <v>4</v>
      </c>
      <c r="I549">
        <v>0</v>
      </c>
      <c r="J549" s="34">
        <v>0</v>
      </c>
      <c r="K549">
        <f>+Tabla323[[#This Row],[BALANCE INICIAL]]+Tabla323[[#This Row],[ENTRADAS]]-Tabla323[[#This Row],[SALIDAS]]</f>
        <v>4</v>
      </c>
      <c r="L549" s="2">
        <v>3331.38</v>
      </c>
      <c r="M549" s="2">
        <f>+Tabla323[[#This Row],[BALANCE INICIAL]]*Tabla323[[#This Row],[PRECIO]]</f>
        <v>13325.52</v>
      </c>
      <c r="N549" s="2">
        <f>+Tabla323[[#This Row],[ENTRADAS]]*Tabla323[[#This Row],[PRECIO]]</f>
        <v>0</v>
      </c>
      <c r="O549" s="2">
        <f>+Tabla323[[#This Row],[SALIDAS]]*Tabla323[[#This Row],[PRECIO]]</f>
        <v>0</v>
      </c>
      <c r="P549" s="2">
        <f>+Tabla323[[#This Row],[BALANCE INICIAL2]]+Tabla323[[#This Row],[ENTRADAS3]]-Tabla323[[#This Row],[SALIDAS4]]</f>
        <v>13325.52</v>
      </c>
    </row>
    <row r="550" spans="1:16" ht="15" customHeight="1">
      <c r="A550" s="39" t="s">
        <v>28</v>
      </c>
      <c r="B550" s="40" t="s">
        <v>884</v>
      </c>
      <c r="C550" s="52" t="s">
        <v>74</v>
      </c>
      <c r="D550" t="s">
        <v>1454</v>
      </c>
      <c r="F550" s="55" t="s">
        <v>1345</v>
      </c>
      <c r="G550" s="9" t="s">
        <v>820</v>
      </c>
      <c r="H550">
        <v>12</v>
      </c>
      <c r="I550">
        <v>0</v>
      </c>
      <c r="J550" s="34">
        <v>0</v>
      </c>
      <c r="K550">
        <f>+Tabla323[[#This Row],[BALANCE INICIAL]]+Tabla323[[#This Row],[ENTRADAS]]-Tabla323[[#This Row],[SALIDAS]]</f>
        <v>12</v>
      </c>
      <c r="L550" s="2">
        <v>6250</v>
      </c>
      <c r="M550" s="2">
        <f>+Tabla323[[#This Row],[BALANCE INICIAL]]*Tabla323[[#This Row],[PRECIO]]</f>
        <v>75000</v>
      </c>
      <c r="N550" s="2">
        <f>+Tabla323[[#This Row],[ENTRADAS]]*Tabla323[[#This Row],[PRECIO]]</f>
        <v>0</v>
      </c>
      <c r="O550" s="2">
        <f>+Tabla323[[#This Row],[SALIDAS]]*Tabla323[[#This Row],[PRECIO]]</f>
        <v>0</v>
      </c>
      <c r="P550" s="2">
        <f>+Tabla323[[#This Row],[BALANCE INICIAL2]]+Tabla323[[#This Row],[ENTRADAS3]]-Tabla323[[#This Row],[SALIDAS4]]</f>
        <v>75000</v>
      </c>
    </row>
    <row r="551" spans="1:16">
      <c r="A551" s="39" t="s">
        <v>34</v>
      </c>
      <c r="B551" s="40" t="s">
        <v>877</v>
      </c>
      <c r="C551" s="52" t="s">
        <v>80</v>
      </c>
      <c r="D551" t="s">
        <v>1177</v>
      </c>
      <c r="E551" t="s">
        <v>1137</v>
      </c>
      <c r="F551" s="55">
        <v>45471</v>
      </c>
      <c r="G551" s="9" t="s">
        <v>820</v>
      </c>
      <c r="H551">
        <v>0</v>
      </c>
      <c r="I551">
        <v>0</v>
      </c>
      <c r="J551" s="34">
        <v>0</v>
      </c>
      <c r="K551">
        <f>+Tabla323[[#This Row],[BALANCE INICIAL]]+Tabla323[[#This Row],[ENTRADAS]]-Tabla323[[#This Row],[SALIDAS]]</f>
        <v>0</v>
      </c>
      <c r="L551" s="2">
        <v>2500</v>
      </c>
      <c r="M551" s="2">
        <f>+Tabla323[[#This Row],[BALANCE INICIAL]]*Tabla323[[#This Row],[PRECIO]]</f>
        <v>0</v>
      </c>
      <c r="N551" s="2">
        <f>+Tabla323[[#This Row],[ENTRADAS]]*Tabla323[[#This Row],[PRECIO]]</f>
        <v>0</v>
      </c>
      <c r="O551" s="2">
        <f>+Tabla323[[#This Row],[SALIDAS]]*Tabla323[[#This Row],[PRECIO]]</f>
        <v>0</v>
      </c>
      <c r="P551" s="2">
        <f>+Tabla323[[#This Row],[BALANCE INICIAL2]]+Tabla323[[#This Row],[ENTRADAS3]]-Tabla323[[#This Row],[SALIDAS4]]</f>
        <v>0</v>
      </c>
    </row>
    <row r="552" spans="1:16">
      <c r="A552" s="39" t="s">
        <v>23</v>
      </c>
      <c r="B552" s="40" t="s">
        <v>881</v>
      </c>
      <c r="C552" s="52" t="s">
        <v>97</v>
      </c>
      <c r="D552" t="s">
        <v>1453</v>
      </c>
      <c r="F552" s="55" t="s">
        <v>1345</v>
      </c>
      <c r="G552" s="9" t="s">
        <v>820</v>
      </c>
      <c r="H552">
        <v>5</v>
      </c>
      <c r="I552">
        <v>0</v>
      </c>
      <c r="J552" s="34">
        <v>0</v>
      </c>
      <c r="K552">
        <f>+Tabla323[[#This Row],[BALANCE INICIAL]]+Tabla323[[#This Row],[ENTRADAS]]-Tabla323[[#This Row],[SALIDAS]]</f>
        <v>5</v>
      </c>
      <c r="L552" s="2">
        <v>780</v>
      </c>
      <c r="M552" s="2">
        <f>+Tabla323[[#This Row],[BALANCE INICIAL]]*Tabla323[[#This Row],[PRECIO]]</f>
        <v>3900</v>
      </c>
      <c r="N552" s="2">
        <f>+Tabla323[[#This Row],[ENTRADAS]]*Tabla323[[#This Row],[PRECIO]]</f>
        <v>0</v>
      </c>
      <c r="O552" s="2">
        <f>+Tabla323[[#This Row],[SALIDAS]]*Tabla323[[#This Row],[PRECIO]]</f>
        <v>0</v>
      </c>
      <c r="P552" s="2">
        <f>+Tabla323[[#This Row],[BALANCE INICIAL2]]+Tabla323[[#This Row],[ENTRADAS3]]-Tabla323[[#This Row],[SALIDAS4]]</f>
        <v>3900</v>
      </c>
    </row>
    <row r="553" spans="1:16">
      <c r="A553" s="39" t="s">
        <v>44</v>
      </c>
      <c r="B553" s="40" t="s">
        <v>892</v>
      </c>
      <c r="C553" s="52" t="s">
        <v>90</v>
      </c>
      <c r="D553" t="s">
        <v>1452</v>
      </c>
      <c r="F553" s="55" t="s">
        <v>1345</v>
      </c>
      <c r="G553" s="9" t="s">
        <v>820</v>
      </c>
      <c r="H553">
        <v>83</v>
      </c>
      <c r="I553">
        <v>0</v>
      </c>
      <c r="J553" s="34">
        <v>0</v>
      </c>
      <c r="K553">
        <f>+Tabla323[[#This Row],[BALANCE INICIAL]]+Tabla323[[#This Row],[ENTRADAS]]-Tabla323[[#This Row],[SALIDAS]]</f>
        <v>83</v>
      </c>
      <c r="L553" s="2">
        <v>390</v>
      </c>
      <c r="M553" s="2">
        <f>+Tabla323[[#This Row],[BALANCE INICIAL]]*Tabla323[[#This Row],[PRECIO]]</f>
        <v>32370</v>
      </c>
      <c r="N553" s="2">
        <f>+Tabla323[[#This Row],[ENTRADAS]]*Tabla323[[#This Row],[PRECIO]]</f>
        <v>0</v>
      </c>
      <c r="O553" s="2">
        <f>+Tabla323[[#This Row],[SALIDAS]]*Tabla323[[#This Row],[PRECIO]]</f>
        <v>0</v>
      </c>
      <c r="P553" s="2">
        <f>+Tabla323[[#This Row],[BALANCE INICIAL2]]+Tabla323[[#This Row],[ENTRADAS3]]-Tabla323[[#This Row],[SALIDAS4]]</f>
        <v>32370</v>
      </c>
    </row>
    <row r="554" spans="1:16">
      <c r="A554" s="39" t="s">
        <v>44</v>
      </c>
      <c r="B554" s="40" t="s">
        <v>892</v>
      </c>
      <c r="C554" s="52" t="s">
        <v>90</v>
      </c>
      <c r="D554" t="s">
        <v>399</v>
      </c>
      <c r="F554" s="55" t="s">
        <v>1345</v>
      </c>
      <c r="G554" s="9" t="s">
        <v>820</v>
      </c>
      <c r="H554">
        <v>0</v>
      </c>
      <c r="I554">
        <v>0</v>
      </c>
      <c r="J554" s="34">
        <v>0</v>
      </c>
      <c r="K554">
        <f>+Tabla323[[#This Row],[BALANCE INICIAL]]+Tabla323[[#This Row],[ENTRADAS]]-Tabla323[[#This Row],[SALIDAS]]</f>
        <v>0</v>
      </c>
      <c r="L554" s="2">
        <v>1911.6</v>
      </c>
      <c r="M554" s="2">
        <f>+Tabla323[[#This Row],[BALANCE INICIAL]]*Tabla323[[#This Row],[PRECIO]]</f>
        <v>0</v>
      </c>
      <c r="N554" s="2">
        <f>+Tabla323[[#This Row],[ENTRADAS]]*Tabla323[[#This Row],[PRECIO]]</f>
        <v>0</v>
      </c>
      <c r="O554" s="2">
        <f>+Tabla323[[#This Row],[SALIDAS]]*Tabla323[[#This Row],[PRECIO]]</f>
        <v>0</v>
      </c>
      <c r="P554" s="2">
        <f>+Tabla323[[#This Row],[BALANCE INICIAL2]]+Tabla323[[#This Row],[ENTRADAS3]]-Tabla323[[#This Row],[SALIDAS4]]</f>
        <v>0</v>
      </c>
    </row>
    <row r="555" spans="1:16" ht="18">
      <c r="A555" s="39" t="s">
        <v>1421</v>
      </c>
      <c r="B555" s="40" t="s">
        <v>1422</v>
      </c>
      <c r="C555" s="52" t="s">
        <v>1423</v>
      </c>
      <c r="D555" t="s">
        <v>1472</v>
      </c>
      <c r="F555" s="55" t="s">
        <v>1345</v>
      </c>
      <c r="G555" s="9" t="s">
        <v>820</v>
      </c>
      <c r="H555">
        <v>0</v>
      </c>
      <c r="I555">
        <v>0</v>
      </c>
      <c r="J555" s="34">
        <v>0</v>
      </c>
      <c r="K555">
        <f>+Tabla323[[#This Row],[BALANCE INICIAL]]+Tabla323[[#This Row],[ENTRADAS]]-Tabla323[[#This Row],[SALIDAS]]</f>
        <v>0</v>
      </c>
      <c r="L555" s="2">
        <v>1677.96</v>
      </c>
      <c r="M555" s="2">
        <f>+Tabla323[[#This Row],[BALANCE INICIAL]]*Tabla323[[#This Row],[PRECIO]]</f>
        <v>0</v>
      </c>
      <c r="N555" s="2">
        <f>+Tabla323[[#This Row],[ENTRADAS]]*Tabla323[[#This Row],[PRECIO]]</f>
        <v>0</v>
      </c>
      <c r="O555" s="2">
        <f>+Tabla323[[#This Row],[SALIDAS]]*Tabla323[[#This Row],[PRECIO]]</f>
        <v>0</v>
      </c>
      <c r="P555" s="2">
        <f>+Tabla323[[#This Row],[BALANCE INICIAL2]]+Tabla323[[#This Row],[ENTRADAS3]]-Tabla323[[#This Row],[SALIDAS4]]</f>
        <v>0</v>
      </c>
    </row>
    <row r="556" spans="1:16">
      <c r="A556" s="39" t="s">
        <v>34</v>
      </c>
      <c r="B556" s="40" t="s">
        <v>877</v>
      </c>
      <c r="C556" s="52" t="s">
        <v>104</v>
      </c>
      <c r="D556" t="s">
        <v>497</v>
      </c>
      <c r="F556" s="55" t="s">
        <v>1345</v>
      </c>
      <c r="G556" s="9" t="s">
        <v>820</v>
      </c>
      <c r="H556">
        <v>0</v>
      </c>
      <c r="I556">
        <v>0</v>
      </c>
      <c r="J556" s="34">
        <v>0</v>
      </c>
      <c r="K556">
        <f>+Tabla323[[#This Row],[BALANCE INICIAL]]+Tabla323[[#This Row],[ENTRADAS]]-Tabla323[[#This Row],[SALIDAS]]</f>
        <v>0</v>
      </c>
      <c r="L556" s="2">
        <v>8</v>
      </c>
      <c r="M556" s="2">
        <f>+Tabla323[[#This Row],[BALANCE INICIAL]]*Tabla323[[#This Row],[PRECIO]]</f>
        <v>0</v>
      </c>
      <c r="N556" s="2">
        <f>+Tabla323[[#This Row],[ENTRADAS]]*Tabla323[[#This Row],[PRECIO]]</f>
        <v>0</v>
      </c>
      <c r="O556" s="2">
        <f>+Tabla323[[#This Row],[SALIDAS]]*Tabla323[[#This Row],[PRECIO]]</f>
        <v>0</v>
      </c>
      <c r="P556" s="2">
        <f>+Tabla323[[#This Row],[BALANCE INICIAL2]]+Tabla323[[#This Row],[ENTRADAS3]]-Tabla323[[#This Row],[SALIDAS4]]</f>
        <v>0</v>
      </c>
    </row>
    <row r="557" spans="1:16">
      <c r="A557" s="39" t="s">
        <v>59</v>
      </c>
      <c r="B557" s="40" t="s">
        <v>880</v>
      </c>
      <c r="C557" s="52" t="s">
        <v>107</v>
      </c>
      <c r="D557" t="s">
        <v>768</v>
      </c>
      <c r="F557" s="55" t="s">
        <v>1345</v>
      </c>
      <c r="G557" s="9" t="s">
        <v>820</v>
      </c>
      <c r="H557">
        <v>192</v>
      </c>
      <c r="I557">
        <v>0</v>
      </c>
      <c r="J557" s="34">
        <v>0</v>
      </c>
      <c r="K557">
        <f>+Tabla323[[#This Row],[BALANCE INICIAL]]+Tabla323[[#This Row],[ENTRADAS]]-Tabla323[[#This Row],[SALIDAS]]</f>
        <v>192</v>
      </c>
      <c r="L557" s="2">
        <v>75</v>
      </c>
      <c r="M557" s="2">
        <f>+Tabla323[[#This Row],[BALANCE INICIAL]]*Tabla323[[#This Row],[PRECIO]]</f>
        <v>14400</v>
      </c>
      <c r="N557" s="2">
        <f>+Tabla323[[#This Row],[ENTRADAS]]*Tabla323[[#This Row],[PRECIO]]</f>
        <v>0</v>
      </c>
      <c r="O557" s="2">
        <f>+Tabla323[[#This Row],[SALIDAS]]*Tabla323[[#This Row],[PRECIO]]</f>
        <v>0</v>
      </c>
      <c r="P557" s="2">
        <f>+Tabla323[[#This Row],[BALANCE INICIAL2]]+Tabla323[[#This Row],[ENTRADAS3]]-Tabla323[[#This Row],[SALIDAS4]]</f>
        <v>14400</v>
      </c>
    </row>
    <row r="558" spans="1:16">
      <c r="A558" s="39" t="s">
        <v>59</v>
      </c>
      <c r="B558" s="40" t="s">
        <v>880</v>
      </c>
      <c r="C558" s="52" t="s">
        <v>107</v>
      </c>
      <c r="D558" t="s">
        <v>769</v>
      </c>
      <c r="F558" s="55" t="s">
        <v>1345</v>
      </c>
      <c r="G558" s="9" t="s">
        <v>820</v>
      </c>
      <c r="H558">
        <v>6</v>
      </c>
      <c r="I558">
        <v>0</v>
      </c>
      <c r="J558" s="34">
        <v>0</v>
      </c>
      <c r="K558">
        <f>+Tabla323[[#This Row],[BALANCE INICIAL]]+Tabla323[[#This Row],[ENTRADAS]]-Tabla323[[#This Row],[SALIDAS]]</f>
        <v>6</v>
      </c>
      <c r="L558" s="2">
        <v>40</v>
      </c>
      <c r="M558" s="2">
        <f>+Tabla323[[#This Row],[BALANCE INICIAL]]*Tabla323[[#This Row],[PRECIO]]</f>
        <v>240</v>
      </c>
      <c r="N558" s="2">
        <f>+Tabla323[[#This Row],[ENTRADAS]]*Tabla323[[#This Row],[PRECIO]]</f>
        <v>0</v>
      </c>
      <c r="O558" s="2">
        <f>+Tabla323[[#This Row],[SALIDAS]]*Tabla323[[#This Row],[PRECIO]]</f>
        <v>0</v>
      </c>
      <c r="P558" s="2">
        <f>+Tabla323[[#This Row],[BALANCE INICIAL2]]+Tabla323[[#This Row],[ENTRADAS3]]-Tabla323[[#This Row],[SALIDAS4]]</f>
        <v>240</v>
      </c>
    </row>
    <row r="559" spans="1:16">
      <c r="A559" s="39" t="s">
        <v>59</v>
      </c>
      <c r="B559" s="40" t="s">
        <v>880</v>
      </c>
      <c r="C559" s="52" t="s">
        <v>107</v>
      </c>
      <c r="D559" t="s">
        <v>770</v>
      </c>
      <c r="F559" s="55" t="s">
        <v>1345</v>
      </c>
      <c r="G559" s="9" t="s">
        <v>820</v>
      </c>
      <c r="H559">
        <v>4</v>
      </c>
      <c r="I559">
        <v>0</v>
      </c>
      <c r="J559" s="34">
        <v>0</v>
      </c>
      <c r="K559">
        <f>+Tabla323[[#This Row],[BALANCE INICIAL]]+Tabla323[[#This Row],[ENTRADAS]]-Tabla323[[#This Row],[SALIDAS]]</f>
        <v>4</v>
      </c>
      <c r="L559" s="2">
        <v>350</v>
      </c>
      <c r="M559" s="2">
        <f>+Tabla323[[#This Row],[BALANCE INICIAL]]*Tabla323[[#This Row],[PRECIO]]</f>
        <v>1400</v>
      </c>
      <c r="N559" s="2">
        <f>+Tabla323[[#This Row],[ENTRADAS]]*Tabla323[[#This Row],[PRECIO]]</f>
        <v>0</v>
      </c>
      <c r="O559" s="2">
        <f>+Tabla323[[#This Row],[SALIDAS]]*Tabla323[[#This Row],[PRECIO]]</f>
        <v>0</v>
      </c>
      <c r="P559" s="2">
        <f>+Tabla323[[#This Row],[BALANCE INICIAL2]]+Tabla323[[#This Row],[ENTRADAS3]]-Tabla323[[#This Row],[SALIDAS4]]</f>
        <v>1400</v>
      </c>
    </row>
    <row r="560" spans="1:16">
      <c r="A560" s="39" t="s">
        <v>59</v>
      </c>
      <c r="B560" s="40" t="s">
        <v>880</v>
      </c>
      <c r="C560" s="52" t="s">
        <v>107</v>
      </c>
      <c r="D560" t="s">
        <v>771</v>
      </c>
      <c r="F560" s="55" t="s">
        <v>1345</v>
      </c>
      <c r="G560" s="9" t="s">
        <v>820</v>
      </c>
      <c r="H560">
        <v>8</v>
      </c>
      <c r="I560">
        <v>0</v>
      </c>
      <c r="J560" s="34">
        <v>0</v>
      </c>
      <c r="K560">
        <f>+Tabla323[[#This Row],[BALANCE INICIAL]]+Tabla323[[#This Row],[ENTRADAS]]-Tabla323[[#This Row],[SALIDAS]]</f>
        <v>8</v>
      </c>
      <c r="L560" s="2">
        <v>450</v>
      </c>
      <c r="M560" s="2">
        <f>+Tabla323[[#This Row],[BALANCE INICIAL]]*Tabla323[[#This Row],[PRECIO]]</f>
        <v>3600</v>
      </c>
      <c r="N560" s="2">
        <f>+Tabla323[[#This Row],[ENTRADAS]]*Tabla323[[#This Row],[PRECIO]]</f>
        <v>0</v>
      </c>
      <c r="O560" s="2">
        <f>+Tabla323[[#This Row],[SALIDAS]]*Tabla323[[#This Row],[PRECIO]]</f>
        <v>0</v>
      </c>
      <c r="P560" s="2">
        <f>+Tabla323[[#This Row],[BALANCE INICIAL2]]+Tabla323[[#This Row],[ENTRADAS3]]-Tabla323[[#This Row],[SALIDAS4]]</f>
        <v>3600</v>
      </c>
    </row>
    <row r="561" spans="1:16">
      <c r="A561" s="39" t="s">
        <v>59</v>
      </c>
      <c r="B561" s="40" t="s">
        <v>880</v>
      </c>
      <c r="C561" s="52" t="s">
        <v>107</v>
      </c>
      <c r="D561" t="s">
        <v>772</v>
      </c>
      <c r="F561" s="55" t="s">
        <v>1345</v>
      </c>
      <c r="G561" s="9" t="s">
        <v>820</v>
      </c>
      <c r="H561">
        <v>6</v>
      </c>
      <c r="I561">
        <v>0</v>
      </c>
      <c r="J561" s="34">
        <v>0</v>
      </c>
      <c r="K561">
        <f>+Tabla323[[#This Row],[BALANCE INICIAL]]+Tabla323[[#This Row],[ENTRADAS]]-Tabla323[[#This Row],[SALIDAS]]</f>
        <v>6</v>
      </c>
      <c r="L561" s="2">
        <v>450</v>
      </c>
      <c r="M561" s="2">
        <f>+Tabla323[[#This Row],[BALANCE INICIAL]]*Tabla323[[#This Row],[PRECIO]]</f>
        <v>2700</v>
      </c>
      <c r="N561" s="2">
        <f>+Tabla323[[#This Row],[ENTRADAS]]*Tabla323[[#This Row],[PRECIO]]</f>
        <v>0</v>
      </c>
      <c r="O561" s="2">
        <f>+Tabla323[[#This Row],[SALIDAS]]*Tabla323[[#This Row],[PRECIO]]</f>
        <v>0</v>
      </c>
      <c r="P561" s="2">
        <f>+Tabla323[[#This Row],[BALANCE INICIAL2]]+Tabla323[[#This Row],[ENTRADAS3]]-Tabla323[[#This Row],[SALIDAS4]]</f>
        <v>2700</v>
      </c>
    </row>
    <row r="562" spans="1:16">
      <c r="A562" s="39" t="s">
        <v>59</v>
      </c>
      <c r="B562" s="40" t="s">
        <v>880</v>
      </c>
      <c r="C562" s="52" t="s">
        <v>107</v>
      </c>
      <c r="D562" t="s">
        <v>773</v>
      </c>
      <c r="F562" s="55" t="s">
        <v>1345</v>
      </c>
      <c r="G562" s="9" t="s">
        <v>820</v>
      </c>
      <c r="H562">
        <v>32</v>
      </c>
      <c r="I562">
        <v>0</v>
      </c>
      <c r="J562" s="34">
        <v>0</v>
      </c>
      <c r="K562">
        <f>+Tabla323[[#This Row],[BALANCE INICIAL]]+Tabla323[[#This Row],[ENTRADAS]]-Tabla323[[#This Row],[SALIDAS]]</f>
        <v>32</v>
      </c>
      <c r="L562" s="2">
        <v>350</v>
      </c>
      <c r="M562" s="2">
        <f>+Tabla323[[#This Row],[BALANCE INICIAL]]*Tabla323[[#This Row],[PRECIO]]</f>
        <v>11200</v>
      </c>
      <c r="N562" s="2">
        <f>+Tabla323[[#This Row],[ENTRADAS]]*Tabla323[[#This Row],[PRECIO]]</f>
        <v>0</v>
      </c>
      <c r="O562" s="2">
        <f>+Tabla323[[#This Row],[SALIDAS]]*Tabla323[[#This Row],[PRECIO]]</f>
        <v>0</v>
      </c>
      <c r="P562" s="2">
        <f>+Tabla323[[#This Row],[BALANCE INICIAL2]]+Tabla323[[#This Row],[ENTRADAS3]]-Tabla323[[#This Row],[SALIDAS4]]</f>
        <v>11200</v>
      </c>
    </row>
    <row r="563" spans="1:16">
      <c r="A563" s="39" t="s">
        <v>59</v>
      </c>
      <c r="B563" s="40" t="s">
        <v>880</v>
      </c>
      <c r="C563" s="52" t="s">
        <v>107</v>
      </c>
      <c r="D563" t="s">
        <v>774</v>
      </c>
      <c r="F563" s="55" t="s">
        <v>1345</v>
      </c>
      <c r="G563" s="9" t="s">
        <v>820</v>
      </c>
      <c r="H563">
        <v>258</v>
      </c>
      <c r="I563">
        <v>0</v>
      </c>
      <c r="J563" s="34">
        <v>0</v>
      </c>
      <c r="K563">
        <f>+Tabla323[[#This Row],[BALANCE INICIAL]]+Tabla323[[#This Row],[ENTRADAS]]-Tabla323[[#This Row],[SALIDAS]]</f>
        <v>258</v>
      </c>
      <c r="L563" s="2">
        <v>290</v>
      </c>
      <c r="M563" s="2">
        <f>+Tabla323[[#This Row],[BALANCE INICIAL]]*Tabla323[[#This Row],[PRECIO]]</f>
        <v>74820</v>
      </c>
      <c r="N563" s="2">
        <f>+Tabla323[[#This Row],[ENTRADAS]]*Tabla323[[#This Row],[PRECIO]]</f>
        <v>0</v>
      </c>
      <c r="O563" s="2">
        <f>+Tabla323[[#This Row],[SALIDAS]]*Tabla323[[#This Row],[PRECIO]]</f>
        <v>0</v>
      </c>
      <c r="P563" s="2">
        <f>+Tabla323[[#This Row],[BALANCE INICIAL2]]+Tabla323[[#This Row],[ENTRADAS3]]-Tabla323[[#This Row],[SALIDAS4]]</f>
        <v>74820</v>
      </c>
    </row>
    <row r="564" spans="1:16">
      <c r="A564" s="39" t="s">
        <v>28</v>
      </c>
      <c r="B564" s="40" t="s">
        <v>884</v>
      </c>
      <c r="C564" s="52" t="s">
        <v>74</v>
      </c>
      <c r="D564" t="s">
        <v>290</v>
      </c>
      <c r="F564" s="55" t="s">
        <v>1345</v>
      </c>
      <c r="G564" s="9" t="s">
        <v>820</v>
      </c>
      <c r="H564">
        <v>3</v>
      </c>
      <c r="I564">
        <v>0</v>
      </c>
      <c r="J564" s="34">
        <v>0</v>
      </c>
      <c r="K564">
        <f>+Tabla323[[#This Row],[BALANCE INICIAL]]+Tabla323[[#This Row],[ENTRADAS]]-Tabla323[[#This Row],[SALIDAS]]</f>
        <v>3</v>
      </c>
      <c r="L564" s="2">
        <v>24.58</v>
      </c>
      <c r="M564" s="2">
        <f>+Tabla323[[#This Row],[BALANCE INICIAL]]*Tabla323[[#This Row],[PRECIO]]</f>
        <v>73.739999999999995</v>
      </c>
      <c r="N564" s="2">
        <f>+Tabla323[[#This Row],[ENTRADAS]]*Tabla323[[#This Row],[PRECIO]]</f>
        <v>0</v>
      </c>
      <c r="O564" s="2">
        <f>+Tabla323[[#This Row],[SALIDAS]]*Tabla323[[#This Row],[PRECIO]]</f>
        <v>0</v>
      </c>
      <c r="P564" s="2">
        <f>+Tabla323[[#This Row],[BALANCE INICIAL2]]+Tabla323[[#This Row],[ENTRADAS3]]-Tabla323[[#This Row],[SALIDAS4]]</f>
        <v>73.739999999999995</v>
      </c>
    </row>
    <row r="565" spans="1:16">
      <c r="A565" s="39" t="s">
        <v>28</v>
      </c>
      <c r="B565" s="40" t="s">
        <v>884</v>
      </c>
      <c r="C565" s="52" t="s">
        <v>74</v>
      </c>
      <c r="D565" t="s">
        <v>1207</v>
      </c>
      <c r="F565" s="55" t="s">
        <v>1345</v>
      </c>
      <c r="G565" s="9" t="s">
        <v>820</v>
      </c>
      <c r="H565">
        <v>760</v>
      </c>
      <c r="I565">
        <v>0</v>
      </c>
      <c r="J565" s="34">
        <v>0</v>
      </c>
      <c r="K565">
        <f>+Tabla323[[#This Row],[BALANCE INICIAL]]+Tabla323[[#This Row],[ENTRADAS]]-Tabla323[[#This Row],[SALIDAS]]</f>
        <v>760</v>
      </c>
      <c r="L565" s="2">
        <v>11.3</v>
      </c>
      <c r="M565" s="2">
        <f>+Tabla323[[#This Row],[BALANCE INICIAL]]*Tabla323[[#This Row],[PRECIO]]</f>
        <v>8588</v>
      </c>
      <c r="N565" s="2">
        <f>+Tabla323[[#This Row],[ENTRADAS]]*Tabla323[[#This Row],[PRECIO]]</f>
        <v>0</v>
      </c>
      <c r="O565" s="2">
        <f>+Tabla323[[#This Row],[SALIDAS]]*Tabla323[[#This Row],[PRECIO]]</f>
        <v>0</v>
      </c>
      <c r="P565" s="2">
        <f>+Tabla323[[#This Row],[BALANCE INICIAL2]]+Tabla323[[#This Row],[ENTRADAS3]]-Tabla323[[#This Row],[SALIDAS4]]</f>
        <v>8588</v>
      </c>
    </row>
    <row r="566" spans="1:16">
      <c r="A566" s="39" t="s">
        <v>1141</v>
      </c>
      <c r="B566" s="40" t="s">
        <v>1142</v>
      </c>
      <c r="C566" s="52" t="s">
        <v>1143</v>
      </c>
      <c r="D566" t="s">
        <v>1208</v>
      </c>
      <c r="F566" s="55" t="s">
        <v>1345</v>
      </c>
      <c r="G566" s="9" t="s">
        <v>820</v>
      </c>
      <c r="H566">
        <v>10</v>
      </c>
      <c r="I566">
        <v>0</v>
      </c>
      <c r="J566" s="34">
        <v>0</v>
      </c>
      <c r="K566">
        <f>+Tabla323[[#This Row],[BALANCE INICIAL]]+Tabla323[[#This Row],[ENTRADAS]]-Tabla323[[#This Row],[SALIDAS]]</f>
        <v>10</v>
      </c>
      <c r="L566" s="2">
        <v>87.86</v>
      </c>
      <c r="M566" s="2">
        <f>+Tabla323[[#This Row],[BALANCE INICIAL]]*Tabla323[[#This Row],[PRECIO]]</f>
        <v>878.6</v>
      </c>
      <c r="N566" s="2">
        <f>+Tabla323[[#This Row],[ENTRADAS]]*Tabla323[[#This Row],[PRECIO]]</f>
        <v>0</v>
      </c>
      <c r="O566" s="2">
        <f>+Tabla323[[#This Row],[SALIDAS]]*Tabla323[[#This Row],[PRECIO]]</f>
        <v>0</v>
      </c>
      <c r="P566" s="2">
        <f>+Tabla323[[#This Row],[BALANCE INICIAL2]]+Tabla323[[#This Row],[ENTRADAS3]]-Tabla323[[#This Row],[SALIDAS4]]</f>
        <v>878.6</v>
      </c>
    </row>
    <row r="567" spans="1:16">
      <c r="A567" s="39" t="s">
        <v>59</v>
      </c>
      <c r="B567" s="40" t="s">
        <v>880</v>
      </c>
      <c r="C567" s="52" t="s">
        <v>107</v>
      </c>
      <c r="D567" t="s">
        <v>775</v>
      </c>
      <c r="F567" s="55" t="s">
        <v>1345</v>
      </c>
      <c r="G567" s="9" t="s">
        <v>820</v>
      </c>
      <c r="H567">
        <v>24</v>
      </c>
      <c r="I567">
        <v>0</v>
      </c>
      <c r="J567" s="34">
        <v>0</v>
      </c>
      <c r="K567">
        <f>+Tabla323[[#This Row],[BALANCE INICIAL]]+Tabla323[[#This Row],[ENTRADAS]]-Tabla323[[#This Row],[SALIDAS]]</f>
        <v>24</v>
      </c>
      <c r="L567" s="2">
        <v>99</v>
      </c>
      <c r="M567" s="2">
        <f>+Tabla323[[#This Row],[BALANCE INICIAL]]*Tabla323[[#This Row],[PRECIO]]</f>
        <v>2376</v>
      </c>
      <c r="N567" s="2">
        <f>+Tabla323[[#This Row],[ENTRADAS]]*Tabla323[[#This Row],[PRECIO]]</f>
        <v>0</v>
      </c>
      <c r="O567" s="2">
        <f>+Tabla323[[#This Row],[SALIDAS]]*Tabla323[[#This Row],[PRECIO]]</f>
        <v>0</v>
      </c>
      <c r="P567" s="2">
        <f>+Tabla323[[#This Row],[BALANCE INICIAL2]]+Tabla323[[#This Row],[ENTRADAS3]]-Tabla323[[#This Row],[SALIDAS4]]</f>
        <v>2376</v>
      </c>
    </row>
    <row r="568" spans="1:16">
      <c r="A568" s="39" t="s">
        <v>41</v>
      </c>
      <c r="B568" s="40" t="s">
        <v>890</v>
      </c>
      <c r="C568" s="52" t="s">
        <v>87</v>
      </c>
      <c r="D568" t="s">
        <v>1002</v>
      </c>
      <c r="F568" s="55" t="s">
        <v>1345</v>
      </c>
      <c r="G568" s="9" t="s">
        <v>820</v>
      </c>
      <c r="H568">
        <v>153</v>
      </c>
      <c r="I568">
        <v>0</v>
      </c>
      <c r="J568" s="34">
        <v>13</v>
      </c>
      <c r="K568">
        <f>+Tabla323[[#This Row],[BALANCE INICIAL]]+Tabla323[[#This Row],[ENTRADAS]]-Tabla323[[#This Row],[SALIDAS]]</f>
        <v>140</v>
      </c>
      <c r="L568" s="2">
        <v>219</v>
      </c>
      <c r="M568" s="2">
        <f>+Tabla323[[#This Row],[BALANCE INICIAL]]*Tabla323[[#This Row],[PRECIO]]</f>
        <v>33507</v>
      </c>
      <c r="N568" s="2">
        <f>+Tabla323[[#This Row],[ENTRADAS]]*Tabla323[[#This Row],[PRECIO]]</f>
        <v>0</v>
      </c>
      <c r="O568" s="2">
        <f>+Tabla323[[#This Row],[SALIDAS]]*Tabla323[[#This Row],[PRECIO]]</f>
        <v>2847</v>
      </c>
      <c r="P568" s="2">
        <f>+Tabla323[[#This Row],[BALANCE INICIAL2]]+Tabla323[[#This Row],[ENTRADAS3]]-Tabla323[[#This Row],[SALIDAS4]]</f>
        <v>30660</v>
      </c>
    </row>
    <row r="569" spans="1:16">
      <c r="A569" s="39" t="s">
        <v>41</v>
      </c>
      <c r="B569" s="40" t="s">
        <v>890</v>
      </c>
      <c r="C569" s="52" t="s">
        <v>87</v>
      </c>
      <c r="D569" t="s">
        <v>1001</v>
      </c>
      <c r="F569" s="55" t="s">
        <v>1345</v>
      </c>
      <c r="G569" s="9" t="s">
        <v>820</v>
      </c>
      <c r="H569">
        <v>199</v>
      </c>
      <c r="I569">
        <v>0</v>
      </c>
      <c r="J569" s="34">
        <v>13</v>
      </c>
      <c r="K569">
        <f>+Tabla323[[#This Row],[BALANCE INICIAL]]+Tabla323[[#This Row],[ENTRADAS]]-Tabla323[[#This Row],[SALIDAS]]</f>
        <v>186</v>
      </c>
      <c r="L569" s="2">
        <v>28.8</v>
      </c>
      <c r="M569" s="2">
        <f>+Tabla323[[#This Row],[BALANCE INICIAL]]*Tabla323[[#This Row],[PRECIO]]</f>
        <v>5731.2</v>
      </c>
      <c r="N569" s="2">
        <f>+Tabla323[[#This Row],[ENTRADAS]]*Tabla323[[#This Row],[PRECIO]]</f>
        <v>0</v>
      </c>
      <c r="O569" s="2">
        <f>+Tabla323[[#This Row],[SALIDAS]]*Tabla323[[#This Row],[PRECIO]]</f>
        <v>374.40000000000003</v>
      </c>
      <c r="P569" s="2">
        <f>+Tabla323[[#This Row],[BALANCE INICIAL2]]+Tabla323[[#This Row],[ENTRADAS3]]-Tabla323[[#This Row],[SALIDAS4]]</f>
        <v>5356.8</v>
      </c>
    </row>
    <row r="570" spans="1:16">
      <c r="A570" s="39" t="s">
        <v>41</v>
      </c>
      <c r="B570" s="40" t="s">
        <v>890</v>
      </c>
      <c r="C570" s="52" t="s">
        <v>87</v>
      </c>
      <c r="D570" t="s">
        <v>1399</v>
      </c>
      <c r="F570" s="55" t="s">
        <v>1345</v>
      </c>
      <c r="G570" s="9" t="s">
        <v>820</v>
      </c>
      <c r="H570">
        <v>277</v>
      </c>
      <c r="I570">
        <v>0</v>
      </c>
      <c r="J570" s="34">
        <v>2</v>
      </c>
      <c r="K570">
        <f>+Tabla323[[#This Row],[BALANCE INICIAL]]+Tabla323[[#This Row],[ENTRADAS]]-Tabla323[[#This Row],[SALIDAS]]</f>
        <v>275</v>
      </c>
      <c r="L570" s="2">
        <v>32</v>
      </c>
      <c r="M570" s="2">
        <f>+Tabla323[[#This Row],[BALANCE INICIAL]]*Tabla323[[#This Row],[PRECIO]]</f>
        <v>8864</v>
      </c>
      <c r="N570" s="2">
        <f>+Tabla323[[#This Row],[ENTRADAS]]*Tabla323[[#This Row],[PRECIO]]</f>
        <v>0</v>
      </c>
      <c r="O570" s="2">
        <f>+Tabla323[[#This Row],[SALIDAS]]*Tabla323[[#This Row],[PRECIO]]</f>
        <v>64</v>
      </c>
      <c r="P570" s="2">
        <f>+Tabla323[[#This Row],[BALANCE INICIAL2]]+Tabla323[[#This Row],[ENTRADAS3]]-Tabla323[[#This Row],[SALIDAS4]]</f>
        <v>8800</v>
      </c>
    </row>
    <row r="571" spans="1:16">
      <c r="A571" s="39" t="s">
        <v>60</v>
      </c>
      <c r="B571" s="40" t="s">
        <v>885</v>
      </c>
      <c r="C571" s="52" t="s">
        <v>108</v>
      </c>
      <c r="D571" t="s">
        <v>720</v>
      </c>
      <c r="F571" s="55" t="s">
        <v>1345</v>
      </c>
      <c r="G571" s="9" t="s">
        <v>820</v>
      </c>
      <c r="H571">
        <v>1</v>
      </c>
      <c r="I571">
        <v>0</v>
      </c>
      <c r="J571" s="34">
        <v>0</v>
      </c>
      <c r="K571">
        <f>+Tabla323[[#This Row],[BALANCE INICIAL]]+Tabla323[[#This Row],[ENTRADAS]]-Tabla323[[#This Row],[SALIDAS]]</f>
        <v>1</v>
      </c>
      <c r="L571" s="2">
        <v>9450</v>
      </c>
      <c r="M571" s="2">
        <f>+Tabla323[[#This Row],[BALANCE INICIAL]]*Tabla323[[#This Row],[PRECIO]]</f>
        <v>9450</v>
      </c>
      <c r="N571" s="2">
        <f>+Tabla323[[#This Row],[ENTRADAS]]*Tabla323[[#This Row],[PRECIO]]</f>
        <v>0</v>
      </c>
      <c r="O571" s="2">
        <f>+Tabla323[[#This Row],[SALIDAS]]*Tabla323[[#This Row],[PRECIO]]</f>
        <v>0</v>
      </c>
      <c r="P571" s="2">
        <f>+Tabla323[[#This Row],[BALANCE INICIAL2]]+Tabla323[[#This Row],[ENTRADAS3]]-Tabla323[[#This Row],[SALIDAS4]]</f>
        <v>9450</v>
      </c>
    </row>
    <row r="572" spans="1:16">
      <c r="A572" s="39" t="s">
        <v>28</v>
      </c>
      <c r="B572" s="40" t="s">
        <v>884</v>
      </c>
      <c r="C572" s="52" t="s">
        <v>74</v>
      </c>
      <c r="D572" t="s">
        <v>276</v>
      </c>
      <c r="F572" s="55" t="s">
        <v>1345</v>
      </c>
      <c r="G572" s="9" t="s">
        <v>820</v>
      </c>
      <c r="H572">
        <v>46</v>
      </c>
      <c r="I572">
        <v>0</v>
      </c>
      <c r="J572" s="34">
        <v>7</v>
      </c>
      <c r="K572">
        <f>+Tabla323[[#This Row],[BALANCE INICIAL]]+Tabla323[[#This Row],[ENTRADAS]]-Tabla323[[#This Row],[SALIDAS]]</f>
        <v>39</v>
      </c>
      <c r="L572" s="2">
        <v>2.11</v>
      </c>
      <c r="M572" s="2">
        <f>+Tabla323[[#This Row],[BALANCE INICIAL]]*Tabla323[[#This Row],[PRECIO]]</f>
        <v>97.059999999999988</v>
      </c>
      <c r="N572" s="2">
        <f>+Tabla323[[#This Row],[ENTRADAS]]*Tabla323[[#This Row],[PRECIO]]</f>
        <v>0</v>
      </c>
      <c r="O572" s="2">
        <f>+Tabla323[[#This Row],[SALIDAS]]*Tabla323[[#This Row],[PRECIO]]</f>
        <v>14.77</v>
      </c>
      <c r="P572" s="2">
        <f>+Tabla323[[#This Row],[BALANCE INICIAL2]]+Tabla323[[#This Row],[ENTRADAS3]]-Tabla323[[#This Row],[SALIDAS4]]</f>
        <v>82.289999999999992</v>
      </c>
    </row>
    <row r="573" spans="1:16">
      <c r="A573" s="9" t="s">
        <v>29</v>
      </c>
      <c r="B573" s="47" t="s">
        <v>878</v>
      </c>
      <c r="C573" s="50" t="s">
        <v>102</v>
      </c>
      <c r="D573" t="s">
        <v>619</v>
      </c>
      <c r="F573" s="55" t="s">
        <v>1345</v>
      </c>
      <c r="G573" s="9" t="s">
        <v>865</v>
      </c>
      <c r="H573">
        <v>6</v>
      </c>
      <c r="I573">
        <v>0</v>
      </c>
      <c r="J573" s="34">
        <v>0</v>
      </c>
      <c r="K573">
        <f>+Tabla323[[#This Row],[BALANCE INICIAL]]+Tabla323[[#This Row],[ENTRADAS]]-Tabla323[[#This Row],[SALIDAS]]</f>
        <v>6</v>
      </c>
      <c r="L573" s="2">
        <v>154.24</v>
      </c>
      <c r="M573" s="2">
        <f>+Tabla323[[#This Row],[BALANCE INICIAL]]*Tabla323[[#This Row],[PRECIO]]</f>
        <v>925.44</v>
      </c>
      <c r="N573" s="2">
        <f>+Tabla323[[#This Row],[ENTRADAS]]*Tabla323[[#This Row],[PRECIO]]</f>
        <v>0</v>
      </c>
      <c r="O573" s="2">
        <f>+Tabla323[[#This Row],[SALIDAS]]*Tabla323[[#This Row],[PRECIO]]</f>
        <v>0</v>
      </c>
      <c r="P573" s="2">
        <f>+Tabla323[[#This Row],[BALANCE INICIAL2]]+Tabla323[[#This Row],[ENTRADAS3]]-Tabla323[[#This Row],[SALIDAS4]]</f>
        <v>925.44</v>
      </c>
    </row>
    <row r="574" spans="1:16">
      <c r="A574" s="39" t="s">
        <v>59</v>
      </c>
      <c r="B574" s="40" t="s">
        <v>880</v>
      </c>
      <c r="C574" s="52" t="s">
        <v>107</v>
      </c>
      <c r="D574" t="s">
        <v>776</v>
      </c>
      <c r="F574" s="55" t="s">
        <v>1345</v>
      </c>
      <c r="G574" s="9" t="s">
        <v>820</v>
      </c>
      <c r="H574">
        <v>1</v>
      </c>
      <c r="I574">
        <v>0</v>
      </c>
      <c r="J574" s="34">
        <v>0</v>
      </c>
      <c r="K574">
        <f>+Tabla323[[#This Row],[BALANCE INICIAL]]+Tabla323[[#This Row],[ENTRADAS]]-Tabla323[[#This Row],[SALIDAS]]</f>
        <v>1</v>
      </c>
      <c r="L574" s="2">
        <v>600</v>
      </c>
      <c r="M574" s="2">
        <f>+Tabla323[[#This Row],[BALANCE INICIAL]]*Tabla323[[#This Row],[PRECIO]]</f>
        <v>600</v>
      </c>
      <c r="N574" s="2">
        <f>+Tabla323[[#This Row],[ENTRADAS]]*Tabla323[[#This Row],[PRECIO]]</f>
        <v>0</v>
      </c>
      <c r="O574" s="2">
        <f>+Tabla323[[#This Row],[SALIDAS]]*Tabla323[[#This Row],[PRECIO]]</f>
        <v>0</v>
      </c>
      <c r="P574" s="2">
        <f>+Tabla323[[#This Row],[BALANCE INICIAL2]]+Tabla323[[#This Row],[ENTRADAS3]]-Tabla323[[#This Row],[SALIDAS4]]</f>
        <v>600</v>
      </c>
    </row>
    <row r="575" spans="1:16">
      <c r="A575" s="39" t="s">
        <v>34</v>
      </c>
      <c r="B575" s="40" t="s">
        <v>877</v>
      </c>
      <c r="C575" s="52" t="s">
        <v>80</v>
      </c>
      <c r="D575" t="s">
        <v>1206</v>
      </c>
      <c r="F575" s="55" t="s">
        <v>1345</v>
      </c>
      <c r="G575" s="9" t="s">
        <v>820</v>
      </c>
      <c r="H575">
        <v>3</v>
      </c>
      <c r="I575">
        <v>0</v>
      </c>
      <c r="J575" s="34">
        <v>0</v>
      </c>
      <c r="K575">
        <f>+Tabla323[[#This Row],[BALANCE INICIAL]]+Tabla323[[#This Row],[ENTRADAS]]-Tabla323[[#This Row],[SALIDAS]]</f>
        <v>3</v>
      </c>
      <c r="L575" s="2">
        <v>650.5</v>
      </c>
      <c r="M575" s="2">
        <f>+Tabla323[[#This Row],[BALANCE INICIAL]]*Tabla323[[#This Row],[PRECIO]]</f>
        <v>1951.5</v>
      </c>
      <c r="N575" s="2">
        <f>+Tabla323[[#This Row],[ENTRADAS]]*Tabla323[[#This Row],[PRECIO]]</f>
        <v>0</v>
      </c>
      <c r="O575" s="2">
        <f>+Tabla323[[#This Row],[SALIDAS]]*Tabla323[[#This Row],[PRECIO]]</f>
        <v>0</v>
      </c>
      <c r="P575" s="2">
        <f>+Tabla323[[#This Row],[BALANCE INICIAL2]]+Tabla323[[#This Row],[ENTRADAS3]]-Tabla323[[#This Row],[SALIDAS4]]</f>
        <v>1951.5</v>
      </c>
    </row>
    <row r="576" spans="1:16">
      <c r="A576" s="39" t="s">
        <v>59</v>
      </c>
      <c r="B576" s="40" t="s">
        <v>880</v>
      </c>
      <c r="C576" s="52" t="s">
        <v>107</v>
      </c>
      <c r="D576" t="s">
        <v>777</v>
      </c>
      <c r="F576" s="55" t="s">
        <v>1345</v>
      </c>
      <c r="G576" s="9" t="s">
        <v>820</v>
      </c>
      <c r="H576">
        <v>2</v>
      </c>
      <c r="I576">
        <v>0</v>
      </c>
      <c r="J576" s="34">
        <v>0</v>
      </c>
      <c r="K576">
        <f>+Tabla323[[#This Row],[BALANCE INICIAL]]+Tabla323[[#This Row],[ENTRADAS]]-Tabla323[[#This Row],[SALIDAS]]</f>
        <v>2</v>
      </c>
      <c r="L576" s="2">
        <v>600</v>
      </c>
      <c r="M576" s="2">
        <f>+Tabla323[[#This Row],[BALANCE INICIAL]]*Tabla323[[#This Row],[PRECIO]]</f>
        <v>1200</v>
      </c>
      <c r="N576" s="2">
        <f>+Tabla323[[#This Row],[ENTRADAS]]*Tabla323[[#This Row],[PRECIO]]</f>
        <v>0</v>
      </c>
      <c r="O576" s="2">
        <f>+Tabla323[[#This Row],[SALIDAS]]*Tabla323[[#This Row],[PRECIO]]</f>
        <v>0</v>
      </c>
      <c r="P576" s="2">
        <f>+Tabla323[[#This Row],[BALANCE INICIAL2]]+Tabla323[[#This Row],[ENTRADAS3]]-Tabla323[[#This Row],[SALIDAS4]]</f>
        <v>1200</v>
      </c>
    </row>
    <row r="577" spans="1:16">
      <c r="A577" s="39" t="s">
        <v>59</v>
      </c>
      <c r="B577" s="40" t="s">
        <v>880</v>
      </c>
      <c r="C577" s="52" t="s">
        <v>107</v>
      </c>
      <c r="D577" t="s">
        <v>778</v>
      </c>
      <c r="F577" s="55" t="s">
        <v>1345</v>
      </c>
      <c r="G577" s="9" t="s">
        <v>820</v>
      </c>
      <c r="H577">
        <v>9</v>
      </c>
      <c r="I577">
        <v>0</v>
      </c>
      <c r="J577" s="34">
        <v>0</v>
      </c>
      <c r="K577">
        <f>+Tabla323[[#This Row],[BALANCE INICIAL]]+Tabla323[[#This Row],[ENTRADAS]]-Tabla323[[#This Row],[SALIDAS]]</f>
        <v>9</v>
      </c>
      <c r="L577" s="2">
        <v>260</v>
      </c>
      <c r="M577" s="2">
        <f>+Tabla323[[#This Row],[BALANCE INICIAL]]*Tabla323[[#This Row],[PRECIO]]</f>
        <v>2340</v>
      </c>
      <c r="N577" s="2">
        <f>+Tabla323[[#This Row],[ENTRADAS]]*Tabla323[[#This Row],[PRECIO]]</f>
        <v>0</v>
      </c>
      <c r="O577" s="2">
        <f>+Tabla323[[#This Row],[SALIDAS]]*Tabla323[[#This Row],[PRECIO]]</f>
        <v>0</v>
      </c>
      <c r="P577" s="2">
        <f>+Tabla323[[#This Row],[BALANCE INICIAL2]]+Tabla323[[#This Row],[ENTRADAS3]]-Tabla323[[#This Row],[SALIDAS4]]</f>
        <v>2340</v>
      </c>
    </row>
    <row r="578" spans="1:16">
      <c r="A578" s="39" t="s">
        <v>34</v>
      </c>
      <c r="B578" s="40" t="s">
        <v>877</v>
      </c>
      <c r="C578" s="52" t="s">
        <v>80</v>
      </c>
      <c r="D578" t="s">
        <v>1178</v>
      </c>
      <c r="F578" s="55" t="s">
        <v>1345</v>
      </c>
      <c r="G578" s="9" t="s">
        <v>820</v>
      </c>
      <c r="H578">
        <v>10</v>
      </c>
      <c r="I578">
        <v>0</v>
      </c>
      <c r="J578" s="34">
        <v>0</v>
      </c>
      <c r="K578">
        <f>+Tabla323[[#This Row],[BALANCE INICIAL]]+Tabla323[[#This Row],[ENTRADAS]]-Tabla323[[#This Row],[SALIDAS]]</f>
        <v>10</v>
      </c>
      <c r="L578" s="2">
        <v>9.98</v>
      </c>
      <c r="M578" s="2">
        <f>+Tabla323[[#This Row],[BALANCE INICIAL]]*Tabla323[[#This Row],[PRECIO]]</f>
        <v>99.800000000000011</v>
      </c>
      <c r="N578" s="2">
        <f>+Tabla323[[#This Row],[ENTRADAS]]*Tabla323[[#This Row],[PRECIO]]</f>
        <v>0</v>
      </c>
      <c r="O578" s="2">
        <f>+Tabla323[[#This Row],[SALIDAS]]*Tabla323[[#This Row],[PRECIO]]</f>
        <v>0</v>
      </c>
      <c r="P578" s="2">
        <f>+Tabla323[[#This Row],[BALANCE INICIAL2]]+Tabla323[[#This Row],[ENTRADAS3]]-Tabla323[[#This Row],[SALIDAS4]]</f>
        <v>99.800000000000011</v>
      </c>
    </row>
    <row r="579" spans="1:16">
      <c r="A579" s="39" t="s">
        <v>42</v>
      </c>
      <c r="B579" s="56">
        <v>1206010001</v>
      </c>
      <c r="C579" s="52" t="s">
        <v>88</v>
      </c>
      <c r="D579" t="s">
        <v>1468</v>
      </c>
      <c r="F579" s="55" t="s">
        <v>1345</v>
      </c>
      <c r="G579" s="9" t="s">
        <v>820</v>
      </c>
      <c r="H579">
        <v>1</v>
      </c>
      <c r="I579">
        <v>0</v>
      </c>
      <c r="J579" s="34">
        <v>0</v>
      </c>
      <c r="K579">
        <f>+Tabla323[[#This Row],[BALANCE INICIAL]]+Tabla323[[#This Row],[ENTRADAS]]-Tabla323[[#This Row],[SALIDAS]]</f>
        <v>1</v>
      </c>
      <c r="L579" s="2">
        <v>9533.56</v>
      </c>
      <c r="M579" s="2">
        <f>+Tabla323[[#This Row],[BALANCE INICIAL]]*Tabla323[[#This Row],[PRECIO]]</f>
        <v>9533.56</v>
      </c>
      <c r="N579" s="2">
        <f>+Tabla323[[#This Row],[ENTRADAS]]*Tabla323[[#This Row],[PRECIO]]</f>
        <v>0</v>
      </c>
      <c r="O579" s="2">
        <f>+Tabla323[[#This Row],[SALIDAS]]*Tabla323[[#This Row],[PRECIO]]</f>
        <v>0</v>
      </c>
      <c r="P579" s="2">
        <f>+Tabla323[[#This Row],[BALANCE INICIAL2]]+Tabla323[[#This Row],[ENTRADAS3]]-Tabla323[[#This Row],[SALIDAS4]]</f>
        <v>9533.56</v>
      </c>
    </row>
    <row r="580" spans="1:16">
      <c r="A580" s="39" t="s">
        <v>42</v>
      </c>
      <c r="B580" s="40" t="s">
        <v>886</v>
      </c>
      <c r="C580" s="52" t="s">
        <v>88</v>
      </c>
      <c r="D580" t="s">
        <v>1470</v>
      </c>
      <c r="E580" t="s">
        <v>979</v>
      </c>
      <c r="F580" s="55" t="s">
        <v>1345</v>
      </c>
      <c r="G580" s="9" t="s">
        <v>820</v>
      </c>
      <c r="H580">
        <v>3</v>
      </c>
      <c r="I580">
        <v>0</v>
      </c>
      <c r="J580" s="34">
        <v>1</v>
      </c>
      <c r="K580">
        <f>+Tabla323[[#This Row],[BALANCE INICIAL]]+Tabla323[[#This Row],[ENTRADAS]]-Tabla323[[#This Row],[SALIDAS]]</f>
        <v>2</v>
      </c>
      <c r="L580" s="2">
        <v>4152.54</v>
      </c>
      <c r="M580" s="2">
        <f>+Tabla323[[#This Row],[BALANCE INICIAL]]*Tabla323[[#This Row],[PRECIO]]</f>
        <v>12457.619999999999</v>
      </c>
      <c r="N580" s="2">
        <f>+Tabla323[[#This Row],[ENTRADAS]]*Tabla323[[#This Row],[PRECIO]]</f>
        <v>0</v>
      </c>
      <c r="O580" s="2">
        <f>+Tabla323[[#This Row],[SALIDAS]]*Tabla323[[#This Row],[PRECIO]]</f>
        <v>4152.54</v>
      </c>
      <c r="P580" s="2">
        <f>+Tabla323[[#This Row],[BALANCE INICIAL2]]+Tabla323[[#This Row],[ENTRADAS3]]-Tabla323[[#This Row],[SALIDAS4]]</f>
        <v>8305.0799999999981</v>
      </c>
    </row>
    <row r="581" spans="1:16">
      <c r="A581" s="39" t="s">
        <v>42</v>
      </c>
      <c r="B581" s="56">
        <v>1206010001</v>
      </c>
      <c r="C581" s="52" t="s">
        <v>88</v>
      </c>
      <c r="D581" t="s">
        <v>1469</v>
      </c>
      <c r="F581" s="55" t="s">
        <v>1345</v>
      </c>
      <c r="G581" s="9" t="s">
        <v>820</v>
      </c>
      <c r="H581">
        <v>3</v>
      </c>
      <c r="I581">
        <v>0</v>
      </c>
      <c r="J581" s="34">
        <v>0</v>
      </c>
      <c r="K581">
        <f>+Tabla323[[#This Row],[BALANCE INICIAL]]+Tabla323[[#This Row],[ENTRADAS]]-Tabla323[[#This Row],[SALIDAS]]</f>
        <v>3</v>
      </c>
      <c r="L581" s="2">
        <v>7873</v>
      </c>
      <c r="M581" s="2">
        <f>+Tabla323[[#This Row],[BALANCE INICIAL]]*Tabla323[[#This Row],[PRECIO]]</f>
        <v>23619</v>
      </c>
      <c r="N581" s="2">
        <f>+Tabla323[[#This Row],[ENTRADAS]]*Tabla323[[#This Row],[PRECIO]]</f>
        <v>0</v>
      </c>
      <c r="O581" s="2">
        <f>+Tabla323[[#This Row],[SALIDAS]]*Tabla323[[#This Row],[PRECIO]]</f>
        <v>0</v>
      </c>
      <c r="P581" s="2">
        <f>+Tabla323[[#This Row],[BALANCE INICIAL2]]+Tabla323[[#This Row],[ENTRADAS3]]-Tabla323[[#This Row],[SALIDAS4]]</f>
        <v>23619</v>
      </c>
    </row>
    <row r="582" spans="1:16">
      <c r="A582" s="39" t="s">
        <v>42</v>
      </c>
      <c r="B582" s="40" t="s">
        <v>886</v>
      </c>
      <c r="C582" s="52" t="s">
        <v>88</v>
      </c>
      <c r="D582" t="s">
        <v>1471</v>
      </c>
      <c r="E582" t="s">
        <v>979</v>
      </c>
      <c r="F582" s="55" t="s">
        <v>1345</v>
      </c>
      <c r="G582" s="9" t="s">
        <v>820</v>
      </c>
      <c r="H582">
        <v>8</v>
      </c>
      <c r="I582">
        <v>0</v>
      </c>
      <c r="J582" s="34">
        <v>2</v>
      </c>
      <c r="K582">
        <f>+Tabla323[[#This Row],[BALANCE INICIAL]]+Tabla323[[#This Row],[ENTRADAS]]-Tabla323[[#This Row],[SALIDAS]]</f>
        <v>6</v>
      </c>
      <c r="L582" s="2">
        <v>4491.53</v>
      </c>
      <c r="M582" s="2">
        <f>+Tabla323[[#This Row],[BALANCE INICIAL]]*Tabla323[[#This Row],[PRECIO]]</f>
        <v>35932.239999999998</v>
      </c>
      <c r="N582" s="2">
        <f>+Tabla323[[#This Row],[ENTRADAS]]*Tabla323[[#This Row],[PRECIO]]</f>
        <v>0</v>
      </c>
      <c r="O582" s="2">
        <f>+Tabla323[[#This Row],[SALIDAS]]*Tabla323[[#This Row],[PRECIO]]</f>
        <v>8983.06</v>
      </c>
      <c r="P582" s="2">
        <f>+Tabla323[[#This Row],[BALANCE INICIAL2]]+Tabla323[[#This Row],[ENTRADAS3]]-Tabla323[[#This Row],[SALIDAS4]]</f>
        <v>26949.18</v>
      </c>
    </row>
    <row r="583" spans="1:16">
      <c r="A583" s="39" t="s">
        <v>34</v>
      </c>
      <c r="B583" s="40" t="s">
        <v>877</v>
      </c>
      <c r="C583" s="52" t="s">
        <v>80</v>
      </c>
      <c r="D583" t="s">
        <v>1456</v>
      </c>
      <c r="F583" s="55" t="s">
        <v>1345</v>
      </c>
      <c r="G583" s="9" t="s">
        <v>820</v>
      </c>
      <c r="H583">
        <v>1</v>
      </c>
      <c r="I583">
        <v>0</v>
      </c>
      <c r="J583" s="34">
        <v>0</v>
      </c>
      <c r="K583">
        <f>+Tabla323[[#This Row],[BALANCE INICIAL]]+Tabla323[[#This Row],[ENTRADAS]]-Tabla323[[#This Row],[SALIDAS]]</f>
        <v>1</v>
      </c>
      <c r="L583" s="2">
        <v>335</v>
      </c>
      <c r="M583" s="2">
        <f>+Tabla323[[#This Row],[BALANCE INICIAL]]*Tabla323[[#This Row],[PRECIO]]</f>
        <v>335</v>
      </c>
      <c r="N583" s="2">
        <f>+Tabla323[[#This Row],[ENTRADAS]]*Tabla323[[#This Row],[PRECIO]]</f>
        <v>0</v>
      </c>
      <c r="O583" s="2">
        <f>+Tabla323[[#This Row],[SALIDAS]]*Tabla323[[#This Row],[PRECIO]]</f>
        <v>0</v>
      </c>
      <c r="P583" s="2">
        <f>+Tabla323[[#This Row],[BALANCE INICIAL2]]+Tabla323[[#This Row],[ENTRADAS3]]-Tabla323[[#This Row],[SALIDAS4]]</f>
        <v>335</v>
      </c>
    </row>
    <row r="584" spans="1:16">
      <c r="A584" s="39" t="s">
        <v>34</v>
      </c>
      <c r="B584" s="40" t="s">
        <v>877</v>
      </c>
      <c r="C584" s="52" t="s">
        <v>80</v>
      </c>
      <c r="D584" t="s">
        <v>1455</v>
      </c>
      <c r="F584" s="55" t="s">
        <v>1345</v>
      </c>
      <c r="G584" s="9" t="s">
        <v>820</v>
      </c>
      <c r="H584">
        <v>10</v>
      </c>
      <c r="I584">
        <v>0</v>
      </c>
      <c r="J584" s="34">
        <v>0</v>
      </c>
      <c r="K584">
        <f>+Tabla323[[#This Row],[BALANCE INICIAL]]+Tabla323[[#This Row],[ENTRADAS]]-Tabla323[[#This Row],[SALIDAS]]</f>
        <v>10</v>
      </c>
      <c r="L584" s="2">
        <v>297</v>
      </c>
      <c r="M584" s="2">
        <f>+Tabla323[[#This Row],[BALANCE INICIAL]]*Tabla323[[#This Row],[PRECIO]]</f>
        <v>2970</v>
      </c>
      <c r="N584" s="2">
        <f>+Tabla323[[#This Row],[ENTRADAS]]*Tabla323[[#This Row],[PRECIO]]</f>
        <v>0</v>
      </c>
      <c r="O584" s="2">
        <f>+Tabla323[[#This Row],[SALIDAS]]*Tabla323[[#This Row],[PRECIO]]</f>
        <v>0</v>
      </c>
      <c r="P584" s="2">
        <f>+Tabla323[[#This Row],[BALANCE INICIAL2]]+Tabla323[[#This Row],[ENTRADAS3]]-Tabla323[[#This Row],[SALIDAS4]]</f>
        <v>2970</v>
      </c>
    </row>
    <row r="585" spans="1:16">
      <c r="A585" s="39" t="s">
        <v>28</v>
      </c>
      <c r="B585" s="40" t="s">
        <v>884</v>
      </c>
      <c r="C585" s="52" t="s">
        <v>74</v>
      </c>
      <c r="D585" t="s">
        <v>299</v>
      </c>
      <c r="F585" s="55" t="s">
        <v>1345</v>
      </c>
      <c r="G585" s="9" t="s">
        <v>820</v>
      </c>
      <c r="H585">
        <v>5</v>
      </c>
      <c r="I585">
        <v>0</v>
      </c>
      <c r="J585" s="34">
        <v>0</v>
      </c>
      <c r="K585">
        <f>+Tabla323[[#This Row],[BALANCE INICIAL]]+Tabla323[[#This Row],[ENTRADAS]]-Tabla323[[#This Row],[SALIDAS]]</f>
        <v>5</v>
      </c>
      <c r="L585" s="2">
        <v>5</v>
      </c>
      <c r="M585" s="2">
        <f>+Tabla323[[#This Row],[BALANCE INICIAL]]*Tabla323[[#This Row],[PRECIO]]</f>
        <v>25</v>
      </c>
      <c r="N585" s="2">
        <f>+Tabla323[[#This Row],[ENTRADAS]]*Tabla323[[#This Row],[PRECIO]]</f>
        <v>0</v>
      </c>
      <c r="O585" s="2">
        <f>+Tabla323[[#This Row],[SALIDAS]]*Tabla323[[#This Row],[PRECIO]]</f>
        <v>0</v>
      </c>
      <c r="P585" s="2">
        <f>+Tabla323[[#This Row],[BALANCE INICIAL2]]+Tabla323[[#This Row],[ENTRADAS3]]-Tabla323[[#This Row],[SALIDAS4]]</f>
        <v>25</v>
      </c>
    </row>
    <row r="586" spans="1:16">
      <c r="A586" s="39" t="s">
        <v>1424</v>
      </c>
      <c r="B586" s="40" t="s">
        <v>1425</v>
      </c>
      <c r="C586" s="52" t="s">
        <v>1426</v>
      </c>
      <c r="D586" t="s">
        <v>1101</v>
      </c>
      <c r="F586" s="55" t="s">
        <v>1345</v>
      </c>
      <c r="G586" s="9" t="s">
        <v>820</v>
      </c>
      <c r="H586">
        <v>18</v>
      </c>
      <c r="I586">
        <v>0</v>
      </c>
      <c r="J586" s="34">
        <v>0</v>
      </c>
      <c r="K586">
        <f>+Tabla323[[#This Row],[BALANCE INICIAL]]+Tabla323[[#This Row],[ENTRADAS]]-Tabla323[[#This Row],[SALIDAS]]</f>
        <v>18</v>
      </c>
      <c r="L586" s="2">
        <v>831.57</v>
      </c>
      <c r="M586" s="2">
        <f>+Tabla323[[#This Row],[BALANCE INICIAL]]*Tabla323[[#This Row],[PRECIO]]</f>
        <v>14968.26</v>
      </c>
      <c r="N586" s="2">
        <f>+Tabla323[[#This Row],[ENTRADAS]]*Tabla323[[#This Row],[PRECIO]]</f>
        <v>0</v>
      </c>
      <c r="O586" s="2">
        <f>+Tabla323[[#This Row],[SALIDAS]]*Tabla323[[#This Row],[PRECIO]]</f>
        <v>0</v>
      </c>
      <c r="P586" s="2">
        <f>+Tabla323[[#This Row],[BALANCE INICIAL2]]+Tabla323[[#This Row],[ENTRADAS3]]-Tabla323[[#This Row],[SALIDAS4]]</f>
        <v>14968.26</v>
      </c>
    </row>
    <row r="587" spans="1:16">
      <c r="A587" s="39" t="s">
        <v>42</v>
      </c>
      <c r="B587" s="56">
        <v>1206010001</v>
      </c>
      <c r="C587" s="52" t="s">
        <v>88</v>
      </c>
      <c r="D587" t="s">
        <v>1008</v>
      </c>
      <c r="F587" s="55" t="s">
        <v>1345</v>
      </c>
      <c r="G587" s="9" t="s">
        <v>820</v>
      </c>
      <c r="H587">
        <v>2</v>
      </c>
      <c r="I587">
        <v>0</v>
      </c>
      <c r="J587" s="34">
        <v>0</v>
      </c>
      <c r="K587">
        <f>+Tabla323[[#This Row],[BALANCE INICIAL]]+Tabla323[[#This Row],[ENTRADAS]]-Tabla323[[#This Row],[SALIDAS]]</f>
        <v>2</v>
      </c>
      <c r="L587" s="2">
        <v>1850</v>
      </c>
      <c r="M587" s="2">
        <f>+Tabla323[[#This Row],[BALANCE INICIAL]]*Tabla323[[#This Row],[PRECIO]]</f>
        <v>3700</v>
      </c>
      <c r="N587" s="2">
        <f>+Tabla323[[#This Row],[ENTRADAS]]*Tabla323[[#This Row],[PRECIO]]</f>
        <v>0</v>
      </c>
      <c r="O587" s="2">
        <f>+Tabla323[[#This Row],[SALIDAS]]*Tabla323[[#This Row],[PRECIO]]</f>
        <v>0</v>
      </c>
      <c r="P587" s="2">
        <f>+Tabla323[[#This Row],[BALANCE INICIAL2]]+Tabla323[[#This Row],[ENTRADAS3]]-Tabla323[[#This Row],[SALIDAS4]]</f>
        <v>3700</v>
      </c>
    </row>
    <row r="588" spans="1:16">
      <c r="A588" s="39" t="s">
        <v>59</v>
      </c>
      <c r="B588" s="40" t="s">
        <v>880</v>
      </c>
      <c r="C588" s="52" t="s">
        <v>107</v>
      </c>
      <c r="D588" t="s">
        <v>779</v>
      </c>
      <c r="F588" s="55" t="s">
        <v>1345</v>
      </c>
      <c r="G588" s="9" t="s">
        <v>820</v>
      </c>
      <c r="H588">
        <v>4</v>
      </c>
      <c r="I588">
        <v>0</v>
      </c>
      <c r="J588" s="34">
        <v>0</v>
      </c>
      <c r="K588">
        <f>+Tabla323[[#This Row],[BALANCE INICIAL]]+Tabla323[[#This Row],[ENTRADAS]]-Tabla323[[#This Row],[SALIDAS]]</f>
        <v>4</v>
      </c>
      <c r="L588" s="2">
        <v>172</v>
      </c>
      <c r="M588" s="2">
        <f>+Tabla323[[#This Row],[BALANCE INICIAL]]*Tabla323[[#This Row],[PRECIO]]</f>
        <v>688</v>
      </c>
      <c r="N588" s="2">
        <f>+Tabla323[[#This Row],[ENTRADAS]]*Tabla323[[#This Row],[PRECIO]]</f>
        <v>0</v>
      </c>
      <c r="O588" s="2">
        <f>+Tabla323[[#This Row],[SALIDAS]]*Tabla323[[#This Row],[PRECIO]]</f>
        <v>0</v>
      </c>
      <c r="P588" s="2">
        <f>+Tabla323[[#This Row],[BALANCE INICIAL2]]+Tabla323[[#This Row],[ENTRADAS3]]-Tabla323[[#This Row],[SALIDAS4]]</f>
        <v>688</v>
      </c>
    </row>
    <row r="589" spans="1:16">
      <c r="A589" s="39" t="s">
        <v>28</v>
      </c>
      <c r="B589" s="40" t="s">
        <v>884</v>
      </c>
      <c r="C589" s="52" t="s">
        <v>74</v>
      </c>
      <c r="D589" t="s">
        <v>1100</v>
      </c>
      <c r="F589" s="55" t="s">
        <v>1345</v>
      </c>
      <c r="G589" s="9" t="s">
        <v>820</v>
      </c>
      <c r="H589">
        <v>243</v>
      </c>
      <c r="I589">
        <v>0</v>
      </c>
      <c r="J589" s="34">
        <v>19</v>
      </c>
      <c r="K589">
        <f>+Tabla323[[#This Row],[BALANCE INICIAL]]+Tabla323[[#This Row],[ENTRADAS]]-Tabla323[[#This Row],[SALIDAS]]</f>
        <v>224</v>
      </c>
      <c r="L589" s="2">
        <v>148.47999999999999</v>
      </c>
      <c r="M589" s="2">
        <f>+Tabla323[[#This Row],[BALANCE INICIAL]]*Tabla323[[#This Row],[PRECIO]]</f>
        <v>36080.639999999999</v>
      </c>
      <c r="N589" s="2">
        <f>+Tabla323[[#This Row],[ENTRADAS]]*Tabla323[[#This Row],[PRECIO]]</f>
        <v>0</v>
      </c>
      <c r="O589" s="2">
        <f>+Tabla323[[#This Row],[SALIDAS]]*Tabla323[[#This Row],[PRECIO]]</f>
        <v>2821.12</v>
      </c>
      <c r="P589" s="2">
        <f>+Tabla323[[#This Row],[BALANCE INICIAL2]]+Tabla323[[#This Row],[ENTRADAS3]]-Tabla323[[#This Row],[SALIDAS4]]</f>
        <v>33259.519999999997</v>
      </c>
    </row>
    <row r="590" spans="1:16">
      <c r="A590" s="39" t="s">
        <v>41</v>
      </c>
      <c r="B590" s="40" t="s">
        <v>890</v>
      </c>
      <c r="C590" s="52" t="s">
        <v>87</v>
      </c>
      <c r="D590" t="s">
        <v>1458</v>
      </c>
      <c r="F590" s="55" t="s">
        <v>1345</v>
      </c>
      <c r="G590" s="9" t="s">
        <v>855</v>
      </c>
      <c r="H590">
        <v>2</v>
      </c>
      <c r="I590">
        <v>0</v>
      </c>
      <c r="J590" s="34">
        <v>0</v>
      </c>
      <c r="K590">
        <f>+Tabla323[[#This Row],[BALANCE INICIAL]]+Tabla323[[#This Row],[ENTRADAS]]-Tabla323[[#This Row],[SALIDAS]]</f>
        <v>2</v>
      </c>
      <c r="L590" s="2">
        <v>140</v>
      </c>
      <c r="M590" s="2">
        <f>+Tabla323[[#This Row],[BALANCE INICIAL]]*Tabla323[[#This Row],[PRECIO]]</f>
        <v>280</v>
      </c>
      <c r="N590" s="2">
        <f>+Tabla323[[#This Row],[ENTRADAS]]*Tabla323[[#This Row],[PRECIO]]</f>
        <v>0</v>
      </c>
      <c r="O590" s="2">
        <f>+Tabla323[[#This Row],[SALIDAS]]*Tabla323[[#This Row],[PRECIO]]</f>
        <v>0</v>
      </c>
      <c r="P590" s="2">
        <f>+Tabla323[[#This Row],[BALANCE INICIAL2]]+Tabla323[[#This Row],[ENTRADAS3]]-Tabla323[[#This Row],[SALIDAS4]]</f>
        <v>280</v>
      </c>
    </row>
    <row r="591" spans="1:16">
      <c r="A591" s="39" t="s">
        <v>41</v>
      </c>
      <c r="B591" s="40" t="s">
        <v>890</v>
      </c>
      <c r="C591" s="52" t="s">
        <v>87</v>
      </c>
      <c r="D591" t="s">
        <v>1459</v>
      </c>
      <c r="F591" s="55" t="s">
        <v>1345</v>
      </c>
      <c r="G591" s="9" t="s">
        <v>834</v>
      </c>
      <c r="H591">
        <v>2</v>
      </c>
      <c r="I591">
        <v>0</v>
      </c>
      <c r="J591" s="34">
        <v>0</v>
      </c>
      <c r="K591">
        <f>+Tabla323[[#This Row],[BALANCE INICIAL]]+Tabla323[[#This Row],[ENTRADAS]]-Tabla323[[#This Row],[SALIDAS]]</f>
        <v>2</v>
      </c>
      <c r="L591" s="2">
        <v>140</v>
      </c>
      <c r="M591" s="2">
        <f>+Tabla323[[#This Row],[BALANCE INICIAL]]*Tabla323[[#This Row],[PRECIO]]</f>
        <v>280</v>
      </c>
      <c r="N591" s="2">
        <f>+Tabla323[[#This Row],[ENTRADAS]]*Tabla323[[#This Row],[PRECIO]]</f>
        <v>0</v>
      </c>
      <c r="O591" s="2">
        <f>+Tabla323[[#This Row],[SALIDAS]]*Tabla323[[#This Row],[PRECIO]]</f>
        <v>0</v>
      </c>
      <c r="P591" s="2">
        <f>+Tabla323[[#This Row],[BALANCE INICIAL2]]+Tabla323[[#This Row],[ENTRADAS3]]-Tabla323[[#This Row],[SALIDAS4]]</f>
        <v>280</v>
      </c>
    </row>
    <row r="592" spans="1:16">
      <c r="A592" s="39" t="s">
        <v>41</v>
      </c>
      <c r="B592" s="40" t="s">
        <v>890</v>
      </c>
      <c r="C592" s="52" t="s">
        <v>87</v>
      </c>
      <c r="D592" t="s">
        <v>1460</v>
      </c>
      <c r="F592" s="55" t="s">
        <v>1345</v>
      </c>
      <c r="G592" s="9" t="s">
        <v>834</v>
      </c>
      <c r="H592">
        <v>4</v>
      </c>
      <c r="I592">
        <v>0</v>
      </c>
      <c r="J592" s="34">
        <v>0</v>
      </c>
      <c r="K592">
        <f>+Tabla323[[#This Row],[BALANCE INICIAL]]+Tabla323[[#This Row],[ENTRADAS]]-Tabla323[[#This Row],[SALIDAS]]</f>
        <v>4</v>
      </c>
      <c r="L592" s="2">
        <v>140</v>
      </c>
      <c r="M592" s="2">
        <f>+Tabla323[[#This Row],[BALANCE INICIAL]]*Tabla323[[#This Row],[PRECIO]]</f>
        <v>560</v>
      </c>
      <c r="N592" s="2">
        <f>+Tabla323[[#This Row],[ENTRADAS]]*Tabla323[[#This Row],[PRECIO]]</f>
        <v>0</v>
      </c>
      <c r="O592" s="2">
        <f>+Tabla323[[#This Row],[SALIDAS]]*Tabla323[[#This Row],[PRECIO]]</f>
        <v>0</v>
      </c>
      <c r="P592" s="2">
        <f>+Tabla323[[#This Row],[BALANCE INICIAL2]]+Tabla323[[#This Row],[ENTRADAS3]]-Tabla323[[#This Row],[SALIDAS4]]</f>
        <v>560</v>
      </c>
    </row>
    <row r="593" spans="1:16">
      <c r="A593" s="39" t="s">
        <v>59</v>
      </c>
      <c r="B593" s="40" t="s">
        <v>880</v>
      </c>
      <c r="C593" s="52" t="s">
        <v>107</v>
      </c>
      <c r="D593" t="s">
        <v>780</v>
      </c>
      <c r="F593" s="55" t="s">
        <v>1345</v>
      </c>
      <c r="G593" s="9" t="s">
        <v>820</v>
      </c>
      <c r="H593">
        <v>22</v>
      </c>
      <c r="I593">
        <v>0</v>
      </c>
      <c r="J593" s="34">
        <v>0</v>
      </c>
      <c r="K593">
        <f>+Tabla323[[#This Row],[BALANCE INICIAL]]+Tabla323[[#This Row],[ENTRADAS]]-Tabla323[[#This Row],[SALIDAS]]</f>
        <v>22</v>
      </c>
      <c r="L593" s="2">
        <v>525</v>
      </c>
      <c r="M593" s="2">
        <f>+Tabla323[[#This Row],[BALANCE INICIAL]]*Tabla323[[#This Row],[PRECIO]]</f>
        <v>11550</v>
      </c>
      <c r="N593" s="2">
        <f>+Tabla323[[#This Row],[ENTRADAS]]*Tabla323[[#This Row],[PRECIO]]</f>
        <v>0</v>
      </c>
      <c r="O593" s="2">
        <f>+Tabla323[[#This Row],[SALIDAS]]*Tabla323[[#This Row],[PRECIO]]</f>
        <v>0</v>
      </c>
      <c r="P593" s="2">
        <f>+Tabla323[[#This Row],[BALANCE INICIAL2]]+Tabla323[[#This Row],[ENTRADAS3]]-Tabla323[[#This Row],[SALIDAS4]]</f>
        <v>11550</v>
      </c>
    </row>
    <row r="594" spans="1:16">
      <c r="A594" s="39" t="s">
        <v>59</v>
      </c>
      <c r="B594" s="40" t="s">
        <v>880</v>
      </c>
      <c r="C594" s="52" t="s">
        <v>107</v>
      </c>
      <c r="D594" t="s">
        <v>781</v>
      </c>
      <c r="F594" s="55" t="s">
        <v>1345</v>
      </c>
      <c r="G594" s="9" t="s">
        <v>820</v>
      </c>
      <c r="H594">
        <v>22</v>
      </c>
      <c r="I594">
        <v>0</v>
      </c>
      <c r="J594" s="34">
        <v>0</v>
      </c>
      <c r="K594">
        <f>+Tabla323[[#This Row],[BALANCE INICIAL]]+Tabla323[[#This Row],[ENTRADAS]]-Tabla323[[#This Row],[SALIDAS]]</f>
        <v>22</v>
      </c>
      <c r="L594" s="2">
        <v>400</v>
      </c>
      <c r="M594" s="2">
        <f>+Tabla323[[#This Row],[BALANCE INICIAL]]*Tabla323[[#This Row],[PRECIO]]</f>
        <v>8800</v>
      </c>
      <c r="N594" s="2">
        <f>+Tabla323[[#This Row],[ENTRADAS]]*Tabla323[[#This Row],[PRECIO]]</f>
        <v>0</v>
      </c>
      <c r="O594" s="2">
        <f>+Tabla323[[#This Row],[SALIDAS]]*Tabla323[[#This Row],[PRECIO]]</f>
        <v>0</v>
      </c>
      <c r="P594" s="2">
        <f>+Tabla323[[#This Row],[BALANCE INICIAL2]]+Tabla323[[#This Row],[ENTRADAS3]]-Tabla323[[#This Row],[SALIDAS4]]</f>
        <v>8800</v>
      </c>
    </row>
    <row r="595" spans="1:16">
      <c r="A595" s="39" t="s">
        <v>34</v>
      </c>
      <c r="B595" s="40" t="s">
        <v>877</v>
      </c>
      <c r="C595" s="52" t="s">
        <v>80</v>
      </c>
      <c r="D595" t="s">
        <v>1480</v>
      </c>
      <c r="F595" s="55" t="s">
        <v>1345</v>
      </c>
      <c r="G595" s="9" t="s">
        <v>820</v>
      </c>
      <c r="H595">
        <v>3</v>
      </c>
      <c r="I595">
        <v>0</v>
      </c>
      <c r="J595" s="34">
        <v>0</v>
      </c>
      <c r="K595">
        <f>+Tabla323[[#This Row],[BALANCE INICIAL]]+Tabla323[[#This Row],[ENTRADAS]]-Tabla323[[#This Row],[SALIDAS]]</f>
        <v>3</v>
      </c>
      <c r="L595" s="2">
        <v>4626</v>
      </c>
      <c r="M595" s="2">
        <f>+Tabla323[[#This Row],[BALANCE INICIAL]]*Tabla323[[#This Row],[PRECIO]]</f>
        <v>13878</v>
      </c>
      <c r="N595" s="2">
        <f>+Tabla323[[#This Row],[ENTRADAS]]*Tabla323[[#This Row],[PRECIO]]</f>
        <v>0</v>
      </c>
      <c r="O595" s="2">
        <f>+Tabla323[[#This Row],[SALIDAS]]*Tabla323[[#This Row],[PRECIO]]</f>
        <v>0</v>
      </c>
      <c r="P595" s="2">
        <f>+Tabla323[[#This Row],[BALANCE INICIAL2]]+Tabla323[[#This Row],[ENTRADAS3]]-Tabla323[[#This Row],[SALIDAS4]]</f>
        <v>13878</v>
      </c>
    </row>
    <row r="596" spans="1:16">
      <c r="A596" s="39" t="s">
        <v>59</v>
      </c>
      <c r="B596" s="40" t="s">
        <v>880</v>
      </c>
      <c r="C596" s="52" t="s">
        <v>107</v>
      </c>
      <c r="D596" t="s">
        <v>782</v>
      </c>
      <c r="F596" s="55" t="s">
        <v>1345</v>
      </c>
      <c r="G596" s="9" t="s">
        <v>820</v>
      </c>
      <c r="H596">
        <v>3</v>
      </c>
      <c r="I596">
        <v>0</v>
      </c>
      <c r="J596" s="34">
        <v>0</v>
      </c>
      <c r="K596">
        <f>+Tabla323[[#This Row],[BALANCE INICIAL]]+Tabla323[[#This Row],[ENTRADAS]]-Tabla323[[#This Row],[SALIDAS]]</f>
        <v>3</v>
      </c>
      <c r="L596" s="2">
        <v>1010.5</v>
      </c>
      <c r="M596" s="2">
        <f>+Tabla323[[#This Row],[BALANCE INICIAL]]*Tabla323[[#This Row],[PRECIO]]</f>
        <v>3031.5</v>
      </c>
      <c r="N596" s="2">
        <f>+Tabla323[[#This Row],[ENTRADAS]]*Tabla323[[#This Row],[PRECIO]]</f>
        <v>0</v>
      </c>
      <c r="O596" s="2">
        <f>+Tabla323[[#This Row],[SALIDAS]]*Tabla323[[#This Row],[PRECIO]]</f>
        <v>0</v>
      </c>
      <c r="P596" s="2">
        <f>+Tabla323[[#This Row],[BALANCE INICIAL2]]+Tabla323[[#This Row],[ENTRADAS3]]-Tabla323[[#This Row],[SALIDAS4]]</f>
        <v>3031.5</v>
      </c>
    </row>
    <row r="597" spans="1:16">
      <c r="A597" s="39" t="s">
        <v>59</v>
      </c>
      <c r="B597" s="40" t="s">
        <v>880</v>
      </c>
      <c r="C597" s="52" t="s">
        <v>107</v>
      </c>
      <c r="D597" t="s">
        <v>783</v>
      </c>
      <c r="F597" s="55" t="s">
        <v>1345</v>
      </c>
      <c r="G597" s="9" t="s">
        <v>820</v>
      </c>
      <c r="H597">
        <v>2</v>
      </c>
      <c r="I597">
        <v>0</v>
      </c>
      <c r="J597" s="34">
        <v>0</v>
      </c>
      <c r="K597">
        <f>+Tabla323[[#This Row],[BALANCE INICIAL]]+Tabla323[[#This Row],[ENTRADAS]]-Tabla323[[#This Row],[SALIDAS]]</f>
        <v>2</v>
      </c>
      <c r="L597" s="2">
        <v>900</v>
      </c>
      <c r="M597" s="2">
        <f>+Tabla323[[#This Row],[BALANCE INICIAL]]*Tabla323[[#This Row],[PRECIO]]</f>
        <v>1800</v>
      </c>
      <c r="N597" s="2">
        <f>+Tabla323[[#This Row],[ENTRADAS]]*Tabla323[[#This Row],[PRECIO]]</f>
        <v>0</v>
      </c>
      <c r="O597" s="2">
        <f>+Tabla323[[#This Row],[SALIDAS]]*Tabla323[[#This Row],[PRECIO]]</f>
        <v>0</v>
      </c>
      <c r="P597" s="2">
        <f>+Tabla323[[#This Row],[BALANCE INICIAL2]]+Tabla323[[#This Row],[ENTRADAS3]]-Tabla323[[#This Row],[SALIDAS4]]</f>
        <v>1800</v>
      </c>
    </row>
    <row r="598" spans="1:16">
      <c r="A598" s="39" t="s">
        <v>59</v>
      </c>
      <c r="B598" s="40" t="s">
        <v>880</v>
      </c>
      <c r="C598" s="52" t="s">
        <v>107</v>
      </c>
      <c r="D598" t="s">
        <v>784</v>
      </c>
      <c r="F598" s="55" t="s">
        <v>1345</v>
      </c>
      <c r="G598" s="9" t="s">
        <v>820</v>
      </c>
      <c r="H598">
        <v>3</v>
      </c>
      <c r="I598">
        <v>0</v>
      </c>
      <c r="J598" s="34">
        <v>0</v>
      </c>
      <c r="K598">
        <f>+Tabla323[[#This Row],[BALANCE INICIAL]]+Tabla323[[#This Row],[ENTRADAS]]-Tabla323[[#This Row],[SALIDAS]]</f>
        <v>3</v>
      </c>
      <c r="L598" s="2">
        <v>950</v>
      </c>
      <c r="M598" s="2">
        <f>+Tabla323[[#This Row],[BALANCE INICIAL]]*Tabla323[[#This Row],[PRECIO]]</f>
        <v>2850</v>
      </c>
      <c r="N598" s="2">
        <f>+Tabla323[[#This Row],[ENTRADAS]]*Tabla323[[#This Row],[PRECIO]]</f>
        <v>0</v>
      </c>
      <c r="O598" s="2">
        <f>+Tabla323[[#This Row],[SALIDAS]]*Tabla323[[#This Row],[PRECIO]]</f>
        <v>0</v>
      </c>
      <c r="P598" s="2">
        <f>+Tabla323[[#This Row],[BALANCE INICIAL2]]+Tabla323[[#This Row],[ENTRADAS3]]-Tabla323[[#This Row],[SALIDAS4]]</f>
        <v>2850</v>
      </c>
    </row>
    <row r="599" spans="1:16">
      <c r="A599" s="39" t="s">
        <v>41</v>
      </c>
      <c r="B599" s="40" t="s">
        <v>890</v>
      </c>
      <c r="C599" s="52" t="s">
        <v>87</v>
      </c>
      <c r="D599" t="s">
        <v>1153</v>
      </c>
      <c r="F599" s="55" t="s">
        <v>1345</v>
      </c>
      <c r="G599" s="9" t="s">
        <v>820</v>
      </c>
      <c r="H599">
        <v>215</v>
      </c>
      <c r="I599">
        <v>0</v>
      </c>
      <c r="J599" s="34">
        <v>0</v>
      </c>
      <c r="K599">
        <f>+Tabla323[[#This Row],[BALANCE INICIAL]]+Tabla323[[#This Row],[ENTRADAS]]-Tabla323[[#This Row],[SALIDAS]]</f>
        <v>215</v>
      </c>
      <c r="L599" s="2">
        <v>25</v>
      </c>
      <c r="M599" s="2">
        <f>+Tabla323[[#This Row],[BALANCE INICIAL]]*Tabla323[[#This Row],[PRECIO]]</f>
        <v>5375</v>
      </c>
      <c r="N599" s="2">
        <f>+Tabla323[[#This Row],[ENTRADAS]]*Tabla323[[#This Row],[PRECIO]]</f>
        <v>0</v>
      </c>
      <c r="O599" s="2">
        <f>+Tabla323[[#This Row],[SALIDAS]]*Tabla323[[#This Row],[PRECIO]]</f>
        <v>0</v>
      </c>
      <c r="P599" s="2">
        <f>+Tabla323[[#This Row],[BALANCE INICIAL2]]+Tabla323[[#This Row],[ENTRADAS3]]-Tabla323[[#This Row],[SALIDAS4]]</f>
        <v>5375</v>
      </c>
    </row>
    <row r="600" spans="1:16">
      <c r="A600" s="39" t="s">
        <v>41</v>
      </c>
      <c r="B600" s="40" t="s">
        <v>890</v>
      </c>
      <c r="C600" s="52" t="s">
        <v>87</v>
      </c>
      <c r="D600" t="s">
        <v>1154</v>
      </c>
      <c r="F600" s="55" t="s">
        <v>1345</v>
      </c>
      <c r="G600" s="9" t="s">
        <v>820</v>
      </c>
      <c r="H600">
        <v>6</v>
      </c>
      <c r="I600">
        <v>0</v>
      </c>
      <c r="J600" s="34">
        <v>0</v>
      </c>
      <c r="K600">
        <f>+Tabla323[[#This Row],[BALANCE INICIAL]]+Tabla323[[#This Row],[ENTRADAS]]-Tabla323[[#This Row],[SALIDAS]]</f>
        <v>6</v>
      </c>
      <c r="L600" s="2">
        <v>14.95</v>
      </c>
      <c r="M600" s="2">
        <f>+Tabla323[[#This Row],[BALANCE INICIAL]]*Tabla323[[#This Row],[PRECIO]]</f>
        <v>89.699999999999989</v>
      </c>
      <c r="N600" s="2">
        <f>+Tabla323[[#This Row],[ENTRADAS]]*Tabla323[[#This Row],[PRECIO]]</f>
        <v>0</v>
      </c>
      <c r="O600" s="2">
        <f>+Tabla323[[#This Row],[SALIDAS]]*Tabla323[[#This Row],[PRECIO]]</f>
        <v>0</v>
      </c>
      <c r="P600" s="2">
        <f>+Tabla323[[#This Row],[BALANCE INICIAL2]]+Tabla323[[#This Row],[ENTRADAS3]]-Tabla323[[#This Row],[SALIDAS4]]</f>
        <v>89.699999999999989</v>
      </c>
    </row>
    <row r="601" spans="1:16">
      <c r="A601" s="9" t="s">
        <v>29</v>
      </c>
      <c r="B601" s="47" t="s">
        <v>878</v>
      </c>
      <c r="C601" s="50" t="s">
        <v>102</v>
      </c>
      <c r="D601" t="s">
        <v>1155</v>
      </c>
      <c r="F601" s="55" t="s">
        <v>1345</v>
      </c>
      <c r="G601" s="9" t="s">
        <v>834</v>
      </c>
      <c r="H601">
        <v>2</v>
      </c>
      <c r="I601">
        <v>0</v>
      </c>
      <c r="J601" s="34">
        <v>0</v>
      </c>
      <c r="K601">
        <f>+Tabla323[[#This Row],[BALANCE INICIAL]]+Tabla323[[#This Row],[ENTRADAS]]-Tabla323[[#This Row],[SALIDAS]]</f>
        <v>2</v>
      </c>
      <c r="L601" s="2">
        <v>120</v>
      </c>
      <c r="M601" s="2">
        <f>+Tabla323[[#This Row],[BALANCE INICIAL]]*Tabla323[[#This Row],[PRECIO]]</f>
        <v>240</v>
      </c>
      <c r="N601" s="2">
        <f>+Tabla323[[#This Row],[ENTRADAS]]*Tabla323[[#This Row],[PRECIO]]</f>
        <v>0</v>
      </c>
      <c r="O601" s="2">
        <f>+Tabla323[[#This Row],[SALIDAS]]*Tabla323[[#This Row],[PRECIO]]</f>
        <v>0</v>
      </c>
      <c r="P601" s="2">
        <f>+Tabla323[[#This Row],[BALANCE INICIAL2]]+Tabla323[[#This Row],[ENTRADAS3]]-Tabla323[[#This Row],[SALIDAS4]]</f>
        <v>240</v>
      </c>
    </row>
    <row r="602" spans="1:16">
      <c r="A602" s="39" t="s">
        <v>1384</v>
      </c>
      <c r="B602" s="40" t="s">
        <v>1385</v>
      </c>
      <c r="C602" s="52" t="s">
        <v>1386</v>
      </c>
      <c r="D602" t="s">
        <v>1156</v>
      </c>
      <c r="F602" s="55" t="s">
        <v>1345</v>
      </c>
      <c r="G602" s="9" t="s">
        <v>820</v>
      </c>
      <c r="H602">
        <v>10</v>
      </c>
      <c r="I602">
        <v>0</v>
      </c>
      <c r="J602" s="34">
        <v>0</v>
      </c>
      <c r="K602">
        <f>+Tabla323[[#This Row],[BALANCE INICIAL]]+Tabla323[[#This Row],[ENTRADAS]]-Tabla323[[#This Row],[SALIDAS]]</f>
        <v>10</v>
      </c>
      <c r="L602" s="2">
        <v>55</v>
      </c>
      <c r="M602" s="2">
        <f>+Tabla323[[#This Row],[BALANCE INICIAL]]*Tabla323[[#This Row],[PRECIO]]</f>
        <v>550</v>
      </c>
      <c r="N602" s="2">
        <f>+Tabla323[[#This Row],[ENTRADAS]]*Tabla323[[#This Row],[PRECIO]]</f>
        <v>0</v>
      </c>
      <c r="O602" s="2">
        <f>+Tabla323[[#This Row],[SALIDAS]]*Tabla323[[#This Row],[PRECIO]]</f>
        <v>0</v>
      </c>
      <c r="P602" s="2">
        <f>+Tabla323[[#This Row],[BALANCE INICIAL2]]+Tabla323[[#This Row],[ENTRADAS3]]-Tabla323[[#This Row],[SALIDAS4]]</f>
        <v>550</v>
      </c>
    </row>
    <row r="603" spans="1:16">
      <c r="A603" s="39" t="s">
        <v>28</v>
      </c>
      <c r="B603" s="40" t="s">
        <v>884</v>
      </c>
      <c r="C603" s="52" t="s">
        <v>74</v>
      </c>
      <c r="D603" t="s">
        <v>1157</v>
      </c>
      <c r="F603" s="55" t="s">
        <v>1345</v>
      </c>
      <c r="G603" s="9" t="s">
        <v>820</v>
      </c>
      <c r="H603">
        <v>324</v>
      </c>
      <c r="I603">
        <v>0</v>
      </c>
      <c r="J603" s="34">
        <v>0</v>
      </c>
      <c r="K603">
        <f>+Tabla323[[#This Row],[BALANCE INICIAL]]+Tabla323[[#This Row],[ENTRADAS]]-Tabla323[[#This Row],[SALIDAS]]</f>
        <v>324</v>
      </c>
      <c r="L603" s="2">
        <v>25</v>
      </c>
      <c r="M603" s="2">
        <f>+Tabla323[[#This Row],[BALANCE INICIAL]]*Tabla323[[#This Row],[PRECIO]]</f>
        <v>8100</v>
      </c>
      <c r="N603" s="2">
        <f>+Tabla323[[#This Row],[ENTRADAS]]*Tabla323[[#This Row],[PRECIO]]</f>
        <v>0</v>
      </c>
      <c r="O603" s="2">
        <f>+Tabla323[[#This Row],[SALIDAS]]*Tabla323[[#This Row],[PRECIO]]</f>
        <v>0</v>
      </c>
      <c r="P603" s="2">
        <f>+Tabla323[[#This Row],[BALANCE INICIAL2]]+Tabla323[[#This Row],[ENTRADAS3]]-Tabla323[[#This Row],[SALIDAS4]]</f>
        <v>8100</v>
      </c>
    </row>
    <row r="604" spans="1:16">
      <c r="A604" s="39" t="s">
        <v>28</v>
      </c>
      <c r="B604" s="40" t="s">
        <v>884</v>
      </c>
      <c r="C604" s="52" t="s">
        <v>74</v>
      </c>
      <c r="D604" t="s">
        <v>1158</v>
      </c>
      <c r="F604" s="55" t="s">
        <v>1345</v>
      </c>
      <c r="G604" s="9" t="s">
        <v>820</v>
      </c>
      <c r="H604">
        <v>453</v>
      </c>
      <c r="I604">
        <v>0</v>
      </c>
      <c r="J604" s="34">
        <v>0</v>
      </c>
      <c r="K604">
        <f>+Tabla323[[#This Row],[BALANCE INICIAL]]+Tabla323[[#This Row],[ENTRADAS]]-Tabla323[[#This Row],[SALIDAS]]</f>
        <v>453</v>
      </c>
      <c r="L604" s="2">
        <v>3.95</v>
      </c>
      <c r="M604" s="2">
        <f>+Tabla323[[#This Row],[BALANCE INICIAL]]*Tabla323[[#This Row],[PRECIO]]</f>
        <v>1789.3500000000001</v>
      </c>
      <c r="N604" s="2">
        <f>+Tabla323[[#This Row],[ENTRADAS]]*Tabla323[[#This Row],[PRECIO]]</f>
        <v>0</v>
      </c>
      <c r="O604" s="2">
        <f>+Tabla323[[#This Row],[SALIDAS]]*Tabla323[[#This Row],[PRECIO]]</f>
        <v>0</v>
      </c>
      <c r="P604" s="2">
        <f>+Tabla323[[#This Row],[BALANCE INICIAL2]]+Tabla323[[#This Row],[ENTRADAS3]]-Tabla323[[#This Row],[SALIDAS4]]</f>
        <v>1789.3500000000001</v>
      </c>
    </row>
    <row r="605" spans="1:16">
      <c r="A605" s="9" t="s">
        <v>29</v>
      </c>
      <c r="B605" s="47" t="s">
        <v>878</v>
      </c>
      <c r="C605" s="50" t="s">
        <v>102</v>
      </c>
      <c r="D605" t="s">
        <v>1407</v>
      </c>
      <c r="F605" s="55" t="s">
        <v>1345</v>
      </c>
      <c r="G605" s="9" t="s">
        <v>871</v>
      </c>
      <c r="H605">
        <v>9</v>
      </c>
      <c r="I605">
        <v>0</v>
      </c>
      <c r="J605" s="34">
        <v>3</v>
      </c>
      <c r="K605">
        <f>+Tabla323[[#This Row],[BALANCE INICIAL]]+Tabla323[[#This Row],[ENTRADAS]]-Tabla323[[#This Row],[SALIDAS]]</f>
        <v>6</v>
      </c>
      <c r="L605" s="2">
        <v>274</v>
      </c>
      <c r="M605" s="2">
        <f>+Tabla323[[#This Row],[BALANCE INICIAL]]*Tabla323[[#This Row],[PRECIO]]</f>
        <v>2466</v>
      </c>
      <c r="N605" s="2">
        <f>+Tabla323[[#This Row],[ENTRADAS]]*Tabla323[[#This Row],[PRECIO]]</f>
        <v>0</v>
      </c>
      <c r="O605" s="2">
        <f>+Tabla323[[#This Row],[SALIDAS]]*Tabla323[[#This Row],[PRECIO]]</f>
        <v>822</v>
      </c>
      <c r="P605" s="2">
        <f>+Tabla323[[#This Row],[BALANCE INICIAL2]]+Tabla323[[#This Row],[ENTRADAS3]]-Tabla323[[#This Row],[SALIDAS4]]</f>
        <v>1644</v>
      </c>
    </row>
    <row r="606" spans="1:16">
      <c r="A606" s="9" t="s">
        <v>29</v>
      </c>
      <c r="B606" s="47" t="s">
        <v>878</v>
      </c>
      <c r="C606" s="50" t="s">
        <v>102</v>
      </c>
      <c r="D606" t="s">
        <v>623</v>
      </c>
      <c r="F606" s="55" t="s">
        <v>1345</v>
      </c>
      <c r="G606" s="9" t="s">
        <v>865</v>
      </c>
      <c r="H606">
        <v>1</v>
      </c>
      <c r="I606">
        <v>0</v>
      </c>
      <c r="J606" s="34">
        <v>0</v>
      </c>
      <c r="K606">
        <f>+Tabla323[[#This Row],[BALANCE INICIAL]]+Tabla323[[#This Row],[ENTRADAS]]-Tabla323[[#This Row],[SALIDAS]]</f>
        <v>1</v>
      </c>
      <c r="L606" s="2">
        <v>340</v>
      </c>
      <c r="M606" s="2">
        <f>+Tabla323[[#This Row],[BALANCE INICIAL]]*Tabla323[[#This Row],[PRECIO]]</f>
        <v>340</v>
      </c>
      <c r="N606" s="2">
        <f>+Tabla323[[#This Row],[ENTRADAS]]*Tabla323[[#This Row],[PRECIO]]</f>
        <v>0</v>
      </c>
      <c r="O606" s="2">
        <f>+Tabla323[[#This Row],[SALIDAS]]*Tabla323[[#This Row],[PRECIO]]</f>
        <v>0</v>
      </c>
      <c r="P606" s="2">
        <f>+Tabla323[[#This Row],[BALANCE INICIAL2]]+Tabla323[[#This Row],[ENTRADAS3]]-Tabla323[[#This Row],[SALIDAS4]]</f>
        <v>340</v>
      </c>
    </row>
    <row r="607" spans="1:16">
      <c r="A607" s="9" t="s">
        <v>29</v>
      </c>
      <c r="B607" s="47" t="s">
        <v>878</v>
      </c>
      <c r="C607" s="50" t="s">
        <v>102</v>
      </c>
      <c r="D607" t="s">
        <v>624</v>
      </c>
      <c r="F607" s="55" t="s">
        <v>1345</v>
      </c>
      <c r="G607" s="9" t="s">
        <v>825</v>
      </c>
      <c r="H607">
        <v>1</v>
      </c>
      <c r="I607">
        <v>0</v>
      </c>
      <c r="J607" s="34">
        <v>0</v>
      </c>
      <c r="K607">
        <f>+Tabla323[[#This Row],[BALANCE INICIAL]]+Tabla323[[#This Row],[ENTRADAS]]-Tabla323[[#This Row],[SALIDAS]]</f>
        <v>1</v>
      </c>
      <c r="L607" s="2">
        <v>297.95</v>
      </c>
      <c r="M607" s="2">
        <f>+Tabla323[[#This Row],[BALANCE INICIAL]]*Tabla323[[#This Row],[PRECIO]]</f>
        <v>297.95</v>
      </c>
      <c r="N607" s="2">
        <f>+Tabla323[[#This Row],[ENTRADAS]]*Tabla323[[#This Row],[PRECIO]]</f>
        <v>0</v>
      </c>
      <c r="O607" s="2">
        <f>+Tabla323[[#This Row],[SALIDAS]]*Tabla323[[#This Row],[PRECIO]]</f>
        <v>0</v>
      </c>
      <c r="P607" s="2">
        <f>+Tabla323[[#This Row],[BALANCE INICIAL2]]+Tabla323[[#This Row],[ENTRADAS3]]-Tabla323[[#This Row],[SALIDAS4]]</f>
        <v>297.95</v>
      </c>
    </row>
    <row r="608" spans="1:16">
      <c r="A608" s="9" t="s">
        <v>29</v>
      </c>
      <c r="B608" s="47" t="s">
        <v>878</v>
      </c>
      <c r="C608" s="50" t="s">
        <v>102</v>
      </c>
      <c r="D608" t="s">
        <v>625</v>
      </c>
      <c r="F608" s="55" t="s">
        <v>1345</v>
      </c>
      <c r="G608" s="9" t="s">
        <v>865</v>
      </c>
      <c r="H608">
        <v>6</v>
      </c>
      <c r="I608">
        <v>0</v>
      </c>
      <c r="J608" s="34">
        <v>0</v>
      </c>
      <c r="K608">
        <f>+Tabla323[[#This Row],[BALANCE INICIAL]]+Tabla323[[#This Row],[ENTRADAS]]-Tabla323[[#This Row],[SALIDAS]]</f>
        <v>6</v>
      </c>
      <c r="L608" s="2">
        <v>312</v>
      </c>
      <c r="M608" s="2">
        <f>+Tabla323[[#This Row],[BALANCE INICIAL]]*Tabla323[[#This Row],[PRECIO]]</f>
        <v>1872</v>
      </c>
      <c r="N608" s="2">
        <f>+Tabla323[[#This Row],[ENTRADAS]]*Tabla323[[#This Row],[PRECIO]]</f>
        <v>0</v>
      </c>
      <c r="O608" s="2">
        <f>+Tabla323[[#This Row],[SALIDAS]]*Tabla323[[#This Row],[PRECIO]]</f>
        <v>0</v>
      </c>
      <c r="P608" s="2">
        <f>+Tabla323[[#This Row],[BALANCE INICIAL2]]+Tabla323[[#This Row],[ENTRADAS3]]-Tabla323[[#This Row],[SALIDAS4]]</f>
        <v>1872</v>
      </c>
    </row>
    <row r="609" spans="1:16">
      <c r="A609" s="9" t="s">
        <v>29</v>
      </c>
      <c r="B609" s="47" t="s">
        <v>878</v>
      </c>
      <c r="C609" s="50" t="s">
        <v>102</v>
      </c>
      <c r="D609" t="s">
        <v>626</v>
      </c>
      <c r="F609" s="55" t="s">
        <v>1345</v>
      </c>
      <c r="G609" s="9" t="s">
        <v>865</v>
      </c>
      <c r="H609">
        <v>1</v>
      </c>
      <c r="I609">
        <v>0</v>
      </c>
      <c r="J609" s="34">
        <v>0</v>
      </c>
      <c r="K609">
        <f>+Tabla323[[#This Row],[BALANCE INICIAL]]+Tabla323[[#This Row],[ENTRADAS]]-Tabla323[[#This Row],[SALIDAS]]</f>
        <v>1</v>
      </c>
      <c r="L609" s="2">
        <v>275</v>
      </c>
      <c r="M609" s="2">
        <f>+Tabla323[[#This Row],[BALANCE INICIAL]]*Tabla323[[#This Row],[PRECIO]]</f>
        <v>275</v>
      </c>
      <c r="N609" s="2">
        <f>+Tabla323[[#This Row],[ENTRADAS]]*Tabla323[[#This Row],[PRECIO]]</f>
        <v>0</v>
      </c>
      <c r="O609" s="2">
        <f>+Tabla323[[#This Row],[SALIDAS]]*Tabla323[[#This Row],[PRECIO]]</f>
        <v>0</v>
      </c>
      <c r="P609" s="2">
        <f>+Tabla323[[#This Row],[BALANCE INICIAL2]]+Tabla323[[#This Row],[ENTRADAS3]]-Tabla323[[#This Row],[SALIDAS4]]</f>
        <v>275</v>
      </c>
    </row>
    <row r="610" spans="1:16">
      <c r="A610" s="9" t="s">
        <v>29</v>
      </c>
      <c r="B610" s="47" t="s">
        <v>878</v>
      </c>
      <c r="C610" s="50" t="s">
        <v>102</v>
      </c>
      <c r="D610" t="s">
        <v>627</v>
      </c>
      <c r="F610" s="55" t="s">
        <v>1345</v>
      </c>
      <c r="G610" s="9" t="s">
        <v>865</v>
      </c>
      <c r="H610">
        <v>4</v>
      </c>
      <c r="I610">
        <v>0</v>
      </c>
      <c r="J610" s="34">
        <v>0</v>
      </c>
      <c r="K610">
        <f>+Tabla323[[#This Row],[BALANCE INICIAL]]+Tabla323[[#This Row],[ENTRADAS]]-Tabla323[[#This Row],[SALIDAS]]</f>
        <v>4</v>
      </c>
      <c r="L610" s="2">
        <v>277</v>
      </c>
      <c r="M610" s="2">
        <f>+Tabla323[[#This Row],[BALANCE INICIAL]]*Tabla323[[#This Row],[PRECIO]]</f>
        <v>1108</v>
      </c>
      <c r="N610" s="2">
        <f>+Tabla323[[#This Row],[ENTRADAS]]*Tabla323[[#This Row],[PRECIO]]</f>
        <v>0</v>
      </c>
      <c r="O610" s="2">
        <f>+Tabla323[[#This Row],[SALIDAS]]*Tabla323[[#This Row],[PRECIO]]</f>
        <v>0</v>
      </c>
      <c r="P610" s="2">
        <f>+Tabla323[[#This Row],[BALANCE INICIAL2]]+Tabla323[[#This Row],[ENTRADAS3]]-Tabla323[[#This Row],[SALIDAS4]]</f>
        <v>1108</v>
      </c>
    </row>
    <row r="611" spans="1:16">
      <c r="A611" s="9" t="s">
        <v>29</v>
      </c>
      <c r="B611" s="47" t="s">
        <v>878</v>
      </c>
      <c r="C611" s="50" t="s">
        <v>102</v>
      </c>
      <c r="D611" t="s">
        <v>628</v>
      </c>
      <c r="F611" s="55" t="s">
        <v>1345</v>
      </c>
      <c r="G611" s="9" t="s">
        <v>865</v>
      </c>
      <c r="H611">
        <v>3</v>
      </c>
      <c r="I611">
        <v>0</v>
      </c>
      <c r="J611" s="34">
        <v>0</v>
      </c>
      <c r="K611">
        <f>+Tabla323[[#This Row],[BALANCE INICIAL]]+Tabla323[[#This Row],[ENTRADAS]]-Tabla323[[#This Row],[SALIDAS]]</f>
        <v>3</v>
      </c>
      <c r="L611" s="2">
        <v>200</v>
      </c>
      <c r="M611" s="2">
        <f>+Tabla323[[#This Row],[BALANCE INICIAL]]*Tabla323[[#This Row],[PRECIO]]</f>
        <v>600</v>
      </c>
      <c r="N611" s="2">
        <f>+Tabla323[[#This Row],[ENTRADAS]]*Tabla323[[#This Row],[PRECIO]]</f>
        <v>0</v>
      </c>
      <c r="O611" s="2">
        <f>+Tabla323[[#This Row],[SALIDAS]]*Tabla323[[#This Row],[PRECIO]]</f>
        <v>0</v>
      </c>
      <c r="P611" s="2">
        <f>+Tabla323[[#This Row],[BALANCE INICIAL2]]+Tabla323[[#This Row],[ENTRADAS3]]-Tabla323[[#This Row],[SALIDAS4]]</f>
        <v>600</v>
      </c>
    </row>
    <row r="612" spans="1:16">
      <c r="A612" s="9" t="s">
        <v>29</v>
      </c>
      <c r="B612" s="47" t="s">
        <v>878</v>
      </c>
      <c r="C612" s="50" t="s">
        <v>102</v>
      </c>
      <c r="D612" t="s">
        <v>629</v>
      </c>
      <c r="F612" s="55" t="s">
        <v>1345</v>
      </c>
      <c r="G612" s="9" t="s">
        <v>865</v>
      </c>
      <c r="H612">
        <v>1</v>
      </c>
      <c r="I612">
        <v>0</v>
      </c>
      <c r="J612" s="34">
        <v>0</v>
      </c>
      <c r="K612">
        <f>+Tabla323[[#This Row],[BALANCE INICIAL]]+Tabla323[[#This Row],[ENTRADAS]]-Tabla323[[#This Row],[SALIDAS]]</f>
        <v>1</v>
      </c>
      <c r="L612" s="2">
        <v>220</v>
      </c>
      <c r="M612" s="2">
        <f>+Tabla323[[#This Row],[BALANCE INICIAL]]*Tabla323[[#This Row],[PRECIO]]</f>
        <v>220</v>
      </c>
      <c r="N612" s="2">
        <f>+Tabla323[[#This Row],[ENTRADAS]]*Tabla323[[#This Row],[PRECIO]]</f>
        <v>0</v>
      </c>
      <c r="O612" s="2">
        <f>+Tabla323[[#This Row],[SALIDAS]]*Tabla323[[#This Row],[PRECIO]]</f>
        <v>0</v>
      </c>
      <c r="P612" s="2">
        <f>+Tabla323[[#This Row],[BALANCE INICIAL2]]+Tabla323[[#This Row],[ENTRADAS3]]-Tabla323[[#This Row],[SALIDAS4]]</f>
        <v>220</v>
      </c>
    </row>
    <row r="613" spans="1:16">
      <c r="A613" s="9" t="s">
        <v>29</v>
      </c>
      <c r="B613" s="47" t="s">
        <v>878</v>
      </c>
      <c r="C613" s="50" t="s">
        <v>102</v>
      </c>
      <c r="D613" t="s">
        <v>630</v>
      </c>
      <c r="F613" s="55" t="s">
        <v>1345</v>
      </c>
      <c r="G613" s="9" t="s">
        <v>865</v>
      </c>
      <c r="H613">
        <v>1</v>
      </c>
      <c r="I613">
        <v>0</v>
      </c>
      <c r="J613" s="34">
        <v>0</v>
      </c>
      <c r="K613">
        <f>+Tabla323[[#This Row],[BALANCE INICIAL]]+Tabla323[[#This Row],[ENTRADAS]]-Tabla323[[#This Row],[SALIDAS]]</f>
        <v>1</v>
      </c>
      <c r="L613" s="2">
        <v>225</v>
      </c>
      <c r="M613" s="2">
        <f>+Tabla323[[#This Row],[BALANCE INICIAL]]*Tabla323[[#This Row],[PRECIO]]</f>
        <v>225</v>
      </c>
      <c r="N613" s="2">
        <f>+Tabla323[[#This Row],[ENTRADAS]]*Tabla323[[#This Row],[PRECIO]]</f>
        <v>0</v>
      </c>
      <c r="O613" s="2">
        <f>+Tabla323[[#This Row],[SALIDAS]]*Tabla323[[#This Row],[PRECIO]]</f>
        <v>0</v>
      </c>
      <c r="P613" s="2">
        <f>+Tabla323[[#This Row],[BALANCE INICIAL2]]+Tabla323[[#This Row],[ENTRADAS3]]-Tabla323[[#This Row],[SALIDAS4]]</f>
        <v>225</v>
      </c>
    </row>
    <row r="614" spans="1:16">
      <c r="A614" s="39" t="s">
        <v>59</v>
      </c>
      <c r="B614" s="40" t="s">
        <v>880</v>
      </c>
      <c r="C614" s="52" t="s">
        <v>107</v>
      </c>
      <c r="D614" t="s">
        <v>787</v>
      </c>
      <c r="F614" s="55" t="s">
        <v>1345</v>
      </c>
      <c r="G614" s="9" t="s">
        <v>820</v>
      </c>
      <c r="H614">
        <v>5</v>
      </c>
      <c r="I614">
        <v>0</v>
      </c>
      <c r="J614" s="34">
        <v>0</v>
      </c>
      <c r="K614">
        <f>+Tabla323[[#This Row],[BALANCE INICIAL]]+Tabla323[[#This Row],[ENTRADAS]]-Tabla323[[#This Row],[SALIDAS]]</f>
        <v>5</v>
      </c>
      <c r="L614" s="2">
        <v>1300</v>
      </c>
      <c r="M614" s="2">
        <f>+Tabla323[[#This Row],[BALANCE INICIAL]]*Tabla323[[#This Row],[PRECIO]]</f>
        <v>6500</v>
      </c>
      <c r="N614" s="2">
        <f>+Tabla323[[#This Row],[ENTRADAS]]*Tabla323[[#This Row],[PRECIO]]</f>
        <v>0</v>
      </c>
      <c r="O614" s="2">
        <f>+Tabla323[[#This Row],[SALIDAS]]*Tabla323[[#This Row],[PRECIO]]</f>
        <v>0</v>
      </c>
      <c r="P614" s="2">
        <f>+Tabla323[[#This Row],[BALANCE INICIAL2]]+Tabla323[[#This Row],[ENTRADAS3]]-Tabla323[[#This Row],[SALIDAS4]]</f>
        <v>6500</v>
      </c>
    </row>
    <row r="615" spans="1:16">
      <c r="A615" s="39" t="s">
        <v>59</v>
      </c>
      <c r="B615" s="40" t="s">
        <v>880</v>
      </c>
      <c r="C615" s="52" t="s">
        <v>107</v>
      </c>
      <c r="D615" t="s">
        <v>788</v>
      </c>
      <c r="F615" s="55" t="s">
        <v>1345</v>
      </c>
      <c r="G615" s="9" t="s">
        <v>820</v>
      </c>
      <c r="H615">
        <v>9</v>
      </c>
      <c r="I615">
        <v>0</v>
      </c>
      <c r="J615" s="34">
        <v>0</v>
      </c>
      <c r="K615">
        <f>+Tabla323[[#This Row],[BALANCE INICIAL]]+Tabla323[[#This Row],[ENTRADAS]]-Tabla323[[#This Row],[SALIDAS]]</f>
        <v>9</v>
      </c>
      <c r="L615" s="2">
        <v>1050</v>
      </c>
      <c r="M615" s="2">
        <f>+Tabla323[[#This Row],[BALANCE INICIAL]]*Tabla323[[#This Row],[PRECIO]]</f>
        <v>9450</v>
      </c>
      <c r="N615" s="2">
        <f>+Tabla323[[#This Row],[ENTRADAS]]*Tabla323[[#This Row],[PRECIO]]</f>
        <v>0</v>
      </c>
      <c r="O615" s="2">
        <f>+Tabla323[[#This Row],[SALIDAS]]*Tabla323[[#This Row],[PRECIO]]</f>
        <v>0</v>
      </c>
      <c r="P615" s="2">
        <f>+Tabla323[[#This Row],[BALANCE INICIAL2]]+Tabla323[[#This Row],[ENTRADAS3]]-Tabla323[[#This Row],[SALIDAS4]]</f>
        <v>9450</v>
      </c>
    </row>
    <row r="616" spans="1:16">
      <c r="A616" s="39" t="s">
        <v>27</v>
      </c>
      <c r="B616" s="40" t="s">
        <v>889</v>
      </c>
      <c r="C616" s="52" t="s">
        <v>1139</v>
      </c>
      <c r="D616" t="s">
        <v>1204</v>
      </c>
      <c r="F616" s="55" t="s">
        <v>1345</v>
      </c>
      <c r="G616" s="9" t="s">
        <v>820</v>
      </c>
      <c r="H616">
        <v>3</v>
      </c>
      <c r="I616">
        <v>0</v>
      </c>
      <c r="J616" s="34">
        <v>0</v>
      </c>
      <c r="K616">
        <f>+Tabla323[[#This Row],[BALANCE INICIAL]]+Tabla323[[#This Row],[ENTRADAS]]-Tabla323[[#This Row],[SALIDAS]]</f>
        <v>3</v>
      </c>
      <c r="L616" s="2">
        <v>1725</v>
      </c>
      <c r="M616" s="2">
        <f>+Tabla323[[#This Row],[BALANCE INICIAL]]*Tabla323[[#This Row],[PRECIO]]</f>
        <v>5175</v>
      </c>
      <c r="N616" s="2">
        <f>+Tabla323[[#This Row],[ENTRADAS]]*Tabla323[[#This Row],[PRECIO]]</f>
        <v>0</v>
      </c>
      <c r="O616" s="2">
        <f>+Tabla323[[#This Row],[SALIDAS]]*Tabla323[[#This Row],[PRECIO]]</f>
        <v>0</v>
      </c>
      <c r="P616" s="2">
        <f>+Tabla323[[#This Row],[BALANCE INICIAL2]]+Tabla323[[#This Row],[ENTRADAS3]]-Tabla323[[#This Row],[SALIDAS4]]</f>
        <v>5175</v>
      </c>
    </row>
    <row r="617" spans="1:16">
      <c r="A617" s="39" t="s">
        <v>27</v>
      </c>
      <c r="B617" s="40" t="s">
        <v>889</v>
      </c>
      <c r="C617" s="52" t="s">
        <v>1139</v>
      </c>
      <c r="D617" t="s">
        <v>1205</v>
      </c>
      <c r="F617" s="55" t="s">
        <v>1345</v>
      </c>
      <c r="G617" s="9" t="s">
        <v>820</v>
      </c>
      <c r="H617">
        <v>16</v>
      </c>
      <c r="I617">
        <v>0</v>
      </c>
      <c r="J617" s="34">
        <v>0</v>
      </c>
      <c r="K617">
        <f>+Tabla323[[#This Row],[BALANCE INICIAL]]+Tabla323[[#This Row],[ENTRADAS]]-Tabla323[[#This Row],[SALIDAS]]</f>
        <v>16</v>
      </c>
      <c r="L617" s="2">
        <v>441</v>
      </c>
      <c r="M617" s="2">
        <f>+Tabla323[[#This Row],[BALANCE INICIAL]]*Tabla323[[#This Row],[PRECIO]]</f>
        <v>7056</v>
      </c>
      <c r="N617" s="2">
        <f>+Tabla323[[#This Row],[ENTRADAS]]*Tabla323[[#This Row],[PRECIO]]</f>
        <v>0</v>
      </c>
      <c r="O617" s="2">
        <f>+Tabla323[[#This Row],[SALIDAS]]*Tabla323[[#This Row],[PRECIO]]</f>
        <v>0</v>
      </c>
      <c r="P617" s="2">
        <f>+Tabla323[[#This Row],[BALANCE INICIAL2]]+Tabla323[[#This Row],[ENTRADAS3]]-Tabla323[[#This Row],[SALIDAS4]]</f>
        <v>7056</v>
      </c>
    </row>
    <row r="618" spans="1:16" ht="15.75" customHeight="1">
      <c r="A618" s="39" t="s">
        <v>28</v>
      </c>
      <c r="B618" s="40" t="s">
        <v>884</v>
      </c>
      <c r="C618" s="52" t="s">
        <v>74</v>
      </c>
      <c r="D618" t="s">
        <v>311</v>
      </c>
      <c r="F618" s="55" t="s">
        <v>1345</v>
      </c>
      <c r="G618" s="9" t="s">
        <v>834</v>
      </c>
      <c r="H618">
        <v>55</v>
      </c>
      <c r="I618">
        <v>0</v>
      </c>
      <c r="J618" s="34">
        <v>5</v>
      </c>
      <c r="K618">
        <f>+Tabla323[[#This Row],[BALANCE INICIAL]]+Tabla323[[#This Row],[ENTRADAS]]-Tabla323[[#This Row],[SALIDAS]]</f>
        <v>50</v>
      </c>
      <c r="L618" s="2">
        <v>19.5</v>
      </c>
      <c r="M618" s="2">
        <f>+Tabla323[[#This Row],[BALANCE INICIAL]]*Tabla323[[#This Row],[PRECIO]]</f>
        <v>1072.5</v>
      </c>
      <c r="N618" s="2">
        <f>+Tabla323[[#This Row],[ENTRADAS]]*Tabla323[[#This Row],[PRECIO]]</f>
        <v>0</v>
      </c>
      <c r="O618" s="2">
        <f>+Tabla323[[#This Row],[SALIDAS]]*Tabla323[[#This Row],[PRECIO]]</f>
        <v>97.5</v>
      </c>
      <c r="P618" s="2">
        <f>+Tabla323[[#This Row],[BALANCE INICIAL2]]+Tabla323[[#This Row],[ENTRADAS3]]-Tabla323[[#This Row],[SALIDAS4]]</f>
        <v>975</v>
      </c>
    </row>
    <row r="619" spans="1:16" ht="16.5" customHeight="1">
      <c r="A619" s="39" t="s">
        <v>56</v>
      </c>
      <c r="B619" s="40" t="s">
        <v>890</v>
      </c>
      <c r="C619" s="52" t="s">
        <v>105</v>
      </c>
      <c r="D619" t="s">
        <v>528</v>
      </c>
      <c r="F619" s="55" t="s">
        <v>1345</v>
      </c>
      <c r="G619" s="9" t="s">
        <v>834</v>
      </c>
      <c r="H619">
        <v>0</v>
      </c>
      <c r="I619">
        <v>0</v>
      </c>
      <c r="J619" s="34">
        <v>0</v>
      </c>
      <c r="K619">
        <f>+Tabla323[[#This Row],[BALANCE INICIAL]]+Tabla323[[#This Row],[ENTRADAS]]-Tabla323[[#This Row],[SALIDAS]]</f>
        <v>0</v>
      </c>
      <c r="L619" s="2">
        <v>110</v>
      </c>
      <c r="M619" s="2">
        <f>+Tabla323[[#This Row],[BALANCE INICIAL]]*Tabla323[[#This Row],[PRECIO]]</f>
        <v>0</v>
      </c>
      <c r="N619" s="2">
        <f>+Tabla323[[#This Row],[ENTRADAS]]*Tabla323[[#This Row],[PRECIO]]</f>
        <v>0</v>
      </c>
      <c r="O619" s="2">
        <f>+Tabla323[[#This Row],[SALIDAS]]*Tabla323[[#This Row],[PRECIO]]</f>
        <v>0</v>
      </c>
      <c r="P619" s="2">
        <f>+Tabla323[[#This Row],[BALANCE INICIAL2]]+Tabla323[[#This Row],[ENTRADAS3]]-Tabla323[[#This Row],[SALIDAS4]]</f>
        <v>0</v>
      </c>
    </row>
    <row r="620" spans="1:16">
      <c r="A620" s="39" t="s">
        <v>59</v>
      </c>
      <c r="B620" s="40" t="s">
        <v>880</v>
      </c>
      <c r="C620" s="52" t="s">
        <v>107</v>
      </c>
      <c r="D620" t="s">
        <v>789</v>
      </c>
      <c r="F620" s="55" t="s">
        <v>1345</v>
      </c>
      <c r="G620" s="9" t="s">
        <v>873</v>
      </c>
      <c r="H620">
        <v>168</v>
      </c>
      <c r="I620">
        <v>0</v>
      </c>
      <c r="J620" s="34">
        <v>0</v>
      </c>
      <c r="K620">
        <f>+Tabla323[[#This Row],[BALANCE INICIAL]]+Tabla323[[#This Row],[ENTRADAS]]-Tabla323[[#This Row],[SALIDAS]]</f>
        <v>168</v>
      </c>
      <c r="L620" s="2">
        <v>565</v>
      </c>
      <c r="M620" s="2">
        <f>+Tabla323[[#This Row],[BALANCE INICIAL]]*Tabla323[[#This Row],[PRECIO]]</f>
        <v>94920</v>
      </c>
      <c r="N620" s="2">
        <f>+Tabla323[[#This Row],[ENTRADAS]]*Tabla323[[#This Row],[PRECIO]]</f>
        <v>0</v>
      </c>
      <c r="O620" s="2">
        <f>+Tabla323[[#This Row],[SALIDAS]]*Tabla323[[#This Row],[PRECIO]]</f>
        <v>0</v>
      </c>
      <c r="P620" s="2">
        <f>+Tabla323[[#This Row],[BALANCE INICIAL2]]+Tabla323[[#This Row],[ENTRADAS3]]-Tabla323[[#This Row],[SALIDAS4]]</f>
        <v>94920</v>
      </c>
    </row>
    <row r="621" spans="1:16" ht="15" customHeight="1">
      <c r="A621" s="39" t="s">
        <v>59</v>
      </c>
      <c r="B621" s="40" t="s">
        <v>880</v>
      </c>
      <c r="C621" s="52" t="s">
        <v>107</v>
      </c>
      <c r="D621" t="s">
        <v>790</v>
      </c>
      <c r="F621" s="55" t="s">
        <v>1345</v>
      </c>
      <c r="G621" s="9" t="s">
        <v>873</v>
      </c>
      <c r="H621">
        <v>2</v>
      </c>
      <c r="I621">
        <v>0</v>
      </c>
      <c r="J621" s="34">
        <v>0</v>
      </c>
      <c r="K621">
        <f>+Tabla323[[#This Row],[BALANCE INICIAL]]+Tabla323[[#This Row],[ENTRADAS]]-Tabla323[[#This Row],[SALIDAS]]</f>
        <v>2</v>
      </c>
      <c r="L621" s="2">
        <v>900</v>
      </c>
      <c r="M621" s="2">
        <f>+Tabla323[[#This Row],[BALANCE INICIAL]]*Tabla323[[#This Row],[PRECIO]]</f>
        <v>1800</v>
      </c>
      <c r="N621" s="2">
        <f>+Tabla323[[#This Row],[ENTRADAS]]*Tabla323[[#This Row],[PRECIO]]</f>
        <v>0</v>
      </c>
      <c r="O621" s="2">
        <f>+Tabla323[[#This Row],[SALIDAS]]*Tabla323[[#This Row],[PRECIO]]</f>
        <v>0</v>
      </c>
      <c r="P621" s="2">
        <f>+Tabla323[[#This Row],[BALANCE INICIAL2]]+Tabla323[[#This Row],[ENTRADAS3]]-Tabla323[[#This Row],[SALIDAS4]]</f>
        <v>1800</v>
      </c>
    </row>
    <row r="622" spans="1:16" ht="13.5" customHeight="1">
      <c r="A622" s="39" t="s">
        <v>59</v>
      </c>
      <c r="B622" s="40" t="s">
        <v>880</v>
      </c>
      <c r="C622" s="52" t="s">
        <v>107</v>
      </c>
      <c r="D622" t="s">
        <v>791</v>
      </c>
      <c r="F622" s="55" t="s">
        <v>1345</v>
      </c>
      <c r="G622" s="9" t="s">
        <v>873</v>
      </c>
      <c r="H622">
        <v>2</v>
      </c>
      <c r="I622">
        <v>0</v>
      </c>
      <c r="J622" s="34">
        <v>0</v>
      </c>
      <c r="K622">
        <f>+Tabla323[[#This Row],[BALANCE INICIAL]]+Tabla323[[#This Row],[ENTRADAS]]-Tabla323[[#This Row],[SALIDAS]]</f>
        <v>2</v>
      </c>
      <c r="L622" s="2">
        <v>1190</v>
      </c>
      <c r="M622" s="2">
        <f>+Tabla323[[#This Row],[BALANCE INICIAL]]*Tabla323[[#This Row],[PRECIO]]</f>
        <v>2380</v>
      </c>
      <c r="N622" s="2">
        <f>+Tabla323[[#This Row],[ENTRADAS]]*Tabla323[[#This Row],[PRECIO]]</f>
        <v>0</v>
      </c>
      <c r="O622" s="2">
        <f>+Tabla323[[#This Row],[SALIDAS]]*Tabla323[[#This Row],[PRECIO]]</f>
        <v>0</v>
      </c>
      <c r="P622" s="2">
        <f>+Tabla323[[#This Row],[BALANCE INICIAL2]]+Tabla323[[#This Row],[ENTRADAS3]]-Tabla323[[#This Row],[SALIDAS4]]</f>
        <v>2380</v>
      </c>
    </row>
    <row r="623" spans="1:16">
      <c r="A623" s="39" t="s">
        <v>59</v>
      </c>
      <c r="B623" s="40" t="s">
        <v>880</v>
      </c>
      <c r="C623" s="52" t="s">
        <v>107</v>
      </c>
      <c r="D623" t="s">
        <v>792</v>
      </c>
      <c r="F623" s="55" t="s">
        <v>1345</v>
      </c>
      <c r="G623" s="9" t="s">
        <v>873</v>
      </c>
      <c r="H623">
        <v>3</v>
      </c>
      <c r="I623">
        <v>0</v>
      </c>
      <c r="J623" s="34">
        <v>0</v>
      </c>
      <c r="K623">
        <f>+Tabla323[[#This Row],[BALANCE INICIAL]]+Tabla323[[#This Row],[ENTRADAS]]-Tabla323[[#This Row],[SALIDAS]]</f>
        <v>3</v>
      </c>
      <c r="L623" s="2">
        <v>800</v>
      </c>
      <c r="M623" s="2">
        <f>+Tabla323[[#This Row],[BALANCE INICIAL]]*Tabla323[[#This Row],[PRECIO]]</f>
        <v>2400</v>
      </c>
      <c r="N623" s="2">
        <f>+Tabla323[[#This Row],[ENTRADAS]]*Tabla323[[#This Row],[PRECIO]]</f>
        <v>0</v>
      </c>
      <c r="O623" s="2">
        <f>+Tabla323[[#This Row],[SALIDAS]]*Tabla323[[#This Row],[PRECIO]]</f>
        <v>0</v>
      </c>
      <c r="P623" s="2">
        <f>+Tabla323[[#This Row],[BALANCE INICIAL2]]+Tabla323[[#This Row],[ENTRADAS3]]-Tabla323[[#This Row],[SALIDAS4]]</f>
        <v>2400</v>
      </c>
    </row>
    <row r="624" spans="1:16">
      <c r="A624" s="39" t="s">
        <v>59</v>
      </c>
      <c r="B624" s="40" t="s">
        <v>880</v>
      </c>
      <c r="C624" s="52" t="s">
        <v>107</v>
      </c>
      <c r="D624" t="s">
        <v>793</v>
      </c>
      <c r="F624" s="55" t="s">
        <v>1345</v>
      </c>
      <c r="G624" s="9" t="s">
        <v>873</v>
      </c>
      <c r="H624">
        <v>1</v>
      </c>
      <c r="I624">
        <v>0</v>
      </c>
      <c r="J624" s="34">
        <v>0</v>
      </c>
      <c r="K624">
        <f>+Tabla323[[#This Row],[BALANCE INICIAL]]+Tabla323[[#This Row],[ENTRADAS]]-Tabla323[[#This Row],[SALIDAS]]</f>
        <v>1</v>
      </c>
      <c r="L624" s="2">
        <v>737</v>
      </c>
      <c r="M624" s="2">
        <f>+Tabla323[[#This Row],[BALANCE INICIAL]]*Tabla323[[#This Row],[PRECIO]]</f>
        <v>737</v>
      </c>
      <c r="N624" s="2">
        <f>+Tabla323[[#This Row],[ENTRADAS]]*Tabla323[[#This Row],[PRECIO]]</f>
        <v>0</v>
      </c>
      <c r="O624" s="2">
        <f>+Tabla323[[#This Row],[SALIDAS]]*Tabla323[[#This Row],[PRECIO]]</f>
        <v>0</v>
      </c>
      <c r="P624" s="2">
        <f>+Tabla323[[#This Row],[BALANCE INICIAL2]]+Tabla323[[#This Row],[ENTRADAS3]]-Tabla323[[#This Row],[SALIDAS4]]</f>
        <v>737</v>
      </c>
    </row>
    <row r="625" spans="1:16">
      <c r="A625" s="39" t="s">
        <v>59</v>
      </c>
      <c r="B625" s="40" t="s">
        <v>880</v>
      </c>
      <c r="C625" s="52" t="s">
        <v>107</v>
      </c>
      <c r="D625" t="s">
        <v>794</v>
      </c>
      <c r="F625" s="55" t="s">
        <v>1345</v>
      </c>
      <c r="G625" s="9" t="s">
        <v>873</v>
      </c>
      <c r="H625">
        <v>1</v>
      </c>
      <c r="I625">
        <v>0</v>
      </c>
      <c r="J625" s="34">
        <v>0</v>
      </c>
      <c r="K625">
        <f>+Tabla323[[#This Row],[BALANCE INICIAL]]+Tabla323[[#This Row],[ENTRADAS]]-Tabla323[[#This Row],[SALIDAS]]</f>
        <v>1</v>
      </c>
      <c r="L625" s="2">
        <v>715</v>
      </c>
      <c r="M625" s="2">
        <f>+Tabla323[[#This Row],[BALANCE INICIAL]]*Tabla323[[#This Row],[PRECIO]]</f>
        <v>715</v>
      </c>
      <c r="N625" s="2">
        <f>+Tabla323[[#This Row],[ENTRADAS]]*Tabla323[[#This Row],[PRECIO]]</f>
        <v>0</v>
      </c>
      <c r="O625" s="2">
        <f>+Tabla323[[#This Row],[SALIDAS]]*Tabla323[[#This Row],[PRECIO]]</f>
        <v>0</v>
      </c>
      <c r="P625" s="2">
        <f>+Tabla323[[#This Row],[BALANCE INICIAL2]]+Tabla323[[#This Row],[ENTRADAS3]]-Tabla323[[#This Row],[SALIDAS4]]</f>
        <v>715</v>
      </c>
    </row>
    <row r="626" spans="1:16">
      <c r="A626" s="39" t="s">
        <v>59</v>
      </c>
      <c r="B626" s="40" t="s">
        <v>880</v>
      </c>
      <c r="C626" s="52" t="s">
        <v>107</v>
      </c>
      <c r="D626" t="s">
        <v>795</v>
      </c>
      <c r="F626" s="55" t="s">
        <v>1345</v>
      </c>
      <c r="G626" s="9" t="s">
        <v>873</v>
      </c>
      <c r="H626">
        <v>3</v>
      </c>
      <c r="I626">
        <v>0</v>
      </c>
      <c r="J626" s="34">
        <v>0</v>
      </c>
      <c r="K626">
        <f>+Tabla323[[#This Row],[BALANCE INICIAL]]+Tabla323[[#This Row],[ENTRADAS]]-Tabla323[[#This Row],[SALIDAS]]</f>
        <v>3</v>
      </c>
      <c r="L626" s="2">
        <v>740</v>
      </c>
      <c r="M626" s="2">
        <f>+Tabla323[[#This Row],[BALANCE INICIAL]]*Tabla323[[#This Row],[PRECIO]]</f>
        <v>2220</v>
      </c>
      <c r="N626" s="2">
        <f>+Tabla323[[#This Row],[ENTRADAS]]*Tabla323[[#This Row],[PRECIO]]</f>
        <v>0</v>
      </c>
      <c r="O626" s="2">
        <f>+Tabla323[[#This Row],[SALIDAS]]*Tabla323[[#This Row],[PRECIO]]</f>
        <v>0</v>
      </c>
      <c r="P626" s="2">
        <f>+Tabla323[[#This Row],[BALANCE INICIAL2]]+Tabla323[[#This Row],[ENTRADAS3]]-Tabla323[[#This Row],[SALIDAS4]]</f>
        <v>2220</v>
      </c>
    </row>
    <row r="627" spans="1:16">
      <c r="A627" s="39" t="s">
        <v>59</v>
      </c>
      <c r="B627" s="40" t="s">
        <v>880</v>
      </c>
      <c r="C627" s="52" t="s">
        <v>107</v>
      </c>
      <c r="D627" t="s">
        <v>796</v>
      </c>
      <c r="F627" s="55" t="s">
        <v>1345</v>
      </c>
      <c r="G627" s="9" t="s">
        <v>873</v>
      </c>
      <c r="H627">
        <v>1</v>
      </c>
      <c r="I627">
        <v>0</v>
      </c>
      <c r="J627" s="34">
        <v>0</v>
      </c>
      <c r="K627">
        <f>+Tabla323[[#This Row],[BALANCE INICIAL]]+Tabla323[[#This Row],[ENTRADAS]]-Tabla323[[#This Row],[SALIDAS]]</f>
        <v>1</v>
      </c>
      <c r="L627" s="2">
        <v>725</v>
      </c>
      <c r="M627" s="2">
        <f>+Tabla323[[#This Row],[BALANCE INICIAL]]*Tabla323[[#This Row],[PRECIO]]</f>
        <v>725</v>
      </c>
      <c r="N627" s="2">
        <f>+Tabla323[[#This Row],[ENTRADAS]]*Tabla323[[#This Row],[PRECIO]]</f>
        <v>0</v>
      </c>
      <c r="O627" s="2">
        <f>+Tabla323[[#This Row],[SALIDAS]]*Tabla323[[#This Row],[PRECIO]]</f>
        <v>0</v>
      </c>
      <c r="P627" s="2">
        <f>+Tabla323[[#This Row],[BALANCE INICIAL2]]+Tabla323[[#This Row],[ENTRADAS3]]-Tabla323[[#This Row],[SALIDAS4]]</f>
        <v>725</v>
      </c>
    </row>
    <row r="628" spans="1:16">
      <c r="A628" s="39" t="s">
        <v>59</v>
      </c>
      <c r="B628" s="40" t="s">
        <v>880</v>
      </c>
      <c r="C628" s="52" t="s">
        <v>107</v>
      </c>
      <c r="D628" t="s">
        <v>797</v>
      </c>
      <c r="F628" s="55" t="s">
        <v>1345</v>
      </c>
      <c r="G628" s="9" t="s">
        <v>873</v>
      </c>
      <c r="H628">
        <v>1</v>
      </c>
      <c r="I628">
        <v>0</v>
      </c>
      <c r="J628" s="34">
        <v>0</v>
      </c>
      <c r="K628">
        <f>+Tabla323[[#This Row],[BALANCE INICIAL]]+Tabla323[[#This Row],[ENTRADAS]]-Tabla323[[#This Row],[SALIDAS]]</f>
        <v>1</v>
      </c>
      <c r="L628" s="2">
        <v>700</v>
      </c>
      <c r="M628" s="2">
        <f>+Tabla323[[#This Row],[BALANCE INICIAL]]*Tabla323[[#This Row],[PRECIO]]</f>
        <v>700</v>
      </c>
      <c r="N628" s="2">
        <f>+Tabla323[[#This Row],[ENTRADAS]]*Tabla323[[#This Row],[PRECIO]]</f>
        <v>0</v>
      </c>
      <c r="O628" s="2">
        <f>+Tabla323[[#This Row],[SALIDAS]]*Tabla323[[#This Row],[PRECIO]]</f>
        <v>0</v>
      </c>
      <c r="P628" s="2">
        <f>+Tabla323[[#This Row],[BALANCE INICIAL2]]+Tabla323[[#This Row],[ENTRADAS3]]-Tabla323[[#This Row],[SALIDAS4]]</f>
        <v>700</v>
      </c>
    </row>
    <row r="629" spans="1:16">
      <c r="A629" s="39" t="s">
        <v>59</v>
      </c>
      <c r="B629" s="40" t="s">
        <v>880</v>
      </c>
      <c r="C629" s="52" t="s">
        <v>107</v>
      </c>
      <c r="D629" t="s">
        <v>798</v>
      </c>
      <c r="F629" s="55" t="s">
        <v>1345</v>
      </c>
      <c r="G629" s="9" t="s">
        <v>873</v>
      </c>
      <c r="H629">
        <v>2</v>
      </c>
      <c r="I629">
        <v>0</v>
      </c>
      <c r="J629" s="34">
        <v>0</v>
      </c>
      <c r="K629">
        <f>+Tabla323[[#This Row],[BALANCE INICIAL]]+Tabla323[[#This Row],[ENTRADAS]]-Tabla323[[#This Row],[SALIDAS]]</f>
        <v>2</v>
      </c>
      <c r="L629" s="2">
        <v>700</v>
      </c>
      <c r="M629" s="2">
        <f>+Tabla323[[#This Row],[BALANCE INICIAL]]*Tabla323[[#This Row],[PRECIO]]</f>
        <v>1400</v>
      </c>
      <c r="N629" s="2">
        <f>+Tabla323[[#This Row],[ENTRADAS]]*Tabla323[[#This Row],[PRECIO]]</f>
        <v>0</v>
      </c>
      <c r="O629" s="2">
        <f>+Tabla323[[#This Row],[SALIDAS]]*Tabla323[[#This Row],[PRECIO]]</f>
        <v>0</v>
      </c>
      <c r="P629" s="2">
        <f>+Tabla323[[#This Row],[BALANCE INICIAL2]]+Tabla323[[#This Row],[ENTRADAS3]]-Tabla323[[#This Row],[SALIDAS4]]</f>
        <v>1400</v>
      </c>
    </row>
    <row r="630" spans="1:16">
      <c r="A630" s="39" t="s">
        <v>59</v>
      </c>
      <c r="B630" s="40" t="s">
        <v>880</v>
      </c>
      <c r="C630" s="52" t="s">
        <v>107</v>
      </c>
      <c r="D630" t="s">
        <v>799</v>
      </c>
      <c r="F630" s="55" t="s">
        <v>1345</v>
      </c>
      <c r="G630" s="9" t="s">
        <v>873</v>
      </c>
      <c r="H630">
        <v>2</v>
      </c>
      <c r="I630">
        <v>0</v>
      </c>
      <c r="J630" s="34">
        <v>0</v>
      </c>
      <c r="K630">
        <f>+Tabla323[[#This Row],[BALANCE INICIAL]]+Tabla323[[#This Row],[ENTRADAS]]-Tabla323[[#This Row],[SALIDAS]]</f>
        <v>2</v>
      </c>
      <c r="L630" s="2">
        <v>395</v>
      </c>
      <c r="M630" s="2">
        <f>+Tabla323[[#This Row],[BALANCE INICIAL]]*Tabla323[[#This Row],[PRECIO]]</f>
        <v>790</v>
      </c>
      <c r="N630" s="2">
        <f>+Tabla323[[#This Row],[ENTRADAS]]*Tabla323[[#This Row],[PRECIO]]</f>
        <v>0</v>
      </c>
      <c r="O630" s="2">
        <f>+Tabla323[[#This Row],[SALIDAS]]*Tabla323[[#This Row],[PRECIO]]</f>
        <v>0</v>
      </c>
      <c r="P630" s="2">
        <f>+Tabla323[[#This Row],[BALANCE INICIAL2]]+Tabla323[[#This Row],[ENTRADAS3]]-Tabla323[[#This Row],[SALIDAS4]]</f>
        <v>790</v>
      </c>
    </row>
    <row r="631" spans="1:16">
      <c r="A631" s="39" t="s">
        <v>23</v>
      </c>
      <c r="B631" s="40" t="s">
        <v>881</v>
      </c>
      <c r="C631" s="52" t="s">
        <v>97</v>
      </c>
      <c r="D631" t="s">
        <v>1354</v>
      </c>
      <c r="F631" s="55" t="s">
        <v>1345</v>
      </c>
      <c r="G631" s="9" t="s">
        <v>820</v>
      </c>
      <c r="H631">
        <v>2</v>
      </c>
      <c r="I631">
        <v>0</v>
      </c>
      <c r="J631" s="34">
        <v>0</v>
      </c>
      <c r="K631">
        <f>+Tabla323[[#This Row],[BALANCE INICIAL]]+Tabla323[[#This Row],[ENTRADAS]]-Tabla323[[#This Row],[SALIDAS]]</f>
        <v>2</v>
      </c>
      <c r="L631" s="2">
        <v>1250</v>
      </c>
      <c r="M631" s="2">
        <f>+Tabla323[[#This Row],[BALANCE INICIAL]]*Tabla323[[#This Row],[PRECIO]]</f>
        <v>2500</v>
      </c>
      <c r="N631" s="2">
        <f>+Tabla323[[#This Row],[ENTRADAS]]*Tabla323[[#This Row],[PRECIO]]</f>
        <v>0</v>
      </c>
      <c r="O631" s="2">
        <f>+Tabla323[[#This Row],[SALIDAS]]*Tabla323[[#This Row],[PRECIO]]</f>
        <v>0</v>
      </c>
      <c r="P631" s="2">
        <f>+Tabla323[[#This Row],[BALANCE INICIAL2]]+Tabla323[[#This Row],[ENTRADAS3]]-Tabla323[[#This Row],[SALIDAS4]]</f>
        <v>2500</v>
      </c>
    </row>
    <row r="632" spans="1:16">
      <c r="A632" s="39" t="s">
        <v>43</v>
      </c>
      <c r="B632" s="40" t="s">
        <v>954</v>
      </c>
      <c r="C632" s="50" t="s">
        <v>89</v>
      </c>
      <c r="D632" t="s">
        <v>1045</v>
      </c>
      <c r="E632" t="s">
        <v>1048</v>
      </c>
      <c r="F632" s="55" t="s">
        <v>1345</v>
      </c>
      <c r="G632" s="9" t="s">
        <v>825</v>
      </c>
      <c r="H632">
        <v>2</v>
      </c>
      <c r="I632">
        <v>0</v>
      </c>
      <c r="J632" s="34">
        <v>0</v>
      </c>
      <c r="K632">
        <f>+Tabla323[[#This Row],[BALANCE INICIAL]]+Tabla323[[#This Row],[ENTRADAS]]-Tabla323[[#This Row],[SALIDAS]]</f>
        <v>2</v>
      </c>
      <c r="L632" s="2">
        <v>750</v>
      </c>
      <c r="M632" s="2">
        <f>+Tabla323[[#This Row],[BALANCE INICIAL]]*Tabla323[[#This Row],[PRECIO]]</f>
        <v>1500</v>
      </c>
      <c r="N632" s="2">
        <f>+Tabla323[[#This Row],[ENTRADAS]]*Tabla323[[#This Row],[PRECIO]]</f>
        <v>0</v>
      </c>
      <c r="O632" s="2">
        <f>+Tabla323[[#This Row],[SALIDAS]]*Tabla323[[#This Row],[PRECIO]]</f>
        <v>0</v>
      </c>
      <c r="P632" s="2">
        <f>+Tabla323[[#This Row],[BALANCE INICIAL2]]+Tabla323[[#This Row],[ENTRADAS3]]-Tabla323[[#This Row],[SALIDAS4]]</f>
        <v>1500</v>
      </c>
    </row>
    <row r="633" spans="1:16">
      <c r="A633" s="39" t="s">
        <v>33</v>
      </c>
      <c r="B633" s="40" t="s">
        <v>879</v>
      </c>
      <c r="C633" s="50" t="s">
        <v>106</v>
      </c>
      <c r="D633" t="s">
        <v>800</v>
      </c>
      <c r="F633" s="55" t="s">
        <v>1345</v>
      </c>
      <c r="G633" s="9" t="s">
        <v>825</v>
      </c>
      <c r="H633">
        <v>4</v>
      </c>
      <c r="I633">
        <v>0</v>
      </c>
      <c r="J633" s="34">
        <v>0</v>
      </c>
      <c r="K633">
        <f>+Tabla323[[#This Row],[BALANCE INICIAL]]+Tabla323[[#This Row],[ENTRADAS]]-Tabla323[[#This Row],[SALIDAS]]</f>
        <v>4</v>
      </c>
      <c r="L633" s="2">
        <v>990</v>
      </c>
      <c r="M633" s="2">
        <f>+Tabla323[[#This Row],[BALANCE INICIAL]]*Tabla323[[#This Row],[PRECIO]]</f>
        <v>3960</v>
      </c>
      <c r="N633" s="2">
        <f>+Tabla323[[#This Row],[ENTRADAS]]*Tabla323[[#This Row],[PRECIO]]</f>
        <v>0</v>
      </c>
      <c r="O633" s="2">
        <f>+Tabla323[[#This Row],[SALIDAS]]*Tabla323[[#This Row],[PRECIO]]</f>
        <v>0</v>
      </c>
      <c r="P633" s="2">
        <f>+Tabla323[[#This Row],[BALANCE INICIAL2]]+Tabla323[[#This Row],[ENTRADAS3]]-Tabla323[[#This Row],[SALIDAS4]]</f>
        <v>3960</v>
      </c>
    </row>
    <row r="634" spans="1:16" ht="16.5" customHeight="1">
      <c r="A634" s="39" t="s">
        <v>26</v>
      </c>
      <c r="B634" s="40" t="s">
        <v>887</v>
      </c>
      <c r="C634" s="52" t="s">
        <v>70</v>
      </c>
      <c r="D634" t="s">
        <v>1165</v>
      </c>
      <c r="F634" s="55" t="s">
        <v>1345</v>
      </c>
      <c r="G634" s="9" t="s">
        <v>820</v>
      </c>
      <c r="H634">
        <v>2</v>
      </c>
      <c r="I634">
        <v>0</v>
      </c>
      <c r="J634" s="34">
        <v>0</v>
      </c>
      <c r="K634">
        <f>+Tabla323[[#This Row],[BALANCE INICIAL]]+Tabla323[[#This Row],[ENTRADAS]]-Tabla323[[#This Row],[SALIDAS]]</f>
        <v>2</v>
      </c>
      <c r="L634" s="2">
        <v>238.35</v>
      </c>
      <c r="M634" s="2">
        <f>+Tabla323[[#This Row],[BALANCE INICIAL]]*Tabla323[[#This Row],[PRECIO]]</f>
        <v>476.7</v>
      </c>
      <c r="N634" s="2">
        <f>+Tabla323[[#This Row],[ENTRADAS]]*Tabla323[[#This Row],[PRECIO]]</f>
        <v>0</v>
      </c>
      <c r="O634" s="2">
        <f>+Tabla323[[#This Row],[SALIDAS]]*Tabla323[[#This Row],[PRECIO]]</f>
        <v>0</v>
      </c>
      <c r="P634" s="2">
        <f>+Tabla323[[#This Row],[BALANCE INICIAL2]]+Tabla323[[#This Row],[ENTRADAS3]]-Tabla323[[#This Row],[SALIDAS4]]</f>
        <v>476.7</v>
      </c>
    </row>
    <row r="635" spans="1:16">
      <c r="A635" s="39" t="s">
        <v>34</v>
      </c>
      <c r="B635" s="40" t="s">
        <v>877</v>
      </c>
      <c r="C635" s="52" t="s">
        <v>80</v>
      </c>
      <c r="D635" t="s">
        <v>1166</v>
      </c>
      <c r="F635" s="55" t="s">
        <v>1345</v>
      </c>
      <c r="G635" s="9" t="s">
        <v>820</v>
      </c>
      <c r="H635">
        <v>4</v>
      </c>
      <c r="I635">
        <v>0</v>
      </c>
      <c r="J635" s="34">
        <v>0</v>
      </c>
      <c r="K635">
        <f>+Tabla323[[#This Row],[BALANCE INICIAL]]+Tabla323[[#This Row],[ENTRADAS]]-Tabla323[[#This Row],[SALIDAS]]</f>
        <v>4</v>
      </c>
      <c r="L635" s="2">
        <v>503.18</v>
      </c>
      <c r="M635" s="2">
        <f>+Tabla323[[#This Row],[BALANCE INICIAL]]*Tabla323[[#This Row],[PRECIO]]</f>
        <v>2012.72</v>
      </c>
      <c r="N635" s="2">
        <f>+Tabla323[[#This Row],[ENTRADAS]]*Tabla323[[#This Row],[PRECIO]]</f>
        <v>0</v>
      </c>
      <c r="O635" s="2">
        <f>+Tabla323[[#This Row],[SALIDAS]]*Tabla323[[#This Row],[PRECIO]]</f>
        <v>0</v>
      </c>
      <c r="P635" s="2">
        <f>+Tabla323[[#This Row],[BALANCE INICIAL2]]+Tabla323[[#This Row],[ENTRADAS3]]-Tabla323[[#This Row],[SALIDAS4]]</f>
        <v>2012.72</v>
      </c>
    </row>
    <row r="636" spans="1:16">
      <c r="A636" s="39" t="s">
        <v>34</v>
      </c>
      <c r="B636" s="40" t="s">
        <v>877</v>
      </c>
      <c r="C636" s="52" t="s">
        <v>80</v>
      </c>
      <c r="D636" t="s">
        <v>1167</v>
      </c>
      <c r="F636" s="55" t="s">
        <v>1345</v>
      </c>
      <c r="G636" s="9" t="s">
        <v>820</v>
      </c>
      <c r="H636">
        <v>9</v>
      </c>
      <c r="I636">
        <v>0</v>
      </c>
      <c r="J636" s="34">
        <v>0</v>
      </c>
      <c r="K636">
        <f>+Tabla323[[#This Row],[BALANCE INICIAL]]+Tabla323[[#This Row],[ENTRADAS]]-Tabla323[[#This Row],[SALIDAS]]</f>
        <v>9</v>
      </c>
      <c r="L636" s="2">
        <v>128</v>
      </c>
      <c r="M636" s="2">
        <f>+Tabla323[[#This Row],[BALANCE INICIAL]]*Tabla323[[#This Row],[PRECIO]]</f>
        <v>1152</v>
      </c>
      <c r="N636" s="2">
        <f>+Tabla323[[#This Row],[ENTRADAS]]*Tabla323[[#This Row],[PRECIO]]</f>
        <v>0</v>
      </c>
      <c r="O636" s="2">
        <f>+Tabla323[[#This Row],[SALIDAS]]*Tabla323[[#This Row],[PRECIO]]</f>
        <v>0</v>
      </c>
      <c r="P636" s="2">
        <f>+Tabla323[[#This Row],[BALANCE INICIAL2]]+Tabla323[[#This Row],[ENTRADAS3]]-Tabla323[[#This Row],[SALIDAS4]]</f>
        <v>1152</v>
      </c>
    </row>
    <row r="637" spans="1:16" ht="15" customHeight="1">
      <c r="A637" s="9" t="s">
        <v>1145</v>
      </c>
      <c r="B637" s="17" t="s">
        <v>885</v>
      </c>
      <c r="C637" s="50" t="s">
        <v>1146</v>
      </c>
      <c r="D637" t="s">
        <v>1347</v>
      </c>
      <c r="E637" t="s">
        <v>1348</v>
      </c>
      <c r="F637" s="54">
        <v>45475</v>
      </c>
      <c r="G637" s="9" t="s">
        <v>820</v>
      </c>
      <c r="H637">
        <v>0</v>
      </c>
      <c r="I637">
        <v>6</v>
      </c>
      <c r="J637" s="34">
        <v>6</v>
      </c>
      <c r="K637">
        <f>+Tabla323[[#This Row],[BALANCE INICIAL]]+Tabla323[[#This Row],[ENTRADAS]]-Tabla323[[#This Row],[SALIDAS]]</f>
        <v>0</v>
      </c>
      <c r="L637" s="2">
        <v>3440</v>
      </c>
      <c r="M637" s="2">
        <f>+Tabla323[[#This Row],[BALANCE INICIAL]]*Tabla323[[#This Row],[PRECIO]]</f>
        <v>0</v>
      </c>
      <c r="N637" s="2">
        <f>+Tabla323[[#This Row],[ENTRADAS]]*Tabla323[[#This Row],[PRECIO]]</f>
        <v>20640</v>
      </c>
      <c r="O637" s="2">
        <f>+Tabla323[[#This Row],[SALIDAS]]*Tabla323[[#This Row],[PRECIO]]</f>
        <v>20640</v>
      </c>
      <c r="P637" s="2">
        <f>+Tabla323[[#This Row],[BALANCE INICIAL2]]+Tabla323[[#This Row],[ENTRADAS3]]-Tabla323[[#This Row],[SALIDAS4]]</f>
        <v>0</v>
      </c>
    </row>
    <row r="638" spans="1:16">
      <c r="A638" s="9" t="s">
        <v>1145</v>
      </c>
      <c r="B638" s="17" t="s">
        <v>885</v>
      </c>
      <c r="C638" s="50" t="s">
        <v>1146</v>
      </c>
      <c r="D638" t="s">
        <v>1346</v>
      </c>
      <c r="E638" t="s">
        <v>1348</v>
      </c>
      <c r="F638" s="54">
        <v>45475</v>
      </c>
      <c r="G638" s="9" t="s">
        <v>820</v>
      </c>
      <c r="H638">
        <v>0</v>
      </c>
      <c r="I638">
        <v>9</v>
      </c>
      <c r="J638" s="34">
        <v>9</v>
      </c>
      <c r="K638">
        <f>+Tabla323[[#This Row],[BALANCE INICIAL]]+Tabla323[[#This Row],[ENTRADAS]]-Tabla323[[#This Row],[SALIDAS]]</f>
        <v>0</v>
      </c>
      <c r="L638" s="2">
        <v>6719.76</v>
      </c>
      <c r="M638" s="2">
        <f>+Tabla323[[#This Row],[BALANCE INICIAL]]*Tabla323[[#This Row],[PRECIO]]</f>
        <v>0</v>
      </c>
      <c r="N638" s="2">
        <f>+Tabla323[[#This Row],[ENTRADAS]]*Tabla323[[#This Row],[PRECIO]]</f>
        <v>60477.840000000004</v>
      </c>
      <c r="O638" s="2">
        <f>+Tabla323[[#This Row],[SALIDAS]]*Tabla323[[#This Row],[PRECIO]]</f>
        <v>60477.840000000004</v>
      </c>
      <c r="P638" s="2">
        <f>+Tabla323[[#This Row],[BALANCE INICIAL2]]+Tabla323[[#This Row],[ENTRADAS3]]-Tabla323[[#This Row],[SALIDAS4]]</f>
        <v>0</v>
      </c>
    </row>
    <row r="639" spans="1:16">
      <c r="A639" s="9" t="s">
        <v>1145</v>
      </c>
      <c r="B639" s="17" t="s">
        <v>885</v>
      </c>
      <c r="C639" s="50" t="s">
        <v>1146</v>
      </c>
      <c r="D639" t="s">
        <v>1363</v>
      </c>
      <c r="E639" t="s">
        <v>1348</v>
      </c>
      <c r="F639" s="54">
        <v>45475</v>
      </c>
      <c r="G639" s="9" t="s">
        <v>820</v>
      </c>
      <c r="H639">
        <v>0</v>
      </c>
      <c r="I639">
        <v>9</v>
      </c>
      <c r="J639" s="34">
        <v>9</v>
      </c>
      <c r="K639">
        <f>+Tabla323[[#This Row],[BALANCE INICIAL]]+Tabla323[[#This Row],[ENTRADAS]]-Tabla323[[#This Row],[SALIDAS]]</f>
        <v>0</v>
      </c>
      <c r="L639" s="2">
        <v>8140</v>
      </c>
      <c r="M639" s="2">
        <f>+Tabla323[[#This Row],[BALANCE INICIAL]]*Tabla323[[#This Row],[PRECIO]]</f>
        <v>0</v>
      </c>
      <c r="N639" s="2">
        <f>+Tabla323[[#This Row],[ENTRADAS]]*Tabla323[[#This Row],[PRECIO]]</f>
        <v>73260</v>
      </c>
      <c r="O639" s="2">
        <f>+Tabla323[[#This Row],[SALIDAS]]*Tabla323[[#This Row],[PRECIO]]</f>
        <v>73260</v>
      </c>
      <c r="P639" s="2">
        <f>+Tabla323[[#This Row],[BALANCE INICIAL2]]+Tabla323[[#This Row],[ENTRADAS3]]-Tabla323[[#This Row],[SALIDAS4]]</f>
        <v>0</v>
      </c>
    </row>
    <row r="640" spans="1:16">
      <c r="A640" s="39" t="s">
        <v>41</v>
      </c>
      <c r="B640" s="40" t="s">
        <v>890</v>
      </c>
      <c r="C640" s="52" t="s">
        <v>87</v>
      </c>
      <c r="D640" t="s">
        <v>1353</v>
      </c>
      <c r="F640" s="55" t="s">
        <v>1345</v>
      </c>
      <c r="G640" s="9" t="s">
        <v>839</v>
      </c>
      <c r="H640">
        <v>576</v>
      </c>
      <c r="I640">
        <v>0</v>
      </c>
      <c r="J640" s="34">
        <v>0</v>
      </c>
      <c r="K640">
        <f>+Tabla323[[#This Row],[BALANCE INICIAL]]+Tabla323[[#This Row],[ENTRADAS]]-Tabla323[[#This Row],[SALIDAS]]</f>
        <v>576</v>
      </c>
      <c r="L640" s="2">
        <v>232</v>
      </c>
      <c r="M640" s="2">
        <f>+Tabla323[[#This Row],[BALANCE INICIAL]]*Tabla323[[#This Row],[PRECIO]]</f>
        <v>133632</v>
      </c>
      <c r="N640" s="2">
        <f>+Tabla323[[#This Row],[ENTRADAS]]*Tabla323[[#This Row],[PRECIO]]</f>
        <v>0</v>
      </c>
      <c r="O640" s="2">
        <f>+Tabla323[[#This Row],[SALIDAS]]*Tabla323[[#This Row],[PRECIO]]</f>
        <v>0</v>
      </c>
      <c r="P640" s="2">
        <f>+Tabla323[[#This Row],[BALANCE INICIAL2]]+Tabla323[[#This Row],[ENTRADAS3]]-Tabla323[[#This Row],[SALIDAS4]]</f>
        <v>133632</v>
      </c>
    </row>
    <row r="641" spans="1:16" ht="15" customHeight="1">
      <c r="A641" s="39" t="s">
        <v>41</v>
      </c>
      <c r="B641" s="40" t="s">
        <v>890</v>
      </c>
      <c r="C641" s="52" t="s">
        <v>87</v>
      </c>
      <c r="D641" t="s">
        <v>1404</v>
      </c>
      <c r="F641" s="55" t="s">
        <v>1345</v>
      </c>
      <c r="G641" s="9" t="s">
        <v>820</v>
      </c>
      <c r="H641">
        <v>3000</v>
      </c>
      <c r="I641">
        <v>0</v>
      </c>
      <c r="J641" s="34">
        <v>500</v>
      </c>
      <c r="K641">
        <f>+Tabla323[[#This Row],[BALANCE INICIAL]]+Tabla323[[#This Row],[ENTRADAS]]-Tabla323[[#This Row],[SALIDAS]]</f>
        <v>2500</v>
      </c>
      <c r="L641" s="2">
        <v>1.18</v>
      </c>
      <c r="M641" s="2">
        <f>+Tabla323[[#This Row],[BALANCE INICIAL]]*Tabla323[[#This Row],[PRECIO]]</f>
        <v>3540</v>
      </c>
      <c r="N641" s="2">
        <f>+Tabla323[[#This Row],[ENTRADAS]]*Tabla323[[#This Row],[PRECIO]]</f>
        <v>0</v>
      </c>
      <c r="O641" s="2">
        <f>+Tabla323[[#This Row],[SALIDAS]]*Tabla323[[#This Row],[PRECIO]]</f>
        <v>590</v>
      </c>
      <c r="P641" s="2">
        <f>+Tabla323[[#This Row],[BALANCE INICIAL2]]+Tabla323[[#This Row],[ENTRADAS3]]-Tabla323[[#This Row],[SALIDAS4]]</f>
        <v>2950</v>
      </c>
    </row>
    <row r="642" spans="1:16">
      <c r="A642" s="39" t="s">
        <v>46</v>
      </c>
      <c r="B642" s="40" t="s">
        <v>903</v>
      </c>
      <c r="C642" s="52" t="s">
        <v>93</v>
      </c>
      <c r="D642" t="s">
        <v>1168</v>
      </c>
      <c r="F642" s="55" t="s">
        <v>1345</v>
      </c>
      <c r="G642" s="9" t="s">
        <v>820</v>
      </c>
      <c r="H642">
        <v>0</v>
      </c>
      <c r="I642">
        <v>0</v>
      </c>
      <c r="J642" s="34">
        <v>0</v>
      </c>
      <c r="K642">
        <v>0</v>
      </c>
      <c r="L642" s="2">
        <v>250.04</v>
      </c>
      <c r="M642" s="2">
        <f>+Tabla323[[#This Row],[BALANCE INICIAL]]*Tabla323[[#This Row],[PRECIO]]</f>
        <v>0</v>
      </c>
      <c r="N642" s="2">
        <f>+Tabla323[[#This Row],[ENTRADAS]]*Tabla323[[#This Row],[PRECIO]]</f>
        <v>0</v>
      </c>
      <c r="O642" s="2">
        <f>+Tabla323[[#This Row],[SALIDAS]]*Tabla323[[#This Row],[PRECIO]]</f>
        <v>0</v>
      </c>
      <c r="P642" s="2">
        <f>+Tabla323[[#This Row],[BALANCE INICIAL2]]+Tabla323[[#This Row],[ENTRADAS3]]-Tabla323[[#This Row],[SALIDAS4]]</f>
        <v>0</v>
      </c>
    </row>
    <row r="643" spans="1:16">
      <c r="A643" s="39" t="s">
        <v>41</v>
      </c>
      <c r="B643" s="40" t="s">
        <v>890</v>
      </c>
      <c r="C643" s="52" t="s">
        <v>87</v>
      </c>
      <c r="D643" t="s">
        <v>1352</v>
      </c>
      <c r="F643" s="55" t="s">
        <v>1345</v>
      </c>
      <c r="G643" s="9" t="s">
        <v>820</v>
      </c>
      <c r="H643">
        <v>1226</v>
      </c>
      <c r="I643">
        <v>0</v>
      </c>
      <c r="J643" s="34">
        <v>10</v>
      </c>
      <c r="K643">
        <f>+Tabla323[[#This Row],[BALANCE INICIAL]]+Tabla323[[#This Row],[ENTRADAS]]-Tabla323[[#This Row],[SALIDAS]]</f>
        <v>1216</v>
      </c>
      <c r="L643" s="2">
        <v>274.39999999999998</v>
      </c>
      <c r="M643" s="2">
        <f>+Tabla323[[#This Row],[BALANCE INICIAL]]*Tabla323[[#This Row],[PRECIO]]</f>
        <v>336414.39999999997</v>
      </c>
      <c r="N643" s="2">
        <f>+Tabla323[[#This Row],[ENTRADAS]]*Tabla323[[#This Row],[PRECIO]]</f>
        <v>0</v>
      </c>
      <c r="O643" s="2">
        <f>+Tabla323[[#This Row],[SALIDAS]]*Tabla323[[#This Row],[PRECIO]]</f>
        <v>2744</v>
      </c>
      <c r="P643" s="2">
        <f>+Tabla323[[#This Row],[BALANCE INICIAL2]]+Tabla323[[#This Row],[ENTRADAS3]]-Tabla323[[#This Row],[SALIDAS4]]</f>
        <v>333670.39999999997</v>
      </c>
    </row>
    <row r="644" spans="1:16" ht="13.5" customHeight="1">
      <c r="A644" s="39" t="s">
        <v>55</v>
      </c>
      <c r="B644" s="40" t="s">
        <v>905</v>
      </c>
      <c r="C644" s="52" t="s">
        <v>103</v>
      </c>
      <c r="D644" t="s">
        <v>464</v>
      </c>
      <c r="F644" s="55" t="s">
        <v>1345</v>
      </c>
      <c r="G644" s="9" t="s">
        <v>861</v>
      </c>
      <c r="H644">
        <v>500</v>
      </c>
      <c r="I644">
        <v>0</v>
      </c>
      <c r="J644" s="34">
        <v>0</v>
      </c>
      <c r="K644">
        <f>+Tabla323[[#This Row],[BALANCE INICIAL]]+Tabla323[[#This Row],[ENTRADAS]]-Tabla323[[#This Row],[SALIDAS]]</f>
        <v>500</v>
      </c>
      <c r="L644" s="2">
        <v>2.4</v>
      </c>
      <c r="M644" s="2">
        <f>+Tabla323[[#This Row],[BALANCE INICIAL]]*Tabla323[[#This Row],[PRECIO]]</f>
        <v>1200</v>
      </c>
      <c r="N644" s="2">
        <f>+Tabla323[[#This Row],[ENTRADAS]]*Tabla323[[#This Row],[PRECIO]]</f>
        <v>0</v>
      </c>
      <c r="O644" s="2">
        <f>+Tabla323[[#This Row],[SALIDAS]]*Tabla323[[#This Row],[PRECIO]]</f>
        <v>0</v>
      </c>
      <c r="P644" s="2">
        <f>+Tabla323[[#This Row],[BALANCE INICIAL2]]+Tabla323[[#This Row],[ENTRADAS3]]-Tabla323[[#This Row],[SALIDAS4]]</f>
        <v>1200</v>
      </c>
    </row>
    <row r="645" spans="1:16">
      <c r="A645" s="39" t="s">
        <v>33</v>
      </c>
      <c r="B645" s="40" t="s">
        <v>879</v>
      </c>
      <c r="C645" s="50" t="s">
        <v>106</v>
      </c>
      <c r="D645" t="s">
        <v>801</v>
      </c>
      <c r="F645" s="55" t="s">
        <v>1345</v>
      </c>
      <c r="G645" s="9" t="s">
        <v>825</v>
      </c>
      <c r="H645">
        <v>1</v>
      </c>
      <c r="I645">
        <v>0</v>
      </c>
      <c r="J645" s="34">
        <v>0</v>
      </c>
      <c r="K645">
        <f>+Tabla323[[#This Row],[BALANCE INICIAL]]+Tabla323[[#This Row],[ENTRADAS]]-Tabla323[[#This Row],[SALIDAS]]</f>
        <v>1</v>
      </c>
      <c r="L645" s="2">
        <v>750</v>
      </c>
      <c r="M645" s="2">
        <f>+Tabla323[[#This Row],[BALANCE INICIAL]]*Tabla323[[#This Row],[PRECIO]]</f>
        <v>750</v>
      </c>
      <c r="N645" s="2">
        <f>+Tabla323[[#This Row],[ENTRADAS]]*Tabla323[[#This Row],[PRECIO]]</f>
        <v>0</v>
      </c>
      <c r="O645" s="2">
        <f>+Tabla323[[#This Row],[SALIDAS]]*Tabla323[[#This Row],[PRECIO]]</f>
        <v>0</v>
      </c>
      <c r="P645" s="2">
        <f>+Tabla323[[#This Row],[BALANCE INICIAL2]]+Tabla323[[#This Row],[ENTRADAS3]]-Tabla323[[#This Row],[SALIDAS4]]</f>
        <v>750</v>
      </c>
    </row>
    <row r="646" spans="1:16">
      <c r="A646" s="39" t="s">
        <v>40</v>
      </c>
      <c r="B646" s="40" t="s">
        <v>900</v>
      </c>
      <c r="C646" s="52" t="s">
        <v>86</v>
      </c>
      <c r="D646" t="s">
        <v>1164</v>
      </c>
      <c r="F646" s="55" t="s">
        <v>1345</v>
      </c>
      <c r="G646" s="9" t="s">
        <v>820</v>
      </c>
      <c r="H646">
        <v>71</v>
      </c>
      <c r="I646">
        <v>0</v>
      </c>
      <c r="J646" s="34">
        <v>10</v>
      </c>
      <c r="K646">
        <f>+Tabla323[[#This Row],[BALANCE INICIAL]]+Tabla323[[#This Row],[ENTRADAS]]-Tabla323[[#This Row],[SALIDAS]]</f>
        <v>61</v>
      </c>
      <c r="L646" s="2">
        <v>98</v>
      </c>
      <c r="M646" s="2">
        <f>+Tabla323[[#This Row],[BALANCE INICIAL]]*Tabla323[[#This Row],[PRECIO]]</f>
        <v>6958</v>
      </c>
      <c r="N646" s="2">
        <f>+Tabla323[[#This Row],[ENTRADAS]]*Tabla323[[#This Row],[PRECIO]]</f>
        <v>0</v>
      </c>
      <c r="O646" s="2">
        <f>+Tabla323[[#This Row],[SALIDAS]]*Tabla323[[#This Row],[PRECIO]]</f>
        <v>980</v>
      </c>
      <c r="P646" s="2">
        <f>+Tabla323[[#This Row],[BALANCE INICIAL2]]+Tabla323[[#This Row],[ENTRADAS3]]-Tabla323[[#This Row],[SALIDAS4]]</f>
        <v>5978</v>
      </c>
    </row>
    <row r="647" spans="1:16">
      <c r="A647" s="39" t="s">
        <v>31</v>
      </c>
      <c r="B647" s="40" t="s">
        <v>897</v>
      </c>
      <c r="C647" s="50" t="s">
        <v>69</v>
      </c>
      <c r="D647" t="s">
        <v>1019</v>
      </c>
      <c r="E647" t="s">
        <v>1020</v>
      </c>
      <c r="F647" s="55" t="s">
        <v>1345</v>
      </c>
      <c r="G647" s="9" t="s">
        <v>820</v>
      </c>
      <c r="H647">
        <v>100</v>
      </c>
      <c r="I647">
        <v>0</v>
      </c>
      <c r="J647" s="34">
        <v>0</v>
      </c>
      <c r="K647">
        <f>+Tabla323[[#This Row],[BALANCE INICIAL]]+Tabla323[[#This Row],[ENTRADAS]]-Tabla323[[#This Row],[SALIDAS]]</f>
        <v>100</v>
      </c>
      <c r="L647" s="2">
        <v>98.64</v>
      </c>
      <c r="M647" s="2">
        <f>+Tabla323[[#This Row],[BALANCE INICIAL]]*Tabla323[[#This Row],[PRECIO]]</f>
        <v>9864</v>
      </c>
      <c r="N647" s="2">
        <f>+Tabla323[[#This Row],[ENTRADAS]]*Tabla323[[#This Row],[PRECIO]]</f>
        <v>0</v>
      </c>
      <c r="O647" s="2">
        <f>+Tabla323[[#This Row],[SALIDAS]]*Tabla323[[#This Row],[PRECIO]]</f>
        <v>0</v>
      </c>
      <c r="P647" s="2">
        <f>+Tabla323[[#This Row],[BALANCE INICIAL2]]+Tabla323[[#This Row],[ENTRADAS3]]-Tabla323[[#This Row],[SALIDAS4]]</f>
        <v>9864</v>
      </c>
    </row>
    <row r="648" spans="1:16">
      <c r="A648" s="39" t="s">
        <v>1130</v>
      </c>
      <c r="B648" s="40" t="s">
        <v>894</v>
      </c>
      <c r="C648" s="52" t="s">
        <v>1131</v>
      </c>
      <c r="D648" t="s">
        <v>134</v>
      </c>
      <c r="F648" s="55" t="s">
        <v>1345</v>
      </c>
      <c r="G648" s="9" t="s">
        <v>820</v>
      </c>
      <c r="H648">
        <v>0</v>
      </c>
      <c r="I648">
        <v>0</v>
      </c>
      <c r="J648" s="34">
        <v>0</v>
      </c>
      <c r="K648">
        <f>+Tabla323[[#This Row],[BALANCE INICIAL]]+Tabla323[[#This Row],[ENTRADAS]]-Tabla323[[#This Row],[SALIDAS]]</f>
        <v>0</v>
      </c>
      <c r="L648" s="2">
        <v>600</v>
      </c>
      <c r="M648" s="2">
        <f>+Tabla323[[#This Row],[BALANCE INICIAL]]*Tabla323[[#This Row],[PRECIO]]</f>
        <v>0</v>
      </c>
      <c r="N648" s="2">
        <f>+Tabla323[[#This Row],[ENTRADAS]]*Tabla323[[#This Row],[PRECIO]]</f>
        <v>0</v>
      </c>
      <c r="O648" s="2">
        <f>+Tabla323[[#This Row],[SALIDAS]]*Tabla323[[#This Row],[PRECIO]]</f>
        <v>0</v>
      </c>
      <c r="P648" s="2">
        <f>+Tabla323[[#This Row],[BALANCE INICIAL2]]+Tabla323[[#This Row],[ENTRADAS3]]-Tabla323[[#This Row],[SALIDAS4]]</f>
        <v>0</v>
      </c>
    </row>
    <row r="649" spans="1:16">
      <c r="A649" s="9" t="s">
        <v>29</v>
      </c>
      <c r="B649" s="47" t="s">
        <v>878</v>
      </c>
      <c r="C649" s="50" t="s">
        <v>102</v>
      </c>
      <c r="D649" t="s">
        <v>631</v>
      </c>
      <c r="F649" s="55" t="s">
        <v>1345</v>
      </c>
      <c r="G649" s="9" t="s">
        <v>865</v>
      </c>
      <c r="H649">
        <v>2</v>
      </c>
      <c r="I649">
        <v>0</v>
      </c>
      <c r="J649" s="34">
        <v>0</v>
      </c>
      <c r="K649">
        <f>+Tabla323[[#This Row],[BALANCE INICIAL]]+Tabla323[[#This Row],[ENTRADAS]]-Tabla323[[#This Row],[SALIDAS]]</f>
        <v>2</v>
      </c>
      <c r="L649" s="2">
        <v>195</v>
      </c>
      <c r="M649" s="2">
        <f>+Tabla323[[#This Row],[BALANCE INICIAL]]*Tabla323[[#This Row],[PRECIO]]</f>
        <v>390</v>
      </c>
      <c r="N649" s="2">
        <f>+Tabla323[[#This Row],[ENTRADAS]]*Tabla323[[#This Row],[PRECIO]]</f>
        <v>0</v>
      </c>
      <c r="O649" s="2">
        <f>+Tabla323[[#This Row],[SALIDAS]]*Tabla323[[#This Row],[PRECIO]]</f>
        <v>0</v>
      </c>
      <c r="P649" s="2">
        <f>+Tabla323[[#This Row],[BALANCE INICIAL2]]+Tabla323[[#This Row],[ENTRADAS3]]-Tabla323[[#This Row],[SALIDAS4]]</f>
        <v>390</v>
      </c>
    </row>
    <row r="650" spans="1:16">
      <c r="A650" s="9" t="s">
        <v>29</v>
      </c>
      <c r="B650" s="47" t="s">
        <v>878</v>
      </c>
      <c r="C650" s="50" t="s">
        <v>102</v>
      </c>
      <c r="D650" t="s">
        <v>632</v>
      </c>
      <c r="F650" s="55" t="s">
        <v>1345</v>
      </c>
      <c r="G650" s="9" t="s">
        <v>865</v>
      </c>
      <c r="H650">
        <v>14</v>
      </c>
      <c r="I650">
        <v>0</v>
      </c>
      <c r="J650" s="34">
        <v>0</v>
      </c>
      <c r="K650">
        <f>+Tabla323[[#This Row],[BALANCE INICIAL]]+Tabla323[[#This Row],[ENTRADAS]]-Tabla323[[#This Row],[SALIDAS]]</f>
        <v>14</v>
      </c>
      <c r="L650" s="2">
        <v>162</v>
      </c>
      <c r="M650" s="2">
        <f>+Tabla323[[#This Row],[BALANCE INICIAL]]*Tabla323[[#This Row],[PRECIO]]</f>
        <v>2268</v>
      </c>
      <c r="N650" s="2">
        <f>+Tabla323[[#This Row],[ENTRADAS]]*Tabla323[[#This Row],[PRECIO]]</f>
        <v>0</v>
      </c>
      <c r="O650" s="2">
        <f>+Tabla323[[#This Row],[SALIDAS]]*Tabla323[[#This Row],[PRECIO]]</f>
        <v>0</v>
      </c>
      <c r="P650" s="2">
        <f>+Tabla323[[#This Row],[BALANCE INICIAL2]]+Tabla323[[#This Row],[ENTRADAS3]]-Tabla323[[#This Row],[SALIDAS4]]</f>
        <v>2268</v>
      </c>
    </row>
    <row r="651" spans="1:16">
      <c r="A651" s="9" t="s">
        <v>29</v>
      </c>
      <c r="B651" s="47" t="s">
        <v>878</v>
      </c>
      <c r="C651" s="50" t="s">
        <v>102</v>
      </c>
      <c r="D651" t="s">
        <v>633</v>
      </c>
      <c r="F651" s="55" t="s">
        <v>1345</v>
      </c>
      <c r="G651" s="9" t="s">
        <v>865</v>
      </c>
      <c r="H651">
        <v>3</v>
      </c>
      <c r="I651">
        <v>0</v>
      </c>
      <c r="J651" s="34">
        <v>0</v>
      </c>
      <c r="K651">
        <f>+Tabla323[[#This Row],[BALANCE INICIAL]]+Tabla323[[#This Row],[ENTRADAS]]-Tabla323[[#This Row],[SALIDAS]]</f>
        <v>3</v>
      </c>
      <c r="L651" s="2">
        <v>160</v>
      </c>
      <c r="M651" s="2">
        <f>+Tabla323[[#This Row],[BALANCE INICIAL]]*Tabla323[[#This Row],[PRECIO]]</f>
        <v>480</v>
      </c>
      <c r="N651" s="2">
        <f>+Tabla323[[#This Row],[ENTRADAS]]*Tabla323[[#This Row],[PRECIO]]</f>
        <v>0</v>
      </c>
      <c r="O651" s="2">
        <f>+Tabla323[[#This Row],[SALIDAS]]*Tabla323[[#This Row],[PRECIO]]</f>
        <v>0</v>
      </c>
      <c r="P651" s="2">
        <f>+Tabla323[[#This Row],[BALANCE INICIAL2]]+Tabla323[[#This Row],[ENTRADAS3]]-Tabla323[[#This Row],[SALIDAS4]]</f>
        <v>480</v>
      </c>
    </row>
    <row r="652" spans="1:16">
      <c r="A652" s="9" t="s">
        <v>29</v>
      </c>
      <c r="B652" s="47" t="s">
        <v>878</v>
      </c>
      <c r="C652" s="50" t="s">
        <v>102</v>
      </c>
      <c r="D652" t="s">
        <v>634</v>
      </c>
      <c r="F652" s="55" t="s">
        <v>1345</v>
      </c>
      <c r="G652" s="9" t="s">
        <v>865</v>
      </c>
      <c r="H652">
        <v>3</v>
      </c>
      <c r="I652">
        <v>0</v>
      </c>
      <c r="J652" s="34">
        <v>0</v>
      </c>
      <c r="K652">
        <f>+Tabla323[[#This Row],[BALANCE INICIAL]]+Tabla323[[#This Row],[ENTRADAS]]-Tabla323[[#This Row],[SALIDAS]]</f>
        <v>3</v>
      </c>
      <c r="L652" s="2">
        <v>159</v>
      </c>
      <c r="M652" s="2">
        <f>+Tabla323[[#This Row],[BALANCE INICIAL]]*Tabla323[[#This Row],[PRECIO]]</f>
        <v>477</v>
      </c>
      <c r="N652" s="2">
        <f>+Tabla323[[#This Row],[ENTRADAS]]*Tabla323[[#This Row],[PRECIO]]</f>
        <v>0</v>
      </c>
      <c r="O652" s="2">
        <f>+Tabla323[[#This Row],[SALIDAS]]*Tabla323[[#This Row],[PRECIO]]</f>
        <v>0</v>
      </c>
      <c r="P652" s="2">
        <f>+Tabla323[[#This Row],[BALANCE INICIAL2]]+Tabla323[[#This Row],[ENTRADAS3]]-Tabla323[[#This Row],[SALIDAS4]]</f>
        <v>477</v>
      </c>
    </row>
    <row r="653" spans="1:16">
      <c r="A653" s="39" t="s">
        <v>59</v>
      </c>
      <c r="B653" s="40" t="s">
        <v>880</v>
      </c>
      <c r="C653" s="52" t="s">
        <v>107</v>
      </c>
      <c r="D653" t="s">
        <v>802</v>
      </c>
      <c r="F653" s="55" t="s">
        <v>1345</v>
      </c>
      <c r="G653" s="9" t="s">
        <v>820</v>
      </c>
      <c r="H653">
        <v>2</v>
      </c>
      <c r="I653">
        <v>0</v>
      </c>
      <c r="J653" s="34">
        <v>0</v>
      </c>
      <c r="K653">
        <f>+Tabla323[[#This Row],[BALANCE INICIAL]]+Tabla323[[#This Row],[ENTRADAS]]-Tabla323[[#This Row],[SALIDAS]]</f>
        <v>2</v>
      </c>
      <c r="L653" s="2">
        <v>2400</v>
      </c>
      <c r="M653" s="2">
        <f>+Tabla323[[#This Row],[BALANCE INICIAL]]*Tabla323[[#This Row],[PRECIO]]</f>
        <v>4800</v>
      </c>
      <c r="N653" s="2">
        <f>+Tabla323[[#This Row],[ENTRADAS]]*Tabla323[[#This Row],[PRECIO]]</f>
        <v>0</v>
      </c>
      <c r="O653" s="2">
        <f>+Tabla323[[#This Row],[SALIDAS]]*Tabla323[[#This Row],[PRECIO]]</f>
        <v>0</v>
      </c>
      <c r="P653" s="2">
        <f>+Tabla323[[#This Row],[BALANCE INICIAL2]]+Tabla323[[#This Row],[ENTRADAS3]]-Tabla323[[#This Row],[SALIDAS4]]</f>
        <v>4800</v>
      </c>
    </row>
    <row r="654" spans="1:16" ht="17.25" customHeight="1">
      <c r="A654" s="39" t="s">
        <v>975</v>
      </c>
      <c r="B654" s="56">
        <v>1206030004</v>
      </c>
      <c r="C654" s="52" t="s">
        <v>976</v>
      </c>
      <c r="D654" s="22" t="s">
        <v>1481</v>
      </c>
      <c r="E654" t="s">
        <v>974</v>
      </c>
      <c r="F654" s="55" t="s">
        <v>1345</v>
      </c>
      <c r="G654" s="9" t="s">
        <v>820</v>
      </c>
      <c r="H654">
        <v>4</v>
      </c>
      <c r="I654">
        <v>0</v>
      </c>
      <c r="J654" s="34">
        <v>4</v>
      </c>
      <c r="K654">
        <f>+Tabla323[[#This Row],[BALANCE INICIAL]]+Tabla323[[#This Row],[ENTRADAS]]-Tabla323[[#This Row],[SALIDAS]]</f>
        <v>0</v>
      </c>
      <c r="L654" s="2">
        <v>52517.88</v>
      </c>
      <c r="M654" s="2">
        <f>+Tabla323[[#This Row],[BALANCE INICIAL]]*Tabla323[[#This Row],[PRECIO]]</f>
        <v>210071.52</v>
      </c>
      <c r="N654" s="2">
        <f>+Tabla323[[#This Row],[ENTRADAS]]*Tabla323[[#This Row],[PRECIO]]</f>
        <v>0</v>
      </c>
      <c r="O654" s="2">
        <f>+Tabla323[[#This Row],[SALIDAS]]*Tabla323[[#This Row],[PRECIO]]</f>
        <v>210071.52</v>
      </c>
      <c r="P654" s="2">
        <f>+Tabla323[[#This Row],[BALANCE INICIAL2]]+Tabla323[[#This Row],[ENTRADAS3]]-Tabla323[[#This Row],[SALIDAS4]]</f>
        <v>0</v>
      </c>
    </row>
    <row r="655" spans="1:16">
      <c r="A655" s="39" t="s">
        <v>34</v>
      </c>
      <c r="B655" s="40" t="s">
        <v>877</v>
      </c>
      <c r="C655" s="52" t="s">
        <v>80</v>
      </c>
      <c r="D655" t="s">
        <v>1163</v>
      </c>
      <c r="F655" s="55" t="s">
        <v>1345</v>
      </c>
      <c r="G655" s="9" t="s">
        <v>820</v>
      </c>
      <c r="H655">
        <v>48</v>
      </c>
      <c r="I655">
        <v>0</v>
      </c>
      <c r="J655" s="34">
        <v>0</v>
      </c>
      <c r="K655">
        <f>+Tabla323[[#This Row],[BALANCE INICIAL]]+Tabla323[[#This Row],[ENTRADAS]]-Tabla323[[#This Row],[SALIDAS]]</f>
        <v>48</v>
      </c>
      <c r="L655" s="2">
        <v>813.56</v>
      </c>
      <c r="M655" s="2">
        <f>+Tabla323[[#This Row],[BALANCE INICIAL]]*Tabla323[[#This Row],[PRECIO]]</f>
        <v>39050.879999999997</v>
      </c>
      <c r="N655" s="2">
        <f>+Tabla323[[#This Row],[ENTRADAS]]*Tabla323[[#This Row],[PRECIO]]</f>
        <v>0</v>
      </c>
      <c r="O655" s="2">
        <f>+Tabla323[[#This Row],[SALIDAS]]*Tabla323[[#This Row],[PRECIO]]</f>
        <v>0</v>
      </c>
      <c r="P655" s="2">
        <f>+Tabla323[[#This Row],[BALANCE INICIAL2]]+Tabla323[[#This Row],[ENTRADAS3]]-Tabla323[[#This Row],[SALIDAS4]]</f>
        <v>39050.879999999997</v>
      </c>
    </row>
    <row r="656" spans="1:16">
      <c r="A656" s="39" t="s">
        <v>34</v>
      </c>
      <c r="B656" s="40" t="s">
        <v>877</v>
      </c>
      <c r="C656" s="52" t="s">
        <v>80</v>
      </c>
      <c r="D656" t="s">
        <v>1392</v>
      </c>
      <c r="E656" t="s">
        <v>1345</v>
      </c>
      <c r="F656" s="55" t="s">
        <v>1345</v>
      </c>
      <c r="G656" s="9" t="s">
        <v>820</v>
      </c>
      <c r="H656">
        <v>3</v>
      </c>
      <c r="I656">
        <v>0</v>
      </c>
      <c r="J656" s="34">
        <v>0</v>
      </c>
      <c r="K656">
        <f>+Tabla323[[#This Row],[BALANCE INICIAL]]+Tabla323[[#This Row],[ENTRADAS]]-Tabla323[[#This Row],[SALIDAS]]</f>
        <v>3</v>
      </c>
      <c r="L656" s="2">
        <v>407.83</v>
      </c>
      <c r="M656" s="2">
        <f>+Tabla323[[#This Row],[BALANCE INICIAL]]*Tabla323[[#This Row],[PRECIO]]</f>
        <v>1223.49</v>
      </c>
      <c r="N656" s="2">
        <f>+Tabla323[[#This Row],[ENTRADAS]]*Tabla323[[#This Row],[PRECIO]]</f>
        <v>0</v>
      </c>
      <c r="O656" s="2">
        <f>+Tabla323[[#This Row],[SALIDAS]]*Tabla323[[#This Row],[PRECIO]]</f>
        <v>0</v>
      </c>
      <c r="P656" s="2">
        <f>+Tabla323[[#This Row],[BALANCE INICIAL2]]+Tabla323[[#This Row],[ENTRADAS3]]-Tabla323[[#This Row],[SALIDAS4]]</f>
        <v>1223.49</v>
      </c>
    </row>
    <row r="657" spans="1:16">
      <c r="A657" s="39" t="s">
        <v>34</v>
      </c>
      <c r="B657" s="40" t="s">
        <v>877</v>
      </c>
      <c r="C657" s="52" t="s">
        <v>80</v>
      </c>
      <c r="D657" t="s">
        <v>1033</v>
      </c>
      <c r="E657" t="s">
        <v>1029</v>
      </c>
      <c r="F657" s="55" t="s">
        <v>1345</v>
      </c>
      <c r="G657" s="9" t="s">
        <v>820</v>
      </c>
      <c r="H657">
        <v>0</v>
      </c>
      <c r="I657">
        <v>0</v>
      </c>
      <c r="J657" s="34">
        <v>0</v>
      </c>
      <c r="K657">
        <f>+Tabla323[[#This Row],[BALANCE INICIAL]]+Tabla323[[#This Row],[ENTRADAS]]-Tabla323[[#This Row],[SALIDAS]]</f>
        <v>0</v>
      </c>
      <c r="L657" s="2">
        <v>998</v>
      </c>
      <c r="M657" s="2">
        <f>+Tabla323[[#This Row],[BALANCE INICIAL]]*Tabla323[[#This Row],[PRECIO]]</f>
        <v>0</v>
      </c>
      <c r="N657" s="2">
        <f>+Tabla323[[#This Row],[ENTRADAS]]*Tabla323[[#This Row],[PRECIO]]</f>
        <v>0</v>
      </c>
      <c r="O657" s="2">
        <f>+Tabla323[[#This Row],[SALIDAS]]*Tabla323[[#This Row],[PRECIO]]</f>
        <v>0</v>
      </c>
      <c r="P657" s="2">
        <f>+Tabla323[[#This Row],[BALANCE INICIAL2]]+Tabla323[[#This Row],[ENTRADAS3]]-Tabla323[[#This Row],[SALIDAS4]]</f>
        <v>0</v>
      </c>
    </row>
    <row r="658" spans="1:16">
      <c r="A658" s="39" t="s">
        <v>34</v>
      </c>
      <c r="B658" s="40" t="s">
        <v>877</v>
      </c>
      <c r="C658" s="52" t="s">
        <v>80</v>
      </c>
      <c r="D658" t="s">
        <v>1417</v>
      </c>
      <c r="F658" s="55" t="s">
        <v>1345</v>
      </c>
      <c r="G658" s="9" t="s">
        <v>820</v>
      </c>
      <c r="H658">
        <v>23</v>
      </c>
      <c r="I658">
        <v>0</v>
      </c>
      <c r="J658" s="34">
        <v>2</v>
      </c>
      <c r="K658">
        <f>+Tabla323[[#This Row],[BALANCE INICIAL]]+Tabla323[[#This Row],[ENTRADAS]]-Tabla323[[#This Row],[SALIDAS]]</f>
        <v>21</v>
      </c>
      <c r="L658" s="2">
        <v>336.37</v>
      </c>
      <c r="M658" s="2">
        <f>+Tabla323[[#This Row],[BALANCE INICIAL]]*Tabla323[[#This Row],[PRECIO]]</f>
        <v>7736.51</v>
      </c>
      <c r="N658" s="2">
        <f>+Tabla323[[#This Row],[ENTRADAS]]*Tabla323[[#This Row],[PRECIO]]</f>
        <v>0</v>
      </c>
      <c r="O658" s="2">
        <f>+Tabla323[[#This Row],[SALIDAS]]*Tabla323[[#This Row],[PRECIO]]</f>
        <v>672.74</v>
      </c>
      <c r="P658" s="2">
        <f>+Tabla323[[#This Row],[BALANCE INICIAL2]]+Tabla323[[#This Row],[ENTRADAS3]]-Tabla323[[#This Row],[SALIDAS4]]</f>
        <v>7063.77</v>
      </c>
    </row>
    <row r="659" spans="1:16">
      <c r="A659" s="39" t="s">
        <v>24</v>
      </c>
      <c r="B659" s="40" t="s">
        <v>875</v>
      </c>
      <c r="C659" s="52" t="s">
        <v>64</v>
      </c>
      <c r="D659" t="s">
        <v>1418</v>
      </c>
      <c r="E659" t="s">
        <v>1029</v>
      </c>
      <c r="F659" s="55" t="s">
        <v>1345</v>
      </c>
      <c r="G659" s="9" t="s">
        <v>820</v>
      </c>
      <c r="H659">
        <v>1</v>
      </c>
      <c r="I659">
        <v>0</v>
      </c>
      <c r="J659" s="34">
        <v>0</v>
      </c>
      <c r="K659">
        <f>+Tabla323[[#This Row],[BALANCE INICIAL]]+Tabla323[[#This Row],[ENTRADAS]]-Tabla323[[#This Row],[SALIDAS]]</f>
        <v>1</v>
      </c>
      <c r="L659" s="2">
        <v>285</v>
      </c>
      <c r="M659" s="2">
        <f>+Tabla323[[#This Row],[BALANCE INICIAL]]*Tabla323[[#This Row],[PRECIO]]</f>
        <v>285</v>
      </c>
      <c r="N659" s="2">
        <f>+Tabla323[[#This Row],[ENTRADAS]]*Tabla323[[#This Row],[PRECIO]]</f>
        <v>0</v>
      </c>
      <c r="O659" s="2">
        <f>+Tabla323[[#This Row],[SALIDAS]]*Tabla323[[#This Row],[PRECIO]]</f>
        <v>0</v>
      </c>
      <c r="P659" s="2">
        <f>+Tabla323[[#This Row],[BALANCE INICIAL2]]+Tabla323[[#This Row],[ENTRADAS3]]-Tabla323[[#This Row],[SALIDAS4]]</f>
        <v>285</v>
      </c>
    </row>
    <row r="660" spans="1:16">
      <c r="A660" s="39" t="s">
        <v>37</v>
      </c>
      <c r="B660" s="40" t="s">
        <v>886</v>
      </c>
      <c r="C660" s="52" t="s">
        <v>83</v>
      </c>
      <c r="D660" t="s">
        <v>1375</v>
      </c>
      <c r="F660" s="55" t="s">
        <v>1345</v>
      </c>
      <c r="G660" s="9" t="s">
        <v>820</v>
      </c>
      <c r="H660">
        <v>6</v>
      </c>
      <c r="I660">
        <v>0</v>
      </c>
      <c r="J660" s="34">
        <v>0</v>
      </c>
      <c r="K660">
        <f>+Tabla323[[#This Row],[BALANCE INICIAL]]+Tabla323[[#This Row],[ENTRADAS]]-Tabla323[[#This Row],[SALIDAS]]</f>
        <v>6</v>
      </c>
      <c r="L660" s="2">
        <v>520</v>
      </c>
      <c r="M660" s="2">
        <f>+Tabla323[[#This Row],[BALANCE INICIAL]]*Tabla323[[#This Row],[PRECIO]]</f>
        <v>3120</v>
      </c>
      <c r="N660" s="2">
        <f>+Tabla323[[#This Row],[ENTRADAS]]*Tabla323[[#This Row],[PRECIO]]</f>
        <v>0</v>
      </c>
      <c r="O660" s="2">
        <f>+Tabla323[[#This Row],[SALIDAS]]*Tabla323[[#This Row],[PRECIO]]</f>
        <v>0</v>
      </c>
      <c r="P660" s="2">
        <f>+Tabla323[[#This Row],[BALANCE INICIAL2]]+Tabla323[[#This Row],[ENTRADAS3]]-Tabla323[[#This Row],[SALIDAS4]]</f>
        <v>3120</v>
      </c>
    </row>
    <row r="661" spans="1:16">
      <c r="A661" s="39" t="s">
        <v>34</v>
      </c>
      <c r="B661" s="40" t="s">
        <v>877</v>
      </c>
      <c r="C661" s="52" t="s">
        <v>80</v>
      </c>
      <c r="D661" t="s">
        <v>1219</v>
      </c>
      <c r="F661" s="55" t="s">
        <v>1345</v>
      </c>
      <c r="G661" s="9" t="s">
        <v>834</v>
      </c>
      <c r="H661">
        <v>1</v>
      </c>
      <c r="I661">
        <v>0</v>
      </c>
      <c r="J661" s="34">
        <v>0</v>
      </c>
      <c r="K661">
        <f>+Tabla323[[#This Row],[BALANCE INICIAL]]+Tabla323[[#This Row],[ENTRADAS]]-Tabla323[[#This Row],[SALIDAS]]</f>
        <v>1</v>
      </c>
      <c r="L661" s="2">
        <v>140</v>
      </c>
      <c r="M661" s="2">
        <f>+Tabla323[[#This Row],[BALANCE INICIAL]]*Tabla323[[#This Row],[PRECIO]]</f>
        <v>140</v>
      </c>
      <c r="N661" s="2">
        <f>+Tabla323[[#This Row],[ENTRADAS]]*Tabla323[[#This Row],[PRECIO]]</f>
        <v>0</v>
      </c>
      <c r="O661" s="2">
        <f>+Tabla323[[#This Row],[SALIDAS]]*Tabla323[[#This Row],[PRECIO]]</f>
        <v>0</v>
      </c>
      <c r="P661" s="2">
        <f>+Tabla323[[#This Row],[BALANCE INICIAL2]]+Tabla323[[#This Row],[ENTRADAS3]]-Tabla323[[#This Row],[SALIDAS4]]</f>
        <v>140</v>
      </c>
    </row>
    <row r="662" spans="1:16">
      <c r="A662" s="39" t="s">
        <v>59</v>
      </c>
      <c r="B662" s="40" t="s">
        <v>880</v>
      </c>
      <c r="C662" s="52" t="s">
        <v>107</v>
      </c>
      <c r="D662" t="s">
        <v>715</v>
      </c>
      <c r="F662" s="55" t="s">
        <v>1345</v>
      </c>
      <c r="G662" s="9" t="s">
        <v>873</v>
      </c>
      <c r="H662">
        <v>7</v>
      </c>
      <c r="I662">
        <v>0</v>
      </c>
      <c r="J662" s="34">
        <v>0</v>
      </c>
      <c r="K662">
        <f>+Tabla323[[#This Row],[BALANCE INICIAL]]+Tabla323[[#This Row],[ENTRADAS]]-Tabla323[[#This Row],[SALIDAS]]</f>
        <v>7</v>
      </c>
      <c r="L662" s="2">
        <v>179.92</v>
      </c>
      <c r="M662" s="2">
        <f>+Tabla323[[#This Row],[BALANCE INICIAL]]*Tabla323[[#This Row],[PRECIO]]</f>
        <v>1259.4399999999998</v>
      </c>
      <c r="N662" s="2">
        <f>+Tabla323[[#This Row],[ENTRADAS]]*Tabla323[[#This Row],[PRECIO]]</f>
        <v>0</v>
      </c>
      <c r="O662" s="2">
        <f>+Tabla323[[#This Row],[SALIDAS]]*Tabla323[[#This Row],[PRECIO]]</f>
        <v>0</v>
      </c>
      <c r="P662" s="2">
        <f>+Tabla323[[#This Row],[BALANCE INICIAL2]]+Tabla323[[#This Row],[ENTRADAS3]]-Tabla323[[#This Row],[SALIDAS4]]</f>
        <v>1259.4399999999998</v>
      </c>
    </row>
    <row r="663" spans="1:16">
      <c r="A663" s="39" t="s">
        <v>59</v>
      </c>
      <c r="B663" s="40" t="s">
        <v>880</v>
      </c>
      <c r="C663" s="52" t="s">
        <v>107</v>
      </c>
      <c r="D663" t="s">
        <v>803</v>
      </c>
      <c r="F663" s="55" t="s">
        <v>1345</v>
      </c>
      <c r="G663" s="9" t="s">
        <v>820</v>
      </c>
      <c r="H663">
        <v>1</v>
      </c>
      <c r="I663">
        <v>0</v>
      </c>
      <c r="J663" s="34">
        <v>0</v>
      </c>
      <c r="K663">
        <f>+Tabla323[[#This Row],[BALANCE INICIAL]]+Tabla323[[#This Row],[ENTRADAS]]-Tabla323[[#This Row],[SALIDAS]]</f>
        <v>1</v>
      </c>
      <c r="L663" s="2">
        <v>256.60000000000002</v>
      </c>
      <c r="M663" s="2">
        <f>+Tabla323[[#This Row],[BALANCE INICIAL]]*Tabla323[[#This Row],[PRECIO]]</f>
        <v>256.60000000000002</v>
      </c>
      <c r="N663" s="2">
        <f>+Tabla323[[#This Row],[ENTRADAS]]*Tabla323[[#This Row],[PRECIO]]</f>
        <v>0</v>
      </c>
      <c r="O663" s="2">
        <f>+Tabla323[[#This Row],[SALIDAS]]*Tabla323[[#This Row],[PRECIO]]</f>
        <v>0</v>
      </c>
      <c r="P663" s="2">
        <f>+Tabla323[[#This Row],[BALANCE INICIAL2]]+Tabla323[[#This Row],[ENTRADAS3]]-Tabla323[[#This Row],[SALIDAS4]]</f>
        <v>256.60000000000002</v>
      </c>
    </row>
    <row r="664" spans="1:16">
      <c r="A664" s="39" t="s">
        <v>59</v>
      </c>
      <c r="B664" s="40" t="s">
        <v>880</v>
      </c>
      <c r="C664" s="52" t="s">
        <v>107</v>
      </c>
      <c r="D664" t="s">
        <v>804</v>
      </c>
      <c r="F664" s="55" t="s">
        <v>1345</v>
      </c>
      <c r="G664" s="9" t="s">
        <v>820</v>
      </c>
      <c r="H664">
        <v>1</v>
      </c>
      <c r="I664">
        <v>0</v>
      </c>
      <c r="J664" s="34">
        <v>0</v>
      </c>
      <c r="K664">
        <f>+Tabla323[[#This Row],[BALANCE INICIAL]]+Tabla323[[#This Row],[ENTRADAS]]-Tabla323[[#This Row],[SALIDAS]]</f>
        <v>1</v>
      </c>
      <c r="L664" s="2">
        <v>280</v>
      </c>
      <c r="M664" s="2">
        <f>+Tabla323[[#This Row],[BALANCE INICIAL]]*Tabla323[[#This Row],[PRECIO]]</f>
        <v>280</v>
      </c>
      <c r="N664" s="2">
        <f>+Tabla323[[#This Row],[ENTRADAS]]*Tabla323[[#This Row],[PRECIO]]</f>
        <v>0</v>
      </c>
      <c r="O664" s="2">
        <f>+Tabla323[[#This Row],[SALIDAS]]*Tabla323[[#This Row],[PRECIO]]</f>
        <v>0</v>
      </c>
      <c r="P664" s="2">
        <f>+Tabla323[[#This Row],[BALANCE INICIAL2]]+Tabla323[[#This Row],[ENTRADAS3]]-Tabla323[[#This Row],[SALIDAS4]]</f>
        <v>280</v>
      </c>
    </row>
    <row r="665" spans="1:16">
      <c r="A665" s="39" t="s">
        <v>59</v>
      </c>
      <c r="B665" s="40" t="s">
        <v>880</v>
      </c>
      <c r="C665" s="52" t="s">
        <v>107</v>
      </c>
      <c r="D665" t="s">
        <v>805</v>
      </c>
      <c r="F665" s="55" t="s">
        <v>1345</v>
      </c>
      <c r="G665" s="9" t="s">
        <v>820</v>
      </c>
      <c r="H665">
        <v>1</v>
      </c>
      <c r="I665">
        <v>0</v>
      </c>
      <c r="J665" s="34">
        <v>0</v>
      </c>
      <c r="K665">
        <f>+Tabla323[[#This Row],[BALANCE INICIAL]]+Tabla323[[#This Row],[ENTRADAS]]-Tabla323[[#This Row],[SALIDAS]]</f>
        <v>1</v>
      </c>
      <c r="L665" s="2">
        <v>350</v>
      </c>
      <c r="M665" s="2">
        <f>+Tabla323[[#This Row],[BALANCE INICIAL]]*Tabla323[[#This Row],[PRECIO]]</f>
        <v>350</v>
      </c>
      <c r="N665" s="2">
        <f>+Tabla323[[#This Row],[ENTRADAS]]*Tabla323[[#This Row],[PRECIO]]</f>
        <v>0</v>
      </c>
      <c r="O665" s="2">
        <f>+Tabla323[[#This Row],[SALIDAS]]*Tabla323[[#This Row],[PRECIO]]</f>
        <v>0</v>
      </c>
      <c r="P665" s="2">
        <f>+Tabla323[[#This Row],[BALANCE INICIAL2]]+Tabla323[[#This Row],[ENTRADAS3]]-Tabla323[[#This Row],[SALIDAS4]]</f>
        <v>350</v>
      </c>
    </row>
    <row r="666" spans="1:16">
      <c r="A666" s="39" t="s">
        <v>1384</v>
      </c>
      <c r="B666" s="40" t="s">
        <v>1385</v>
      </c>
      <c r="C666" s="52" t="s">
        <v>1386</v>
      </c>
      <c r="D666" t="s">
        <v>1340</v>
      </c>
      <c r="F666" s="55" t="s">
        <v>1345</v>
      </c>
      <c r="G666" s="9" t="s">
        <v>820</v>
      </c>
      <c r="H666">
        <v>0</v>
      </c>
      <c r="I666">
        <v>0</v>
      </c>
      <c r="J666" s="34">
        <v>0</v>
      </c>
      <c r="K666">
        <f>+Tabla323[[#This Row],[BALANCE INICIAL]]+Tabla323[[#This Row],[ENTRADAS]]-Tabla323[[#This Row],[SALIDAS]]</f>
        <v>0</v>
      </c>
      <c r="L666" s="2">
        <v>275</v>
      </c>
      <c r="M666" s="2">
        <f>+Tabla323[[#This Row],[BALANCE INICIAL]]*Tabla323[[#This Row],[PRECIO]]</f>
        <v>0</v>
      </c>
      <c r="N666" s="2">
        <f>+Tabla323[[#This Row],[ENTRADAS]]*Tabla323[[#This Row],[PRECIO]]</f>
        <v>0</v>
      </c>
      <c r="O666" s="2">
        <f>+Tabla323[[#This Row],[SALIDAS]]*Tabla323[[#This Row],[PRECIO]]</f>
        <v>0</v>
      </c>
      <c r="P666" s="2">
        <f>+Tabla323[[#This Row],[BALANCE INICIAL2]]+Tabla323[[#This Row],[ENTRADAS3]]-Tabla323[[#This Row],[SALIDAS4]]</f>
        <v>0</v>
      </c>
    </row>
    <row r="667" spans="1:16">
      <c r="A667" s="9" t="s">
        <v>29</v>
      </c>
      <c r="B667" s="47" t="s">
        <v>878</v>
      </c>
      <c r="C667" s="50" t="s">
        <v>102</v>
      </c>
      <c r="D667" t="s">
        <v>1085</v>
      </c>
      <c r="F667" s="55" t="s">
        <v>1345</v>
      </c>
      <c r="G667" s="9" t="s">
        <v>820</v>
      </c>
      <c r="H667">
        <v>11</v>
      </c>
      <c r="I667">
        <v>0</v>
      </c>
      <c r="J667" s="34">
        <v>2</v>
      </c>
      <c r="K667">
        <f>+Tabla323[[#This Row],[BALANCE INICIAL]]+Tabla323[[#This Row],[ENTRADAS]]-Tabla323[[#This Row],[SALIDAS]]</f>
        <v>9</v>
      </c>
      <c r="L667" s="2">
        <v>520</v>
      </c>
      <c r="M667" s="2">
        <f>+Tabla323[[#This Row],[BALANCE INICIAL]]*Tabla323[[#This Row],[PRECIO]]</f>
        <v>5720</v>
      </c>
      <c r="N667" s="2">
        <f>+Tabla323[[#This Row],[ENTRADAS]]*Tabla323[[#This Row],[PRECIO]]</f>
        <v>0</v>
      </c>
      <c r="O667" s="2">
        <f>+Tabla323[[#This Row],[SALIDAS]]*Tabla323[[#This Row],[PRECIO]]</f>
        <v>1040</v>
      </c>
      <c r="P667" s="2">
        <f>+Tabla323[[#This Row],[BALANCE INICIAL2]]+Tabla323[[#This Row],[ENTRADAS3]]-Tabla323[[#This Row],[SALIDAS4]]</f>
        <v>4680</v>
      </c>
    </row>
    <row r="668" spans="1:16" ht="15" customHeight="1">
      <c r="A668" s="39" t="s">
        <v>35</v>
      </c>
      <c r="B668" s="40" t="s">
        <v>883</v>
      </c>
      <c r="C668" s="52" t="s">
        <v>81</v>
      </c>
      <c r="D668" t="s">
        <v>1202</v>
      </c>
      <c r="F668" s="55" t="s">
        <v>1345</v>
      </c>
      <c r="G668" s="9" t="s">
        <v>820</v>
      </c>
      <c r="H668">
        <v>7</v>
      </c>
      <c r="I668">
        <v>0</v>
      </c>
      <c r="J668" s="34">
        <v>3</v>
      </c>
      <c r="K668">
        <f>+Tabla323[[#This Row],[BALANCE INICIAL]]+Tabla323[[#This Row],[ENTRADAS]]-Tabla323[[#This Row],[SALIDAS]]</f>
        <v>4</v>
      </c>
      <c r="L668" s="2">
        <v>103.05</v>
      </c>
      <c r="M668" s="2">
        <f>+Tabla323[[#This Row],[BALANCE INICIAL]]*Tabla323[[#This Row],[PRECIO]]</f>
        <v>721.35</v>
      </c>
      <c r="N668" s="2">
        <f>+Tabla323[[#This Row],[ENTRADAS]]*Tabla323[[#This Row],[PRECIO]]</f>
        <v>0</v>
      </c>
      <c r="O668" s="2">
        <f>+Tabla323[[#This Row],[SALIDAS]]*Tabla323[[#This Row],[PRECIO]]</f>
        <v>309.14999999999998</v>
      </c>
      <c r="P668" s="2">
        <f>+Tabla323[[#This Row],[BALANCE INICIAL2]]+Tabla323[[#This Row],[ENTRADAS3]]-Tabla323[[#This Row],[SALIDAS4]]</f>
        <v>412.20000000000005</v>
      </c>
    </row>
    <row r="669" spans="1:16">
      <c r="A669" s="39" t="s">
        <v>35</v>
      </c>
      <c r="B669" s="40" t="s">
        <v>883</v>
      </c>
      <c r="C669" s="52" t="s">
        <v>81</v>
      </c>
      <c r="D669" t="s">
        <v>1203</v>
      </c>
      <c r="F669" s="55" t="s">
        <v>1345</v>
      </c>
      <c r="G669" s="9" t="s">
        <v>820</v>
      </c>
      <c r="H669">
        <v>22</v>
      </c>
      <c r="I669">
        <v>0</v>
      </c>
      <c r="J669" s="34">
        <v>0</v>
      </c>
      <c r="K669">
        <f>+Tabla323[[#This Row],[BALANCE INICIAL]]+Tabla323[[#This Row],[ENTRADAS]]-Tabla323[[#This Row],[SALIDAS]]</f>
        <v>22</v>
      </c>
      <c r="L669" s="2">
        <v>19.53</v>
      </c>
      <c r="M669" s="2">
        <f>+Tabla323[[#This Row],[BALANCE INICIAL]]*Tabla323[[#This Row],[PRECIO]]</f>
        <v>429.66</v>
      </c>
      <c r="N669" s="2">
        <f>+Tabla323[[#This Row],[ENTRADAS]]*Tabla323[[#This Row],[PRECIO]]</f>
        <v>0</v>
      </c>
      <c r="O669" s="2">
        <f>+Tabla323[[#This Row],[SALIDAS]]*Tabla323[[#This Row],[PRECIO]]</f>
        <v>0</v>
      </c>
      <c r="P669" s="2">
        <f>+Tabla323[[#This Row],[BALANCE INICIAL2]]+Tabla323[[#This Row],[ENTRADAS3]]-Tabla323[[#This Row],[SALIDAS4]]</f>
        <v>429.66</v>
      </c>
    </row>
    <row r="670" spans="1:16">
      <c r="A670" s="39" t="s">
        <v>55</v>
      </c>
      <c r="B670" s="40" t="s">
        <v>905</v>
      </c>
      <c r="C670" s="52" t="s">
        <v>103</v>
      </c>
      <c r="D670" t="s">
        <v>1075</v>
      </c>
      <c r="E670" t="s">
        <v>1060</v>
      </c>
      <c r="F670" s="55" t="s">
        <v>1345</v>
      </c>
      <c r="G670" s="9" t="s">
        <v>1403</v>
      </c>
      <c r="H670">
        <v>0</v>
      </c>
      <c r="I670">
        <v>0</v>
      </c>
      <c r="J670" s="34">
        <v>0</v>
      </c>
      <c r="K670">
        <f>+Tabla323[[#This Row],[BALANCE INICIAL]]+Tabla323[[#This Row],[ENTRADAS]]-Tabla323[[#This Row],[SALIDAS]]</f>
        <v>0</v>
      </c>
      <c r="L670" s="2">
        <v>11700</v>
      </c>
      <c r="M670" s="2">
        <f>+Tabla323[[#This Row],[BALANCE INICIAL]]*Tabla323[[#This Row],[PRECIO]]</f>
        <v>0</v>
      </c>
      <c r="N670" s="2">
        <f>+Tabla323[[#This Row],[ENTRADAS]]*Tabla323[[#This Row],[PRECIO]]</f>
        <v>0</v>
      </c>
      <c r="O670" s="2">
        <f>+Tabla323[[#This Row],[SALIDAS]]*Tabla323[[#This Row],[PRECIO]]</f>
        <v>0</v>
      </c>
      <c r="P670" s="2">
        <f>+Tabla323[[#This Row],[BALANCE INICIAL2]]+Tabla323[[#This Row],[ENTRADAS3]]-Tabla323[[#This Row],[SALIDAS4]]</f>
        <v>0</v>
      </c>
    </row>
    <row r="671" spans="1:16">
      <c r="A671" s="39" t="s">
        <v>55</v>
      </c>
      <c r="B671" s="40" t="s">
        <v>905</v>
      </c>
      <c r="C671" s="52" t="s">
        <v>103</v>
      </c>
      <c r="D671" t="s">
        <v>1076</v>
      </c>
      <c r="E671" t="s">
        <v>1060</v>
      </c>
      <c r="F671" s="55" t="s">
        <v>1345</v>
      </c>
      <c r="G671" s="9" t="s">
        <v>1403</v>
      </c>
      <c r="H671">
        <v>0</v>
      </c>
      <c r="I671">
        <v>0</v>
      </c>
      <c r="J671" s="34">
        <v>0</v>
      </c>
      <c r="K671">
        <f>+Tabla323[[#This Row],[BALANCE INICIAL]]+Tabla323[[#This Row],[ENTRADAS]]-Tabla323[[#This Row],[SALIDAS]]</f>
        <v>0</v>
      </c>
      <c r="L671" s="2">
        <v>11700</v>
      </c>
      <c r="M671" s="2">
        <f>+Tabla323[[#This Row],[BALANCE INICIAL]]*Tabla323[[#This Row],[PRECIO]]</f>
        <v>0</v>
      </c>
      <c r="N671" s="2">
        <f>+Tabla323[[#This Row],[ENTRADAS]]*Tabla323[[#This Row],[PRECIO]]</f>
        <v>0</v>
      </c>
      <c r="O671" s="2">
        <f>+Tabla323[[#This Row],[SALIDAS]]*Tabla323[[#This Row],[PRECIO]]</f>
        <v>0</v>
      </c>
      <c r="P671" s="2">
        <f>+Tabla323[[#This Row],[BALANCE INICIAL2]]+Tabla323[[#This Row],[ENTRADAS3]]-Tabla323[[#This Row],[SALIDAS4]]</f>
        <v>0</v>
      </c>
    </row>
    <row r="672" spans="1:16">
      <c r="A672" s="39" t="s">
        <v>55</v>
      </c>
      <c r="B672" s="40" t="s">
        <v>905</v>
      </c>
      <c r="C672" s="52" t="s">
        <v>103</v>
      </c>
      <c r="D672" t="s">
        <v>1074</v>
      </c>
      <c r="E672" t="s">
        <v>1060</v>
      </c>
      <c r="F672" s="55" t="s">
        <v>1345</v>
      </c>
      <c r="G672" s="9" t="s">
        <v>1403</v>
      </c>
      <c r="H672">
        <v>0</v>
      </c>
      <c r="I672">
        <v>0</v>
      </c>
      <c r="J672" s="34">
        <v>0</v>
      </c>
      <c r="K672">
        <f>+Tabla323[[#This Row],[BALANCE INICIAL]]+Tabla323[[#This Row],[ENTRADAS]]-Tabla323[[#This Row],[SALIDAS]]</f>
        <v>0</v>
      </c>
      <c r="L672" s="2">
        <v>11700</v>
      </c>
      <c r="M672" s="2">
        <f>+Tabla323[[#This Row],[BALANCE INICIAL]]*Tabla323[[#This Row],[PRECIO]]</f>
        <v>0</v>
      </c>
      <c r="N672" s="2">
        <f>+Tabla323[[#This Row],[ENTRADAS]]*Tabla323[[#This Row],[PRECIO]]</f>
        <v>0</v>
      </c>
      <c r="O672" s="2">
        <f>+Tabla323[[#This Row],[SALIDAS]]*Tabla323[[#This Row],[PRECIO]]</f>
        <v>0</v>
      </c>
      <c r="P672" s="2">
        <f>+Tabla323[[#This Row],[BALANCE INICIAL2]]+Tabla323[[#This Row],[ENTRADAS3]]-Tabla323[[#This Row],[SALIDAS4]]</f>
        <v>0</v>
      </c>
    </row>
    <row r="673" spans="1:16">
      <c r="A673" s="39" t="s">
        <v>55</v>
      </c>
      <c r="B673" s="40" t="s">
        <v>905</v>
      </c>
      <c r="C673" s="52" t="s">
        <v>103</v>
      </c>
      <c r="D673" t="s">
        <v>1069</v>
      </c>
      <c r="E673" t="s">
        <v>1060</v>
      </c>
      <c r="F673" s="55" t="s">
        <v>1345</v>
      </c>
      <c r="G673" s="9" t="s">
        <v>1403</v>
      </c>
      <c r="H673">
        <v>0</v>
      </c>
      <c r="I673">
        <v>0</v>
      </c>
      <c r="J673" s="34">
        <v>0</v>
      </c>
      <c r="K673">
        <f>+Tabla323[[#This Row],[BALANCE INICIAL]]+Tabla323[[#This Row],[ENTRADAS]]-Tabla323[[#This Row],[SALIDAS]]</f>
        <v>0</v>
      </c>
      <c r="L673" s="2">
        <v>9000</v>
      </c>
      <c r="M673" s="2">
        <f>+Tabla323[[#This Row],[BALANCE INICIAL]]*Tabla323[[#This Row],[PRECIO]]</f>
        <v>0</v>
      </c>
      <c r="N673" s="2">
        <f>+Tabla323[[#This Row],[ENTRADAS]]*Tabla323[[#This Row],[PRECIO]]</f>
        <v>0</v>
      </c>
      <c r="O673" s="2">
        <f>+Tabla323[[#This Row],[SALIDAS]]*Tabla323[[#This Row],[PRECIO]]</f>
        <v>0</v>
      </c>
      <c r="P673" s="2">
        <f>+Tabla323[[#This Row],[BALANCE INICIAL2]]+Tabla323[[#This Row],[ENTRADAS3]]-Tabla323[[#This Row],[SALIDAS4]]</f>
        <v>0</v>
      </c>
    </row>
    <row r="674" spans="1:16">
      <c r="A674" s="39" t="s">
        <v>55</v>
      </c>
      <c r="B674" s="40" t="s">
        <v>905</v>
      </c>
      <c r="C674" s="52" t="s">
        <v>103</v>
      </c>
      <c r="D674" t="s">
        <v>1077</v>
      </c>
      <c r="E674" t="s">
        <v>1060</v>
      </c>
      <c r="F674" s="55" t="s">
        <v>1345</v>
      </c>
      <c r="G674" s="9" t="s">
        <v>1403</v>
      </c>
      <c r="H674">
        <v>0</v>
      </c>
      <c r="I674">
        <v>0</v>
      </c>
      <c r="J674" s="34">
        <v>0</v>
      </c>
      <c r="K674">
        <f>+Tabla323[[#This Row],[BALANCE INICIAL]]+Tabla323[[#This Row],[ENTRADAS]]-Tabla323[[#This Row],[SALIDAS]]</f>
        <v>0</v>
      </c>
      <c r="L674" s="2">
        <v>11700</v>
      </c>
      <c r="M674" s="2">
        <f>+Tabla323[[#This Row],[BALANCE INICIAL]]*Tabla323[[#This Row],[PRECIO]]</f>
        <v>0</v>
      </c>
      <c r="N674" s="2">
        <f>+Tabla323[[#This Row],[ENTRADAS]]*Tabla323[[#This Row],[PRECIO]]</f>
        <v>0</v>
      </c>
      <c r="O674" s="2">
        <f>+Tabla323[[#This Row],[SALIDAS]]*Tabla323[[#This Row],[PRECIO]]</f>
        <v>0</v>
      </c>
      <c r="P674" s="2">
        <f>+Tabla323[[#This Row],[BALANCE INICIAL2]]+Tabla323[[#This Row],[ENTRADAS3]]-Tabla323[[#This Row],[SALIDAS4]]</f>
        <v>0</v>
      </c>
    </row>
    <row r="675" spans="1:16">
      <c r="A675" s="39" t="s">
        <v>55</v>
      </c>
      <c r="B675" s="40" t="s">
        <v>905</v>
      </c>
      <c r="C675" s="52" t="s">
        <v>103</v>
      </c>
      <c r="D675" t="s">
        <v>137</v>
      </c>
      <c r="F675" s="55" t="s">
        <v>1345</v>
      </c>
      <c r="G675" s="9" t="s">
        <v>829</v>
      </c>
      <c r="H675">
        <v>0</v>
      </c>
      <c r="I675">
        <v>0</v>
      </c>
      <c r="J675" s="34">
        <v>0</v>
      </c>
      <c r="K675">
        <f>+Tabla323[[#This Row],[BALANCE INICIAL]]+Tabla323[[#This Row],[ENTRADAS]]-Tabla323[[#This Row],[SALIDAS]]</f>
        <v>0</v>
      </c>
      <c r="L675" s="2">
        <v>380</v>
      </c>
      <c r="M675" s="2">
        <f>+Tabla323[[#This Row],[BALANCE INICIAL]]*Tabla323[[#This Row],[PRECIO]]</f>
        <v>0</v>
      </c>
      <c r="N675" s="2">
        <f>+Tabla323[[#This Row],[ENTRADAS]]*Tabla323[[#This Row],[PRECIO]]</f>
        <v>0</v>
      </c>
      <c r="O675" s="2">
        <f>+Tabla323[[#This Row],[SALIDAS]]*Tabla323[[#This Row],[PRECIO]]</f>
        <v>0</v>
      </c>
      <c r="P675" s="2">
        <f>+Tabla323[[#This Row],[BALANCE INICIAL2]]+Tabla323[[#This Row],[ENTRADAS3]]-Tabla323[[#This Row],[SALIDAS4]]</f>
        <v>0</v>
      </c>
    </row>
    <row r="676" spans="1:16">
      <c r="A676" s="39" t="s">
        <v>59</v>
      </c>
      <c r="B676" s="40" t="s">
        <v>880</v>
      </c>
      <c r="C676" s="52" t="s">
        <v>107</v>
      </c>
      <c r="D676" t="s">
        <v>806</v>
      </c>
      <c r="F676" s="55" t="s">
        <v>1345</v>
      </c>
      <c r="G676" s="9" t="s">
        <v>820</v>
      </c>
      <c r="H676">
        <v>107</v>
      </c>
      <c r="I676">
        <v>0</v>
      </c>
      <c r="J676" s="34">
        <v>0</v>
      </c>
      <c r="K676">
        <f>+Tabla323[[#This Row],[BALANCE INICIAL]]+Tabla323[[#This Row],[ENTRADAS]]-Tabla323[[#This Row],[SALIDAS]]</f>
        <v>107</v>
      </c>
      <c r="L676" s="2">
        <v>25</v>
      </c>
      <c r="M676" s="2">
        <f>+Tabla323[[#This Row],[BALANCE INICIAL]]*Tabla323[[#This Row],[PRECIO]]</f>
        <v>2675</v>
      </c>
      <c r="N676" s="2">
        <f>+Tabla323[[#This Row],[ENTRADAS]]*Tabla323[[#This Row],[PRECIO]]</f>
        <v>0</v>
      </c>
      <c r="O676" s="2">
        <f>+Tabla323[[#This Row],[SALIDAS]]*Tabla323[[#This Row],[PRECIO]]</f>
        <v>0</v>
      </c>
      <c r="P676" s="2">
        <f>+Tabla323[[#This Row],[BALANCE INICIAL2]]+Tabla323[[#This Row],[ENTRADAS3]]-Tabla323[[#This Row],[SALIDAS4]]</f>
        <v>2675</v>
      </c>
    </row>
    <row r="677" spans="1:16">
      <c r="A677" s="39" t="s">
        <v>59</v>
      </c>
      <c r="B677" s="40" t="s">
        <v>880</v>
      </c>
      <c r="C677" s="52" t="s">
        <v>107</v>
      </c>
      <c r="D677" t="s">
        <v>807</v>
      </c>
      <c r="F677" s="55" t="s">
        <v>1345</v>
      </c>
      <c r="G677" s="9" t="s">
        <v>820</v>
      </c>
      <c r="H677">
        <v>5</v>
      </c>
      <c r="I677">
        <v>0</v>
      </c>
      <c r="J677" s="34">
        <v>0</v>
      </c>
      <c r="K677">
        <f>+Tabla323[[#This Row],[BALANCE INICIAL]]+Tabla323[[#This Row],[ENTRADAS]]-Tabla323[[#This Row],[SALIDAS]]</f>
        <v>5</v>
      </c>
      <c r="L677" s="2">
        <v>550.41</v>
      </c>
      <c r="M677" s="2">
        <f>+Tabla323[[#This Row],[BALANCE INICIAL]]*Tabla323[[#This Row],[PRECIO]]</f>
        <v>2752.0499999999997</v>
      </c>
      <c r="N677" s="2">
        <f>+Tabla323[[#This Row],[ENTRADAS]]*Tabla323[[#This Row],[PRECIO]]</f>
        <v>0</v>
      </c>
      <c r="O677" s="2">
        <f>+Tabla323[[#This Row],[SALIDAS]]*Tabla323[[#This Row],[PRECIO]]</f>
        <v>0</v>
      </c>
      <c r="P677" s="2">
        <f>+Tabla323[[#This Row],[BALANCE INICIAL2]]+Tabla323[[#This Row],[ENTRADAS3]]-Tabla323[[#This Row],[SALIDAS4]]</f>
        <v>2752.0499999999997</v>
      </c>
    </row>
    <row r="678" spans="1:16">
      <c r="A678" s="39" t="s">
        <v>60</v>
      </c>
      <c r="B678" s="40" t="s">
        <v>885</v>
      </c>
      <c r="C678" s="52" t="s">
        <v>108</v>
      </c>
      <c r="D678" t="s">
        <v>808</v>
      </c>
      <c r="F678" s="55" t="s">
        <v>1345</v>
      </c>
      <c r="G678" s="9" t="s">
        <v>820</v>
      </c>
      <c r="H678">
        <v>1</v>
      </c>
      <c r="I678">
        <v>0</v>
      </c>
      <c r="J678" s="34">
        <v>0</v>
      </c>
      <c r="K678">
        <f>+Tabla323[[#This Row],[BALANCE INICIAL]]+Tabla323[[#This Row],[ENTRADAS]]-Tabla323[[#This Row],[SALIDAS]]</f>
        <v>1</v>
      </c>
      <c r="L678" s="2">
        <v>645</v>
      </c>
      <c r="M678" s="2">
        <f>+Tabla323[[#This Row],[BALANCE INICIAL]]*Tabla323[[#This Row],[PRECIO]]</f>
        <v>645</v>
      </c>
      <c r="N678" s="2">
        <f>+Tabla323[[#This Row],[ENTRADAS]]*Tabla323[[#This Row],[PRECIO]]</f>
        <v>0</v>
      </c>
      <c r="O678" s="2">
        <f>+Tabla323[[#This Row],[SALIDAS]]*Tabla323[[#This Row],[PRECIO]]</f>
        <v>0</v>
      </c>
      <c r="P678" s="2">
        <f>+Tabla323[[#This Row],[BALANCE INICIAL2]]+Tabla323[[#This Row],[ENTRADAS3]]-Tabla323[[#This Row],[SALIDAS4]]</f>
        <v>645</v>
      </c>
    </row>
    <row r="679" spans="1:16">
      <c r="A679" s="39" t="s">
        <v>42</v>
      </c>
      <c r="B679" s="56">
        <v>1206010001</v>
      </c>
      <c r="C679" s="52" t="s">
        <v>88</v>
      </c>
      <c r="D679" t="s">
        <v>1200</v>
      </c>
      <c r="F679" s="55" t="s">
        <v>1345</v>
      </c>
      <c r="G679" s="9" t="s">
        <v>820</v>
      </c>
      <c r="H679">
        <v>4</v>
      </c>
      <c r="I679">
        <v>0</v>
      </c>
      <c r="J679" s="34">
        <v>0</v>
      </c>
      <c r="K679">
        <f>+Tabla323[[#This Row],[BALANCE INICIAL]]+Tabla323[[#This Row],[ENTRADAS]]-Tabla323[[#This Row],[SALIDAS]]</f>
        <v>4</v>
      </c>
      <c r="L679" s="2">
        <v>162.5</v>
      </c>
      <c r="M679" s="2">
        <f>+Tabla323[[#This Row],[BALANCE INICIAL]]*Tabla323[[#This Row],[PRECIO]]</f>
        <v>650</v>
      </c>
      <c r="N679" s="2">
        <f>+Tabla323[[#This Row],[ENTRADAS]]*Tabla323[[#This Row],[PRECIO]]</f>
        <v>0</v>
      </c>
      <c r="O679" s="2">
        <f>+Tabla323[[#This Row],[SALIDAS]]*Tabla323[[#This Row],[PRECIO]]</f>
        <v>0</v>
      </c>
      <c r="P679" s="2">
        <f>+Tabla323[[#This Row],[BALANCE INICIAL2]]+Tabla323[[#This Row],[ENTRADAS3]]-Tabla323[[#This Row],[SALIDAS4]]</f>
        <v>650</v>
      </c>
    </row>
    <row r="680" spans="1:16">
      <c r="A680" s="39" t="s">
        <v>42</v>
      </c>
      <c r="B680" s="56">
        <v>1206010001</v>
      </c>
      <c r="C680" s="52" t="s">
        <v>88</v>
      </c>
      <c r="D680" t="s">
        <v>1052</v>
      </c>
      <c r="E680">
        <v>0</v>
      </c>
      <c r="F680" s="55" t="s">
        <v>1345</v>
      </c>
      <c r="G680" s="9" t="s">
        <v>825</v>
      </c>
      <c r="H680">
        <v>0</v>
      </c>
      <c r="I680">
        <v>0</v>
      </c>
      <c r="J680" s="34">
        <v>0</v>
      </c>
      <c r="K680">
        <f>+Tabla323[[#This Row],[BALANCE INICIAL]]+Tabla323[[#This Row],[ENTRADAS]]-Tabla323[[#This Row],[SALIDAS]]</f>
        <v>0</v>
      </c>
      <c r="L680" s="2">
        <v>1401</v>
      </c>
      <c r="M680" s="2">
        <f>+Tabla323[[#This Row],[BALANCE INICIAL]]*Tabla323[[#This Row],[PRECIO]]</f>
        <v>0</v>
      </c>
      <c r="N680" s="2">
        <f>+Tabla323[[#This Row],[ENTRADAS]]*Tabla323[[#This Row],[PRECIO]]</f>
        <v>0</v>
      </c>
      <c r="O680" s="2">
        <f>+Tabla323[[#This Row],[SALIDAS]]*Tabla323[[#This Row],[PRECIO]]</f>
        <v>0</v>
      </c>
      <c r="P680" s="2">
        <f>+Tabla323[[#This Row],[BALANCE INICIAL2]]+Tabla323[[#This Row],[ENTRADAS3]]-Tabla323[[#This Row],[SALIDAS4]]</f>
        <v>0</v>
      </c>
    </row>
    <row r="681" spans="1:16" ht="13.5" customHeight="1">
      <c r="A681" s="39" t="s">
        <v>42</v>
      </c>
      <c r="B681" s="56">
        <v>1206010001</v>
      </c>
      <c r="C681" s="52" t="s">
        <v>88</v>
      </c>
      <c r="D681" t="s">
        <v>1201</v>
      </c>
      <c r="F681" s="55" t="s">
        <v>1345</v>
      </c>
      <c r="G681" s="9" t="s">
        <v>820</v>
      </c>
      <c r="H681">
        <v>5</v>
      </c>
      <c r="I681">
        <v>0</v>
      </c>
      <c r="J681" s="34">
        <v>0</v>
      </c>
      <c r="K681">
        <f>+Tabla323[[#This Row],[BALANCE INICIAL]]+Tabla323[[#This Row],[ENTRADAS]]-Tabla323[[#This Row],[SALIDAS]]</f>
        <v>5</v>
      </c>
      <c r="L681" s="2">
        <v>900</v>
      </c>
      <c r="M681" s="2">
        <f>+Tabla323[[#This Row],[BALANCE INICIAL]]*Tabla323[[#This Row],[PRECIO]]</f>
        <v>4500</v>
      </c>
      <c r="N681" s="2">
        <f>+Tabla323[[#This Row],[ENTRADAS]]*Tabla323[[#This Row],[PRECIO]]</f>
        <v>0</v>
      </c>
      <c r="O681" s="2">
        <f>+Tabla323[[#This Row],[SALIDAS]]*Tabla323[[#This Row],[PRECIO]]</f>
        <v>0</v>
      </c>
      <c r="P681" s="2">
        <f>+Tabla323[[#This Row],[BALANCE INICIAL2]]+Tabla323[[#This Row],[ENTRADAS3]]-Tabla323[[#This Row],[SALIDAS4]]</f>
        <v>4500</v>
      </c>
    </row>
    <row r="682" spans="1:16">
      <c r="A682" s="39" t="s">
        <v>47</v>
      </c>
      <c r="B682" s="40" t="s">
        <v>893</v>
      </c>
      <c r="C682" s="52" t="s">
        <v>94</v>
      </c>
      <c r="D682" t="s">
        <v>402</v>
      </c>
      <c r="F682" s="55" t="s">
        <v>1345</v>
      </c>
      <c r="G682" s="9" t="s">
        <v>825</v>
      </c>
      <c r="H682">
        <v>3</v>
      </c>
      <c r="I682">
        <v>0</v>
      </c>
      <c r="J682" s="34">
        <v>0</v>
      </c>
      <c r="K682">
        <f>+Tabla323[[#This Row],[BALANCE INICIAL]]+Tabla323[[#This Row],[ENTRADAS]]-Tabla323[[#This Row],[SALIDAS]]</f>
        <v>3</v>
      </c>
      <c r="L682" s="2">
        <v>452.54</v>
      </c>
      <c r="M682" s="2">
        <f>+Tabla323[[#This Row],[BALANCE INICIAL]]*Tabla323[[#This Row],[PRECIO]]</f>
        <v>1357.6200000000001</v>
      </c>
      <c r="N682" s="2">
        <f>+Tabla323[[#This Row],[ENTRADAS]]*Tabla323[[#This Row],[PRECIO]]</f>
        <v>0</v>
      </c>
      <c r="O682" s="2">
        <f>+Tabla323[[#This Row],[SALIDAS]]*Tabla323[[#This Row],[PRECIO]]</f>
        <v>0</v>
      </c>
      <c r="P682" s="2">
        <f>+Tabla323[[#This Row],[BALANCE INICIAL2]]+Tabla323[[#This Row],[ENTRADAS3]]-Tabla323[[#This Row],[SALIDAS4]]</f>
        <v>1357.6200000000001</v>
      </c>
    </row>
    <row r="683" spans="1:16">
      <c r="A683" s="39" t="s">
        <v>47</v>
      </c>
      <c r="B683" s="40" t="s">
        <v>893</v>
      </c>
      <c r="C683" s="52" t="s">
        <v>94</v>
      </c>
      <c r="D683" t="s">
        <v>320</v>
      </c>
      <c r="F683" s="55" t="s">
        <v>1345</v>
      </c>
      <c r="G683" s="9" t="s">
        <v>825</v>
      </c>
      <c r="H683">
        <v>60</v>
      </c>
      <c r="I683">
        <v>0</v>
      </c>
      <c r="J683" s="34">
        <v>0</v>
      </c>
      <c r="K683">
        <f>+Tabla323[[#This Row],[BALANCE INICIAL]]+Tabla323[[#This Row],[ENTRADAS]]-Tabla323[[#This Row],[SALIDAS]]</f>
        <v>60</v>
      </c>
      <c r="L683" s="2">
        <v>435.83</v>
      </c>
      <c r="M683" s="2">
        <f>+Tabla323[[#This Row],[BALANCE INICIAL]]*Tabla323[[#This Row],[PRECIO]]</f>
        <v>26149.8</v>
      </c>
      <c r="N683" s="2">
        <f>+Tabla323[[#This Row],[ENTRADAS]]*Tabla323[[#This Row],[PRECIO]]</f>
        <v>0</v>
      </c>
      <c r="O683" s="2">
        <f>+Tabla323[[#This Row],[SALIDAS]]*Tabla323[[#This Row],[PRECIO]]</f>
        <v>0</v>
      </c>
      <c r="P683" s="2">
        <f>+Tabla323[[#This Row],[BALANCE INICIAL2]]+Tabla323[[#This Row],[ENTRADAS3]]-Tabla323[[#This Row],[SALIDAS4]]</f>
        <v>26149.8</v>
      </c>
    </row>
    <row r="684" spans="1:16" ht="14.25" customHeight="1">
      <c r="A684" s="39" t="s">
        <v>28</v>
      </c>
      <c r="B684" s="40" t="s">
        <v>884</v>
      </c>
      <c r="C684" s="52" t="s">
        <v>74</v>
      </c>
      <c r="D684" t="s">
        <v>1059</v>
      </c>
      <c r="F684" s="55" t="s">
        <v>1345</v>
      </c>
      <c r="G684" s="9" t="s">
        <v>820</v>
      </c>
      <c r="H684">
        <v>38</v>
      </c>
      <c r="I684">
        <v>0</v>
      </c>
      <c r="J684" s="34">
        <v>19</v>
      </c>
      <c r="K684">
        <f>+Tabla323[[#This Row],[BALANCE INICIAL]]+Tabla323[[#This Row],[ENTRADAS]]-Tabla323[[#This Row],[SALIDAS]]</f>
        <v>19</v>
      </c>
      <c r="L684" s="2">
        <v>155.16999999999999</v>
      </c>
      <c r="M684" s="2">
        <f>+Tabla323[[#This Row],[BALANCE INICIAL]]*Tabla323[[#This Row],[PRECIO]]</f>
        <v>5896.4599999999991</v>
      </c>
      <c r="N684" s="2">
        <f>+Tabla323[[#This Row],[ENTRADAS]]*Tabla323[[#This Row],[PRECIO]]</f>
        <v>0</v>
      </c>
      <c r="O684" s="2">
        <f>+Tabla323[[#This Row],[SALIDAS]]*Tabla323[[#This Row],[PRECIO]]</f>
        <v>2948.2299999999996</v>
      </c>
      <c r="P684" s="2">
        <f>+Tabla323[[#This Row],[BALANCE INICIAL2]]+Tabla323[[#This Row],[ENTRADAS3]]-Tabla323[[#This Row],[SALIDAS4]]</f>
        <v>2948.2299999999996</v>
      </c>
    </row>
    <row r="685" spans="1:16">
      <c r="A685" s="39" t="s">
        <v>59</v>
      </c>
      <c r="B685" s="40" t="s">
        <v>880</v>
      </c>
      <c r="C685" s="52" t="s">
        <v>107</v>
      </c>
      <c r="D685" t="s">
        <v>809</v>
      </c>
      <c r="F685" s="55" t="s">
        <v>1345</v>
      </c>
      <c r="G685" s="9" t="s">
        <v>820</v>
      </c>
      <c r="H685">
        <v>3</v>
      </c>
      <c r="I685">
        <v>0</v>
      </c>
      <c r="J685" s="34">
        <v>0</v>
      </c>
      <c r="K685">
        <f>+Tabla323[[#This Row],[BALANCE INICIAL]]+Tabla323[[#This Row],[ENTRADAS]]-Tabla323[[#This Row],[SALIDAS]]</f>
        <v>3</v>
      </c>
      <c r="L685" s="2">
        <v>400</v>
      </c>
      <c r="M685" s="2">
        <f>+Tabla323[[#This Row],[BALANCE INICIAL]]*Tabla323[[#This Row],[PRECIO]]</f>
        <v>1200</v>
      </c>
      <c r="N685" s="2">
        <f>+Tabla323[[#This Row],[ENTRADAS]]*Tabla323[[#This Row],[PRECIO]]</f>
        <v>0</v>
      </c>
      <c r="O685" s="2">
        <f>+Tabla323[[#This Row],[SALIDAS]]*Tabla323[[#This Row],[PRECIO]]</f>
        <v>0</v>
      </c>
      <c r="P685" s="2">
        <f>+Tabla323[[#This Row],[BALANCE INICIAL2]]+Tabla323[[#This Row],[ENTRADAS3]]-Tabla323[[#This Row],[SALIDAS4]]</f>
        <v>1200</v>
      </c>
    </row>
    <row r="686" spans="1:16">
      <c r="A686" s="39" t="s">
        <v>37</v>
      </c>
      <c r="B686" s="40" t="s">
        <v>886</v>
      </c>
      <c r="C686" s="52" t="s">
        <v>83</v>
      </c>
      <c r="D686" t="s">
        <v>1009</v>
      </c>
      <c r="F686" s="55" t="s">
        <v>1345</v>
      </c>
      <c r="G686" s="9" t="s">
        <v>820</v>
      </c>
      <c r="H686">
        <v>5</v>
      </c>
      <c r="I686">
        <v>0</v>
      </c>
      <c r="J686" s="34">
        <v>0</v>
      </c>
      <c r="K686">
        <f>+Tabla323[[#This Row],[BALANCE INICIAL]]+Tabla323[[#This Row],[ENTRADAS]]-Tabla323[[#This Row],[SALIDAS]]</f>
        <v>5</v>
      </c>
      <c r="L686" s="2">
        <v>200</v>
      </c>
      <c r="M686" s="2">
        <f>+Tabla323[[#This Row],[BALANCE INICIAL]]*Tabla323[[#This Row],[PRECIO]]</f>
        <v>1000</v>
      </c>
      <c r="N686" s="2">
        <f>+Tabla323[[#This Row],[ENTRADAS]]*Tabla323[[#This Row],[PRECIO]]</f>
        <v>0</v>
      </c>
      <c r="O686" s="2">
        <f>+Tabla323[[#This Row],[SALIDAS]]*Tabla323[[#This Row],[PRECIO]]</f>
        <v>0</v>
      </c>
      <c r="P686" s="2">
        <f>+Tabla323[[#This Row],[BALANCE INICIAL2]]+Tabla323[[#This Row],[ENTRADAS3]]-Tabla323[[#This Row],[SALIDAS4]]</f>
        <v>1000</v>
      </c>
    </row>
    <row r="687" spans="1:16">
      <c r="A687" s="9" t="s">
        <v>29</v>
      </c>
      <c r="B687" s="47" t="s">
        <v>878</v>
      </c>
      <c r="C687" s="50" t="s">
        <v>102</v>
      </c>
      <c r="D687" t="s">
        <v>635</v>
      </c>
      <c r="F687" s="55" t="s">
        <v>1345</v>
      </c>
      <c r="G687" s="9" t="s">
        <v>865</v>
      </c>
      <c r="H687">
        <v>13</v>
      </c>
      <c r="I687">
        <v>0</v>
      </c>
      <c r="J687" s="34">
        <v>0</v>
      </c>
      <c r="K687">
        <f>+Tabla323[[#This Row],[BALANCE INICIAL]]+Tabla323[[#This Row],[ENTRADAS]]-Tabla323[[#This Row],[SALIDAS]]</f>
        <v>13</v>
      </c>
      <c r="L687" s="2">
        <v>880</v>
      </c>
      <c r="M687" s="2">
        <f>+Tabla323[[#This Row],[BALANCE INICIAL]]*Tabla323[[#This Row],[PRECIO]]</f>
        <v>11440</v>
      </c>
      <c r="N687" s="2">
        <f>+Tabla323[[#This Row],[ENTRADAS]]*Tabla323[[#This Row],[PRECIO]]</f>
        <v>0</v>
      </c>
      <c r="O687" s="2">
        <f>+Tabla323[[#This Row],[SALIDAS]]*Tabla323[[#This Row],[PRECIO]]</f>
        <v>0</v>
      </c>
      <c r="P687" s="2">
        <f>+Tabla323[[#This Row],[BALANCE INICIAL2]]+Tabla323[[#This Row],[ENTRADAS3]]-Tabla323[[#This Row],[SALIDAS4]]</f>
        <v>11440</v>
      </c>
    </row>
    <row r="688" spans="1:16">
      <c r="A688" s="39" t="s">
        <v>33</v>
      </c>
      <c r="B688" s="40" t="s">
        <v>879</v>
      </c>
      <c r="C688" s="50" t="s">
        <v>106</v>
      </c>
      <c r="D688" t="s">
        <v>1373</v>
      </c>
      <c r="F688" s="55" t="s">
        <v>1345</v>
      </c>
      <c r="G688" s="9" t="s">
        <v>1372</v>
      </c>
      <c r="H688">
        <v>28</v>
      </c>
      <c r="I688">
        <v>0</v>
      </c>
      <c r="J688" s="34">
        <v>2</v>
      </c>
      <c r="K688">
        <f>+Tabla323[[#This Row],[BALANCE INICIAL]]+Tabla323[[#This Row],[ENTRADAS]]-Tabla323[[#This Row],[SALIDAS]]</f>
        <v>26</v>
      </c>
      <c r="L688" s="2">
        <v>145</v>
      </c>
      <c r="M688" s="2">
        <f>+Tabla323[[#This Row],[BALANCE INICIAL]]*Tabla323[[#This Row],[PRECIO]]</f>
        <v>4060</v>
      </c>
      <c r="N688" s="2">
        <f>+Tabla323[[#This Row],[ENTRADAS]]*Tabla323[[#This Row],[PRECIO]]</f>
        <v>0</v>
      </c>
      <c r="O688" s="2">
        <f>+Tabla323[[#This Row],[SALIDAS]]*Tabla323[[#This Row],[PRECIO]]</f>
        <v>290</v>
      </c>
      <c r="P688" s="2">
        <f>+Tabla323[[#This Row],[BALANCE INICIAL2]]+Tabla323[[#This Row],[ENTRADAS3]]-Tabla323[[#This Row],[SALIDAS4]]</f>
        <v>3770</v>
      </c>
    </row>
    <row r="689" spans="1:16" ht="15.75" customHeight="1">
      <c r="A689" s="39" t="s">
        <v>33</v>
      </c>
      <c r="B689" s="40" t="s">
        <v>879</v>
      </c>
      <c r="C689" s="50" t="s">
        <v>106</v>
      </c>
      <c r="D689" t="s">
        <v>1374</v>
      </c>
      <c r="F689" s="55" t="s">
        <v>1345</v>
      </c>
      <c r="G689" s="9" t="s">
        <v>1371</v>
      </c>
      <c r="H689">
        <v>99</v>
      </c>
      <c r="I689">
        <v>0</v>
      </c>
      <c r="J689" s="34">
        <v>2</v>
      </c>
      <c r="K689">
        <f>+Tabla323[[#This Row],[BALANCE INICIAL]]+Tabla323[[#This Row],[ENTRADAS]]-Tabla323[[#This Row],[SALIDAS]]</f>
        <v>97</v>
      </c>
      <c r="L689" s="2">
        <v>175</v>
      </c>
      <c r="M689" s="2">
        <f>+Tabla323[[#This Row],[BALANCE INICIAL]]*Tabla323[[#This Row],[PRECIO]]</f>
        <v>17325</v>
      </c>
      <c r="N689" s="2">
        <f>+Tabla323[[#This Row],[ENTRADAS]]*Tabla323[[#This Row],[PRECIO]]</f>
        <v>0</v>
      </c>
      <c r="O689" s="2">
        <f>+Tabla323[[#This Row],[SALIDAS]]*Tabla323[[#This Row],[PRECIO]]</f>
        <v>350</v>
      </c>
      <c r="P689" s="2">
        <f>+Tabla323[[#This Row],[BALANCE INICIAL2]]+Tabla323[[#This Row],[ENTRADAS3]]-Tabla323[[#This Row],[SALIDAS4]]</f>
        <v>16975</v>
      </c>
    </row>
    <row r="690" spans="1:16">
      <c r="A690" s="39" t="s">
        <v>28</v>
      </c>
      <c r="B690" s="40" t="s">
        <v>884</v>
      </c>
      <c r="C690" s="52" t="s">
        <v>74</v>
      </c>
      <c r="D690" t="s">
        <v>1063</v>
      </c>
      <c r="E690" t="s">
        <v>1060</v>
      </c>
      <c r="F690" s="55" t="s">
        <v>1345</v>
      </c>
      <c r="G690" s="9" t="s">
        <v>820</v>
      </c>
      <c r="H690">
        <v>0</v>
      </c>
      <c r="I690">
        <v>0</v>
      </c>
      <c r="J690" s="34">
        <v>0</v>
      </c>
      <c r="K690">
        <f>+Tabla323[[#This Row],[BALANCE INICIAL]]+Tabla323[[#This Row],[ENTRADAS]]-Tabla323[[#This Row],[SALIDAS]]</f>
        <v>0</v>
      </c>
      <c r="L690" s="2">
        <v>135</v>
      </c>
      <c r="M690" s="2">
        <f>+Tabla323[[#This Row],[BALANCE INICIAL]]*Tabla323[[#This Row],[PRECIO]]</f>
        <v>0</v>
      </c>
      <c r="N690" s="2">
        <f>+Tabla323[[#This Row],[ENTRADAS]]*Tabla323[[#This Row],[PRECIO]]</f>
        <v>0</v>
      </c>
      <c r="O690" s="2">
        <f>+Tabla323[[#This Row],[SALIDAS]]*Tabla323[[#This Row],[PRECIO]]</f>
        <v>0</v>
      </c>
      <c r="P690" s="2">
        <f>+Tabla323[[#This Row],[BALANCE INICIAL2]]+Tabla323[[#This Row],[ENTRADAS3]]-Tabla323[[#This Row],[SALIDAS4]]</f>
        <v>0</v>
      </c>
    </row>
    <row r="691" spans="1:16">
      <c r="A691" s="39" t="s">
        <v>59</v>
      </c>
      <c r="B691" s="40" t="s">
        <v>880</v>
      </c>
      <c r="C691" s="52" t="s">
        <v>107</v>
      </c>
      <c r="D691" t="s">
        <v>810</v>
      </c>
      <c r="F691" s="55" t="s">
        <v>1345</v>
      </c>
      <c r="G691" s="9" t="s">
        <v>820</v>
      </c>
      <c r="H691">
        <v>1</v>
      </c>
      <c r="I691">
        <v>0</v>
      </c>
      <c r="J691" s="34">
        <v>0</v>
      </c>
      <c r="K691">
        <f>+Tabla323[[#This Row],[BALANCE INICIAL]]+Tabla323[[#This Row],[ENTRADAS]]-Tabla323[[#This Row],[SALIDAS]]</f>
        <v>1</v>
      </c>
      <c r="L691" s="2">
        <v>275</v>
      </c>
      <c r="M691" s="2">
        <f>+Tabla323[[#This Row],[BALANCE INICIAL]]*Tabla323[[#This Row],[PRECIO]]</f>
        <v>275</v>
      </c>
      <c r="N691" s="2">
        <f>+Tabla323[[#This Row],[ENTRADAS]]*Tabla323[[#This Row],[PRECIO]]</f>
        <v>0</v>
      </c>
      <c r="O691" s="2">
        <f>+Tabla323[[#This Row],[SALIDAS]]*Tabla323[[#This Row],[PRECIO]]</f>
        <v>0</v>
      </c>
      <c r="P691" s="2">
        <f>+Tabla323[[#This Row],[BALANCE INICIAL2]]+Tabla323[[#This Row],[ENTRADAS3]]-Tabla323[[#This Row],[SALIDAS4]]</f>
        <v>275</v>
      </c>
    </row>
    <row r="692" spans="1:16" ht="15" customHeight="1">
      <c r="A692" s="39" t="s">
        <v>24</v>
      </c>
      <c r="B692" s="40" t="s">
        <v>875</v>
      </c>
      <c r="C692" s="52" t="s">
        <v>64</v>
      </c>
      <c r="D692" t="s">
        <v>1198</v>
      </c>
      <c r="F692" s="55" t="s">
        <v>1345</v>
      </c>
      <c r="G692" s="9" t="s">
        <v>820</v>
      </c>
      <c r="H692">
        <v>50</v>
      </c>
      <c r="I692">
        <v>0</v>
      </c>
      <c r="J692" s="34">
        <v>0</v>
      </c>
      <c r="K692">
        <f>+Tabla323[[#This Row],[BALANCE INICIAL]]+Tabla323[[#This Row],[ENTRADAS]]-Tabla323[[#This Row],[SALIDAS]]</f>
        <v>50</v>
      </c>
      <c r="L692" s="2">
        <v>65</v>
      </c>
      <c r="M692" s="2">
        <f>+Tabla323[[#This Row],[BALANCE INICIAL]]*Tabla323[[#This Row],[PRECIO]]</f>
        <v>3250</v>
      </c>
      <c r="N692" s="2">
        <f>+Tabla323[[#This Row],[ENTRADAS]]*Tabla323[[#This Row],[PRECIO]]</f>
        <v>0</v>
      </c>
      <c r="O692" s="2">
        <f>+Tabla323[[#This Row],[SALIDAS]]*Tabla323[[#This Row],[PRECIO]]</f>
        <v>0</v>
      </c>
      <c r="P692" s="2">
        <f>+Tabla323[[#This Row],[BALANCE INICIAL2]]+Tabla323[[#This Row],[ENTRADAS3]]-Tabla323[[#This Row],[SALIDAS4]]</f>
        <v>3250</v>
      </c>
    </row>
    <row r="693" spans="1:16">
      <c r="A693" s="39" t="s">
        <v>24</v>
      </c>
      <c r="B693" s="40" t="s">
        <v>875</v>
      </c>
      <c r="C693" s="52" t="s">
        <v>64</v>
      </c>
      <c r="D693" t="s">
        <v>1199</v>
      </c>
      <c r="F693" s="55" t="s">
        <v>1345</v>
      </c>
      <c r="G693" s="9" t="s">
        <v>820</v>
      </c>
      <c r="H693">
        <v>4</v>
      </c>
      <c r="I693">
        <v>0</v>
      </c>
      <c r="J693" s="34">
        <v>0</v>
      </c>
      <c r="K693">
        <f>+Tabla323[[#This Row],[BALANCE INICIAL]]+Tabla323[[#This Row],[ENTRADAS]]-Tabla323[[#This Row],[SALIDAS]]</f>
        <v>4</v>
      </c>
      <c r="L693" s="2">
        <v>485.17</v>
      </c>
      <c r="M693" s="2">
        <f>+Tabla323[[#This Row],[BALANCE INICIAL]]*Tabla323[[#This Row],[PRECIO]]</f>
        <v>1940.68</v>
      </c>
      <c r="N693" s="2">
        <f>+Tabla323[[#This Row],[ENTRADAS]]*Tabla323[[#This Row],[PRECIO]]</f>
        <v>0</v>
      </c>
      <c r="O693" s="2">
        <f>+Tabla323[[#This Row],[SALIDAS]]*Tabla323[[#This Row],[PRECIO]]</f>
        <v>0</v>
      </c>
      <c r="P693" s="2">
        <f>+Tabla323[[#This Row],[BALANCE INICIAL2]]+Tabla323[[#This Row],[ENTRADAS3]]-Tabla323[[#This Row],[SALIDAS4]]</f>
        <v>1940.68</v>
      </c>
    </row>
    <row r="694" spans="1:16">
      <c r="A694" s="39" t="s">
        <v>24</v>
      </c>
      <c r="B694" s="40" t="s">
        <v>875</v>
      </c>
      <c r="C694" s="52" t="s">
        <v>64</v>
      </c>
      <c r="D694" t="s">
        <v>1007</v>
      </c>
      <c r="F694" s="55" t="s">
        <v>1345</v>
      </c>
      <c r="G694" s="9" t="s">
        <v>820</v>
      </c>
      <c r="H694">
        <v>1</v>
      </c>
      <c r="I694">
        <v>0</v>
      </c>
      <c r="J694" s="34">
        <v>0</v>
      </c>
      <c r="K694">
        <f>+Tabla323[[#This Row],[BALANCE INICIAL]]+Tabla323[[#This Row],[ENTRADAS]]-Tabla323[[#This Row],[SALIDAS]]</f>
        <v>1</v>
      </c>
      <c r="L694" s="2">
        <v>325</v>
      </c>
      <c r="M694" s="2">
        <f>+Tabla323[[#This Row],[BALANCE INICIAL]]*Tabla323[[#This Row],[PRECIO]]</f>
        <v>325</v>
      </c>
      <c r="N694" s="2">
        <f>+Tabla323[[#This Row],[ENTRADAS]]*Tabla323[[#This Row],[PRECIO]]</f>
        <v>0</v>
      </c>
      <c r="O694" s="2">
        <f>+Tabla323[[#This Row],[SALIDAS]]*Tabla323[[#This Row],[PRECIO]]</f>
        <v>0</v>
      </c>
      <c r="P694" s="2">
        <f>+Tabla323[[#This Row],[BALANCE INICIAL2]]+Tabla323[[#This Row],[ENTRADAS3]]-Tabla323[[#This Row],[SALIDAS4]]</f>
        <v>325</v>
      </c>
    </row>
    <row r="695" spans="1:16">
      <c r="A695" s="39" t="s">
        <v>28</v>
      </c>
      <c r="B695" s="40" t="s">
        <v>884</v>
      </c>
      <c r="C695" s="52" t="s">
        <v>74</v>
      </c>
      <c r="D695" t="s">
        <v>1058</v>
      </c>
      <c r="F695" s="55" t="s">
        <v>1345</v>
      </c>
      <c r="G695" s="9" t="s">
        <v>820</v>
      </c>
      <c r="H695">
        <v>5</v>
      </c>
      <c r="I695">
        <v>0</v>
      </c>
      <c r="J695" s="34">
        <v>2</v>
      </c>
      <c r="K695">
        <f>+Tabla323[[#This Row],[BALANCE INICIAL]]+Tabla323[[#This Row],[ENTRADAS]]-Tabla323[[#This Row],[SALIDAS]]</f>
        <v>3</v>
      </c>
      <c r="L695" s="2">
        <v>2693</v>
      </c>
      <c r="M695" s="2">
        <f>+Tabla323[[#This Row],[BALANCE INICIAL]]*Tabla323[[#This Row],[PRECIO]]</f>
        <v>13465</v>
      </c>
      <c r="N695" s="2">
        <f>+Tabla323[[#This Row],[ENTRADAS]]*Tabla323[[#This Row],[PRECIO]]</f>
        <v>0</v>
      </c>
      <c r="O695" s="2">
        <f>+Tabla323[[#This Row],[SALIDAS]]*Tabla323[[#This Row],[PRECIO]]</f>
        <v>5386</v>
      </c>
      <c r="P695" s="2">
        <f>+Tabla323[[#This Row],[BALANCE INICIAL2]]+Tabla323[[#This Row],[ENTRADAS3]]-Tabla323[[#This Row],[SALIDAS4]]</f>
        <v>8079</v>
      </c>
    </row>
    <row r="696" spans="1:16">
      <c r="A696" s="39" t="s">
        <v>28</v>
      </c>
      <c r="B696" s="40" t="s">
        <v>884</v>
      </c>
      <c r="C696" s="52" t="s">
        <v>74</v>
      </c>
      <c r="D696" t="s">
        <v>1125</v>
      </c>
      <c r="F696" s="55" t="s">
        <v>1345</v>
      </c>
      <c r="G696" s="9" t="s">
        <v>820</v>
      </c>
      <c r="H696">
        <v>6</v>
      </c>
      <c r="I696">
        <v>0</v>
      </c>
      <c r="J696" s="34">
        <v>0</v>
      </c>
      <c r="K696">
        <f>+Tabla323[[#This Row],[BALANCE INICIAL]]+Tabla323[[#This Row],[ENTRADAS]]-Tabla323[[#This Row],[SALIDAS]]</f>
        <v>6</v>
      </c>
      <c r="L696" s="2">
        <v>1650</v>
      </c>
      <c r="M696" s="2">
        <f>+Tabla323[[#This Row],[BALANCE INICIAL]]*Tabla323[[#This Row],[PRECIO]]</f>
        <v>9900</v>
      </c>
      <c r="N696" s="2">
        <f>+Tabla323[[#This Row],[ENTRADAS]]*Tabla323[[#This Row],[PRECIO]]</f>
        <v>0</v>
      </c>
      <c r="O696" s="2">
        <f>+Tabla323[[#This Row],[SALIDAS]]*Tabla323[[#This Row],[PRECIO]]</f>
        <v>0</v>
      </c>
      <c r="P696" s="2">
        <f>+Tabla323[[#This Row],[BALANCE INICIAL2]]+Tabla323[[#This Row],[ENTRADAS3]]-Tabla323[[#This Row],[SALIDAS4]]</f>
        <v>9900</v>
      </c>
    </row>
    <row r="697" spans="1:16">
      <c r="A697" s="39" t="s">
        <v>28</v>
      </c>
      <c r="B697" s="40" t="s">
        <v>884</v>
      </c>
      <c r="C697" s="52" t="s">
        <v>74</v>
      </c>
      <c r="D697" t="s">
        <v>342</v>
      </c>
      <c r="F697" s="55" t="s">
        <v>1345</v>
      </c>
      <c r="G697" s="9" t="s">
        <v>820</v>
      </c>
      <c r="H697">
        <v>3</v>
      </c>
      <c r="I697">
        <v>0</v>
      </c>
      <c r="J697" s="34">
        <v>0</v>
      </c>
      <c r="K697">
        <f>+Tabla323[[#This Row],[BALANCE INICIAL]]+Tabla323[[#This Row],[ENTRADAS]]-Tabla323[[#This Row],[SALIDAS]]</f>
        <v>3</v>
      </c>
      <c r="L697" s="2">
        <v>4399</v>
      </c>
      <c r="M697" s="2">
        <f>+Tabla323[[#This Row],[BALANCE INICIAL]]*Tabla323[[#This Row],[PRECIO]]</f>
        <v>13197</v>
      </c>
      <c r="N697" s="2">
        <f>+Tabla323[[#This Row],[ENTRADAS]]*Tabla323[[#This Row],[PRECIO]]</f>
        <v>0</v>
      </c>
      <c r="O697" s="2">
        <f>+Tabla323[[#This Row],[SALIDAS]]*Tabla323[[#This Row],[PRECIO]]</f>
        <v>0</v>
      </c>
      <c r="P697" s="2">
        <f>+Tabla323[[#This Row],[BALANCE INICIAL2]]+Tabla323[[#This Row],[ENTRADAS3]]-Tabla323[[#This Row],[SALIDAS4]]</f>
        <v>13197</v>
      </c>
    </row>
    <row r="698" spans="1:16">
      <c r="A698" s="39" t="s">
        <v>28</v>
      </c>
      <c r="B698" s="40" t="s">
        <v>884</v>
      </c>
      <c r="C698" s="52" t="s">
        <v>74</v>
      </c>
      <c r="D698" t="s">
        <v>340</v>
      </c>
      <c r="F698" s="55" t="s">
        <v>1345</v>
      </c>
      <c r="G698" s="9" t="s">
        <v>820</v>
      </c>
      <c r="H698">
        <v>3</v>
      </c>
      <c r="I698">
        <v>0</v>
      </c>
      <c r="J698" s="34">
        <v>0</v>
      </c>
      <c r="K698">
        <f>+Tabla323[[#This Row],[BALANCE INICIAL]]+Tabla323[[#This Row],[ENTRADAS]]-Tabla323[[#This Row],[SALIDAS]]</f>
        <v>3</v>
      </c>
      <c r="L698" s="2">
        <v>4399</v>
      </c>
      <c r="M698" s="2">
        <f>+Tabla323[[#This Row],[BALANCE INICIAL]]*Tabla323[[#This Row],[PRECIO]]</f>
        <v>13197</v>
      </c>
      <c r="N698" s="2">
        <f>+Tabla323[[#This Row],[ENTRADAS]]*Tabla323[[#This Row],[PRECIO]]</f>
        <v>0</v>
      </c>
      <c r="O698" s="2">
        <f>+Tabla323[[#This Row],[SALIDAS]]*Tabla323[[#This Row],[PRECIO]]</f>
        <v>0</v>
      </c>
      <c r="P698" s="2">
        <f>+Tabla323[[#This Row],[BALANCE INICIAL2]]+Tabla323[[#This Row],[ENTRADAS3]]-Tabla323[[#This Row],[SALIDAS4]]</f>
        <v>13197</v>
      </c>
    </row>
    <row r="699" spans="1:16">
      <c r="A699" s="39" t="s">
        <v>28</v>
      </c>
      <c r="B699" s="40" t="s">
        <v>884</v>
      </c>
      <c r="C699" s="52" t="s">
        <v>74</v>
      </c>
      <c r="D699" t="s">
        <v>341</v>
      </c>
      <c r="F699" s="55" t="s">
        <v>1345</v>
      </c>
      <c r="G699" s="9" t="s">
        <v>820</v>
      </c>
      <c r="H699">
        <v>3</v>
      </c>
      <c r="I699">
        <v>0</v>
      </c>
      <c r="J699" s="34">
        <v>0</v>
      </c>
      <c r="K699">
        <f>+Tabla323[[#This Row],[BALANCE INICIAL]]+Tabla323[[#This Row],[ENTRADAS]]-Tabla323[[#This Row],[SALIDAS]]</f>
        <v>3</v>
      </c>
      <c r="L699" s="2">
        <v>4399</v>
      </c>
      <c r="M699" s="2">
        <f>+Tabla323[[#This Row],[BALANCE INICIAL]]*Tabla323[[#This Row],[PRECIO]]</f>
        <v>13197</v>
      </c>
      <c r="N699" s="2">
        <f>+Tabla323[[#This Row],[ENTRADAS]]*Tabla323[[#This Row],[PRECIO]]</f>
        <v>0</v>
      </c>
      <c r="O699" s="2">
        <f>+Tabla323[[#This Row],[SALIDAS]]*Tabla323[[#This Row],[PRECIO]]</f>
        <v>0</v>
      </c>
      <c r="P699" s="2">
        <f>+Tabla323[[#This Row],[BALANCE INICIAL2]]+Tabla323[[#This Row],[ENTRADAS3]]-Tabla323[[#This Row],[SALIDAS4]]</f>
        <v>13197</v>
      </c>
    </row>
    <row r="700" spans="1:16">
      <c r="A700" s="39" t="s">
        <v>28</v>
      </c>
      <c r="B700" s="40" t="s">
        <v>884</v>
      </c>
      <c r="C700" s="52" t="s">
        <v>74</v>
      </c>
      <c r="D700" t="s">
        <v>339</v>
      </c>
      <c r="F700" s="55" t="s">
        <v>1345</v>
      </c>
      <c r="G700" s="9" t="s">
        <v>820</v>
      </c>
      <c r="H700">
        <v>3</v>
      </c>
      <c r="I700">
        <v>0</v>
      </c>
      <c r="J700" s="34">
        <v>0</v>
      </c>
      <c r="K700">
        <f>+Tabla323[[#This Row],[BALANCE INICIAL]]+Tabla323[[#This Row],[ENTRADAS]]-Tabla323[[#This Row],[SALIDAS]]</f>
        <v>3</v>
      </c>
      <c r="L700" s="2">
        <v>3731</v>
      </c>
      <c r="M700" s="2">
        <f>+Tabla323[[#This Row],[BALANCE INICIAL]]*Tabla323[[#This Row],[PRECIO]]</f>
        <v>11193</v>
      </c>
      <c r="N700" s="2">
        <f>+Tabla323[[#This Row],[ENTRADAS]]*Tabla323[[#This Row],[PRECIO]]</f>
        <v>0</v>
      </c>
      <c r="O700" s="2">
        <f>+Tabla323[[#This Row],[SALIDAS]]*Tabla323[[#This Row],[PRECIO]]</f>
        <v>0</v>
      </c>
      <c r="P700" s="2">
        <f>+Tabla323[[#This Row],[BALANCE INICIAL2]]+Tabla323[[#This Row],[ENTRADAS3]]-Tabla323[[#This Row],[SALIDAS4]]</f>
        <v>11193</v>
      </c>
    </row>
    <row r="701" spans="1:16">
      <c r="A701" s="39" t="s">
        <v>28</v>
      </c>
      <c r="B701" s="40" t="s">
        <v>884</v>
      </c>
      <c r="C701" s="52" t="s">
        <v>74</v>
      </c>
      <c r="D701" t="s">
        <v>1102</v>
      </c>
      <c r="F701" s="55" t="s">
        <v>1345</v>
      </c>
      <c r="G701" s="9" t="s">
        <v>820</v>
      </c>
      <c r="H701">
        <v>3</v>
      </c>
      <c r="I701">
        <v>0</v>
      </c>
      <c r="J701" s="34">
        <v>1</v>
      </c>
      <c r="K701">
        <f>+Tabla323[[#This Row],[BALANCE INICIAL]]+Tabla323[[#This Row],[ENTRADAS]]-Tabla323[[#This Row],[SALIDAS]]</f>
        <v>2</v>
      </c>
      <c r="L701" s="2">
        <v>7009.16</v>
      </c>
      <c r="M701" s="2">
        <f>+Tabla323[[#This Row],[BALANCE INICIAL]]*Tabla323[[#This Row],[PRECIO]]</f>
        <v>21027.48</v>
      </c>
      <c r="N701" s="2">
        <f>+Tabla323[[#This Row],[ENTRADAS]]*Tabla323[[#This Row],[PRECIO]]</f>
        <v>0</v>
      </c>
      <c r="O701" s="2">
        <f>+Tabla323[[#This Row],[SALIDAS]]*Tabla323[[#This Row],[PRECIO]]</f>
        <v>7009.16</v>
      </c>
      <c r="P701" s="2">
        <f>+Tabla323[[#This Row],[BALANCE INICIAL2]]+Tabla323[[#This Row],[ENTRADAS3]]-Tabla323[[#This Row],[SALIDAS4]]</f>
        <v>14018.32</v>
      </c>
    </row>
    <row r="702" spans="1:16">
      <c r="A702" s="39" t="s">
        <v>28</v>
      </c>
      <c r="B702" s="40" t="s">
        <v>884</v>
      </c>
      <c r="C702" s="52" t="s">
        <v>74</v>
      </c>
      <c r="D702" t="s">
        <v>1109</v>
      </c>
      <c r="F702" s="55" t="s">
        <v>1345</v>
      </c>
      <c r="G702" s="9" t="s">
        <v>820</v>
      </c>
      <c r="H702">
        <v>12</v>
      </c>
      <c r="I702">
        <v>0</v>
      </c>
      <c r="J702" s="34">
        <v>0</v>
      </c>
      <c r="K702">
        <f>+Tabla323[[#This Row],[BALANCE INICIAL]]+Tabla323[[#This Row],[ENTRADAS]]-Tabla323[[#This Row],[SALIDAS]]</f>
        <v>12</v>
      </c>
      <c r="L702" s="2">
        <v>7662</v>
      </c>
      <c r="M702" s="2">
        <f>+Tabla323[[#This Row],[BALANCE INICIAL]]*Tabla323[[#This Row],[PRECIO]]</f>
        <v>91944</v>
      </c>
      <c r="N702" s="2">
        <f>+Tabla323[[#This Row],[ENTRADAS]]*Tabla323[[#This Row],[PRECIO]]</f>
        <v>0</v>
      </c>
      <c r="O702" s="2">
        <f>+Tabla323[[#This Row],[SALIDAS]]*Tabla323[[#This Row],[PRECIO]]</f>
        <v>0</v>
      </c>
      <c r="P702" s="2">
        <f>+Tabla323[[#This Row],[BALANCE INICIAL2]]+Tabla323[[#This Row],[ENTRADAS3]]-Tabla323[[#This Row],[SALIDAS4]]</f>
        <v>91944</v>
      </c>
    </row>
    <row r="703" spans="1:16">
      <c r="A703" s="39" t="s">
        <v>28</v>
      </c>
      <c r="B703" s="40" t="s">
        <v>884</v>
      </c>
      <c r="C703" s="52" t="s">
        <v>74</v>
      </c>
      <c r="D703" t="s">
        <v>1112</v>
      </c>
      <c r="F703" s="55" t="s">
        <v>1345</v>
      </c>
      <c r="G703" s="9" t="s">
        <v>820</v>
      </c>
      <c r="H703">
        <v>7</v>
      </c>
      <c r="I703">
        <v>0</v>
      </c>
      <c r="J703" s="34">
        <v>0</v>
      </c>
      <c r="K703">
        <f>+Tabla323[[#This Row],[BALANCE INICIAL]]+Tabla323[[#This Row],[ENTRADAS]]-Tabla323[[#This Row],[SALIDAS]]</f>
        <v>7</v>
      </c>
      <c r="L703" s="2">
        <v>7662</v>
      </c>
      <c r="M703" s="2">
        <f>+Tabla323[[#This Row],[BALANCE INICIAL]]*Tabla323[[#This Row],[PRECIO]]</f>
        <v>53634</v>
      </c>
      <c r="N703" s="2">
        <f>+Tabla323[[#This Row],[ENTRADAS]]*Tabla323[[#This Row],[PRECIO]]</f>
        <v>0</v>
      </c>
      <c r="O703" s="2">
        <f>+Tabla323[[#This Row],[SALIDAS]]*Tabla323[[#This Row],[PRECIO]]</f>
        <v>0</v>
      </c>
      <c r="P703" s="2">
        <f>+Tabla323[[#This Row],[BALANCE INICIAL2]]+Tabla323[[#This Row],[ENTRADAS3]]-Tabla323[[#This Row],[SALIDAS4]]</f>
        <v>53634</v>
      </c>
    </row>
    <row r="704" spans="1:16">
      <c r="A704" s="39" t="s">
        <v>28</v>
      </c>
      <c r="B704" s="40" t="s">
        <v>884</v>
      </c>
      <c r="C704" s="52" t="s">
        <v>74</v>
      </c>
      <c r="D704" t="s">
        <v>1110</v>
      </c>
      <c r="F704" s="55" t="s">
        <v>1345</v>
      </c>
      <c r="G704" s="9" t="s">
        <v>820</v>
      </c>
      <c r="H704">
        <v>6</v>
      </c>
      <c r="I704">
        <v>0</v>
      </c>
      <c r="J704" s="34">
        <v>0</v>
      </c>
      <c r="K704">
        <f>+Tabla323[[#This Row],[BALANCE INICIAL]]+Tabla323[[#This Row],[ENTRADAS]]-Tabla323[[#This Row],[SALIDAS]]</f>
        <v>6</v>
      </c>
      <c r="L704" s="2">
        <v>7662</v>
      </c>
      <c r="M704" s="2">
        <f>+Tabla323[[#This Row],[BALANCE INICIAL]]*Tabla323[[#This Row],[PRECIO]]</f>
        <v>45972</v>
      </c>
      <c r="N704" s="2">
        <f>+Tabla323[[#This Row],[ENTRADAS]]*Tabla323[[#This Row],[PRECIO]]</f>
        <v>0</v>
      </c>
      <c r="O704" s="2">
        <f>+Tabla323[[#This Row],[SALIDAS]]*Tabla323[[#This Row],[PRECIO]]</f>
        <v>0</v>
      </c>
      <c r="P704" s="2">
        <f>+Tabla323[[#This Row],[BALANCE INICIAL2]]+Tabla323[[#This Row],[ENTRADAS3]]-Tabla323[[#This Row],[SALIDAS4]]</f>
        <v>45972</v>
      </c>
    </row>
    <row r="705" spans="1:16">
      <c r="A705" s="39" t="s">
        <v>28</v>
      </c>
      <c r="B705" s="40" t="s">
        <v>884</v>
      </c>
      <c r="C705" s="52" t="s">
        <v>74</v>
      </c>
      <c r="D705" t="s">
        <v>1111</v>
      </c>
      <c r="F705" s="55" t="s">
        <v>1345</v>
      </c>
      <c r="G705" s="9" t="s">
        <v>820</v>
      </c>
      <c r="H705">
        <v>6</v>
      </c>
      <c r="I705">
        <v>0</v>
      </c>
      <c r="J705" s="34">
        <v>0</v>
      </c>
      <c r="K705">
        <f>+Tabla323[[#This Row],[BALANCE INICIAL]]+Tabla323[[#This Row],[ENTRADAS]]-Tabla323[[#This Row],[SALIDAS]]</f>
        <v>6</v>
      </c>
      <c r="L705" s="2">
        <v>7662</v>
      </c>
      <c r="M705" s="2">
        <f>+Tabla323[[#This Row],[BALANCE INICIAL]]*Tabla323[[#This Row],[PRECIO]]</f>
        <v>45972</v>
      </c>
      <c r="N705" s="2">
        <f>+Tabla323[[#This Row],[ENTRADAS]]*Tabla323[[#This Row],[PRECIO]]</f>
        <v>0</v>
      </c>
      <c r="O705" s="2">
        <f>+Tabla323[[#This Row],[SALIDAS]]*Tabla323[[#This Row],[PRECIO]]</f>
        <v>0</v>
      </c>
      <c r="P705" s="2">
        <f>+Tabla323[[#This Row],[BALANCE INICIAL2]]+Tabla323[[#This Row],[ENTRADAS3]]-Tabla323[[#This Row],[SALIDAS4]]</f>
        <v>45972</v>
      </c>
    </row>
    <row r="706" spans="1:16">
      <c r="A706" s="39" t="s">
        <v>28</v>
      </c>
      <c r="B706" s="40" t="s">
        <v>884</v>
      </c>
      <c r="C706" s="52" t="s">
        <v>74</v>
      </c>
      <c r="D706" t="s">
        <v>1108</v>
      </c>
      <c r="F706" s="55" t="s">
        <v>1345</v>
      </c>
      <c r="G706" s="9" t="s">
        <v>820</v>
      </c>
      <c r="H706">
        <v>6</v>
      </c>
      <c r="I706">
        <v>0</v>
      </c>
      <c r="J706" s="34">
        <v>0</v>
      </c>
      <c r="K706">
        <f>+Tabla323[[#This Row],[BALANCE INICIAL]]+Tabla323[[#This Row],[ENTRADAS]]-Tabla323[[#This Row],[SALIDAS]]</f>
        <v>6</v>
      </c>
      <c r="L706" s="2">
        <v>6093</v>
      </c>
      <c r="M706" s="2">
        <f>+Tabla323[[#This Row],[BALANCE INICIAL]]*Tabla323[[#This Row],[PRECIO]]</f>
        <v>36558</v>
      </c>
      <c r="N706" s="2">
        <f>+Tabla323[[#This Row],[ENTRADAS]]*Tabla323[[#This Row],[PRECIO]]</f>
        <v>0</v>
      </c>
      <c r="O706" s="2">
        <f>+Tabla323[[#This Row],[SALIDAS]]*Tabla323[[#This Row],[PRECIO]]</f>
        <v>0</v>
      </c>
      <c r="P706" s="2">
        <f>+Tabla323[[#This Row],[BALANCE INICIAL2]]+Tabla323[[#This Row],[ENTRADAS3]]-Tabla323[[#This Row],[SALIDAS4]]</f>
        <v>36558</v>
      </c>
    </row>
    <row r="707" spans="1:16">
      <c r="A707" s="39" t="s">
        <v>28</v>
      </c>
      <c r="B707" s="40" t="s">
        <v>884</v>
      </c>
      <c r="C707" s="52" t="s">
        <v>74</v>
      </c>
      <c r="D707" t="s">
        <v>1049</v>
      </c>
      <c r="F707" s="55" t="s">
        <v>1345</v>
      </c>
      <c r="G707" s="9" t="s">
        <v>820</v>
      </c>
      <c r="H707">
        <v>10</v>
      </c>
      <c r="I707">
        <v>0</v>
      </c>
      <c r="J707" s="34">
        <v>2</v>
      </c>
      <c r="K707">
        <f>+Tabla323[[#This Row],[BALANCE INICIAL]]+Tabla323[[#This Row],[ENTRADAS]]-Tabla323[[#This Row],[SALIDAS]]</f>
        <v>8</v>
      </c>
      <c r="L707" s="2">
        <v>3898.31</v>
      </c>
      <c r="M707" s="2">
        <f>+Tabla323[[#This Row],[BALANCE INICIAL]]*Tabla323[[#This Row],[PRECIO]]</f>
        <v>38983.1</v>
      </c>
      <c r="N707" s="2">
        <f>+Tabla323[[#This Row],[ENTRADAS]]*Tabla323[[#This Row],[PRECIO]]</f>
        <v>0</v>
      </c>
      <c r="O707" s="2">
        <f>+Tabla323[[#This Row],[SALIDAS]]*Tabla323[[#This Row],[PRECIO]]</f>
        <v>7796.62</v>
      </c>
      <c r="P707" s="2">
        <f>+Tabla323[[#This Row],[BALANCE INICIAL2]]+Tabla323[[#This Row],[ENTRADAS3]]-Tabla323[[#This Row],[SALIDAS4]]</f>
        <v>31186.48</v>
      </c>
    </row>
    <row r="708" spans="1:16">
      <c r="A708" s="39" t="s">
        <v>28</v>
      </c>
      <c r="B708" s="40" t="s">
        <v>884</v>
      </c>
      <c r="C708" s="52" t="s">
        <v>74</v>
      </c>
      <c r="D708" t="s">
        <v>1124</v>
      </c>
      <c r="F708" s="55" t="s">
        <v>1345</v>
      </c>
      <c r="G708" s="9" t="s">
        <v>820</v>
      </c>
      <c r="H708">
        <v>8</v>
      </c>
      <c r="I708">
        <v>0</v>
      </c>
      <c r="J708" s="34">
        <v>0</v>
      </c>
      <c r="K708">
        <f>+Tabla323[[#This Row],[BALANCE INICIAL]]+Tabla323[[#This Row],[ENTRADAS]]-Tabla323[[#This Row],[SALIDAS]]</f>
        <v>8</v>
      </c>
      <c r="L708" s="2">
        <v>1490</v>
      </c>
      <c r="M708" s="2">
        <f>+Tabla323[[#This Row],[BALANCE INICIAL]]*Tabla323[[#This Row],[PRECIO]]</f>
        <v>11920</v>
      </c>
      <c r="N708" s="2">
        <f>+Tabla323[[#This Row],[ENTRADAS]]*Tabla323[[#This Row],[PRECIO]]</f>
        <v>0</v>
      </c>
      <c r="O708" s="2">
        <f>+Tabla323[[#This Row],[SALIDAS]]*Tabla323[[#This Row],[PRECIO]]</f>
        <v>0</v>
      </c>
      <c r="P708" s="2">
        <f>+Tabla323[[#This Row],[BALANCE INICIAL2]]+Tabla323[[#This Row],[ENTRADAS3]]-Tabla323[[#This Row],[SALIDAS4]]</f>
        <v>11920</v>
      </c>
    </row>
    <row r="709" spans="1:16">
      <c r="A709" s="39" t="s">
        <v>28</v>
      </c>
      <c r="B709" s="40" t="s">
        <v>884</v>
      </c>
      <c r="C709" s="52" t="s">
        <v>74</v>
      </c>
      <c r="D709" t="s">
        <v>1120</v>
      </c>
      <c r="F709" s="55" t="s">
        <v>1345</v>
      </c>
      <c r="G709" s="9" t="s">
        <v>820</v>
      </c>
      <c r="H709">
        <v>3</v>
      </c>
      <c r="I709">
        <v>0</v>
      </c>
      <c r="J709" s="34">
        <v>0</v>
      </c>
      <c r="K709">
        <f>+Tabla323[[#This Row],[BALANCE INICIAL]]+Tabla323[[#This Row],[ENTRADAS]]-Tabla323[[#This Row],[SALIDAS]]</f>
        <v>3</v>
      </c>
      <c r="L709" s="2">
        <v>1800</v>
      </c>
      <c r="M709" s="2">
        <f>+Tabla323[[#This Row],[BALANCE INICIAL]]*Tabla323[[#This Row],[PRECIO]]</f>
        <v>5400</v>
      </c>
      <c r="N709" s="2">
        <f>+Tabla323[[#This Row],[ENTRADAS]]*Tabla323[[#This Row],[PRECIO]]</f>
        <v>0</v>
      </c>
      <c r="O709" s="2">
        <f>+Tabla323[[#This Row],[SALIDAS]]*Tabla323[[#This Row],[PRECIO]]</f>
        <v>0</v>
      </c>
      <c r="P709" s="2">
        <f>+Tabla323[[#This Row],[BALANCE INICIAL2]]+Tabla323[[#This Row],[ENTRADAS3]]-Tabla323[[#This Row],[SALIDAS4]]</f>
        <v>5400</v>
      </c>
    </row>
    <row r="710" spans="1:16">
      <c r="A710" s="39" t="s">
        <v>28</v>
      </c>
      <c r="B710" s="40" t="s">
        <v>884</v>
      </c>
      <c r="C710" s="52" t="s">
        <v>74</v>
      </c>
      <c r="D710" t="s">
        <v>1118</v>
      </c>
      <c r="F710" s="55" t="s">
        <v>1345</v>
      </c>
      <c r="G710" s="9" t="s">
        <v>820</v>
      </c>
      <c r="H710">
        <v>1</v>
      </c>
      <c r="I710">
        <v>0</v>
      </c>
      <c r="J710" s="34">
        <v>0</v>
      </c>
      <c r="K710">
        <f>+Tabla323[[#This Row],[BALANCE INICIAL]]+Tabla323[[#This Row],[ENTRADAS]]-Tabla323[[#This Row],[SALIDAS]]</f>
        <v>1</v>
      </c>
      <c r="L710" s="2">
        <v>1995</v>
      </c>
      <c r="M710" s="2">
        <f>+Tabla323[[#This Row],[BALANCE INICIAL]]*Tabla323[[#This Row],[PRECIO]]</f>
        <v>1995</v>
      </c>
      <c r="N710" s="2">
        <f>+Tabla323[[#This Row],[ENTRADAS]]*Tabla323[[#This Row],[PRECIO]]</f>
        <v>0</v>
      </c>
      <c r="O710" s="2">
        <f>+Tabla323[[#This Row],[SALIDAS]]*Tabla323[[#This Row],[PRECIO]]</f>
        <v>0</v>
      </c>
      <c r="P710" s="2">
        <f>+Tabla323[[#This Row],[BALANCE INICIAL2]]+Tabla323[[#This Row],[ENTRADAS3]]-Tabla323[[#This Row],[SALIDAS4]]</f>
        <v>1995</v>
      </c>
    </row>
    <row r="711" spans="1:16">
      <c r="A711" s="39" t="s">
        <v>28</v>
      </c>
      <c r="B711" s="40" t="s">
        <v>884</v>
      </c>
      <c r="C711" s="52" t="s">
        <v>74</v>
      </c>
      <c r="D711" t="s">
        <v>1119</v>
      </c>
      <c r="F711" s="55" t="s">
        <v>1345</v>
      </c>
      <c r="G711" s="9" t="s">
        <v>820</v>
      </c>
      <c r="H711">
        <v>15</v>
      </c>
      <c r="I711">
        <v>0</v>
      </c>
      <c r="J711" s="34">
        <v>0</v>
      </c>
      <c r="K711">
        <f>+Tabla323[[#This Row],[BALANCE INICIAL]]+Tabla323[[#This Row],[ENTRADAS]]-Tabla323[[#This Row],[SALIDAS]]</f>
        <v>15</v>
      </c>
      <c r="L711" s="2">
        <v>1850</v>
      </c>
      <c r="M711" s="2">
        <f>+Tabla323[[#This Row],[BALANCE INICIAL]]*Tabla323[[#This Row],[PRECIO]]</f>
        <v>27750</v>
      </c>
      <c r="N711" s="2">
        <f>+Tabla323[[#This Row],[ENTRADAS]]*Tabla323[[#This Row],[PRECIO]]</f>
        <v>0</v>
      </c>
      <c r="O711" s="2">
        <f>+Tabla323[[#This Row],[SALIDAS]]*Tabla323[[#This Row],[PRECIO]]</f>
        <v>0</v>
      </c>
      <c r="P711" s="2">
        <f>+Tabla323[[#This Row],[BALANCE INICIAL2]]+Tabla323[[#This Row],[ENTRADAS3]]-Tabla323[[#This Row],[SALIDAS4]]</f>
        <v>27750</v>
      </c>
    </row>
    <row r="712" spans="1:16">
      <c r="A712" s="39" t="s">
        <v>28</v>
      </c>
      <c r="B712" s="40" t="s">
        <v>884</v>
      </c>
      <c r="C712" s="52" t="s">
        <v>74</v>
      </c>
      <c r="D712" t="s">
        <v>1113</v>
      </c>
      <c r="F712" s="55" t="s">
        <v>1345</v>
      </c>
      <c r="G712" s="9" t="s">
        <v>820</v>
      </c>
      <c r="H712">
        <v>35</v>
      </c>
      <c r="I712">
        <v>0</v>
      </c>
      <c r="J712" s="34">
        <v>0</v>
      </c>
      <c r="K712">
        <f>+Tabla323[[#This Row],[BALANCE INICIAL]]+Tabla323[[#This Row],[ENTRADAS]]-Tabla323[[#This Row],[SALIDAS]]</f>
        <v>35</v>
      </c>
      <c r="L712" s="2">
        <v>2440</v>
      </c>
      <c r="M712" s="2">
        <f>+Tabla323[[#This Row],[BALANCE INICIAL]]*Tabla323[[#This Row],[PRECIO]]</f>
        <v>85400</v>
      </c>
      <c r="N712" s="2">
        <f>+Tabla323[[#This Row],[ENTRADAS]]*Tabla323[[#This Row],[PRECIO]]</f>
        <v>0</v>
      </c>
      <c r="O712" s="2">
        <f>+Tabla323[[#This Row],[SALIDAS]]*Tabla323[[#This Row],[PRECIO]]</f>
        <v>0</v>
      </c>
      <c r="P712" s="2">
        <f>+Tabla323[[#This Row],[BALANCE INICIAL2]]+Tabla323[[#This Row],[ENTRADAS3]]-Tabla323[[#This Row],[SALIDAS4]]</f>
        <v>85400</v>
      </c>
    </row>
    <row r="713" spans="1:16">
      <c r="A713" s="39" t="s">
        <v>28</v>
      </c>
      <c r="B713" s="40" t="s">
        <v>884</v>
      </c>
      <c r="C713" s="52" t="s">
        <v>74</v>
      </c>
      <c r="D713" t="s">
        <v>1114</v>
      </c>
      <c r="F713" s="55" t="s">
        <v>1345</v>
      </c>
      <c r="G713" s="9" t="s">
        <v>820</v>
      </c>
      <c r="H713">
        <v>2</v>
      </c>
      <c r="I713">
        <v>0</v>
      </c>
      <c r="J713" s="34">
        <v>0</v>
      </c>
      <c r="K713">
        <f>+Tabla323[[#This Row],[BALANCE INICIAL]]+Tabla323[[#This Row],[ENTRADAS]]-Tabla323[[#This Row],[SALIDAS]]</f>
        <v>2</v>
      </c>
      <c r="L713" s="2">
        <v>3875.46</v>
      </c>
      <c r="M713" s="2">
        <f>+Tabla323[[#This Row],[BALANCE INICIAL]]*Tabla323[[#This Row],[PRECIO]]</f>
        <v>7750.92</v>
      </c>
      <c r="N713" s="2">
        <f>+Tabla323[[#This Row],[ENTRADAS]]*Tabla323[[#This Row],[PRECIO]]</f>
        <v>0</v>
      </c>
      <c r="O713" s="2">
        <f>+Tabla323[[#This Row],[SALIDAS]]*Tabla323[[#This Row],[PRECIO]]</f>
        <v>0</v>
      </c>
      <c r="P713" s="2">
        <f>+Tabla323[[#This Row],[BALANCE INICIAL2]]+Tabla323[[#This Row],[ENTRADAS3]]-Tabla323[[#This Row],[SALIDAS4]]</f>
        <v>7750.92</v>
      </c>
    </row>
    <row r="714" spans="1:16">
      <c r="A714" s="39" t="s">
        <v>28</v>
      </c>
      <c r="B714" s="40" t="s">
        <v>884</v>
      </c>
      <c r="C714" s="52" t="s">
        <v>74</v>
      </c>
      <c r="D714" t="s">
        <v>344</v>
      </c>
      <c r="F714" s="55" t="s">
        <v>1345</v>
      </c>
      <c r="G714" s="9" t="s">
        <v>820</v>
      </c>
      <c r="H714">
        <v>1</v>
      </c>
      <c r="I714">
        <v>0</v>
      </c>
      <c r="J714" s="34">
        <v>0</v>
      </c>
      <c r="K714">
        <f>+Tabla323[[#This Row],[BALANCE INICIAL]]+Tabla323[[#This Row],[ENTRADAS]]-Tabla323[[#This Row],[SALIDAS]]</f>
        <v>1</v>
      </c>
      <c r="L714" s="2">
        <v>1499</v>
      </c>
      <c r="M714" s="2">
        <f>+Tabla323[[#This Row],[BALANCE INICIAL]]*Tabla323[[#This Row],[PRECIO]]</f>
        <v>1499</v>
      </c>
      <c r="N714" s="2">
        <f>+Tabla323[[#This Row],[ENTRADAS]]*Tabla323[[#This Row],[PRECIO]]</f>
        <v>0</v>
      </c>
      <c r="O714" s="2">
        <f>+Tabla323[[#This Row],[SALIDAS]]*Tabla323[[#This Row],[PRECIO]]</f>
        <v>0</v>
      </c>
      <c r="P714" s="2">
        <f>+Tabla323[[#This Row],[BALANCE INICIAL2]]+Tabla323[[#This Row],[ENTRADAS3]]-Tabla323[[#This Row],[SALIDAS4]]</f>
        <v>1499</v>
      </c>
    </row>
    <row r="715" spans="1:16">
      <c r="A715" s="39" t="s">
        <v>28</v>
      </c>
      <c r="B715" s="40" t="s">
        <v>884</v>
      </c>
      <c r="C715" s="52" t="s">
        <v>74</v>
      </c>
      <c r="D715" t="s">
        <v>1116</v>
      </c>
      <c r="F715" s="55" t="s">
        <v>1345</v>
      </c>
      <c r="G715" s="9" t="s">
        <v>820</v>
      </c>
      <c r="H715">
        <v>2</v>
      </c>
      <c r="I715">
        <v>0</v>
      </c>
      <c r="J715" s="34">
        <v>0</v>
      </c>
      <c r="K715">
        <f>+Tabla323[[#This Row],[BALANCE INICIAL]]+Tabla323[[#This Row],[ENTRADAS]]-Tabla323[[#This Row],[SALIDAS]]</f>
        <v>2</v>
      </c>
      <c r="L715" s="2">
        <v>3875.46</v>
      </c>
      <c r="M715" s="2">
        <f>+Tabla323[[#This Row],[BALANCE INICIAL]]*Tabla323[[#This Row],[PRECIO]]</f>
        <v>7750.92</v>
      </c>
      <c r="N715" s="2">
        <f>+Tabla323[[#This Row],[ENTRADAS]]*Tabla323[[#This Row],[PRECIO]]</f>
        <v>0</v>
      </c>
      <c r="O715" s="2">
        <f>+Tabla323[[#This Row],[SALIDAS]]*Tabla323[[#This Row],[PRECIO]]</f>
        <v>0</v>
      </c>
      <c r="P715" s="2">
        <f>+Tabla323[[#This Row],[BALANCE INICIAL2]]+Tabla323[[#This Row],[ENTRADAS3]]-Tabla323[[#This Row],[SALIDAS4]]</f>
        <v>7750.92</v>
      </c>
    </row>
    <row r="716" spans="1:16">
      <c r="A716" s="39" t="s">
        <v>28</v>
      </c>
      <c r="B716" s="40" t="s">
        <v>884</v>
      </c>
      <c r="C716" s="52" t="s">
        <v>74</v>
      </c>
      <c r="D716" t="s">
        <v>1115</v>
      </c>
      <c r="F716" s="55" t="s">
        <v>1345</v>
      </c>
      <c r="G716" s="9" t="s">
        <v>820</v>
      </c>
      <c r="H716">
        <v>1</v>
      </c>
      <c r="I716">
        <v>0</v>
      </c>
      <c r="J716" s="34">
        <v>0</v>
      </c>
      <c r="K716">
        <f>+Tabla323[[#This Row],[BALANCE INICIAL]]+Tabla323[[#This Row],[ENTRADAS]]-Tabla323[[#This Row],[SALIDAS]]</f>
        <v>1</v>
      </c>
      <c r="L716" s="2">
        <v>3311.77</v>
      </c>
      <c r="M716" s="2">
        <f>+Tabla323[[#This Row],[BALANCE INICIAL]]*Tabla323[[#This Row],[PRECIO]]</f>
        <v>3311.77</v>
      </c>
      <c r="N716" s="2">
        <f>+Tabla323[[#This Row],[ENTRADAS]]*Tabla323[[#This Row],[PRECIO]]</f>
        <v>0</v>
      </c>
      <c r="O716" s="2">
        <f>+Tabla323[[#This Row],[SALIDAS]]*Tabla323[[#This Row],[PRECIO]]</f>
        <v>0</v>
      </c>
      <c r="P716" s="2">
        <f>+Tabla323[[#This Row],[BALANCE INICIAL2]]+Tabla323[[#This Row],[ENTRADAS3]]-Tabla323[[#This Row],[SALIDAS4]]</f>
        <v>3311.77</v>
      </c>
    </row>
    <row r="717" spans="1:16">
      <c r="A717" s="39" t="s">
        <v>28</v>
      </c>
      <c r="B717" s="40" t="s">
        <v>884</v>
      </c>
      <c r="C717" s="52" t="s">
        <v>74</v>
      </c>
      <c r="D717" t="s">
        <v>334</v>
      </c>
      <c r="F717" s="55" t="s">
        <v>1345</v>
      </c>
      <c r="G717" s="9" t="s">
        <v>820</v>
      </c>
      <c r="H717">
        <v>0</v>
      </c>
      <c r="I717">
        <v>0</v>
      </c>
      <c r="J717" s="34">
        <v>0</v>
      </c>
      <c r="K717">
        <f>+Tabla323[[#This Row],[BALANCE INICIAL]]+Tabla323[[#This Row],[ENTRADAS]]-Tabla323[[#This Row],[SALIDAS]]</f>
        <v>0</v>
      </c>
      <c r="L717" s="2">
        <v>5500</v>
      </c>
      <c r="M717" s="2">
        <f>+Tabla323[[#This Row],[BALANCE INICIAL]]*Tabla323[[#This Row],[PRECIO]]</f>
        <v>0</v>
      </c>
      <c r="N717" s="2">
        <f>+Tabla323[[#This Row],[ENTRADAS]]*Tabla323[[#This Row],[PRECIO]]</f>
        <v>0</v>
      </c>
      <c r="O717" s="2">
        <f>+Tabla323[[#This Row],[SALIDAS]]*Tabla323[[#This Row],[PRECIO]]</f>
        <v>0</v>
      </c>
      <c r="P717" s="2">
        <f>+Tabla323[[#This Row],[BALANCE INICIAL2]]+Tabla323[[#This Row],[ENTRADAS3]]-Tabla323[[#This Row],[SALIDAS4]]</f>
        <v>0</v>
      </c>
    </row>
    <row r="718" spans="1:16">
      <c r="A718" s="39" t="s">
        <v>28</v>
      </c>
      <c r="B718" s="40" t="s">
        <v>884</v>
      </c>
      <c r="C718" s="52" t="s">
        <v>74</v>
      </c>
      <c r="D718" t="s">
        <v>335</v>
      </c>
      <c r="F718" s="55" t="s">
        <v>1345</v>
      </c>
      <c r="G718" s="9" t="s">
        <v>820</v>
      </c>
      <c r="H718">
        <v>0</v>
      </c>
      <c r="I718">
        <v>0</v>
      </c>
      <c r="J718" s="34">
        <v>0</v>
      </c>
      <c r="K718">
        <f>+Tabla323[[#This Row],[BALANCE INICIAL]]+Tabla323[[#This Row],[ENTRADAS]]-Tabla323[[#This Row],[SALIDAS]]</f>
        <v>0</v>
      </c>
      <c r="L718" s="2">
        <v>5500</v>
      </c>
      <c r="M718" s="2">
        <f>+Tabla323[[#This Row],[BALANCE INICIAL]]*Tabla323[[#This Row],[PRECIO]]</f>
        <v>0</v>
      </c>
      <c r="N718" s="2">
        <f>+Tabla323[[#This Row],[ENTRADAS]]*Tabla323[[#This Row],[PRECIO]]</f>
        <v>0</v>
      </c>
      <c r="O718" s="2">
        <f>+Tabla323[[#This Row],[SALIDAS]]*Tabla323[[#This Row],[PRECIO]]</f>
        <v>0</v>
      </c>
      <c r="P718" s="2">
        <f>+Tabla323[[#This Row],[BALANCE INICIAL2]]+Tabla323[[#This Row],[ENTRADAS3]]-Tabla323[[#This Row],[SALIDAS4]]</f>
        <v>0</v>
      </c>
    </row>
    <row r="719" spans="1:16">
      <c r="A719" s="39" t="s">
        <v>28</v>
      </c>
      <c r="B719" s="40" t="s">
        <v>884</v>
      </c>
      <c r="C719" s="52" t="s">
        <v>74</v>
      </c>
      <c r="D719" t="s">
        <v>1179</v>
      </c>
      <c r="F719" s="55" t="s">
        <v>1345</v>
      </c>
      <c r="G719" s="9" t="s">
        <v>820</v>
      </c>
      <c r="H719">
        <v>7</v>
      </c>
      <c r="I719">
        <v>0</v>
      </c>
      <c r="J719" s="34">
        <v>0</v>
      </c>
      <c r="K719">
        <f>+Tabla323[[#This Row],[BALANCE INICIAL]]+Tabla323[[#This Row],[ENTRADAS]]-Tabla323[[#This Row],[SALIDAS]]</f>
        <v>7</v>
      </c>
      <c r="L719" s="2">
        <v>6848</v>
      </c>
      <c r="M719" s="2">
        <f>+Tabla323[[#This Row],[BALANCE INICIAL]]*Tabla323[[#This Row],[PRECIO]]</f>
        <v>47936</v>
      </c>
      <c r="N719" s="2">
        <f>+Tabla323[[#This Row],[ENTRADAS]]*Tabla323[[#This Row],[PRECIO]]</f>
        <v>0</v>
      </c>
      <c r="O719" s="2">
        <f>+Tabla323[[#This Row],[SALIDAS]]*Tabla323[[#This Row],[PRECIO]]</f>
        <v>0</v>
      </c>
      <c r="P719" s="2">
        <f>+Tabla323[[#This Row],[BALANCE INICIAL2]]+Tabla323[[#This Row],[ENTRADAS3]]-Tabla323[[#This Row],[SALIDAS4]]</f>
        <v>47936</v>
      </c>
    </row>
    <row r="720" spans="1:16" ht="17.25" customHeight="1">
      <c r="A720" s="39" t="s">
        <v>28</v>
      </c>
      <c r="B720" s="40" t="s">
        <v>884</v>
      </c>
      <c r="C720" s="52" t="s">
        <v>74</v>
      </c>
      <c r="D720" t="s">
        <v>1180</v>
      </c>
      <c r="F720" s="55" t="s">
        <v>1345</v>
      </c>
      <c r="G720" s="9" t="s">
        <v>820</v>
      </c>
      <c r="H720">
        <v>7</v>
      </c>
      <c r="I720">
        <v>0</v>
      </c>
      <c r="J720" s="34">
        <v>0</v>
      </c>
      <c r="K720">
        <f>+Tabla323[[#This Row],[BALANCE INICIAL]]+Tabla323[[#This Row],[ENTRADAS]]-Tabla323[[#This Row],[SALIDAS]]</f>
        <v>7</v>
      </c>
      <c r="L720" s="2">
        <v>5302</v>
      </c>
      <c r="M720" s="2">
        <f>+Tabla323[[#This Row],[BALANCE INICIAL]]*Tabla323[[#This Row],[PRECIO]]</f>
        <v>37114</v>
      </c>
      <c r="N720" s="2">
        <f>+Tabla323[[#This Row],[ENTRADAS]]*Tabla323[[#This Row],[PRECIO]]</f>
        <v>0</v>
      </c>
      <c r="O720" s="2">
        <f>+Tabla323[[#This Row],[SALIDAS]]*Tabla323[[#This Row],[PRECIO]]</f>
        <v>0</v>
      </c>
      <c r="P720" s="2">
        <f>+Tabla323[[#This Row],[BALANCE INICIAL2]]+Tabla323[[#This Row],[ENTRADAS3]]-Tabla323[[#This Row],[SALIDAS4]]</f>
        <v>37114</v>
      </c>
    </row>
    <row r="721" spans="1:16">
      <c r="A721" s="39" t="s">
        <v>28</v>
      </c>
      <c r="B721" s="40" t="s">
        <v>884</v>
      </c>
      <c r="C721" s="52" t="s">
        <v>74</v>
      </c>
      <c r="D721" t="s">
        <v>1181</v>
      </c>
      <c r="F721" s="55" t="s">
        <v>1345</v>
      </c>
      <c r="G721" s="9" t="s">
        <v>820</v>
      </c>
      <c r="H721">
        <v>7</v>
      </c>
      <c r="I721">
        <v>0</v>
      </c>
      <c r="J721" s="34">
        <v>0</v>
      </c>
      <c r="K721">
        <f>+Tabla323[[#This Row],[BALANCE INICIAL]]+Tabla323[[#This Row],[ENTRADAS]]-Tabla323[[#This Row],[SALIDAS]]</f>
        <v>7</v>
      </c>
      <c r="L721" s="2">
        <v>6848</v>
      </c>
      <c r="M721" s="2">
        <f>+Tabla323[[#This Row],[BALANCE INICIAL]]*Tabla323[[#This Row],[PRECIO]]</f>
        <v>47936</v>
      </c>
      <c r="N721" s="2">
        <f>+Tabla323[[#This Row],[ENTRADAS]]*Tabla323[[#This Row],[PRECIO]]</f>
        <v>0</v>
      </c>
      <c r="O721" s="2">
        <f>+Tabla323[[#This Row],[SALIDAS]]*Tabla323[[#This Row],[PRECIO]]</f>
        <v>0</v>
      </c>
      <c r="P721" s="2">
        <f>+Tabla323[[#This Row],[BALANCE INICIAL2]]+Tabla323[[#This Row],[ENTRADAS3]]-Tabla323[[#This Row],[SALIDAS4]]</f>
        <v>47936</v>
      </c>
    </row>
    <row r="722" spans="1:16">
      <c r="A722" s="39" t="s">
        <v>28</v>
      </c>
      <c r="B722" s="40" t="s">
        <v>884</v>
      </c>
      <c r="C722" s="52" t="s">
        <v>74</v>
      </c>
      <c r="D722" t="s">
        <v>1182</v>
      </c>
      <c r="F722" s="55" t="s">
        <v>1345</v>
      </c>
      <c r="G722" s="9" t="s">
        <v>820</v>
      </c>
      <c r="H722">
        <v>7</v>
      </c>
      <c r="I722">
        <v>0</v>
      </c>
      <c r="J722" s="34">
        <v>0</v>
      </c>
      <c r="K722">
        <f>+Tabla323[[#This Row],[BALANCE INICIAL]]+Tabla323[[#This Row],[ENTRADAS]]-Tabla323[[#This Row],[SALIDAS]]</f>
        <v>7</v>
      </c>
      <c r="L722" s="2">
        <v>6848</v>
      </c>
      <c r="M722" s="2">
        <f>+Tabla323[[#This Row],[BALANCE INICIAL]]*Tabla323[[#This Row],[PRECIO]]</f>
        <v>47936</v>
      </c>
      <c r="N722" s="2">
        <f>+Tabla323[[#This Row],[ENTRADAS]]*Tabla323[[#This Row],[PRECIO]]</f>
        <v>0</v>
      </c>
      <c r="O722" s="2">
        <f>+Tabla323[[#This Row],[SALIDAS]]*Tabla323[[#This Row],[PRECIO]]</f>
        <v>0</v>
      </c>
      <c r="P722" s="2">
        <f>+Tabla323[[#This Row],[BALANCE INICIAL2]]+Tabla323[[#This Row],[ENTRADAS3]]-Tabla323[[#This Row],[SALIDAS4]]</f>
        <v>47936</v>
      </c>
    </row>
    <row r="723" spans="1:16">
      <c r="A723" s="39" t="s">
        <v>28</v>
      </c>
      <c r="B723" s="40" t="s">
        <v>884</v>
      </c>
      <c r="C723" s="52" t="s">
        <v>74</v>
      </c>
      <c r="D723" t="s">
        <v>1183</v>
      </c>
      <c r="F723" s="55" t="s">
        <v>1345</v>
      </c>
      <c r="G723" s="9" t="s">
        <v>858</v>
      </c>
      <c r="H723">
        <v>7</v>
      </c>
      <c r="I723">
        <v>0</v>
      </c>
      <c r="J723" s="34">
        <v>0</v>
      </c>
      <c r="K723">
        <f>+Tabla323[[#This Row],[BALANCE INICIAL]]+Tabla323[[#This Row],[ENTRADAS]]-Tabla323[[#This Row],[SALIDAS]]</f>
        <v>7</v>
      </c>
      <c r="L723" s="2">
        <v>6250.43</v>
      </c>
      <c r="M723" s="2">
        <f>+Tabla323[[#This Row],[BALANCE INICIAL]]*Tabla323[[#This Row],[PRECIO]]</f>
        <v>43753.01</v>
      </c>
      <c r="N723" s="2">
        <f>+Tabla323[[#This Row],[ENTRADAS]]*Tabla323[[#This Row],[PRECIO]]</f>
        <v>0</v>
      </c>
      <c r="O723" s="2">
        <f>+Tabla323[[#This Row],[SALIDAS]]*Tabla323[[#This Row],[PRECIO]]</f>
        <v>0</v>
      </c>
      <c r="P723" s="2">
        <f>+Tabla323[[#This Row],[BALANCE INICIAL2]]+Tabla323[[#This Row],[ENTRADAS3]]-Tabla323[[#This Row],[SALIDAS4]]</f>
        <v>43753.01</v>
      </c>
    </row>
    <row r="724" spans="1:16">
      <c r="A724" s="39" t="s">
        <v>28</v>
      </c>
      <c r="B724" s="40" t="s">
        <v>884</v>
      </c>
      <c r="C724" s="52" t="s">
        <v>74</v>
      </c>
      <c r="D724" t="s">
        <v>1184</v>
      </c>
      <c r="F724" s="55" t="s">
        <v>1345</v>
      </c>
      <c r="G724" s="9" t="s">
        <v>858</v>
      </c>
      <c r="H724">
        <v>7</v>
      </c>
      <c r="I724">
        <v>0</v>
      </c>
      <c r="J724" s="34">
        <v>0</v>
      </c>
      <c r="K724">
        <f>+Tabla323[[#This Row],[BALANCE INICIAL]]+Tabla323[[#This Row],[ENTRADAS]]-Tabla323[[#This Row],[SALIDAS]]</f>
        <v>7</v>
      </c>
      <c r="L724" s="2">
        <v>6250.43</v>
      </c>
      <c r="M724" s="2">
        <f>+Tabla323[[#This Row],[BALANCE INICIAL]]*Tabla323[[#This Row],[PRECIO]]</f>
        <v>43753.01</v>
      </c>
      <c r="N724" s="2">
        <f>+Tabla323[[#This Row],[ENTRADAS]]*Tabla323[[#This Row],[PRECIO]]</f>
        <v>0</v>
      </c>
      <c r="O724" s="2">
        <f>+Tabla323[[#This Row],[SALIDAS]]*Tabla323[[#This Row],[PRECIO]]</f>
        <v>0</v>
      </c>
      <c r="P724" s="2">
        <f>+Tabla323[[#This Row],[BALANCE INICIAL2]]+Tabla323[[#This Row],[ENTRADAS3]]-Tabla323[[#This Row],[SALIDAS4]]</f>
        <v>43753.01</v>
      </c>
    </row>
    <row r="725" spans="1:16">
      <c r="A725" s="39" t="s">
        <v>28</v>
      </c>
      <c r="B725" s="40" t="s">
        <v>884</v>
      </c>
      <c r="C725" s="52" t="s">
        <v>74</v>
      </c>
      <c r="D725" t="s">
        <v>1185</v>
      </c>
      <c r="F725" s="55" t="s">
        <v>1345</v>
      </c>
      <c r="G725" s="9" t="s">
        <v>858</v>
      </c>
      <c r="H725">
        <v>7</v>
      </c>
      <c r="I725">
        <v>0</v>
      </c>
      <c r="J725" s="34">
        <v>0</v>
      </c>
      <c r="K725">
        <f>+Tabla323[[#This Row],[BALANCE INICIAL]]+Tabla323[[#This Row],[ENTRADAS]]-Tabla323[[#This Row],[SALIDAS]]</f>
        <v>7</v>
      </c>
      <c r="L725" s="2">
        <v>4829.71</v>
      </c>
      <c r="M725" s="2">
        <f>+Tabla323[[#This Row],[BALANCE INICIAL]]*Tabla323[[#This Row],[PRECIO]]</f>
        <v>33807.97</v>
      </c>
      <c r="N725" s="2">
        <f>+Tabla323[[#This Row],[ENTRADAS]]*Tabla323[[#This Row],[PRECIO]]</f>
        <v>0</v>
      </c>
      <c r="O725" s="2">
        <f>+Tabla323[[#This Row],[SALIDAS]]*Tabla323[[#This Row],[PRECIO]]</f>
        <v>0</v>
      </c>
      <c r="P725" s="2">
        <f>+Tabla323[[#This Row],[BALANCE INICIAL2]]+Tabla323[[#This Row],[ENTRADAS3]]-Tabla323[[#This Row],[SALIDAS4]]</f>
        <v>33807.97</v>
      </c>
    </row>
    <row r="726" spans="1:16">
      <c r="A726" s="39" t="s">
        <v>28</v>
      </c>
      <c r="B726" s="40" t="s">
        <v>884</v>
      </c>
      <c r="C726" s="52" t="s">
        <v>74</v>
      </c>
      <c r="D726" t="s">
        <v>1186</v>
      </c>
      <c r="F726" s="55" t="s">
        <v>1345</v>
      </c>
      <c r="G726" s="9" t="s">
        <v>858</v>
      </c>
      <c r="H726">
        <v>7</v>
      </c>
      <c r="I726">
        <v>0</v>
      </c>
      <c r="J726" s="34">
        <v>0</v>
      </c>
      <c r="K726">
        <f>+Tabla323[[#This Row],[BALANCE INICIAL]]+Tabla323[[#This Row],[ENTRADAS]]-Tabla323[[#This Row],[SALIDAS]]</f>
        <v>7</v>
      </c>
      <c r="L726" s="2">
        <v>6250.43</v>
      </c>
      <c r="M726" s="2">
        <f>+Tabla323[[#This Row],[BALANCE INICIAL]]*Tabla323[[#This Row],[PRECIO]]</f>
        <v>43753.01</v>
      </c>
      <c r="N726" s="2">
        <f>+Tabla323[[#This Row],[ENTRADAS]]*Tabla323[[#This Row],[PRECIO]]</f>
        <v>0</v>
      </c>
      <c r="O726" s="2">
        <f>+Tabla323[[#This Row],[SALIDAS]]*Tabla323[[#This Row],[PRECIO]]</f>
        <v>0</v>
      </c>
      <c r="P726" s="2">
        <f>+Tabla323[[#This Row],[BALANCE INICIAL2]]+Tabla323[[#This Row],[ENTRADAS3]]-Tabla323[[#This Row],[SALIDAS4]]</f>
        <v>43753.01</v>
      </c>
    </row>
    <row r="727" spans="1:16">
      <c r="A727" s="39" t="s">
        <v>28</v>
      </c>
      <c r="B727" s="40" t="s">
        <v>884</v>
      </c>
      <c r="C727" s="52" t="s">
        <v>74</v>
      </c>
      <c r="D727" t="s">
        <v>336</v>
      </c>
      <c r="F727" s="55" t="s">
        <v>1345</v>
      </c>
      <c r="G727" s="9" t="s">
        <v>820</v>
      </c>
      <c r="H727">
        <v>9</v>
      </c>
      <c r="I727">
        <v>0</v>
      </c>
      <c r="J727" s="34">
        <v>0</v>
      </c>
      <c r="K727">
        <f>+Tabla323[[#This Row],[BALANCE INICIAL]]+Tabla323[[#This Row],[ENTRADAS]]-Tabla323[[#This Row],[SALIDAS]]</f>
        <v>9</v>
      </c>
      <c r="L727" s="2">
        <v>2440</v>
      </c>
      <c r="M727" s="2">
        <f>+Tabla323[[#This Row],[BALANCE INICIAL]]*Tabla323[[#This Row],[PRECIO]]</f>
        <v>21960</v>
      </c>
      <c r="N727" s="2">
        <f>+Tabla323[[#This Row],[ENTRADAS]]*Tabla323[[#This Row],[PRECIO]]</f>
        <v>0</v>
      </c>
      <c r="O727" s="2">
        <f>+Tabla323[[#This Row],[SALIDAS]]*Tabla323[[#This Row],[PRECIO]]</f>
        <v>0</v>
      </c>
      <c r="P727" s="2">
        <f>+Tabla323[[#This Row],[BALANCE INICIAL2]]+Tabla323[[#This Row],[ENTRADAS3]]-Tabla323[[#This Row],[SALIDAS4]]</f>
        <v>21960</v>
      </c>
    </row>
    <row r="728" spans="1:16">
      <c r="A728" s="39" t="s">
        <v>28</v>
      </c>
      <c r="B728" s="40" t="s">
        <v>884</v>
      </c>
      <c r="C728" s="52" t="s">
        <v>74</v>
      </c>
      <c r="D728" t="s">
        <v>337</v>
      </c>
      <c r="F728" s="55" t="s">
        <v>1345</v>
      </c>
      <c r="G728" s="9" t="s">
        <v>820</v>
      </c>
      <c r="H728">
        <v>11</v>
      </c>
      <c r="I728">
        <v>0</v>
      </c>
      <c r="J728" s="34">
        <v>0</v>
      </c>
      <c r="K728">
        <f>+Tabla323[[#This Row],[BALANCE INICIAL]]+Tabla323[[#This Row],[ENTRADAS]]-Tabla323[[#This Row],[SALIDAS]]</f>
        <v>11</v>
      </c>
      <c r="L728" s="2">
        <v>2440</v>
      </c>
      <c r="M728" s="2">
        <f>+Tabla323[[#This Row],[BALANCE INICIAL]]*Tabla323[[#This Row],[PRECIO]]</f>
        <v>26840</v>
      </c>
      <c r="N728" s="2">
        <f>+Tabla323[[#This Row],[ENTRADAS]]*Tabla323[[#This Row],[PRECIO]]</f>
        <v>0</v>
      </c>
      <c r="O728" s="2">
        <f>+Tabla323[[#This Row],[SALIDAS]]*Tabla323[[#This Row],[PRECIO]]</f>
        <v>0</v>
      </c>
      <c r="P728" s="2">
        <f>+Tabla323[[#This Row],[BALANCE INICIAL2]]+Tabla323[[#This Row],[ENTRADAS3]]-Tabla323[[#This Row],[SALIDAS4]]</f>
        <v>26840</v>
      </c>
    </row>
    <row r="729" spans="1:16">
      <c r="A729" s="39" t="s">
        <v>28</v>
      </c>
      <c r="B729" s="40" t="s">
        <v>884</v>
      </c>
      <c r="C729" s="52" t="s">
        <v>74</v>
      </c>
      <c r="D729" t="s">
        <v>1099</v>
      </c>
      <c r="F729" s="55" t="s">
        <v>1345</v>
      </c>
      <c r="G729" s="9" t="s">
        <v>820</v>
      </c>
      <c r="H729">
        <v>4</v>
      </c>
      <c r="I729">
        <v>0</v>
      </c>
      <c r="J729" s="34">
        <v>3</v>
      </c>
      <c r="K729">
        <f>+Tabla323[[#This Row],[BALANCE INICIAL]]+Tabla323[[#This Row],[ENTRADAS]]-Tabla323[[#This Row],[SALIDAS]]</f>
        <v>1</v>
      </c>
      <c r="L729" s="2">
        <v>9043</v>
      </c>
      <c r="M729" s="2">
        <f>+Tabla323[[#This Row],[BALANCE INICIAL]]*Tabla323[[#This Row],[PRECIO]]</f>
        <v>36172</v>
      </c>
      <c r="N729" s="2">
        <f>+Tabla323[[#This Row],[ENTRADAS]]*Tabla323[[#This Row],[PRECIO]]</f>
        <v>0</v>
      </c>
      <c r="O729" s="2">
        <f>+Tabla323[[#This Row],[SALIDAS]]*Tabla323[[#This Row],[PRECIO]]</f>
        <v>27129</v>
      </c>
      <c r="P729" s="2">
        <f>+Tabla323[[#This Row],[BALANCE INICIAL2]]+Tabla323[[#This Row],[ENTRADAS3]]-Tabla323[[#This Row],[SALIDAS4]]</f>
        <v>9043</v>
      </c>
    </row>
    <row r="730" spans="1:16">
      <c r="A730" s="39" t="s">
        <v>28</v>
      </c>
      <c r="B730" s="40" t="s">
        <v>884</v>
      </c>
      <c r="C730" s="52" t="s">
        <v>74</v>
      </c>
      <c r="D730" t="s">
        <v>1103</v>
      </c>
      <c r="F730" s="55" t="s">
        <v>1345</v>
      </c>
      <c r="G730" s="9" t="s">
        <v>820</v>
      </c>
      <c r="H730">
        <v>8</v>
      </c>
      <c r="I730">
        <v>0</v>
      </c>
      <c r="J730" s="34">
        <v>0</v>
      </c>
      <c r="K730">
        <f>+Tabla323[[#This Row],[BALANCE INICIAL]]+Tabla323[[#This Row],[ENTRADAS]]-Tabla323[[#This Row],[SALIDAS]]</f>
        <v>8</v>
      </c>
      <c r="L730" s="2">
        <v>5984.4</v>
      </c>
      <c r="M730" s="2">
        <f>+Tabla323[[#This Row],[BALANCE INICIAL]]*Tabla323[[#This Row],[PRECIO]]</f>
        <v>47875.199999999997</v>
      </c>
      <c r="N730" s="2">
        <f>+Tabla323[[#This Row],[ENTRADAS]]*Tabla323[[#This Row],[PRECIO]]</f>
        <v>0</v>
      </c>
      <c r="O730" s="2">
        <f>+Tabla323[[#This Row],[SALIDAS]]*Tabla323[[#This Row],[PRECIO]]</f>
        <v>0</v>
      </c>
      <c r="P730" s="2">
        <f>+Tabla323[[#This Row],[BALANCE INICIAL2]]+Tabla323[[#This Row],[ENTRADAS3]]-Tabla323[[#This Row],[SALIDAS4]]</f>
        <v>47875.199999999997</v>
      </c>
    </row>
    <row r="731" spans="1:16">
      <c r="A731" s="39" t="s">
        <v>28</v>
      </c>
      <c r="B731" s="40" t="s">
        <v>884</v>
      </c>
      <c r="C731" s="52" t="s">
        <v>74</v>
      </c>
      <c r="D731" t="s">
        <v>1117</v>
      </c>
      <c r="F731" s="55" t="s">
        <v>1345</v>
      </c>
      <c r="G731" s="9" t="s">
        <v>820</v>
      </c>
      <c r="H731">
        <v>13</v>
      </c>
      <c r="I731">
        <v>0</v>
      </c>
      <c r="J731" s="34">
        <v>0</v>
      </c>
      <c r="K731">
        <f>+Tabla323[[#This Row],[BALANCE INICIAL]]+Tabla323[[#This Row],[ENTRADAS]]-Tabla323[[#This Row],[SALIDAS]]</f>
        <v>13</v>
      </c>
      <c r="L731" s="2">
        <v>16380.95</v>
      </c>
      <c r="M731" s="2">
        <f>+Tabla323[[#This Row],[BALANCE INICIAL]]*Tabla323[[#This Row],[PRECIO]]</f>
        <v>212952.35</v>
      </c>
      <c r="N731" s="2">
        <f>+Tabla323[[#This Row],[ENTRADAS]]*Tabla323[[#This Row],[PRECIO]]</f>
        <v>0</v>
      </c>
      <c r="O731" s="2">
        <f>+Tabla323[[#This Row],[SALIDAS]]*Tabla323[[#This Row],[PRECIO]]</f>
        <v>0</v>
      </c>
      <c r="P731" s="2">
        <f>+Tabla323[[#This Row],[BALANCE INICIAL2]]+Tabla323[[#This Row],[ENTRADAS3]]-Tabla323[[#This Row],[SALIDAS4]]</f>
        <v>212952.35</v>
      </c>
    </row>
    <row r="732" spans="1:16">
      <c r="A732" s="39" t="s">
        <v>28</v>
      </c>
      <c r="B732" s="40" t="s">
        <v>884</v>
      </c>
      <c r="C732" s="52" t="s">
        <v>74</v>
      </c>
      <c r="D732" t="s">
        <v>1187</v>
      </c>
      <c r="F732" s="55" t="s">
        <v>1345</v>
      </c>
      <c r="G732" s="9" t="s">
        <v>820</v>
      </c>
      <c r="H732">
        <v>0</v>
      </c>
      <c r="I732">
        <v>0</v>
      </c>
      <c r="J732" s="34">
        <v>0</v>
      </c>
      <c r="K732">
        <f>+Tabla323[[#This Row],[BALANCE INICIAL]]+Tabla323[[#This Row],[ENTRADAS]]-Tabla323[[#This Row],[SALIDAS]]</f>
        <v>0</v>
      </c>
      <c r="L732" s="2">
        <v>9110.25</v>
      </c>
      <c r="M732" s="2">
        <f>+Tabla323[[#This Row],[BALANCE INICIAL]]*Tabla323[[#This Row],[PRECIO]]</f>
        <v>0</v>
      </c>
      <c r="N732" s="2">
        <f>+Tabla323[[#This Row],[ENTRADAS]]*Tabla323[[#This Row],[PRECIO]]</f>
        <v>0</v>
      </c>
      <c r="O732" s="2">
        <f>+Tabla323[[#This Row],[SALIDAS]]*Tabla323[[#This Row],[PRECIO]]</f>
        <v>0</v>
      </c>
      <c r="P732" s="2">
        <f>+Tabla323[[#This Row],[BALANCE INICIAL2]]+Tabla323[[#This Row],[ENTRADAS3]]-Tabla323[[#This Row],[SALIDAS4]]</f>
        <v>0</v>
      </c>
    </row>
    <row r="733" spans="1:16">
      <c r="A733" s="39" t="s">
        <v>28</v>
      </c>
      <c r="B733" s="40" t="s">
        <v>884</v>
      </c>
      <c r="C733" s="52" t="s">
        <v>74</v>
      </c>
      <c r="D733" t="s">
        <v>338</v>
      </c>
      <c r="F733" s="55" t="s">
        <v>1345</v>
      </c>
      <c r="G733" s="9" t="s">
        <v>820</v>
      </c>
      <c r="H733">
        <v>11</v>
      </c>
      <c r="I733">
        <v>0</v>
      </c>
      <c r="J733" s="34">
        <v>0</v>
      </c>
      <c r="K733">
        <f>+Tabla323[[#This Row],[BALANCE INICIAL]]+Tabla323[[#This Row],[ENTRADAS]]-Tabla323[[#This Row],[SALIDAS]]</f>
        <v>11</v>
      </c>
      <c r="L733" s="2">
        <v>23021</v>
      </c>
      <c r="M733" s="2">
        <f>+Tabla323[[#This Row],[BALANCE INICIAL]]*Tabla323[[#This Row],[PRECIO]]</f>
        <v>253231</v>
      </c>
      <c r="N733" s="2">
        <f>+Tabla323[[#This Row],[ENTRADAS]]*Tabla323[[#This Row],[PRECIO]]</f>
        <v>0</v>
      </c>
      <c r="O733" s="2">
        <f>+Tabla323[[#This Row],[SALIDAS]]*Tabla323[[#This Row],[PRECIO]]</f>
        <v>0</v>
      </c>
      <c r="P733" s="2">
        <f>+Tabla323[[#This Row],[BALANCE INICIAL2]]+Tabla323[[#This Row],[ENTRADAS3]]-Tabla323[[#This Row],[SALIDAS4]]</f>
        <v>253231</v>
      </c>
    </row>
    <row r="734" spans="1:16">
      <c r="A734" s="39" t="s">
        <v>28</v>
      </c>
      <c r="B734" s="40" t="s">
        <v>884</v>
      </c>
      <c r="C734" s="52" t="s">
        <v>74</v>
      </c>
      <c r="D734" t="s">
        <v>1341</v>
      </c>
      <c r="F734" s="55" t="s">
        <v>1345</v>
      </c>
      <c r="G734" s="9" t="s">
        <v>858</v>
      </c>
      <c r="H734">
        <v>4</v>
      </c>
      <c r="I734">
        <v>0</v>
      </c>
      <c r="J734" s="34">
        <v>4</v>
      </c>
      <c r="K734">
        <f>+Tabla323[[#This Row],[BALANCE INICIAL]]+Tabla323[[#This Row],[ENTRADAS]]-Tabla323[[#This Row],[SALIDAS]]</f>
        <v>0</v>
      </c>
      <c r="L734" s="2">
        <v>3500</v>
      </c>
      <c r="M734" s="2">
        <f>+Tabla323[[#This Row],[BALANCE INICIAL]]*Tabla323[[#This Row],[PRECIO]]</f>
        <v>14000</v>
      </c>
      <c r="N734" s="2">
        <f>+Tabla323[[#This Row],[ENTRADAS]]*Tabla323[[#This Row],[PRECIO]]</f>
        <v>0</v>
      </c>
      <c r="O734" s="2">
        <f>+Tabla323[[#This Row],[SALIDAS]]*Tabla323[[#This Row],[PRECIO]]</f>
        <v>14000</v>
      </c>
      <c r="P734" s="2">
        <f>+Tabla323[[#This Row],[BALANCE INICIAL2]]+Tabla323[[#This Row],[ENTRADAS3]]-Tabla323[[#This Row],[SALIDAS4]]</f>
        <v>0</v>
      </c>
    </row>
    <row r="735" spans="1:16">
      <c r="A735" s="39" t="s">
        <v>28</v>
      </c>
      <c r="B735" s="40" t="s">
        <v>884</v>
      </c>
      <c r="C735" s="52" t="s">
        <v>74</v>
      </c>
      <c r="D735" t="s">
        <v>1342</v>
      </c>
      <c r="F735" s="55" t="s">
        <v>1345</v>
      </c>
      <c r="G735" s="9" t="s">
        <v>858</v>
      </c>
      <c r="H735">
        <v>4</v>
      </c>
      <c r="I735">
        <v>0</v>
      </c>
      <c r="J735" s="34">
        <v>4</v>
      </c>
      <c r="K735">
        <f>+Tabla323[[#This Row],[BALANCE INICIAL]]+Tabla323[[#This Row],[ENTRADAS]]-Tabla323[[#This Row],[SALIDAS]]</f>
        <v>0</v>
      </c>
      <c r="L735" s="2">
        <v>3500</v>
      </c>
      <c r="M735" s="2">
        <f>+Tabla323[[#This Row],[BALANCE INICIAL]]*Tabla323[[#This Row],[PRECIO]]</f>
        <v>14000</v>
      </c>
      <c r="N735" s="2">
        <f>+Tabla323[[#This Row],[ENTRADAS]]*Tabla323[[#This Row],[PRECIO]]</f>
        <v>0</v>
      </c>
      <c r="O735" s="2">
        <f>+Tabla323[[#This Row],[SALIDAS]]*Tabla323[[#This Row],[PRECIO]]</f>
        <v>14000</v>
      </c>
      <c r="P735" s="2">
        <f>+Tabla323[[#This Row],[BALANCE INICIAL2]]+Tabla323[[#This Row],[ENTRADAS3]]-Tabla323[[#This Row],[SALIDAS4]]</f>
        <v>0</v>
      </c>
    </row>
    <row r="736" spans="1:16">
      <c r="A736" s="39" t="s">
        <v>28</v>
      </c>
      <c r="B736" s="40" t="s">
        <v>884</v>
      </c>
      <c r="C736" s="52" t="s">
        <v>74</v>
      </c>
      <c r="D736" t="s">
        <v>1343</v>
      </c>
      <c r="F736" s="55" t="s">
        <v>1345</v>
      </c>
      <c r="G736" s="9" t="s">
        <v>858</v>
      </c>
      <c r="H736">
        <v>4</v>
      </c>
      <c r="I736">
        <v>0</v>
      </c>
      <c r="J736" s="34">
        <v>4</v>
      </c>
      <c r="K736">
        <f>+Tabla323[[#This Row],[BALANCE INICIAL]]+Tabla323[[#This Row],[ENTRADAS]]-Tabla323[[#This Row],[SALIDAS]]</f>
        <v>0</v>
      </c>
      <c r="L736" s="2">
        <v>3500</v>
      </c>
      <c r="M736" s="2">
        <f>+Tabla323[[#This Row],[BALANCE INICIAL]]*Tabla323[[#This Row],[PRECIO]]</f>
        <v>14000</v>
      </c>
      <c r="N736" s="2">
        <f>+Tabla323[[#This Row],[ENTRADAS]]*Tabla323[[#This Row],[PRECIO]]</f>
        <v>0</v>
      </c>
      <c r="O736" s="2">
        <f>+Tabla323[[#This Row],[SALIDAS]]*Tabla323[[#This Row],[PRECIO]]</f>
        <v>14000</v>
      </c>
      <c r="P736" s="2">
        <f>+Tabla323[[#This Row],[BALANCE INICIAL2]]+Tabla323[[#This Row],[ENTRADAS3]]-Tabla323[[#This Row],[SALIDAS4]]</f>
        <v>0</v>
      </c>
    </row>
    <row r="737" spans="1:16">
      <c r="A737" s="39" t="s">
        <v>28</v>
      </c>
      <c r="B737" s="40" t="s">
        <v>884</v>
      </c>
      <c r="C737" s="52" t="s">
        <v>74</v>
      </c>
      <c r="D737" t="s">
        <v>1344</v>
      </c>
      <c r="F737" s="55" t="s">
        <v>1345</v>
      </c>
      <c r="G737" s="9" t="s">
        <v>858</v>
      </c>
      <c r="H737">
        <v>4</v>
      </c>
      <c r="I737">
        <v>0</v>
      </c>
      <c r="J737" s="34">
        <v>4</v>
      </c>
      <c r="K737">
        <f>+Tabla323[[#This Row],[BALANCE INICIAL]]+Tabla323[[#This Row],[ENTRADAS]]-Tabla323[[#This Row],[SALIDAS]]</f>
        <v>0</v>
      </c>
      <c r="L737" s="2">
        <v>3500</v>
      </c>
      <c r="M737" s="2">
        <f>+Tabla323[[#This Row],[BALANCE INICIAL]]*Tabla323[[#This Row],[PRECIO]]</f>
        <v>14000</v>
      </c>
      <c r="N737" s="2">
        <f>+Tabla323[[#This Row],[ENTRADAS]]*Tabla323[[#This Row],[PRECIO]]</f>
        <v>0</v>
      </c>
      <c r="O737" s="2">
        <f>+Tabla323[[#This Row],[SALIDAS]]*Tabla323[[#This Row],[PRECIO]]</f>
        <v>14000</v>
      </c>
      <c r="P737" s="2">
        <f>+Tabla323[[#This Row],[BALANCE INICIAL2]]+Tabla323[[#This Row],[ENTRADAS3]]-Tabla323[[#This Row],[SALIDAS4]]</f>
        <v>0</v>
      </c>
    </row>
    <row r="738" spans="1:16">
      <c r="A738" s="39" t="s">
        <v>28</v>
      </c>
      <c r="B738" s="40" t="s">
        <v>884</v>
      </c>
      <c r="C738" s="52" t="s">
        <v>74</v>
      </c>
      <c r="D738" t="s">
        <v>1121</v>
      </c>
      <c r="F738" s="55" t="s">
        <v>1345</v>
      </c>
      <c r="G738" s="9" t="s">
        <v>820</v>
      </c>
      <c r="H738">
        <v>0</v>
      </c>
      <c r="I738">
        <v>0</v>
      </c>
      <c r="J738" s="34">
        <v>0</v>
      </c>
      <c r="K738">
        <f>+Tabla323[[#This Row],[BALANCE INICIAL]]+Tabla323[[#This Row],[ENTRADAS]]-Tabla323[[#This Row],[SALIDAS]]</f>
        <v>0</v>
      </c>
      <c r="L738" s="2">
        <v>1750</v>
      </c>
      <c r="M738" s="2">
        <f>+Tabla323[[#This Row],[BALANCE INICIAL]]*Tabla323[[#This Row],[PRECIO]]</f>
        <v>0</v>
      </c>
      <c r="N738" s="2">
        <f>+Tabla323[[#This Row],[ENTRADAS]]*Tabla323[[#This Row],[PRECIO]]</f>
        <v>0</v>
      </c>
      <c r="O738" s="2">
        <f>+Tabla323[[#This Row],[SALIDAS]]*Tabla323[[#This Row],[PRECIO]]</f>
        <v>0</v>
      </c>
      <c r="P738" s="2">
        <f>+Tabla323[[#This Row],[BALANCE INICIAL2]]+Tabla323[[#This Row],[ENTRADAS3]]-Tabla323[[#This Row],[SALIDAS4]]</f>
        <v>0</v>
      </c>
    </row>
    <row r="739" spans="1:16">
      <c r="A739" s="39" t="s">
        <v>28</v>
      </c>
      <c r="B739" s="40" t="s">
        <v>884</v>
      </c>
      <c r="C739" s="52" t="s">
        <v>74</v>
      </c>
      <c r="D739" t="s">
        <v>1122</v>
      </c>
      <c r="F739" s="55" t="s">
        <v>1345</v>
      </c>
      <c r="G739" s="9" t="s">
        <v>820</v>
      </c>
      <c r="H739">
        <v>3</v>
      </c>
      <c r="I739">
        <v>0</v>
      </c>
      <c r="J739" s="34">
        <v>0</v>
      </c>
      <c r="K739">
        <f>+Tabla323[[#This Row],[BALANCE INICIAL]]+Tabla323[[#This Row],[ENTRADAS]]-Tabla323[[#This Row],[SALIDAS]]</f>
        <v>3</v>
      </c>
      <c r="L739" s="2">
        <v>1890</v>
      </c>
      <c r="M739" s="2">
        <f>+Tabla323[[#This Row],[BALANCE INICIAL]]*Tabla323[[#This Row],[PRECIO]]</f>
        <v>5670</v>
      </c>
      <c r="N739" s="2">
        <f>+Tabla323[[#This Row],[ENTRADAS]]*Tabla323[[#This Row],[PRECIO]]</f>
        <v>0</v>
      </c>
      <c r="O739" s="2">
        <f>+Tabla323[[#This Row],[SALIDAS]]*Tabla323[[#This Row],[PRECIO]]</f>
        <v>0</v>
      </c>
      <c r="P739" s="2">
        <f>+Tabla323[[#This Row],[BALANCE INICIAL2]]+Tabla323[[#This Row],[ENTRADAS3]]-Tabla323[[#This Row],[SALIDAS4]]</f>
        <v>5670</v>
      </c>
    </row>
    <row r="740" spans="1:16">
      <c r="A740" s="39" t="s">
        <v>28</v>
      </c>
      <c r="B740" s="40" t="s">
        <v>884</v>
      </c>
      <c r="C740" s="52" t="s">
        <v>74</v>
      </c>
      <c r="D740" t="s">
        <v>1188</v>
      </c>
      <c r="F740" s="55" t="s">
        <v>1345</v>
      </c>
      <c r="G740" s="9" t="s">
        <v>820</v>
      </c>
      <c r="H740">
        <v>2</v>
      </c>
      <c r="I740">
        <v>0</v>
      </c>
      <c r="J740" s="34">
        <v>0</v>
      </c>
      <c r="K740">
        <f>+Tabla323[[#This Row],[BALANCE INICIAL]]+Tabla323[[#This Row],[ENTRADAS]]-Tabla323[[#This Row],[SALIDAS]]</f>
        <v>2</v>
      </c>
      <c r="L740" s="2">
        <v>2155.7199999999998</v>
      </c>
      <c r="M740" s="2">
        <f>+Tabla323[[#This Row],[BALANCE INICIAL]]*Tabla323[[#This Row],[PRECIO]]</f>
        <v>4311.4399999999996</v>
      </c>
      <c r="N740" s="2">
        <f>+Tabla323[[#This Row],[ENTRADAS]]*Tabla323[[#This Row],[PRECIO]]</f>
        <v>0</v>
      </c>
      <c r="O740" s="2">
        <f>+Tabla323[[#This Row],[SALIDAS]]*Tabla323[[#This Row],[PRECIO]]</f>
        <v>0</v>
      </c>
      <c r="P740" s="2">
        <f>+Tabla323[[#This Row],[BALANCE INICIAL2]]+Tabla323[[#This Row],[ENTRADAS3]]-Tabla323[[#This Row],[SALIDAS4]]</f>
        <v>4311.4399999999996</v>
      </c>
    </row>
    <row r="741" spans="1:16">
      <c r="A741" s="39" t="s">
        <v>28</v>
      </c>
      <c r="B741" s="40" t="s">
        <v>884</v>
      </c>
      <c r="C741" s="52" t="s">
        <v>74</v>
      </c>
      <c r="D741" t="s">
        <v>1123</v>
      </c>
      <c r="F741" s="55" t="s">
        <v>1345</v>
      </c>
      <c r="G741" s="9" t="s">
        <v>820</v>
      </c>
      <c r="H741">
        <v>1</v>
      </c>
      <c r="I741">
        <v>0</v>
      </c>
      <c r="J741" s="34">
        <v>0</v>
      </c>
      <c r="K741">
        <f>+Tabla323[[#This Row],[BALANCE INICIAL]]+Tabla323[[#This Row],[ENTRADAS]]-Tabla323[[#This Row],[SALIDAS]]</f>
        <v>1</v>
      </c>
      <c r="L741" s="2">
        <v>1295</v>
      </c>
      <c r="M741" s="2">
        <f>+Tabla323[[#This Row],[BALANCE INICIAL]]*Tabla323[[#This Row],[PRECIO]]</f>
        <v>1295</v>
      </c>
      <c r="N741" s="2">
        <f>+Tabla323[[#This Row],[ENTRADAS]]*Tabla323[[#This Row],[PRECIO]]</f>
        <v>0</v>
      </c>
      <c r="O741" s="2">
        <f>+Tabla323[[#This Row],[SALIDAS]]*Tabla323[[#This Row],[PRECIO]]</f>
        <v>0</v>
      </c>
      <c r="P741" s="2">
        <f>+Tabla323[[#This Row],[BALANCE INICIAL2]]+Tabla323[[#This Row],[ENTRADAS3]]-Tabla323[[#This Row],[SALIDAS4]]</f>
        <v>1295</v>
      </c>
    </row>
    <row r="742" spans="1:16">
      <c r="A742" s="39" t="s">
        <v>28</v>
      </c>
      <c r="B742" s="40" t="s">
        <v>884</v>
      </c>
      <c r="C742" s="52" t="s">
        <v>74</v>
      </c>
      <c r="D742" t="s">
        <v>343</v>
      </c>
      <c r="F742" s="55" t="s">
        <v>1345</v>
      </c>
      <c r="G742" s="9" t="s">
        <v>820</v>
      </c>
      <c r="H742">
        <v>7</v>
      </c>
      <c r="I742">
        <v>0</v>
      </c>
      <c r="J742" s="34">
        <v>0</v>
      </c>
      <c r="K742">
        <f>+Tabla323[[#This Row],[BALANCE INICIAL]]+Tabla323[[#This Row],[ENTRADAS]]-Tabla323[[#This Row],[SALIDAS]]</f>
        <v>7</v>
      </c>
      <c r="L742" s="2">
        <v>23021</v>
      </c>
      <c r="M742" s="2">
        <f>+Tabla323[[#This Row],[BALANCE INICIAL]]*Tabla323[[#This Row],[PRECIO]]</f>
        <v>161147</v>
      </c>
      <c r="N742" s="2">
        <f>+Tabla323[[#This Row],[ENTRADAS]]*Tabla323[[#This Row],[PRECIO]]</f>
        <v>0</v>
      </c>
      <c r="O742" s="2">
        <f>+Tabla323[[#This Row],[SALIDAS]]*Tabla323[[#This Row],[PRECIO]]</f>
        <v>0</v>
      </c>
      <c r="P742" s="2">
        <f>+Tabla323[[#This Row],[BALANCE INICIAL2]]+Tabla323[[#This Row],[ENTRADAS3]]-Tabla323[[#This Row],[SALIDAS4]]</f>
        <v>161147</v>
      </c>
    </row>
    <row r="743" spans="1:16">
      <c r="A743" s="39" t="s">
        <v>28</v>
      </c>
      <c r="B743" s="40" t="s">
        <v>884</v>
      </c>
      <c r="C743" s="52" t="s">
        <v>74</v>
      </c>
      <c r="D743" t="s">
        <v>345</v>
      </c>
      <c r="F743" s="55" t="s">
        <v>1345</v>
      </c>
      <c r="G743" s="9" t="s">
        <v>842</v>
      </c>
      <c r="H743">
        <v>2</v>
      </c>
      <c r="I743">
        <v>0</v>
      </c>
      <c r="J743" s="34">
        <v>0</v>
      </c>
      <c r="K743">
        <f>+Tabla323[[#This Row],[BALANCE INICIAL]]+Tabla323[[#This Row],[ENTRADAS]]-Tabla323[[#This Row],[SALIDAS]]</f>
        <v>2</v>
      </c>
      <c r="L743" s="2">
        <v>1900</v>
      </c>
      <c r="M743" s="2">
        <f>+Tabla323[[#This Row],[BALANCE INICIAL]]*Tabla323[[#This Row],[PRECIO]]</f>
        <v>3800</v>
      </c>
      <c r="N743" s="2">
        <f>+Tabla323[[#This Row],[ENTRADAS]]*Tabla323[[#This Row],[PRECIO]]</f>
        <v>0</v>
      </c>
      <c r="O743" s="2">
        <f>+Tabla323[[#This Row],[SALIDAS]]*Tabla323[[#This Row],[PRECIO]]</f>
        <v>0</v>
      </c>
      <c r="P743" s="2">
        <f>+Tabla323[[#This Row],[BALANCE INICIAL2]]+Tabla323[[#This Row],[ENTRADAS3]]-Tabla323[[#This Row],[SALIDAS4]]</f>
        <v>3800</v>
      </c>
    </row>
    <row r="744" spans="1:16">
      <c r="A744" s="39" t="s">
        <v>28</v>
      </c>
      <c r="B744" s="40" t="s">
        <v>884</v>
      </c>
      <c r="C744" s="52" t="s">
        <v>74</v>
      </c>
      <c r="D744" t="s">
        <v>346</v>
      </c>
      <c r="F744" s="55" t="s">
        <v>1345</v>
      </c>
      <c r="G744" s="9" t="s">
        <v>820</v>
      </c>
      <c r="H744">
        <v>10</v>
      </c>
      <c r="I744">
        <v>0</v>
      </c>
      <c r="J744" s="34">
        <v>0</v>
      </c>
      <c r="K744">
        <f>+Tabla323[[#This Row],[BALANCE INICIAL]]+Tabla323[[#This Row],[ENTRADAS]]-Tabla323[[#This Row],[SALIDAS]]</f>
        <v>10</v>
      </c>
      <c r="L744" s="2">
        <v>1850</v>
      </c>
      <c r="M744" s="2">
        <f>+Tabla323[[#This Row],[BALANCE INICIAL]]*Tabla323[[#This Row],[PRECIO]]</f>
        <v>18500</v>
      </c>
      <c r="N744" s="2">
        <f>+Tabla323[[#This Row],[ENTRADAS]]*Tabla323[[#This Row],[PRECIO]]</f>
        <v>0</v>
      </c>
      <c r="O744" s="2">
        <f>+Tabla323[[#This Row],[SALIDAS]]*Tabla323[[#This Row],[PRECIO]]</f>
        <v>0</v>
      </c>
      <c r="P744" s="2">
        <f>+Tabla323[[#This Row],[BALANCE INICIAL2]]+Tabla323[[#This Row],[ENTRADAS3]]-Tabla323[[#This Row],[SALIDAS4]]</f>
        <v>18500</v>
      </c>
    </row>
    <row r="745" spans="1:16">
      <c r="A745" s="39" t="s">
        <v>23</v>
      </c>
      <c r="B745" s="40" t="s">
        <v>881</v>
      </c>
      <c r="C745" s="52" t="s">
        <v>882</v>
      </c>
      <c r="D745" t="s">
        <v>403</v>
      </c>
      <c r="F745" s="55" t="s">
        <v>1345</v>
      </c>
      <c r="G745" s="9" t="s">
        <v>820</v>
      </c>
      <c r="H745">
        <v>0</v>
      </c>
      <c r="I745">
        <v>0</v>
      </c>
      <c r="J745" s="34">
        <v>0</v>
      </c>
      <c r="K745">
        <f>+Tabla323[[#This Row],[BALANCE INICIAL]]+Tabla323[[#This Row],[ENTRADAS]]-Tabla323[[#This Row],[SALIDAS]]</f>
        <v>0</v>
      </c>
      <c r="L745" s="2">
        <v>1.18</v>
      </c>
      <c r="M745" s="2">
        <f>+Tabla323[[#This Row],[BALANCE INICIAL]]*Tabla323[[#This Row],[PRECIO]]</f>
        <v>0</v>
      </c>
      <c r="N745" s="2">
        <f>+Tabla323[[#This Row],[ENTRADAS]]*Tabla323[[#This Row],[PRECIO]]</f>
        <v>0</v>
      </c>
      <c r="O745" s="2">
        <f>+Tabla323[[#This Row],[SALIDAS]]*Tabla323[[#This Row],[PRECIO]]</f>
        <v>0</v>
      </c>
      <c r="P745" s="2">
        <f>+Tabla323[[#This Row],[BALANCE INICIAL2]]+Tabla323[[#This Row],[ENTRADAS3]]-Tabla323[[#This Row],[SALIDAS4]]</f>
        <v>0</v>
      </c>
    </row>
    <row r="746" spans="1:16">
      <c r="A746" s="39" t="s">
        <v>1424</v>
      </c>
      <c r="B746" s="40" t="s">
        <v>1425</v>
      </c>
      <c r="C746" s="52" t="s">
        <v>1426</v>
      </c>
      <c r="D746" t="s">
        <v>997</v>
      </c>
      <c r="E746" t="s">
        <v>998</v>
      </c>
      <c r="F746" s="55" t="s">
        <v>1345</v>
      </c>
      <c r="G746" s="9" t="s">
        <v>820</v>
      </c>
      <c r="H746">
        <v>0</v>
      </c>
      <c r="I746">
        <v>0</v>
      </c>
      <c r="J746" s="34">
        <v>0</v>
      </c>
      <c r="K746">
        <f>+Tabla323[[#This Row],[BALANCE INICIAL]]+Tabla323[[#This Row],[ENTRADAS]]-Tabla323[[#This Row],[SALIDAS]]</f>
        <v>0</v>
      </c>
      <c r="L746" s="2">
        <v>8.57</v>
      </c>
      <c r="M746" s="2">
        <f>+Tabla323[[#This Row],[BALANCE INICIAL]]*Tabla323[[#This Row],[PRECIO]]</f>
        <v>0</v>
      </c>
      <c r="N746" s="2">
        <f>+Tabla323[[#This Row],[ENTRADAS]]*Tabla323[[#This Row],[PRECIO]]</f>
        <v>0</v>
      </c>
      <c r="O746" s="2">
        <f>+Tabla323[[#This Row],[SALIDAS]]*Tabla323[[#This Row],[PRECIO]]</f>
        <v>0</v>
      </c>
      <c r="P746" s="2">
        <f>+Tabla323[[#This Row],[BALANCE INICIAL2]]+Tabla323[[#This Row],[ENTRADAS3]]-Tabla323[[#This Row],[SALIDAS4]]</f>
        <v>0</v>
      </c>
    </row>
    <row r="747" spans="1:16">
      <c r="A747" s="39" t="s">
        <v>1424</v>
      </c>
      <c r="B747" s="40" t="s">
        <v>1425</v>
      </c>
      <c r="C747" s="52" t="s">
        <v>1426</v>
      </c>
      <c r="D747" t="s">
        <v>404</v>
      </c>
      <c r="F747" s="55" t="s">
        <v>1345</v>
      </c>
      <c r="G747" s="9" t="s">
        <v>820</v>
      </c>
      <c r="H747">
        <v>0</v>
      </c>
      <c r="I747">
        <v>0</v>
      </c>
      <c r="J747" s="34">
        <v>0</v>
      </c>
      <c r="K747">
        <f>+Tabla323[[#This Row],[BALANCE INICIAL]]+Tabla323[[#This Row],[ENTRADAS]]-Tabla323[[#This Row],[SALIDAS]]</f>
        <v>0</v>
      </c>
      <c r="L747" s="2">
        <v>1</v>
      </c>
      <c r="M747" s="2">
        <f>+Tabla323[[#This Row],[BALANCE INICIAL]]*Tabla323[[#This Row],[PRECIO]]</f>
        <v>0</v>
      </c>
      <c r="N747" s="2">
        <f>+Tabla323[[#This Row],[ENTRADAS]]*Tabla323[[#This Row],[PRECIO]]</f>
        <v>0</v>
      </c>
      <c r="O747" s="2">
        <f>+Tabla323[[#This Row],[SALIDAS]]*Tabla323[[#This Row],[PRECIO]]</f>
        <v>0</v>
      </c>
      <c r="P747" s="2">
        <f>+Tabla323[[#This Row],[BALANCE INICIAL2]]+Tabla323[[#This Row],[ENTRADAS3]]-Tabla323[[#This Row],[SALIDAS4]]</f>
        <v>0</v>
      </c>
    </row>
    <row r="748" spans="1:16">
      <c r="A748" s="9" t="s">
        <v>29</v>
      </c>
      <c r="B748" s="47" t="s">
        <v>878</v>
      </c>
      <c r="C748" s="50" t="s">
        <v>102</v>
      </c>
      <c r="D748" t="s">
        <v>636</v>
      </c>
      <c r="F748" s="55" t="s">
        <v>1345</v>
      </c>
      <c r="G748" s="9" t="s">
        <v>834</v>
      </c>
      <c r="H748">
        <v>10</v>
      </c>
      <c r="I748">
        <v>0</v>
      </c>
      <c r="J748" s="34">
        <v>0</v>
      </c>
      <c r="K748">
        <f>+Tabla323[[#This Row],[BALANCE INICIAL]]+Tabla323[[#This Row],[ENTRADAS]]-Tabla323[[#This Row],[SALIDAS]]</f>
        <v>10</v>
      </c>
      <c r="L748" s="2">
        <v>73</v>
      </c>
      <c r="M748" s="2">
        <f>+Tabla323[[#This Row],[BALANCE INICIAL]]*Tabla323[[#This Row],[PRECIO]]</f>
        <v>730</v>
      </c>
      <c r="N748" s="2">
        <f>+Tabla323[[#This Row],[ENTRADAS]]*Tabla323[[#This Row],[PRECIO]]</f>
        <v>0</v>
      </c>
      <c r="O748" s="2">
        <f>+Tabla323[[#This Row],[SALIDAS]]*Tabla323[[#This Row],[PRECIO]]</f>
        <v>0</v>
      </c>
      <c r="P748" s="2">
        <f>+Tabla323[[#This Row],[BALANCE INICIAL2]]+Tabla323[[#This Row],[ENTRADAS3]]-Tabla323[[#This Row],[SALIDAS4]]</f>
        <v>730</v>
      </c>
    </row>
    <row r="749" spans="1:16">
      <c r="A749" s="39" t="s">
        <v>37</v>
      </c>
      <c r="B749" s="40" t="s">
        <v>886</v>
      </c>
      <c r="C749" s="52" t="s">
        <v>83</v>
      </c>
      <c r="D749" t="s">
        <v>1197</v>
      </c>
      <c r="F749" s="55" t="s">
        <v>1345</v>
      </c>
      <c r="G749" s="9" t="s">
        <v>820</v>
      </c>
      <c r="H749">
        <v>1</v>
      </c>
      <c r="I749">
        <v>0</v>
      </c>
      <c r="J749" s="34">
        <v>0</v>
      </c>
      <c r="K749">
        <f>+Tabla323[[#This Row],[BALANCE INICIAL]]+Tabla323[[#This Row],[ENTRADAS]]-Tabla323[[#This Row],[SALIDAS]]</f>
        <v>1</v>
      </c>
      <c r="L749" s="2">
        <v>510</v>
      </c>
      <c r="M749" s="2">
        <f>+Tabla323[[#This Row],[BALANCE INICIAL]]*Tabla323[[#This Row],[PRECIO]]</f>
        <v>510</v>
      </c>
      <c r="N749" s="2">
        <f>+Tabla323[[#This Row],[ENTRADAS]]*Tabla323[[#This Row],[PRECIO]]</f>
        <v>0</v>
      </c>
      <c r="O749" s="2">
        <f>+Tabla323[[#This Row],[SALIDAS]]*Tabla323[[#This Row],[PRECIO]]</f>
        <v>0</v>
      </c>
      <c r="P749" s="2">
        <f>+Tabla323[[#This Row],[BALANCE INICIAL2]]+Tabla323[[#This Row],[ENTRADAS3]]-Tabla323[[#This Row],[SALIDAS4]]</f>
        <v>510</v>
      </c>
    </row>
    <row r="750" spans="1:16">
      <c r="A750" s="9" t="s">
        <v>29</v>
      </c>
      <c r="B750" s="47" t="s">
        <v>878</v>
      </c>
      <c r="C750" s="50" t="s">
        <v>102</v>
      </c>
      <c r="D750" t="s">
        <v>812</v>
      </c>
      <c r="F750" s="55" t="s">
        <v>1345</v>
      </c>
      <c r="G750" s="9" t="s">
        <v>820</v>
      </c>
      <c r="H750">
        <v>5</v>
      </c>
      <c r="I750">
        <v>0</v>
      </c>
      <c r="J750" s="34">
        <v>0</v>
      </c>
      <c r="K750">
        <f>+Tabla323[[#This Row],[BALANCE INICIAL]]+Tabla323[[#This Row],[ENTRADAS]]-Tabla323[[#This Row],[SALIDAS]]</f>
        <v>5</v>
      </c>
      <c r="L750" s="2">
        <v>95</v>
      </c>
      <c r="M750" s="2">
        <f>+Tabla323[[#This Row],[BALANCE INICIAL]]*Tabla323[[#This Row],[PRECIO]]</f>
        <v>475</v>
      </c>
      <c r="N750" s="2">
        <f>+Tabla323[[#This Row],[ENTRADAS]]*Tabla323[[#This Row],[PRECIO]]</f>
        <v>0</v>
      </c>
      <c r="O750" s="2">
        <f>+Tabla323[[#This Row],[SALIDAS]]*Tabla323[[#This Row],[PRECIO]]</f>
        <v>0</v>
      </c>
      <c r="P750" s="2">
        <f>+Tabla323[[#This Row],[BALANCE INICIAL2]]+Tabla323[[#This Row],[ENTRADAS3]]-Tabla323[[#This Row],[SALIDAS4]]</f>
        <v>475</v>
      </c>
    </row>
    <row r="751" spans="1:16">
      <c r="A751" s="39" t="s">
        <v>48</v>
      </c>
      <c r="B751" s="40" t="s">
        <v>886</v>
      </c>
      <c r="C751" s="52" t="s">
        <v>1380</v>
      </c>
      <c r="D751" t="s">
        <v>1196</v>
      </c>
      <c r="F751" s="55" t="s">
        <v>1345</v>
      </c>
      <c r="G751" s="9" t="s">
        <v>820</v>
      </c>
      <c r="H751">
        <v>0</v>
      </c>
      <c r="I751">
        <v>0</v>
      </c>
      <c r="J751" s="34">
        <v>0</v>
      </c>
      <c r="K751">
        <f>+Tabla323[[#This Row],[BALANCE INICIAL]]+Tabla323[[#This Row],[ENTRADAS]]-Tabla323[[#This Row],[SALIDAS]]</f>
        <v>0</v>
      </c>
      <c r="L751" s="2">
        <v>2616.63</v>
      </c>
      <c r="M751" s="2">
        <f>+Tabla323[[#This Row],[BALANCE INICIAL]]*Tabla323[[#This Row],[PRECIO]]</f>
        <v>0</v>
      </c>
      <c r="N751" s="2">
        <f>+Tabla323[[#This Row],[ENTRADAS]]*Tabla323[[#This Row],[PRECIO]]</f>
        <v>0</v>
      </c>
      <c r="O751" s="2">
        <f>+Tabla323[[#This Row],[SALIDAS]]*Tabla323[[#This Row],[PRECIO]]</f>
        <v>0</v>
      </c>
      <c r="P751" s="2">
        <f>+Tabla323[[#This Row],[BALANCE INICIAL2]]+Tabla323[[#This Row],[ENTRADAS3]]-Tabla323[[#This Row],[SALIDAS4]]</f>
        <v>0</v>
      </c>
    </row>
    <row r="752" spans="1:16">
      <c r="A752" s="39" t="s">
        <v>59</v>
      </c>
      <c r="B752" s="40" t="s">
        <v>880</v>
      </c>
      <c r="C752" s="52" t="s">
        <v>107</v>
      </c>
      <c r="D752" t="s">
        <v>811</v>
      </c>
      <c r="F752" s="55" t="s">
        <v>1345</v>
      </c>
      <c r="G752" s="9" t="s">
        <v>820</v>
      </c>
      <c r="H752">
        <v>2</v>
      </c>
      <c r="I752">
        <v>0</v>
      </c>
      <c r="J752" s="34">
        <v>0</v>
      </c>
      <c r="K752">
        <f>+Tabla323[[#This Row],[BALANCE INICIAL]]+Tabla323[[#This Row],[ENTRADAS]]-Tabla323[[#This Row],[SALIDAS]]</f>
        <v>2</v>
      </c>
      <c r="L752" s="2">
        <v>525</v>
      </c>
      <c r="M752" s="2">
        <f>+Tabla323[[#This Row],[BALANCE INICIAL]]*Tabla323[[#This Row],[PRECIO]]</f>
        <v>1050</v>
      </c>
      <c r="N752" s="2">
        <f>+Tabla323[[#This Row],[ENTRADAS]]*Tabla323[[#This Row],[PRECIO]]</f>
        <v>0</v>
      </c>
      <c r="O752" s="2">
        <f>+Tabla323[[#This Row],[SALIDAS]]*Tabla323[[#This Row],[PRECIO]]</f>
        <v>0</v>
      </c>
      <c r="P752" s="2">
        <f>+Tabla323[[#This Row],[BALANCE INICIAL2]]+Tabla323[[#This Row],[ENTRADAS3]]-Tabla323[[#This Row],[SALIDAS4]]</f>
        <v>1050</v>
      </c>
    </row>
    <row r="753" spans="1:16">
      <c r="A753" s="39" t="s">
        <v>1130</v>
      </c>
      <c r="B753" s="40" t="s">
        <v>894</v>
      </c>
      <c r="C753" s="52" t="s">
        <v>1131</v>
      </c>
      <c r="D753" t="s">
        <v>135</v>
      </c>
      <c r="F753" s="55" t="s">
        <v>1345</v>
      </c>
      <c r="G753" s="9" t="s">
        <v>820</v>
      </c>
      <c r="H753">
        <v>0</v>
      </c>
      <c r="I753">
        <v>0</v>
      </c>
      <c r="J753" s="34">
        <v>0</v>
      </c>
      <c r="K753">
        <f>+Tabla323[[#This Row],[BALANCE INICIAL]]+Tabla323[[#This Row],[ENTRADAS]]-Tabla323[[#This Row],[SALIDAS]]</f>
        <v>0</v>
      </c>
      <c r="L753" s="2">
        <v>350</v>
      </c>
      <c r="M753" s="2">
        <f>+Tabla323[[#This Row],[BALANCE INICIAL]]*Tabla323[[#This Row],[PRECIO]]</f>
        <v>0</v>
      </c>
      <c r="N753" s="2">
        <f>+Tabla323[[#This Row],[ENTRADAS]]*Tabla323[[#This Row],[PRECIO]]</f>
        <v>0</v>
      </c>
      <c r="O753" s="2">
        <f>+Tabla323[[#This Row],[SALIDAS]]*Tabla323[[#This Row],[PRECIO]]</f>
        <v>0</v>
      </c>
      <c r="P753" s="2">
        <f>+Tabla323[[#This Row],[BALANCE INICIAL2]]+Tabla323[[#This Row],[ENTRADAS3]]-Tabla323[[#This Row],[SALIDAS4]]</f>
        <v>0</v>
      </c>
    </row>
    <row r="754" spans="1:16">
      <c r="A754" s="39" t="s">
        <v>1130</v>
      </c>
      <c r="B754" s="40" t="s">
        <v>894</v>
      </c>
      <c r="C754" s="52" t="s">
        <v>1131</v>
      </c>
      <c r="D754" t="s">
        <v>1126</v>
      </c>
      <c r="E754" t="s">
        <v>1129</v>
      </c>
      <c r="F754" s="55" t="s">
        <v>1345</v>
      </c>
      <c r="G754" s="9" t="s">
        <v>820</v>
      </c>
      <c r="H754">
        <v>10</v>
      </c>
      <c r="I754">
        <v>0</v>
      </c>
      <c r="J754" s="34">
        <v>0</v>
      </c>
      <c r="K754">
        <f>+Tabla323[[#This Row],[BALANCE INICIAL]]+Tabla323[[#This Row],[ENTRADAS]]-Tabla323[[#This Row],[SALIDAS]]</f>
        <v>10</v>
      </c>
      <c r="L754" s="2">
        <v>600</v>
      </c>
      <c r="M754" s="2">
        <f>+Tabla323[[#This Row],[BALANCE INICIAL]]*Tabla323[[#This Row],[PRECIO]]</f>
        <v>6000</v>
      </c>
      <c r="N754" s="2">
        <f>+Tabla323[[#This Row],[ENTRADAS]]*Tabla323[[#This Row],[PRECIO]]</f>
        <v>0</v>
      </c>
      <c r="O754" s="2">
        <f>+Tabla323[[#This Row],[SALIDAS]]*Tabla323[[#This Row],[PRECIO]]</f>
        <v>0</v>
      </c>
      <c r="P754" s="2">
        <f>+Tabla323[[#This Row],[BALANCE INICIAL2]]+Tabla323[[#This Row],[ENTRADAS3]]-Tabla323[[#This Row],[SALIDAS4]]</f>
        <v>6000</v>
      </c>
    </row>
    <row r="755" spans="1:16">
      <c r="A755" s="39" t="s">
        <v>1130</v>
      </c>
      <c r="B755" s="40" t="s">
        <v>894</v>
      </c>
      <c r="C755" s="52" t="s">
        <v>1131</v>
      </c>
      <c r="D755" t="s">
        <v>1127</v>
      </c>
      <c r="E755" t="s">
        <v>1129</v>
      </c>
      <c r="F755" s="55" t="s">
        <v>1345</v>
      </c>
      <c r="G755" s="9" t="s">
        <v>820</v>
      </c>
      <c r="H755">
        <v>5</v>
      </c>
      <c r="I755">
        <v>0</v>
      </c>
      <c r="J755" s="34">
        <v>0</v>
      </c>
      <c r="K755">
        <f>+Tabla323[[#This Row],[BALANCE INICIAL]]+Tabla323[[#This Row],[ENTRADAS]]-Tabla323[[#This Row],[SALIDAS]]</f>
        <v>5</v>
      </c>
      <c r="L755" s="2">
        <v>600</v>
      </c>
      <c r="M755" s="2">
        <f>+Tabla323[[#This Row],[BALANCE INICIAL]]*Tabla323[[#This Row],[PRECIO]]</f>
        <v>3000</v>
      </c>
      <c r="N755" s="2">
        <f>+Tabla323[[#This Row],[ENTRADAS]]*Tabla323[[#This Row],[PRECIO]]</f>
        <v>0</v>
      </c>
      <c r="O755" s="2">
        <f>+Tabla323[[#This Row],[SALIDAS]]*Tabla323[[#This Row],[PRECIO]]</f>
        <v>0</v>
      </c>
      <c r="P755" s="2">
        <f>+Tabla323[[#This Row],[BALANCE INICIAL2]]+Tabla323[[#This Row],[ENTRADAS3]]-Tabla323[[#This Row],[SALIDAS4]]</f>
        <v>3000</v>
      </c>
    </row>
    <row r="756" spans="1:16">
      <c r="A756" s="39" t="s">
        <v>1130</v>
      </c>
      <c r="B756" s="40" t="s">
        <v>894</v>
      </c>
      <c r="C756" s="52" t="s">
        <v>1131</v>
      </c>
      <c r="D756" t="s">
        <v>1128</v>
      </c>
      <c r="E756" t="s">
        <v>1129</v>
      </c>
      <c r="F756" s="55" t="s">
        <v>1345</v>
      </c>
      <c r="G756" s="9" t="s">
        <v>820</v>
      </c>
      <c r="H756">
        <v>10</v>
      </c>
      <c r="I756">
        <v>0</v>
      </c>
      <c r="J756" s="34">
        <v>0</v>
      </c>
      <c r="K756">
        <f>+Tabla323[[#This Row],[BALANCE INICIAL]]+Tabla323[[#This Row],[ENTRADAS]]-Tabla323[[#This Row],[SALIDAS]]</f>
        <v>10</v>
      </c>
      <c r="L756" s="2">
        <v>600</v>
      </c>
      <c r="M756" s="2">
        <f>+Tabla323[[#This Row],[BALANCE INICIAL]]*Tabla323[[#This Row],[PRECIO]]</f>
        <v>6000</v>
      </c>
      <c r="N756" s="2">
        <f>+Tabla323[[#This Row],[ENTRADAS]]*Tabla323[[#This Row],[PRECIO]]</f>
        <v>0</v>
      </c>
      <c r="O756" s="2">
        <f>+Tabla323[[#This Row],[SALIDAS]]*Tabla323[[#This Row],[PRECIO]]</f>
        <v>0</v>
      </c>
      <c r="P756" s="2">
        <f>+Tabla323[[#This Row],[BALANCE INICIAL2]]+Tabla323[[#This Row],[ENTRADAS3]]-Tabla323[[#This Row],[SALIDAS4]]</f>
        <v>6000</v>
      </c>
    </row>
    <row r="757" spans="1:16">
      <c r="A757" s="39" t="s">
        <v>1130</v>
      </c>
      <c r="B757" s="40" t="s">
        <v>894</v>
      </c>
      <c r="C757" s="52" t="s">
        <v>1131</v>
      </c>
      <c r="D757" t="s">
        <v>149</v>
      </c>
      <c r="F757" s="55" t="s">
        <v>1345</v>
      </c>
      <c r="G757" s="9" t="s">
        <v>820</v>
      </c>
      <c r="H757">
        <v>0</v>
      </c>
      <c r="I757">
        <v>0</v>
      </c>
      <c r="J757" s="34">
        <v>0</v>
      </c>
      <c r="K757">
        <f>+Tabla323[[#This Row],[BALANCE INICIAL]]+Tabla323[[#This Row],[ENTRADAS]]-Tabla323[[#This Row],[SALIDAS]]</f>
        <v>0</v>
      </c>
      <c r="L757" s="2">
        <v>400</v>
      </c>
      <c r="M757" s="2">
        <f>+Tabla323[[#This Row],[BALANCE INICIAL]]*Tabla323[[#This Row],[PRECIO]]</f>
        <v>0</v>
      </c>
      <c r="N757" s="2">
        <f>+Tabla323[[#This Row],[ENTRADAS]]*Tabla323[[#This Row],[PRECIO]]</f>
        <v>0</v>
      </c>
      <c r="O757" s="2">
        <f>+Tabla323[[#This Row],[SALIDAS]]*Tabla323[[#This Row],[PRECIO]]</f>
        <v>0</v>
      </c>
      <c r="P757" s="2">
        <f>+Tabla323[[#This Row],[BALANCE INICIAL2]]+Tabla323[[#This Row],[ENTRADAS3]]-Tabla323[[#This Row],[SALIDAS4]]</f>
        <v>0</v>
      </c>
    </row>
    <row r="758" spans="1:16">
      <c r="A758" s="39" t="s">
        <v>34</v>
      </c>
      <c r="B758" s="40" t="s">
        <v>877</v>
      </c>
      <c r="C758" s="52" t="s">
        <v>80</v>
      </c>
      <c r="D758" t="s">
        <v>452</v>
      </c>
      <c r="F758" s="55" t="s">
        <v>1345</v>
      </c>
      <c r="G758" s="9" t="s">
        <v>862</v>
      </c>
      <c r="H758">
        <v>200</v>
      </c>
      <c r="I758">
        <v>0</v>
      </c>
      <c r="J758" s="34">
        <v>0</v>
      </c>
      <c r="K758">
        <f>+Tabla323[[#This Row],[BALANCE INICIAL]]+Tabla323[[#This Row],[ENTRADAS]]-Tabla323[[#This Row],[SALIDAS]]</f>
        <v>200</v>
      </c>
      <c r="L758" s="2">
        <v>890</v>
      </c>
      <c r="M758" s="2">
        <f>+Tabla323[[#This Row],[BALANCE INICIAL]]*Tabla323[[#This Row],[PRECIO]]</f>
        <v>178000</v>
      </c>
      <c r="N758" s="2">
        <f>+Tabla323[[#This Row],[ENTRADAS]]*Tabla323[[#This Row],[PRECIO]]</f>
        <v>0</v>
      </c>
      <c r="O758" s="2">
        <f>+Tabla323[[#This Row],[SALIDAS]]*Tabla323[[#This Row],[PRECIO]]</f>
        <v>0</v>
      </c>
      <c r="P758" s="2">
        <f>+Tabla323[[#This Row],[BALANCE INICIAL2]]+Tabla323[[#This Row],[ENTRADAS3]]-Tabla323[[#This Row],[SALIDAS4]]</f>
        <v>178000</v>
      </c>
    </row>
    <row r="759" spans="1:16">
      <c r="A759" s="39" t="s">
        <v>34</v>
      </c>
      <c r="B759" s="40" t="s">
        <v>877</v>
      </c>
      <c r="C759" s="52" t="s">
        <v>80</v>
      </c>
      <c r="D759" t="s">
        <v>450</v>
      </c>
      <c r="F759" s="55" t="s">
        <v>1345</v>
      </c>
      <c r="G759" s="9" t="s">
        <v>820</v>
      </c>
      <c r="H759">
        <v>3</v>
      </c>
      <c r="I759">
        <v>0</v>
      </c>
      <c r="J759" s="34">
        <v>0</v>
      </c>
      <c r="K759">
        <f>+Tabla323[[#This Row],[BALANCE INICIAL]]+Tabla323[[#This Row],[ENTRADAS]]-Tabla323[[#This Row],[SALIDAS]]</f>
        <v>3</v>
      </c>
      <c r="L759" s="2">
        <v>426.17</v>
      </c>
      <c r="M759" s="2">
        <f>+Tabla323[[#This Row],[BALANCE INICIAL]]*Tabla323[[#This Row],[PRECIO]]</f>
        <v>1278.51</v>
      </c>
      <c r="N759" s="2">
        <f>+Tabla323[[#This Row],[ENTRADAS]]*Tabla323[[#This Row],[PRECIO]]</f>
        <v>0</v>
      </c>
      <c r="O759" s="2">
        <f>+Tabla323[[#This Row],[SALIDAS]]*Tabla323[[#This Row],[PRECIO]]</f>
        <v>0</v>
      </c>
      <c r="P759" s="2">
        <f>+Tabla323[[#This Row],[BALANCE INICIAL2]]+Tabla323[[#This Row],[ENTRADAS3]]-Tabla323[[#This Row],[SALIDAS4]]</f>
        <v>1278.51</v>
      </c>
    </row>
    <row r="760" spans="1:16">
      <c r="A760" s="39" t="s">
        <v>34</v>
      </c>
      <c r="B760" s="40" t="s">
        <v>877</v>
      </c>
      <c r="C760" s="52" t="s">
        <v>80</v>
      </c>
      <c r="D760" t="s">
        <v>451</v>
      </c>
      <c r="F760" s="55" t="s">
        <v>1345</v>
      </c>
      <c r="G760" s="9" t="s">
        <v>820</v>
      </c>
      <c r="H760">
        <v>6</v>
      </c>
      <c r="I760">
        <v>0</v>
      </c>
      <c r="J760" s="34">
        <v>0</v>
      </c>
      <c r="K760">
        <f>+Tabla323[[#This Row],[BALANCE INICIAL]]+Tabla323[[#This Row],[ENTRADAS]]-Tabla323[[#This Row],[SALIDAS]]</f>
        <v>6</v>
      </c>
      <c r="L760" s="2">
        <v>230</v>
      </c>
      <c r="M760" s="2">
        <f>+Tabla323[[#This Row],[BALANCE INICIAL]]*Tabla323[[#This Row],[PRECIO]]</f>
        <v>1380</v>
      </c>
      <c r="N760" s="2">
        <f>+Tabla323[[#This Row],[ENTRADAS]]*Tabla323[[#This Row],[PRECIO]]</f>
        <v>0</v>
      </c>
      <c r="O760" s="2">
        <f>+Tabla323[[#This Row],[SALIDAS]]*Tabla323[[#This Row],[PRECIO]]</f>
        <v>0</v>
      </c>
      <c r="P760" s="2">
        <f>+Tabla323[[#This Row],[BALANCE INICIAL2]]+Tabla323[[#This Row],[ENTRADAS3]]-Tabla323[[#This Row],[SALIDAS4]]</f>
        <v>1380</v>
      </c>
    </row>
    <row r="761" spans="1:16">
      <c r="A761" s="39" t="s">
        <v>34</v>
      </c>
      <c r="B761" s="40" t="s">
        <v>877</v>
      </c>
      <c r="C761" s="52" t="s">
        <v>80</v>
      </c>
      <c r="D761" t="s">
        <v>1461</v>
      </c>
      <c r="F761" s="55" t="s">
        <v>1345</v>
      </c>
      <c r="G761" s="9" t="s">
        <v>820</v>
      </c>
      <c r="H761">
        <v>12</v>
      </c>
      <c r="I761">
        <v>0</v>
      </c>
      <c r="J761" s="34">
        <v>0</v>
      </c>
      <c r="K761">
        <f>+Tabla323[[#This Row],[BALANCE INICIAL]]+Tabla323[[#This Row],[ENTRADAS]]-Tabla323[[#This Row],[SALIDAS]]</f>
        <v>12</v>
      </c>
      <c r="L761" s="2">
        <v>25.37</v>
      </c>
      <c r="M761" s="2">
        <f>+Tabla323[[#This Row],[BALANCE INICIAL]]*Tabla323[[#This Row],[PRECIO]]</f>
        <v>304.44</v>
      </c>
      <c r="N761" s="2">
        <f>+Tabla323[[#This Row],[ENTRADAS]]*Tabla323[[#This Row],[PRECIO]]</f>
        <v>0</v>
      </c>
      <c r="O761" s="2">
        <f>+Tabla323[[#This Row],[SALIDAS]]*Tabla323[[#This Row],[PRECIO]]</f>
        <v>0</v>
      </c>
      <c r="P761" s="2">
        <f>+Tabla323[[#This Row],[BALANCE INICIAL2]]+Tabla323[[#This Row],[ENTRADAS3]]-Tabla323[[#This Row],[SALIDAS4]]</f>
        <v>304.44</v>
      </c>
    </row>
    <row r="762" spans="1:16">
      <c r="A762" s="39" t="s">
        <v>34</v>
      </c>
      <c r="B762" s="40" t="s">
        <v>877</v>
      </c>
      <c r="C762" s="52" t="s">
        <v>80</v>
      </c>
      <c r="D762" t="s">
        <v>1462</v>
      </c>
      <c r="F762" s="55" t="s">
        <v>1345</v>
      </c>
      <c r="G762" s="9" t="s">
        <v>820</v>
      </c>
      <c r="H762">
        <v>12</v>
      </c>
      <c r="I762">
        <v>0</v>
      </c>
      <c r="J762" s="34">
        <v>0</v>
      </c>
      <c r="K762">
        <f>+Tabla323[[#This Row],[BALANCE INICIAL]]+Tabla323[[#This Row],[ENTRADAS]]-Tabla323[[#This Row],[SALIDAS]]</f>
        <v>12</v>
      </c>
      <c r="L762" s="2">
        <v>227.75</v>
      </c>
      <c r="M762" s="2">
        <f>+Tabla323[[#This Row],[BALANCE INICIAL]]*Tabla323[[#This Row],[PRECIO]]</f>
        <v>2733</v>
      </c>
      <c r="N762" s="2">
        <f>+Tabla323[[#This Row],[ENTRADAS]]*Tabla323[[#This Row],[PRECIO]]</f>
        <v>0</v>
      </c>
      <c r="O762" s="2">
        <f>+Tabla323[[#This Row],[SALIDAS]]*Tabla323[[#This Row],[PRECIO]]</f>
        <v>0</v>
      </c>
      <c r="P762" s="2">
        <f>+Tabla323[[#This Row],[BALANCE INICIAL2]]+Tabla323[[#This Row],[ENTRADAS3]]-Tabla323[[#This Row],[SALIDAS4]]</f>
        <v>2733</v>
      </c>
    </row>
    <row r="763" spans="1:16">
      <c r="A763" s="39" t="s">
        <v>24</v>
      </c>
      <c r="B763" s="40" t="s">
        <v>875</v>
      </c>
      <c r="C763" s="52" t="s">
        <v>64</v>
      </c>
      <c r="D763" t="s">
        <v>405</v>
      </c>
      <c r="F763" s="55" t="s">
        <v>1345</v>
      </c>
      <c r="G763" s="9" t="s">
        <v>820</v>
      </c>
      <c r="H763">
        <v>50</v>
      </c>
      <c r="I763">
        <v>0</v>
      </c>
      <c r="J763" s="34">
        <v>0</v>
      </c>
      <c r="K763">
        <f>+Tabla323[[#This Row],[BALANCE INICIAL]]+Tabla323[[#This Row],[ENTRADAS]]-Tabla323[[#This Row],[SALIDAS]]</f>
        <v>50</v>
      </c>
      <c r="L763" s="2">
        <v>73.099999999999994</v>
      </c>
      <c r="M763" s="2">
        <f>+Tabla323[[#This Row],[BALANCE INICIAL]]*Tabla323[[#This Row],[PRECIO]]</f>
        <v>3654.9999999999995</v>
      </c>
      <c r="N763" s="2">
        <f>+Tabla323[[#This Row],[ENTRADAS]]*Tabla323[[#This Row],[PRECIO]]</f>
        <v>0</v>
      </c>
      <c r="O763" s="2">
        <f>+Tabla323[[#This Row],[SALIDAS]]*Tabla323[[#This Row],[PRECIO]]</f>
        <v>0</v>
      </c>
      <c r="P763" s="2">
        <f>+Tabla323[[#This Row],[BALANCE INICIAL2]]+Tabla323[[#This Row],[ENTRADAS3]]-Tabla323[[#This Row],[SALIDAS4]]</f>
        <v>3654.9999999999995</v>
      </c>
    </row>
    <row r="764" spans="1:16">
      <c r="A764" s="39" t="s">
        <v>34</v>
      </c>
      <c r="B764" s="40" t="s">
        <v>877</v>
      </c>
      <c r="C764" s="52" t="s">
        <v>80</v>
      </c>
      <c r="D764" t="s">
        <v>1189</v>
      </c>
      <c r="F764" s="55" t="s">
        <v>1345</v>
      </c>
      <c r="G764" s="9" t="s">
        <v>820</v>
      </c>
      <c r="H764">
        <v>50</v>
      </c>
      <c r="I764">
        <v>0</v>
      </c>
      <c r="J764" s="34">
        <v>0</v>
      </c>
      <c r="K764">
        <f>+Tabla323[[#This Row],[BALANCE INICIAL]]+Tabla323[[#This Row],[ENTRADAS]]-Tabla323[[#This Row],[SALIDAS]]</f>
        <v>50</v>
      </c>
      <c r="L764" s="2">
        <v>70.510000000000005</v>
      </c>
      <c r="M764" s="2">
        <f>+Tabla323[[#This Row],[BALANCE INICIAL]]*Tabla323[[#This Row],[PRECIO]]</f>
        <v>3525.5000000000005</v>
      </c>
      <c r="N764" s="2">
        <f>+Tabla323[[#This Row],[ENTRADAS]]*Tabla323[[#This Row],[PRECIO]]</f>
        <v>0</v>
      </c>
      <c r="O764" s="2">
        <f>+Tabla323[[#This Row],[SALIDAS]]*Tabla323[[#This Row],[PRECIO]]</f>
        <v>0</v>
      </c>
      <c r="P764" s="2">
        <f>+Tabla323[[#This Row],[BALANCE INICIAL2]]+Tabla323[[#This Row],[ENTRADAS3]]-Tabla323[[#This Row],[SALIDAS4]]</f>
        <v>3525.5000000000005</v>
      </c>
    </row>
    <row r="765" spans="1:16" ht="16.5" customHeight="1">
      <c r="A765" s="39" t="s">
        <v>34</v>
      </c>
      <c r="B765" s="40" t="s">
        <v>877</v>
      </c>
      <c r="C765" s="52" t="s">
        <v>80</v>
      </c>
      <c r="D765" t="s">
        <v>1190</v>
      </c>
      <c r="F765" s="55" t="s">
        <v>1345</v>
      </c>
      <c r="G765" s="9" t="s">
        <v>820</v>
      </c>
      <c r="H765">
        <v>50</v>
      </c>
      <c r="I765">
        <v>0</v>
      </c>
      <c r="J765" s="34">
        <v>0</v>
      </c>
      <c r="K765">
        <f>+Tabla323[[#This Row],[BALANCE INICIAL]]+Tabla323[[#This Row],[ENTRADAS]]-Tabla323[[#This Row],[SALIDAS]]</f>
        <v>50</v>
      </c>
      <c r="L765" s="2">
        <v>196.34</v>
      </c>
      <c r="M765" s="2">
        <f>+Tabla323[[#This Row],[BALANCE INICIAL]]*Tabla323[[#This Row],[PRECIO]]</f>
        <v>9817</v>
      </c>
      <c r="N765" s="2">
        <f>+Tabla323[[#This Row],[ENTRADAS]]*Tabla323[[#This Row],[PRECIO]]</f>
        <v>0</v>
      </c>
      <c r="O765" s="2">
        <f>+Tabla323[[#This Row],[SALIDAS]]*Tabla323[[#This Row],[PRECIO]]</f>
        <v>0</v>
      </c>
      <c r="P765" s="2">
        <f>+Tabla323[[#This Row],[BALANCE INICIAL2]]+Tabla323[[#This Row],[ENTRADAS3]]-Tabla323[[#This Row],[SALIDAS4]]</f>
        <v>9817</v>
      </c>
    </row>
    <row r="766" spans="1:16">
      <c r="A766" s="39" t="s">
        <v>24</v>
      </c>
      <c r="B766" s="40" t="s">
        <v>875</v>
      </c>
      <c r="C766" s="52" t="s">
        <v>64</v>
      </c>
      <c r="D766" t="s">
        <v>406</v>
      </c>
      <c r="F766" s="55" t="s">
        <v>1345</v>
      </c>
      <c r="G766" s="9" t="s">
        <v>820</v>
      </c>
      <c r="H766">
        <v>19</v>
      </c>
      <c r="I766">
        <v>0</v>
      </c>
      <c r="J766" s="34">
        <v>2</v>
      </c>
      <c r="K766">
        <f>+Tabla323[[#This Row],[BALANCE INICIAL]]+Tabla323[[#This Row],[ENTRADAS]]-Tabla323[[#This Row],[SALIDAS]]</f>
        <v>17</v>
      </c>
      <c r="L766" s="2">
        <v>146</v>
      </c>
      <c r="M766" s="2">
        <f>+Tabla323[[#This Row],[BALANCE INICIAL]]*Tabla323[[#This Row],[PRECIO]]</f>
        <v>2774</v>
      </c>
      <c r="N766" s="2">
        <f>+Tabla323[[#This Row],[ENTRADAS]]*Tabla323[[#This Row],[PRECIO]]</f>
        <v>0</v>
      </c>
      <c r="O766" s="2">
        <f>+Tabla323[[#This Row],[SALIDAS]]*Tabla323[[#This Row],[PRECIO]]</f>
        <v>292</v>
      </c>
      <c r="P766" s="2">
        <f>+Tabla323[[#This Row],[BALANCE INICIAL2]]+Tabla323[[#This Row],[ENTRADAS3]]-Tabla323[[#This Row],[SALIDAS4]]</f>
        <v>2482</v>
      </c>
    </row>
    <row r="767" spans="1:16">
      <c r="A767" s="39" t="s">
        <v>34</v>
      </c>
      <c r="B767" s="40" t="s">
        <v>877</v>
      </c>
      <c r="C767" s="52" t="s">
        <v>80</v>
      </c>
      <c r="D767" t="s">
        <v>466</v>
      </c>
      <c r="F767" s="55" t="s">
        <v>1345</v>
      </c>
      <c r="G767" s="9" t="s">
        <v>820</v>
      </c>
      <c r="H767">
        <v>8</v>
      </c>
      <c r="I767">
        <v>0</v>
      </c>
      <c r="J767" s="34">
        <v>0</v>
      </c>
      <c r="K767">
        <f>+Tabla323[[#This Row],[BALANCE INICIAL]]+Tabla323[[#This Row],[ENTRADAS]]-Tabla323[[#This Row],[SALIDAS]]</f>
        <v>8</v>
      </c>
      <c r="L767" s="2">
        <v>310.39999999999998</v>
      </c>
      <c r="M767" s="2">
        <f>+Tabla323[[#This Row],[BALANCE INICIAL]]*Tabla323[[#This Row],[PRECIO]]</f>
        <v>2483.1999999999998</v>
      </c>
      <c r="N767" s="2">
        <f>+Tabla323[[#This Row],[ENTRADAS]]*Tabla323[[#This Row],[PRECIO]]</f>
        <v>0</v>
      </c>
      <c r="O767" s="2">
        <f>+Tabla323[[#This Row],[SALIDAS]]*Tabla323[[#This Row],[PRECIO]]</f>
        <v>0</v>
      </c>
      <c r="P767" s="2">
        <f>+Tabla323[[#This Row],[BALANCE INICIAL2]]+Tabla323[[#This Row],[ENTRADAS3]]-Tabla323[[#This Row],[SALIDAS4]]</f>
        <v>2483.1999999999998</v>
      </c>
    </row>
    <row r="768" spans="1:16">
      <c r="A768" s="39" t="s">
        <v>34</v>
      </c>
      <c r="B768" s="40" t="s">
        <v>877</v>
      </c>
      <c r="C768" s="52" t="s">
        <v>80</v>
      </c>
      <c r="D768" t="s">
        <v>467</v>
      </c>
      <c r="F768" s="55" t="s">
        <v>1345</v>
      </c>
      <c r="G768" s="9" t="s">
        <v>820</v>
      </c>
      <c r="H768">
        <v>2</v>
      </c>
      <c r="I768">
        <v>0</v>
      </c>
      <c r="J768" s="34">
        <v>1</v>
      </c>
      <c r="K768">
        <f>+Tabla323[[#This Row],[BALANCE INICIAL]]+Tabla323[[#This Row],[ENTRADAS]]-Tabla323[[#This Row],[SALIDAS]]</f>
        <v>1</v>
      </c>
      <c r="L768" s="2">
        <v>675</v>
      </c>
      <c r="M768" s="2">
        <f>+Tabla323[[#This Row],[BALANCE INICIAL]]*Tabla323[[#This Row],[PRECIO]]</f>
        <v>1350</v>
      </c>
      <c r="N768" s="2">
        <f>+Tabla323[[#This Row],[ENTRADAS]]*Tabla323[[#This Row],[PRECIO]]</f>
        <v>0</v>
      </c>
      <c r="O768" s="2">
        <f>+Tabla323[[#This Row],[SALIDAS]]*Tabla323[[#This Row],[PRECIO]]</f>
        <v>675</v>
      </c>
      <c r="P768" s="2">
        <f>+Tabla323[[#This Row],[BALANCE INICIAL2]]+Tabla323[[#This Row],[ENTRADAS3]]-Tabla323[[#This Row],[SALIDAS4]]</f>
        <v>675</v>
      </c>
    </row>
    <row r="769" spans="1:16">
      <c r="A769" s="39" t="s">
        <v>34</v>
      </c>
      <c r="B769" s="40" t="s">
        <v>877</v>
      </c>
      <c r="C769" s="52" t="s">
        <v>80</v>
      </c>
      <c r="D769" t="s">
        <v>465</v>
      </c>
      <c r="F769" s="55" t="s">
        <v>1345</v>
      </c>
      <c r="G769" s="9" t="s">
        <v>820</v>
      </c>
      <c r="H769">
        <v>10</v>
      </c>
      <c r="I769">
        <v>0</v>
      </c>
      <c r="J769" s="34">
        <v>0</v>
      </c>
      <c r="K769">
        <f>+Tabla323[[#This Row],[BALANCE INICIAL]]+Tabla323[[#This Row],[ENTRADAS]]-Tabla323[[#This Row],[SALIDAS]]</f>
        <v>10</v>
      </c>
      <c r="L769" s="2">
        <v>310.39999999999998</v>
      </c>
      <c r="M769" s="2">
        <f>+Tabla323[[#This Row],[BALANCE INICIAL]]*Tabla323[[#This Row],[PRECIO]]</f>
        <v>3104</v>
      </c>
      <c r="N769" s="2">
        <f>+Tabla323[[#This Row],[ENTRADAS]]*Tabla323[[#This Row],[PRECIO]]</f>
        <v>0</v>
      </c>
      <c r="O769" s="2">
        <f>+Tabla323[[#This Row],[SALIDAS]]*Tabla323[[#This Row],[PRECIO]]</f>
        <v>0</v>
      </c>
      <c r="P769" s="2">
        <f>+Tabla323[[#This Row],[BALANCE INICIAL2]]+Tabla323[[#This Row],[ENTRADAS3]]-Tabla323[[#This Row],[SALIDAS4]]</f>
        <v>3104</v>
      </c>
    </row>
    <row r="770" spans="1:16" ht="16.5" customHeight="1">
      <c r="A770" s="39" t="s">
        <v>1424</v>
      </c>
      <c r="B770" s="40" t="s">
        <v>1425</v>
      </c>
      <c r="C770" s="52" t="s">
        <v>1426</v>
      </c>
      <c r="D770" t="s">
        <v>1191</v>
      </c>
      <c r="F770" s="55" t="s">
        <v>1345</v>
      </c>
      <c r="G770" s="9" t="s">
        <v>820</v>
      </c>
      <c r="H770">
        <v>1</v>
      </c>
      <c r="I770">
        <v>0</v>
      </c>
      <c r="J770" s="34">
        <v>0</v>
      </c>
      <c r="K770">
        <f>+Tabla323[[#This Row],[BALANCE INICIAL]]+Tabla323[[#This Row],[ENTRADAS]]-Tabla323[[#This Row],[SALIDAS]]</f>
        <v>1</v>
      </c>
      <c r="L770" s="2">
        <v>93</v>
      </c>
      <c r="M770" s="2">
        <f>+Tabla323[[#This Row],[BALANCE INICIAL]]*Tabla323[[#This Row],[PRECIO]]</f>
        <v>93</v>
      </c>
      <c r="N770" s="2">
        <f>+Tabla323[[#This Row],[ENTRADAS]]*Tabla323[[#This Row],[PRECIO]]</f>
        <v>0</v>
      </c>
      <c r="O770" s="2">
        <f>+Tabla323[[#This Row],[SALIDAS]]*Tabla323[[#This Row],[PRECIO]]</f>
        <v>0</v>
      </c>
      <c r="P770" s="2">
        <f>+Tabla323[[#This Row],[BALANCE INICIAL2]]+Tabla323[[#This Row],[ENTRADAS3]]-Tabla323[[#This Row],[SALIDAS4]]</f>
        <v>93</v>
      </c>
    </row>
    <row r="771" spans="1:16" ht="15.75" customHeight="1">
      <c r="A771" s="39" t="s">
        <v>26</v>
      </c>
      <c r="B771" s="40" t="s">
        <v>887</v>
      </c>
      <c r="C771" s="52" t="s">
        <v>70</v>
      </c>
      <c r="D771" t="s">
        <v>1192</v>
      </c>
      <c r="F771" s="55" t="s">
        <v>1345</v>
      </c>
      <c r="G771" s="9" t="s">
        <v>820</v>
      </c>
      <c r="H771">
        <v>3</v>
      </c>
      <c r="I771">
        <v>0</v>
      </c>
      <c r="J771" s="34">
        <v>0</v>
      </c>
      <c r="K771">
        <f>+Tabla323[[#This Row],[BALANCE INICIAL]]+Tabla323[[#This Row],[ENTRADAS]]-Tabla323[[#This Row],[SALIDAS]]</f>
        <v>3</v>
      </c>
      <c r="L771" s="2">
        <v>36</v>
      </c>
      <c r="M771" s="2">
        <f>+Tabla323[[#This Row],[BALANCE INICIAL]]*Tabla323[[#This Row],[PRECIO]]</f>
        <v>108</v>
      </c>
      <c r="N771" s="2">
        <f>+Tabla323[[#This Row],[ENTRADAS]]*Tabla323[[#This Row],[PRECIO]]</f>
        <v>0</v>
      </c>
      <c r="O771" s="2">
        <f>+Tabla323[[#This Row],[SALIDAS]]*Tabla323[[#This Row],[PRECIO]]</f>
        <v>0</v>
      </c>
      <c r="P771" s="2">
        <f>+Tabla323[[#This Row],[BALANCE INICIAL2]]+Tabla323[[#This Row],[ENTRADAS3]]-Tabla323[[#This Row],[SALIDAS4]]</f>
        <v>108</v>
      </c>
    </row>
    <row r="772" spans="1:16" ht="15.75" customHeight="1">
      <c r="A772" s="39" t="s">
        <v>59</v>
      </c>
      <c r="B772" s="40" t="s">
        <v>880</v>
      </c>
      <c r="C772" s="52" t="s">
        <v>107</v>
      </c>
      <c r="D772" t="s">
        <v>813</v>
      </c>
      <c r="F772" s="55" t="s">
        <v>1345</v>
      </c>
      <c r="G772" s="9" t="s">
        <v>820</v>
      </c>
      <c r="H772">
        <v>4</v>
      </c>
      <c r="I772">
        <v>0</v>
      </c>
      <c r="J772" s="34">
        <v>0</v>
      </c>
      <c r="K772">
        <f>+Tabla323[[#This Row],[BALANCE INICIAL]]+Tabla323[[#This Row],[ENTRADAS]]-Tabla323[[#This Row],[SALIDAS]]</f>
        <v>4</v>
      </c>
      <c r="L772" s="2">
        <v>1750</v>
      </c>
      <c r="M772" s="2">
        <f>+Tabla323[[#This Row],[BALANCE INICIAL]]*Tabla323[[#This Row],[PRECIO]]</f>
        <v>7000</v>
      </c>
      <c r="N772" s="2">
        <f>+Tabla323[[#This Row],[ENTRADAS]]*Tabla323[[#This Row],[PRECIO]]</f>
        <v>0</v>
      </c>
      <c r="O772" s="2">
        <f>+Tabla323[[#This Row],[SALIDAS]]*Tabla323[[#This Row],[PRECIO]]</f>
        <v>0</v>
      </c>
      <c r="P772" s="2">
        <f>+Tabla323[[#This Row],[BALANCE INICIAL2]]+Tabla323[[#This Row],[ENTRADAS3]]-Tabla323[[#This Row],[SALIDAS4]]</f>
        <v>7000</v>
      </c>
    </row>
    <row r="773" spans="1:16">
      <c r="A773" s="39" t="s">
        <v>59</v>
      </c>
      <c r="B773" s="40" t="s">
        <v>880</v>
      </c>
      <c r="C773" s="52" t="s">
        <v>107</v>
      </c>
      <c r="D773" t="s">
        <v>814</v>
      </c>
      <c r="F773" s="55" t="s">
        <v>1345</v>
      </c>
      <c r="G773" s="9" t="s">
        <v>820</v>
      </c>
      <c r="H773">
        <v>283</v>
      </c>
      <c r="I773">
        <v>0</v>
      </c>
      <c r="J773" s="34">
        <v>0</v>
      </c>
      <c r="K773">
        <f>+Tabla323[[#This Row],[BALANCE INICIAL]]+Tabla323[[#This Row],[ENTRADAS]]-Tabla323[[#This Row],[SALIDAS]]</f>
        <v>283</v>
      </c>
      <c r="L773" s="2">
        <v>25</v>
      </c>
      <c r="M773" s="2">
        <f>+Tabla323[[#This Row],[BALANCE INICIAL]]*Tabla323[[#This Row],[PRECIO]]</f>
        <v>7075</v>
      </c>
      <c r="N773" s="2">
        <f>+Tabla323[[#This Row],[ENTRADAS]]*Tabla323[[#This Row],[PRECIO]]</f>
        <v>0</v>
      </c>
      <c r="O773" s="2">
        <f>+Tabla323[[#This Row],[SALIDAS]]*Tabla323[[#This Row],[PRECIO]]</f>
        <v>0</v>
      </c>
      <c r="P773" s="2">
        <f>+Tabla323[[#This Row],[BALANCE INICIAL2]]+Tabla323[[#This Row],[ENTRADAS3]]-Tabla323[[#This Row],[SALIDAS4]]</f>
        <v>7075</v>
      </c>
    </row>
    <row r="774" spans="1:16">
      <c r="A774" s="39" t="s">
        <v>62</v>
      </c>
      <c r="B774" s="40" t="s">
        <v>891</v>
      </c>
      <c r="C774" s="52" t="s">
        <v>100</v>
      </c>
      <c r="D774" t="s">
        <v>815</v>
      </c>
      <c r="F774" s="55" t="s">
        <v>1345</v>
      </c>
      <c r="G774" s="9" t="s">
        <v>820</v>
      </c>
      <c r="H774">
        <v>3</v>
      </c>
      <c r="I774">
        <v>0</v>
      </c>
      <c r="J774" s="34">
        <v>0</v>
      </c>
      <c r="K774">
        <f>+Tabla323[[#This Row],[BALANCE INICIAL]]+Tabla323[[#This Row],[ENTRADAS]]-Tabla323[[#This Row],[SALIDAS]]</f>
        <v>3</v>
      </c>
      <c r="L774" s="2">
        <v>125</v>
      </c>
      <c r="M774" s="2">
        <f>+Tabla323[[#This Row],[BALANCE INICIAL]]*Tabla323[[#This Row],[PRECIO]]</f>
        <v>375</v>
      </c>
      <c r="N774" s="2">
        <f>+Tabla323[[#This Row],[ENTRADAS]]*Tabla323[[#This Row],[PRECIO]]</f>
        <v>0</v>
      </c>
      <c r="O774" s="2">
        <f>+Tabla323[[#This Row],[SALIDAS]]*Tabla323[[#This Row],[PRECIO]]</f>
        <v>0</v>
      </c>
      <c r="P774" s="2">
        <f>+Tabla323[[#This Row],[BALANCE INICIAL2]]+Tabla323[[#This Row],[ENTRADAS3]]-Tabla323[[#This Row],[SALIDAS4]]</f>
        <v>375</v>
      </c>
    </row>
    <row r="775" spans="1:16">
      <c r="A775" s="39" t="s">
        <v>62</v>
      </c>
      <c r="B775" s="40" t="s">
        <v>891</v>
      </c>
      <c r="C775" s="52" t="s">
        <v>100</v>
      </c>
      <c r="D775" t="s">
        <v>816</v>
      </c>
      <c r="F775" s="55" t="s">
        <v>1345</v>
      </c>
      <c r="G775" s="9" t="s">
        <v>820</v>
      </c>
      <c r="H775">
        <v>9</v>
      </c>
      <c r="I775">
        <v>0</v>
      </c>
      <c r="J775" s="34">
        <v>0</v>
      </c>
      <c r="K775">
        <f>+Tabla323[[#This Row],[BALANCE INICIAL]]+Tabla323[[#This Row],[ENTRADAS]]-Tabla323[[#This Row],[SALIDAS]]</f>
        <v>9</v>
      </c>
      <c r="L775" s="2">
        <v>206</v>
      </c>
      <c r="M775" s="2">
        <f>+Tabla323[[#This Row],[BALANCE INICIAL]]*Tabla323[[#This Row],[PRECIO]]</f>
        <v>1854</v>
      </c>
      <c r="N775" s="2">
        <f>+Tabla323[[#This Row],[ENTRADAS]]*Tabla323[[#This Row],[PRECIO]]</f>
        <v>0</v>
      </c>
      <c r="O775" s="2">
        <f>+Tabla323[[#This Row],[SALIDAS]]*Tabla323[[#This Row],[PRECIO]]</f>
        <v>0</v>
      </c>
      <c r="P775" s="2">
        <f>+Tabla323[[#This Row],[BALANCE INICIAL2]]+Tabla323[[#This Row],[ENTRADAS3]]-Tabla323[[#This Row],[SALIDAS4]]</f>
        <v>1854</v>
      </c>
    </row>
    <row r="776" spans="1:16">
      <c r="A776" s="39" t="s">
        <v>62</v>
      </c>
      <c r="B776" s="40" t="s">
        <v>891</v>
      </c>
      <c r="C776" s="52" t="s">
        <v>100</v>
      </c>
      <c r="D776" t="s">
        <v>817</v>
      </c>
      <c r="F776" s="55" t="s">
        <v>1345</v>
      </c>
      <c r="G776" s="9" t="s">
        <v>820</v>
      </c>
      <c r="H776">
        <v>1</v>
      </c>
      <c r="I776">
        <v>0</v>
      </c>
      <c r="J776" s="34">
        <v>0</v>
      </c>
      <c r="K776">
        <f>+Tabla323[[#This Row],[BALANCE INICIAL]]+Tabla323[[#This Row],[ENTRADAS]]-Tabla323[[#This Row],[SALIDAS]]</f>
        <v>1</v>
      </c>
      <c r="L776" s="2">
        <v>102</v>
      </c>
      <c r="M776" s="2">
        <f>+Tabla323[[#This Row],[BALANCE INICIAL]]*Tabla323[[#This Row],[PRECIO]]</f>
        <v>102</v>
      </c>
      <c r="N776" s="2">
        <f>+Tabla323[[#This Row],[ENTRADAS]]*Tabla323[[#This Row],[PRECIO]]</f>
        <v>0</v>
      </c>
      <c r="O776" s="2">
        <f>+Tabla323[[#This Row],[SALIDAS]]*Tabla323[[#This Row],[PRECIO]]</f>
        <v>0</v>
      </c>
      <c r="P776" s="2">
        <f>+Tabla323[[#This Row],[BALANCE INICIAL2]]+Tabla323[[#This Row],[ENTRADAS3]]-Tabla323[[#This Row],[SALIDAS4]]</f>
        <v>102</v>
      </c>
    </row>
    <row r="777" spans="1:16" ht="15" customHeight="1">
      <c r="A777" s="39" t="s">
        <v>62</v>
      </c>
      <c r="B777" s="40" t="s">
        <v>891</v>
      </c>
      <c r="C777" s="52" t="s">
        <v>100</v>
      </c>
      <c r="D777" t="s">
        <v>818</v>
      </c>
      <c r="F777" s="55" t="s">
        <v>1345</v>
      </c>
      <c r="G777" s="9" t="s">
        <v>820</v>
      </c>
      <c r="H777">
        <v>120</v>
      </c>
      <c r="I777">
        <v>0</v>
      </c>
      <c r="J777" s="34">
        <v>0</v>
      </c>
      <c r="K777">
        <f>+Tabla323[[#This Row],[BALANCE INICIAL]]+Tabla323[[#This Row],[ENTRADAS]]-Tabla323[[#This Row],[SALIDAS]]</f>
        <v>120</v>
      </c>
      <c r="L777" s="2">
        <v>115</v>
      </c>
      <c r="M777" s="2">
        <f>+Tabla323[[#This Row],[BALANCE INICIAL]]*Tabla323[[#This Row],[PRECIO]]</f>
        <v>13800</v>
      </c>
      <c r="N777" s="2">
        <f>+Tabla323[[#This Row],[ENTRADAS]]*Tabla323[[#This Row],[PRECIO]]</f>
        <v>0</v>
      </c>
      <c r="O777" s="2">
        <f>+Tabla323[[#This Row],[SALIDAS]]*Tabla323[[#This Row],[PRECIO]]</f>
        <v>0</v>
      </c>
      <c r="P777" s="2">
        <f>+Tabla323[[#This Row],[BALANCE INICIAL2]]+Tabla323[[#This Row],[ENTRADAS3]]-Tabla323[[#This Row],[SALIDAS4]]</f>
        <v>13800</v>
      </c>
    </row>
    <row r="778" spans="1:16">
      <c r="A778" s="39" t="s">
        <v>34</v>
      </c>
      <c r="B778" s="40" t="s">
        <v>877</v>
      </c>
      <c r="C778" s="52" t="s">
        <v>104</v>
      </c>
      <c r="D778" t="s">
        <v>531</v>
      </c>
      <c r="F778" s="55" t="s">
        <v>1345</v>
      </c>
      <c r="G778" s="9" t="s">
        <v>820</v>
      </c>
      <c r="H778">
        <v>0</v>
      </c>
      <c r="I778">
        <v>0</v>
      </c>
      <c r="J778" s="34">
        <v>0</v>
      </c>
      <c r="K778">
        <f>+Tabla323[[#This Row],[BALANCE INICIAL]]+Tabla323[[#This Row],[ENTRADAS]]-Tabla323[[#This Row],[SALIDAS]]</f>
        <v>0</v>
      </c>
      <c r="L778" s="2">
        <v>138</v>
      </c>
      <c r="M778" s="2">
        <f>+Tabla323[[#This Row],[BALANCE INICIAL]]*Tabla323[[#This Row],[PRECIO]]</f>
        <v>0</v>
      </c>
      <c r="N778" s="2">
        <f>+Tabla323[[#This Row],[ENTRADAS]]*Tabla323[[#This Row],[PRECIO]]</f>
        <v>0</v>
      </c>
      <c r="O778" s="2">
        <f>+Tabla323[[#This Row],[SALIDAS]]*Tabla323[[#This Row],[PRECIO]]</f>
        <v>0</v>
      </c>
      <c r="P778" s="2">
        <f>+Tabla323[[#This Row],[BALANCE INICIAL2]]+Tabla323[[#This Row],[ENTRADAS3]]-Tabla323[[#This Row],[SALIDAS4]]</f>
        <v>0</v>
      </c>
    </row>
    <row r="779" spans="1:16">
      <c r="A779" s="39" t="s">
        <v>34</v>
      </c>
      <c r="B779" s="40" t="s">
        <v>877</v>
      </c>
      <c r="C779" s="52" t="s">
        <v>104</v>
      </c>
      <c r="D779" t="s">
        <v>532</v>
      </c>
      <c r="F779" s="55" t="s">
        <v>1345</v>
      </c>
      <c r="G779" s="9" t="s">
        <v>820</v>
      </c>
      <c r="H779">
        <v>0</v>
      </c>
      <c r="I779">
        <v>0</v>
      </c>
      <c r="J779" s="34">
        <v>0</v>
      </c>
      <c r="K779">
        <f>+Tabla323[[#This Row],[BALANCE INICIAL]]+Tabla323[[#This Row],[ENTRADAS]]-Tabla323[[#This Row],[SALIDAS]]</f>
        <v>0</v>
      </c>
      <c r="L779" s="2">
        <v>74</v>
      </c>
      <c r="M779" s="2">
        <f>+Tabla323[[#This Row],[BALANCE INICIAL]]*Tabla323[[#This Row],[PRECIO]]</f>
        <v>0</v>
      </c>
      <c r="N779" s="2">
        <f>+Tabla323[[#This Row],[ENTRADAS]]*Tabla323[[#This Row],[PRECIO]]</f>
        <v>0</v>
      </c>
      <c r="O779" s="2">
        <f>+Tabla323[[#This Row],[SALIDAS]]*Tabla323[[#This Row],[PRECIO]]</f>
        <v>0</v>
      </c>
      <c r="P779" s="2">
        <f>+Tabla323[[#This Row],[BALANCE INICIAL2]]+Tabla323[[#This Row],[ENTRADAS3]]-Tabla323[[#This Row],[SALIDAS4]]</f>
        <v>0</v>
      </c>
    </row>
    <row r="780" spans="1:16">
      <c r="A780" s="39" t="s">
        <v>1130</v>
      </c>
      <c r="B780" s="40" t="s">
        <v>894</v>
      </c>
      <c r="C780" s="52" t="s">
        <v>1131</v>
      </c>
      <c r="D780" t="s">
        <v>147</v>
      </c>
      <c r="F780" s="55" t="s">
        <v>1345</v>
      </c>
      <c r="G780" s="9" t="s">
        <v>820</v>
      </c>
      <c r="H780">
        <v>0</v>
      </c>
      <c r="I780">
        <v>0</v>
      </c>
      <c r="J780" s="34">
        <v>0</v>
      </c>
      <c r="K780">
        <f>+Tabla323[[#This Row],[BALANCE INICIAL]]+Tabla323[[#This Row],[ENTRADAS]]-Tabla323[[#This Row],[SALIDAS]]</f>
        <v>0</v>
      </c>
      <c r="L780" s="2">
        <v>12000</v>
      </c>
      <c r="M780" s="2">
        <f>+Tabla323[[#This Row],[BALANCE INICIAL]]*Tabla323[[#This Row],[PRECIO]]</f>
        <v>0</v>
      </c>
      <c r="N780" s="2">
        <f>+Tabla323[[#This Row],[ENTRADAS]]*Tabla323[[#This Row],[PRECIO]]</f>
        <v>0</v>
      </c>
      <c r="O780" s="2">
        <f>+Tabla323[[#This Row],[SALIDAS]]*Tabla323[[#This Row],[PRECIO]]</f>
        <v>0</v>
      </c>
      <c r="P780" s="2">
        <f>+Tabla323[[#This Row],[BALANCE INICIAL2]]+Tabla323[[#This Row],[ENTRADAS3]]-Tabla323[[#This Row],[SALIDAS4]]</f>
        <v>0</v>
      </c>
    </row>
    <row r="781" spans="1:16">
      <c r="A781" s="9" t="s">
        <v>29</v>
      </c>
      <c r="B781" s="47" t="s">
        <v>878</v>
      </c>
      <c r="C781" s="50" t="s">
        <v>102</v>
      </c>
      <c r="D781" t="s">
        <v>637</v>
      </c>
      <c r="F781" s="55" t="s">
        <v>1345</v>
      </c>
      <c r="G781" s="9" t="s">
        <v>872</v>
      </c>
      <c r="H781">
        <v>5</v>
      </c>
      <c r="I781">
        <v>0</v>
      </c>
      <c r="J781" s="34">
        <v>0</v>
      </c>
      <c r="K781">
        <f>+Tabla323[[#This Row],[BALANCE INICIAL]]+Tabla323[[#This Row],[ENTRADAS]]-Tabla323[[#This Row],[SALIDAS]]</f>
        <v>5</v>
      </c>
      <c r="L781" s="2">
        <v>290</v>
      </c>
      <c r="M781" s="2">
        <f>+Tabla323[[#This Row],[BALANCE INICIAL]]*Tabla323[[#This Row],[PRECIO]]</f>
        <v>1450</v>
      </c>
      <c r="N781" s="2">
        <f>+Tabla323[[#This Row],[ENTRADAS]]*Tabla323[[#This Row],[PRECIO]]</f>
        <v>0</v>
      </c>
      <c r="O781" s="2">
        <f>+Tabla323[[#This Row],[SALIDAS]]*Tabla323[[#This Row],[PRECIO]]</f>
        <v>0</v>
      </c>
      <c r="P781" s="2">
        <f>+Tabla323[[#This Row],[BALANCE INICIAL2]]+Tabla323[[#This Row],[ENTRADAS3]]-Tabla323[[#This Row],[SALIDAS4]]</f>
        <v>1450</v>
      </c>
    </row>
    <row r="782" spans="1:16">
      <c r="A782" s="9" t="s">
        <v>29</v>
      </c>
      <c r="B782" s="47" t="s">
        <v>878</v>
      </c>
      <c r="C782" s="50" t="s">
        <v>102</v>
      </c>
      <c r="D782" t="s">
        <v>638</v>
      </c>
      <c r="F782" s="55" t="s">
        <v>1345</v>
      </c>
      <c r="G782" s="9" t="s">
        <v>872</v>
      </c>
      <c r="H782">
        <v>2</v>
      </c>
      <c r="I782">
        <v>0</v>
      </c>
      <c r="J782" s="34">
        <v>0</v>
      </c>
      <c r="K782">
        <f>+Tabla323[[#This Row],[BALANCE INICIAL]]+Tabla323[[#This Row],[ENTRADAS]]-Tabla323[[#This Row],[SALIDAS]]</f>
        <v>2</v>
      </c>
      <c r="L782" s="2">
        <v>500</v>
      </c>
      <c r="M782" s="2">
        <f>+Tabla323[[#This Row],[BALANCE INICIAL]]*Tabla323[[#This Row],[PRECIO]]</f>
        <v>1000</v>
      </c>
      <c r="N782" s="2">
        <f>+Tabla323[[#This Row],[ENTRADAS]]*Tabla323[[#This Row],[PRECIO]]</f>
        <v>0</v>
      </c>
      <c r="O782" s="2">
        <f>+Tabla323[[#This Row],[SALIDAS]]*Tabla323[[#This Row],[PRECIO]]</f>
        <v>0</v>
      </c>
      <c r="P782" s="2">
        <f>+Tabla323[[#This Row],[BALANCE INICIAL2]]+Tabla323[[#This Row],[ENTRADAS3]]-Tabla323[[#This Row],[SALIDAS4]]</f>
        <v>1000</v>
      </c>
    </row>
    <row r="783" spans="1:16">
      <c r="A783" s="9" t="s">
        <v>29</v>
      </c>
      <c r="B783" s="47" t="s">
        <v>878</v>
      </c>
      <c r="C783" s="50" t="s">
        <v>102</v>
      </c>
      <c r="D783" t="s">
        <v>639</v>
      </c>
      <c r="F783" s="55" t="s">
        <v>1345</v>
      </c>
      <c r="G783" s="9" t="s">
        <v>870</v>
      </c>
      <c r="H783">
        <v>10</v>
      </c>
      <c r="I783">
        <v>0</v>
      </c>
      <c r="J783" s="34">
        <v>0</v>
      </c>
      <c r="K783">
        <f>+Tabla323[[#This Row],[BALANCE INICIAL]]+Tabla323[[#This Row],[ENTRADAS]]-Tabla323[[#This Row],[SALIDAS]]</f>
        <v>10</v>
      </c>
      <c r="L783" s="2">
        <v>750</v>
      </c>
      <c r="M783" s="2">
        <f>+Tabla323[[#This Row],[BALANCE INICIAL]]*Tabla323[[#This Row],[PRECIO]]</f>
        <v>7500</v>
      </c>
      <c r="N783" s="2">
        <f>+Tabla323[[#This Row],[ENTRADAS]]*Tabla323[[#This Row],[PRECIO]]</f>
        <v>0</v>
      </c>
      <c r="O783" s="2">
        <f>+Tabla323[[#This Row],[SALIDAS]]*Tabla323[[#This Row],[PRECIO]]</f>
        <v>0</v>
      </c>
      <c r="P783" s="2">
        <f>+Tabla323[[#This Row],[BALANCE INICIAL2]]+Tabla323[[#This Row],[ENTRADAS3]]-Tabla323[[#This Row],[SALIDAS4]]</f>
        <v>7500</v>
      </c>
    </row>
    <row r="784" spans="1:16">
      <c r="A784" s="9" t="s">
        <v>29</v>
      </c>
      <c r="B784" s="47" t="s">
        <v>878</v>
      </c>
      <c r="C784" s="50" t="s">
        <v>102</v>
      </c>
      <c r="D784" t="s">
        <v>640</v>
      </c>
      <c r="F784" s="55" t="s">
        <v>1345</v>
      </c>
      <c r="G784" s="9" t="s">
        <v>872</v>
      </c>
      <c r="H784">
        <v>1</v>
      </c>
      <c r="I784">
        <v>0</v>
      </c>
      <c r="J784" s="34">
        <v>0</v>
      </c>
      <c r="K784">
        <f>+Tabla323[[#This Row],[BALANCE INICIAL]]+Tabla323[[#This Row],[ENTRADAS]]-Tabla323[[#This Row],[SALIDAS]]</f>
        <v>1</v>
      </c>
      <c r="L784" s="2">
        <v>186</v>
      </c>
      <c r="M784" s="2">
        <f>+Tabla323[[#This Row],[BALANCE INICIAL]]*Tabla323[[#This Row],[PRECIO]]</f>
        <v>186</v>
      </c>
      <c r="N784" s="2">
        <f>+Tabla323[[#This Row],[ENTRADAS]]*Tabla323[[#This Row],[PRECIO]]</f>
        <v>0</v>
      </c>
      <c r="O784" s="2">
        <f>+Tabla323[[#This Row],[SALIDAS]]*Tabla323[[#This Row],[PRECIO]]</f>
        <v>0</v>
      </c>
      <c r="P784" s="2">
        <f>+Tabla323[[#This Row],[BALANCE INICIAL2]]+Tabla323[[#This Row],[ENTRADAS3]]-Tabla323[[#This Row],[SALIDAS4]]</f>
        <v>186</v>
      </c>
    </row>
    <row r="785" spans="1:16">
      <c r="A785" s="9" t="s">
        <v>29</v>
      </c>
      <c r="B785" s="47" t="s">
        <v>878</v>
      </c>
      <c r="C785" s="50" t="s">
        <v>102</v>
      </c>
      <c r="D785" t="s">
        <v>641</v>
      </c>
      <c r="F785" s="55" t="s">
        <v>1345</v>
      </c>
      <c r="G785" s="9" t="s">
        <v>870</v>
      </c>
      <c r="H785">
        <v>39</v>
      </c>
      <c r="I785">
        <v>0</v>
      </c>
      <c r="J785" s="34">
        <v>3</v>
      </c>
      <c r="K785">
        <f>+Tabla323[[#This Row],[BALANCE INICIAL]]+Tabla323[[#This Row],[ENTRADAS]]-Tabla323[[#This Row],[SALIDAS]]</f>
        <v>36</v>
      </c>
      <c r="L785" s="2">
        <v>200</v>
      </c>
      <c r="M785" s="2">
        <f>+Tabla323[[#This Row],[BALANCE INICIAL]]*Tabla323[[#This Row],[PRECIO]]</f>
        <v>7800</v>
      </c>
      <c r="N785" s="2">
        <f>+Tabla323[[#This Row],[ENTRADAS]]*Tabla323[[#This Row],[PRECIO]]</f>
        <v>0</v>
      </c>
      <c r="O785" s="2">
        <f>+Tabla323[[#This Row],[SALIDAS]]*Tabla323[[#This Row],[PRECIO]]</f>
        <v>600</v>
      </c>
      <c r="P785" s="2">
        <f>+Tabla323[[#This Row],[BALANCE INICIAL2]]+Tabla323[[#This Row],[ENTRADAS3]]-Tabla323[[#This Row],[SALIDAS4]]</f>
        <v>7200</v>
      </c>
    </row>
    <row r="786" spans="1:16">
      <c r="A786" s="9" t="s">
        <v>29</v>
      </c>
      <c r="B786" s="47" t="s">
        <v>878</v>
      </c>
      <c r="C786" s="50" t="s">
        <v>102</v>
      </c>
      <c r="D786" t="s">
        <v>642</v>
      </c>
      <c r="F786" s="55" t="s">
        <v>1345</v>
      </c>
      <c r="G786" s="9" t="s">
        <v>870</v>
      </c>
      <c r="H786">
        <v>10</v>
      </c>
      <c r="I786">
        <v>0</v>
      </c>
      <c r="J786" s="34">
        <v>2</v>
      </c>
      <c r="K786">
        <f>+Tabla323[[#This Row],[BALANCE INICIAL]]+Tabla323[[#This Row],[ENTRADAS]]-Tabla323[[#This Row],[SALIDAS]]</f>
        <v>8</v>
      </c>
      <c r="L786" s="2">
        <v>200</v>
      </c>
      <c r="M786" s="2">
        <f>+Tabla323[[#This Row],[BALANCE INICIAL]]*Tabla323[[#This Row],[PRECIO]]</f>
        <v>2000</v>
      </c>
      <c r="N786" s="2">
        <f>+Tabla323[[#This Row],[ENTRADAS]]*Tabla323[[#This Row],[PRECIO]]</f>
        <v>0</v>
      </c>
      <c r="O786" s="2">
        <f>+Tabla323[[#This Row],[SALIDAS]]*Tabla323[[#This Row],[PRECIO]]</f>
        <v>400</v>
      </c>
      <c r="P786" s="2">
        <f>+Tabla323[[#This Row],[BALANCE INICIAL2]]+Tabla323[[#This Row],[ENTRADAS3]]-Tabla323[[#This Row],[SALIDAS4]]</f>
        <v>1600</v>
      </c>
    </row>
    <row r="787" spans="1:16" ht="15" customHeight="1">
      <c r="A787" s="39" t="s">
        <v>27</v>
      </c>
      <c r="B787" s="40" t="s">
        <v>889</v>
      </c>
      <c r="C787" s="52" t="s">
        <v>1139</v>
      </c>
      <c r="D787" t="s">
        <v>1193</v>
      </c>
      <c r="F787" s="55" t="s">
        <v>1345</v>
      </c>
      <c r="G787" s="9" t="s">
        <v>820</v>
      </c>
      <c r="H787">
        <v>1000</v>
      </c>
      <c r="I787">
        <v>0</v>
      </c>
      <c r="J787" s="34">
        <v>0</v>
      </c>
      <c r="K787">
        <f>+Tabla323[[#This Row],[BALANCE INICIAL]]+Tabla323[[#This Row],[ENTRADAS]]-Tabla323[[#This Row],[SALIDAS]]</f>
        <v>1000</v>
      </c>
      <c r="L787" s="2">
        <v>0.88</v>
      </c>
      <c r="M787" s="2">
        <f>+Tabla323[[#This Row],[BALANCE INICIAL]]*Tabla323[[#This Row],[PRECIO]]</f>
        <v>880</v>
      </c>
      <c r="N787" s="2">
        <f>+Tabla323[[#This Row],[ENTRADAS]]*Tabla323[[#This Row],[PRECIO]]</f>
        <v>0</v>
      </c>
      <c r="O787" s="2">
        <f>+Tabla323[[#This Row],[SALIDAS]]*Tabla323[[#This Row],[PRECIO]]</f>
        <v>0</v>
      </c>
      <c r="P787" s="2">
        <f>+Tabla323[[#This Row],[BALANCE INICIAL2]]+Tabla323[[#This Row],[ENTRADAS3]]-Tabla323[[#This Row],[SALIDAS4]]</f>
        <v>880</v>
      </c>
    </row>
    <row r="788" spans="1:16" ht="15.75" customHeight="1">
      <c r="A788" s="39" t="s">
        <v>27</v>
      </c>
      <c r="B788" s="40" t="s">
        <v>889</v>
      </c>
      <c r="C788" s="52" t="s">
        <v>1139</v>
      </c>
      <c r="D788" t="s">
        <v>1194</v>
      </c>
      <c r="F788" s="55" t="s">
        <v>1345</v>
      </c>
      <c r="G788" s="9" t="s">
        <v>820</v>
      </c>
      <c r="H788">
        <v>1000</v>
      </c>
      <c r="I788">
        <v>0</v>
      </c>
      <c r="J788" s="34">
        <v>0</v>
      </c>
      <c r="K788">
        <f>+Tabla323[[#This Row],[BALANCE INICIAL]]+Tabla323[[#This Row],[ENTRADAS]]-Tabla323[[#This Row],[SALIDAS]]</f>
        <v>1000</v>
      </c>
      <c r="L788" s="2">
        <v>2.7</v>
      </c>
      <c r="M788" s="2">
        <f>+Tabla323[[#This Row],[BALANCE INICIAL]]*Tabla323[[#This Row],[PRECIO]]</f>
        <v>2700</v>
      </c>
      <c r="N788" s="2">
        <f>+Tabla323[[#This Row],[ENTRADAS]]*Tabla323[[#This Row],[PRECIO]]</f>
        <v>0</v>
      </c>
      <c r="O788" s="2">
        <f>+Tabla323[[#This Row],[SALIDAS]]*Tabla323[[#This Row],[PRECIO]]</f>
        <v>0</v>
      </c>
      <c r="P788" s="2">
        <f>+Tabla323[[#This Row],[BALANCE INICIAL2]]+Tabla323[[#This Row],[ENTRADAS3]]-Tabla323[[#This Row],[SALIDAS4]]</f>
        <v>2700</v>
      </c>
    </row>
    <row r="789" spans="1:16">
      <c r="A789" s="39" t="s">
        <v>33</v>
      </c>
      <c r="B789" s="40" t="s">
        <v>879</v>
      </c>
      <c r="C789" s="50" t="s">
        <v>106</v>
      </c>
      <c r="D789" t="s">
        <v>819</v>
      </c>
      <c r="F789" s="55" t="s">
        <v>1345</v>
      </c>
      <c r="G789" s="9" t="s">
        <v>825</v>
      </c>
      <c r="H789">
        <v>1</v>
      </c>
      <c r="I789">
        <v>0</v>
      </c>
      <c r="J789" s="34">
        <v>0</v>
      </c>
      <c r="K789">
        <f>+Tabla323[[#This Row],[BALANCE INICIAL]]+Tabla323[[#This Row],[ENTRADAS]]-Tabla323[[#This Row],[SALIDAS]]</f>
        <v>1</v>
      </c>
      <c r="L789" s="2">
        <v>1490</v>
      </c>
      <c r="M789" s="2">
        <f>+Tabla323[[#This Row],[BALANCE INICIAL]]*Tabla323[[#This Row],[PRECIO]]</f>
        <v>1490</v>
      </c>
      <c r="N789" s="2">
        <f>+Tabla323[[#This Row],[ENTRADAS]]*Tabla323[[#This Row],[PRECIO]]</f>
        <v>0</v>
      </c>
      <c r="O789" s="2">
        <f>+Tabla323[[#This Row],[SALIDAS]]*Tabla323[[#This Row],[PRECIO]]</f>
        <v>0</v>
      </c>
      <c r="P789" s="2">
        <f>+Tabla323[[#This Row],[BALANCE INICIAL2]]+Tabla323[[#This Row],[ENTRADAS3]]-Tabla323[[#This Row],[SALIDAS4]]</f>
        <v>1490</v>
      </c>
    </row>
    <row r="790" spans="1:16">
      <c r="A790" s="39" t="s">
        <v>55</v>
      </c>
      <c r="B790" s="40" t="s">
        <v>905</v>
      </c>
      <c r="C790" s="52" t="s">
        <v>103</v>
      </c>
      <c r="D790" t="s">
        <v>143</v>
      </c>
      <c r="F790" s="55" t="s">
        <v>1345</v>
      </c>
      <c r="G790" s="9" t="s">
        <v>829</v>
      </c>
      <c r="H790">
        <v>0</v>
      </c>
      <c r="I790">
        <v>0</v>
      </c>
      <c r="J790" s="34">
        <v>0</v>
      </c>
      <c r="K790">
        <f>+Tabla323[[#This Row],[BALANCE INICIAL]]+Tabla323[[#This Row],[ENTRADAS]]-Tabla323[[#This Row],[SALIDAS]]</f>
        <v>0</v>
      </c>
      <c r="L790" s="2">
        <v>500</v>
      </c>
      <c r="M790" s="2">
        <f>+Tabla323[[#This Row],[BALANCE INICIAL]]*Tabla323[[#This Row],[PRECIO]]</f>
        <v>0</v>
      </c>
      <c r="N790" s="2">
        <f>+Tabla323[[#This Row],[ENTRADAS]]*Tabla323[[#This Row],[PRECIO]]</f>
        <v>0</v>
      </c>
      <c r="O790" s="2">
        <f>+Tabla323[[#This Row],[SALIDAS]]*Tabla323[[#This Row],[PRECIO]]</f>
        <v>0</v>
      </c>
      <c r="P790" s="2">
        <f>+Tabla323[[#This Row],[BALANCE INICIAL2]]+Tabla323[[#This Row],[ENTRADAS3]]-Tabla323[[#This Row],[SALIDAS4]]</f>
        <v>0</v>
      </c>
    </row>
    <row r="791" spans="1:16">
      <c r="A791" s="39" t="s">
        <v>55</v>
      </c>
      <c r="B791" s="40" t="s">
        <v>905</v>
      </c>
      <c r="C791" s="52" t="s">
        <v>103</v>
      </c>
      <c r="D791" t="s">
        <v>136</v>
      </c>
      <c r="F791" s="55" t="s">
        <v>1345</v>
      </c>
      <c r="G791" s="9" t="s">
        <v>829</v>
      </c>
      <c r="H791">
        <v>0</v>
      </c>
      <c r="I791">
        <v>0</v>
      </c>
      <c r="J791" s="34">
        <v>0</v>
      </c>
      <c r="K791">
        <f>+Tabla323[[#This Row],[BALANCE INICIAL]]+Tabla323[[#This Row],[ENTRADAS]]-Tabla323[[#This Row],[SALIDAS]]</f>
        <v>0</v>
      </c>
      <c r="L791" s="2">
        <v>400</v>
      </c>
      <c r="M791" s="2">
        <f>+Tabla323[[#This Row],[BALANCE INICIAL]]*Tabla323[[#This Row],[PRECIO]]</f>
        <v>0</v>
      </c>
      <c r="N791" s="2">
        <f>+Tabla323[[#This Row],[ENTRADAS]]*Tabla323[[#This Row],[PRECIO]]</f>
        <v>0</v>
      </c>
      <c r="O791" s="2">
        <f>+Tabla323[[#This Row],[SALIDAS]]*Tabla323[[#This Row],[PRECIO]]</f>
        <v>0</v>
      </c>
      <c r="P791" s="2">
        <f>+Tabla323[[#This Row],[BALANCE INICIAL2]]+Tabla323[[#This Row],[ENTRADAS3]]-Tabla323[[#This Row],[SALIDAS4]]</f>
        <v>0</v>
      </c>
    </row>
    <row r="792" spans="1:16">
      <c r="A792" s="39" t="s">
        <v>34</v>
      </c>
      <c r="B792" s="40" t="s">
        <v>877</v>
      </c>
      <c r="C792" s="52" t="s">
        <v>80</v>
      </c>
      <c r="D792" t="s">
        <v>1195</v>
      </c>
      <c r="F792" s="55" t="s">
        <v>1345</v>
      </c>
      <c r="G792" s="9" t="s">
        <v>820</v>
      </c>
      <c r="H792">
        <v>9</v>
      </c>
      <c r="I792">
        <v>0</v>
      </c>
      <c r="J792" s="34">
        <v>0</v>
      </c>
      <c r="K792">
        <f>+Tabla323[[#This Row],[BALANCE INICIAL]]+Tabla323[[#This Row],[ENTRADAS]]-Tabla323[[#This Row],[SALIDAS]]</f>
        <v>9</v>
      </c>
      <c r="L792" s="2">
        <v>1950</v>
      </c>
      <c r="M792" s="2">
        <f>+Tabla323[[#This Row],[BALANCE INICIAL]]*Tabla323[[#This Row],[PRECIO]]</f>
        <v>17550</v>
      </c>
      <c r="N792" s="2">
        <f>+Tabla323[[#This Row],[ENTRADAS]]*Tabla323[[#This Row],[PRECIO]]</f>
        <v>0</v>
      </c>
      <c r="O792" s="2">
        <f>+Tabla323[[#This Row],[SALIDAS]]*Tabla323[[#This Row],[PRECIO]]</f>
        <v>0</v>
      </c>
      <c r="P792" s="2">
        <f>+Tabla323[[#This Row],[BALANCE INICIAL2]]+Tabla323[[#This Row],[ENTRADAS3]]-Tabla323[[#This Row],[SALIDAS4]]</f>
        <v>17550</v>
      </c>
    </row>
    <row r="793" spans="1:16">
      <c r="A793" s="9"/>
      <c r="B793" s="47"/>
      <c r="C793" s="50"/>
      <c r="G793" s="9"/>
      <c r="J793" s="60"/>
      <c r="L793" s="2"/>
      <c r="M793" s="2">
        <f>SUBTOTAL(109,[BALANCE INICIAL2])</f>
        <v>9519442.5099999942</v>
      </c>
      <c r="N793" s="2">
        <f>SUBTOTAL(109,[ENTRADAS3])</f>
        <v>154377.84</v>
      </c>
      <c r="O793" s="2">
        <f>SUBTOTAL(109,[SALIDAS4])</f>
        <v>764672.8600000001</v>
      </c>
      <c r="P793" s="2">
        <f>SUBTOTAL(109,[TOTAL5])</f>
        <v>8909147.4899999965</v>
      </c>
    </row>
  </sheetData>
  <mergeCells count="5">
    <mergeCell ref="A6:C6"/>
    <mergeCell ref="A7:C7"/>
    <mergeCell ref="A15:C15"/>
    <mergeCell ref="H15:K15"/>
    <mergeCell ref="M15:P15"/>
  </mergeCells>
  <phoneticPr fontId="8" type="noConversion"/>
  <conditionalFormatting sqref="A226">
    <cfRule type="duplicateValues" dxfId="345" priority="5" stopIfTrue="1"/>
    <cfRule type="duplicateValues" dxfId="344" priority="6" stopIfTrue="1"/>
    <cfRule type="duplicateValues" dxfId="343" priority="7" stopIfTrue="1"/>
    <cfRule type="duplicateValues" dxfId="342" priority="8"/>
  </conditionalFormatting>
  <conditionalFormatting sqref="A227">
    <cfRule type="duplicateValues" dxfId="341" priority="1" stopIfTrue="1"/>
    <cfRule type="duplicateValues" dxfId="340" priority="2" stopIfTrue="1"/>
    <cfRule type="duplicateValues" dxfId="339" priority="3" stopIfTrue="1"/>
    <cfRule type="duplicateValues" dxfId="338" priority="4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6:Q819"/>
  <sheetViews>
    <sheetView showGridLines="0" topLeftCell="A421" zoomScale="115" zoomScaleNormal="115" workbookViewId="0">
      <selection activeCell="D430" sqref="D430"/>
    </sheetView>
  </sheetViews>
  <sheetFormatPr baseColWidth="10" defaultRowHeight="14.4"/>
  <cols>
    <col min="1" max="1" width="10.109375" customWidth="1"/>
    <col min="2" max="2" width="19.109375" customWidth="1"/>
    <col min="3" max="3" width="24.6640625" customWidth="1"/>
    <col min="4" max="4" width="32.33203125" customWidth="1"/>
    <col min="5" max="5" width="20.44140625" customWidth="1"/>
    <col min="6" max="7" width="8.6640625" customWidth="1"/>
    <col min="8" max="8" width="13.44140625" customWidth="1"/>
    <col min="9" max="9" width="15.33203125" customWidth="1"/>
    <col min="10" max="10" width="10.44140625" customWidth="1"/>
    <col min="11" max="11" width="8.88671875" customWidth="1"/>
    <col min="12" max="12" width="13" customWidth="1"/>
    <col min="13" max="13" width="13.88671875" customWidth="1"/>
    <col min="14" max="14" width="17" customWidth="1"/>
    <col min="15" max="15" width="15" customWidth="1"/>
    <col min="16" max="16" width="16" customWidth="1"/>
    <col min="17" max="17" width="16.33203125" customWidth="1"/>
  </cols>
  <sheetData>
    <row r="6" spans="1:17" ht="18">
      <c r="A6" s="217" t="s">
        <v>21</v>
      </c>
      <c r="B6" s="217"/>
      <c r="C6" s="217"/>
    </row>
    <row r="7" spans="1:17" ht="18">
      <c r="A7" s="218" t="s">
        <v>22</v>
      </c>
      <c r="B7" s="218"/>
      <c r="C7" s="218"/>
    </row>
    <row r="9" spans="1:17">
      <c r="A9" s="7" t="s">
        <v>18</v>
      </c>
    </row>
    <row r="10" spans="1:17">
      <c r="A10" s="7" t="s">
        <v>19</v>
      </c>
      <c r="B10" s="4" t="s">
        <v>1016</v>
      </c>
    </row>
    <row r="11" spans="1:17" ht="43.2">
      <c r="A11" s="8" t="s">
        <v>20</v>
      </c>
      <c r="B11" s="6">
        <f ca="1">+TODAY()</f>
        <v>45593</v>
      </c>
    </row>
    <row r="14" spans="1:17" ht="15" thickBot="1"/>
    <row r="15" spans="1:17" ht="18.600000000000001" thickBot="1">
      <c r="A15" s="219" t="s">
        <v>14</v>
      </c>
      <c r="B15" s="220"/>
      <c r="C15" s="221"/>
      <c r="I15" s="222" t="s">
        <v>15</v>
      </c>
      <c r="J15" s="223"/>
      <c r="K15" s="223"/>
      <c r="L15" s="224"/>
      <c r="N15" s="225" t="s">
        <v>17</v>
      </c>
      <c r="O15" s="223"/>
      <c r="P15" s="223"/>
      <c r="Q15" s="224"/>
    </row>
    <row r="16" spans="1:17" ht="28.2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1350</v>
      </c>
      <c r="G16" s="1" t="s">
        <v>1484</v>
      </c>
      <c r="H16" s="1" t="s">
        <v>10</v>
      </c>
      <c r="I16" s="46" t="s">
        <v>2</v>
      </c>
      <c r="J16" s="32" t="s">
        <v>3</v>
      </c>
      <c r="K16" s="33" t="s">
        <v>4</v>
      </c>
      <c r="L16" s="3" t="s">
        <v>16</v>
      </c>
      <c r="M16" s="1" t="s">
        <v>5</v>
      </c>
      <c r="N16" s="1" t="s">
        <v>6</v>
      </c>
      <c r="O16" s="1" t="s">
        <v>7</v>
      </c>
      <c r="P16" s="1" t="s">
        <v>8</v>
      </c>
      <c r="Q16" s="1" t="s">
        <v>9</v>
      </c>
    </row>
    <row r="17" spans="1:17">
      <c r="A17" s="9" t="s">
        <v>1159</v>
      </c>
      <c r="B17" s="17" t="s">
        <v>1160</v>
      </c>
      <c r="C17" s="50" t="s">
        <v>1161</v>
      </c>
      <c r="D17" t="s">
        <v>1493</v>
      </c>
      <c r="F17" s="55" t="s">
        <v>1345</v>
      </c>
      <c r="G17" s="55"/>
      <c r="H17" s="9" t="s">
        <v>820</v>
      </c>
      <c r="I17">
        <v>44</v>
      </c>
      <c r="J17">
        <v>0</v>
      </c>
      <c r="K17" s="34">
        <v>0</v>
      </c>
      <c r="L17">
        <f>+Tabla3239[[#This Row],[BALANCE INICIAL]]+Tabla3239[[#This Row],[ENTRADAS]]-Tabla3239[[#This Row],[SALIDAS]]</f>
        <v>44</v>
      </c>
      <c r="M17" s="2">
        <v>188.56</v>
      </c>
      <c r="N17" s="2">
        <f>+Tabla3239[[#This Row],[BALANCE INICIAL]]*Tabla3239[[#This Row],[PRECIO]]</f>
        <v>8296.64</v>
      </c>
      <c r="O17" s="2">
        <f>+Tabla3239[[#This Row],[ENTRADAS]]*Tabla3239[[#This Row],[PRECIO]]</f>
        <v>0</v>
      </c>
      <c r="P17" s="2">
        <f>+Tabla3239[[#This Row],[SALIDAS]]*Tabla3239[[#This Row],[PRECIO]]</f>
        <v>0</v>
      </c>
      <c r="Q17" s="2">
        <f>+Tabla3239[[#This Row],[BALANCE INICIAL2]]+Tabla3239[[#This Row],[ENTRADAS3]]-Tabla3239[[#This Row],[SALIDAS4]]</f>
        <v>8296.64</v>
      </c>
    </row>
    <row r="18" spans="1:17" ht="15" customHeight="1">
      <c r="A18" s="9" t="s">
        <v>1159</v>
      </c>
      <c r="B18" s="17" t="s">
        <v>1160</v>
      </c>
      <c r="C18" s="50" t="s">
        <v>1161</v>
      </c>
      <c r="D18" t="s">
        <v>1494</v>
      </c>
      <c r="F18" s="55" t="s">
        <v>1345</v>
      </c>
      <c r="G18" s="55"/>
      <c r="H18" s="9" t="s">
        <v>820</v>
      </c>
      <c r="I18">
        <v>36</v>
      </c>
      <c r="J18">
        <v>0</v>
      </c>
      <c r="K18" s="34">
        <v>0</v>
      </c>
      <c r="L18">
        <f>+Tabla3239[[#This Row],[BALANCE INICIAL]]+Tabla3239[[#This Row],[ENTRADAS]]-Tabla3239[[#This Row],[SALIDAS]]</f>
        <v>36</v>
      </c>
      <c r="M18" s="2">
        <v>283.89999999999998</v>
      </c>
      <c r="N18" s="2">
        <f>+Tabla3239[[#This Row],[BALANCE INICIAL]]*Tabla3239[[#This Row],[PRECIO]]</f>
        <v>10220.4</v>
      </c>
      <c r="O18" s="2">
        <f>+Tabla3239[[#This Row],[ENTRADAS]]*Tabla3239[[#This Row],[PRECIO]]</f>
        <v>0</v>
      </c>
      <c r="P18" s="2">
        <f>+Tabla3239[[#This Row],[SALIDAS]]*Tabla3239[[#This Row],[PRECIO]]</f>
        <v>0</v>
      </c>
      <c r="Q18" s="2">
        <f>+Tabla3239[[#This Row],[BALANCE INICIAL2]]+Tabla3239[[#This Row],[ENTRADAS3]]-Tabla3239[[#This Row],[SALIDAS4]]</f>
        <v>10220.4</v>
      </c>
    </row>
    <row r="19" spans="1:17">
      <c r="A19" s="9" t="s">
        <v>1159</v>
      </c>
      <c r="B19" s="17" t="s">
        <v>1160</v>
      </c>
      <c r="C19" s="50" t="s">
        <v>1161</v>
      </c>
      <c r="D19" t="s">
        <v>1495</v>
      </c>
      <c r="F19" s="55" t="s">
        <v>1345</v>
      </c>
      <c r="G19" s="55"/>
      <c r="H19" s="9" t="s">
        <v>820</v>
      </c>
      <c r="I19">
        <v>20</v>
      </c>
      <c r="J19">
        <v>0</v>
      </c>
      <c r="K19" s="34">
        <v>0</v>
      </c>
      <c r="L19">
        <f>+Tabla3239[[#This Row],[BALANCE INICIAL]]+Tabla3239[[#This Row],[ENTRADAS]]-Tabla3239[[#This Row],[SALIDAS]]</f>
        <v>20</v>
      </c>
      <c r="M19" s="2">
        <v>6.3</v>
      </c>
      <c r="N19" s="2">
        <f>+Tabla3239[[#This Row],[BALANCE INICIAL]]*Tabla3239[[#This Row],[PRECIO]]</f>
        <v>126</v>
      </c>
      <c r="O19" s="2">
        <f>+Tabla3239[[#This Row],[ENTRADAS]]*Tabla3239[[#This Row],[PRECIO]]</f>
        <v>0</v>
      </c>
      <c r="P19" s="2">
        <f>+Tabla3239[[#This Row],[SALIDAS]]*Tabla3239[[#This Row],[PRECIO]]</f>
        <v>0</v>
      </c>
      <c r="Q19" s="2">
        <f>+Tabla3239[[#This Row],[BALANCE INICIAL2]]+Tabla3239[[#This Row],[ENTRADAS3]]-Tabla3239[[#This Row],[SALIDAS4]]</f>
        <v>126</v>
      </c>
    </row>
    <row r="20" spans="1:17">
      <c r="A20" s="13" t="s">
        <v>33</v>
      </c>
      <c r="B20" s="17" t="s">
        <v>879</v>
      </c>
      <c r="C20" s="50" t="s">
        <v>106</v>
      </c>
      <c r="D20" t="s">
        <v>643</v>
      </c>
      <c r="F20" s="55" t="s">
        <v>1345</v>
      </c>
      <c r="G20" s="55"/>
      <c r="H20" s="9" t="s">
        <v>870</v>
      </c>
      <c r="I20">
        <v>4</v>
      </c>
      <c r="J20">
        <v>0</v>
      </c>
      <c r="K20" s="34">
        <v>1</v>
      </c>
      <c r="L20">
        <f>+Tabla3239[[#This Row],[BALANCE INICIAL]]+Tabla3239[[#This Row],[ENTRADAS]]-Tabla3239[[#This Row],[SALIDAS]]</f>
        <v>3</v>
      </c>
      <c r="M20" s="2">
        <v>450</v>
      </c>
      <c r="N20" s="2">
        <f>+Tabla3239[[#This Row],[BALANCE INICIAL]]*Tabla3239[[#This Row],[PRECIO]]</f>
        <v>1800</v>
      </c>
      <c r="O20" s="2">
        <f>+Tabla3239[[#This Row],[ENTRADAS]]*Tabla3239[[#This Row],[PRECIO]]</f>
        <v>0</v>
      </c>
      <c r="P20" s="2">
        <f>+Tabla3239[[#This Row],[SALIDAS]]*Tabla3239[[#This Row],[PRECIO]]</f>
        <v>450</v>
      </c>
      <c r="Q20" s="2">
        <f>+Tabla3239[[#This Row],[BALANCE INICIAL2]]+Tabla3239[[#This Row],[ENTRADAS3]]-Tabla3239[[#This Row],[SALIDAS4]]</f>
        <v>1350</v>
      </c>
    </row>
    <row r="21" spans="1:17">
      <c r="A21" s="13" t="s">
        <v>50</v>
      </c>
      <c r="B21" s="17" t="s">
        <v>902</v>
      </c>
      <c r="C21" s="49" t="s">
        <v>99</v>
      </c>
      <c r="D21" t="s">
        <v>1038</v>
      </c>
      <c r="E21" t="s">
        <v>1048</v>
      </c>
      <c r="F21" s="55" t="s">
        <v>1345</v>
      </c>
      <c r="G21" s="55"/>
      <c r="H21" s="9" t="s">
        <v>825</v>
      </c>
      <c r="I21">
        <v>0</v>
      </c>
      <c r="J21">
        <v>0</v>
      </c>
      <c r="K21" s="34">
        <v>0</v>
      </c>
      <c r="L21">
        <f>+Tabla3239[[#This Row],[BALANCE INICIAL]]+Tabla3239[[#This Row],[ENTRADAS]]-Tabla3239[[#This Row],[SALIDAS]]</f>
        <v>0</v>
      </c>
      <c r="M21" s="2">
        <v>2850</v>
      </c>
      <c r="N21" s="2">
        <f>+Tabla3239[[#This Row],[BALANCE INICIAL]]*Tabla3239[[#This Row],[PRECIO]]</f>
        <v>0</v>
      </c>
      <c r="O21" s="2">
        <f>+Tabla3239[[#This Row],[ENTRADAS]]*Tabla3239[[#This Row],[PRECIO]]</f>
        <v>0</v>
      </c>
      <c r="P21" s="2">
        <f>+Tabla3239[[#This Row],[SALIDAS]]*Tabla3239[[#This Row],[PRECIO]]</f>
        <v>0</v>
      </c>
      <c r="Q21" s="2">
        <f>+Tabla3239[[#This Row],[BALANCE INICIAL2]]+Tabla3239[[#This Row],[ENTRADAS3]]-Tabla3239[[#This Row],[SALIDAS4]]</f>
        <v>0</v>
      </c>
    </row>
    <row r="22" spans="1:17">
      <c r="A22" s="9" t="s">
        <v>50</v>
      </c>
      <c r="B22" s="17" t="s">
        <v>902</v>
      </c>
      <c r="C22" s="50" t="s">
        <v>99</v>
      </c>
      <c r="D22" t="s">
        <v>1597</v>
      </c>
      <c r="F22" s="55" t="s">
        <v>1345</v>
      </c>
      <c r="G22" s="55"/>
      <c r="H22" s="9" t="s">
        <v>820</v>
      </c>
      <c r="I22">
        <v>2</v>
      </c>
      <c r="J22">
        <v>0</v>
      </c>
      <c r="K22" s="34">
        <v>0</v>
      </c>
      <c r="L22">
        <f>+Tabla3239[[#This Row],[BALANCE INICIAL]]+Tabla3239[[#This Row],[ENTRADAS]]-Tabla3239[[#This Row],[SALIDAS]]</f>
        <v>2</v>
      </c>
      <c r="M22" s="2">
        <v>650</v>
      </c>
      <c r="N22" s="2">
        <f>+Tabla3239[[#This Row],[BALANCE INICIAL]]*Tabla3239[[#This Row],[PRECIO]]</f>
        <v>1300</v>
      </c>
      <c r="O22" s="2">
        <f>+Tabla3239[[#This Row],[ENTRADAS]]*Tabla3239[[#This Row],[PRECIO]]</f>
        <v>0</v>
      </c>
      <c r="P22" s="2">
        <f>+Tabla3239[[#This Row],[SALIDAS]]*Tabla3239[[#This Row],[PRECIO]]</f>
        <v>0</v>
      </c>
      <c r="Q22" s="2">
        <f>+Tabla3239[[#This Row],[BALANCE INICIAL2]]+Tabla3239[[#This Row],[ENTRADAS3]]-Tabla3239[[#This Row],[SALIDAS4]]</f>
        <v>1300</v>
      </c>
    </row>
    <row r="23" spans="1:17">
      <c r="A23" s="13" t="s">
        <v>50</v>
      </c>
      <c r="B23" s="17" t="s">
        <v>902</v>
      </c>
      <c r="C23" s="49" t="s">
        <v>99</v>
      </c>
      <c r="D23" t="s">
        <v>1039</v>
      </c>
      <c r="E23" t="s">
        <v>1048</v>
      </c>
      <c r="F23" s="55" t="s">
        <v>1345</v>
      </c>
      <c r="G23" s="55"/>
      <c r="H23" s="9" t="s">
        <v>825</v>
      </c>
      <c r="I23">
        <v>4</v>
      </c>
      <c r="J23">
        <v>0</v>
      </c>
      <c r="K23" s="34">
        <v>0</v>
      </c>
      <c r="L23">
        <f>+Tabla3239[[#This Row],[BALANCE INICIAL]]+Tabla3239[[#This Row],[ENTRADAS]]-Tabla3239[[#This Row],[SALIDAS]]</f>
        <v>4</v>
      </c>
      <c r="M23" s="2">
        <v>2900</v>
      </c>
      <c r="N23" s="2">
        <f>+Tabla3239[[#This Row],[BALANCE INICIAL]]*Tabla3239[[#This Row],[PRECIO]]</f>
        <v>11600</v>
      </c>
      <c r="O23" s="2">
        <f>+Tabla3239[[#This Row],[ENTRADAS]]*Tabla3239[[#This Row],[PRECIO]]</f>
        <v>0</v>
      </c>
      <c r="P23" s="2">
        <f>+Tabla3239[[#This Row],[SALIDAS]]*Tabla3239[[#This Row],[PRECIO]]</f>
        <v>0</v>
      </c>
      <c r="Q23" s="2">
        <f>+Tabla3239[[#This Row],[BALANCE INICIAL2]]+Tabla3239[[#This Row],[ENTRADAS3]]-Tabla3239[[#This Row],[SALIDAS4]]</f>
        <v>11600</v>
      </c>
    </row>
    <row r="24" spans="1:17">
      <c r="A24" s="9" t="s">
        <v>34</v>
      </c>
      <c r="B24" s="17" t="s">
        <v>877</v>
      </c>
      <c r="C24" s="50" t="s">
        <v>80</v>
      </c>
      <c r="D24" t="s">
        <v>1334</v>
      </c>
      <c r="F24" s="55" t="s">
        <v>1345</v>
      </c>
      <c r="G24" s="55"/>
      <c r="H24" s="9" t="s">
        <v>820</v>
      </c>
      <c r="I24">
        <v>1</v>
      </c>
      <c r="J24">
        <v>0</v>
      </c>
      <c r="K24" s="34">
        <v>0</v>
      </c>
      <c r="L24">
        <f>+Tabla3239[[#This Row],[BALANCE INICIAL]]+Tabla3239[[#This Row],[ENTRADAS]]-Tabla3239[[#This Row],[SALIDAS]]</f>
        <v>1</v>
      </c>
      <c r="M24" s="2">
        <v>259.52999999999997</v>
      </c>
      <c r="N24" s="2">
        <f>+Tabla3239[[#This Row],[BALANCE INICIAL]]*Tabla3239[[#This Row],[PRECIO]]</f>
        <v>259.52999999999997</v>
      </c>
      <c r="O24" s="2">
        <f>+Tabla3239[[#This Row],[ENTRADAS]]*Tabla3239[[#This Row],[PRECIO]]</f>
        <v>0</v>
      </c>
      <c r="P24" s="2">
        <f>+Tabla3239[[#This Row],[SALIDAS]]*Tabla3239[[#This Row],[PRECIO]]</f>
        <v>0</v>
      </c>
      <c r="Q24" s="2">
        <f>+Tabla3239[[#This Row],[BALANCE INICIAL2]]+Tabla3239[[#This Row],[ENTRADAS3]]-Tabla3239[[#This Row],[SALIDAS4]]</f>
        <v>259.52999999999997</v>
      </c>
    </row>
    <row r="25" spans="1:17">
      <c r="A25" s="9" t="s">
        <v>34</v>
      </c>
      <c r="B25" s="17" t="s">
        <v>877</v>
      </c>
      <c r="C25" s="50" t="s">
        <v>80</v>
      </c>
      <c r="D25" t="s">
        <v>1321</v>
      </c>
      <c r="F25" s="55" t="s">
        <v>1345</v>
      </c>
      <c r="G25" s="55"/>
      <c r="H25" s="9" t="s">
        <v>820</v>
      </c>
      <c r="I25">
        <v>14</v>
      </c>
      <c r="J25">
        <v>0</v>
      </c>
      <c r="K25" s="34">
        <v>0</v>
      </c>
      <c r="L25">
        <f>+Tabla3239[[#This Row],[BALANCE INICIAL]]+Tabla3239[[#This Row],[ENTRADAS]]-Tabla3239[[#This Row],[SALIDAS]]</f>
        <v>14</v>
      </c>
      <c r="M25" s="2">
        <v>9.76</v>
      </c>
      <c r="N25" s="2">
        <f>+Tabla3239[[#This Row],[BALANCE INICIAL]]*Tabla3239[[#This Row],[PRECIO]]</f>
        <v>136.63999999999999</v>
      </c>
      <c r="O25" s="2">
        <f>+Tabla3239[[#This Row],[ENTRADAS]]*Tabla3239[[#This Row],[PRECIO]]</f>
        <v>0</v>
      </c>
      <c r="P25" s="2">
        <f>+Tabla3239[[#This Row],[SALIDAS]]*Tabla3239[[#This Row],[PRECIO]]</f>
        <v>0</v>
      </c>
      <c r="Q25" s="2">
        <f>+Tabla3239[[#This Row],[BALANCE INICIAL2]]+Tabla3239[[#This Row],[ENTRADAS3]]-Tabla3239[[#This Row],[SALIDAS4]]</f>
        <v>136.63999999999999</v>
      </c>
    </row>
    <row r="26" spans="1:17">
      <c r="A26" s="9" t="s">
        <v>34</v>
      </c>
      <c r="B26" s="17" t="s">
        <v>877</v>
      </c>
      <c r="C26" s="50" t="s">
        <v>80</v>
      </c>
      <c r="D26" t="s">
        <v>1322</v>
      </c>
      <c r="F26" s="55" t="s">
        <v>1345</v>
      </c>
      <c r="G26" s="55"/>
      <c r="H26" s="9" t="s">
        <v>820</v>
      </c>
      <c r="I26">
        <v>13</v>
      </c>
      <c r="J26">
        <v>0</v>
      </c>
      <c r="K26" s="34">
        <v>1</v>
      </c>
      <c r="L26">
        <f>+Tabla3239[[#This Row],[BALANCE INICIAL]]+Tabla3239[[#This Row],[ENTRADAS]]-Tabla3239[[#This Row],[SALIDAS]]</f>
        <v>12</v>
      </c>
      <c r="M26" s="2">
        <v>13.93</v>
      </c>
      <c r="N26" s="2">
        <f>+Tabla3239[[#This Row],[BALANCE INICIAL]]*Tabla3239[[#This Row],[PRECIO]]</f>
        <v>181.09</v>
      </c>
      <c r="O26" s="2">
        <f>+Tabla3239[[#This Row],[ENTRADAS]]*Tabla3239[[#This Row],[PRECIO]]</f>
        <v>0</v>
      </c>
      <c r="P26" s="2">
        <f>+Tabla3239[[#This Row],[SALIDAS]]*Tabla3239[[#This Row],[PRECIO]]</f>
        <v>13.93</v>
      </c>
      <c r="Q26" s="2">
        <f>+Tabla3239[[#This Row],[BALANCE INICIAL2]]+Tabla3239[[#This Row],[ENTRADAS3]]-Tabla3239[[#This Row],[SALIDAS4]]</f>
        <v>167.16</v>
      </c>
    </row>
    <row r="27" spans="1:17" ht="13.5" customHeight="1">
      <c r="A27" s="9" t="s">
        <v>34</v>
      </c>
      <c r="B27" s="17" t="s">
        <v>877</v>
      </c>
      <c r="C27" s="50" t="s">
        <v>80</v>
      </c>
      <c r="D27" t="s">
        <v>1413</v>
      </c>
      <c r="F27" s="55" t="s">
        <v>1345</v>
      </c>
      <c r="G27" s="55"/>
      <c r="H27" s="9" t="s">
        <v>820</v>
      </c>
      <c r="I27">
        <v>13</v>
      </c>
      <c r="J27">
        <v>0</v>
      </c>
      <c r="K27" s="34">
        <v>0</v>
      </c>
      <c r="L27">
        <f>+Tabla3239[[#This Row],[BALANCE INICIAL]]+Tabla3239[[#This Row],[ENTRADAS]]-Tabla3239[[#This Row],[SALIDAS]]</f>
        <v>13</v>
      </c>
      <c r="M27" s="2">
        <v>13.93</v>
      </c>
      <c r="N27" s="2">
        <f>+Tabla3239[[#This Row],[BALANCE INICIAL]]*Tabla3239[[#This Row],[PRECIO]]</f>
        <v>181.09</v>
      </c>
      <c r="O27" s="2">
        <f>+Tabla3239[[#This Row],[ENTRADAS]]*Tabla3239[[#This Row],[PRECIO]]</f>
        <v>0</v>
      </c>
      <c r="P27" s="2">
        <f>+Tabla3239[[#This Row],[SALIDAS]]*Tabla3239[[#This Row],[PRECIO]]</f>
        <v>0</v>
      </c>
      <c r="Q27" s="2">
        <f>+Tabla3239[[#This Row],[BALANCE INICIAL2]]+Tabla3239[[#This Row],[ENTRADAS3]]-Tabla3239[[#This Row],[SALIDAS4]]</f>
        <v>181.09</v>
      </c>
    </row>
    <row r="28" spans="1:17">
      <c r="A28" s="9" t="s">
        <v>26</v>
      </c>
      <c r="B28" s="47" t="s">
        <v>887</v>
      </c>
      <c r="C28" s="50" t="s">
        <v>66</v>
      </c>
      <c r="D28" t="s">
        <v>1323</v>
      </c>
      <c r="F28" s="55" t="s">
        <v>1345</v>
      </c>
      <c r="G28" s="55"/>
      <c r="H28" s="9" t="s">
        <v>820</v>
      </c>
      <c r="I28">
        <v>20</v>
      </c>
      <c r="J28">
        <v>0</v>
      </c>
      <c r="K28" s="34">
        <v>0</v>
      </c>
      <c r="L28">
        <f>+Tabla3239[[#This Row],[BALANCE INICIAL]]+Tabla3239[[#This Row],[ENTRADAS]]-Tabla3239[[#This Row],[SALIDAS]]</f>
        <v>20</v>
      </c>
      <c r="M28" s="2">
        <v>18.54</v>
      </c>
      <c r="N28" s="2">
        <f>+Tabla3239[[#This Row],[BALANCE INICIAL]]*Tabla3239[[#This Row],[PRECIO]]</f>
        <v>370.79999999999995</v>
      </c>
      <c r="O28" s="2">
        <f>+Tabla3239[[#This Row],[ENTRADAS]]*Tabla3239[[#This Row],[PRECIO]]</f>
        <v>0</v>
      </c>
      <c r="P28" s="2">
        <f>+Tabla3239[[#This Row],[SALIDAS]]*Tabla3239[[#This Row],[PRECIO]]</f>
        <v>0</v>
      </c>
      <c r="Q28" s="2">
        <f>+Tabla3239[[#This Row],[BALANCE INICIAL2]]+Tabla3239[[#This Row],[ENTRADAS3]]-Tabla3239[[#This Row],[SALIDAS4]]</f>
        <v>370.79999999999995</v>
      </c>
    </row>
    <row r="29" spans="1:17" ht="15" customHeight="1">
      <c r="A29" s="9" t="s">
        <v>29</v>
      </c>
      <c r="B29" s="47" t="s">
        <v>878</v>
      </c>
      <c r="C29" s="50" t="s">
        <v>102</v>
      </c>
      <c r="D29" t="s">
        <v>1324</v>
      </c>
      <c r="E29" t="s">
        <v>1054</v>
      </c>
      <c r="F29" s="55" t="s">
        <v>1345</v>
      </c>
      <c r="G29" s="55"/>
      <c r="H29" s="9" t="s">
        <v>1409</v>
      </c>
      <c r="I29">
        <v>806</v>
      </c>
      <c r="J29">
        <v>0</v>
      </c>
      <c r="K29" s="34">
        <v>806</v>
      </c>
      <c r="L29">
        <f>+Tabla3239[[#This Row],[BALANCE INICIAL]]+Tabla3239[[#This Row],[ENTRADAS]]-Tabla3239[[#This Row],[SALIDAS]]</f>
        <v>0</v>
      </c>
      <c r="M29" s="2">
        <v>115</v>
      </c>
      <c r="N29" s="2">
        <f>+Tabla3239[[#This Row],[BALANCE INICIAL]]*Tabla3239[[#This Row],[PRECIO]]</f>
        <v>92690</v>
      </c>
      <c r="O29" s="2">
        <f>+Tabla3239[[#This Row],[ENTRADAS]]*Tabla3239[[#This Row],[PRECIO]]</f>
        <v>0</v>
      </c>
      <c r="P29" s="2">
        <f>+Tabla3239[[#This Row],[SALIDAS]]*Tabla3239[[#This Row],[PRECIO]]</f>
        <v>92690</v>
      </c>
      <c r="Q29" s="2">
        <f>+Tabla3239[[#This Row],[BALANCE INICIAL2]]+Tabla3239[[#This Row],[ENTRADAS3]]-Tabla3239[[#This Row],[SALIDAS4]]</f>
        <v>0</v>
      </c>
    </row>
    <row r="30" spans="1:17" ht="15" customHeight="1">
      <c r="A30" s="9" t="s">
        <v>999</v>
      </c>
      <c r="B30" s="17" t="s">
        <v>875</v>
      </c>
      <c r="C30" s="50" t="s">
        <v>1000</v>
      </c>
      <c r="D30" t="s">
        <v>996</v>
      </c>
      <c r="E30" t="s">
        <v>998</v>
      </c>
      <c r="F30" s="55" t="s">
        <v>1345</v>
      </c>
      <c r="G30" s="55"/>
      <c r="H30" s="9" t="s">
        <v>1411</v>
      </c>
      <c r="I30">
        <v>0</v>
      </c>
      <c r="J30">
        <v>0</v>
      </c>
      <c r="K30" s="34">
        <v>0</v>
      </c>
      <c r="L30">
        <f>+Tabla3239[[#This Row],[BALANCE INICIAL]]+Tabla3239[[#This Row],[ENTRADAS]]-Tabla3239[[#This Row],[SALIDAS]]</f>
        <v>0</v>
      </c>
      <c r="M30" s="2">
        <v>233</v>
      </c>
      <c r="N30" s="2">
        <f>+Tabla3239[[#This Row],[BALANCE INICIAL]]*Tabla3239[[#This Row],[PRECIO]]</f>
        <v>0</v>
      </c>
      <c r="O30" s="2">
        <f>+Tabla3239[[#This Row],[ENTRADAS]]*Tabla3239[[#This Row],[PRECIO]]</f>
        <v>0</v>
      </c>
      <c r="P30" s="2">
        <f>+Tabla3239[[#This Row],[SALIDAS]]*Tabla3239[[#This Row],[PRECIO]]</f>
        <v>0</v>
      </c>
      <c r="Q30" s="2">
        <f>+Tabla3239[[#This Row],[BALANCE INICIAL2]]+Tabla3239[[#This Row],[ENTRADAS3]]-Tabla3239[[#This Row],[SALIDAS4]]</f>
        <v>0</v>
      </c>
    </row>
    <row r="31" spans="1:17" ht="15" customHeight="1">
      <c r="A31" s="9" t="s">
        <v>999</v>
      </c>
      <c r="B31" s="17" t="s">
        <v>875</v>
      </c>
      <c r="C31" s="50" t="s">
        <v>1000</v>
      </c>
      <c r="D31" t="s">
        <v>1325</v>
      </c>
      <c r="F31" s="55" t="s">
        <v>1345</v>
      </c>
      <c r="G31" s="55"/>
      <c r="H31" s="9" t="s">
        <v>1403</v>
      </c>
      <c r="I31">
        <v>18</v>
      </c>
      <c r="J31">
        <v>0</v>
      </c>
      <c r="K31" s="34">
        <v>0</v>
      </c>
      <c r="L31">
        <f>+Tabla3239[[#This Row],[BALANCE INICIAL]]+Tabla3239[[#This Row],[ENTRADAS]]-Tabla3239[[#This Row],[SALIDAS]]</f>
        <v>18</v>
      </c>
      <c r="M31" s="2">
        <v>150</v>
      </c>
      <c r="N31" s="2">
        <f>+Tabla3239[[#This Row],[BALANCE INICIAL]]*Tabla3239[[#This Row],[PRECIO]]</f>
        <v>2700</v>
      </c>
      <c r="O31" s="2">
        <f>+Tabla3239[[#This Row],[ENTRADAS]]*Tabla3239[[#This Row],[PRECIO]]</f>
        <v>0</v>
      </c>
      <c r="P31" s="2">
        <f>+Tabla3239[[#This Row],[SALIDAS]]*Tabla3239[[#This Row],[PRECIO]]</f>
        <v>0</v>
      </c>
      <c r="Q31" s="2">
        <f>+Tabla3239[[#This Row],[BALANCE INICIAL2]]+Tabla3239[[#This Row],[ENTRADAS3]]-Tabla3239[[#This Row],[SALIDAS4]]</f>
        <v>2700</v>
      </c>
    </row>
    <row r="32" spans="1:17" ht="15" customHeight="1">
      <c r="A32" s="9" t="s">
        <v>999</v>
      </c>
      <c r="B32" s="17" t="s">
        <v>875</v>
      </c>
      <c r="C32" s="50" t="s">
        <v>1000</v>
      </c>
      <c r="D32" t="s">
        <v>1326</v>
      </c>
      <c r="F32" s="55" t="s">
        <v>1345</v>
      </c>
      <c r="G32" s="55"/>
      <c r="H32" s="9" t="s">
        <v>1411</v>
      </c>
      <c r="I32">
        <v>4000</v>
      </c>
      <c r="J32">
        <v>0</v>
      </c>
      <c r="K32" s="34">
        <v>0</v>
      </c>
      <c r="L32">
        <f>+Tabla3239[[#This Row],[BALANCE INICIAL]]+Tabla3239[[#This Row],[ENTRADAS]]-Tabla3239[[#This Row],[SALIDAS]]</f>
        <v>4000</v>
      </c>
      <c r="M32" s="2">
        <v>8.2799999999999994</v>
      </c>
      <c r="N32" s="2">
        <f>+Tabla3239[[#This Row],[BALANCE INICIAL]]*Tabla3239[[#This Row],[PRECIO]]</f>
        <v>33120</v>
      </c>
      <c r="O32" s="2">
        <f>+Tabla3239[[#This Row],[ENTRADAS]]*Tabla3239[[#This Row],[PRECIO]]</f>
        <v>0</v>
      </c>
      <c r="P32" s="2">
        <f>+Tabla3239[[#This Row],[SALIDAS]]*Tabla3239[[#This Row],[PRECIO]]</f>
        <v>0</v>
      </c>
      <c r="Q32" s="2">
        <f>+Tabla3239[[#This Row],[BALANCE INICIAL2]]+Tabla3239[[#This Row],[ENTRADAS3]]-Tabla3239[[#This Row],[SALIDAS4]]</f>
        <v>33120</v>
      </c>
    </row>
    <row r="33" spans="1:17" ht="15" customHeight="1">
      <c r="A33" s="9" t="s">
        <v>29</v>
      </c>
      <c r="B33" s="47" t="s">
        <v>878</v>
      </c>
      <c r="C33" s="50" t="s">
        <v>102</v>
      </c>
      <c r="D33" t="s">
        <v>1327</v>
      </c>
      <c r="F33" s="55" t="s">
        <v>1345</v>
      </c>
      <c r="G33" s="55"/>
      <c r="H33" s="9" t="s">
        <v>865</v>
      </c>
      <c r="I33">
        <v>2</v>
      </c>
      <c r="J33">
        <v>0</v>
      </c>
      <c r="K33" s="34">
        <v>0</v>
      </c>
      <c r="L33">
        <f>+Tabla3239[[#This Row],[BALANCE INICIAL]]+Tabla3239[[#This Row],[ENTRADAS]]-Tabla3239[[#This Row],[SALIDAS]]</f>
        <v>2</v>
      </c>
      <c r="M33" s="2">
        <v>174</v>
      </c>
      <c r="N33" s="2">
        <f>+Tabla3239[[#This Row],[BALANCE INICIAL]]*Tabla3239[[#This Row],[PRECIO]]</f>
        <v>348</v>
      </c>
      <c r="O33" s="2">
        <f>+Tabla3239[[#This Row],[ENTRADAS]]*Tabla3239[[#This Row],[PRECIO]]</f>
        <v>0</v>
      </c>
      <c r="P33" s="2">
        <f>+Tabla3239[[#This Row],[SALIDAS]]*Tabla3239[[#This Row],[PRECIO]]</f>
        <v>0</v>
      </c>
      <c r="Q33" s="2">
        <f>+Tabla3239[[#This Row],[BALANCE INICIAL2]]+Tabla3239[[#This Row],[ENTRADAS3]]-Tabla3239[[#This Row],[SALIDAS4]]</f>
        <v>348</v>
      </c>
    </row>
    <row r="34" spans="1:17" ht="15" customHeight="1">
      <c r="A34" s="35" t="s">
        <v>27</v>
      </c>
      <c r="B34" s="17" t="s">
        <v>889</v>
      </c>
      <c r="C34" s="51" t="s">
        <v>1139</v>
      </c>
      <c r="D34" t="s">
        <v>1405</v>
      </c>
      <c r="F34" s="55" t="s">
        <v>1345</v>
      </c>
      <c r="G34" s="55"/>
      <c r="H34" s="9" t="s">
        <v>825</v>
      </c>
      <c r="I34">
        <v>32</v>
      </c>
      <c r="J34">
        <v>0</v>
      </c>
      <c r="K34" s="34">
        <v>27</v>
      </c>
      <c r="L34">
        <f>+Tabla3239[[#This Row],[BALANCE INICIAL]]+Tabla3239[[#This Row],[ENTRADAS]]-Tabla3239[[#This Row],[SALIDAS]]</f>
        <v>5</v>
      </c>
      <c r="M34" s="2">
        <v>335</v>
      </c>
      <c r="N34" s="2">
        <f>+Tabla3239[[#This Row],[BALANCE INICIAL]]*Tabla3239[[#This Row],[PRECIO]]</f>
        <v>10720</v>
      </c>
      <c r="O34" s="2">
        <f>+Tabla3239[[#This Row],[ENTRADAS]]*Tabla3239[[#This Row],[PRECIO]]</f>
        <v>0</v>
      </c>
      <c r="P34" s="2">
        <f>+Tabla3239[[#This Row],[SALIDAS]]*Tabla3239[[#This Row],[PRECIO]]</f>
        <v>9045</v>
      </c>
      <c r="Q34" s="2">
        <f>+Tabla3239[[#This Row],[BALANCE INICIAL2]]+Tabla3239[[#This Row],[ENTRADAS3]]-Tabla3239[[#This Row],[SALIDAS4]]</f>
        <v>1675</v>
      </c>
    </row>
    <row r="35" spans="1:17" ht="15" customHeight="1">
      <c r="A35" s="39" t="s">
        <v>28</v>
      </c>
      <c r="B35" s="40" t="s">
        <v>884</v>
      </c>
      <c r="C35" s="52" t="s">
        <v>74</v>
      </c>
      <c r="D35" t="s">
        <v>1081</v>
      </c>
      <c r="E35" t="s">
        <v>1060</v>
      </c>
      <c r="F35" s="55" t="s">
        <v>1345</v>
      </c>
      <c r="G35" s="55"/>
      <c r="H35" s="9" t="s">
        <v>839</v>
      </c>
      <c r="I35">
        <v>0</v>
      </c>
      <c r="J35">
        <v>0</v>
      </c>
      <c r="K35" s="34">
        <v>0</v>
      </c>
      <c r="L35">
        <f>+Tabla3239[[#This Row],[BALANCE INICIAL]]+Tabla3239[[#This Row],[ENTRADAS]]-Tabla3239[[#This Row],[SALIDAS]]</f>
        <v>0</v>
      </c>
      <c r="M35" s="2">
        <v>325</v>
      </c>
      <c r="N35" s="2">
        <f>+Tabla3239[[#This Row],[BALANCE INICIAL]]*Tabla3239[[#This Row],[PRECIO]]</f>
        <v>0</v>
      </c>
      <c r="O35" s="2">
        <f>+Tabla3239[[#This Row],[ENTRADAS]]*Tabla3239[[#This Row],[PRECIO]]</f>
        <v>0</v>
      </c>
      <c r="P35" s="2">
        <f>+Tabla3239[[#This Row],[SALIDAS]]*Tabla3239[[#This Row],[PRECIO]]</f>
        <v>0</v>
      </c>
      <c r="Q35" s="2">
        <f>+Tabla3239[[#This Row],[BALANCE INICIAL2]]+Tabla3239[[#This Row],[ENTRADAS3]]-Tabla3239[[#This Row],[SALIDAS4]]</f>
        <v>0</v>
      </c>
    </row>
    <row r="36" spans="1:17" ht="15" customHeight="1">
      <c r="A36" s="9" t="s">
        <v>29</v>
      </c>
      <c r="B36" s="47" t="s">
        <v>878</v>
      </c>
      <c r="C36" s="50" t="s">
        <v>102</v>
      </c>
      <c r="D36" t="s">
        <v>486</v>
      </c>
      <c r="F36" s="55" t="s">
        <v>1345</v>
      </c>
      <c r="G36" s="55"/>
      <c r="H36" s="9" t="s">
        <v>865</v>
      </c>
      <c r="I36">
        <v>22</v>
      </c>
      <c r="J36">
        <v>0</v>
      </c>
      <c r="K36" s="34">
        <v>0</v>
      </c>
      <c r="L36">
        <f>+Tabla3239[[#This Row],[BALANCE INICIAL]]+Tabla3239[[#This Row],[ENTRADAS]]-Tabla3239[[#This Row],[SALIDAS]]</f>
        <v>22</v>
      </c>
      <c r="M36" s="2">
        <v>355.93</v>
      </c>
      <c r="N36" s="2">
        <f>+Tabla3239[[#This Row],[BALANCE INICIAL]]*Tabla3239[[#This Row],[PRECIO]]</f>
        <v>7830.46</v>
      </c>
      <c r="O36" s="2">
        <f>+Tabla3239[[#This Row],[ENTRADAS]]*Tabla3239[[#This Row],[PRECIO]]</f>
        <v>0</v>
      </c>
      <c r="P36" s="2">
        <f>+Tabla3239[[#This Row],[SALIDAS]]*Tabla3239[[#This Row],[PRECIO]]</f>
        <v>0</v>
      </c>
      <c r="Q36" s="2">
        <f>+Tabla3239[[#This Row],[BALANCE INICIAL2]]+Tabla3239[[#This Row],[ENTRADAS3]]-Tabla3239[[#This Row],[SALIDAS4]]</f>
        <v>7830.46</v>
      </c>
    </row>
    <row r="37" spans="1:17" ht="15" customHeight="1">
      <c r="A37" s="9" t="s">
        <v>1159</v>
      </c>
      <c r="B37" s="17" t="s">
        <v>1160</v>
      </c>
      <c r="C37" s="50" t="s">
        <v>1161</v>
      </c>
      <c r="D37" t="s">
        <v>1329</v>
      </c>
      <c r="F37" s="55" t="s">
        <v>1345</v>
      </c>
      <c r="G37" s="55"/>
      <c r="H37" s="9" t="s">
        <v>820</v>
      </c>
      <c r="I37">
        <v>1</v>
      </c>
      <c r="J37">
        <v>0</v>
      </c>
      <c r="K37" s="34">
        <v>0</v>
      </c>
      <c r="L37">
        <f>+Tabla3239[[#This Row],[BALANCE INICIAL]]+Tabla3239[[#This Row],[ENTRADAS]]-Tabla3239[[#This Row],[SALIDAS]]</f>
        <v>1</v>
      </c>
      <c r="M37" s="2">
        <v>618.30999999999995</v>
      </c>
      <c r="N37" s="2">
        <f>+Tabla3239[[#This Row],[BALANCE INICIAL]]*Tabla3239[[#This Row],[PRECIO]]</f>
        <v>618.30999999999995</v>
      </c>
      <c r="O37" s="2">
        <f>+Tabla3239[[#This Row],[ENTRADAS]]*Tabla3239[[#This Row],[PRECIO]]</f>
        <v>0</v>
      </c>
      <c r="P37" s="2">
        <f>+Tabla3239[[#This Row],[SALIDAS]]*Tabla3239[[#This Row],[PRECIO]]</f>
        <v>0</v>
      </c>
      <c r="Q37" s="2">
        <f>+Tabla3239[[#This Row],[BALANCE INICIAL2]]+Tabla3239[[#This Row],[ENTRADAS3]]-Tabla3239[[#This Row],[SALIDAS4]]</f>
        <v>618.30999999999995</v>
      </c>
    </row>
    <row r="38" spans="1:17" ht="15" customHeight="1">
      <c r="A38" s="9" t="s">
        <v>1159</v>
      </c>
      <c r="B38" s="17" t="s">
        <v>1160</v>
      </c>
      <c r="C38" s="50" t="s">
        <v>1161</v>
      </c>
      <c r="D38" t="s">
        <v>1328</v>
      </c>
      <c r="F38" s="55" t="s">
        <v>1345</v>
      </c>
      <c r="G38" s="55"/>
      <c r="H38" s="9" t="s">
        <v>820</v>
      </c>
      <c r="I38">
        <v>2</v>
      </c>
      <c r="J38">
        <v>0</v>
      </c>
      <c r="K38" s="34">
        <v>0</v>
      </c>
      <c r="L38">
        <f>+Tabla3239[[#This Row],[BALANCE INICIAL]]+Tabla3239[[#This Row],[ENTRADAS]]-Tabla3239[[#This Row],[SALIDAS]]</f>
        <v>2</v>
      </c>
      <c r="M38" s="2">
        <v>466.44</v>
      </c>
      <c r="N38" s="2">
        <f>+Tabla3239[[#This Row],[BALANCE INICIAL]]*Tabla3239[[#This Row],[PRECIO]]</f>
        <v>932.88</v>
      </c>
      <c r="O38" s="2">
        <f>+Tabla3239[[#This Row],[ENTRADAS]]*Tabla3239[[#This Row],[PRECIO]]</f>
        <v>0</v>
      </c>
      <c r="P38" s="2">
        <f>+Tabla3239[[#This Row],[SALIDAS]]*Tabla3239[[#This Row],[PRECIO]]</f>
        <v>0</v>
      </c>
      <c r="Q38" s="2">
        <f>+Tabla3239[[#This Row],[BALANCE INICIAL2]]+Tabla3239[[#This Row],[ENTRADAS3]]-Tabla3239[[#This Row],[SALIDAS4]]</f>
        <v>932.88</v>
      </c>
    </row>
    <row r="39" spans="1:17" ht="15" customHeight="1">
      <c r="A39" s="13" t="s">
        <v>33</v>
      </c>
      <c r="B39" s="17" t="s">
        <v>879</v>
      </c>
      <c r="C39" s="50" t="s">
        <v>106</v>
      </c>
      <c r="D39" t="s">
        <v>1046</v>
      </c>
      <c r="E39" t="s">
        <v>1048</v>
      </c>
      <c r="F39" s="55" t="s">
        <v>1345</v>
      </c>
      <c r="G39" s="55"/>
      <c r="H39" s="9" t="s">
        <v>825</v>
      </c>
      <c r="I39">
        <v>1</v>
      </c>
      <c r="J39">
        <v>0</v>
      </c>
      <c r="K39" s="34">
        <v>0</v>
      </c>
      <c r="L39">
        <f>+Tabla3239[[#This Row],[BALANCE INICIAL]]+Tabla3239[[#This Row],[ENTRADAS]]-Tabla3239[[#This Row],[SALIDAS]]</f>
        <v>1</v>
      </c>
      <c r="M39" s="2">
        <v>1400</v>
      </c>
      <c r="N39" s="2">
        <f>+Tabla3239[[#This Row],[BALANCE INICIAL]]*Tabla3239[[#This Row],[PRECIO]]</f>
        <v>1400</v>
      </c>
      <c r="O39" s="2">
        <f>+Tabla3239[[#This Row],[ENTRADAS]]*Tabla3239[[#This Row],[PRECIO]]</f>
        <v>0</v>
      </c>
      <c r="P39" s="2">
        <f>+Tabla3239[[#This Row],[SALIDAS]]*Tabla3239[[#This Row],[PRECIO]]</f>
        <v>0</v>
      </c>
      <c r="Q39" s="2">
        <f>+Tabla3239[[#This Row],[BALANCE INICIAL2]]+Tabla3239[[#This Row],[ENTRADAS3]]-Tabla3239[[#This Row],[SALIDAS4]]</f>
        <v>1400</v>
      </c>
    </row>
    <row r="40" spans="1:17" ht="15" customHeight="1">
      <c r="A40" s="9" t="s">
        <v>29</v>
      </c>
      <c r="B40" s="47" t="s">
        <v>878</v>
      </c>
      <c r="C40" s="50" t="s">
        <v>102</v>
      </c>
      <c r="D40" t="s">
        <v>487</v>
      </c>
      <c r="F40" s="55" t="s">
        <v>1345</v>
      </c>
      <c r="G40" s="55"/>
      <c r="H40" s="9" t="s">
        <v>865</v>
      </c>
      <c r="I40">
        <v>1</v>
      </c>
      <c r="J40">
        <v>0</v>
      </c>
      <c r="K40" s="34">
        <v>0</v>
      </c>
      <c r="L40">
        <f>+Tabla3239[[#This Row],[BALANCE INICIAL]]+Tabla3239[[#This Row],[ENTRADAS]]-Tabla3239[[#This Row],[SALIDAS]]</f>
        <v>1</v>
      </c>
      <c r="M40" s="2">
        <v>103.95</v>
      </c>
      <c r="N40" s="2">
        <f>+Tabla3239[[#This Row],[BALANCE INICIAL]]*Tabla3239[[#This Row],[PRECIO]]</f>
        <v>103.95</v>
      </c>
      <c r="O40" s="2">
        <f>+Tabla3239[[#This Row],[ENTRADAS]]*Tabla3239[[#This Row],[PRECIO]]</f>
        <v>0</v>
      </c>
      <c r="P40" s="2">
        <f>+Tabla3239[[#This Row],[SALIDAS]]*Tabla3239[[#This Row],[PRECIO]]</f>
        <v>0</v>
      </c>
      <c r="Q40" s="2">
        <f>+Tabla3239[[#This Row],[BALANCE INICIAL2]]+Tabla3239[[#This Row],[ENTRADAS3]]-Tabla3239[[#This Row],[SALIDAS4]]</f>
        <v>103.95</v>
      </c>
    </row>
    <row r="41" spans="1:17" ht="15" customHeight="1">
      <c r="A41" s="13" t="s">
        <v>43</v>
      </c>
      <c r="B41" s="17" t="s">
        <v>954</v>
      </c>
      <c r="C41" s="49" t="s">
        <v>89</v>
      </c>
      <c r="D41" t="s">
        <v>1022</v>
      </c>
      <c r="E41" t="s">
        <v>1020</v>
      </c>
      <c r="F41" s="55" t="s">
        <v>1345</v>
      </c>
      <c r="G41" s="55"/>
      <c r="H41" s="9" t="s">
        <v>820</v>
      </c>
      <c r="I41">
        <v>69</v>
      </c>
      <c r="J41">
        <v>0</v>
      </c>
      <c r="K41" s="34">
        <v>43</v>
      </c>
      <c r="L41">
        <f>+Tabla3239[[#This Row],[BALANCE INICIAL]]+Tabla3239[[#This Row],[ENTRADAS]]-Tabla3239[[#This Row],[SALIDAS]]</f>
        <v>26</v>
      </c>
      <c r="M41" s="2">
        <v>110</v>
      </c>
      <c r="N41" s="2">
        <f>+Tabla3239[[#This Row],[BALANCE INICIAL]]*Tabla3239[[#This Row],[PRECIO]]</f>
        <v>7590</v>
      </c>
      <c r="O41" s="2">
        <f>+Tabla3239[[#This Row],[ENTRADAS]]*Tabla3239[[#This Row],[PRECIO]]</f>
        <v>0</v>
      </c>
      <c r="P41" s="2">
        <f>+Tabla3239[[#This Row],[SALIDAS]]*Tabla3239[[#This Row],[PRECIO]]</f>
        <v>4730</v>
      </c>
      <c r="Q41" s="2">
        <f>+Tabla3239[[#This Row],[BALANCE INICIAL2]]+Tabla3239[[#This Row],[ENTRADAS3]]-Tabla3239[[#This Row],[SALIDAS4]]</f>
        <v>2860</v>
      </c>
    </row>
    <row r="42" spans="1:17" ht="15" customHeight="1">
      <c r="A42" s="9" t="s">
        <v>31</v>
      </c>
      <c r="B42" s="47" t="s">
        <v>897</v>
      </c>
      <c r="C42" s="50" t="s">
        <v>69</v>
      </c>
      <c r="D42" t="s">
        <v>123</v>
      </c>
      <c r="F42" s="55" t="s">
        <v>1345</v>
      </c>
      <c r="G42" s="55"/>
      <c r="H42" s="9" t="s">
        <v>825</v>
      </c>
      <c r="I42">
        <v>57</v>
      </c>
      <c r="J42">
        <v>0</v>
      </c>
      <c r="K42" s="34">
        <v>0</v>
      </c>
      <c r="L42">
        <f>+Tabla3239[[#This Row],[BALANCE INICIAL]]+Tabla3239[[#This Row],[ENTRADAS]]-Tabla3239[[#This Row],[SALIDAS]]</f>
        <v>57</v>
      </c>
      <c r="M42" s="2">
        <v>125</v>
      </c>
      <c r="N42" s="2">
        <f>+Tabla3239[[#This Row],[BALANCE INICIAL]]*Tabla3239[[#This Row],[PRECIO]]</f>
        <v>7125</v>
      </c>
      <c r="O42" s="2">
        <f>+Tabla3239[[#This Row],[ENTRADAS]]*Tabla3239[[#This Row],[PRECIO]]</f>
        <v>0</v>
      </c>
      <c r="P42" s="2">
        <f>+Tabla3239[[#This Row],[SALIDAS]]*Tabla3239[[#This Row],[PRECIO]]</f>
        <v>0</v>
      </c>
      <c r="Q42" s="2">
        <f>+Tabla3239[[#This Row],[BALANCE INICIAL2]]+Tabla3239[[#This Row],[ENTRADAS3]]-Tabla3239[[#This Row],[SALIDAS4]]</f>
        <v>7125</v>
      </c>
    </row>
    <row r="43" spans="1:17" ht="15" customHeight="1">
      <c r="A43" s="9" t="s">
        <v>59</v>
      </c>
      <c r="B43" s="17" t="s">
        <v>880</v>
      </c>
      <c r="C43" s="50" t="s">
        <v>107</v>
      </c>
      <c r="D43" t="s">
        <v>644</v>
      </c>
      <c r="F43" s="55" t="s">
        <v>1345</v>
      </c>
      <c r="G43" s="55"/>
      <c r="H43" s="9" t="s">
        <v>820</v>
      </c>
      <c r="I43">
        <v>4</v>
      </c>
      <c r="J43">
        <v>0</v>
      </c>
      <c r="K43" s="34">
        <v>0</v>
      </c>
      <c r="L43">
        <f>+Tabla3239[[#This Row],[BALANCE INICIAL]]+Tabla3239[[#This Row],[ENTRADAS]]-Tabla3239[[#This Row],[SALIDAS]]</f>
        <v>4</v>
      </c>
      <c r="M43" s="2">
        <v>325</v>
      </c>
      <c r="N43" s="2">
        <f>+Tabla3239[[#This Row],[BALANCE INICIAL]]*Tabla3239[[#This Row],[PRECIO]]</f>
        <v>1300</v>
      </c>
      <c r="O43" s="2">
        <f>+Tabla3239[[#This Row],[ENTRADAS]]*Tabla3239[[#This Row],[PRECIO]]</f>
        <v>0</v>
      </c>
      <c r="P43" s="2">
        <f>+Tabla3239[[#This Row],[SALIDAS]]*Tabla3239[[#This Row],[PRECIO]]</f>
        <v>0</v>
      </c>
      <c r="Q43" s="2">
        <f>+Tabla3239[[#This Row],[BALANCE INICIAL2]]+Tabla3239[[#This Row],[ENTRADAS3]]-Tabla3239[[#This Row],[SALIDAS4]]</f>
        <v>1300</v>
      </c>
    </row>
    <row r="44" spans="1:17" ht="15" customHeight="1">
      <c r="A44" s="13" t="s">
        <v>26</v>
      </c>
      <c r="B44" s="17" t="s">
        <v>887</v>
      </c>
      <c r="C44" s="49" t="s">
        <v>70</v>
      </c>
      <c r="D44" t="s">
        <v>1027</v>
      </c>
      <c r="E44" t="s">
        <v>1028</v>
      </c>
      <c r="F44" s="55" t="s">
        <v>1345</v>
      </c>
      <c r="G44" s="55"/>
      <c r="H44" s="9" t="s">
        <v>820</v>
      </c>
      <c r="I44">
        <v>0</v>
      </c>
      <c r="J44">
        <v>0</v>
      </c>
      <c r="K44" s="34">
        <v>0</v>
      </c>
      <c r="L44">
        <f>+Tabla3239[[#This Row],[BALANCE INICIAL]]+Tabla3239[[#This Row],[ENTRADAS]]-Tabla3239[[#This Row],[SALIDAS]]</f>
        <v>0</v>
      </c>
      <c r="M44" s="2">
        <v>6000</v>
      </c>
      <c r="N44" s="2">
        <f>+Tabla3239[[#This Row],[BALANCE INICIAL]]*Tabla3239[[#This Row],[PRECIO]]</f>
        <v>0</v>
      </c>
      <c r="O44" s="2">
        <f>+Tabla3239[[#This Row],[ENTRADAS]]*Tabla3239[[#This Row],[PRECIO]]</f>
        <v>0</v>
      </c>
      <c r="P44" s="2">
        <f>+Tabla3239[[#This Row],[SALIDAS]]*Tabla3239[[#This Row],[PRECIO]]</f>
        <v>0</v>
      </c>
      <c r="Q44" s="2">
        <f>+Tabla3239[[#This Row],[BALANCE INICIAL2]]+Tabla3239[[#This Row],[ENTRADAS3]]-Tabla3239[[#This Row],[SALIDAS4]]</f>
        <v>0</v>
      </c>
    </row>
    <row r="45" spans="1:17" ht="15" customHeight="1">
      <c r="A45" s="35" t="s">
        <v>27</v>
      </c>
      <c r="B45" s="17" t="s">
        <v>889</v>
      </c>
      <c r="C45" s="51" t="s">
        <v>1139</v>
      </c>
      <c r="D45" t="s">
        <v>1319</v>
      </c>
      <c r="F45" s="55" t="s">
        <v>1345</v>
      </c>
      <c r="G45" s="55"/>
      <c r="H45" s="9" t="s">
        <v>820</v>
      </c>
      <c r="I45">
        <v>100</v>
      </c>
      <c r="J45">
        <v>0</v>
      </c>
      <c r="K45" s="34">
        <v>0</v>
      </c>
      <c r="L45">
        <f>+Tabla3239[[#This Row],[BALANCE INICIAL]]+Tabla3239[[#This Row],[ENTRADAS]]-Tabla3239[[#This Row],[SALIDAS]]</f>
        <v>100</v>
      </c>
      <c r="M45" s="2">
        <v>50.4</v>
      </c>
      <c r="N45" s="2">
        <f>+Tabla3239[[#This Row],[BALANCE INICIAL]]*Tabla3239[[#This Row],[PRECIO]]</f>
        <v>5040</v>
      </c>
      <c r="O45" s="2">
        <f>+Tabla3239[[#This Row],[ENTRADAS]]*Tabla3239[[#This Row],[PRECIO]]</f>
        <v>0</v>
      </c>
      <c r="P45" s="2">
        <f>+Tabla3239[[#This Row],[SALIDAS]]*Tabla3239[[#This Row],[PRECIO]]</f>
        <v>0</v>
      </c>
      <c r="Q45" s="2">
        <f>+Tabla3239[[#This Row],[BALANCE INICIAL2]]+Tabla3239[[#This Row],[ENTRADAS3]]-Tabla3239[[#This Row],[SALIDAS4]]</f>
        <v>5040</v>
      </c>
    </row>
    <row r="46" spans="1:17" ht="15" customHeight="1">
      <c r="A46" s="9" t="s">
        <v>1424</v>
      </c>
      <c r="B46" s="47" t="s">
        <v>1425</v>
      </c>
      <c r="C46" s="50" t="s">
        <v>1426</v>
      </c>
      <c r="D46" t="s">
        <v>1316</v>
      </c>
      <c r="F46" s="55" t="s">
        <v>1345</v>
      </c>
      <c r="G46" s="55"/>
      <c r="H46" s="9" t="s">
        <v>820</v>
      </c>
      <c r="I46">
        <v>15</v>
      </c>
      <c r="J46">
        <v>0</v>
      </c>
      <c r="K46" s="34">
        <v>0</v>
      </c>
      <c r="L46">
        <f>+Tabla3239[[#This Row],[BALANCE INICIAL]]+Tabla3239[[#This Row],[ENTRADAS]]-Tabla3239[[#This Row],[SALIDAS]]</f>
        <v>15</v>
      </c>
      <c r="M46" s="2">
        <v>250</v>
      </c>
      <c r="N46" s="2">
        <f>+Tabla3239[[#This Row],[BALANCE INICIAL]]*Tabla3239[[#This Row],[PRECIO]]</f>
        <v>3750</v>
      </c>
      <c r="O46" s="2">
        <f>+Tabla3239[[#This Row],[ENTRADAS]]*Tabla3239[[#This Row],[PRECIO]]</f>
        <v>0</v>
      </c>
      <c r="P46" s="2">
        <f>+Tabla3239[[#This Row],[SALIDAS]]*Tabla3239[[#This Row],[PRECIO]]</f>
        <v>0</v>
      </c>
      <c r="Q46" s="2">
        <f>+Tabla3239[[#This Row],[BALANCE INICIAL2]]+Tabla3239[[#This Row],[ENTRADAS3]]-Tabla3239[[#This Row],[SALIDAS4]]</f>
        <v>3750</v>
      </c>
    </row>
    <row r="47" spans="1:17" ht="15" customHeight="1">
      <c r="A47" s="9" t="s">
        <v>29</v>
      </c>
      <c r="B47" s="47" t="s">
        <v>878</v>
      </c>
      <c r="C47" s="50" t="s">
        <v>102</v>
      </c>
      <c r="D47" t="s">
        <v>488</v>
      </c>
      <c r="F47" s="55" t="s">
        <v>1345</v>
      </c>
      <c r="G47" s="55"/>
      <c r="H47" s="9" t="s">
        <v>865</v>
      </c>
      <c r="I47">
        <v>2</v>
      </c>
      <c r="J47">
        <v>0</v>
      </c>
      <c r="K47" s="34">
        <v>2</v>
      </c>
      <c r="L47">
        <f>+Tabla3239[[#This Row],[BALANCE INICIAL]]+Tabla3239[[#This Row],[ENTRADAS]]-Tabla3239[[#This Row],[SALIDAS]]</f>
        <v>0</v>
      </c>
      <c r="M47" s="2">
        <v>395</v>
      </c>
      <c r="N47" s="2">
        <f>+Tabla3239[[#This Row],[BALANCE INICIAL]]*Tabla3239[[#This Row],[PRECIO]]</f>
        <v>790</v>
      </c>
      <c r="O47" s="2">
        <f>+Tabla3239[[#This Row],[ENTRADAS]]*Tabla3239[[#This Row],[PRECIO]]</f>
        <v>0</v>
      </c>
      <c r="P47" s="2">
        <f>+Tabla3239[[#This Row],[SALIDAS]]*Tabla3239[[#This Row],[PRECIO]]</f>
        <v>790</v>
      </c>
      <c r="Q47" s="2">
        <f>+Tabla3239[[#This Row],[BALANCE INICIAL2]]+Tabla3239[[#This Row],[ENTRADAS3]]-Tabla3239[[#This Row],[SALIDAS4]]</f>
        <v>0</v>
      </c>
    </row>
    <row r="48" spans="1:17" ht="15" customHeight="1">
      <c r="A48" s="9" t="s">
        <v>29</v>
      </c>
      <c r="B48" s="47" t="s">
        <v>878</v>
      </c>
      <c r="C48" s="50" t="s">
        <v>102</v>
      </c>
      <c r="D48" t="s">
        <v>489</v>
      </c>
      <c r="F48" s="55" t="s">
        <v>1345</v>
      </c>
      <c r="G48" s="55"/>
      <c r="H48" s="9" t="s">
        <v>865</v>
      </c>
      <c r="I48">
        <v>1</v>
      </c>
      <c r="J48">
        <v>0</v>
      </c>
      <c r="K48" s="34">
        <v>1</v>
      </c>
      <c r="L48">
        <f>+Tabla3239[[#This Row],[BALANCE INICIAL]]+Tabla3239[[#This Row],[ENTRADAS]]-Tabla3239[[#This Row],[SALIDAS]]</f>
        <v>0</v>
      </c>
      <c r="M48" s="2">
        <v>395</v>
      </c>
      <c r="N48" s="2">
        <f>+Tabla3239[[#This Row],[BALANCE INICIAL]]*Tabla3239[[#This Row],[PRECIO]]</f>
        <v>395</v>
      </c>
      <c r="O48" s="2">
        <f>+Tabla3239[[#This Row],[ENTRADAS]]*Tabla3239[[#This Row],[PRECIO]]</f>
        <v>0</v>
      </c>
      <c r="P48" s="2">
        <f>+Tabla3239[[#This Row],[SALIDAS]]*Tabla3239[[#This Row],[PRECIO]]</f>
        <v>395</v>
      </c>
      <c r="Q48" s="2">
        <f>+Tabla3239[[#This Row],[BALANCE INICIAL2]]+Tabla3239[[#This Row],[ENTRADAS3]]-Tabla3239[[#This Row],[SALIDAS4]]</f>
        <v>0</v>
      </c>
    </row>
    <row r="49" spans="1:17" ht="15" customHeight="1">
      <c r="A49" s="35" t="s">
        <v>27</v>
      </c>
      <c r="B49" s="17" t="s">
        <v>889</v>
      </c>
      <c r="C49" s="51" t="s">
        <v>1139</v>
      </c>
      <c r="D49" t="s">
        <v>1320</v>
      </c>
      <c r="F49" s="55" t="s">
        <v>1345</v>
      </c>
      <c r="G49" s="55"/>
      <c r="H49" s="9" t="s">
        <v>820</v>
      </c>
      <c r="I49">
        <v>300</v>
      </c>
      <c r="J49">
        <v>0</v>
      </c>
      <c r="K49" s="34">
        <v>0</v>
      </c>
      <c r="L49">
        <f>+Tabla3239[[#This Row],[BALANCE INICIAL]]+Tabla3239[[#This Row],[ENTRADAS]]-Tabla3239[[#This Row],[SALIDAS]]</f>
        <v>300</v>
      </c>
      <c r="M49" s="2">
        <v>91</v>
      </c>
      <c r="N49" s="2">
        <f>+Tabla3239[[#This Row],[BALANCE INICIAL]]*Tabla3239[[#This Row],[PRECIO]]</f>
        <v>27300</v>
      </c>
      <c r="O49" s="2">
        <f>+Tabla3239[[#This Row],[ENTRADAS]]*Tabla3239[[#This Row],[PRECIO]]</f>
        <v>0</v>
      </c>
      <c r="P49" s="2">
        <f>+Tabla3239[[#This Row],[SALIDAS]]*Tabla3239[[#This Row],[PRECIO]]</f>
        <v>0</v>
      </c>
      <c r="Q49" s="2">
        <f>+Tabla3239[[#This Row],[BALANCE INICIAL2]]+Tabla3239[[#This Row],[ENTRADAS3]]-Tabla3239[[#This Row],[SALIDAS4]]</f>
        <v>27300</v>
      </c>
    </row>
    <row r="50" spans="1:17" ht="15" customHeight="1">
      <c r="A50" s="9" t="s">
        <v>59</v>
      </c>
      <c r="B50" s="17" t="s">
        <v>880</v>
      </c>
      <c r="C50" s="50" t="s">
        <v>107</v>
      </c>
      <c r="D50" t="s">
        <v>645</v>
      </c>
      <c r="F50" s="55" t="s">
        <v>1345</v>
      </c>
      <c r="G50" s="55"/>
      <c r="H50" s="9" t="s">
        <v>820</v>
      </c>
      <c r="I50">
        <v>3</v>
      </c>
      <c r="J50">
        <v>0</v>
      </c>
      <c r="K50" s="34">
        <v>0</v>
      </c>
      <c r="L50">
        <f>+Tabla3239[[#This Row],[BALANCE INICIAL]]+Tabla3239[[#This Row],[ENTRADAS]]-Tabla3239[[#This Row],[SALIDAS]]</f>
        <v>3</v>
      </c>
      <c r="M50" s="2">
        <v>850</v>
      </c>
      <c r="N50" s="2">
        <f>+Tabla3239[[#This Row],[BALANCE INICIAL]]*Tabla3239[[#This Row],[PRECIO]]</f>
        <v>2550</v>
      </c>
      <c r="O50" s="2">
        <f>+Tabla3239[[#This Row],[ENTRADAS]]*Tabla3239[[#This Row],[PRECIO]]</f>
        <v>0</v>
      </c>
      <c r="P50" s="2">
        <f>+Tabla3239[[#This Row],[SALIDAS]]*Tabla3239[[#This Row],[PRECIO]]</f>
        <v>0</v>
      </c>
      <c r="Q50" s="2">
        <f>+Tabla3239[[#This Row],[BALANCE INICIAL2]]+Tabla3239[[#This Row],[ENTRADAS3]]-Tabla3239[[#This Row],[SALIDAS4]]</f>
        <v>2550</v>
      </c>
    </row>
    <row r="51" spans="1:17" ht="15" customHeight="1">
      <c r="A51" s="9" t="s">
        <v>1159</v>
      </c>
      <c r="B51" s="17" t="s">
        <v>1160</v>
      </c>
      <c r="C51" s="50" t="s">
        <v>1161</v>
      </c>
      <c r="D51" t="s">
        <v>1317</v>
      </c>
      <c r="F51" s="55" t="s">
        <v>1345</v>
      </c>
      <c r="G51" s="55"/>
      <c r="H51" s="9" t="s">
        <v>820</v>
      </c>
      <c r="I51">
        <v>1</v>
      </c>
      <c r="J51">
        <v>0</v>
      </c>
      <c r="K51" s="34">
        <v>0</v>
      </c>
      <c r="L51">
        <f>+Tabla3239[[#This Row],[BALANCE INICIAL]]+Tabla3239[[#This Row],[ENTRADAS]]-Tabla3239[[#This Row],[SALIDAS]]</f>
        <v>1</v>
      </c>
      <c r="M51" s="2">
        <v>86.74</v>
      </c>
      <c r="N51" s="2">
        <f>+Tabla3239[[#This Row],[BALANCE INICIAL]]*Tabla3239[[#This Row],[PRECIO]]</f>
        <v>86.74</v>
      </c>
      <c r="O51" s="2">
        <f>+Tabla3239[[#This Row],[ENTRADAS]]*Tabla3239[[#This Row],[PRECIO]]</f>
        <v>0</v>
      </c>
      <c r="P51" s="2">
        <f>+Tabla3239[[#This Row],[SALIDAS]]*Tabla3239[[#This Row],[PRECIO]]</f>
        <v>0</v>
      </c>
      <c r="Q51" s="2">
        <f>+Tabla3239[[#This Row],[BALANCE INICIAL2]]+Tabla3239[[#This Row],[ENTRADAS3]]-Tabla3239[[#This Row],[SALIDAS4]]</f>
        <v>86.74</v>
      </c>
    </row>
    <row r="52" spans="1:17" ht="15" customHeight="1">
      <c r="A52" s="39" t="s">
        <v>28</v>
      </c>
      <c r="B52" s="40" t="s">
        <v>884</v>
      </c>
      <c r="C52" s="52" t="s">
        <v>74</v>
      </c>
      <c r="D52" t="s">
        <v>1449</v>
      </c>
      <c r="F52" s="55" t="s">
        <v>1345</v>
      </c>
      <c r="G52" s="55"/>
      <c r="H52" s="9" t="s">
        <v>820</v>
      </c>
      <c r="I52">
        <v>7</v>
      </c>
      <c r="J52">
        <v>0</v>
      </c>
      <c r="K52" s="34">
        <v>0</v>
      </c>
      <c r="L52">
        <f>+Tabla3239[[#This Row],[BALANCE INICIAL]]+Tabla3239[[#This Row],[ENTRADAS]]-Tabla3239[[#This Row],[SALIDAS]]</f>
        <v>7</v>
      </c>
      <c r="M52" s="2">
        <v>524.13</v>
      </c>
      <c r="N52" s="2">
        <f>+Tabla3239[[#This Row],[BALANCE INICIAL]]*Tabla3239[[#This Row],[PRECIO]]</f>
        <v>3668.91</v>
      </c>
      <c r="O52" s="2">
        <f>+Tabla3239[[#This Row],[ENTRADAS]]*Tabla3239[[#This Row],[PRECIO]]</f>
        <v>0</v>
      </c>
      <c r="P52" s="2">
        <f>+Tabla3239[[#This Row],[SALIDAS]]*Tabla3239[[#This Row],[PRECIO]]</f>
        <v>0</v>
      </c>
      <c r="Q52" s="2">
        <f>+Tabla3239[[#This Row],[BALANCE INICIAL2]]+Tabla3239[[#This Row],[ENTRADAS3]]-Tabla3239[[#This Row],[SALIDAS4]]</f>
        <v>3668.91</v>
      </c>
    </row>
    <row r="53" spans="1:17" ht="15" customHeight="1">
      <c r="A53" s="39" t="s">
        <v>28</v>
      </c>
      <c r="B53" s="40" t="s">
        <v>884</v>
      </c>
      <c r="C53" s="52" t="s">
        <v>74</v>
      </c>
      <c r="D53" t="s">
        <v>1318</v>
      </c>
      <c r="F53" s="55" t="s">
        <v>1345</v>
      </c>
      <c r="G53" s="55"/>
      <c r="H53" s="9" t="s">
        <v>820</v>
      </c>
      <c r="I53">
        <v>1</v>
      </c>
      <c r="J53">
        <v>0</v>
      </c>
      <c r="K53" s="34">
        <v>1</v>
      </c>
      <c r="L53">
        <f>+Tabla3239[[#This Row],[BALANCE INICIAL]]+Tabla3239[[#This Row],[ENTRADAS]]-Tabla3239[[#This Row],[SALIDAS]]</f>
        <v>0</v>
      </c>
      <c r="M53" s="2">
        <v>244</v>
      </c>
      <c r="N53" s="2">
        <f>+Tabla3239[[#This Row],[BALANCE INICIAL]]*Tabla3239[[#This Row],[PRECIO]]</f>
        <v>244</v>
      </c>
      <c r="O53" s="2">
        <f>+Tabla3239[[#This Row],[ENTRADAS]]*Tabla3239[[#This Row],[PRECIO]]</f>
        <v>0</v>
      </c>
      <c r="P53" s="2">
        <f>+Tabla3239[[#This Row],[SALIDAS]]*Tabla3239[[#This Row],[PRECIO]]</f>
        <v>244</v>
      </c>
      <c r="Q53" s="2">
        <f>+Tabla3239[[#This Row],[BALANCE INICIAL2]]+Tabla3239[[#This Row],[ENTRADAS3]]-Tabla3239[[#This Row],[SALIDAS4]]</f>
        <v>0</v>
      </c>
    </row>
    <row r="54" spans="1:17" ht="15" customHeight="1">
      <c r="A54" s="13" t="s">
        <v>1542</v>
      </c>
      <c r="B54" s="17" t="s">
        <v>1543</v>
      </c>
      <c r="C54" s="49" t="s">
        <v>1544</v>
      </c>
      <c r="D54" t="s">
        <v>1539</v>
      </c>
      <c r="E54" t="s">
        <v>1540</v>
      </c>
      <c r="F54" s="55">
        <v>45524</v>
      </c>
      <c r="G54" s="62" t="s">
        <v>1541</v>
      </c>
      <c r="H54" s="9" t="s">
        <v>820</v>
      </c>
      <c r="I54">
        <v>0</v>
      </c>
      <c r="J54">
        <v>1</v>
      </c>
      <c r="K54" s="34">
        <v>1</v>
      </c>
      <c r="L54">
        <f>+Tabla3239[[#This Row],[BALANCE INICIAL]]+Tabla3239[[#This Row],[ENTRADAS]]-Tabla3239[[#This Row],[SALIDAS]]</f>
        <v>0</v>
      </c>
      <c r="M54" s="2">
        <v>185000</v>
      </c>
      <c r="N54" s="2">
        <f>+Tabla3239[[#This Row],[BALANCE INICIAL]]*Tabla3239[[#This Row],[PRECIO]]</f>
        <v>0</v>
      </c>
      <c r="O54" s="2">
        <f>+Tabla3239[[#This Row],[ENTRADAS]]*Tabla3239[[#This Row],[PRECIO]]</f>
        <v>185000</v>
      </c>
      <c r="P54" s="2">
        <f>+Tabla3239[[#This Row],[SALIDAS]]*Tabla3239[[#This Row],[PRECIO]]</f>
        <v>185000</v>
      </c>
      <c r="Q54" s="2">
        <f>+Tabla3239[[#This Row],[BALANCE INICIAL2]]+Tabla3239[[#This Row],[ENTRADAS3]]-Tabla3239[[#This Row],[SALIDAS4]]</f>
        <v>0</v>
      </c>
    </row>
    <row r="55" spans="1:17" ht="15" customHeight="1">
      <c r="A55" s="9" t="s">
        <v>29</v>
      </c>
      <c r="B55" s="47" t="s">
        <v>878</v>
      </c>
      <c r="C55" s="50" t="s">
        <v>102</v>
      </c>
      <c r="D55" t="s">
        <v>534</v>
      </c>
      <c r="F55" s="55" t="s">
        <v>1345</v>
      </c>
      <c r="G55" s="55"/>
      <c r="H55" s="9" t="s">
        <v>834</v>
      </c>
      <c r="I55">
        <v>3</v>
      </c>
      <c r="J55">
        <v>0</v>
      </c>
      <c r="K55" s="34">
        <v>0</v>
      </c>
      <c r="L55">
        <f>+Tabla3239[[#This Row],[BALANCE INICIAL]]+Tabla3239[[#This Row],[ENTRADAS]]-Tabla3239[[#This Row],[SALIDAS]]</f>
        <v>3</v>
      </c>
      <c r="M55" s="2">
        <v>271</v>
      </c>
      <c r="N55" s="2">
        <f>+Tabla3239[[#This Row],[BALANCE INICIAL]]*Tabla3239[[#This Row],[PRECIO]]</f>
        <v>813</v>
      </c>
      <c r="O55" s="2">
        <f>+Tabla3239[[#This Row],[ENTRADAS]]*Tabla3239[[#This Row],[PRECIO]]</f>
        <v>0</v>
      </c>
      <c r="P55" s="2">
        <f>+Tabla3239[[#This Row],[SALIDAS]]*Tabla3239[[#This Row],[PRECIO]]</f>
        <v>0</v>
      </c>
      <c r="Q55" s="2">
        <f>+Tabla3239[[#This Row],[BALANCE INICIAL2]]+Tabla3239[[#This Row],[ENTRADAS3]]-Tabla3239[[#This Row],[SALIDAS4]]</f>
        <v>813</v>
      </c>
    </row>
    <row r="56" spans="1:17" ht="15" customHeight="1">
      <c r="A56" s="9" t="s">
        <v>29</v>
      </c>
      <c r="B56" s="47" t="s">
        <v>878</v>
      </c>
      <c r="C56" s="50" t="s">
        <v>102</v>
      </c>
      <c r="D56" t="s">
        <v>535</v>
      </c>
      <c r="F56" s="55" t="s">
        <v>1345</v>
      </c>
      <c r="G56" s="55"/>
      <c r="H56" s="9" t="s">
        <v>834</v>
      </c>
      <c r="I56">
        <v>3</v>
      </c>
      <c r="J56">
        <v>0</v>
      </c>
      <c r="K56" s="34">
        <v>0</v>
      </c>
      <c r="L56">
        <f>+Tabla3239[[#This Row],[BALANCE INICIAL]]+Tabla3239[[#This Row],[ENTRADAS]]-Tabla3239[[#This Row],[SALIDAS]]</f>
        <v>3</v>
      </c>
      <c r="M56" s="2">
        <v>90</v>
      </c>
      <c r="N56" s="2">
        <f>+Tabla3239[[#This Row],[BALANCE INICIAL]]*Tabla3239[[#This Row],[PRECIO]]</f>
        <v>270</v>
      </c>
      <c r="O56" s="2">
        <f>+Tabla3239[[#This Row],[ENTRADAS]]*Tabla3239[[#This Row],[PRECIO]]</f>
        <v>0</v>
      </c>
      <c r="P56" s="2">
        <f>+Tabla3239[[#This Row],[SALIDAS]]*Tabla3239[[#This Row],[PRECIO]]</f>
        <v>0</v>
      </c>
      <c r="Q56" s="2">
        <f>+Tabla3239[[#This Row],[BALANCE INICIAL2]]+Tabla3239[[#This Row],[ENTRADAS3]]-Tabla3239[[#This Row],[SALIDAS4]]</f>
        <v>270</v>
      </c>
    </row>
    <row r="57" spans="1:17" ht="15" customHeight="1">
      <c r="A57" s="9" t="s">
        <v>29</v>
      </c>
      <c r="B57" s="47" t="s">
        <v>878</v>
      </c>
      <c r="C57" s="50" t="s">
        <v>102</v>
      </c>
      <c r="D57" t="s">
        <v>536</v>
      </c>
      <c r="F57" s="55" t="s">
        <v>1345</v>
      </c>
      <c r="G57" s="55"/>
      <c r="H57" s="9" t="s">
        <v>834</v>
      </c>
      <c r="I57">
        <v>2</v>
      </c>
      <c r="J57">
        <v>0</v>
      </c>
      <c r="K57" s="34">
        <v>0</v>
      </c>
      <c r="L57">
        <f>+Tabla3239[[#This Row],[BALANCE INICIAL]]+Tabla3239[[#This Row],[ENTRADAS]]-Tabla3239[[#This Row],[SALIDAS]]</f>
        <v>2</v>
      </c>
      <c r="M57" s="2">
        <v>90</v>
      </c>
      <c r="N57" s="2">
        <f>+Tabla3239[[#This Row],[BALANCE INICIAL]]*Tabla3239[[#This Row],[PRECIO]]</f>
        <v>180</v>
      </c>
      <c r="O57" s="2">
        <f>+Tabla3239[[#This Row],[ENTRADAS]]*Tabla3239[[#This Row],[PRECIO]]</f>
        <v>0</v>
      </c>
      <c r="P57" s="2">
        <f>+Tabla3239[[#This Row],[SALIDAS]]*Tabla3239[[#This Row],[PRECIO]]</f>
        <v>0</v>
      </c>
      <c r="Q57" s="2">
        <f>+Tabla3239[[#This Row],[BALANCE INICIAL2]]+Tabla3239[[#This Row],[ENTRADAS3]]-Tabla3239[[#This Row],[SALIDAS4]]</f>
        <v>180</v>
      </c>
    </row>
    <row r="58" spans="1:17" ht="15" customHeight="1">
      <c r="A58" s="13" t="s">
        <v>34</v>
      </c>
      <c r="B58" s="17" t="s">
        <v>877</v>
      </c>
      <c r="C58" s="49" t="s">
        <v>80</v>
      </c>
      <c r="D58" t="s">
        <v>1053</v>
      </c>
      <c r="E58">
        <v>0</v>
      </c>
      <c r="F58" s="55" t="s">
        <v>1345</v>
      </c>
      <c r="G58" s="55"/>
      <c r="H58" s="9" t="s">
        <v>820</v>
      </c>
      <c r="I58">
        <v>33</v>
      </c>
      <c r="J58">
        <v>0</v>
      </c>
      <c r="K58" s="34">
        <v>28</v>
      </c>
      <c r="L58">
        <f>+Tabla3239[[#This Row],[BALANCE INICIAL]]+Tabla3239[[#This Row],[ENTRADAS]]-Tabla3239[[#This Row],[SALIDAS]]</f>
        <v>5</v>
      </c>
      <c r="M58" s="2">
        <v>1</v>
      </c>
      <c r="N58" s="2">
        <f>+Tabla3239[[#This Row],[BALANCE INICIAL]]*Tabla3239[[#This Row],[PRECIO]]</f>
        <v>33</v>
      </c>
      <c r="O58" s="2">
        <f>+Tabla3239[[#This Row],[ENTRADAS]]*Tabla3239[[#This Row],[PRECIO]]</f>
        <v>0</v>
      </c>
      <c r="P58" s="2">
        <f>+Tabla3239[[#This Row],[SALIDAS]]*Tabla3239[[#This Row],[PRECIO]]</f>
        <v>28</v>
      </c>
      <c r="Q58" s="2">
        <f>+Tabla3239[[#This Row],[BALANCE INICIAL2]]+Tabla3239[[#This Row],[ENTRADAS3]]-Tabla3239[[#This Row],[SALIDAS4]]</f>
        <v>5</v>
      </c>
    </row>
    <row r="59" spans="1:17" ht="15" customHeight="1">
      <c r="A59" s="9" t="s">
        <v>29</v>
      </c>
      <c r="B59" s="47" t="s">
        <v>878</v>
      </c>
      <c r="C59" s="50" t="s">
        <v>102</v>
      </c>
      <c r="D59" t="s">
        <v>537</v>
      </c>
      <c r="F59" s="55" t="s">
        <v>1345</v>
      </c>
      <c r="G59" s="55"/>
      <c r="H59" s="9" t="s">
        <v>866</v>
      </c>
      <c r="I59">
        <v>15</v>
      </c>
      <c r="J59">
        <v>0</v>
      </c>
      <c r="K59" s="34">
        <v>0</v>
      </c>
      <c r="L59">
        <f>+Tabla3239[[#This Row],[BALANCE INICIAL]]+Tabla3239[[#This Row],[ENTRADAS]]-Tabla3239[[#This Row],[SALIDAS]]</f>
        <v>15</v>
      </c>
      <c r="M59" s="2">
        <v>50</v>
      </c>
      <c r="N59" s="2">
        <f>+Tabla3239[[#This Row],[BALANCE INICIAL]]*Tabla3239[[#This Row],[PRECIO]]</f>
        <v>750</v>
      </c>
      <c r="O59" s="2">
        <f>+Tabla3239[[#This Row],[ENTRADAS]]*Tabla3239[[#This Row],[PRECIO]]</f>
        <v>0</v>
      </c>
      <c r="P59" s="2">
        <f>+Tabla3239[[#This Row],[SALIDAS]]*Tabla3239[[#This Row],[PRECIO]]</f>
        <v>0</v>
      </c>
      <c r="Q59" s="2">
        <f>+Tabla3239[[#This Row],[BALANCE INICIAL2]]+Tabla3239[[#This Row],[ENTRADAS3]]-Tabla3239[[#This Row],[SALIDAS4]]</f>
        <v>750</v>
      </c>
    </row>
    <row r="60" spans="1:17" ht="15" customHeight="1">
      <c r="A60" s="9" t="s">
        <v>29</v>
      </c>
      <c r="B60" s="47" t="s">
        <v>878</v>
      </c>
      <c r="C60" s="50" t="s">
        <v>102</v>
      </c>
      <c r="D60" t="s">
        <v>1550</v>
      </c>
      <c r="F60" s="55"/>
      <c r="G60" s="55"/>
      <c r="H60" s="9" t="s">
        <v>834</v>
      </c>
      <c r="I60">
        <v>2</v>
      </c>
      <c r="K60" s="34"/>
      <c r="L60">
        <f>+Tabla3239[[#This Row],[BALANCE INICIAL]]+Tabla3239[[#This Row],[ENTRADAS]]-Tabla3239[[#This Row],[SALIDAS]]</f>
        <v>2</v>
      </c>
      <c r="M60" s="2">
        <v>37.950000000000003</v>
      </c>
      <c r="N60" s="2">
        <f>+Tabla3239[[#This Row],[BALANCE INICIAL]]*Tabla3239[[#This Row],[PRECIO]]</f>
        <v>75.900000000000006</v>
      </c>
      <c r="O60" s="2">
        <f>+Tabla3239[[#This Row],[ENTRADAS]]*Tabla3239[[#This Row],[PRECIO]]</f>
        <v>0</v>
      </c>
      <c r="P60" s="2">
        <f>+Tabla3239[[#This Row],[SALIDAS]]*Tabla3239[[#This Row],[PRECIO]]</f>
        <v>0</v>
      </c>
      <c r="Q60" s="2">
        <f>+Tabla3239[[#This Row],[BALANCE INICIAL2]]+Tabla3239[[#This Row],[ENTRADAS3]]-Tabla3239[[#This Row],[SALIDAS4]]</f>
        <v>75.900000000000006</v>
      </c>
    </row>
    <row r="61" spans="1:17" ht="15" customHeight="1">
      <c r="A61" s="9" t="s">
        <v>29</v>
      </c>
      <c r="B61" s="47" t="s">
        <v>878</v>
      </c>
      <c r="C61" s="50" t="s">
        <v>102</v>
      </c>
      <c r="D61" t="s">
        <v>1551</v>
      </c>
      <c r="F61" s="55"/>
      <c r="G61" s="55"/>
      <c r="H61" s="9" t="s">
        <v>834</v>
      </c>
      <c r="I61">
        <v>1</v>
      </c>
      <c r="K61" s="34"/>
      <c r="L61">
        <f>+Tabla3239[[#This Row],[BALANCE INICIAL]]+Tabla3239[[#This Row],[ENTRADAS]]-Tabla3239[[#This Row],[SALIDAS]]</f>
        <v>1</v>
      </c>
      <c r="M61" s="2">
        <v>77.5</v>
      </c>
      <c r="N61" s="2">
        <f>+Tabla3239[[#This Row],[BALANCE INICIAL]]*Tabla3239[[#This Row],[PRECIO]]</f>
        <v>77.5</v>
      </c>
      <c r="O61" s="2">
        <f>+Tabla3239[[#This Row],[ENTRADAS]]*Tabla3239[[#This Row],[PRECIO]]</f>
        <v>0</v>
      </c>
      <c r="P61" s="2">
        <f>+Tabla3239[[#This Row],[SALIDAS]]*Tabla3239[[#This Row],[PRECIO]]</f>
        <v>0</v>
      </c>
      <c r="Q61" s="2">
        <f>+Tabla3239[[#This Row],[BALANCE INICIAL2]]+Tabla3239[[#This Row],[ENTRADAS3]]-Tabla3239[[#This Row],[SALIDAS4]]</f>
        <v>77.5</v>
      </c>
    </row>
    <row r="62" spans="1:17" ht="15" customHeight="1">
      <c r="A62" s="9" t="s">
        <v>29</v>
      </c>
      <c r="B62" s="47" t="s">
        <v>878</v>
      </c>
      <c r="C62" s="50" t="s">
        <v>102</v>
      </c>
      <c r="D62" t="s">
        <v>128</v>
      </c>
      <c r="F62" s="55" t="s">
        <v>1345</v>
      </c>
      <c r="G62" s="55"/>
      <c r="H62" s="9" t="s">
        <v>827</v>
      </c>
      <c r="I62">
        <v>125</v>
      </c>
      <c r="J62">
        <v>0</v>
      </c>
      <c r="K62" s="34">
        <v>49</v>
      </c>
      <c r="L62">
        <f>+Tabla3239[[#This Row],[BALANCE INICIAL]]+Tabla3239[[#This Row],[ENTRADAS]]-Tabla3239[[#This Row],[SALIDAS]]</f>
        <v>76</v>
      </c>
      <c r="M62" s="2">
        <v>125</v>
      </c>
      <c r="N62" s="2">
        <f>+Tabla3239[[#This Row],[BALANCE INICIAL]]*Tabla3239[[#This Row],[PRECIO]]</f>
        <v>15625</v>
      </c>
      <c r="O62" s="2">
        <f>+Tabla3239[[#This Row],[ENTRADAS]]*Tabla3239[[#This Row],[PRECIO]]</f>
        <v>0</v>
      </c>
      <c r="P62" s="2">
        <f>+Tabla3239[[#This Row],[SALIDAS]]*Tabla3239[[#This Row],[PRECIO]]</f>
        <v>6125</v>
      </c>
      <c r="Q62" s="2">
        <f>+Tabla3239[[#This Row],[BALANCE INICIAL2]]+Tabla3239[[#This Row],[ENTRADAS3]]-Tabla3239[[#This Row],[SALIDAS4]]</f>
        <v>9500</v>
      </c>
    </row>
    <row r="63" spans="1:17" ht="15" customHeight="1">
      <c r="A63" s="39" t="s">
        <v>1387</v>
      </c>
      <c r="B63" s="40" t="s">
        <v>1388</v>
      </c>
      <c r="C63" s="52" t="s">
        <v>1389</v>
      </c>
      <c r="D63" t="s">
        <v>1364</v>
      </c>
      <c r="F63" s="55" t="s">
        <v>1345</v>
      </c>
      <c r="G63" s="55"/>
      <c r="H63" s="9" t="s">
        <v>834</v>
      </c>
      <c r="I63">
        <v>2</v>
      </c>
      <c r="J63">
        <v>0</v>
      </c>
      <c r="K63" s="34">
        <v>0</v>
      </c>
      <c r="L63">
        <f>+Tabla3239[[#This Row],[BALANCE INICIAL]]+Tabla3239[[#This Row],[ENTRADAS]]-Tabla3239[[#This Row],[SALIDAS]]</f>
        <v>2</v>
      </c>
      <c r="M63" s="2">
        <v>750</v>
      </c>
      <c r="N63" s="2">
        <f>+Tabla3239[[#This Row],[BALANCE INICIAL]]*Tabla3239[[#This Row],[PRECIO]]</f>
        <v>1500</v>
      </c>
      <c r="O63" s="2">
        <f>+Tabla3239[[#This Row],[ENTRADAS]]*Tabla3239[[#This Row],[PRECIO]]</f>
        <v>0</v>
      </c>
      <c r="P63" s="2">
        <f>+Tabla3239[[#This Row],[SALIDAS]]*Tabla3239[[#This Row],[PRECIO]]</f>
        <v>0</v>
      </c>
      <c r="Q63" s="2">
        <f>+Tabla3239[[#This Row],[BALANCE INICIAL2]]+Tabla3239[[#This Row],[ENTRADAS3]]-Tabla3239[[#This Row],[SALIDAS4]]</f>
        <v>1500</v>
      </c>
    </row>
    <row r="64" spans="1:17" ht="15" customHeight="1">
      <c r="A64" s="9" t="s">
        <v>29</v>
      </c>
      <c r="B64" s="47" t="s">
        <v>878</v>
      </c>
      <c r="C64" s="50" t="s">
        <v>102</v>
      </c>
      <c r="D64" t="s">
        <v>539</v>
      </c>
      <c r="F64" s="55" t="s">
        <v>1345</v>
      </c>
      <c r="G64" s="55"/>
      <c r="H64" s="9" t="s">
        <v>865</v>
      </c>
      <c r="I64">
        <v>1</v>
      </c>
      <c r="J64">
        <v>0</v>
      </c>
      <c r="K64" s="34">
        <v>0</v>
      </c>
      <c r="L64">
        <f>+Tabla3239[[#This Row],[BALANCE INICIAL]]+Tabla3239[[#This Row],[ENTRADAS]]-Tabla3239[[#This Row],[SALIDAS]]</f>
        <v>1</v>
      </c>
      <c r="M64" s="2">
        <v>140</v>
      </c>
      <c r="N64" s="2">
        <f>+Tabla3239[[#This Row],[BALANCE INICIAL]]*Tabla3239[[#This Row],[PRECIO]]</f>
        <v>140</v>
      </c>
      <c r="O64" s="2">
        <f>+Tabla3239[[#This Row],[ENTRADAS]]*Tabla3239[[#This Row],[PRECIO]]</f>
        <v>0</v>
      </c>
      <c r="P64" s="2">
        <f>+Tabla3239[[#This Row],[SALIDAS]]*Tabla3239[[#This Row],[PRECIO]]</f>
        <v>0</v>
      </c>
      <c r="Q64" s="2">
        <f>+Tabla3239[[#This Row],[BALANCE INICIAL2]]+Tabla3239[[#This Row],[ENTRADAS3]]-Tabla3239[[#This Row],[SALIDAS4]]</f>
        <v>140</v>
      </c>
    </row>
    <row r="65" spans="1:17" ht="15" customHeight="1">
      <c r="A65" s="9" t="s">
        <v>29</v>
      </c>
      <c r="B65" s="47" t="s">
        <v>878</v>
      </c>
      <c r="C65" s="50" t="s">
        <v>102</v>
      </c>
      <c r="D65" t="s">
        <v>540</v>
      </c>
      <c r="F65" s="55" t="s">
        <v>1345</v>
      </c>
      <c r="G65" s="55"/>
      <c r="H65" s="9" t="s">
        <v>865</v>
      </c>
      <c r="I65">
        <v>1</v>
      </c>
      <c r="J65">
        <v>0</v>
      </c>
      <c r="K65" s="34">
        <v>0</v>
      </c>
      <c r="L65">
        <f>+Tabla3239[[#This Row],[BALANCE INICIAL]]+Tabla3239[[#This Row],[ENTRADAS]]-Tabla3239[[#This Row],[SALIDAS]]</f>
        <v>1</v>
      </c>
      <c r="M65" s="2">
        <v>256.5</v>
      </c>
      <c r="N65" s="2">
        <f>+Tabla3239[[#This Row],[BALANCE INICIAL]]*Tabla3239[[#This Row],[PRECIO]]</f>
        <v>256.5</v>
      </c>
      <c r="O65" s="2">
        <f>+Tabla3239[[#This Row],[ENTRADAS]]*Tabla3239[[#This Row],[PRECIO]]</f>
        <v>0</v>
      </c>
      <c r="P65" s="2">
        <f>+Tabla3239[[#This Row],[SALIDAS]]*Tabla3239[[#This Row],[PRECIO]]</f>
        <v>0</v>
      </c>
      <c r="Q65" s="2">
        <f>+Tabla3239[[#This Row],[BALANCE INICIAL2]]+Tabla3239[[#This Row],[ENTRADAS3]]-Tabla3239[[#This Row],[SALIDAS4]]</f>
        <v>256.5</v>
      </c>
    </row>
    <row r="66" spans="1:17" ht="15" customHeight="1">
      <c r="A66" s="9" t="s">
        <v>29</v>
      </c>
      <c r="B66" s="47" t="s">
        <v>878</v>
      </c>
      <c r="C66" s="50" t="s">
        <v>102</v>
      </c>
      <c r="D66" t="s">
        <v>1533</v>
      </c>
      <c r="F66" s="55" t="s">
        <v>1345</v>
      </c>
      <c r="G66" s="55"/>
      <c r="H66" s="9" t="s">
        <v>834</v>
      </c>
      <c r="I66">
        <v>24</v>
      </c>
      <c r="J66">
        <v>0</v>
      </c>
      <c r="K66" s="34">
        <v>1</v>
      </c>
      <c r="L66">
        <f>+Tabla3239[[#This Row],[BALANCE INICIAL]]+Tabla3239[[#This Row],[ENTRADAS]]-Tabla3239[[#This Row],[SALIDAS]]</f>
        <v>23</v>
      </c>
      <c r="M66" s="2">
        <v>154.5</v>
      </c>
      <c r="N66" s="2">
        <f>+Tabla3239[[#This Row],[BALANCE INICIAL]]*Tabla3239[[#This Row],[PRECIO]]</f>
        <v>3708</v>
      </c>
      <c r="O66" s="2">
        <f>+Tabla3239[[#This Row],[ENTRADAS]]*Tabla3239[[#This Row],[PRECIO]]</f>
        <v>0</v>
      </c>
      <c r="P66" s="2">
        <f>+Tabla3239[[#This Row],[SALIDAS]]*Tabla3239[[#This Row],[PRECIO]]</f>
        <v>154.5</v>
      </c>
      <c r="Q66" s="2">
        <f>+Tabla3239[[#This Row],[BALANCE INICIAL2]]+Tabla3239[[#This Row],[ENTRADAS3]]-Tabla3239[[#This Row],[SALIDAS4]]</f>
        <v>3553.5</v>
      </c>
    </row>
    <row r="67" spans="1:17" ht="15" customHeight="1">
      <c r="A67" s="39" t="s">
        <v>30</v>
      </c>
      <c r="B67" s="40" t="s">
        <v>876</v>
      </c>
      <c r="C67" s="52" t="s">
        <v>73</v>
      </c>
      <c r="D67" t="s">
        <v>1218</v>
      </c>
      <c r="F67" s="55" t="s">
        <v>1345</v>
      </c>
      <c r="G67" s="55"/>
      <c r="H67" s="9" t="s">
        <v>834</v>
      </c>
      <c r="I67">
        <v>0</v>
      </c>
      <c r="J67">
        <v>0</v>
      </c>
      <c r="K67" s="34">
        <v>0</v>
      </c>
      <c r="L67">
        <f>+Tabla3239[[#This Row],[BALANCE INICIAL]]+Tabla3239[[#This Row],[ENTRADAS]]-Tabla3239[[#This Row],[SALIDAS]]</f>
        <v>0</v>
      </c>
      <c r="M67" s="2">
        <v>2400</v>
      </c>
      <c r="N67" s="2">
        <f>+Tabla3239[[#This Row],[BALANCE INICIAL]]*Tabla3239[[#This Row],[PRECIO]]</f>
        <v>0</v>
      </c>
      <c r="O67" s="2">
        <f>+Tabla3239[[#This Row],[ENTRADAS]]*Tabla3239[[#This Row],[PRECIO]]</f>
        <v>0</v>
      </c>
      <c r="P67" s="2">
        <f>+Tabla3239[[#This Row],[SALIDAS]]*Tabla3239[[#This Row],[PRECIO]]</f>
        <v>0</v>
      </c>
      <c r="Q67" s="2">
        <f>+Tabla3239[[#This Row],[BALANCE INICIAL2]]+Tabla3239[[#This Row],[ENTRADAS3]]-Tabla3239[[#This Row],[SALIDAS4]]</f>
        <v>0</v>
      </c>
    </row>
    <row r="68" spans="1:17" ht="15" customHeight="1">
      <c r="A68" s="9" t="s">
        <v>59</v>
      </c>
      <c r="B68" s="17" t="s">
        <v>880</v>
      </c>
      <c r="C68" s="50" t="s">
        <v>107</v>
      </c>
      <c r="D68" t="s">
        <v>646</v>
      </c>
      <c r="F68" s="55" t="s">
        <v>1345</v>
      </c>
      <c r="G68" s="55"/>
      <c r="H68" s="9" t="s">
        <v>820</v>
      </c>
      <c r="I68">
        <v>4</v>
      </c>
      <c r="J68">
        <v>0</v>
      </c>
      <c r="K68" s="34">
        <v>0</v>
      </c>
      <c r="L68">
        <f>+Tabla3239[[#This Row],[BALANCE INICIAL]]+Tabla3239[[#This Row],[ENTRADAS]]-Tabla3239[[#This Row],[SALIDAS]]</f>
        <v>4</v>
      </c>
      <c r="M68" s="2">
        <v>1495</v>
      </c>
      <c r="N68" s="2">
        <f>+Tabla3239[[#This Row],[BALANCE INICIAL]]*Tabla3239[[#This Row],[PRECIO]]</f>
        <v>5980</v>
      </c>
      <c r="O68" s="2">
        <f>+Tabla3239[[#This Row],[ENTRADAS]]*Tabla3239[[#This Row],[PRECIO]]</f>
        <v>0</v>
      </c>
      <c r="P68" s="2">
        <f>+Tabla3239[[#This Row],[SALIDAS]]*Tabla3239[[#This Row],[PRECIO]]</f>
        <v>0</v>
      </c>
      <c r="Q68" s="2">
        <f>+Tabla3239[[#This Row],[BALANCE INICIAL2]]+Tabla3239[[#This Row],[ENTRADAS3]]-Tabla3239[[#This Row],[SALIDAS4]]</f>
        <v>5980</v>
      </c>
    </row>
    <row r="69" spans="1:17" ht="15" customHeight="1">
      <c r="A69" s="9" t="s">
        <v>1141</v>
      </c>
      <c r="B69" s="17" t="s">
        <v>1142</v>
      </c>
      <c r="C69" s="50" t="s">
        <v>1143</v>
      </c>
      <c r="D69" t="s">
        <v>1420</v>
      </c>
      <c r="F69" s="55" t="s">
        <v>1345</v>
      </c>
      <c r="G69" s="55"/>
      <c r="H69" s="9" t="s">
        <v>820</v>
      </c>
      <c r="I69">
        <v>2</v>
      </c>
      <c r="J69">
        <v>0</v>
      </c>
      <c r="K69" s="34">
        <v>0</v>
      </c>
      <c r="L69">
        <f>+Tabla3239[[#This Row],[BALANCE INICIAL]]+Tabla3239[[#This Row],[ENTRADAS]]-Tabla3239[[#This Row],[SALIDAS]]</f>
        <v>2</v>
      </c>
      <c r="M69" s="2">
        <v>100</v>
      </c>
      <c r="N69" s="2">
        <f>+Tabla3239[[#This Row],[BALANCE INICIAL]]*Tabla3239[[#This Row],[PRECIO]]</f>
        <v>200</v>
      </c>
      <c r="O69" s="2">
        <f>+Tabla3239[[#This Row],[ENTRADAS]]*Tabla3239[[#This Row],[PRECIO]]</f>
        <v>0</v>
      </c>
      <c r="P69" s="2">
        <f>+Tabla3239[[#This Row],[SALIDAS]]*Tabla3239[[#This Row],[PRECIO]]</f>
        <v>0</v>
      </c>
      <c r="Q69" s="2">
        <f>+Tabla3239[[#This Row],[BALANCE INICIAL2]]+Tabla3239[[#This Row],[ENTRADAS3]]-Tabla3239[[#This Row],[SALIDAS4]]</f>
        <v>200</v>
      </c>
    </row>
    <row r="70" spans="1:17">
      <c r="A70" s="9" t="s">
        <v>59</v>
      </c>
      <c r="B70" s="17" t="s">
        <v>880</v>
      </c>
      <c r="C70" s="50" t="s">
        <v>107</v>
      </c>
      <c r="D70" t="s">
        <v>647</v>
      </c>
      <c r="F70" s="55" t="s">
        <v>1345</v>
      </c>
      <c r="G70" s="55"/>
      <c r="H70" s="9" t="s">
        <v>820</v>
      </c>
      <c r="I70">
        <v>7</v>
      </c>
      <c r="J70">
        <v>0</v>
      </c>
      <c r="K70" s="34">
        <v>0</v>
      </c>
      <c r="L70">
        <f>+Tabla3239[[#This Row],[BALANCE INICIAL]]+Tabla3239[[#This Row],[ENTRADAS]]-Tabla3239[[#This Row],[SALIDAS]]</f>
        <v>7</v>
      </c>
      <c r="M70" s="2">
        <v>130</v>
      </c>
      <c r="N70" s="2">
        <f>+Tabla3239[[#This Row],[BALANCE INICIAL]]*Tabla3239[[#This Row],[PRECIO]]</f>
        <v>910</v>
      </c>
      <c r="O70" s="2">
        <f>+Tabla3239[[#This Row],[ENTRADAS]]*Tabla3239[[#This Row],[PRECIO]]</f>
        <v>0</v>
      </c>
      <c r="P70" s="2">
        <f>+Tabla3239[[#This Row],[SALIDAS]]*Tabla3239[[#This Row],[PRECIO]]</f>
        <v>0</v>
      </c>
      <c r="Q70" s="2">
        <f>+Tabla3239[[#This Row],[BALANCE INICIAL2]]+Tabla3239[[#This Row],[ENTRADAS3]]-Tabla3239[[#This Row],[SALIDAS4]]</f>
        <v>910</v>
      </c>
    </row>
    <row r="71" spans="1:17">
      <c r="A71" s="9" t="s">
        <v>59</v>
      </c>
      <c r="B71" s="17" t="s">
        <v>880</v>
      </c>
      <c r="C71" s="50" t="s">
        <v>107</v>
      </c>
      <c r="D71" t="s">
        <v>649</v>
      </c>
      <c r="F71" s="55" t="s">
        <v>1345</v>
      </c>
      <c r="G71" s="55"/>
      <c r="H71" s="9" t="s">
        <v>820</v>
      </c>
      <c r="I71">
        <v>19</v>
      </c>
      <c r="J71">
        <v>0</v>
      </c>
      <c r="K71" s="34">
        <v>0</v>
      </c>
      <c r="L71">
        <f>+Tabla3239[[#This Row],[BALANCE INICIAL]]+Tabla3239[[#This Row],[ENTRADAS]]-Tabla3239[[#This Row],[SALIDAS]]</f>
        <v>19</v>
      </c>
      <c r="M71" s="2">
        <v>98</v>
      </c>
      <c r="N71" s="2">
        <f>+Tabla3239[[#This Row],[BALANCE INICIAL]]*Tabla3239[[#This Row],[PRECIO]]</f>
        <v>1862</v>
      </c>
      <c r="O71" s="2">
        <f>+Tabla3239[[#This Row],[ENTRADAS]]*Tabla3239[[#This Row],[PRECIO]]</f>
        <v>0</v>
      </c>
      <c r="P71" s="2">
        <f>+Tabla3239[[#This Row],[SALIDAS]]*Tabla3239[[#This Row],[PRECIO]]</f>
        <v>0</v>
      </c>
      <c r="Q71" s="2">
        <f>+Tabla3239[[#This Row],[BALANCE INICIAL2]]+Tabla3239[[#This Row],[ENTRADAS3]]-Tabla3239[[#This Row],[SALIDAS4]]</f>
        <v>1862</v>
      </c>
    </row>
    <row r="72" spans="1:17">
      <c r="A72" s="9" t="s">
        <v>59</v>
      </c>
      <c r="B72" s="17" t="s">
        <v>880</v>
      </c>
      <c r="C72" s="50" t="s">
        <v>107</v>
      </c>
      <c r="D72" t="s">
        <v>651</v>
      </c>
      <c r="F72" s="55" t="s">
        <v>1345</v>
      </c>
      <c r="G72" s="55"/>
      <c r="H72" s="9" t="s">
        <v>834</v>
      </c>
      <c r="I72">
        <v>5</v>
      </c>
      <c r="J72">
        <v>0</v>
      </c>
      <c r="K72" s="34">
        <v>0</v>
      </c>
      <c r="L72">
        <f>+Tabla3239[[#This Row],[BALANCE INICIAL]]+Tabla3239[[#This Row],[ENTRADAS]]-Tabla3239[[#This Row],[SALIDAS]]</f>
        <v>5</v>
      </c>
      <c r="M72" s="2">
        <v>130</v>
      </c>
      <c r="N72" s="2">
        <f>+Tabla3239[[#This Row],[BALANCE INICIAL]]*Tabla3239[[#This Row],[PRECIO]]</f>
        <v>650</v>
      </c>
      <c r="O72" s="2">
        <f>+Tabla3239[[#This Row],[ENTRADAS]]*Tabla3239[[#This Row],[PRECIO]]</f>
        <v>0</v>
      </c>
      <c r="P72" s="2">
        <f>+Tabla3239[[#This Row],[SALIDAS]]*Tabla3239[[#This Row],[PRECIO]]</f>
        <v>0</v>
      </c>
      <c r="Q72" s="2">
        <f>+Tabla3239[[#This Row],[BALANCE INICIAL2]]+Tabla3239[[#This Row],[ENTRADAS3]]-Tabla3239[[#This Row],[SALIDAS4]]</f>
        <v>650</v>
      </c>
    </row>
    <row r="73" spans="1:17">
      <c r="A73" s="9" t="s">
        <v>30</v>
      </c>
      <c r="B73" s="17" t="s">
        <v>876</v>
      </c>
      <c r="C73" s="50" t="s">
        <v>73</v>
      </c>
      <c r="D73" t="s">
        <v>1312</v>
      </c>
      <c r="F73" s="55" t="s">
        <v>1345</v>
      </c>
      <c r="G73" s="55"/>
      <c r="H73" s="9" t="s">
        <v>820</v>
      </c>
      <c r="I73">
        <v>2500</v>
      </c>
      <c r="J73">
        <v>0</v>
      </c>
      <c r="K73" s="34">
        <v>0</v>
      </c>
      <c r="L73">
        <f>+Tabla3239[[#This Row],[BALANCE INICIAL]]+Tabla3239[[#This Row],[ENTRADAS]]-Tabla3239[[#This Row],[SALIDAS]]</f>
        <v>2500</v>
      </c>
      <c r="M73" s="2">
        <v>186</v>
      </c>
      <c r="N73" s="2">
        <f>+Tabla3239[[#This Row],[BALANCE INICIAL]]*Tabla3239[[#This Row],[PRECIO]]</f>
        <v>465000</v>
      </c>
      <c r="O73" s="2">
        <f>+Tabla3239[[#This Row],[ENTRADAS]]*Tabla3239[[#This Row],[PRECIO]]</f>
        <v>0</v>
      </c>
      <c r="P73" s="2">
        <f>+Tabla3239[[#This Row],[SALIDAS]]*Tabla3239[[#This Row],[PRECIO]]</f>
        <v>0</v>
      </c>
      <c r="Q73" s="2">
        <f>+Tabla3239[[#This Row],[BALANCE INICIAL2]]+Tabla3239[[#This Row],[ENTRADAS3]]-Tabla3239[[#This Row],[SALIDAS4]]</f>
        <v>465000</v>
      </c>
    </row>
    <row r="74" spans="1:17">
      <c r="A74" s="9" t="s">
        <v>24</v>
      </c>
      <c r="B74" s="17" t="s">
        <v>875</v>
      </c>
      <c r="C74" s="50" t="s">
        <v>64</v>
      </c>
      <c r="D74" t="s">
        <v>1313</v>
      </c>
      <c r="F74" s="55" t="s">
        <v>1345</v>
      </c>
      <c r="G74" s="55"/>
      <c r="H74" s="9" t="s">
        <v>820</v>
      </c>
      <c r="I74">
        <v>0</v>
      </c>
      <c r="J74">
        <v>0</v>
      </c>
      <c r="K74" s="34">
        <v>0</v>
      </c>
      <c r="L74">
        <f>+Tabla3239[[#This Row],[BALANCE INICIAL]]+Tabla3239[[#This Row],[ENTRADAS]]-Tabla3239[[#This Row],[SALIDAS]]</f>
        <v>0</v>
      </c>
      <c r="M74" s="2">
        <v>10138</v>
      </c>
      <c r="N74" s="2">
        <f>+Tabla3239[[#This Row],[BALANCE INICIAL]]*Tabla3239[[#This Row],[PRECIO]]</f>
        <v>0</v>
      </c>
      <c r="O74" s="2">
        <f>+Tabla3239[[#This Row],[ENTRADAS]]*Tabla3239[[#This Row],[PRECIO]]</f>
        <v>0</v>
      </c>
      <c r="P74" s="2">
        <f>+Tabla3239[[#This Row],[SALIDAS]]*Tabla3239[[#This Row],[PRECIO]]</f>
        <v>0</v>
      </c>
      <c r="Q74" s="2">
        <f>+Tabla3239[[#This Row],[BALANCE INICIAL2]]+Tabla3239[[#This Row],[ENTRADAS3]]-Tabla3239[[#This Row],[SALIDAS4]]</f>
        <v>0</v>
      </c>
    </row>
    <row r="75" spans="1:17">
      <c r="A75" s="9" t="s">
        <v>24</v>
      </c>
      <c r="B75" s="17" t="s">
        <v>875</v>
      </c>
      <c r="C75" s="50" t="s">
        <v>64</v>
      </c>
      <c r="D75" t="s">
        <v>1314</v>
      </c>
      <c r="F75" s="55" t="s">
        <v>1345</v>
      </c>
      <c r="G75" s="55"/>
      <c r="H75" s="9" t="s">
        <v>820</v>
      </c>
      <c r="I75">
        <v>12</v>
      </c>
      <c r="J75">
        <v>0</v>
      </c>
      <c r="K75" s="34">
        <v>0</v>
      </c>
      <c r="L75">
        <f>+Tabla3239[[#This Row],[BALANCE INICIAL]]+Tabla3239[[#This Row],[ENTRADAS]]-Tabla3239[[#This Row],[SALIDAS]]</f>
        <v>12</v>
      </c>
      <c r="M75" s="2">
        <v>6860</v>
      </c>
      <c r="N75" s="2">
        <f>+Tabla3239[[#This Row],[BALANCE INICIAL]]*Tabla3239[[#This Row],[PRECIO]]</f>
        <v>82320</v>
      </c>
      <c r="O75" s="2">
        <f>+Tabla3239[[#This Row],[ENTRADAS]]*Tabla3239[[#This Row],[PRECIO]]</f>
        <v>0</v>
      </c>
      <c r="P75" s="2">
        <f>+Tabla3239[[#This Row],[SALIDAS]]*Tabla3239[[#This Row],[PRECIO]]</f>
        <v>0</v>
      </c>
      <c r="Q75" s="2">
        <f>+Tabla3239[[#This Row],[BALANCE INICIAL2]]+Tabla3239[[#This Row],[ENTRADAS3]]-Tabla3239[[#This Row],[SALIDAS4]]</f>
        <v>82320</v>
      </c>
    </row>
    <row r="76" spans="1:17">
      <c r="A76" s="9" t="s">
        <v>60</v>
      </c>
      <c r="B76" s="17" t="s">
        <v>885</v>
      </c>
      <c r="C76" s="50" t="s">
        <v>108</v>
      </c>
      <c r="D76" t="s">
        <v>652</v>
      </c>
      <c r="F76" s="55" t="s">
        <v>1345</v>
      </c>
      <c r="G76" s="55"/>
      <c r="H76" s="9" t="s">
        <v>820</v>
      </c>
      <c r="I76">
        <v>1</v>
      </c>
      <c r="J76">
        <v>0</v>
      </c>
      <c r="K76" s="34">
        <v>0</v>
      </c>
      <c r="L76">
        <f>+Tabla3239[[#This Row],[BALANCE INICIAL]]+Tabla3239[[#This Row],[ENTRADAS]]-Tabla3239[[#This Row],[SALIDAS]]</f>
        <v>1</v>
      </c>
      <c r="M76" s="2">
        <v>18500</v>
      </c>
      <c r="N76" s="2">
        <f>+Tabla3239[[#This Row],[BALANCE INICIAL]]*Tabla3239[[#This Row],[PRECIO]]</f>
        <v>18500</v>
      </c>
      <c r="O76" s="2">
        <f>+Tabla3239[[#This Row],[ENTRADAS]]*Tabla3239[[#This Row],[PRECIO]]</f>
        <v>0</v>
      </c>
      <c r="P76" s="2">
        <f>+Tabla3239[[#This Row],[SALIDAS]]*Tabla3239[[#This Row],[PRECIO]]</f>
        <v>0</v>
      </c>
      <c r="Q76" s="2">
        <f>+Tabla3239[[#This Row],[BALANCE INICIAL2]]+Tabla3239[[#This Row],[ENTRADAS3]]-Tabla3239[[#This Row],[SALIDAS4]]</f>
        <v>18500</v>
      </c>
    </row>
    <row r="77" spans="1:17">
      <c r="A77" s="9" t="s">
        <v>59</v>
      </c>
      <c r="B77" s="47" t="s">
        <v>880</v>
      </c>
      <c r="C77" s="50" t="s">
        <v>107</v>
      </c>
      <c r="D77" t="s">
        <v>712</v>
      </c>
      <c r="F77" s="55" t="s">
        <v>1345</v>
      </c>
      <c r="G77" s="55"/>
      <c r="H77" s="9" t="s">
        <v>873</v>
      </c>
      <c r="I77">
        <v>1</v>
      </c>
      <c r="J77">
        <v>0</v>
      </c>
      <c r="K77" s="34">
        <v>0</v>
      </c>
      <c r="L77">
        <f>+Tabla3239[[#This Row],[BALANCE INICIAL]]+Tabla3239[[#This Row],[ENTRADAS]]-Tabla3239[[#This Row],[SALIDAS]]</f>
        <v>1</v>
      </c>
      <c r="M77" s="2">
        <v>2337.02</v>
      </c>
      <c r="N77" s="2">
        <f>+Tabla3239[[#This Row],[BALANCE INICIAL]]*Tabla3239[[#This Row],[PRECIO]]</f>
        <v>2337.02</v>
      </c>
      <c r="O77" s="2">
        <f>+Tabla3239[[#This Row],[ENTRADAS]]*Tabla3239[[#This Row],[PRECIO]]</f>
        <v>0</v>
      </c>
      <c r="P77" s="2">
        <f>+Tabla3239[[#This Row],[SALIDAS]]*Tabla3239[[#This Row],[PRECIO]]</f>
        <v>0</v>
      </c>
      <c r="Q77" s="2">
        <f>+Tabla3239[[#This Row],[BALANCE INICIAL2]]+Tabla3239[[#This Row],[ENTRADAS3]]-Tabla3239[[#This Row],[SALIDAS4]]</f>
        <v>2337.02</v>
      </c>
    </row>
    <row r="78" spans="1:17" ht="15.6">
      <c r="A78" s="9" t="s">
        <v>1424</v>
      </c>
      <c r="B78" s="47" t="s">
        <v>1425</v>
      </c>
      <c r="C78" s="50" t="s">
        <v>1426</v>
      </c>
      <c r="D78" t="s">
        <v>1395</v>
      </c>
      <c r="F78" s="55" t="s">
        <v>1345</v>
      </c>
      <c r="G78" s="55"/>
      <c r="H78" s="9" t="s">
        <v>820</v>
      </c>
      <c r="I78">
        <v>37</v>
      </c>
      <c r="J78">
        <v>0</v>
      </c>
      <c r="K78" s="34">
        <v>0</v>
      </c>
      <c r="L78">
        <f>+Tabla3239[[#This Row],[BALANCE INICIAL]]+Tabla3239[[#This Row],[ENTRADAS]]-Tabla3239[[#This Row],[SALIDAS]]</f>
        <v>37</v>
      </c>
      <c r="M78" s="2">
        <v>130</v>
      </c>
      <c r="N78" s="2">
        <f>+Tabla3239[[#This Row],[BALANCE INICIAL]]*Tabla3239[[#This Row],[PRECIO]]</f>
        <v>4810</v>
      </c>
      <c r="O78" s="2">
        <f>+Tabla3239[[#This Row],[ENTRADAS]]*Tabla3239[[#This Row],[PRECIO]]</f>
        <v>0</v>
      </c>
      <c r="P78" s="2">
        <f>+Tabla3239[[#This Row],[SALIDAS]]*Tabla3239[[#This Row],[PRECIO]]</f>
        <v>0</v>
      </c>
      <c r="Q78" s="2">
        <f>+Tabla3239[[#This Row],[BALANCE INICIAL2]]+Tabla3239[[#This Row],[ENTRADAS3]]-Tabla3239[[#This Row],[SALIDAS4]]</f>
        <v>4810</v>
      </c>
    </row>
    <row r="79" spans="1:17">
      <c r="A79" s="9" t="s">
        <v>30</v>
      </c>
      <c r="B79" s="47" t="s">
        <v>876</v>
      </c>
      <c r="C79" s="50" t="s">
        <v>73</v>
      </c>
      <c r="D79" t="s">
        <v>157</v>
      </c>
      <c r="F79" s="55" t="s">
        <v>1345</v>
      </c>
      <c r="G79" s="55"/>
      <c r="H79" s="9" t="s">
        <v>820</v>
      </c>
      <c r="I79">
        <v>15</v>
      </c>
      <c r="J79">
        <v>0</v>
      </c>
      <c r="K79" s="34">
        <v>0</v>
      </c>
      <c r="L79">
        <f>+Tabla3239[[#This Row],[BALANCE INICIAL]]+Tabla3239[[#This Row],[ENTRADAS]]-Tabla3239[[#This Row],[SALIDAS]]</f>
        <v>15</v>
      </c>
      <c r="M79" s="2">
        <v>53</v>
      </c>
      <c r="N79" s="2">
        <f>+Tabla3239[[#This Row],[BALANCE INICIAL]]*Tabla3239[[#This Row],[PRECIO]]</f>
        <v>795</v>
      </c>
      <c r="O79" s="2">
        <f>+Tabla3239[[#This Row],[ENTRADAS]]*Tabla3239[[#This Row],[PRECIO]]</f>
        <v>0</v>
      </c>
      <c r="P79" s="2">
        <f>+Tabla3239[[#This Row],[SALIDAS]]*Tabla3239[[#This Row],[PRECIO]]</f>
        <v>0</v>
      </c>
      <c r="Q79" s="2">
        <f>+Tabla3239[[#This Row],[BALANCE INICIAL2]]+Tabla3239[[#This Row],[ENTRADAS3]]-Tabla3239[[#This Row],[SALIDAS4]]</f>
        <v>795</v>
      </c>
    </row>
    <row r="80" spans="1:17">
      <c r="A80" s="9" t="s">
        <v>26</v>
      </c>
      <c r="B80" s="47" t="s">
        <v>887</v>
      </c>
      <c r="C80" s="50" t="s">
        <v>70</v>
      </c>
      <c r="D80" t="s">
        <v>1315</v>
      </c>
      <c r="F80" s="55" t="s">
        <v>1345</v>
      </c>
      <c r="G80" s="55"/>
      <c r="H80" s="9" t="s">
        <v>820</v>
      </c>
      <c r="I80">
        <v>1</v>
      </c>
      <c r="J80">
        <v>0</v>
      </c>
      <c r="K80" s="34">
        <v>0</v>
      </c>
      <c r="L80">
        <f>+Tabla3239[[#This Row],[BALANCE INICIAL]]+Tabla3239[[#This Row],[ENTRADAS]]-Tabla3239[[#This Row],[SALIDAS]]</f>
        <v>1</v>
      </c>
      <c r="M80" s="2">
        <v>2200</v>
      </c>
      <c r="N80" s="2">
        <f>+Tabla3239[[#This Row],[BALANCE INICIAL]]*Tabla3239[[#This Row],[PRECIO]]</f>
        <v>2200</v>
      </c>
      <c r="O80" s="2">
        <f>+Tabla3239[[#This Row],[ENTRADAS]]*Tabla3239[[#This Row],[PRECIO]]</f>
        <v>0</v>
      </c>
      <c r="P80" s="2">
        <f>+Tabla3239[[#This Row],[SALIDAS]]*Tabla3239[[#This Row],[PRECIO]]</f>
        <v>0</v>
      </c>
      <c r="Q80" s="2">
        <f>+Tabla3239[[#This Row],[BALANCE INICIAL2]]+Tabla3239[[#This Row],[ENTRADAS3]]-Tabla3239[[#This Row],[SALIDAS4]]</f>
        <v>2200</v>
      </c>
    </row>
    <row r="81" spans="1:17">
      <c r="A81" s="9" t="s">
        <v>26</v>
      </c>
      <c r="B81" s="47" t="s">
        <v>887</v>
      </c>
      <c r="C81" s="50" t="s">
        <v>70</v>
      </c>
      <c r="D81" t="s">
        <v>1062</v>
      </c>
      <c r="E81" t="s">
        <v>1060</v>
      </c>
      <c r="F81" s="55" t="s">
        <v>1345</v>
      </c>
      <c r="G81" s="55"/>
      <c r="H81" s="9" t="s">
        <v>839</v>
      </c>
      <c r="I81">
        <v>0</v>
      </c>
      <c r="J81">
        <v>0</v>
      </c>
      <c r="K81" s="34">
        <v>0</v>
      </c>
      <c r="L81">
        <f>+Tabla3239[[#This Row],[BALANCE INICIAL]]+Tabla3239[[#This Row],[ENTRADAS]]-Tabla3239[[#This Row],[SALIDAS]]</f>
        <v>0</v>
      </c>
      <c r="M81" s="2">
        <v>3200</v>
      </c>
      <c r="N81" s="2">
        <f>+Tabla3239[[#This Row],[BALANCE INICIAL]]*Tabla3239[[#This Row],[PRECIO]]</f>
        <v>0</v>
      </c>
      <c r="O81" s="2">
        <f>+Tabla3239[[#This Row],[ENTRADAS]]*Tabla3239[[#This Row],[PRECIO]]</f>
        <v>0</v>
      </c>
      <c r="P81" s="2">
        <f>+Tabla3239[[#This Row],[SALIDAS]]*Tabla3239[[#This Row],[PRECIO]]</f>
        <v>0</v>
      </c>
      <c r="Q81" s="2">
        <f>+Tabla3239[[#This Row],[BALANCE INICIAL2]]+Tabla3239[[#This Row],[ENTRADAS3]]-Tabla3239[[#This Row],[SALIDAS4]]</f>
        <v>0</v>
      </c>
    </row>
    <row r="82" spans="1:17">
      <c r="A82" s="39" t="s">
        <v>28</v>
      </c>
      <c r="B82" s="40" t="s">
        <v>884</v>
      </c>
      <c r="C82" s="52" t="s">
        <v>74</v>
      </c>
      <c r="D82" t="s">
        <v>1132</v>
      </c>
      <c r="F82" s="55" t="s">
        <v>1345</v>
      </c>
      <c r="G82" s="55"/>
      <c r="H82" s="9" t="s">
        <v>820</v>
      </c>
      <c r="I82">
        <v>0</v>
      </c>
      <c r="J82">
        <v>0</v>
      </c>
      <c r="K82" s="34">
        <v>0</v>
      </c>
      <c r="L82">
        <f>+Tabla3239[[#This Row],[BALANCE INICIAL]]+Tabla3239[[#This Row],[ENTRADAS]]-Tabla3239[[#This Row],[SALIDAS]]</f>
        <v>0</v>
      </c>
      <c r="M82" s="2">
        <v>40</v>
      </c>
      <c r="N82" s="2">
        <f>+Tabla3239[[#This Row],[BALANCE INICIAL]]*Tabla3239[[#This Row],[PRECIO]]</f>
        <v>0</v>
      </c>
      <c r="O82" s="2">
        <f>+Tabla3239[[#This Row],[ENTRADAS]]*Tabla3239[[#This Row],[PRECIO]]</f>
        <v>0</v>
      </c>
      <c r="P82" s="2">
        <f>+Tabla3239[[#This Row],[SALIDAS]]*Tabla3239[[#This Row],[PRECIO]]</f>
        <v>0</v>
      </c>
      <c r="Q82" s="2">
        <f>+Tabla3239[[#This Row],[BALANCE INICIAL2]]+Tabla3239[[#This Row],[ENTRADAS3]]-Tabla3239[[#This Row],[SALIDAS4]]</f>
        <v>0</v>
      </c>
    </row>
    <row r="83" spans="1:17">
      <c r="A83" s="39" t="s">
        <v>28</v>
      </c>
      <c r="B83" s="40" t="s">
        <v>884</v>
      </c>
      <c r="C83" s="52" t="s">
        <v>74</v>
      </c>
      <c r="D83" t="s">
        <v>1311</v>
      </c>
      <c r="F83" s="55" t="s">
        <v>1345</v>
      </c>
      <c r="G83" s="55"/>
      <c r="H83" s="9" t="s">
        <v>839</v>
      </c>
      <c r="I83">
        <v>1</v>
      </c>
      <c r="J83">
        <v>0</v>
      </c>
      <c r="K83" s="34">
        <v>1</v>
      </c>
      <c r="L83">
        <f>+Tabla3239[[#This Row],[BALANCE INICIAL]]+Tabla3239[[#This Row],[ENTRADAS]]-Tabla3239[[#This Row],[SALIDAS]]</f>
        <v>0</v>
      </c>
      <c r="M83" s="2">
        <v>53</v>
      </c>
      <c r="N83" s="2">
        <f>+Tabla3239[[#This Row],[BALANCE INICIAL]]*Tabla3239[[#This Row],[PRECIO]]</f>
        <v>53</v>
      </c>
      <c r="O83" s="2">
        <f>+Tabla3239[[#This Row],[ENTRADAS]]*Tabla3239[[#This Row],[PRECIO]]</f>
        <v>0</v>
      </c>
      <c r="P83" s="2">
        <f>+Tabla3239[[#This Row],[SALIDAS]]*Tabla3239[[#This Row],[PRECIO]]</f>
        <v>53</v>
      </c>
      <c r="Q83" s="2">
        <f>+Tabla3239[[#This Row],[BALANCE INICIAL2]]+Tabla3239[[#This Row],[ENTRADAS3]]-Tabla3239[[#This Row],[SALIDAS4]]</f>
        <v>0</v>
      </c>
    </row>
    <row r="84" spans="1:17" ht="15" customHeight="1">
      <c r="A84" s="13" t="s">
        <v>34</v>
      </c>
      <c r="B84" s="17" t="s">
        <v>877</v>
      </c>
      <c r="C84" s="49" t="s">
        <v>80</v>
      </c>
      <c r="D84" t="s">
        <v>1024</v>
      </c>
      <c r="E84" t="s">
        <v>1020</v>
      </c>
      <c r="F84" s="55" t="s">
        <v>1345</v>
      </c>
      <c r="G84" s="55"/>
      <c r="H84" s="9" t="s">
        <v>834</v>
      </c>
      <c r="I84">
        <v>66</v>
      </c>
      <c r="J84">
        <v>0</v>
      </c>
      <c r="K84" s="34">
        <v>2</v>
      </c>
      <c r="L84">
        <f>+Tabla3239[[#This Row],[BALANCE INICIAL]]+Tabla3239[[#This Row],[ENTRADAS]]-Tabla3239[[#This Row],[SALIDAS]]</f>
        <v>64</v>
      </c>
      <c r="M84" s="2">
        <v>69.599999999999994</v>
      </c>
      <c r="N84" s="2">
        <f>+Tabla3239[[#This Row],[BALANCE INICIAL]]*Tabla3239[[#This Row],[PRECIO]]</f>
        <v>4593.5999999999995</v>
      </c>
      <c r="O84" s="2">
        <f>+Tabla3239[[#This Row],[ENTRADAS]]*Tabla3239[[#This Row],[PRECIO]]</f>
        <v>0</v>
      </c>
      <c r="P84" s="2">
        <f>+Tabla3239[[#This Row],[SALIDAS]]*Tabla3239[[#This Row],[PRECIO]]</f>
        <v>139.19999999999999</v>
      </c>
      <c r="Q84" s="2">
        <f>+Tabla3239[[#This Row],[BALANCE INICIAL2]]+Tabla3239[[#This Row],[ENTRADAS3]]-Tabla3239[[#This Row],[SALIDAS4]]</f>
        <v>4454.3999999999996</v>
      </c>
    </row>
    <row r="85" spans="1:17" ht="15.75" customHeight="1">
      <c r="A85" s="13" t="s">
        <v>34</v>
      </c>
      <c r="B85" s="17" t="s">
        <v>877</v>
      </c>
      <c r="C85" s="49" t="s">
        <v>80</v>
      </c>
      <c r="D85" t="s">
        <v>1023</v>
      </c>
      <c r="E85" t="s">
        <v>1021</v>
      </c>
      <c r="F85" s="55" t="s">
        <v>1345</v>
      </c>
      <c r="G85" s="55"/>
      <c r="H85" s="9" t="s">
        <v>834</v>
      </c>
      <c r="I85">
        <v>58</v>
      </c>
      <c r="J85">
        <v>0</v>
      </c>
      <c r="K85" s="34">
        <v>24</v>
      </c>
      <c r="L85">
        <f>+Tabla3239[[#This Row],[BALANCE INICIAL]]+Tabla3239[[#This Row],[ENTRADAS]]-Tabla3239[[#This Row],[SALIDAS]]</f>
        <v>34</v>
      </c>
      <c r="M85" s="2">
        <v>485</v>
      </c>
      <c r="N85" s="2">
        <f>+Tabla3239[[#This Row],[BALANCE INICIAL]]*Tabla3239[[#This Row],[PRECIO]]</f>
        <v>28130</v>
      </c>
      <c r="O85" s="2">
        <f>+Tabla3239[[#This Row],[ENTRADAS]]*Tabla3239[[#This Row],[PRECIO]]</f>
        <v>0</v>
      </c>
      <c r="P85" s="2">
        <f>+Tabla3239[[#This Row],[SALIDAS]]*Tabla3239[[#This Row],[PRECIO]]</f>
        <v>11640</v>
      </c>
      <c r="Q85" s="2">
        <f>+Tabla3239[[#This Row],[BALANCE INICIAL2]]+Tabla3239[[#This Row],[ENTRADAS3]]-Tabla3239[[#This Row],[SALIDAS4]]</f>
        <v>16490</v>
      </c>
    </row>
    <row r="86" spans="1:17" ht="16.5" customHeight="1">
      <c r="A86" s="9" t="s">
        <v>55</v>
      </c>
      <c r="B86" s="17" t="s">
        <v>905</v>
      </c>
      <c r="C86" s="50" t="s">
        <v>103</v>
      </c>
      <c r="D86" t="s">
        <v>154</v>
      </c>
      <c r="F86" s="55" t="s">
        <v>1345</v>
      </c>
      <c r="G86" s="55"/>
      <c r="H86" s="9" t="s">
        <v>820</v>
      </c>
      <c r="I86">
        <v>0</v>
      </c>
      <c r="J86">
        <v>0</v>
      </c>
      <c r="K86" s="34">
        <v>0</v>
      </c>
      <c r="L86">
        <f>+Tabla3239[[#This Row],[BALANCE INICIAL]]+Tabla3239[[#This Row],[ENTRADAS]]-Tabla3239[[#This Row],[SALIDAS]]</f>
        <v>0</v>
      </c>
      <c r="M86" s="2">
        <v>125</v>
      </c>
      <c r="N86" s="2">
        <f>+Tabla3239[[#This Row],[BALANCE INICIAL]]*Tabla3239[[#This Row],[PRECIO]]</f>
        <v>0</v>
      </c>
      <c r="O86" s="2">
        <f>+Tabla3239[[#This Row],[ENTRADAS]]*Tabla3239[[#This Row],[PRECIO]]</f>
        <v>0</v>
      </c>
      <c r="P86" s="2">
        <f>+Tabla3239[[#This Row],[SALIDAS]]*Tabla3239[[#This Row],[PRECIO]]</f>
        <v>0</v>
      </c>
      <c r="Q86" s="2">
        <f>+Tabla3239[[#This Row],[BALANCE INICIAL2]]+Tabla3239[[#This Row],[ENTRADAS3]]-Tabla3239[[#This Row],[SALIDAS4]]</f>
        <v>0</v>
      </c>
    </row>
    <row r="87" spans="1:17">
      <c r="A87" s="9" t="s">
        <v>24</v>
      </c>
      <c r="B87" s="17" t="s">
        <v>875</v>
      </c>
      <c r="C87" s="50" t="s">
        <v>64</v>
      </c>
      <c r="D87" t="s">
        <v>1579</v>
      </c>
      <c r="F87" s="55" t="s">
        <v>1345</v>
      </c>
      <c r="G87" s="55"/>
      <c r="H87" s="9" t="s">
        <v>820</v>
      </c>
      <c r="I87">
        <v>50</v>
      </c>
      <c r="J87">
        <v>0</v>
      </c>
      <c r="K87" s="34">
        <v>0</v>
      </c>
      <c r="L87">
        <f>+Tabla3239[[#This Row],[BALANCE INICIAL]]+Tabla3239[[#This Row],[ENTRADAS]]-Tabla3239[[#This Row],[SALIDAS]]</f>
        <v>50</v>
      </c>
      <c r="M87" s="2">
        <v>240</v>
      </c>
      <c r="N87" s="2">
        <f>+Tabla3239[[#This Row],[BALANCE INICIAL]]*Tabla3239[[#This Row],[PRECIO]]</f>
        <v>12000</v>
      </c>
      <c r="O87" s="2">
        <f>+Tabla3239[[#This Row],[ENTRADAS]]*Tabla3239[[#This Row],[PRECIO]]</f>
        <v>0</v>
      </c>
      <c r="P87" s="2">
        <f>+Tabla3239[[#This Row],[SALIDAS]]*Tabla3239[[#This Row],[PRECIO]]</f>
        <v>0</v>
      </c>
      <c r="Q87" s="2">
        <f>+Tabla3239[[#This Row],[BALANCE INICIAL2]]+Tabla3239[[#This Row],[ENTRADAS3]]-Tabla3239[[#This Row],[SALIDAS4]]</f>
        <v>12000</v>
      </c>
    </row>
    <row r="88" spans="1:17">
      <c r="A88" s="9" t="s">
        <v>24</v>
      </c>
      <c r="B88" s="17" t="s">
        <v>875</v>
      </c>
      <c r="C88" s="50" t="s">
        <v>64</v>
      </c>
      <c r="D88" t="s">
        <v>1336</v>
      </c>
      <c r="F88" s="55" t="s">
        <v>1345</v>
      </c>
      <c r="G88" s="55"/>
      <c r="H88" s="9" t="s">
        <v>820</v>
      </c>
      <c r="I88">
        <v>1</v>
      </c>
      <c r="J88">
        <v>0</v>
      </c>
      <c r="K88" s="34">
        <v>0</v>
      </c>
      <c r="L88">
        <f>+Tabla3239[[#This Row],[BALANCE INICIAL]]+Tabla3239[[#This Row],[ENTRADAS]]-Tabla3239[[#This Row],[SALIDAS]]</f>
        <v>1</v>
      </c>
      <c r="M88" s="2">
        <v>450</v>
      </c>
      <c r="N88" s="2">
        <f>+Tabla3239[[#This Row],[BALANCE INICIAL]]*Tabla3239[[#This Row],[PRECIO]]</f>
        <v>450</v>
      </c>
      <c r="O88" s="2">
        <f>+Tabla3239[[#This Row],[ENTRADAS]]*Tabla3239[[#This Row],[PRECIO]]</f>
        <v>0</v>
      </c>
      <c r="P88" s="2">
        <f>+Tabla3239[[#This Row],[SALIDAS]]*Tabla3239[[#This Row],[PRECIO]]</f>
        <v>0</v>
      </c>
      <c r="Q88" s="2">
        <f>+Tabla3239[[#This Row],[BALANCE INICIAL2]]+Tabla3239[[#This Row],[ENTRADAS3]]-Tabla3239[[#This Row],[SALIDAS4]]</f>
        <v>450</v>
      </c>
    </row>
    <row r="89" spans="1:17">
      <c r="A89" s="9" t="s">
        <v>24</v>
      </c>
      <c r="B89" s="17" t="s">
        <v>875</v>
      </c>
      <c r="C89" s="50" t="s">
        <v>64</v>
      </c>
      <c r="D89" t="s">
        <v>1583</v>
      </c>
      <c r="F89" s="55" t="s">
        <v>1345</v>
      </c>
      <c r="G89" s="55"/>
      <c r="H89" s="9" t="s">
        <v>820</v>
      </c>
      <c r="I89">
        <v>20</v>
      </c>
      <c r="J89">
        <v>0</v>
      </c>
      <c r="K89" s="34">
        <v>0</v>
      </c>
      <c r="L89">
        <f>+Tabla3239[[#This Row],[BALANCE INICIAL]]+Tabla3239[[#This Row],[ENTRADAS]]-Tabla3239[[#This Row],[SALIDAS]]</f>
        <v>20</v>
      </c>
      <c r="M89" s="2">
        <v>951.84</v>
      </c>
      <c r="N89" s="2">
        <f>+Tabla3239[[#This Row],[BALANCE INICIAL]]*Tabla3239[[#This Row],[PRECIO]]</f>
        <v>19036.8</v>
      </c>
      <c r="O89" s="2">
        <f>+Tabla3239[[#This Row],[ENTRADAS]]*Tabla3239[[#This Row],[PRECIO]]</f>
        <v>0</v>
      </c>
      <c r="P89" s="2">
        <f>+Tabla3239[[#This Row],[SALIDAS]]*Tabla3239[[#This Row],[PRECIO]]</f>
        <v>0</v>
      </c>
      <c r="Q89" s="2">
        <f>+Tabla3239[[#This Row],[BALANCE INICIAL2]]+Tabla3239[[#This Row],[ENTRADAS3]]-Tabla3239[[#This Row],[SALIDAS4]]</f>
        <v>19036.8</v>
      </c>
    </row>
    <row r="90" spans="1:17">
      <c r="A90" s="9" t="s">
        <v>24</v>
      </c>
      <c r="B90" s="17" t="s">
        <v>875</v>
      </c>
      <c r="C90" s="50" t="s">
        <v>64</v>
      </c>
      <c r="D90" t="s">
        <v>1580</v>
      </c>
      <c r="F90" s="55" t="s">
        <v>1345</v>
      </c>
      <c r="G90" s="55"/>
      <c r="H90" s="9" t="s">
        <v>820</v>
      </c>
      <c r="I90">
        <v>150</v>
      </c>
      <c r="J90">
        <v>0</v>
      </c>
      <c r="K90" s="34">
        <v>20</v>
      </c>
      <c r="L90">
        <f>+Tabla3239[[#This Row],[BALANCE INICIAL]]+Tabla3239[[#This Row],[ENTRADAS]]-Tabla3239[[#This Row],[SALIDAS]]</f>
        <v>130</v>
      </c>
      <c r="M90" s="2">
        <v>158.5</v>
      </c>
      <c r="N90" s="2">
        <f>+Tabla3239[[#This Row],[BALANCE INICIAL]]*Tabla3239[[#This Row],[PRECIO]]</f>
        <v>23775</v>
      </c>
      <c r="O90" s="2">
        <f>+Tabla3239[[#This Row],[ENTRADAS]]*Tabla3239[[#This Row],[PRECIO]]</f>
        <v>0</v>
      </c>
      <c r="P90" s="2">
        <f>+Tabla3239[[#This Row],[SALIDAS]]*Tabla3239[[#This Row],[PRECIO]]</f>
        <v>3170</v>
      </c>
      <c r="Q90" s="2">
        <f>+Tabla3239[[#This Row],[BALANCE INICIAL2]]+Tabla3239[[#This Row],[ENTRADAS3]]-Tabla3239[[#This Row],[SALIDAS4]]</f>
        <v>20605</v>
      </c>
    </row>
    <row r="91" spans="1:17">
      <c r="A91" s="9" t="s">
        <v>24</v>
      </c>
      <c r="B91" s="17" t="s">
        <v>875</v>
      </c>
      <c r="C91" s="50" t="s">
        <v>64</v>
      </c>
      <c r="D91" t="s">
        <v>1581</v>
      </c>
      <c r="F91" s="55" t="s">
        <v>1345</v>
      </c>
      <c r="G91" s="55"/>
      <c r="H91" s="9" t="s">
        <v>820</v>
      </c>
      <c r="I91">
        <v>90</v>
      </c>
      <c r="J91">
        <v>0</v>
      </c>
      <c r="K91" s="34">
        <v>0</v>
      </c>
      <c r="L91">
        <f>+Tabla3239[[#This Row],[BALANCE INICIAL]]+Tabla3239[[#This Row],[ENTRADAS]]-Tabla3239[[#This Row],[SALIDAS]]</f>
        <v>90</v>
      </c>
      <c r="M91" s="2">
        <v>170</v>
      </c>
      <c r="N91" s="2">
        <f>+Tabla3239[[#This Row],[BALANCE INICIAL]]*Tabla3239[[#This Row],[PRECIO]]</f>
        <v>15300</v>
      </c>
      <c r="O91" s="2">
        <f>+Tabla3239[[#This Row],[ENTRADAS]]*Tabla3239[[#This Row],[PRECIO]]</f>
        <v>0</v>
      </c>
      <c r="P91" s="2">
        <f>+Tabla3239[[#This Row],[SALIDAS]]*Tabla3239[[#This Row],[PRECIO]]</f>
        <v>0</v>
      </c>
      <c r="Q91" s="2">
        <f>+Tabla3239[[#This Row],[BALANCE INICIAL2]]+Tabla3239[[#This Row],[ENTRADAS3]]-Tabla3239[[#This Row],[SALIDAS4]]</f>
        <v>15300</v>
      </c>
    </row>
    <row r="92" spans="1:17">
      <c r="A92" s="9" t="s">
        <v>24</v>
      </c>
      <c r="B92" s="17" t="s">
        <v>875</v>
      </c>
      <c r="C92" s="50" t="s">
        <v>64</v>
      </c>
      <c r="D92" t="s">
        <v>1582</v>
      </c>
      <c r="F92" s="55" t="s">
        <v>1345</v>
      </c>
      <c r="G92" s="55"/>
      <c r="H92" s="9" t="s">
        <v>820</v>
      </c>
      <c r="I92">
        <v>12</v>
      </c>
      <c r="J92">
        <v>0</v>
      </c>
      <c r="K92" s="34">
        <v>0</v>
      </c>
      <c r="L92">
        <f>+Tabla3239[[#This Row],[BALANCE INICIAL]]+Tabla3239[[#This Row],[ENTRADAS]]-Tabla3239[[#This Row],[SALIDAS]]</f>
        <v>12</v>
      </c>
      <c r="M92" s="2">
        <v>238</v>
      </c>
      <c r="N92" s="2">
        <f>+Tabla3239[[#This Row],[BALANCE INICIAL]]*Tabla3239[[#This Row],[PRECIO]]</f>
        <v>2856</v>
      </c>
      <c r="O92" s="2">
        <f>+Tabla3239[[#This Row],[ENTRADAS]]*Tabla3239[[#This Row],[PRECIO]]</f>
        <v>0</v>
      </c>
      <c r="P92" s="2">
        <f>+Tabla3239[[#This Row],[SALIDAS]]*Tabla3239[[#This Row],[PRECIO]]</f>
        <v>0</v>
      </c>
      <c r="Q92" s="2">
        <f>+Tabla3239[[#This Row],[BALANCE INICIAL2]]+Tabla3239[[#This Row],[ENTRADAS3]]-Tabla3239[[#This Row],[SALIDAS4]]</f>
        <v>2856</v>
      </c>
    </row>
    <row r="93" spans="1:17" ht="15.75" customHeight="1">
      <c r="A93" s="9" t="s">
        <v>24</v>
      </c>
      <c r="B93" s="17" t="s">
        <v>875</v>
      </c>
      <c r="C93" s="50" t="s">
        <v>64</v>
      </c>
      <c r="D93" t="s">
        <v>1338</v>
      </c>
      <c r="E93" t="s">
        <v>993</v>
      </c>
      <c r="F93" s="55" t="s">
        <v>1345</v>
      </c>
      <c r="G93" s="55"/>
      <c r="H93" s="9" t="s">
        <v>820</v>
      </c>
      <c r="I93">
        <v>12</v>
      </c>
      <c r="J93">
        <v>0</v>
      </c>
      <c r="K93" s="34">
        <v>12</v>
      </c>
      <c r="L93">
        <f>+Tabla3239[[#This Row],[BALANCE INICIAL]]+Tabla3239[[#This Row],[ENTRADAS]]-Tabla3239[[#This Row],[SALIDAS]]</f>
        <v>0</v>
      </c>
      <c r="M93" s="2">
        <v>1494.07</v>
      </c>
      <c r="N93" s="2">
        <f>+Tabla3239[[#This Row],[BALANCE INICIAL]]*Tabla3239[[#This Row],[PRECIO]]</f>
        <v>17928.84</v>
      </c>
      <c r="O93" s="2">
        <f>+Tabla3239[[#This Row],[ENTRADAS]]*Tabla3239[[#This Row],[PRECIO]]</f>
        <v>0</v>
      </c>
      <c r="P93" s="2">
        <f>+Tabla3239[[#This Row],[SALIDAS]]*Tabla3239[[#This Row],[PRECIO]]</f>
        <v>17928.84</v>
      </c>
      <c r="Q93" s="2">
        <f>+Tabla3239[[#This Row],[BALANCE INICIAL2]]+Tabla3239[[#This Row],[ENTRADAS3]]-Tabla3239[[#This Row],[SALIDAS4]]</f>
        <v>0</v>
      </c>
    </row>
    <row r="94" spans="1:17">
      <c r="A94" s="9" t="s">
        <v>1159</v>
      </c>
      <c r="B94" s="17" t="s">
        <v>1160</v>
      </c>
      <c r="C94" s="50" t="s">
        <v>1161</v>
      </c>
      <c r="D94" t="s">
        <v>1309</v>
      </c>
      <c r="F94" s="55" t="s">
        <v>1345</v>
      </c>
      <c r="G94" s="55"/>
      <c r="H94" s="9" t="s">
        <v>820</v>
      </c>
      <c r="I94">
        <v>14</v>
      </c>
      <c r="J94">
        <v>0</v>
      </c>
      <c r="K94" s="34">
        <v>0</v>
      </c>
      <c r="L94">
        <f>+Tabla3239[[#This Row],[BALANCE INICIAL]]+Tabla3239[[#This Row],[ENTRADAS]]-Tabla3239[[#This Row],[SALIDAS]]</f>
        <v>14</v>
      </c>
      <c r="M94" s="2">
        <v>93.29</v>
      </c>
      <c r="N94" s="2">
        <f>+Tabla3239[[#This Row],[BALANCE INICIAL]]*Tabla3239[[#This Row],[PRECIO]]</f>
        <v>1306.0600000000002</v>
      </c>
      <c r="O94" s="2">
        <f>+Tabla3239[[#This Row],[ENTRADAS]]*Tabla3239[[#This Row],[PRECIO]]</f>
        <v>0</v>
      </c>
      <c r="P94" s="2">
        <f>+Tabla3239[[#This Row],[SALIDAS]]*Tabla3239[[#This Row],[PRECIO]]</f>
        <v>0</v>
      </c>
      <c r="Q94" s="2">
        <f>+Tabla3239[[#This Row],[BALANCE INICIAL2]]+Tabla3239[[#This Row],[ENTRADAS3]]-Tabla3239[[#This Row],[SALIDAS4]]</f>
        <v>1306.0600000000002</v>
      </c>
    </row>
    <row r="95" spans="1:17">
      <c r="A95" s="39" t="s">
        <v>28</v>
      </c>
      <c r="B95" s="40" t="s">
        <v>884</v>
      </c>
      <c r="C95" s="52" t="s">
        <v>74</v>
      </c>
      <c r="D95" t="s">
        <v>1310</v>
      </c>
      <c r="F95" s="55" t="s">
        <v>1345</v>
      </c>
      <c r="G95" s="55"/>
      <c r="H95" s="9" t="s">
        <v>820</v>
      </c>
      <c r="I95">
        <v>31</v>
      </c>
      <c r="J95">
        <v>0</v>
      </c>
      <c r="K95" s="34">
        <v>31</v>
      </c>
      <c r="L95">
        <f>+Tabla3239[[#This Row],[BALANCE INICIAL]]+Tabla3239[[#This Row],[ENTRADAS]]-Tabla3239[[#This Row],[SALIDAS]]</f>
        <v>0</v>
      </c>
      <c r="M95" s="2">
        <v>355.93</v>
      </c>
      <c r="N95" s="2">
        <f>+Tabla3239[[#This Row],[BALANCE INICIAL]]*Tabla3239[[#This Row],[PRECIO]]</f>
        <v>11033.83</v>
      </c>
      <c r="O95" s="2">
        <f>+Tabla3239[[#This Row],[ENTRADAS]]*Tabla3239[[#This Row],[PRECIO]]</f>
        <v>0</v>
      </c>
      <c r="P95" s="2">
        <f>+Tabla3239[[#This Row],[SALIDAS]]*Tabla3239[[#This Row],[PRECIO]]</f>
        <v>11033.83</v>
      </c>
      <c r="Q95" s="2">
        <f>+Tabla3239[[#This Row],[BALANCE INICIAL2]]+Tabla3239[[#This Row],[ENTRADAS3]]-Tabla3239[[#This Row],[SALIDAS4]]</f>
        <v>0</v>
      </c>
    </row>
    <row r="96" spans="1:17">
      <c r="A96" s="9" t="s">
        <v>62</v>
      </c>
      <c r="B96" s="17" t="s">
        <v>891</v>
      </c>
      <c r="C96" s="50" t="s">
        <v>100</v>
      </c>
      <c r="D96" t="s">
        <v>153</v>
      </c>
      <c r="F96" s="55" t="s">
        <v>1345</v>
      </c>
      <c r="G96" s="55"/>
      <c r="H96" s="9" t="s">
        <v>820</v>
      </c>
      <c r="I96">
        <v>0</v>
      </c>
      <c r="J96">
        <v>0</v>
      </c>
      <c r="K96" s="34">
        <v>0</v>
      </c>
      <c r="L96">
        <f>+Tabla3239[[#This Row],[BALANCE INICIAL]]+Tabla3239[[#This Row],[ENTRADAS]]-Tabla3239[[#This Row],[SALIDAS]]</f>
        <v>0</v>
      </c>
      <c r="M96" s="2">
        <v>400</v>
      </c>
      <c r="N96" s="2">
        <f>+Tabla3239[[#This Row],[BALANCE INICIAL]]*Tabla3239[[#This Row],[PRECIO]]</f>
        <v>0</v>
      </c>
      <c r="O96" s="2">
        <f>+Tabla3239[[#This Row],[ENTRADAS]]*Tabla3239[[#This Row],[PRECIO]]</f>
        <v>0</v>
      </c>
      <c r="P96" s="2">
        <f>+Tabla3239[[#This Row],[SALIDAS]]*Tabla3239[[#This Row],[PRECIO]]</f>
        <v>0</v>
      </c>
      <c r="Q96" s="2">
        <f>+Tabla3239[[#This Row],[BALANCE INICIAL2]]+Tabla3239[[#This Row],[ENTRADAS3]]-Tabla3239[[#This Row],[SALIDAS4]]</f>
        <v>0</v>
      </c>
    </row>
    <row r="97" spans="1:17">
      <c r="A97" s="9" t="s">
        <v>26</v>
      </c>
      <c r="B97" s="47" t="s">
        <v>887</v>
      </c>
      <c r="C97" s="50" t="s">
        <v>70</v>
      </c>
      <c r="D97" t="s">
        <v>1220</v>
      </c>
      <c r="F97" s="55" t="s">
        <v>1345</v>
      </c>
      <c r="G97" s="55"/>
      <c r="H97" s="9" t="s">
        <v>834</v>
      </c>
      <c r="I97">
        <v>0</v>
      </c>
      <c r="J97">
        <v>0</v>
      </c>
      <c r="K97" s="34">
        <v>0</v>
      </c>
      <c r="L97">
        <f>+Tabla3239[[#This Row],[BALANCE INICIAL]]+Tabla3239[[#This Row],[ENTRADAS]]-Tabla3239[[#This Row],[SALIDAS]]</f>
        <v>0</v>
      </c>
      <c r="M97" s="2">
        <v>400</v>
      </c>
      <c r="N97" s="2">
        <f>+Tabla3239[[#This Row],[BALANCE INICIAL]]*Tabla3239[[#This Row],[PRECIO]]</f>
        <v>0</v>
      </c>
      <c r="O97" s="2">
        <f>+Tabla3239[[#This Row],[ENTRADAS]]*Tabla3239[[#This Row],[PRECIO]]</f>
        <v>0</v>
      </c>
      <c r="P97" s="2">
        <f>+Tabla3239[[#This Row],[SALIDAS]]*Tabla3239[[#This Row],[PRECIO]]</f>
        <v>0</v>
      </c>
      <c r="Q97" s="2">
        <f>+Tabla3239[[#This Row],[BALANCE INICIAL2]]+Tabla3239[[#This Row],[ENTRADAS3]]-Tabla3239[[#This Row],[SALIDAS4]]</f>
        <v>0</v>
      </c>
    </row>
    <row r="98" spans="1:17">
      <c r="A98" s="9" t="s">
        <v>59</v>
      </c>
      <c r="B98" s="17" t="s">
        <v>880</v>
      </c>
      <c r="C98" s="50" t="s">
        <v>107</v>
      </c>
      <c r="D98" t="s">
        <v>653</v>
      </c>
      <c r="F98" s="55" t="s">
        <v>1345</v>
      </c>
      <c r="G98" s="55"/>
      <c r="H98" s="9" t="s">
        <v>820</v>
      </c>
      <c r="I98">
        <v>71</v>
      </c>
      <c r="J98">
        <v>0</v>
      </c>
      <c r="K98" s="34">
        <v>0</v>
      </c>
      <c r="L98">
        <f>+Tabla3239[[#This Row],[BALANCE INICIAL]]+Tabla3239[[#This Row],[ENTRADAS]]-Tabla3239[[#This Row],[SALIDAS]]</f>
        <v>71</v>
      </c>
      <c r="M98" s="2">
        <v>160</v>
      </c>
      <c r="N98" s="2">
        <f>+Tabla3239[[#This Row],[BALANCE INICIAL]]*Tabla3239[[#This Row],[PRECIO]]</f>
        <v>11360</v>
      </c>
      <c r="O98" s="2">
        <f>+Tabla3239[[#This Row],[ENTRADAS]]*Tabla3239[[#This Row],[PRECIO]]</f>
        <v>0</v>
      </c>
      <c r="P98" s="2">
        <f>+Tabla3239[[#This Row],[SALIDAS]]*Tabla3239[[#This Row],[PRECIO]]</f>
        <v>0</v>
      </c>
      <c r="Q98" s="2">
        <f>+Tabla3239[[#This Row],[BALANCE INICIAL2]]+Tabla3239[[#This Row],[ENTRADAS3]]-Tabla3239[[#This Row],[SALIDAS4]]</f>
        <v>11360</v>
      </c>
    </row>
    <row r="99" spans="1:17">
      <c r="A99" s="9" t="s">
        <v>59</v>
      </c>
      <c r="B99" s="17" t="s">
        <v>880</v>
      </c>
      <c r="C99" s="50" t="s">
        <v>107</v>
      </c>
      <c r="D99" t="s">
        <v>654</v>
      </c>
      <c r="F99" s="55" t="s">
        <v>1345</v>
      </c>
      <c r="G99" s="55"/>
      <c r="H99" s="9" t="s">
        <v>820</v>
      </c>
      <c r="I99">
        <v>66</v>
      </c>
      <c r="J99">
        <v>0</v>
      </c>
      <c r="K99" s="34">
        <v>12</v>
      </c>
      <c r="L99">
        <f>+Tabla3239[[#This Row],[BALANCE INICIAL]]+Tabla3239[[#This Row],[ENTRADAS]]-Tabla3239[[#This Row],[SALIDAS]]</f>
        <v>54</v>
      </c>
      <c r="M99" s="2">
        <v>180</v>
      </c>
      <c r="N99" s="2">
        <f>+Tabla3239[[#This Row],[BALANCE INICIAL]]*Tabla3239[[#This Row],[PRECIO]]</f>
        <v>11880</v>
      </c>
      <c r="O99" s="2">
        <f>+Tabla3239[[#This Row],[ENTRADAS]]*Tabla3239[[#This Row],[PRECIO]]</f>
        <v>0</v>
      </c>
      <c r="P99" s="2">
        <f>+Tabla3239[[#This Row],[SALIDAS]]*Tabla3239[[#This Row],[PRECIO]]</f>
        <v>2160</v>
      </c>
      <c r="Q99" s="2">
        <f>+Tabla3239[[#This Row],[BALANCE INICIAL2]]+Tabla3239[[#This Row],[ENTRADAS3]]-Tabla3239[[#This Row],[SALIDAS4]]</f>
        <v>9720</v>
      </c>
    </row>
    <row r="100" spans="1:17">
      <c r="A100" s="9" t="s">
        <v>59</v>
      </c>
      <c r="B100" s="17" t="s">
        <v>880</v>
      </c>
      <c r="C100" s="50" t="s">
        <v>107</v>
      </c>
      <c r="D100" t="s">
        <v>655</v>
      </c>
      <c r="F100" s="55" t="s">
        <v>1345</v>
      </c>
      <c r="G100" s="55"/>
      <c r="H100" s="9" t="s">
        <v>820</v>
      </c>
      <c r="I100">
        <v>165</v>
      </c>
      <c r="J100">
        <v>0</v>
      </c>
      <c r="K100" s="34">
        <v>0</v>
      </c>
      <c r="L100">
        <f>+Tabla3239[[#This Row],[BALANCE INICIAL]]+Tabla3239[[#This Row],[ENTRADAS]]-Tabla3239[[#This Row],[SALIDAS]]</f>
        <v>165</v>
      </c>
      <c r="M100" s="2">
        <v>110</v>
      </c>
      <c r="N100" s="2">
        <f>+Tabla3239[[#This Row],[BALANCE INICIAL]]*Tabla3239[[#This Row],[PRECIO]]</f>
        <v>18150</v>
      </c>
      <c r="O100" s="2">
        <f>+Tabla3239[[#This Row],[ENTRADAS]]*Tabla3239[[#This Row],[PRECIO]]</f>
        <v>0</v>
      </c>
      <c r="P100" s="2">
        <f>+Tabla3239[[#This Row],[SALIDAS]]*Tabla3239[[#This Row],[PRECIO]]</f>
        <v>0</v>
      </c>
      <c r="Q100" s="2">
        <f>+Tabla3239[[#This Row],[BALANCE INICIAL2]]+Tabla3239[[#This Row],[ENTRADAS3]]-Tabla3239[[#This Row],[SALIDAS4]]</f>
        <v>18150</v>
      </c>
    </row>
    <row r="101" spans="1:17">
      <c r="A101" s="9" t="s">
        <v>24</v>
      </c>
      <c r="B101" s="17" t="s">
        <v>875</v>
      </c>
      <c r="C101" s="50" t="s">
        <v>64</v>
      </c>
      <c r="D101" t="s">
        <v>1302</v>
      </c>
      <c r="F101" s="55" t="s">
        <v>1345</v>
      </c>
      <c r="G101" s="55"/>
      <c r="H101" s="9" t="s">
        <v>820</v>
      </c>
      <c r="I101">
        <v>4</v>
      </c>
      <c r="J101">
        <v>0</v>
      </c>
      <c r="K101" s="34">
        <v>0</v>
      </c>
      <c r="L101">
        <f>+Tabla3239[[#This Row],[BALANCE INICIAL]]+Tabla3239[[#This Row],[ENTRADAS]]-Tabla3239[[#This Row],[SALIDAS]]</f>
        <v>4</v>
      </c>
      <c r="M101" s="2">
        <v>849</v>
      </c>
      <c r="N101" s="2">
        <f>+Tabla3239[[#This Row],[BALANCE INICIAL]]*Tabla3239[[#This Row],[PRECIO]]</f>
        <v>3396</v>
      </c>
      <c r="O101" s="2">
        <f>+Tabla3239[[#This Row],[ENTRADAS]]*Tabla3239[[#This Row],[PRECIO]]</f>
        <v>0</v>
      </c>
      <c r="P101" s="2">
        <f>+Tabla3239[[#This Row],[SALIDAS]]*Tabla3239[[#This Row],[PRECIO]]</f>
        <v>0</v>
      </c>
      <c r="Q101" s="2">
        <f>+Tabla3239[[#This Row],[BALANCE INICIAL2]]+Tabla3239[[#This Row],[ENTRADAS3]]-Tabla3239[[#This Row],[SALIDAS4]]</f>
        <v>3396</v>
      </c>
    </row>
    <row r="102" spans="1:17">
      <c r="A102" s="9" t="s">
        <v>24</v>
      </c>
      <c r="B102" s="17" t="s">
        <v>875</v>
      </c>
      <c r="C102" s="50" t="s">
        <v>64</v>
      </c>
      <c r="D102" t="s">
        <v>1303</v>
      </c>
      <c r="F102" s="55" t="s">
        <v>1345</v>
      </c>
      <c r="G102" s="55"/>
      <c r="H102" s="9" t="s">
        <v>820</v>
      </c>
      <c r="I102">
        <v>8</v>
      </c>
      <c r="J102">
        <v>0</v>
      </c>
      <c r="K102" s="34">
        <v>0</v>
      </c>
      <c r="L102">
        <f>+Tabla3239[[#This Row],[BALANCE INICIAL]]+Tabla3239[[#This Row],[ENTRADAS]]-Tabla3239[[#This Row],[SALIDAS]]</f>
        <v>8</v>
      </c>
      <c r="M102" s="2">
        <v>344</v>
      </c>
      <c r="N102" s="2">
        <f>+Tabla3239[[#This Row],[BALANCE INICIAL]]*Tabla3239[[#This Row],[PRECIO]]</f>
        <v>2752</v>
      </c>
      <c r="O102" s="2">
        <f>+Tabla3239[[#This Row],[ENTRADAS]]*Tabla3239[[#This Row],[PRECIO]]</f>
        <v>0</v>
      </c>
      <c r="P102" s="2">
        <f>+Tabla3239[[#This Row],[SALIDAS]]*Tabla3239[[#This Row],[PRECIO]]</f>
        <v>0</v>
      </c>
      <c r="Q102" s="2">
        <f>+Tabla3239[[#This Row],[BALANCE INICIAL2]]+Tabla3239[[#This Row],[ENTRADAS3]]-Tabla3239[[#This Row],[SALIDAS4]]</f>
        <v>2752</v>
      </c>
    </row>
    <row r="103" spans="1:17">
      <c r="A103" s="9" t="s">
        <v>24</v>
      </c>
      <c r="B103" s="17" t="s">
        <v>875</v>
      </c>
      <c r="C103" s="50" t="s">
        <v>64</v>
      </c>
      <c r="D103" t="s">
        <v>1304</v>
      </c>
      <c r="F103" s="55" t="s">
        <v>1345</v>
      </c>
      <c r="G103" s="55"/>
      <c r="H103" s="9" t="s">
        <v>820</v>
      </c>
      <c r="I103">
        <v>4</v>
      </c>
      <c r="J103">
        <v>0</v>
      </c>
      <c r="K103" s="34">
        <v>0</v>
      </c>
      <c r="L103">
        <f>+Tabla3239[[#This Row],[BALANCE INICIAL]]+Tabla3239[[#This Row],[ENTRADAS]]-Tabla3239[[#This Row],[SALIDAS]]</f>
        <v>4</v>
      </c>
      <c r="M103" s="2">
        <v>6840</v>
      </c>
      <c r="N103" s="2">
        <f>+Tabla3239[[#This Row],[BALANCE INICIAL]]*Tabla3239[[#This Row],[PRECIO]]</f>
        <v>27360</v>
      </c>
      <c r="O103" s="2">
        <f>+Tabla3239[[#This Row],[ENTRADAS]]*Tabla3239[[#This Row],[PRECIO]]</f>
        <v>0</v>
      </c>
      <c r="P103" s="2">
        <f>+Tabla3239[[#This Row],[SALIDAS]]*Tabla3239[[#This Row],[PRECIO]]</f>
        <v>0</v>
      </c>
      <c r="Q103" s="2">
        <f>+Tabla3239[[#This Row],[BALANCE INICIAL2]]+Tabla3239[[#This Row],[ENTRADAS3]]-Tabla3239[[#This Row],[SALIDAS4]]</f>
        <v>27360</v>
      </c>
    </row>
    <row r="104" spans="1:17">
      <c r="A104" s="9" t="s">
        <v>24</v>
      </c>
      <c r="B104" s="17" t="s">
        <v>875</v>
      </c>
      <c r="C104" s="50" t="s">
        <v>64</v>
      </c>
      <c r="D104" t="s">
        <v>1305</v>
      </c>
      <c r="F104" s="55" t="s">
        <v>1345</v>
      </c>
      <c r="G104" s="55"/>
      <c r="H104" s="9" t="s">
        <v>820</v>
      </c>
      <c r="I104">
        <v>4</v>
      </c>
      <c r="J104">
        <v>0</v>
      </c>
      <c r="K104" s="34">
        <v>0</v>
      </c>
      <c r="L104">
        <f>+Tabla3239[[#This Row],[BALANCE INICIAL]]+Tabla3239[[#This Row],[ENTRADAS]]-Tabla3239[[#This Row],[SALIDAS]]</f>
        <v>4</v>
      </c>
      <c r="M104" s="2">
        <v>3525</v>
      </c>
      <c r="N104" s="2">
        <f>+Tabla3239[[#This Row],[BALANCE INICIAL]]*Tabla3239[[#This Row],[PRECIO]]</f>
        <v>14100</v>
      </c>
      <c r="O104" s="2">
        <f>+Tabla3239[[#This Row],[ENTRADAS]]*Tabla3239[[#This Row],[PRECIO]]</f>
        <v>0</v>
      </c>
      <c r="P104" s="2">
        <f>+Tabla3239[[#This Row],[SALIDAS]]*Tabla3239[[#This Row],[PRECIO]]</f>
        <v>0</v>
      </c>
      <c r="Q104" s="2">
        <f>+Tabla3239[[#This Row],[BALANCE INICIAL2]]+Tabla3239[[#This Row],[ENTRADAS3]]-Tabla3239[[#This Row],[SALIDAS4]]</f>
        <v>14100</v>
      </c>
    </row>
    <row r="105" spans="1:17">
      <c r="A105" s="9" t="s">
        <v>24</v>
      </c>
      <c r="B105" s="17" t="s">
        <v>875</v>
      </c>
      <c r="C105" s="50" t="s">
        <v>64</v>
      </c>
      <c r="D105" t="s">
        <v>1306</v>
      </c>
      <c r="F105" s="55" t="s">
        <v>1345</v>
      </c>
      <c r="G105" s="55"/>
      <c r="H105" s="9" t="s">
        <v>820</v>
      </c>
      <c r="I105">
        <v>5</v>
      </c>
      <c r="J105">
        <v>0</v>
      </c>
      <c r="K105" s="34">
        <v>4</v>
      </c>
      <c r="L105">
        <f>+Tabla3239[[#This Row],[BALANCE INICIAL]]+Tabla3239[[#This Row],[ENTRADAS]]-Tabla3239[[#This Row],[SALIDAS]]</f>
        <v>1</v>
      </c>
      <c r="M105" s="2">
        <v>1295</v>
      </c>
      <c r="N105" s="2">
        <f>+Tabla3239[[#This Row],[BALANCE INICIAL]]*Tabla3239[[#This Row],[PRECIO]]</f>
        <v>6475</v>
      </c>
      <c r="O105" s="2">
        <f>+Tabla3239[[#This Row],[ENTRADAS]]*Tabla3239[[#This Row],[PRECIO]]</f>
        <v>0</v>
      </c>
      <c r="P105" s="2">
        <f>+Tabla3239[[#This Row],[SALIDAS]]*Tabla3239[[#This Row],[PRECIO]]</f>
        <v>5180</v>
      </c>
      <c r="Q105" s="2">
        <f>+Tabla3239[[#This Row],[BALANCE INICIAL2]]+Tabla3239[[#This Row],[ENTRADAS3]]-Tabla3239[[#This Row],[SALIDAS4]]</f>
        <v>1295</v>
      </c>
    </row>
    <row r="106" spans="1:17">
      <c r="A106" s="9" t="s">
        <v>24</v>
      </c>
      <c r="B106" s="17" t="s">
        <v>875</v>
      </c>
      <c r="C106" s="50" t="s">
        <v>64</v>
      </c>
      <c r="D106" t="s">
        <v>1307</v>
      </c>
      <c r="F106" s="55" t="s">
        <v>1345</v>
      </c>
      <c r="G106" s="55"/>
      <c r="H106" s="9" t="s">
        <v>820</v>
      </c>
      <c r="I106">
        <v>5</v>
      </c>
      <c r="J106">
        <v>0</v>
      </c>
      <c r="K106" s="34">
        <v>1</v>
      </c>
      <c r="L106">
        <f>+Tabla3239[[#This Row],[BALANCE INICIAL]]+Tabla3239[[#This Row],[ENTRADAS]]-Tabla3239[[#This Row],[SALIDAS]]</f>
        <v>4</v>
      </c>
      <c r="M106" s="2">
        <v>120</v>
      </c>
      <c r="N106" s="2">
        <f>+Tabla3239[[#This Row],[BALANCE INICIAL]]*Tabla3239[[#This Row],[PRECIO]]</f>
        <v>600</v>
      </c>
      <c r="O106" s="2">
        <f>+Tabla3239[[#This Row],[ENTRADAS]]*Tabla3239[[#This Row],[PRECIO]]</f>
        <v>0</v>
      </c>
      <c r="P106" s="2">
        <f>+Tabla3239[[#This Row],[SALIDAS]]*Tabla3239[[#This Row],[PRECIO]]</f>
        <v>120</v>
      </c>
      <c r="Q106" s="2">
        <f>+Tabla3239[[#This Row],[BALANCE INICIAL2]]+Tabla3239[[#This Row],[ENTRADAS3]]-Tabla3239[[#This Row],[SALIDAS4]]</f>
        <v>480</v>
      </c>
    </row>
    <row r="107" spans="1:17">
      <c r="A107" s="9" t="s">
        <v>31</v>
      </c>
      <c r="B107" s="47" t="s">
        <v>897</v>
      </c>
      <c r="C107" s="50" t="s">
        <v>69</v>
      </c>
      <c r="D107" t="s">
        <v>160</v>
      </c>
      <c r="E107" t="s">
        <v>1020</v>
      </c>
      <c r="F107" s="55" t="s">
        <v>1345</v>
      </c>
      <c r="G107" s="55"/>
      <c r="H107" s="9" t="s">
        <v>820</v>
      </c>
      <c r="I107">
        <v>125</v>
      </c>
      <c r="J107">
        <v>0</v>
      </c>
      <c r="K107" s="34">
        <v>20</v>
      </c>
      <c r="L107">
        <f>+Tabla3239[[#This Row],[BALANCE INICIAL]]+Tabla3239[[#This Row],[ENTRADAS]]-Tabla3239[[#This Row],[SALIDAS]]</f>
        <v>105</v>
      </c>
      <c r="M107" s="2">
        <v>15</v>
      </c>
      <c r="N107" s="2">
        <f>+Tabla3239[[#This Row],[BALANCE INICIAL]]*Tabla3239[[#This Row],[PRECIO]]</f>
        <v>1875</v>
      </c>
      <c r="O107" s="2">
        <f>+Tabla3239[[#This Row],[ENTRADAS]]*Tabla3239[[#This Row],[PRECIO]]</f>
        <v>0</v>
      </c>
      <c r="P107" s="2">
        <f>+Tabla3239[[#This Row],[SALIDAS]]*Tabla3239[[#This Row],[PRECIO]]</f>
        <v>300</v>
      </c>
      <c r="Q107" s="2">
        <f>+Tabla3239[[#This Row],[BALANCE INICIAL2]]+Tabla3239[[#This Row],[ENTRADAS3]]-Tabla3239[[#This Row],[SALIDAS4]]</f>
        <v>1575</v>
      </c>
    </row>
    <row r="108" spans="1:17">
      <c r="A108" s="9" t="s">
        <v>31</v>
      </c>
      <c r="B108" s="47" t="s">
        <v>897</v>
      </c>
      <c r="C108" s="50" t="s">
        <v>69</v>
      </c>
      <c r="D108" t="s">
        <v>1613</v>
      </c>
      <c r="F108" s="55" t="s">
        <v>1345</v>
      </c>
      <c r="G108" s="55"/>
      <c r="H108" s="9" t="s">
        <v>820</v>
      </c>
      <c r="I108">
        <v>145</v>
      </c>
      <c r="J108">
        <v>0</v>
      </c>
      <c r="K108" s="34">
        <v>44</v>
      </c>
      <c r="L108">
        <f>+Tabla3239[[#This Row],[BALANCE INICIAL]]+Tabla3239[[#This Row],[ENTRADAS]]-Tabla3239[[#This Row],[SALIDAS]]</f>
        <v>101</v>
      </c>
      <c r="M108" s="2">
        <v>13.18</v>
      </c>
      <c r="N108" s="2">
        <f>+Tabla3239[[#This Row],[BALANCE INICIAL]]*Tabla3239[[#This Row],[PRECIO]]</f>
        <v>1911.1</v>
      </c>
      <c r="O108" s="2">
        <f>+Tabla3239[[#This Row],[ENTRADAS]]*Tabla3239[[#This Row],[PRECIO]]</f>
        <v>0</v>
      </c>
      <c r="P108" s="2">
        <f>+Tabla3239[[#This Row],[SALIDAS]]*Tabla3239[[#This Row],[PRECIO]]</f>
        <v>579.91999999999996</v>
      </c>
      <c r="Q108" s="2">
        <f>+Tabla3239[[#This Row],[BALANCE INICIAL2]]+Tabla3239[[#This Row],[ENTRADAS3]]-Tabla3239[[#This Row],[SALIDAS4]]</f>
        <v>1331.1799999999998</v>
      </c>
    </row>
    <row r="109" spans="1:17">
      <c r="A109" s="9" t="s">
        <v>29</v>
      </c>
      <c r="B109" s="47" t="s">
        <v>878</v>
      </c>
      <c r="C109" s="50" t="s">
        <v>102</v>
      </c>
      <c r="D109" t="s">
        <v>542</v>
      </c>
      <c r="F109" s="55" t="s">
        <v>1345</v>
      </c>
      <c r="G109" s="55"/>
      <c r="H109" s="9" t="s">
        <v>820</v>
      </c>
      <c r="I109">
        <v>1</v>
      </c>
      <c r="J109">
        <v>0</v>
      </c>
      <c r="K109" s="34">
        <v>0</v>
      </c>
      <c r="L109">
        <f>+Tabla3239[[#This Row],[BALANCE INICIAL]]+Tabla3239[[#This Row],[ENTRADAS]]-Tabla3239[[#This Row],[SALIDAS]]</f>
        <v>1</v>
      </c>
      <c r="M109" s="2">
        <v>3200</v>
      </c>
      <c r="N109" s="2">
        <f>+Tabla3239[[#This Row],[BALANCE INICIAL]]*Tabla3239[[#This Row],[PRECIO]]</f>
        <v>3200</v>
      </c>
      <c r="O109" s="2">
        <f>+Tabla3239[[#This Row],[ENTRADAS]]*Tabla3239[[#This Row],[PRECIO]]</f>
        <v>0</v>
      </c>
      <c r="P109" s="2">
        <f>+Tabla3239[[#This Row],[SALIDAS]]*Tabla3239[[#This Row],[PRECIO]]</f>
        <v>0</v>
      </c>
      <c r="Q109" s="2">
        <f>+Tabla3239[[#This Row],[BALANCE INICIAL2]]+Tabla3239[[#This Row],[ENTRADAS3]]-Tabla3239[[#This Row],[SALIDAS4]]</f>
        <v>3200</v>
      </c>
    </row>
    <row r="110" spans="1:17">
      <c r="A110" s="9" t="s">
        <v>31</v>
      </c>
      <c r="B110" s="47" t="s">
        <v>897</v>
      </c>
      <c r="C110" s="50" t="s">
        <v>69</v>
      </c>
      <c r="D110" t="s">
        <v>1339</v>
      </c>
      <c r="F110" s="55" t="s">
        <v>1345</v>
      </c>
      <c r="G110" s="55"/>
      <c r="H110" s="9" t="s">
        <v>820</v>
      </c>
      <c r="I110">
        <v>96</v>
      </c>
      <c r="J110">
        <v>0</v>
      </c>
      <c r="K110" s="34">
        <v>40</v>
      </c>
      <c r="L110">
        <f>+Tabla3239[[#This Row],[BALANCE INICIAL]]+Tabla3239[[#This Row],[ENTRADAS]]-Tabla3239[[#This Row],[SALIDAS]]</f>
        <v>56</v>
      </c>
      <c r="M110" s="2">
        <v>17.62</v>
      </c>
      <c r="N110" s="2">
        <f>+Tabla3239[[#This Row],[BALANCE INICIAL]]*Tabla3239[[#This Row],[PRECIO]]</f>
        <v>1691.52</v>
      </c>
      <c r="O110" s="2">
        <f>+Tabla3239[[#This Row],[ENTRADAS]]*Tabla3239[[#This Row],[PRECIO]]</f>
        <v>0</v>
      </c>
      <c r="P110" s="2">
        <f>+Tabla3239[[#This Row],[SALIDAS]]*Tabla3239[[#This Row],[PRECIO]]</f>
        <v>704.80000000000007</v>
      </c>
      <c r="Q110" s="2">
        <f>+Tabla3239[[#This Row],[BALANCE INICIAL2]]+Tabla3239[[#This Row],[ENTRADAS3]]-Tabla3239[[#This Row],[SALIDAS4]]</f>
        <v>986.71999999999991</v>
      </c>
    </row>
    <row r="111" spans="1:17">
      <c r="A111" s="9" t="s">
        <v>1141</v>
      </c>
      <c r="B111" s="17" t="s">
        <v>1142</v>
      </c>
      <c r="C111" s="50" t="s">
        <v>1143</v>
      </c>
      <c r="D111" t="s">
        <v>1401</v>
      </c>
      <c r="F111" s="55" t="s">
        <v>1345</v>
      </c>
      <c r="G111" s="55"/>
      <c r="H111" s="9" t="s">
        <v>820</v>
      </c>
      <c r="I111">
        <v>6</v>
      </c>
      <c r="J111">
        <v>0</v>
      </c>
      <c r="K111" s="34">
        <v>6</v>
      </c>
      <c r="L111">
        <f>+Tabla3239[[#This Row],[BALANCE INICIAL]]+Tabla3239[[#This Row],[ENTRADAS]]-Tabla3239[[#This Row],[SALIDAS]]</f>
        <v>0</v>
      </c>
      <c r="M111" s="2">
        <v>137.30000000000001</v>
      </c>
      <c r="N111" s="2">
        <f>+Tabla3239[[#This Row],[BALANCE INICIAL]]*Tabla3239[[#This Row],[PRECIO]]</f>
        <v>823.80000000000007</v>
      </c>
      <c r="O111" s="2">
        <f>+Tabla3239[[#This Row],[ENTRADAS]]*Tabla3239[[#This Row],[PRECIO]]</f>
        <v>0</v>
      </c>
      <c r="P111" s="2">
        <f>+Tabla3239[[#This Row],[SALIDAS]]*Tabla3239[[#This Row],[PRECIO]]</f>
        <v>823.80000000000007</v>
      </c>
      <c r="Q111" s="2">
        <f>+Tabla3239[[#This Row],[BALANCE INICIAL2]]+Tabla3239[[#This Row],[ENTRADAS3]]-Tabla3239[[#This Row],[SALIDAS4]]</f>
        <v>0</v>
      </c>
    </row>
    <row r="112" spans="1:17">
      <c r="A112" s="9" t="s">
        <v>1141</v>
      </c>
      <c r="B112" s="17" t="s">
        <v>1142</v>
      </c>
      <c r="C112" s="50" t="s">
        <v>1143</v>
      </c>
      <c r="D112" t="s">
        <v>656</v>
      </c>
      <c r="F112" s="55" t="s">
        <v>1345</v>
      </c>
      <c r="G112" s="55"/>
      <c r="H112" s="9" t="s">
        <v>820</v>
      </c>
      <c r="I112">
        <v>1</v>
      </c>
      <c r="J112">
        <v>0</v>
      </c>
      <c r="K112" s="34">
        <v>0</v>
      </c>
      <c r="L112">
        <f>+Tabla3239[[#This Row],[BALANCE INICIAL]]+Tabla3239[[#This Row],[ENTRADAS]]-Tabla3239[[#This Row],[SALIDAS]]</f>
        <v>1</v>
      </c>
      <c r="M112" s="2">
        <v>122.63</v>
      </c>
      <c r="N112" s="2">
        <f>+Tabla3239[[#This Row],[BALANCE INICIAL]]*Tabla3239[[#This Row],[PRECIO]]</f>
        <v>122.63</v>
      </c>
      <c r="O112" s="2">
        <f>+Tabla3239[[#This Row],[ENTRADAS]]*Tabla3239[[#This Row],[PRECIO]]</f>
        <v>0</v>
      </c>
      <c r="P112" s="2">
        <f>+Tabla3239[[#This Row],[SALIDAS]]*Tabla3239[[#This Row],[PRECIO]]</f>
        <v>0</v>
      </c>
      <c r="Q112" s="2">
        <f>+Tabla3239[[#This Row],[BALANCE INICIAL2]]+Tabla3239[[#This Row],[ENTRADAS3]]-Tabla3239[[#This Row],[SALIDAS4]]</f>
        <v>122.63</v>
      </c>
    </row>
    <row r="113" spans="1:17">
      <c r="A113" s="9" t="s">
        <v>1141</v>
      </c>
      <c r="B113" s="17" t="s">
        <v>1142</v>
      </c>
      <c r="C113" s="50" t="s">
        <v>1143</v>
      </c>
      <c r="D113" t="s">
        <v>1299</v>
      </c>
      <c r="F113" s="55" t="s">
        <v>1345</v>
      </c>
      <c r="G113" s="55"/>
      <c r="H113" s="9" t="s">
        <v>820</v>
      </c>
      <c r="I113">
        <v>0</v>
      </c>
      <c r="J113">
        <v>0</v>
      </c>
      <c r="K113" s="34">
        <v>0</v>
      </c>
      <c r="L113">
        <f>+Tabla3239[[#This Row],[BALANCE INICIAL]]+Tabla3239[[#This Row],[ENTRADAS]]-Tabla3239[[#This Row],[SALIDAS]]</f>
        <v>0</v>
      </c>
      <c r="M113" s="2">
        <v>48.81</v>
      </c>
      <c r="N113" s="2">
        <f>+Tabla3239[[#This Row],[BALANCE INICIAL]]*Tabla3239[[#This Row],[PRECIO]]</f>
        <v>0</v>
      </c>
      <c r="O113" s="2">
        <f>+Tabla3239[[#This Row],[ENTRADAS]]*Tabla3239[[#This Row],[PRECIO]]</f>
        <v>0</v>
      </c>
      <c r="P113" s="2">
        <f>+Tabla3239[[#This Row],[SALIDAS]]*Tabla3239[[#This Row],[PRECIO]]</f>
        <v>0</v>
      </c>
      <c r="Q113" s="2">
        <f>+Tabla3239[[#This Row],[BALANCE INICIAL2]]+Tabla3239[[#This Row],[ENTRADAS3]]-Tabla3239[[#This Row],[SALIDAS4]]</f>
        <v>0</v>
      </c>
    </row>
    <row r="114" spans="1:17">
      <c r="A114" s="9" t="s">
        <v>26</v>
      </c>
      <c r="B114" s="47" t="s">
        <v>887</v>
      </c>
      <c r="C114" s="50" t="s">
        <v>70</v>
      </c>
      <c r="D114" t="s">
        <v>1043</v>
      </c>
      <c r="E114" t="s">
        <v>1048</v>
      </c>
      <c r="F114" s="55" t="s">
        <v>1345</v>
      </c>
      <c r="G114" s="55"/>
      <c r="H114" s="9" t="s">
        <v>820</v>
      </c>
      <c r="I114">
        <v>16</v>
      </c>
      <c r="J114">
        <v>0</v>
      </c>
      <c r="K114" s="34">
        <v>4</v>
      </c>
      <c r="L114">
        <f>+Tabla3239[[#This Row],[BALANCE INICIAL]]+Tabla3239[[#This Row],[ENTRADAS]]-Tabla3239[[#This Row],[SALIDAS]]</f>
        <v>12</v>
      </c>
      <c r="M114" s="2">
        <v>1700</v>
      </c>
      <c r="N114" s="2">
        <f>+Tabla3239[[#This Row],[BALANCE INICIAL]]*Tabla3239[[#This Row],[PRECIO]]</f>
        <v>27200</v>
      </c>
      <c r="O114" s="2">
        <f>+Tabla3239[[#This Row],[ENTRADAS]]*Tabla3239[[#This Row],[PRECIO]]</f>
        <v>0</v>
      </c>
      <c r="P114" s="2">
        <f>+Tabla3239[[#This Row],[SALIDAS]]*Tabla3239[[#This Row],[PRECIO]]</f>
        <v>6800</v>
      </c>
      <c r="Q114" s="2">
        <f>+Tabla3239[[#This Row],[BALANCE INICIAL2]]+Tabla3239[[#This Row],[ENTRADAS3]]-Tabla3239[[#This Row],[SALIDAS4]]</f>
        <v>20400</v>
      </c>
    </row>
    <row r="115" spans="1:17">
      <c r="A115" s="9" t="s">
        <v>24</v>
      </c>
      <c r="B115" s="17" t="s">
        <v>875</v>
      </c>
      <c r="C115" s="50" t="s">
        <v>64</v>
      </c>
      <c r="D115" t="s">
        <v>1478</v>
      </c>
      <c r="F115" s="55" t="s">
        <v>1345</v>
      </c>
      <c r="G115" s="55"/>
      <c r="H115" s="9" t="s">
        <v>839</v>
      </c>
      <c r="I115">
        <v>3</v>
      </c>
      <c r="J115">
        <v>0</v>
      </c>
      <c r="K115" s="34">
        <v>0</v>
      </c>
      <c r="L115">
        <f>+Tabla3239[[#This Row],[BALANCE INICIAL]]+Tabla3239[[#This Row],[ENTRADAS]]-Tabla3239[[#This Row],[SALIDAS]]</f>
        <v>3</v>
      </c>
      <c r="M115" s="2">
        <v>2605</v>
      </c>
      <c r="N115" s="2">
        <f>+Tabla3239[[#This Row],[BALANCE INICIAL]]*Tabla3239[[#This Row],[PRECIO]]</f>
        <v>7815</v>
      </c>
      <c r="O115" s="2">
        <f>+Tabla3239[[#This Row],[ENTRADAS]]*Tabla3239[[#This Row],[PRECIO]]</f>
        <v>0</v>
      </c>
      <c r="P115" s="2">
        <f>+Tabla3239[[#This Row],[SALIDAS]]*Tabla3239[[#This Row],[PRECIO]]</f>
        <v>0</v>
      </c>
      <c r="Q115" s="2">
        <f>+Tabla3239[[#This Row],[BALANCE INICIAL2]]+Tabla3239[[#This Row],[ENTRADAS3]]-Tabla3239[[#This Row],[SALIDAS4]]</f>
        <v>7815</v>
      </c>
    </row>
    <row r="116" spans="1:17">
      <c r="A116" s="9" t="s">
        <v>29</v>
      </c>
      <c r="B116" s="47" t="s">
        <v>878</v>
      </c>
      <c r="C116" s="50" t="s">
        <v>102</v>
      </c>
      <c r="D116" t="s">
        <v>1300</v>
      </c>
      <c r="F116" s="55" t="s">
        <v>1345</v>
      </c>
      <c r="G116" s="55"/>
      <c r="H116" s="9" t="s">
        <v>827</v>
      </c>
      <c r="I116">
        <v>330</v>
      </c>
      <c r="J116">
        <v>0</v>
      </c>
      <c r="K116" s="34">
        <v>127</v>
      </c>
      <c r="L116">
        <f>+Tabla3239[[#This Row],[BALANCE INICIAL]]+Tabla3239[[#This Row],[ENTRADAS]]-Tabla3239[[#This Row],[SALIDAS]]</f>
        <v>203</v>
      </c>
      <c r="M116" s="2">
        <v>250</v>
      </c>
      <c r="N116" s="2">
        <f>+Tabla3239[[#This Row],[BALANCE INICIAL]]*Tabla3239[[#This Row],[PRECIO]]</f>
        <v>82500</v>
      </c>
      <c r="O116" s="2">
        <f>+Tabla3239[[#This Row],[ENTRADAS]]*Tabla3239[[#This Row],[PRECIO]]</f>
        <v>0</v>
      </c>
      <c r="P116" s="2">
        <f>+Tabla3239[[#This Row],[SALIDAS]]*Tabla3239[[#This Row],[PRECIO]]</f>
        <v>31750</v>
      </c>
      <c r="Q116" s="2">
        <f>+Tabla3239[[#This Row],[BALANCE INICIAL2]]+Tabla3239[[#This Row],[ENTRADAS3]]-Tabla3239[[#This Row],[SALIDAS4]]</f>
        <v>50750</v>
      </c>
    </row>
    <row r="117" spans="1:17">
      <c r="A117" s="9" t="s">
        <v>1159</v>
      </c>
      <c r="B117" s="17" t="s">
        <v>1160</v>
      </c>
      <c r="C117" s="50" t="s">
        <v>1161</v>
      </c>
      <c r="D117" t="s">
        <v>1447</v>
      </c>
      <c r="F117" s="55" t="s">
        <v>1345</v>
      </c>
      <c r="G117" s="55"/>
      <c r="H117" s="9" t="s">
        <v>820</v>
      </c>
      <c r="I117">
        <v>25</v>
      </c>
      <c r="J117">
        <v>0</v>
      </c>
      <c r="K117" s="34">
        <v>0</v>
      </c>
      <c r="L117">
        <f>+Tabla3239[[#This Row],[BALANCE INICIAL]]+Tabla3239[[#This Row],[ENTRADAS]]-Tabla3239[[#This Row],[SALIDAS]]</f>
        <v>25</v>
      </c>
      <c r="M117" s="2">
        <v>35</v>
      </c>
      <c r="N117" s="2">
        <f>+Tabla3239[[#This Row],[BALANCE INICIAL]]*Tabla3239[[#This Row],[PRECIO]]</f>
        <v>875</v>
      </c>
      <c r="O117" s="2">
        <f>+Tabla3239[[#This Row],[ENTRADAS]]*Tabla3239[[#This Row],[PRECIO]]</f>
        <v>0</v>
      </c>
      <c r="P117" s="2">
        <f>+Tabla3239[[#This Row],[SALIDAS]]*Tabla3239[[#This Row],[PRECIO]]</f>
        <v>0</v>
      </c>
      <c r="Q117" s="2">
        <f>+Tabla3239[[#This Row],[BALANCE INICIAL2]]+Tabla3239[[#This Row],[ENTRADAS3]]-Tabla3239[[#This Row],[SALIDAS4]]</f>
        <v>875</v>
      </c>
    </row>
    <row r="118" spans="1:17" ht="15" customHeight="1">
      <c r="A118" s="9" t="s">
        <v>34</v>
      </c>
      <c r="B118" s="17" t="s">
        <v>877</v>
      </c>
      <c r="C118" s="50" t="s">
        <v>80</v>
      </c>
      <c r="D118" t="s">
        <v>1448</v>
      </c>
      <c r="F118" s="55" t="s">
        <v>1345</v>
      </c>
      <c r="G118" s="55"/>
      <c r="H118" s="9" t="s">
        <v>820</v>
      </c>
      <c r="I118">
        <v>20</v>
      </c>
      <c r="J118">
        <v>0</v>
      </c>
      <c r="K118" s="34">
        <v>0</v>
      </c>
      <c r="L118">
        <f>+Tabla3239[[#This Row],[BALANCE INICIAL]]+Tabla3239[[#This Row],[ENTRADAS]]-Tabla3239[[#This Row],[SALIDAS]]</f>
        <v>20</v>
      </c>
      <c r="M118" s="2">
        <v>23</v>
      </c>
      <c r="N118" s="2">
        <f>+Tabla3239[[#This Row],[BALANCE INICIAL]]*Tabla3239[[#This Row],[PRECIO]]</f>
        <v>460</v>
      </c>
      <c r="O118" s="2">
        <f>+Tabla3239[[#This Row],[ENTRADAS]]*Tabla3239[[#This Row],[PRECIO]]</f>
        <v>0</v>
      </c>
      <c r="P118" s="2">
        <f>+Tabla3239[[#This Row],[SALIDAS]]*Tabla3239[[#This Row],[PRECIO]]</f>
        <v>0</v>
      </c>
      <c r="Q118" s="2">
        <f>+Tabla3239[[#This Row],[BALANCE INICIAL2]]+Tabla3239[[#This Row],[ENTRADAS3]]-Tabla3239[[#This Row],[SALIDAS4]]</f>
        <v>460</v>
      </c>
    </row>
    <row r="119" spans="1:17">
      <c r="A119" s="9" t="s">
        <v>26</v>
      </c>
      <c r="B119" s="47" t="s">
        <v>887</v>
      </c>
      <c r="C119" s="50" t="s">
        <v>70</v>
      </c>
      <c r="D119" t="s">
        <v>1061</v>
      </c>
      <c r="E119" t="s">
        <v>1060</v>
      </c>
      <c r="F119" s="55" t="s">
        <v>1345</v>
      </c>
      <c r="G119" s="55"/>
      <c r="H119" s="9" t="s">
        <v>820</v>
      </c>
      <c r="I119">
        <v>0</v>
      </c>
      <c r="J119">
        <v>0</v>
      </c>
      <c r="K119" s="34">
        <v>0</v>
      </c>
      <c r="L119">
        <f>+Tabla3239[[#This Row],[BALANCE INICIAL]]+Tabla3239[[#This Row],[ENTRADAS]]-Tabla3239[[#This Row],[SALIDAS]]</f>
        <v>0</v>
      </c>
      <c r="M119" s="2">
        <v>250</v>
      </c>
      <c r="N119" s="2">
        <f>+Tabla3239[[#This Row],[BALANCE INICIAL]]*Tabla3239[[#This Row],[PRECIO]]</f>
        <v>0</v>
      </c>
      <c r="O119" s="2">
        <f>+Tabla3239[[#This Row],[ENTRADAS]]*Tabla3239[[#This Row],[PRECIO]]</f>
        <v>0</v>
      </c>
      <c r="P119" s="2">
        <f>+Tabla3239[[#This Row],[SALIDAS]]*Tabla3239[[#This Row],[PRECIO]]</f>
        <v>0</v>
      </c>
      <c r="Q119" s="2">
        <f>+Tabla3239[[#This Row],[BALANCE INICIAL2]]+Tabla3239[[#This Row],[ENTRADAS3]]-Tabla3239[[#This Row],[SALIDAS4]]</f>
        <v>0</v>
      </c>
    </row>
    <row r="120" spans="1:17" ht="12.75" customHeight="1">
      <c r="A120" s="9" t="s">
        <v>29</v>
      </c>
      <c r="B120" s="47" t="s">
        <v>878</v>
      </c>
      <c r="C120" s="50" t="s">
        <v>102</v>
      </c>
      <c r="D120" t="s">
        <v>543</v>
      </c>
      <c r="F120" s="55" t="s">
        <v>1345</v>
      </c>
      <c r="G120" s="55"/>
      <c r="H120" s="9" t="s">
        <v>865</v>
      </c>
      <c r="I120">
        <v>2</v>
      </c>
      <c r="J120">
        <v>0</v>
      </c>
      <c r="K120" s="34">
        <v>0</v>
      </c>
      <c r="L120">
        <f>+Tabla3239[[#This Row],[BALANCE INICIAL]]+Tabla3239[[#This Row],[ENTRADAS]]-Tabla3239[[#This Row],[SALIDAS]]</f>
        <v>2</v>
      </c>
      <c r="M120" s="2">
        <v>84.95</v>
      </c>
      <c r="N120" s="2">
        <f>+Tabla3239[[#This Row],[BALANCE INICIAL]]*Tabla3239[[#This Row],[PRECIO]]</f>
        <v>169.9</v>
      </c>
      <c r="O120" s="2">
        <f>+Tabla3239[[#This Row],[ENTRADAS]]*Tabla3239[[#This Row],[PRECIO]]</f>
        <v>0</v>
      </c>
      <c r="P120" s="2">
        <f>+Tabla3239[[#This Row],[SALIDAS]]*Tabla3239[[#This Row],[PRECIO]]</f>
        <v>0</v>
      </c>
      <c r="Q120" s="2">
        <f>+Tabla3239[[#This Row],[BALANCE INICIAL2]]+Tabla3239[[#This Row],[ENTRADAS3]]-Tabla3239[[#This Row],[SALIDAS4]]</f>
        <v>169.9</v>
      </c>
    </row>
    <row r="121" spans="1:17">
      <c r="A121" s="39" t="s">
        <v>28</v>
      </c>
      <c r="B121" s="40" t="s">
        <v>884</v>
      </c>
      <c r="C121" s="52" t="s">
        <v>74</v>
      </c>
      <c r="D121" t="s">
        <v>1301</v>
      </c>
      <c r="F121" s="55" t="s">
        <v>1345</v>
      </c>
      <c r="G121" s="55"/>
      <c r="H121" s="9" t="s">
        <v>820</v>
      </c>
      <c r="I121">
        <v>1</v>
      </c>
      <c r="J121">
        <v>0</v>
      </c>
      <c r="K121" s="34">
        <v>0</v>
      </c>
      <c r="L121">
        <f>+Tabla3239[[#This Row],[BALANCE INICIAL]]+Tabla3239[[#This Row],[ENTRADAS]]-Tabla3239[[#This Row],[SALIDAS]]</f>
        <v>1</v>
      </c>
      <c r="M121" s="2">
        <v>438.4</v>
      </c>
      <c r="N121" s="2">
        <f>+Tabla3239[[#This Row],[BALANCE INICIAL]]*Tabla3239[[#This Row],[PRECIO]]</f>
        <v>438.4</v>
      </c>
      <c r="O121" s="2">
        <f>+Tabla3239[[#This Row],[ENTRADAS]]*Tabla3239[[#This Row],[PRECIO]]</f>
        <v>0</v>
      </c>
      <c r="P121" s="2">
        <f>+Tabla3239[[#This Row],[SALIDAS]]*Tabla3239[[#This Row],[PRECIO]]</f>
        <v>0</v>
      </c>
      <c r="Q121" s="2">
        <f>+Tabla3239[[#This Row],[BALANCE INICIAL2]]+Tabla3239[[#This Row],[ENTRADAS3]]-Tabla3239[[#This Row],[SALIDAS4]]</f>
        <v>438.4</v>
      </c>
    </row>
    <row r="122" spans="1:17" ht="16.5" customHeight="1">
      <c r="A122" s="35" t="s">
        <v>34</v>
      </c>
      <c r="B122" s="17" t="s">
        <v>877</v>
      </c>
      <c r="C122" s="49" t="s">
        <v>80</v>
      </c>
      <c r="D122" t="s">
        <v>544</v>
      </c>
      <c r="F122" s="55" t="s">
        <v>1345</v>
      </c>
      <c r="G122" s="55"/>
      <c r="H122" s="9" t="s">
        <v>834</v>
      </c>
      <c r="I122">
        <v>1</v>
      </c>
      <c r="J122">
        <v>0</v>
      </c>
      <c r="K122" s="34">
        <v>0</v>
      </c>
      <c r="L122">
        <f>+Tabla3239[[#This Row],[BALANCE INICIAL]]+Tabla3239[[#This Row],[ENTRADAS]]-Tabla3239[[#This Row],[SALIDAS]]</f>
        <v>1</v>
      </c>
      <c r="M122" s="2">
        <v>225</v>
      </c>
      <c r="N122" s="2">
        <f>+Tabla3239[[#This Row],[BALANCE INICIAL]]*Tabla3239[[#This Row],[PRECIO]]</f>
        <v>225</v>
      </c>
      <c r="O122" s="2">
        <f>+Tabla3239[[#This Row],[ENTRADAS]]*Tabla3239[[#This Row],[PRECIO]]</f>
        <v>0</v>
      </c>
      <c r="P122" s="2">
        <f>+Tabla3239[[#This Row],[SALIDAS]]*Tabla3239[[#This Row],[PRECIO]]</f>
        <v>0</v>
      </c>
      <c r="Q122" s="2">
        <f>+Tabla3239[[#This Row],[BALANCE INICIAL2]]+Tabla3239[[#This Row],[ENTRADAS3]]-Tabla3239[[#This Row],[SALIDAS4]]</f>
        <v>225</v>
      </c>
    </row>
    <row r="123" spans="1:17">
      <c r="A123" s="9" t="s">
        <v>59</v>
      </c>
      <c r="B123" s="17" t="s">
        <v>880</v>
      </c>
      <c r="C123" s="50" t="s">
        <v>107</v>
      </c>
      <c r="D123" t="s">
        <v>657</v>
      </c>
      <c r="F123" s="55" t="s">
        <v>1345</v>
      </c>
      <c r="G123" s="55"/>
      <c r="H123" s="9" t="s">
        <v>820</v>
      </c>
      <c r="I123">
        <v>10</v>
      </c>
      <c r="J123">
        <v>0</v>
      </c>
      <c r="K123" s="34">
        <v>0</v>
      </c>
      <c r="L123">
        <f>+Tabla3239[[#This Row],[BALANCE INICIAL]]+Tabla3239[[#This Row],[ENTRADAS]]-Tabla3239[[#This Row],[SALIDAS]]</f>
        <v>10</v>
      </c>
      <c r="M123" s="2">
        <v>600</v>
      </c>
      <c r="N123" s="2">
        <f>+Tabla3239[[#This Row],[BALANCE INICIAL]]*Tabla3239[[#This Row],[PRECIO]]</f>
        <v>6000</v>
      </c>
      <c r="O123" s="2">
        <f>+Tabla3239[[#This Row],[ENTRADAS]]*Tabla3239[[#This Row],[PRECIO]]</f>
        <v>0</v>
      </c>
      <c r="P123" s="2">
        <f>+Tabla3239[[#This Row],[SALIDAS]]*Tabla3239[[#This Row],[PRECIO]]</f>
        <v>0</v>
      </c>
      <c r="Q123" s="2">
        <f>+Tabla3239[[#This Row],[BALANCE INICIAL2]]+Tabla3239[[#This Row],[ENTRADAS3]]-Tabla3239[[#This Row],[SALIDAS4]]</f>
        <v>6000</v>
      </c>
    </row>
    <row r="124" spans="1:17">
      <c r="A124" s="9" t="s">
        <v>59</v>
      </c>
      <c r="B124" s="17" t="s">
        <v>880</v>
      </c>
      <c r="C124" s="50" t="s">
        <v>107</v>
      </c>
      <c r="D124" t="s">
        <v>658</v>
      </c>
      <c r="F124" s="55" t="s">
        <v>1345</v>
      </c>
      <c r="G124" s="55"/>
      <c r="H124" s="9" t="s">
        <v>820</v>
      </c>
      <c r="I124">
        <v>6</v>
      </c>
      <c r="J124">
        <v>0</v>
      </c>
      <c r="K124" s="34">
        <v>0</v>
      </c>
      <c r="L124">
        <f>+Tabla3239[[#This Row],[BALANCE INICIAL]]+Tabla3239[[#This Row],[ENTRADAS]]-Tabla3239[[#This Row],[SALIDAS]]</f>
        <v>6</v>
      </c>
      <c r="M124" s="2">
        <v>750</v>
      </c>
      <c r="N124" s="2">
        <f>+Tabla3239[[#This Row],[BALANCE INICIAL]]*Tabla3239[[#This Row],[PRECIO]]</f>
        <v>4500</v>
      </c>
      <c r="O124" s="2">
        <f>+Tabla3239[[#This Row],[ENTRADAS]]*Tabla3239[[#This Row],[PRECIO]]</f>
        <v>0</v>
      </c>
      <c r="P124" s="2">
        <f>+Tabla3239[[#This Row],[SALIDAS]]*Tabla3239[[#This Row],[PRECIO]]</f>
        <v>0</v>
      </c>
      <c r="Q124" s="2">
        <f>+Tabla3239[[#This Row],[BALANCE INICIAL2]]+Tabla3239[[#This Row],[ENTRADAS3]]-Tabla3239[[#This Row],[SALIDAS4]]</f>
        <v>4500</v>
      </c>
    </row>
    <row r="125" spans="1:17">
      <c r="A125" s="9" t="s">
        <v>59</v>
      </c>
      <c r="B125" s="17" t="s">
        <v>880</v>
      </c>
      <c r="C125" s="50" t="s">
        <v>107</v>
      </c>
      <c r="D125" t="s">
        <v>659</v>
      </c>
      <c r="F125" s="55" t="s">
        <v>1345</v>
      </c>
      <c r="G125" s="55"/>
      <c r="H125" s="9" t="s">
        <v>820</v>
      </c>
      <c r="I125">
        <v>1</v>
      </c>
      <c r="J125">
        <v>0</v>
      </c>
      <c r="K125" s="34">
        <v>0</v>
      </c>
      <c r="L125">
        <f>+Tabla3239[[#This Row],[BALANCE INICIAL]]+Tabla3239[[#This Row],[ENTRADAS]]-Tabla3239[[#This Row],[SALIDAS]]</f>
        <v>1</v>
      </c>
      <c r="M125" s="2">
        <v>400</v>
      </c>
      <c r="N125" s="2">
        <f>+Tabla3239[[#This Row],[BALANCE INICIAL]]*Tabla3239[[#This Row],[PRECIO]]</f>
        <v>400</v>
      </c>
      <c r="O125" s="2">
        <f>+Tabla3239[[#This Row],[ENTRADAS]]*Tabla3239[[#This Row],[PRECIO]]</f>
        <v>0</v>
      </c>
      <c r="P125" s="2">
        <f>+Tabla3239[[#This Row],[SALIDAS]]*Tabla3239[[#This Row],[PRECIO]]</f>
        <v>0</v>
      </c>
      <c r="Q125" s="2">
        <f>+Tabla3239[[#This Row],[BALANCE INICIAL2]]+Tabla3239[[#This Row],[ENTRADAS3]]-Tabla3239[[#This Row],[SALIDAS4]]</f>
        <v>400</v>
      </c>
    </row>
    <row r="126" spans="1:17">
      <c r="A126" s="9" t="s">
        <v>1130</v>
      </c>
      <c r="B126" s="17" t="s">
        <v>894</v>
      </c>
      <c r="C126" s="50" t="s">
        <v>1131</v>
      </c>
      <c r="D126" t="s">
        <v>1377</v>
      </c>
      <c r="F126" s="55" t="s">
        <v>1345</v>
      </c>
      <c r="G126" s="55"/>
      <c r="H126" s="9" t="s">
        <v>820</v>
      </c>
      <c r="I126">
        <v>0</v>
      </c>
      <c r="J126">
        <v>0</v>
      </c>
      <c r="K126" s="34">
        <v>0</v>
      </c>
      <c r="L126">
        <f>+Tabla3239[[#This Row],[BALANCE INICIAL]]+Tabla3239[[#This Row],[ENTRADAS]]-Tabla3239[[#This Row],[SALIDAS]]</f>
        <v>0</v>
      </c>
      <c r="M126" s="2">
        <v>1200</v>
      </c>
      <c r="N126" s="2">
        <f>+Tabla3239[[#This Row],[BALANCE INICIAL]]*Tabla3239[[#This Row],[PRECIO]]</f>
        <v>0</v>
      </c>
      <c r="O126" s="2">
        <f>+Tabla3239[[#This Row],[ENTRADAS]]*Tabla3239[[#This Row],[PRECIO]]</f>
        <v>0</v>
      </c>
      <c r="P126" s="2">
        <f>+Tabla3239[[#This Row],[SALIDAS]]*Tabla3239[[#This Row],[PRECIO]]</f>
        <v>0</v>
      </c>
      <c r="Q126" s="2">
        <f>+Tabla3239[[#This Row],[BALANCE INICIAL2]]+Tabla3239[[#This Row],[ENTRADAS3]]-Tabla3239[[#This Row],[SALIDAS4]]</f>
        <v>0</v>
      </c>
    </row>
    <row r="127" spans="1:17" ht="15" customHeight="1">
      <c r="A127" s="9" t="s">
        <v>1159</v>
      </c>
      <c r="B127" s="17" t="s">
        <v>1160</v>
      </c>
      <c r="C127" s="50" t="s">
        <v>1161</v>
      </c>
      <c r="D127" t="s">
        <v>1431</v>
      </c>
      <c r="F127" s="55" t="s">
        <v>1345</v>
      </c>
      <c r="G127" s="55"/>
      <c r="H127" s="9" t="s">
        <v>820</v>
      </c>
      <c r="I127">
        <v>50</v>
      </c>
      <c r="J127">
        <v>0</v>
      </c>
      <c r="K127" s="34">
        <v>3</v>
      </c>
      <c r="L127">
        <f>+Tabla3239[[#This Row],[BALANCE INICIAL]]+Tabla3239[[#This Row],[ENTRADAS]]-Tabla3239[[#This Row],[SALIDAS]]</f>
        <v>47</v>
      </c>
      <c r="M127" s="2">
        <v>108</v>
      </c>
      <c r="N127" s="2">
        <f>+Tabla3239[[#This Row],[BALANCE INICIAL]]*Tabla3239[[#This Row],[PRECIO]]</f>
        <v>5400</v>
      </c>
      <c r="O127" s="2">
        <f>+Tabla3239[[#This Row],[ENTRADAS]]*Tabla3239[[#This Row],[PRECIO]]</f>
        <v>0</v>
      </c>
      <c r="P127" s="2">
        <f>+Tabla3239[[#This Row],[SALIDAS]]*Tabla3239[[#This Row],[PRECIO]]</f>
        <v>324</v>
      </c>
      <c r="Q127" s="2">
        <f>+Tabla3239[[#This Row],[BALANCE INICIAL2]]+Tabla3239[[#This Row],[ENTRADAS3]]-Tabla3239[[#This Row],[SALIDAS4]]</f>
        <v>5076</v>
      </c>
    </row>
    <row r="128" spans="1:17">
      <c r="A128" s="9" t="s">
        <v>1159</v>
      </c>
      <c r="B128" s="17" t="s">
        <v>1160</v>
      </c>
      <c r="C128" s="50" t="s">
        <v>1161</v>
      </c>
      <c r="D128" t="s">
        <v>1432</v>
      </c>
      <c r="F128" s="55" t="s">
        <v>1345</v>
      </c>
      <c r="G128" s="55"/>
      <c r="H128" s="9" t="s">
        <v>820</v>
      </c>
      <c r="I128">
        <v>24</v>
      </c>
      <c r="J128">
        <v>0</v>
      </c>
      <c r="K128" s="34">
        <v>1</v>
      </c>
      <c r="L128">
        <f>+Tabla3239[[#This Row],[BALANCE INICIAL]]+Tabla3239[[#This Row],[ENTRADAS]]-Tabla3239[[#This Row],[SALIDAS]]</f>
        <v>23</v>
      </c>
      <c r="M128" s="2">
        <v>275</v>
      </c>
      <c r="N128" s="2">
        <f>+Tabla3239[[#This Row],[BALANCE INICIAL]]*Tabla3239[[#This Row],[PRECIO]]</f>
        <v>6600</v>
      </c>
      <c r="O128" s="2">
        <f>+Tabla3239[[#This Row],[ENTRADAS]]*Tabla3239[[#This Row],[PRECIO]]</f>
        <v>0</v>
      </c>
      <c r="P128" s="2">
        <f>+Tabla3239[[#This Row],[SALIDAS]]*Tabla3239[[#This Row],[PRECIO]]</f>
        <v>275</v>
      </c>
      <c r="Q128" s="2">
        <f>+Tabla3239[[#This Row],[BALANCE INICIAL2]]+Tabla3239[[#This Row],[ENTRADAS3]]-Tabla3239[[#This Row],[SALIDAS4]]</f>
        <v>6325</v>
      </c>
    </row>
    <row r="129" spans="1:17" ht="15.6">
      <c r="A129" s="9" t="s">
        <v>34</v>
      </c>
      <c r="B129" s="17" t="s">
        <v>877</v>
      </c>
      <c r="C129" s="50" t="s">
        <v>80</v>
      </c>
      <c r="D129" t="s">
        <v>1430</v>
      </c>
      <c r="F129" s="55" t="s">
        <v>1345</v>
      </c>
      <c r="G129" s="55"/>
      <c r="H129" s="9" t="s">
        <v>820</v>
      </c>
      <c r="I129">
        <v>9</v>
      </c>
      <c r="J129">
        <v>0</v>
      </c>
      <c r="K129" s="34">
        <v>0</v>
      </c>
      <c r="L129">
        <f>+Tabla3239[[#This Row],[BALANCE INICIAL]]+Tabla3239[[#This Row],[ENTRADAS]]-Tabla3239[[#This Row],[SALIDAS]]</f>
        <v>9</v>
      </c>
      <c r="M129" s="2">
        <v>109</v>
      </c>
      <c r="N129" s="2">
        <f>+Tabla3239[[#This Row],[BALANCE INICIAL]]*Tabla3239[[#This Row],[PRECIO]]</f>
        <v>981</v>
      </c>
      <c r="O129" s="2">
        <f>+Tabla3239[[#This Row],[ENTRADAS]]*Tabla3239[[#This Row],[PRECIO]]</f>
        <v>0</v>
      </c>
      <c r="P129" s="2">
        <f>+Tabla3239[[#This Row],[SALIDAS]]*Tabla3239[[#This Row],[PRECIO]]</f>
        <v>0</v>
      </c>
      <c r="Q129" s="2">
        <f>+Tabla3239[[#This Row],[BALANCE INICIAL2]]+Tabla3239[[#This Row],[ENTRADAS3]]-Tabla3239[[#This Row],[SALIDAS4]]</f>
        <v>981</v>
      </c>
    </row>
    <row r="130" spans="1:17">
      <c r="A130" s="9" t="s">
        <v>29</v>
      </c>
      <c r="B130" s="47" t="s">
        <v>878</v>
      </c>
      <c r="C130" s="50" t="s">
        <v>102</v>
      </c>
      <c r="D130" t="s">
        <v>545</v>
      </c>
      <c r="F130" s="55" t="s">
        <v>1345</v>
      </c>
      <c r="G130" s="55"/>
      <c r="H130" s="9" t="s">
        <v>865</v>
      </c>
      <c r="I130">
        <v>1</v>
      </c>
      <c r="J130">
        <v>0</v>
      </c>
      <c r="K130" s="34">
        <v>0</v>
      </c>
      <c r="L130">
        <f>+Tabla3239[[#This Row],[BALANCE INICIAL]]+Tabla3239[[#This Row],[ENTRADAS]]-Tabla3239[[#This Row],[SALIDAS]]</f>
        <v>1</v>
      </c>
      <c r="M130" s="2">
        <v>295</v>
      </c>
      <c r="N130" s="2">
        <f>+Tabla3239[[#This Row],[BALANCE INICIAL]]*Tabla3239[[#This Row],[PRECIO]]</f>
        <v>295</v>
      </c>
      <c r="O130" s="2">
        <f>+Tabla3239[[#This Row],[ENTRADAS]]*Tabla3239[[#This Row],[PRECIO]]</f>
        <v>0</v>
      </c>
      <c r="P130" s="2">
        <f>+Tabla3239[[#This Row],[SALIDAS]]*Tabla3239[[#This Row],[PRECIO]]</f>
        <v>0</v>
      </c>
      <c r="Q130" s="2">
        <f>+Tabla3239[[#This Row],[BALANCE INICIAL2]]+Tabla3239[[#This Row],[ENTRADAS3]]-Tabla3239[[#This Row],[SALIDAS4]]</f>
        <v>295</v>
      </c>
    </row>
    <row r="131" spans="1:17">
      <c r="A131" s="9" t="s">
        <v>29</v>
      </c>
      <c r="B131" s="47" t="s">
        <v>878</v>
      </c>
      <c r="C131" s="50" t="s">
        <v>102</v>
      </c>
      <c r="D131" t="s">
        <v>546</v>
      </c>
      <c r="F131" s="55" t="s">
        <v>1345</v>
      </c>
      <c r="G131" s="55"/>
      <c r="H131" s="9" t="s">
        <v>866</v>
      </c>
      <c r="I131">
        <v>17.529999999999998</v>
      </c>
      <c r="J131">
        <v>0</v>
      </c>
      <c r="K131" s="34">
        <v>0</v>
      </c>
      <c r="L131">
        <f>+Tabla3239[[#This Row],[BALANCE INICIAL]]+Tabla3239[[#This Row],[ENTRADAS]]-Tabla3239[[#This Row],[SALIDAS]]</f>
        <v>17.529999999999998</v>
      </c>
      <c r="M131" s="2">
        <v>198</v>
      </c>
      <c r="N131" s="2">
        <f>+Tabla3239[[#This Row],[BALANCE INICIAL]]*Tabla3239[[#This Row],[PRECIO]]</f>
        <v>3470.9399999999996</v>
      </c>
      <c r="O131" s="2">
        <f>+Tabla3239[[#This Row],[ENTRADAS]]*Tabla3239[[#This Row],[PRECIO]]</f>
        <v>0</v>
      </c>
      <c r="P131" s="2">
        <f>+Tabla3239[[#This Row],[SALIDAS]]*Tabla3239[[#This Row],[PRECIO]]</f>
        <v>0</v>
      </c>
      <c r="Q131" s="2">
        <f>+Tabla3239[[#This Row],[BALANCE INICIAL2]]+Tabla3239[[#This Row],[ENTRADAS3]]-Tabla3239[[#This Row],[SALIDAS4]]</f>
        <v>3470.9399999999996</v>
      </c>
    </row>
    <row r="132" spans="1:17">
      <c r="A132" s="9" t="s">
        <v>29</v>
      </c>
      <c r="B132" s="47" t="s">
        <v>878</v>
      </c>
      <c r="C132" s="50" t="s">
        <v>102</v>
      </c>
      <c r="D132" t="s">
        <v>547</v>
      </c>
      <c r="F132" s="55" t="s">
        <v>1345</v>
      </c>
      <c r="G132" s="55"/>
      <c r="H132" s="9" t="s">
        <v>866</v>
      </c>
      <c r="I132">
        <v>7</v>
      </c>
      <c r="J132">
        <v>0</v>
      </c>
      <c r="K132" s="34">
        <v>0</v>
      </c>
      <c r="L132">
        <f>+Tabla3239[[#This Row],[BALANCE INICIAL]]+Tabla3239[[#This Row],[ENTRADAS]]-Tabla3239[[#This Row],[SALIDAS]]</f>
        <v>7</v>
      </c>
      <c r="M132" s="2">
        <v>450</v>
      </c>
      <c r="N132" s="2">
        <f>+Tabla3239[[#This Row],[BALANCE INICIAL]]*Tabla3239[[#This Row],[PRECIO]]</f>
        <v>3150</v>
      </c>
      <c r="O132" s="2">
        <f>+Tabla3239[[#This Row],[ENTRADAS]]*Tabla3239[[#This Row],[PRECIO]]</f>
        <v>0</v>
      </c>
      <c r="P132" s="2">
        <f>+Tabla3239[[#This Row],[SALIDAS]]*Tabla3239[[#This Row],[PRECIO]]</f>
        <v>0</v>
      </c>
      <c r="Q132" s="2">
        <f>+Tabla3239[[#This Row],[BALANCE INICIAL2]]+Tabla3239[[#This Row],[ENTRADAS3]]-Tabla3239[[#This Row],[SALIDAS4]]</f>
        <v>3150</v>
      </c>
    </row>
    <row r="133" spans="1:17">
      <c r="A133" s="13" t="s">
        <v>33</v>
      </c>
      <c r="B133" s="17" t="s">
        <v>879</v>
      </c>
      <c r="C133" s="50" t="s">
        <v>106</v>
      </c>
      <c r="D133" t="s">
        <v>173</v>
      </c>
      <c r="F133" s="55" t="s">
        <v>1345</v>
      </c>
      <c r="G133" s="55"/>
      <c r="H133" s="9" t="s">
        <v>825</v>
      </c>
      <c r="I133">
        <v>2</v>
      </c>
      <c r="J133">
        <v>0</v>
      </c>
      <c r="K133" s="34">
        <v>0</v>
      </c>
      <c r="L133">
        <f>+Tabla3239[[#This Row],[BALANCE INICIAL]]+Tabla3239[[#This Row],[ENTRADAS]]-Tabla3239[[#This Row],[SALIDAS]]</f>
        <v>2</v>
      </c>
      <c r="M133" s="2">
        <v>199</v>
      </c>
      <c r="N133" s="2">
        <f>+Tabla3239[[#This Row],[BALANCE INICIAL]]*Tabla3239[[#This Row],[PRECIO]]</f>
        <v>398</v>
      </c>
      <c r="O133" s="2">
        <f>+Tabla3239[[#This Row],[ENTRADAS]]*Tabla3239[[#This Row],[PRECIO]]</f>
        <v>0</v>
      </c>
      <c r="P133" s="2">
        <f>+Tabla3239[[#This Row],[SALIDAS]]*Tabla3239[[#This Row],[PRECIO]]</f>
        <v>0</v>
      </c>
      <c r="Q133" s="2">
        <f>+Tabla3239[[#This Row],[BALANCE INICIAL2]]+Tabla3239[[#This Row],[ENTRADAS3]]-Tabla3239[[#This Row],[SALIDAS4]]</f>
        <v>398</v>
      </c>
    </row>
    <row r="134" spans="1:17">
      <c r="A134" s="9" t="s">
        <v>59</v>
      </c>
      <c r="B134" s="17" t="s">
        <v>880</v>
      </c>
      <c r="C134" s="50" t="s">
        <v>107</v>
      </c>
      <c r="D134" t="s">
        <v>660</v>
      </c>
      <c r="F134" s="55" t="s">
        <v>1345</v>
      </c>
      <c r="G134" s="55"/>
      <c r="H134" s="9" t="s">
        <v>834</v>
      </c>
      <c r="I134">
        <v>7</v>
      </c>
      <c r="J134">
        <v>0</v>
      </c>
      <c r="K134" s="34">
        <v>0</v>
      </c>
      <c r="L134">
        <f>+Tabla3239[[#This Row],[BALANCE INICIAL]]+Tabla3239[[#This Row],[ENTRADAS]]-Tabla3239[[#This Row],[SALIDAS]]</f>
        <v>7</v>
      </c>
      <c r="M134" s="2">
        <v>365</v>
      </c>
      <c r="N134" s="2">
        <f>+Tabla3239[[#This Row],[BALANCE INICIAL]]*Tabla3239[[#This Row],[PRECIO]]</f>
        <v>2555</v>
      </c>
      <c r="O134" s="2">
        <f>+Tabla3239[[#This Row],[ENTRADAS]]*Tabla3239[[#This Row],[PRECIO]]</f>
        <v>0</v>
      </c>
      <c r="P134" s="2">
        <f>+Tabla3239[[#This Row],[SALIDAS]]*Tabla3239[[#This Row],[PRECIO]]</f>
        <v>0</v>
      </c>
      <c r="Q134" s="2">
        <f>+Tabla3239[[#This Row],[BALANCE INICIAL2]]+Tabla3239[[#This Row],[ENTRADAS3]]-Tabla3239[[#This Row],[SALIDAS4]]</f>
        <v>2555</v>
      </c>
    </row>
    <row r="135" spans="1:17">
      <c r="A135" s="9" t="s">
        <v>59</v>
      </c>
      <c r="B135" s="17" t="s">
        <v>880</v>
      </c>
      <c r="C135" s="50" t="s">
        <v>107</v>
      </c>
      <c r="D135" t="s">
        <v>662</v>
      </c>
      <c r="F135" s="55" t="s">
        <v>1345</v>
      </c>
      <c r="G135" s="55"/>
      <c r="H135" s="9" t="s">
        <v>834</v>
      </c>
      <c r="I135">
        <v>1</v>
      </c>
      <c r="J135">
        <v>0</v>
      </c>
      <c r="K135" s="34">
        <v>0</v>
      </c>
      <c r="L135">
        <f>+Tabla3239[[#This Row],[BALANCE INICIAL]]+Tabla3239[[#This Row],[ENTRADAS]]-Tabla3239[[#This Row],[SALIDAS]]</f>
        <v>1</v>
      </c>
      <c r="M135" s="2">
        <v>400</v>
      </c>
      <c r="N135" s="2">
        <f>+Tabla3239[[#This Row],[BALANCE INICIAL]]*Tabla3239[[#This Row],[PRECIO]]</f>
        <v>400</v>
      </c>
      <c r="O135" s="2">
        <f>+Tabla3239[[#This Row],[ENTRADAS]]*Tabla3239[[#This Row],[PRECIO]]</f>
        <v>0</v>
      </c>
      <c r="P135" s="2">
        <f>+Tabla3239[[#This Row],[SALIDAS]]*Tabla3239[[#This Row],[PRECIO]]</f>
        <v>0</v>
      </c>
      <c r="Q135" s="2">
        <f>+Tabla3239[[#This Row],[BALANCE INICIAL2]]+Tabla3239[[#This Row],[ENTRADAS3]]-Tabla3239[[#This Row],[SALIDAS4]]</f>
        <v>400</v>
      </c>
    </row>
    <row r="136" spans="1:17">
      <c r="A136" s="9" t="s">
        <v>59</v>
      </c>
      <c r="B136" s="17" t="s">
        <v>880</v>
      </c>
      <c r="C136" s="50" t="s">
        <v>107</v>
      </c>
      <c r="D136" t="s">
        <v>663</v>
      </c>
      <c r="F136" s="55" t="s">
        <v>1345</v>
      </c>
      <c r="G136" s="55"/>
      <c r="H136" s="9" t="s">
        <v>834</v>
      </c>
      <c r="I136">
        <v>15</v>
      </c>
      <c r="J136">
        <v>0</v>
      </c>
      <c r="K136" s="34">
        <v>0</v>
      </c>
      <c r="L136">
        <f>+Tabla3239[[#This Row],[BALANCE INICIAL]]+Tabla3239[[#This Row],[ENTRADAS]]-Tabla3239[[#This Row],[SALIDAS]]</f>
        <v>15</v>
      </c>
      <c r="M136" s="2">
        <v>365</v>
      </c>
      <c r="N136" s="2">
        <f>+Tabla3239[[#This Row],[BALANCE INICIAL]]*Tabla3239[[#This Row],[PRECIO]]</f>
        <v>5475</v>
      </c>
      <c r="O136" s="2">
        <f>+Tabla3239[[#This Row],[ENTRADAS]]*Tabla3239[[#This Row],[PRECIO]]</f>
        <v>0</v>
      </c>
      <c r="P136" s="2">
        <f>+Tabla3239[[#This Row],[SALIDAS]]*Tabla3239[[#This Row],[PRECIO]]</f>
        <v>0</v>
      </c>
      <c r="Q136" s="2">
        <f>+Tabla3239[[#This Row],[BALANCE INICIAL2]]+Tabla3239[[#This Row],[ENTRADAS3]]-Tabla3239[[#This Row],[SALIDAS4]]</f>
        <v>5475</v>
      </c>
    </row>
    <row r="137" spans="1:17">
      <c r="A137" s="9" t="s">
        <v>59</v>
      </c>
      <c r="B137" s="17" t="s">
        <v>880</v>
      </c>
      <c r="C137" s="50" t="s">
        <v>107</v>
      </c>
      <c r="D137" t="s">
        <v>664</v>
      </c>
      <c r="F137" s="55" t="s">
        <v>1345</v>
      </c>
      <c r="G137" s="55"/>
      <c r="H137" s="9" t="s">
        <v>834</v>
      </c>
      <c r="I137">
        <v>13</v>
      </c>
      <c r="J137">
        <v>0</v>
      </c>
      <c r="K137" s="34">
        <v>0</v>
      </c>
      <c r="L137">
        <f>+Tabla3239[[#This Row],[BALANCE INICIAL]]+Tabla3239[[#This Row],[ENTRADAS]]-Tabla3239[[#This Row],[SALIDAS]]</f>
        <v>13</v>
      </c>
      <c r="M137" s="2">
        <v>450</v>
      </c>
      <c r="N137" s="2">
        <f>+Tabla3239[[#This Row],[BALANCE INICIAL]]*Tabla3239[[#This Row],[PRECIO]]</f>
        <v>5850</v>
      </c>
      <c r="O137" s="2">
        <f>+Tabla3239[[#This Row],[ENTRADAS]]*Tabla3239[[#This Row],[PRECIO]]</f>
        <v>0</v>
      </c>
      <c r="P137" s="2">
        <f>+Tabla3239[[#This Row],[SALIDAS]]*Tabla3239[[#This Row],[PRECIO]]</f>
        <v>0</v>
      </c>
      <c r="Q137" s="2">
        <f>+Tabla3239[[#This Row],[BALANCE INICIAL2]]+Tabla3239[[#This Row],[ENTRADAS3]]-Tabla3239[[#This Row],[SALIDAS4]]</f>
        <v>5850</v>
      </c>
    </row>
    <row r="138" spans="1:17">
      <c r="A138" s="9" t="s">
        <v>59</v>
      </c>
      <c r="B138" s="17" t="s">
        <v>880</v>
      </c>
      <c r="C138" s="50" t="s">
        <v>107</v>
      </c>
      <c r="D138" t="s">
        <v>665</v>
      </c>
      <c r="F138" s="55" t="s">
        <v>1345</v>
      </c>
      <c r="G138" s="55"/>
      <c r="H138" s="9" t="s">
        <v>834</v>
      </c>
      <c r="I138">
        <v>14</v>
      </c>
      <c r="J138">
        <v>0</v>
      </c>
      <c r="K138" s="34">
        <v>0</v>
      </c>
      <c r="L138">
        <f>+Tabla3239[[#This Row],[BALANCE INICIAL]]+Tabla3239[[#This Row],[ENTRADAS]]-Tabla3239[[#This Row],[SALIDAS]]</f>
        <v>14</v>
      </c>
      <c r="M138" s="2">
        <v>365</v>
      </c>
      <c r="N138" s="2">
        <f>+Tabla3239[[#This Row],[BALANCE INICIAL]]*Tabla3239[[#This Row],[PRECIO]]</f>
        <v>5110</v>
      </c>
      <c r="O138" s="2">
        <f>+Tabla3239[[#This Row],[ENTRADAS]]*Tabla3239[[#This Row],[PRECIO]]</f>
        <v>0</v>
      </c>
      <c r="P138" s="2">
        <f>+Tabla3239[[#This Row],[SALIDAS]]*Tabla3239[[#This Row],[PRECIO]]</f>
        <v>0</v>
      </c>
      <c r="Q138" s="2">
        <f>+Tabla3239[[#This Row],[BALANCE INICIAL2]]+Tabla3239[[#This Row],[ENTRADAS3]]-Tabla3239[[#This Row],[SALIDAS4]]</f>
        <v>5110</v>
      </c>
    </row>
    <row r="139" spans="1:17">
      <c r="A139" s="9" t="s">
        <v>59</v>
      </c>
      <c r="B139" s="17" t="s">
        <v>880</v>
      </c>
      <c r="C139" s="50" t="s">
        <v>107</v>
      </c>
      <c r="D139" t="s">
        <v>667</v>
      </c>
      <c r="F139" s="55" t="s">
        <v>1345</v>
      </c>
      <c r="G139" s="55"/>
      <c r="H139" s="9" t="s">
        <v>834</v>
      </c>
      <c r="I139">
        <v>13</v>
      </c>
      <c r="J139">
        <v>0</v>
      </c>
      <c r="K139" s="34">
        <v>0</v>
      </c>
      <c r="L139">
        <f>+Tabla3239[[#This Row],[BALANCE INICIAL]]+Tabla3239[[#This Row],[ENTRADAS]]-Tabla3239[[#This Row],[SALIDAS]]</f>
        <v>13</v>
      </c>
      <c r="M139" s="2">
        <v>365</v>
      </c>
      <c r="N139" s="2">
        <f>+Tabla3239[[#This Row],[BALANCE INICIAL]]*Tabla3239[[#This Row],[PRECIO]]</f>
        <v>4745</v>
      </c>
      <c r="O139" s="2">
        <f>+Tabla3239[[#This Row],[ENTRADAS]]*Tabla3239[[#This Row],[PRECIO]]</f>
        <v>0</v>
      </c>
      <c r="P139" s="2">
        <f>+Tabla3239[[#This Row],[SALIDAS]]*Tabla3239[[#This Row],[PRECIO]]</f>
        <v>0</v>
      </c>
      <c r="Q139" s="2">
        <f>+Tabla3239[[#This Row],[BALANCE INICIAL2]]+Tabla3239[[#This Row],[ENTRADAS3]]-Tabla3239[[#This Row],[SALIDAS4]]</f>
        <v>4745</v>
      </c>
    </row>
    <row r="140" spans="1:17">
      <c r="A140" s="9" t="s">
        <v>29</v>
      </c>
      <c r="B140" s="47" t="s">
        <v>878</v>
      </c>
      <c r="C140" s="50" t="s">
        <v>102</v>
      </c>
      <c r="D140" t="s">
        <v>548</v>
      </c>
      <c r="F140" s="55" t="s">
        <v>1345</v>
      </c>
      <c r="G140" s="55"/>
      <c r="H140" s="9" t="s">
        <v>865</v>
      </c>
      <c r="I140">
        <v>10</v>
      </c>
      <c r="J140">
        <v>0</v>
      </c>
      <c r="K140" s="34">
        <v>0</v>
      </c>
      <c r="L140">
        <f>+Tabla3239[[#This Row],[BALANCE INICIAL]]+Tabla3239[[#This Row],[ENTRADAS]]-Tabla3239[[#This Row],[SALIDAS]]</f>
        <v>10</v>
      </c>
      <c r="M140" s="2">
        <v>476</v>
      </c>
      <c r="N140" s="2">
        <f>+Tabla3239[[#This Row],[BALANCE INICIAL]]*Tabla3239[[#This Row],[PRECIO]]</f>
        <v>4760</v>
      </c>
      <c r="O140" s="2">
        <f>+Tabla3239[[#This Row],[ENTRADAS]]*Tabla3239[[#This Row],[PRECIO]]</f>
        <v>0</v>
      </c>
      <c r="P140" s="2">
        <f>+Tabla3239[[#This Row],[SALIDAS]]*Tabla3239[[#This Row],[PRECIO]]</f>
        <v>0</v>
      </c>
      <c r="Q140" s="2">
        <f>+Tabla3239[[#This Row],[BALANCE INICIAL2]]+Tabla3239[[#This Row],[ENTRADAS3]]-Tabla3239[[#This Row],[SALIDAS4]]</f>
        <v>4760</v>
      </c>
    </row>
    <row r="141" spans="1:17">
      <c r="A141" s="39" t="s">
        <v>28</v>
      </c>
      <c r="B141" s="40" t="s">
        <v>884</v>
      </c>
      <c r="C141" s="52" t="s">
        <v>74</v>
      </c>
      <c r="D141" t="s">
        <v>1398</v>
      </c>
      <c r="F141" s="55" t="s">
        <v>1345</v>
      </c>
      <c r="G141" s="55"/>
      <c r="H141" s="9" t="s">
        <v>820</v>
      </c>
      <c r="I141">
        <v>1</v>
      </c>
      <c r="J141">
        <v>0</v>
      </c>
      <c r="K141" s="34">
        <v>0</v>
      </c>
      <c r="L141">
        <f>+Tabla3239[[#This Row],[BALANCE INICIAL]]+Tabla3239[[#This Row],[ENTRADAS]]-Tabla3239[[#This Row],[SALIDAS]]</f>
        <v>1</v>
      </c>
      <c r="M141" s="2">
        <v>97.46</v>
      </c>
      <c r="N141" s="2">
        <f>+Tabla3239[[#This Row],[BALANCE INICIAL]]*Tabla3239[[#This Row],[PRECIO]]</f>
        <v>97.46</v>
      </c>
      <c r="O141" s="2">
        <f>+Tabla3239[[#This Row],[ENTRADAS]]*Tabla3239[[#This Row],[PRECIO]]</f>
        <v>0</v>
      </c>
      <c r="P141" s="2">
        <f>+Tabla3239[[#This Row],[SALIDAS]]*Tabla3239[[#This Row],[PRECIO]]</f>
        <v>0</v>
      </c>
      <c r="Q141" s="2">
        <f>+Tabla3239[[#This Row],[BALANCE INICIAL2]]+Tabla3239[[#This Row],[ENTRADAS3]]-Tabla3239[[#This Row],[SALIDAS4]]</f>
        <v>97.46</v>
      </c>
    </row>
    <row r="142" spans="1:17">
      <c r="A142" s="39" t="s">
        <v>28</v>
      </c>
      <c r="B142" s="40" t="s">
        <v>884</v>
      </c>
      <c r="C142" s="52" t="s">
        <v>74</v>
      </c>
      <c r="D142" t="s">
        <v>1296</v>
      </c>
      <c r="F142" s="55" t="s">
        <v>1345</v>
      </c>
      <c r="G142" s="55"/>
      <c r="H142" s="9" t="s">
        <v>820</v>
      </c>
      <c r="I142">
        <v>6</v>
      </c>
      <c r="J142">
        <v>0</v>
      </c>
      <c r="K142" s="34">
        <v>2</v>
      </c>
      <c r="L142">
        <f>+Tabla3239[[#This Row],[BALANCE INICIAL]]+Tabla3239[[#This Row],[ENTRADAS]]-Tabla3239[[#This Row],[SALIDAS]]</f>
        <v>4</v>
      </c>
      <c r="M142" s="2">
        <v>130</v>
      </c>
      <c r="N142" s="2">
        <f>+Tabla3239[[#This Row],[BALANCE INICIAL]]*Tabla3239[[#This Row],[PRECIO]]</f>
        <v>780</v>
      </c>
      <c r="O142" s="2">
        <f>+Tabla3239[[#This Row],[ENTRADAS]]*Tabla3239[[#This Row],[PRECIO]]</f>
        <v>0</v>
      </c>
      <c r="P142" s="2">
        <f>+Tabla3239[[#This Row],[SALIDAS]]*Tabla3239[[#This Row],[PRECIO]]</f>
        <v>260</v>
      </c>
      <c r="Q142" s="2">
        <f>+Tabla3239[[#This Row],[BALANCE INICIAL2]]+Tabla3239[[#This Row],[ENTRADAS3]]-Tabla3239[[#This Row],[SALIDAS4]]</f>
        <v>520</v>
      </c>
    </row>
    <row r="143" spans="1:17">
      <c r="A143" s="39" t="s">
        <v>28</v>
      </c>
      <c r="B143" s="40" t="s">
        <v>884</v>
      </c>
      <c r="C143" s="52" t="s">
        <v>74</v>
      </c>
      <c r="D143" t="s">
        <v>1297</v>
      </c>
      <c r="F143" s="55" t="s">
        <v>1345</v>
      </c>
      <c r="G143" s="55"/>
      <c r="H143" s="9" t="s">
        <v>820</v>
      </c>
      <c r="I143">
        <v>11</v>
      </c>
      <c r="J143">
        <v>0</v>
      </c>
      <c r="K143" s="34">
        <v>0</v>
      </c>
      <c r="L143">
        <f>+Tabla3239[[#This Row],[BALANCE INICIAL]]+Tabla3239[[#This Row],[ENTRADAS]]-Tabla3239[[#This Row],[SALIDAS]]</f>
        <v>11</v>
      </c>
      <c r="M143" s="2">
        <v>184</v>
      </c>
      <c r="N143" s="2">
        <f>+Tabla3239[[#This Row],[BALANCE INICIAL]]*Tabla3239[[#This Row],[PRECIO]]</f>
        <v>2024</v>
      </c>
      <c r="O143" s="2">
        <f>+Tabla3239[[#This Row],[ENTRADAS]]*Tabla3239[[#This Row],[PRECIO]]</f>
        <v>0</v>
      </c>
      <c r="P143" s="2">
        <f>+Tabla3239[[#This Row],[SALIDAS]]*Tabla3239[[#This Row],[PRECIO]]</f>
        <v>0</v>
      </c>
      <c r="Q143" s="2">
        <f>+Tabla3239[[#This Row],[BALANCE INICIAL2]]+Tabla3239[[#This Row],[ENTRADAS3]]-Tabla3239[[#This Row],[SALIDAS4]]</f>
        <v>2024</v>
      </c>
    </row>
    <row r="144" spans="1:17">
      <c r="A144" s="39" t="s">
        <v>28</v>
      </c>
      <c r="B144" s="40" t="s">
        <v>884</v>
      </c>
      <c r="C144" s="52" t="s">
        <v>74</v>
      </c>
      <c r="D144" t="s">
        <v>1298</v>
      </c>
      <c r="F144" s="55" t="s">
        <v>1345</v>
      </c>
      <c r="G144" s="55"/>
      <c r="H144" s="9" t="s">
        <v>820</v>
      </c>
      <c r="I144">
        <v>14</v>
      </c>
      <c r="J144">
        <v>0</v>
      </c>
      <c r="K144" s="34">
        <v>2</v>
      </c>
      <c r="L144">
        <f>+Tabla3239[[#This Row],[BALANCE INICIAL]]+Tabla3239[[#This Row],[ENTRADAS]]-Tabla3239[[#This Row],[SALIDAS]]</f>
        <v>12</v>
      </c>
      <c r="M144" s="2">
        <v>199.16</v>
      </c>
      <c r="N144" s="2">
        <f>+Tabla3239[[#This Row],[BALANCE INICIAL]]*Tabla3239[[#This Row],[PRECIO]]</f>
        <v>2788.24</v>
      </c>
      <c r="O144" s="2">
        <f>+Tabla3239[[#This Row],[ENTRADAS]]*Tabla3239[[#This Row],[PRECIO]]</f>
        <v>0</v>
      </c>
      <c r="P144" s="2">
        <f>+Tabla3239[[#This Row],[SALIDAS]]*Tabla3239[[#This Row],[PRECIO]]</f>
        <v>398.32</v>
      </c>
      <c r="Q144" s="2">
        <f>+Tabla3239[[#This Row],[BALANCE INICIAL2]]+Tabla3239[[#This Row],[ENTRADAS3]]-Tabla3239[[#This Row],[SALIDAS4]]</f>
        <v>2389.9199999999996</v>
      </c>
    </row>
    <row r="145" spans="1:17">
      <c r="A145" s="39" t="s">
        <v>28</v>
      </c>
      <c r="B145" s="40" t="s">
        <v>884</v>
      </c>
      <c r="C145" s="52" t="s">
        <v>74</v>
      </c>
      <c r="D145" t="s">
        <v>1397</v>
      </c>
      <c r="F145" s="55" t="s">
        <v>1345</v>
      </c>
      <c r="G145" s="55"/>
      <c r="H145" s="9" t="s">
        <v>820</v>
      </c>
      <c r="I145">
        <v>1</v>
      </c>
      <c r="J145">
        <v>0</v>
      </c>
      <c r="K145" s="34">
        <v>1</v>
      </c>
      <c r="L145">
        <f>+Tabla3239[[#This Row],[BALANCE INICIAL]]+Tabla3239[[#This Row],[ENTRADAS]]-Tabla3239[[#This Row],[SALIDAS]]</f>
        <v>0</v>
      </c>
      <c r="M145" s="2">
        <v>391.36</v>
      </c>
      <c r="N145" s="2">
        <f>+Tabla3239[[#This Row],[BALANCE INICIAL]]*Tabla3239[[#This Row],[PRECIO]]</f>
        <v>391.36</v>
      </c>
      <c r="O145" s="2">
        <f>+Tabla3239[[#This Row],[ENTRADAS]]*Tabla3239[[#This Row],[PRECIO]]</f>
        <v>0</v>
      </c>
      <c r="P145" s="2">
        <f>+Tabla3239[[#This Row],[SALIDAS]]*Tabla3239[[#This Row],[PRECIO]]</f>
        <v>391.36</v>
      </c>
      <c r="Q145" s="2">
        <f>+Tabla3239[[#This Row],[BALANCE INICIAL2]]+Tabla3239[[#This Row],[ENTRADAS3]]-Tabla3239[[#This Row],[SALIDAS4]]</f>
        <v>0</v>
      </c>
    </row>
    <row r="146" spans="1:17">
      <c r="A146" s="39" t="s">
        <v>28</v>
      </c>
      <c r="B146" s="40" t="s">
        <v>884</v>
      </c>
      <c r="C146" s="52" t="s">
        <v>74</v>
      </c>
      <c r="D146" t="s">
        <v>1294</v>
      </c>
      <c r="F146" s="55" t="s">
        <v>1345</v>
      </c>
      <c r="G146" s="55"/>
      <c r="H146" s="9" t="s">
        <v>820</v>
      </c>
      <c r="I146">
        <v>70</v>
      </c>
      <c r="J146">
        <v>0</v>
      </c>
      <c r="K146" s="34">
        <v>0</v>
      </c>
      <c r="L146">
        <f>+Tabla3239[[#This Row],[BALANCE INICIAL]]+Tabla3239[[#This Row],[ENTRADAS]]-Tabla3239[[#This Row],[SALIDAS]]</f>
        <v>70</v>
      </c>
      <c r="M146" s="2">
        <v>4.5</v>
      </c>
      <c r="N146" s="2">
        <f>+Tabla3239[[#This Row],[BALANCE INICIAL]]*Tabla3239[[#This Row],[PRECIO]]</f>
        <v>315</v>
      </c>
      <c r="O146" s="2">
        <f>+Tabla3239[[#This Row],[ENTRADAS]]*Tabla3239[[#This Row],[PRECIO]]</f>
        <v>0</v>
      </c>
      <c r="P146" s="2">
        <f>+Tabla3239[[#This Row],[SALIDAS]]*Tabla3239[[#This Row],[PRECIO]]</f>
        <v>0</v>
      </c>
      <c r="Q146" s="2">
        <f>+Tabla3239[[#This Row],[BALANCE INICIAL2]]+Tabla3239[[#This Row],[ENTRADAS3]]-Tabla3239[[#This Row],[SALIDAS4]]</f>
        <v>315</v>
      </c>
    </row>
    <row r="147" spans="1:17">
      <c r="A147" s="9" t="s">
        <v>33</v>
      </c>
      <c r="B147" s="47" t="s">
        <v>879</v>
      </c>
      <c r="C147" s="50" t="s">
        <v>78</v>
      </c>
      <c r="D147" t="s">
        <v>1295</v>
      </c>
      <c r="F147" s="55" t="s">
        <v>1345</v>
      </c>
      <c r="G147" s="55"/>
      <c r="H147" s="9" t="s">
        <v>820</v>
      </c>
      <c r="I147">
        <v>1</v>
      </c>
      <c r="J147">
        <v>0</v>
      </c>
      <c r="K147" s="34">
        <v>0</v>
      </c>
      <c r="L147">
        <f>+Tabla3239[[#This Row],[BALANCE INICIAL]]+Tabla3239[[#This Row],[ENTRADAS]]-Tabla3239[[#This Row],[SALIDAS]]</f>
        <v>1</v>
      </c>
      <c r="M147" s="2">
        <v>1900</v>
      </c>
      <c r="N147" s="2">
        <f>+Tabla3239[[#This Row],[BALANCE INICIAL]]*Tabla3239[[#This Row],[PRECIO]]</f>
        <v>1900</v>
      </c>
      <c r="O147" s="2">
        <f>+Tabla3239[[#This Row],[ENTRADAS]]*Tabla3239[[#This Row],[PRECIO]]</f>
        <v>0</v>
      </c>
      <c r="P147" s="2">
        <f>+Tabla3239[[#This Row],[SALIDAS]]*Tabla3239[[#This Row],[PRECIO]]</f>
        <v>0</v>
      </c>
      <c r="Q147" s="2">
        <f>+Tabla3239[[#This Row],[BALANCE INICIAL2]]+Tabla3239[[#This Row],[ENTRADAS3]]-Tabla3239[[#This Row],[SALIDAS4]]</f>
        <v>1900</v>
      </c>
    </row>
    <row r="148" spans="1:17">
      <c r="A148" s="9" t="s">
        <v>1141</v>
      </c>
      <c r="B148" s="17" t="s">
        <v>1142</v>
      </c>
      <c r="C148" s="50" t="s">
        <v>1143</v>
      </c>
      <c r="D148" t="s">
        <v>1368</v>
      </c>
      <c r="F148" s="55" t="s">
        <v>1345</v>
      </c>
      <c r="G148" s="55"/>
      <c r="H148" s="9" t="s">
        <v>820</v>
      </c>
      <c r="I148">
        <v>18</v>
      </c>
      <c r="J148">
        <v>0</v>
      </c>
      <c r="K148" s="34">
        <v>0</v>
      </c>
      <c r="L148">
        <f>+Tabla3239[[#This Row],[BALANCE INICIAL]]+Tabla3239[[#This Row],[ENTRADAS]]-Tabla3239[[#This Row],[SALIDAS]]</f>
        <v>18</v>
      </c>
      <c r="M148" s="2">
        <v>50</v>
      </c>
      <c r="N148" s="2">
        <f>+Tabla3239[[#This Row],[BALANCE INICIAL]]*Tabla3239[[#This Row],[PRECIO]]</f>
        <v>900</v>
      </c>
      <c r="O148" s="2">
        <f>+Tabla3239[[#This Row],[ENTRADAS]]*Tabla3239[[#This Row],[PRECIO]]</f>
        <v>0</v>
      </c>
      <c r="P148" s="2">
        <f>+Tabla3239[[#This Row],[SALIDAS]]*Tabla3239[[#This Row],[PRECIO]]</f>
        <v>0</v>
      </c>
      <c r="Q148" s="2">
        <f>+Tabla3239[[#This Row],[BALANCE INICIAL2]]+Tabla3239[[#This Row],[ENTRADAS3]]-Tabla3239[[#This Row],[SALIDAS4]]</f>
        <v>900</v>
      </c>
    </row>
    <row r="149" spans="1:17">
      <c r="A149" s="9" t="s">
        <v>59</v>
      </c>
      <c r="B149" s="17" t="s">
        <v>880</v>
      </c>
      <c r="C149" s="50" t="s">
        <v>107</v>
      </c>
      <c r="D149" t="s">
        <v>668</v>
      </c>
      <c r="F149" s="55" t="s">
        <v>1345</v>
      </c>
      <c r="G149" s="55"/>
      <c r="H149" s="9" t="s">
        <v>820</v>
      </c>
      <c r="I149">
        <v>1</v>
      </c>
      <c r="J149">
        <v>0</v>
      </c>
      <c r="K149" s="34">
        <v>0</v>
      </c>
      <c r="L149">
        <f>+Tabla3239[[#This Row],[BALANCE INICIAL]]+Tabla3239[[#This Row],[ENTRADAS]]-Tabla3239[[#This Row],[SALIDAS]]</f>
        <v>1</v>
      </c>
      <c r="M149" s="2">
        <v>545</v>
      </c>
      <c r="N149" s="2">
        <f>+Tabla3239[[#This Row],[BALANCE INICIAL]]*Tabla3239[[#This Row],[PRECIO]]</f>
        <v>545</v>
      </c>
      <c r="O149" s="2">
        <f>+Tabla3239[[#This Row],[ENTRADAS]]*Tabla3239[[#This Row],[PRECIO]]</f>
        <v>0</v>
      </c>
      <c r="P149" s="2">
        <f>+Tabla3239[[#This Row],[SALIDAS]]*Tabla3239[[#This Row],[PRECIO]]</f>
        <v>0</v>
      </c>
      <c r="Q149" s="2">
        <f>+Tabla3239[[#This Row],[BALANCE INICIAL2]]+Tabla3239[[#This Row],[ENTRADAS3]]-Tabla3239[[#This Row],[SALIDAS4]]</f>
        <v>545</v>
      </c>
    </row>
    <row r="150" spans="1:17">
      <c r="A150" s="35" t="s">
        <v>27</v>
      </c>
      <c r="B150" s="17" t="s">
        <v>889</v>
      </c>
      <c r="C150" s="51" t="s">
        <v>1139</v>
      </c>
      <c r="D150" t="s">
        <v>1293</v>
      </c>
      <c r="F150" s="55" t="s">
        <v>1345</v>
      </c>
      <c r="G150" s="55"/>
      <c r="H150" s="9" t="s">
        <v>820</v>
      </c>
      <c r="I150">
        <v>150</v>
      </c>
      <c r="J150">
        <v>0</v>
      </c>
      <c r="K150" s="34">
        <v>0</v>
      </c>
      <c r="L150">
        <f>+Tabla3239[[#This Row],[BALANCE INICIAL]]+Tabla3239[[#This Row],[ENTRADAS]]-Tabla3239[[#This Row],[SALIDAS]]</f>
        <v>150</v>
      </c>
      <c r="M150" s="2">
        <v>65.8</v>
      </c>
      <c r="N150" s="2">
        <f>+Tabla3239[[#This Row],[BALANCE INICIAL]]*Tabla3239[[#This Row],[PRECIO]]</f>
        <v>9870</v>
      </c>
      <c r="O150" s="2">
        <f>+Tabla3239[[#This Row],[ENTRADAS]]*Tabla3239[[#This Row],[PRECIO]]</f>
        <v>0</v>
      </c>
      <c r="P150" s="2">
        <f>+Tabla3239[[#This Row],[SALIDAS]]*Tabla3239[[#This Row],[PRECIO]]</f>
        <v>0</v>
      </c>
      <c r="Q150" s="2">
        <f>+Tabla3239[[#This Row],[BALANCE INICIAL2]]+Tabla3239[[#This Row],[ENTRADAS3]]-Tabla3239[[#This Row],[SALIDAS4]]</f>
        <v>9870</v>
      </c>
    </row>
    <row r="151" spans="1:17">
      <c r="A151" s="9" t="s">
        <v>1130</v>
      </c>
      <c r="B151" s="17" t="s">
        <v>894</v>
      </c>
      <c r="C151" s="50" t="s">
        <v>1131</v>
      </c>
      <c r="D151" t="s">
        <v>1144</v>
      </c>
      <c r="F151" s="55" t="s">
        <v>1345</v>
      </c>
      <c r="G151" s="55"/>
      <c r="H151" s="9" t="s">
        <v>820</v>
      </c>
      <c r="I151">
        <v>0</v>
      </c>
      <c r="J151">
        <v>0</v>
      </c>
      <c r="K151" s="34">
        <v>0</v>
      </c>
      <c r="L151">
        <f>+Tabla3239[[#This Row],[BALANCE INICIAL]]+Tabla3239[[#This Row],[ENTRADAS]]-Tabla3239[[#This Row],[SALIDAS]]</f>
        <v>0</v>
      </c>
      <c r="M151" s="2">
        <v>1300</v>
      </c>
      <c r="N151" s="2">
        <f>+Tabla3239[[#This Row],[BALANCE INICIAL]]*Tabla3239[[#This Row],[PRECIO]]</f>
        <v>0</v>
      </c>
      <c r="O151" s="2">
        <f>+Tabla3239[[#This Row],[ENTRADAS]]*Tabla3239[[#This Row],[PRECIO]]</f>
        <v>0</v>
      </c>
      <c r="P151" s="2">
        <f>+Tabla3239[[#This Row],[SALIDAS]]*Tabla3239[[#This Row],[PRECIO]]</f>
        <v>0</v>
      </c>
      <c r="Q151" s="2">
        <f>+Tabla3239[[#This Row],[BALANCE INICIAL2]]+Tabla3239[[#This Row],[ENTRADAS3]]-Tabla3239[[#This Row],[SALIDAS4]]</f>
        <v>0</v>
      </c>
    </row>
    <row r="152" spans="1:17">
      <c r="A152" s="9" t="s">
        <v>32</v>
      </c>
      <c r="B152" s="47" t="s">
        <v>888</v>
      </c>
      <c r="C152" s="50" t="s">
        <v>76</v>
      </c>
      <c r="D152" t="s">
        <v>1414</v>
      </c>
      <c r="F152" s="55" t="s">
        <v>1345</v>
      </c>
      <c r="G152" s="55"/>
      <c r="H152" s="9" t="s">
        <v>820</v>
      </c>
      <c r="I152">
        <v>2</v>
      </c>
      <c r="J152">
        <v>0</v>
      </c>
      <c r="K152" s="34">
        <v>0</v>
      </c>
      <c r="L152">
        <f>+Tabla3239[[#This Row],[BALANCE INICIAL]]+Tabla3239[[#This Row],[ENTRADAS]]-Tabla3239[[#This Row],[SALIDAS]]</f>
        <v>2</v>
      </c>
      <c r="M152" s="2">
        <v>185</v>
      </c>
      <c r="N152" s="2">
        <f>+Tabla3239[[#This Row],[BALANCE INICIAL]]*Tabla3239[[#This Row],[PRECIO]]</f>
        <v>370</v>
      </c>
      <c r="O152" s="2">
        <f>+Tabla3239[[#This Row],[ENTRADAS]]*Tabla3239[[#This Row],[PRECIO]]</f>
        <v>0</v>
      </c>
      <c r="P152" s="2">
        <f>+Tabla3239[[#This Row],[SALIDAS]]*Tabla3239[[#This Row],[PRECIO]]</f>
        <v>0</v>
      </c>
      <c r="Q152" s="2">
        <f>+Tabla3239[[#This Row],[BALANCE INICIAL2]]+Tabla3239[[#This Row],[ENTRADAS3]]-Tabla3239[[#This Row],[SALIDAS4]]</f>
        <v>370</v>
      </c>
    </row>
    <row r="153" spans="1:17">
      <c r="A153" s="9" t="s">
        <v>29</v>
      </c>
      <c r="B153" s="47" t="s">
        <v>878</v>
      </c>
      <c r="C153" s="50" t="s">
        <v>102</v>
      </c>
      <c r="D153" t="s">
        <v>605</v>
      </c>
      <c r="F153" s="55" t="s">
        <v>1345</v>
      </c>
      <c r="G153" s="55"/>
      <c r="H153" s="9" t="s">
        <v>834</v>
      </c>
      <c r="I153">
        <v>7</v>
      </c>
      <c r="J153">
        <v>0</v>
      </c>
      <c r="K153" s="34">
        <v>0</v>
      </c>
      <c r="L153">
        <f>+Tabla3239[[#This Row],[BALANCE INICIAL]]+Tabla3239[[#This Row],[ENTRADAS]]-Tabla3239[[#This Row],[SALIDAS]]</f>
        <v>7</v>
      </c>
      <c r="M153" s="2">
        <v>47.46</v>
      </c>
      <c r="N153" s="2">
        <f>+Tabla3239[[#This Row],[BALANCE INICIAL]]*Tabla3239[[#This Row],[PRECIO]]</f>
        <v>332.22</v>
      </c>
      <c r="O153" s="2">
        <f>+Tabla3239[[#This Row],[ENTRADAS]]*Tabla3239[[#This Row],[PRECIO]]</f>
        <v>0</v>
      </c>
      <c r="P153" s="2">
        <f>+Tabla3239[[#This Row],[SALIDAS]]*Tabla3239[[#This Row],[PRECIO]]</f>
        <v>0</v>
      </c>
      <c r="Q153" s="2">
        <f>+Tabla3239[[#This Row],[BALANCE INICIAL2]]+Tabla3239[[#This Row],[ENTRADAS3]]-Tabla3239[[#This Row],[SALIDAS4]]</f>
        <v>332.22</v>
      </c>
    </row>
    <row r="154" spans="1:17">
      <c r="A154" s="9" t="s">
        <v>29</v>
      </c>
      <c r="B154" s="47" t="s">
        <v>878</v>
      </c>
      <c r="C154" s="50" t="s">
        <v>102</v>
      </c>
      <c r="D154" t="s">
        <v>1567</v>
      </c>
      <c r="F154" s="55" t="s">
        <v>1345</v>
      </c>
      <c r="G154" s="55"/>
      <c r="H154" s="9" t="s">
        <v>869</v>
      </c>
      <c r="I154">
        <v>1</v>
      </c>
      <c r="J154">
        <v>0</v>
      </c>
      <c r="K154" s="34">
        <v>0</v>
      </c>
      <c r="L154">
        <f>+Tabla3239[[#This Row],[BALANCE INICIAL]]+Tabla3239[[#This Row],[ENTRADAS]]-Tabla3239[[#This Row],[SALIDAS]]</f>
        <v>1</v>
      </c>
      <c r="M154" s="2">
        <v>169</v>
      </c>
      <c r="N154" s="2">
        <f>+Tabla3239[[#This Row],[BALANCE INICIAL]]*Tabla3239[[#This Row],[PRECIO]]</f>
        <v>169</v>
      </c>
      <c r="O154" s="2">
        <f>+Tabla3239[[#This Row],[ENTRADAS]]*Tabla3239[[#This Row],[PRECIO]]</f>
        <v>0</v>
      </c>
      <c r="P154" s="2">
        <f>+Tabla3239[[#This Row],[SALIDAS]]*Tabla3239[[#This Row],[PRECIO]]</f>
        <v>0</v>
      </c>
      <c r="Q154" s="2">
        <f>+Tabla3239[[#This Row],[BALANCE INICIAL2]]+Tabla3239[[#This Row],[ENTRADAS3]]-Tabla3239[[#This Row],[SALIDAS4]]</f>
        <v>169</v>
      </c>
    </row>
    <row r="155" spans="1:17">
      <c r="A155" s="39" t="s">
        <v>28</v>
      </c>
      <c r="B155" s="40" t="s">
        <v>884</v>
      </c>
      <c r="C155" s="52" t="s">
        <v>74</v>
      </c>
      <c r="D155" t="s">
        <v>184</v>
      </c>
      <c r="F155" s="55" t="s">
        <v>1345</v>
      </c>
      <c r="G155" s="55"/>
      <c r="H155" s="9" t="s">
        <v>839</v>
      </c>
      <c r="I155">
        <v>1</v>
      </c>
      <c r="J155">
        <v>0</v>
      </c>
      <c r="K155" s="34">
        <v>0</v>
      </c>
      <c r="L155">
        <f>+Tabla3239[[#This Row],[BALANCE INICIAL]]+Tabla3239[[#This Row],[ENTRADAS]]-Tabla3239[[#This Row],[SALIDAS]]</f>
        <v>1</v>
      </c>
      <c r="M155" s="2">
        <v>21</v>
      </c>
      <c r="N155" s="2">
        <f>+Tabla3239[[#This Row],[BALANCE INICIAL]]*Tabla3239[[#This Row],[PRECIO]]</f>
        <v>21</v>
      </c>
      <c r="O155" s="2">
        <f>+Tabla3239[[#This Row],[ENTRADAS]]*Tabla3239[[#This Row],[PRECIO]]</f>
        <v>0</v>
      </c>
      <c r="P155" s="2">
        <f>+Tabla3239[[#This Row],[SALIDAS]]*Tabla3239[[#This Row],[PRECIO]]</f>
        <v>0</v>
      </c>
      <c r="Q155" s="2">
        <f>+Tabla3239[[#This Row],[BALANCE INICIAL2]]+Tabla3239[[#This Row],[ENTRADAS3]]-Tabla3239[[#This Row],[SALIDAS4]]</f>
        <v>21</v>
      </c>
    </row>
    <row r="156" spans="1:17" ht="13.5" customHeight="1">
      <c r="A156" s="9" t="s">
        <v>29</v>
      </c>
      <c r="B156" s="47" t="s">
        <v>878</v>
      </c>
      <c r="C156" s="50" t="s">
        <v>102</v>
      </c>
      <c r="D156" t="s">
        <v>550</v>
      </c>
      <c r="F156" s="55" t="s">
        <v>1345</v>
      </c>
      <c r="G156" s="55"/>
      <c r="H156" s="9" t="s">
        <v>865</v>
      </c>
      <c r="I156">
        <v>1</v>
      </c>
      <c r="J156">
        <v>0</v>
      </c>
      <c r="K156" s="34">
        <v>0</v>
      </c>
      <c r="L156">
        <f>+Tabla3239[[#This Row],[BALANCE INICIAL]]+Tabla3239[[#This Row],[ENTRADAS]]-Tabla3239[[#This Row],[SALIDAS]]</f>
        <v>1</v>
      </c>
      <c r="M156" s="2">
        <v>1487</v>
      </c>
      <c r="N156" s="2">
        <f>+Tabla3239[[#This Row],[BALANCE INICIAL]]*Tabla3239[[#This Row],[PRECIO]]</f>
        <v>1487</v>
      </c>
      <c r="O156" s="2">
        <f>+Tabla3239[[#This Row],[ENTRADAS]]*Tabla3239[[#This Row],[PRECIO]]</f>
        <v>0</v>
      </c>
      <c r="P156" s="2">
        <f>+Tabla3239[[#This Row],[SALIDAS]]*Tabla3239[[#This Row],[PRECIO]]</f>
        <v>0</v>
      </c>
      <c r="Q156" s="2">
        <f>+Tabla3239[[#This Row],[BALANCE INICIAL2]]+Tabla3239[[#This Row],[ENTRADAS3]]-Tabla3239[[#This Row],[SALIDAS4]]</f>
        <v>1487</v>
      </c>
    </row>
    <row r="157" spans="1:17">
      <c r="A157" s="39" t="s">
        <v>28</v>
      </c>
      <c r="B157" s="40" t="s">
        <v>884</v>
      </c>
      <c r="C157" s="52" t="s">
        <v>74</v>
      </c>
      <c r="D157" t="s">
        <v>1288</v>
      </c>
      <c r="F157" s="55" t="s">
        <v>1345</v>
      </c>
      <c r="G157" s="55"/>
      <c r="H157" s="9" t="s">
        <v>820</v>
      </c>
      <c r="I157">
        <v>3</v>
      </c>
      <c r="J157">
        <v>0</v>
      </c>
      <c r="K157" s="34">
        <v>0</v>
      </c>
      <c r="L157">
        <f>+Tabla3239[[#This Row],[BALANCE INICIAL]]+Tabla3239[[#This Row],[ENTRADAS]]-Tabla3239[[#This Row],[SALIDAS]]</f>
        <v>3</v>
      </c>
      <c r="M157" s="2">
        <v>86.78</v>
      </c>
      <c r="N157" s="2">
        <f>+Tabla3239[[#This Row],[BALANCE INICIAL]]*Tabla3239[[#This Row],[PRECIO]]</f>
        <v>260.34000000000003</v>
      </c>
      <c r="O157" s="2">
        <f>+Tabla3239[[#This Row],[ENTRADAS]]*Tabla3239[[#This Row],[PRECIO]]</f>
        <v>0</v>
      </c>
      <c r="P157" s="2">
        <f>+Tabla3239[[#This Row],[SALIDAS]]*Tabla3239[[#This Row],[PRECIO]]</f>
        <v>0</v>
      </c>
      <c r="Q157" s="2">
        <f>+Tabla3239[[#This Row],[BALANCE INICIAL2]]+Tabla3239[[#This Row],[ENTRADAS3]]-Tabla3239[[#This Row],[SALIDAS4]]</f>
        <v>260.34000000000003</v>
      </c>
    </row>
    <row r="158" spans="1:17">
      <c r="A158" s="39" t="s">
        <v>28</v>
      </c>
      <c r="B158" s="40" t="s">
        <v>884</v>
      </c>
      <c r="C158" s="52" t="s">
        <v>74</v>
      </c>
      <c r="D158" t="s">
        <v>1446</v>
      </c>
      <c r="F158" s="55" t="s">
        <v>1345</v>
      </c>
      <c r="G158" s="55"/>
      <c r="H158" s="9" t="s">
        <v>820</v>
      </c>
      <c r="I158">
        <v>5</v>
      </c>
      <c r="J158">
        <v>0</v>
      </c>
      <c r="K158" s="34">
        <v>5</v>
      </c>
      <c r="L158">
        <f>+Tabla3239[[#This Row],[BALANCE INICIAL]]+Tabla3239[[#This Row],[ENTRADAS]]-Tabla3239[[#This Row],[SALIDAS]]</f>
        <v>0</v>
      </c>
      <c r="M158" s="2">
        <v>38.35</v>
      </c>
      <c r="N158" s="2">
        <f>+Tabla3239[[#This Row],[BALANCE INICIAL]]*Tabla3239[[#This Row],[PRECIO]]</f>
        <v>191.75</v>
      </c>
      <c r="O158" s="2">
        <f>+Tabla3239[[#This Row],[ENTRADAS]]*Tabla3239[[#This Row],[PRECIO]]</f>
        <v>0</v>
      </c>
      <c r="P158" s="2">
        <f>+Tabla3239[[#This Row],[SALIDAS]]*Tabla3239[[#This Row],[PRECIO]]</f>
        <v>191.75</v>
      </c>
      <c r="Q158" s="2">
        <f>+Tabla3239[[#This Row],[BALANCE INICIAL2]]+Tabla3239[[#This Row],[ENTRADAS3]]-Tabla3239[[#This Row],[SALIDAS4]]</f>
        <v>0</v>
      </c>
    </row>
    <row r="159" spans="1:17">
      <c r="A159" s="39" t="s">
        <v>28</v>
      </c>
      <c r="B159" s="40" t="s">
        <v>884</v>
      </c>
      <c r="C159" s="52" t="s">
        <v>74</v>
      </c>
      <c r="D159" t="s">
        <v>1289</v>
      </c>
      <c r="E159" t="s">
        <v>1349</v>
      </c>
      <c r="F159" s="55" t="s">
        <v>1345</v>
      </c>
      <c r="G159" s="55"/>
      <c r="H159" s="9" t="s">
        <v>820</v>
      </c>
      <c r="I159">
        <v>60</v>
      </c>
      <c r="J159">
        <v>0</v>
      </c>
      <c r="K159" s="34">
        <v>11</v>
      </c>
      <c r="L159">
        <f>+Tabla3239[[#This Row],[BALANCE INICIAL]]+Tabla3239[[#This Row],[ENTRADAS]]-Tabla3239[[#This Row],[SALIDAS]]</f>
        <v>49</v>
      </c>
      <c r="M159" s="2">
        <v>12</v>
      </c>
      <c r="N159" s="2">
        <f>+Tabla3239[[#This Row],[BALANCE INICIAL]]*Tabla3239[[#This Row],[PRECIO]]</f>
        <v>720</v>
      </c>
      <c r="O159" s="2">
        <f>+Tabla3239[[#This Row],[ENTRADAS]]*Tabla3239[[#This Row],[PRECIO]]</f>
        <v>0</v>
      </c>
      <c r="P159" s="2">
        <f>+Tabla3239[[#This Row],[SALIDAS]]*Tabla3239[[#This Row],[PRECIO]]</f>
        <v>132</v>
      </c>
      <c r="Q159" s="2">
        <f>+Tabla3239[[#This Row],[BALANCE INICIAL2]]+Tabla3239[[#This Row],[ENTRADAS3]]-Tabla3239[[#This Row],[SALIDAS4]]</f>
        <v>588</v>
      </c>
    </row>
    <row r="160" spans="1:17">
      <c r="A160" s="13" t="s">
        <v>34</v>
      </c>
      <c r="B160" s="17" t="s">
        <v>877</v>
      </c>
      <c r="C160" s="49" t="s">
        <v>80</v>
      </c>
      <c r="D160" t="s">
        <v>1034</v>
      </c>
      <c r="E160" t="s">
        <v>998</v>
      </c>
      <c r="F160" s="55" t="s">
        <v>1345</v>
      </c>
      <c r="G160" s="55"/>
      <c r="H160" s="9" t="s">
        <v>820</v>
      </c>
      <c r="I160">
        <v>0</v>
      </c>
      <c r="J160">
        <v>0</v>
      </c>
      <c r="K160" s="34">
        <v>0</v>
      </c>
      <c r="L160">
        <f>+Tabla3239[[#This Row],[BALANCE INICIAL]]+Tabla3239[[#This Row],[ENTRADAS]]-Tabla3239[[#This Row],[SALIDAS]]</f>
        <v>0</v>
      </c>
      <c r="M160" s="2">
        <v>290</v>
      </c>
      <c r="N160" s="2">
        <f>+Tabla3239[[#This Row],[BALANCE INICIAL]]*Tabla3239[[#This Row],[PRECIO]]</f>
        <v>0</v>
      </c>
      <c r="O160" s="2">
        <f>+Tabla3239[[#This Row],[ENTRADAS]]*Tabla3239[[#This Row],[PRECIO]]</f>
        <v>0</v>
      </c>
      <c r="P160" s="2">
        <f>+Tabla3239[[#This Row],[SALIDAS]]*Tabla3239[[#This Row],[PRECIO]]</f>
        <v>0</v>
      </c>
      <c r="Q160" s="2">
        <f>+Tabla3239[[#This Row],[BALANCE INICIAL2]]+Tabla3239[[#This Row],[ENTRADAS3]]-Tabla3239[[#This Row],[SALIDAS4]]</f>
        <v>0</v>
      </c>
    </row>
    <row r="161" spans="1:17">
      <c r="A161" s="39" t="s">
        <v>28</v>
      </c>
      <c r="B161" s="40" t="s">
        <v>884</v>
      </c>
      <c r="C161" s="52" t="s">
        <v>74</v>
      </c>
      <c r="D161" t="s">
        <v>1290</v>
      </c>
      <c r="F161" s="55" t="s">
        <v>1345</v>
      </c>
      <c r="G161" s="55"/>
      <c r="H161" s="9" t="s">
        <v>820</v>
      </c>
      <c r="I161">
        <v>51</v>
      </c>
      <c r="J161">
        <v>0</v>
      </c>
      <c r="K161" s="34">
        <v>0</v>
      </c>
      <c r="L161">
        <f>+Tabla3239[[#This Row],[BALANCE INICIAL]]+Tabla3239[[#This Row],[ENTRADAS]]-Tabla3239[[#This Row],[SALIDAS]]</f>
        <v>51</v>
      </c>
      <c r="M161" s="2">
        <v>48.73</v>
      </c>
      <c r="N161" s="2">
        <f>+Tabla3239[[#This Row],[BALANCE INICIAL]]*Tabla3239[[#This Row],[PRECIO]]</f>
        <v>2485.23</v>
      </c>
      <c r="O161" s="2">
        <f>+Tabla3239[[#This Row],[ENTRADAS]]*Tabla3239[[#This Row],[PRECIO]]</f>
        <v>0</v>
      </c>
      <c r="P161" s="2">
        <f>+Tabla3239[[#This Row],[SALIDAS]]*Tabla3239[[#This Row],[PRECIO]]</f>
        <v>0</v>
      </c>
      <c r="Q161" s="2">
        <f>+Tabla3239[[#This Row],[BALANCE INICIAL2]]+Tabla3239[[#This Row],[ENTRADAS3]]-Tabla3239[[#This Row],[SALIDAS4]]</f>
        <v>2485.23</v>
      </c>
    </row>
    <row r="162" spans="1:17">
      <c r="A162" s="39" t="s">
        <v>28</v>
      </c>
      <c r="B162" s="40" t="s">
        <v>884</v>
      </c>
      <c r="C162" s="52" t="s">
        <v>74</v>
      </c>
      <c r="D162" t="s">
        <v>1291</v>
      </c>
      <c r="F162" s="55" t="s">
        <v>1345</v>
      </c>
      <c r="G162" s="55"/>
      <c r="H162" s="9" t="s">
        <v>820</v>
      </c>
      <c r="I162">
        <v>8</v>
      </c>
      <c r="J162">
        <v>0</v>
      </c>
      <c r="K162" s="34">
        <v>0</v>
      </c>
      <c r="L162">
        <f>+Tabla3239[[#This Row],[BALANCE INICIAL]]+Tabla3239[[#This Row],[ENTRADAS]]-Tabla3239[[#This Row],[SALIDAS]]</f>
        <v>8</v>
      </c>
      <c r="M162" s="2">
        <v>100</v>
      </c>
      <c r="N162" s="2">
        <f>+Tabla3239[[#This Row],[BALANCE INICIAL]]*Tabla3239[[#This Row],[PRECIO]]</f>
        <v>800</v>
      </c>
      <c r="O162" s="2">
        <f>+Tabla3239[[#This Row],[ENTRADAS]]*Tabla3239[[#This Row],[PRECIO]]</f>
        <v>0</v>
      </c>
      <c r="P162" s="2">
        <f>+Tabla3239[[#This Row],[SALIDAS]]*Tabla3239[[#This Row],[PRECIO]]</f>
        <v>0</v>
      </c>
      <c r="Q162" s="2">
        <f>+Tabla3239[[#This Row],[BALANCE INICIAL2]]+Tabla3239[[#This Row],[ENTRADAS3]]-Tabla3239[[#This Row],[SALIDAS4]]</f>
        <v>800</v>
      </c>
    </row>
    <row r="163" spans="1:17">
      <c r="A163" s="9" t="s">
        <v>41</v>
      </c>
      <c r="B163" s="47" t="s">
        <v>890</v>
      </c>
      <c r="C163" s="50" t="s">
        <v>87</v>
      </c>
      <c r="D163" t="s">
        <v>1605</v>
      </c>
      <c r="E163" t="s">
        <v>1606</v>
      </c>
      <c r="F163" s="55">
        <v>45534</v>
      </c>
      <c r="G163" s="62" t="s">
        <v>1607</v>
      </c>
      <c r="H163" s="9" t="s">
        <v>820</v>
      </c>
      <c r="I163">
        <v>0</v>
      </c>
      <c r="J163">
        <v>1000</v>
      </c>
      <c r="K163" s="34">
        <v>0</v>
      </c>
      <c r="L163">
        <f>+Tabla3239[[#This Row],[BALANCE INICIAL]]+Tabla3239[[#This Row],[ENTRADAS]]-Tabla3239[[#This Row],[SALIDAS]]</f>
        <v>1000</v>
      </c>
      <c r="M163" s="2">
        <v>9.5</v>
      </c>
      <c r="N163" s="2">
        <f>+Tabla3239[[#This Row],[BALANCE INICIAL]]*Tabla3239[[#This Row],[PRECIO]]</f>
        <v>0</v>
      </c>
      <c r="O163" s="2">
        <f>+Tabla3239[[#This Row],[ENTRADAS]]*Tabla3239[[#This Row],[PRECIO]]</f>
        <v>9500</v>
      </c>
      <c r="P163" s="2">
        <f>+Tabla3239[[#This Row],[SALIDAS]]*Tabla3239[[#This Row],[PRECIO]]</f>
        <v>0</v>
      </c>
      <c r="Q163" s="2">
        <f>+Tabla3239[[#This Row],[BALANCE INICIAL2]]+Tabla3239[[#This Row],[ENTRADAS3]]-Tabla3239[[#This Row],[SALIDAS4]]</f>
        <v>9500</v>
      </c>
    </row>
    <row r="164" spans="1:17">
      <c r="A164" s="39" t="s">
        <v>28</v>
      </c>
      <c r="B164" s="40" t="s">
        <v>884</v>
      </c>
      <c r="C164" s="52" t="s">
        <v>74</v>
      </c>
      <c r="D164" t="s">
        <v>1292</v>
      </c>
      <c r="F164" s="55" t="s">
        <v>1345</v>
      </c>
      <c r="G164" s="55"/>
      <c r="H164" s="9" t="s">
        <v>839</v>
      </c>
      <c r="I164">
        <v>0</v>
      </c>
      <c r="J164">
        <v>0</v>
      </c>
      <c r="K164" s="34">
        <v>0</v>
      </c>
      <c r="L164">
        <f>+Tabla3239[[#This Row],[BALANCE INICIAL]]+Tabla3239[[#This Row],[ENTRADAS]]-Tabla3239[[#This Row],[SALIDAS]]</f>
        <v>0</v>
      </c>
      <c r="M164" s="2">
        <v>50</v>
      </c>
      <c r="N164" s="2">
        <f>+Tabla3239[[#This Row],[BALANCE INICIAL]]*Tabla3239[[#This Row],[PRECIO]]</f>
        <v>0</v>
      </c>
      <c r="O164" s="2">
        <f>+Tabla3239[[#This Row],[ENTRADAS]]*Tabla3239[[#This Row],[PRECIO]]</f>
        <v>0</v>
      </c>
      <c r="P164" s="2">
        <f>+Tabla3239[[#This Row],[SALIDAS]]*Tabla3239[[#This Row],[PRECIO]]</f>
        <v>0</v>
      </c>
      <c r="Q164" s="2">
        <f>+Tabla3239[[#This Row],[BALANCE INICIAL2]]+Tabla3239[[#This Row],[ENTRADAS3]]-Tabla3239[[#This Row],[SALIDAS4]]</f>
        <v>0</v>
      </c>
    </row>
    <row r="165" spans="1:17">
      <c r="A165" s="39" t="s">
        <v>28</v>
      </c>
      <c r="B165" s="40" t="s">
        <v>884</v>
      </c>
      <c r="C165" s="52" t="s">
        <v>74</v>
      </c>
      <c r="D165" t="s">
        <v>1089</v>
      </c>
      <c r="F165" s="55" t="s">
        <v>1345</v>
      </c>
      <c r="G165" s="55"/>
      <c r="H165" s="9" t="s">
        <v>839</v>
      </c>
      <c r="I165">
        <v>38</v>
      </c>
      <c r="J165">
        <v>0</v>
      </c>
      <c r="K165" s="34">
        <v>0</v>
      </c>
      <c r="L165">
        <f>+Tabla3239[[#This Row],[BALANCE INICIAL]]+Tabla3239[[#This Row],[ENTRADAS]]-Tabla3239[[#This Row],[SALIDAS]]</f>
        <v>38</v>
      </c>
      <c r="M165" s="2">
        <v>25</v>
      </c>
      <c r="N165" s="2">
        <f>+Tabla3239[[#This Row],[BALANCE INICIAL]]*Tabla3239[[#This Row],[PRECIO]]</f>
        <v>950</v>
      </c>
      <c r="O165" s="2">
        <f>+Tabla3239[[#This Row],[ENTRADAS]]*Tabla3239[[#This Row],[PRECIO]]</f>
        <v>0</v>
      </c>
      <c r="P165" s="2">
        <f>+Tabla3239[[#This Row],[SALIDAS]]*Tabla3239[[#This Row],[PRECIO]]</f>
        <v>0</v>
      </c>
      <c r="Q165" s="2">
        <f>+Tabla3239[[#This Row],[BALANCE INICIAL2]]+Tabla3239[[#This Row],[ENTRADAS3]]-Tabla3239[[#This Row],[SALIDAS4]]</f>
        <v>950</v>
      </c>
    </row>
    <row r="166" spans="1:17">
      <c r="A166" s="39" t="s">
        <v>28</v>
      </c>
      <c r="B166" s="40" t="s">
        <v>884</v>
      </c>
      <c r="C166" s="52" t="s">
        <v>74</v>
      </c>
      <c r="D166" t="s">
        <v>1390</v>
      </c>
      <c r="F166" s="55" t="s">
        <v>1345</v>
      </c>
      <c r="G166" s="55"/>
      <c r="H166" s="9" t="s">
        <v>839</v>
      </c>
      <c r="I166">
        <v>12</v>
      </c>
      <c r="J166">
        <v>0</v>
      </c>
      <c r="K166" s="34">
        <v>0</v>
      </c>
      <c r="L166">
        <f>+Tabla3239[[#This Row],[BALANCE INICIAL]]+Tabla3239[[#This Row],[ENTRADAS]]-Tabla3239[[#This Row],[SALIDAS]]</f>
        <v>12</v>
      </c>
      <c r="M166" s="2">
        <v>30</v>
      </c>
      <c r="N166" s="2">
        <f>+Tabla3239[[#This Row],[BALANCE INICIAL]]*Tabla3239[[#This Row],[PRECIO]]</f>
        <v>360</v>
      </c>
      <c r="O166" s="2">
        <f>+Tabla3239[[#This Row],[ENTRADAS]]*Tabla3239[[#This Row],[PRECIO]]</f>
        <v>0</v>
      </c>
      <c r="P166" s="2">
        <f>+Tabla3239[[#This Row],[SALIDAS]]*Tabla3239[[#This Row],[PRECIO]]</f>
        <v>0</v>
      </c>
      <c r="Q166" s="2">
        <f>+Tabla3239[[#This Row],[BALANCE INICIAL2]]+Tabla3239[[#This Row],[ENTRADAS3]]-Tabla3239[[#This Row],[SALIDAS4]]</f>
        <v>360</v>
      </c>
    </row>
    <row r="167" spans="1:17">
      <c r="A167" s="39" t="s">
        <v>28</v>
      </c>
      <c r="B167" s="40" t="s">
        <v>884</v>
      </c>
      <c r="C167" s="52" t="s">
        <v>74</v>
      </c>
      <c r="D167" t="s">
        <v>1091</v>
      </c>
      <c r="F167" s="55" t="s">
        <v>1345</v>
      </c>
      <c r="G167" s="55"/>
      <c r="H167" s="9" t="s">
        <v>839</v>
      </c>
      <c r="I167">
        <v>11</v>
      </c>
      <c r="J167">
        <v>0</v>
      </c>
      <c r="K167" s="34">
        <v>0</v>
      </c>
      <c r="L167">
        <f>+Tabla3239[[#This Row],[BALANCE INICIAL]]+Tabla3239[[#This Row],[ENTRADAS]]-Tabla3239[[#This Row],[SALIDAS]]</f>
        <v>11</v>
      </c>
      <c r="M167" s="2">
        <v>36.5</v>
      </c>
      <c r="N167" s="2">
        <f>+Tabla3239[[#This Row],[BALANCE INICIAL]]*Tabla3239[[#This Row],[PRECIO]]</f>
        <v>401.5</v>
      </c>
      <c r="O167" s="2">
        <f>+Tabla3239[[#This Row],[ENTRADAS]]*Tabla3239[[#This Row],[PRECIO]]</f>
        <v>0</v>
      </c>
      <c r="P167" s="2">
        <f>+Tabla3239[[#This Row],[SALIDAS]]*Tabla3239[[#This Row],[PRECIO]]</f>
        <v>0</v>
      </c>
      <c r="Q167" s="2">
        <f>+Tabla3239[[#This Row],[BALANCE INICIAL2]]+Tabla3239[[#This Row],[ENTRADAS3]]-Tabla3239[[#This Row],[SALIDAS4]]</f>
        <v>401.5</v>
      </c>
    </row>
    <row r="168" spans="1:17">
      <c r="A168" s="39" t="s">
        <v>28</v>
      </c>
      <c r="B168" s="40" t="s">
        <v>884</v>
      </c>
      <c r="C168" s="52" t="s">
        <v>74</v>
      </c>
      <c r="D168" t="s">
        <v>1088</v>
      </c>
      <c r="F168" s="55" t="s">
        <v>1345</v>
      </c>
      <c r="G168" s="55"/>
      <c r="H168" s="9" t="s">
        <v>839</v>
      </c>
      <c r="I168">
        <v>6</v>
      </c>
      <c r="J168">
        <v>0</v>
      </c>
      <c r="K168" s="34">
        <v>0</v>
      </c>
      <c r="L168">
        <f>+Tabla3239[[#This Row],[BALANCE INICIAL]]+Tabla3239[[#This Row],[ENTRADAS]]-Tabla3239[[#This Row],[SALIDAS]]</f>
        <v>6</v>
      </c>
      <c r="M168" s="2">
        <v>49</v>
      </c>
      <c r="N168" s="2">
        <f>+Tabla3239[[#This Row],[BALANCE INICIAL]]*Tabla3239[[#This Row],[PRECIO]]</f>
        <v>294</v>
      </c>
      <c r="O168" s="2">
        <f>+Tabla3239[[#This Row],[ENTRADAS]]*Tabla3239[[#This Row],[PRECIO]]</f>
        <v>0</v>
      </c>
      <c r="P168" s="2">
        <f>+Tabla3239[[#This Row],[SALIDAS]]*Tabla3239[[#This Row],[PRECIO]]</f>
        <v>0</v>
      </c>
      <c r="Q168" s="2">
        <f>+Tabla3239[[#This Row],[BALANCE INICIAL2]]+Tabla3239[[#This Row],[ENTRADAS3]]-Tabla3239[[#This Row],[SALIDAS4]]</f>
        <v>294</v>
      </c>
    </row>
    <row r="169" spans="1:17">
      <c r="A169" s="39" t="s">
        <v>28</v>
      </c>
      <c r="B169" s="40" t="s">
        <v>884</v>
      </c>
      <c r="C169" s="52" t="s">
        <v>74</v>
      </c>
      <c r="D169" t="s">
        <v>1087</v>
      </c>
      <c r="F169" s="55" t="s">
        <v>1345</v>
      </c>
      <c r="G169" s="55"/>
      <c r="H169" s="9" t="s">
        <v>839</v>
      </c>
      <c r="I169">
        <v>26</v>
      </c>
      <c r="J169">
        <v>0</v>
      </c>
      <c r="K169" s="34">
        <v>0</v>
      </c>
      <c r="L169">
        <f>+Tabla3239[[#This Row],[BALANCE INICIAL]]+Tabla3239[[#This Row],[ENTRADAS]]-Tabla3239[[#This Row],[SALIDAS]]</f>
        <v>26</v>
      </c>
      <c r="M169" s="2">
        <v>123.73</v>
      </c>
      <c r="N169" s="2">
        <f>+Tabla3239[[#This Row],[BALANCE INICIAL]]*Tabla3239[[#This Row],[PRECIO]]</f>
        <v>3216.98</v>
      </c>
      <c r="O169" s="2">
        <f>+Tabla3239[[#This Row],[ENTRADAS]]*Tabla3239[[#This Row],[PRECIO]]</f>
        <v>0</v>
      </c>
      <c r="P169" s="2">
        <f>+Tabla3239[[#This Row],[SALIDAS]]*Tabla3239[[#This Row],[PRECIO]]</f>
        <v>0</v>
      </c>
      <c r="Q169" s="2">
        <f>+Tabla3239[[#This Row],[BALANCE INICIAL2]]+Tabla3239[[#This Row],[ENTRADAS3]]-Tabla3239[[#This Row],[SALIDAS4]]</f>
        <v>3216.98</v>
      </c>
    </row>
    <row r="170" spans="1:17">
      <c r="A170" s="39" t="s">
        <v>28</v>
      </c>
      <c r="B170" s="40" t="s">
        <v>884</v>
      </c>
      <c r="C170" s="52" t="s">
        <v>74</v>
      </c>
      <c r="D170" t="s">
        <v>1090</v>
      </c>
      <c r="F170" s="55" t="s">
        <v>1345</v>
      </c>
      <c r="G170" s="55"/>
      <c r="H170" s="9" t="s">
        <v>839</v>
      </c>
      <c r="I170">
        <v>3</v>
      </c>
      <c r="J170">
        <v>0</v>
      </c>
      <c r="K170" s="34">
        <v>3</v>
      </c>
      <c r="L170">
        <f>+Tabla3239[[#This Row],[BALANCE INICIAL]]+Tabla3239[[#This Row],[ENTRADAS]]-Tabla3239[[#This Row],[SALIDAS]]</f>
        <v>0</v>
      </c>
      <c r="M170" s="2">
        <v>8.4700000000000006</v>
      </c>
      <c r="N170" s="2">
        <f>+Tabla3239[[#This Row],[BALANCE INICIAL]]*Tabla3239[[#This Row],[PRECIO]]</f>
        <v>25.410000000000004</v>
      </c>
      <c r="O170" s="2">
        <f>+Tabla3239[[#This Row],[ENTRADAS]]*Tabla3239[[#This Row],[PRECIO]]</f>
        <v>0</v>
      </c>
      <c r="P170" s="2">
        <f>+Tabla3239[[#This Row],[SALIDAS]]*Tabla3239[[#This Row],[PRECIO]]</f>
        <v>25.410000000000004</v>
      </c>
      <c r="Q170" s="2">
        <f>+Tabla3239[[#This Row],[BALANCE INICIAL2]]+Tabla3239[[#This Row],[ENTRADAS3]]-Tabla3239[[#This Row],[SALIDAS4]]</f>
        <v>0</v>
      </c>
    </row>
    <row r="171" spans="1:17">
      <c r="A171" s="39" t="s">
        <v>28</v>
      </c>
      <c r="B171" s="40" t="s">
        <v>884</v>
      </c>
      <c r="C171" s="52" t="s">
        <v>74</v>
      </c>
      <c r="D171" t="s">
        <v>1419</v>
      </c>
      <c r="F171" s="55" t="s">
        <v>1345</v>
      </c>
      <c r="G171" s="55"/>
      <c r="H171" s="9" t="s">
        <v>820</v>
      </c>
      <c r="I171">
        <v>32</v>
      </c>
      <c r="J171">
        <v>0</v>
      </c>
      <c r="K171" s="34">
        <v>2</v>
      </c>
      <c r="L171">
        <f>+Tabla3239[[#This Row],[BALANCE INICIAL]]+Tabla3239[[#This Row],[ENTRADAS]]-Tabla3239[[#This Row],[SALIDAS]]</f>
        <v>30</v>
      </c>
      <c r="M171" s="2">
        <v>65.260000000000005</v>
      </c>
      <c r="N171" s="2">
        <f>+Tabla3239[[#This Row],[BALANCE INICIAL]]*Tabla3239[[#This Row],[PRECIO]]</f>
        <v>2088.3200000000002</v>
      </c>
      <c r="O171" s="2">
        <f>+Tabla3239[[#This Row],[ENTRADAS]]*Tabla3239[[#This Row],[PRECIO]]</f>
        <v>0</v>
      </c>
      <c r="P171" s="2">
        <f>+Tabla3239[[#This Row],[SALIDAS]]*Tabla3239[[#This Row],[PRECIO]]</f>
        <v>130.52000000000001</v>
      </c>
      <c r="Q171" s="2">
        <f>+Tabla3239[[#This Row],[BALANCE INICIAL2]]+Tabla3239[[#This Row],[ENTRADAS3]]-Tabla3239[[#This Row],[SALIDAS4]]</f>
        <v>1957.8000000000002</v>
      </c>
    </row>
    <row r="172" spans="1:17">
      <c r="A172" s="9" t="s">
        <v>33</v>
      </c>
      <c r="B172" s="47" t="s">
        <v>879</v>
      </c>
      <c r="C172" s="50" t="s">
        <v>106</v>
      </c>
      <c r="D172" t="s">
        <v>1367</v>
      </c>
      <c r="F172" s="55" t="s">
        <v>1345</v>
      </c>
      <c r="G172" s="55"/>
      <c r="H172" s="9" t="s">
        <v>825</v>
      </c>
      <c r="I172">
        <v>38</v>
      </c>
      <c r="J172">
        <v>0</v>
      </c>
      <c r="K172" s="34">
        <v>35</v>
      </c>
      <c r="L172">
        <f>+Tabla3239[[#This Row],[BALANCE INICIAL]]+Tabla3239[[#This Row],[ENTRADAS]]-Tabla3239[[#This Row],[SALIDAS]]</f>
        <v>3</v>
      </c>
      <c r="M172" s="2">
        <v>52</v>
      </c>
      <c r="N172" s="2">
        <f>+Tabla3239[[#This Row],[BALANCE INICIAL]]*Tabla3239[[#This Row],[PRECIO]]</f>
        <v>1976</v>
      </c>
      <c r="O172" s="2">
        <f>+Tabla3239[[#This Row],[ENTRADAS]]*Tabla3239[[#This Row],[PRECIO]]</f>
        <v>0</v>
      </c>
      <c r="P172" s="2">
        <f>+Tabla3239[[#This Row],[SALIDAS]]*Tabla3239[[#This Row],[PRECIO]]</f>
        <v>1820</v>
      </c>
      <c r="Q172" s="2">
        <f>+Tabla3239[[#This Row],[BALANCE INICIAL2]]+Tabla3239[[#This Row],[ENTRADAS3]]-Tabla3239[[#This Row],[SALIDAS4]]</f>
        <v>156</v>
      </c>
    </row>
    <row r="173" spans="1:17" ht="15.6">
      <c r="A173" s="9" t="s">
        <v>34</v>
      </c>
      <c r="B173" s="47" t="s">
        <v>877</v>
      </c>
      <c r="C173" s="50" t="s">
        <v>80</v>
      </c>
      <c r="D173" t="s">
        <v>1479</v>
      </c>
      <c r="F173" s="55" t="s">
        <v>1345</v>
      </c>
      <c r="G173" s="55"/>
      <c r="H173" s="9" t="s">
        <v>820</v>
      </c>
      <c r="I173">
        <v>22</v>
      </c>
      <c r="J173">
        <v>0</v>
      </c>
      <c r="K173" s="34">
        <v>13</v>
      </c>
      <c r="L173">
        <f>+Tabla3239[[#This Row],[BALANCE INICIAL]]+Tabla3239[[#This Row],[ENTRADAS]]-Tabla3239[[#This Row],[SALIDAS]]</f>
        <v>9</v>
      </c>
      <c r="M173" s="2">
        <v>132.41999999999999</v>
      </c>
      <c r="N173" s="2">
        <f>+Tabla3239[[#This Row],[BALANCE INICIAL]]*Tabla3239[[#This Row],[PRECIO]]</f>
        <v>2913.24</v>
      </c>
      <c r="O173" s="2">
        <f>+Tabla3239[[#This Row],[ENTRADAS]]*Tabla3239[[#This Row],[PRECIO]]</f>
        <v>0</v>
      </c>
      <c r="P173" s="2">
        <f>+Tabla3239[[#This Row],[SALIDAS]]*Tabla3239[[#This Row],[PRECIO]]</f>
        <v>1721.4599999999998</v>
      </c>
      <c r="Q173" s="2">
        <f>+Tabla3239[[#This Row],[BALANCE INICIAL2]]+Tabla3239[[#This Row],[ENTRADAS3]]-Tabla3239[[#This Row],[SALIDAS4]]</f>
        <v>1191.78</v>
      </c>
    </row>
    <row r="174" spans="1:17">
      <c r="A174" s="9" t="s">
        <v>34</v>
      </c>
      <c r="B174" s="47" t="s">
        <v>877</v>
      </c>
      <c r="C174" s="50" t="s">
        <v>80</v>
      </c>
      <c r="D174" t="s">
        <v>1445</v>
      </c>
      <c r="F174" s="55" t="s">
        <v>1345</v>
      </c>
      <c r="G174" s="55"/>
      <c r="H174" s="9" t="s">
        <v>820</v>
      </c>
      <c r="I174">
        <v>30</v>
      </c>
      <c r="J174">
        <v>0</v>
      </c>
      <c r="K174" s="34">
        <v>0</v>
      </c>
      <c r="L174">
        <f>+Tabla3239[[#This Row],[BALANCE INICIAL]]+Tabla3239[[#This Row],[ENTRADAS]]-Tabla3239[[#This Row],[SALIDAS]]</f>
        <v>30</v>
      </c>
      <c r="M174" s="2">
        <v>215.04</v>
      </c>
      <c r="N174" s="2">
        <f>+Tabla3239[[#This Row],[BALANCE INICIAL]]*Tabla3239[[#This Row],[PRECIO]]</f>
        <v>6451.2</v>
      </c>
      <c r="O174" s="2">
        <f>+Tabla3239[[#This Row],[ENTRADAS]]*Tabla3239[[#This Row],[PRECIO]]</f>
        <v>0</v>
      </c>
      <c r="P174" s="2">
        <f>+Tabla3239[[#This Row],[SALIDAS]]*Tabla3239[[#This Row],[PRECIO]]</f>
        <v>0</v>
      </c>
      <c r="Q174" s="2">
        <f>+Tabla3239[[#This Row],[BALANCE INICIAL2]]+Tabla3239[[#This Row],[ENTRADAS3]]-Tabla3239[[#This Row],[SALIDAS4]]</f>
        <v>6451.2</v>
      </c>
    </row>
    <row r="175" spans="1:17">
      <c r="A175" s="9" t="s">
        <v>34</v>
      </c>
      <c r="B175" s="17" t="s">
        <v>877</v>
      </c>
      <c r="C175" s="50" t="s">
        <v>80</v>
      </c>
      <c r="D175" t="s">
        <v>1585</v>
      </c>
      <c r="F175" s="55" t="s">
        <v>1345</v>
      </c>
      <c r="G175" s="55"/>
      <c r="H175" s="9" t="s">
        <v>820</v>
      </c>
      <c r="I175">
        <v>26</v>
      </c>
      <c r="J175">
        <v>0</v>
      </c>
      <c r="K175" s="34">
        <v>0</v>
      </c>
      <c r="L175">
        <f>+Tabla3239[[#This Row],[BALANCE INICIAL]]+Tabla3239[[#This Row],[ENTRADAS]]-Tabla3239[[#This Row],[SALIDAS]]</f>
        <v>26</v>
      </c>
      <c r="M175" s="2">
        <v>14.1</v>
      </c>
      <c r="N175" s="2">
        <f>+Tabla3239[[#This Row],[BALANCE INICIAL]]*Tabla3239[[#This Row],[PRECIO]]</f>
        <v>366.59999999999997</v>
      </c>
      <c r="O175" s="2">
        <f>+Tabla3239[[#This Row],[ENTRADAS]]*Tabla3239[[#This Row],[PRECIO]]</f>
        <v>0</v>
      </c>
      <c r="P175" s="2">
        <f>+Tabla3239[[#This Row],[SALIDAS]]*Tabla3239[[#This Row],[PRECIO]]</f>
        <v>0</v>
      </c>
      <c r="Q175" s="2">
        <f>+Tabla3239[[#This Row],[BALANCE INICIAL2]]+Tabla3239[[#This Row],[ENTRADAS3]]-Tabla3239[[#This Row],[SALIDAS4]]</f>
        <v>366.59999999999997</v>
      </c>
    </row>
    <row r="176" spans="1:17">
      <c r="A176" s="9" t="s">
        <v>34</v>
      </c>
      <c r="B176" s="17" t="s">
        <v>877</v>
      </c>
      <c r="C176" s="50" t="s">
        <v>80</v>
      </c>
      <c r="D176" t="s">
        <v>453</v>
      </c>
      <c r="F176" s="55" t="s">
        <v>1345</v>
      </c>
      <c r="G176" s="55"/>
      <c r="H176" s="9" t="s">
        <v>820</v>
      </c>
      <c r="I176">
        <v>15</v>
      </c>
      <c r="J176">
        <v>0</v>
      </c>
      <c r="K176" s="34">
        <v>0</v>
      </c>
      <c r="L176">
        <f>+Tabla3239[[#This Row],[BALANCE INICIAL]]+Tabla3239[[#This Row],[ENTRADAS]]-Tabla3239[[#This Row],[SALIDAS]]</f>
        <v>15</v>
      </c>
      <c r="M176" s="2">
        <v>15</v>
      </c>
      <c r="N176" s="2">
        <f>+Tabla3239[[#This Row],[BALANCE INICIAL]]*Tabla3239[[#This Row],[PRECIO]]</f>
        <v>225</v>
      </c>
      <c r="O176" s="2">
        <f>+Tabla3239[[#This Row],[ENTRADAS]]*Tabla3239[[#This Row],[PRECIO]]</f>
        <v>0</v>
      </c>
      <c r="P176" s="2">
        <f>+Tabla3239[[#This Row],[SALIDAS]]*Tabla3239[[#This Row],[PRECIO]]</f>
        <v>0</v>
      </c>
      <c r="Q176" s="2">
        <f>+Tabla3239[[#This Row],[BALANCE INICIAL2]]+Tabla3239[[#This Row],[ENTRADAS3]]-Tabla3239[[#This Row],[SALIDAS4]]</f>
        <v>225</v>
      </c>
    </row>
    <row r="177" spans="1:17">
      <c r="A177" s="9" t="s">
        <v>59</v>
      </c>
      <c r="B177" s="17" t="s">
        <v>880</v>
      </c>
      <c r="C177" s="50" t="s">
        <v>107</v>
      </c>
      <c r="D177" t="s">
        <v>669</v>
      </c>
      <c r="F177" s="55" t="s">
        <v>1345</v>
      </c>
      <c r="G177" s="55"/>
      <c r="H177" s="9" t="s">
        <v>820</v>
      </c>
      <c r="I177">
        <v>1</v>
      </c>
      <c r="J177">
        <v>0</v>
      </c>
      <c r="K177" s="34">
        <v>0</v>
      </c>
      <c r="L177">
        <f>+Tabla3239[[#This Row],[BALANCE INICIAL]]+Tabla3239[[#This Row],[ENTRADAS]]-Tabla3239[[#This Row],[SALIDAS]]</f>
        <v>1</v>
      </c>
      <c r="M177" s="2">
        <v>450</v>
      </c>
      <c r="N177" s="2">
        <f>+Tabla3239[[#This Row],[BALANCE INICIAL]]*Tabla3239[[#This Row],[PRECIO]]</f>
        <v>450</v>
      </c>
      <c r="O177" s="2">
        <f>+Tabla3239[[#This Row],[ENTRADAS]]*Tabla3239[[#This Row],[PRECIO]]</f>
        <v>0</v>
      </c>
      <c r="P177" s="2">
        <f>+Tabla3239[[#This Row],[SALIDAS]]*Tabla3239[[#This Row],[PRECIO]]</f>
        <v>0</v>
      </c>
      <c r="Q177" s="2">
        <f>+Tabla3239[[#This Row],[BALANCE INICIAL2]]+Tabla3239[[#This Row],[ENTRADAS3]]-Tabla3239[[#This Row],[SALIDAS4]]</f>
        <v>450</v>
      </c>
    </row>
    <row r="178" spans="1:17">
      <c r="A178" s="9" t="s">
        <v>59</v>
      </c>
      <c r="B178" s="17" t="s">
        <v>880</v>
      </c>
      <c r="C178" s="50" t="s">
        <v>107</v>
      </c>
      <c r="D178" t="s">
        <v>670</v>
      </c>
      <c r="F178" s="55" t="s">
        <v>1345</v>
      </c>
      <c r="G178" s="55"/>
      <c r="H178" s="9" t="s">
        <v>820</v>
      </c>
      <c r="I178">
        <v>1</v>
      </c>
      <c r="J178">
        <v>0</v>
      </c>
      <c r="K178" s="34">
        <v>0</v>
      </c>
      <c r="L178">
        <f>+Tabla3239[[#This Row],[BALANCE INICIAL]]+Tabla3239[[#This Row],[ENTRADAS]]-Tabla3239[[#This Row],[SALIDAS]]</f>
        <v>1</v>
      </c>
      <c r="M178" s="2">
        <v>550</v>
      </c>
      <c r="N178" s="2">
        <f>+Tabla3239[[#This Row],[BALANCE INICIAL]]*Tabla3239[[#This Row],[PRECIO]]</f>
        <v>550</v>
      </c>
      <c r="O178" s="2">
        <f>+Tabla3239[[#This Row],[ENTRADAS]]*Tabla3239[[#This Row],[PRECIO]]</f>
        <v>0</v>
      </c>
      <c r="P178" s="2">
        <f>+Tabla3239[[#This Row],[SALIDAS]]*Tabla3239[[#This Row],[PRECIO]]</f>
        <v>0</v>
      </c>
      <c r="Q178" s="2">
        <f>+Tabla3239[[#This Row],[BALANCE INICIAL2]]+Tabla3239[[#This Row],[ENTRADAS3]]-Tabla3239[[#This Row],[SALIDAS4]]</f>
        <v>550</v>
      </c>
    </row>
    <row r="179" spans="1:17">
      <c r="A179" s="9" t="s">
        <v>59</v>
      </c>
      <c r="B179" s="17" t="s">
        <v>880</v>
      </c>
      <c r="C179" s="50" t="s">
        <v>107</v>
      </c>
      <c r="D179" t="s">
        <v>671</v>
      </c>
      <c r="F179" s="55" t="s">
        <v>1345</v>
      </c>
      <c r="G179" s="55"/>
      <c r="H179" s="9" t="s">
        <v>820</v>
      </c>
      <c r="I179">
        <v>7</v>
      </c>
      <c r="J179">
        <v>0</v>
      </c>
      <c r="K179" s="34">
        <v>0</v>
      </c>
      <c r="L179">
        <f>+Tabla3239[[#This Row],[BALANCE INICIAL]]+Tabla3239[[#This Row],[ENTRADAS]]-Tabla3239[[#This Row],[SALIDAS]]</f>
        <v>7</v>
      </c>
      <c r="M179" s="2">
        <v>250</v>
      </c>
      <c r="N179" s="2">
        <f>+Tabla3239[[#This Row],[BALANCE INICIAL]]*Tabla3239[[#This Row],[PRECIO]]</f>
        <v>1750</v>
      </c>
      <c r="O179" s="2">
        <f>+Tabla3239[[#This Row],[ENTRADAS]]*Tabla3239[[#This Row],[PRECIO]]</f>
        <v>0</v>
      </c>
      <c r="P179" s="2">
        <f>+Tabla3239[[#This Row],[SALIDAS]]*Tabla3239[[#This Row],[PRECIO]]</f>
        <v>0</v>
      </c>
      <c r="Q179" s="2">
        <f>+Tabla3239[[#This Row],[BALANCE INICIAL2]]+Tabla3239[[#This Row],[ENTRADAS3]]-Tabla3239[[#This Row],[SALIDAS4]]</f>
        <v>1750</v>
      </c>
    </row>
    <row r="180" spans="1:17">
      <c r="A180" s="9" t="s">
        <v>59</v>
      </c>
      <c r="B180" s="17" t="s">
        <v>880</v>
      </c>
      <c r="C180" s="50" t="s">
        <v>107</v>
      </c>
      <c r="D180" t="s">
        <v>672</v>
      </c>
      <c r="F180" s="55" t="s">
        <v>1345</v>
      </c>
      <c r="G180" s="55"/>
      <c r="H180" s="9" t="s">
        <v>820</v>
      </c>
      <c r="I180">
        <v>5</v>
      </c>
      <c r="J180">
        <v>0</v>
      </c>
      <c r="K180" s="34">
        <v>0</v>
      </c>
      <c r="L180">
        <f>+Tabla3239[[#This Row],[BALANCE INICIAL]]+Tabla3239[[#This Row],[ENTRADAS]]-Tabla3239[[#This Row],[SALIDAS]]</f>
        <v>5</v>
      </c>
      <c r="M180" s="2">
        <v>499</v>
      </c>
      <c r="N180" s="2">
        <f>+Tabla3239[[#This Row],[BALANCE INICIAL]]*Tabla3239[[#This Row],[PRECIO]]</f>
        <v>2495</v>
      </c>
      <c r="O180" s="2">
        <f>+Tabla3239[[#This Row],[ENTRADAS]]*Tabla3239[[#This Row],[PRECIO]]</f>
        <v>0</v>
      </c>
      <c r="P180" s="2">
        <f>+Tabla3239[[#This Row],[SALIDAS]]*Tabla3239[[#This Row],[PRECIO]]</f>
        <v>0</v>
      </c>
      <c r="Q180" s="2">
        <f>+Tabla3239[[#This Row],[BALANCE INICIAL2]]+Tabla3239[[#This Row],[ENTRADAS3]]-Tabla3239[[#This Row],[SALIDAS4]]</f>
        <v>2495</v>
      </c>
    </row>
    <row r="181" spans="1:17">
      <c r="A181" s="9" t="s">
        <v>29</v>
      </c>
      <c r="B181" s="47" t="s">
        <v>878</v>
      </c>
      <c r="C181" s="50" t="s">
        <v>102</v>
      </c>
      <c r="D181" t="s">
        <v>551</v>
      </c>
      <c r="F181" s="55" t="s">
        <v>1345</v>
      </c>
      <c r="G181" s="55"/>
      <c r="H181" s="9" t="s">
        <v>865</v>
      </c>
      <c r="I181">
        <v>3</v>
      </c>
      <c r="J181">
        <v>0</v>
      </c>
      <c r="K181" s="34">
        <v>0</v>
      </c>
      <c r="L181">
        <f>+Tabla3239[[#This Row],[BALANCE INICIAL]]+Tabla3239[[#This Row],[ENTRADAS]]-Tabla3239[[#This Row],[SALIDAS]]</f>
        <v>3</v>
      </c>
      <c r="M181" s="2">
        <v>650</v>
      </c>
      <c r="N181" s="2">
        <f>+Tabla3239[[#This Row],[BALANCE INICIAL]]*Tabla3239[[#This Row],[PRECIO]]</f>
        <v>1950</v>
      </c>
      <c r="O181" s="2">
        <f>+Tabla3239[[#This Row],[ENTRADAS]]*Tabla3239[[#This Row],[PRECIO]]</f>
        <v>0</v>
      </c>
      <c r="P181" s="2">
        <f>+Tabla3239[[#This Row],[SALIDAS]]*Tabla3239[[#This Row],[PRECIO]]</f>
        <v>0</v>
      </c>
      <c r="Q181" s="2">
        <f>+Tabla3239[[#This Row],[BALANCE INICIAL2]]+Tabla3239[[#This Row],[ENTRADAS3]]-Tabla3239[[#This Row],[SALIDAS4]]</f>
        <v>1950</v>
      </c>
    </row>
    <row r="182" spans="1:17">
      <c r="A182" s="9" t="s">
        <v>29</v>
      </c>
      <c r="B182" s="47" t="s">
        <v>878</v>
      </c>
      <c r="C182" s="50" t="s">
        <v>102</v>
      </c>
      <c r="D182" t="s">
        <v>552</v>
      </c>
      <c r="F182" s="55" t="s">
        <v>1345</v>
      </c>
      <c r="G182" s="55"/>
      <c r="H182" s="9" t="s">
        <v>865</v>
      </c>
      <c r="I182">
        <v>1</v>
      </c>
      <c r="J182">
        <v>0</v>
      </c>
      <c r="K182" s="34">
        <v>0</v>
      </c>
      <c r="L182">
        <f>+Tabla3239[[#This Row],[BALANCE INICIAL]]+Tabla3239[[#This Row],[ENTRADAS]]-Tabla3239[[#This Row],[SALIDAS]]</f>
        <v>1</v>
      </c>
      <c r="M182" s="2">
        <v>650</v>
      </c>
      <c r="N182" s="2">
        <f>+Tabla3239[[#This Row],[BALANCE INICIAL]]*Tabla3239[[#This Row],[PRECIO]]</f>
        <v>650</v>
      </c>
      <c r="O182" s="2">
        <f>+Tabla3239[[#This Row],[ENTRADAS]]*Tabla3239[[#This Row],[PRECIO]]</f>
        <v>0</v>
      </c>
      <c r="P182" s="2">
        <f>+Tabla3239[[#This Row],[SALIDAS]]*Tabla3239[[#This Row],[PRECIO]]</f>
        <v>0</v>
      </c>
      <c r="Q182" s="2">
        <f>+Tabla3239[[#This Row],[BALANCE INICIAL2]]+Tabla3239[[#This Row],[ENTRADAS3]]-Tabla3239[[#This Row],[SALIDAS4]]</f>
        <v>650</v>
      </c>
    </row>
    <row r="183" spans="1:17">
      <c r="A183" s="9" t="s">
        <v>29</v>
      </c>
      <c r="B183" s="47" t="s">
        <v>878</v>
      </c>
      <c r="C183" s="50" t="s">
        <v>102</v>
      </c>
      <c r="D183" t="s">
        <v>553</v>
      </c>
      <c r="F183" s="55" t="s">
        <v>1345</v>
      </c>
      <c r="G183" s="55"/>
      <c r="H183" s="9" t="s">
        <v>865</v>
      </c>
      <c r="I183">
        <v>3</v>
      </c>
      <c r="J183">
        <v>0</v>
      </c>
      <c r="K183" s="34">
        <v>0</v>
      </c>
      <c r="L183">
        <f>+Tabla3239[[#This Row],[BALANCE INICIAL]]+Tabla3239[[#This Row],[ENTRADAS]]-Tabla3239[[#This Row],[SALIDAS]]</f>
        <v>3</v>
      </c>
      <c r="M183" s="2">
        <v>650</v>
      </c>
      <c r="N183" s="2">
        <f>+Tabla3239[[#This Row],[BALANCE INICIAL]]*Tabla3239[[#This Row],[PRECIO]]</f>
        <v>1950</v>
      </c>
      <c r="O183" s="2">
        <f>+Tabla3239[[#This Row],[ENTRADAS]]*Tabla3239[[#This Row],[PRECIO]]</f>
        <v>0</v>
      </c>
      <c r="P183" s="2">
        <f>+Tabla3239[[#This Row],[SALIDAS]]*Tabla3239[[#This Row],[PRECIO]]</f>
        <v>0</v>
      </c>
      <c r="Q183" s="2">
        <f>+Tabla3239[[#This Row],[BALANCE INICIAL2]]+Tabla3239[[#This Row],[ENTRADAS3]]-Tabla3239[[#This Row],[SALIDAS4]]</f>
        <v>1950</v>
      </c>
    </row>
    <row r="184" spans="1:17">
      <c r="A184" s="9" t="s">
        <v>42</v>
      </c>
      <c r="B184" s="48">
        <v>1206010001</v>
      </c>
      <c r="C184" s="50" t="s">
        <v>88</v>
      </c>
      <c r="D184" t="s">
        <v>378</v>
      </c>
      <c r="F184" s="55" t="s">
        <v>1345</v>
      </c>
      <c r="G184" s="55"/>
      <c r="H184" s="9" t="s">
        <v>820</v>
      </c>
      <c r="I184">
        <v>1</v>
      </c>
      <c r="J184">
        <v>0</v>
      </c>
      <c r="K184" s="34">
        <v>0</v>
      </c>
      <c r="L184">
        <f>+Tabla3239[[#This Row],[BALANCE INICIAL]]+Tabla3239[[#This Row],[ENTRADAS]]-Tabla3239[[#This Row],[SALIDAS]]</f>
        <v>1</v>
      </c>
      <c r="M184" s="2">
        <v>26500</v>
      </c>
      <c r="N184" s="2">
        <f>+Tabla3239[[#This Row],[BALANCE INICIAL]]*Tabla3239[[#This Row],[PRECIO]]</f>
        <v>26500</v>
      </c>
      <c r="O184" s="2">
        <f>+Tabla3239[[#This Row],[ENTRADAS]]*Tabla3239[[#This Row],[PRECIO]]</f>
        <v>0</v>
      </c>
      <c r="P184" s="2">
        <f>+Tabla3239[[#This Row],[SALIDAS]]*Tabla3239[[#This Row],[PRECIO]]</f>
        <v>0</v>
      </c>
      <c r="Q184" s="2">
        <f>+Tabla3239[[#This Row],[BALANCE INICIAL2]]+Tabla3239[[#This Row],[ENTRADAS3]]-Tabla3239[[#This Row],[SALIDAS4]]</f>
        <v>26500</v>
      </c>
    </row>
    <row r="185" spans="1:17">
      <c r="A185" s="9" t="s">
        <v>42</v>
      </c>
      <c r="B185" s="48">
        <v>1206010001</v>
      </c>
      <c r="C185" s="50" t="s">
        <v>88</v>
      </c>
      <c r="D185" t="s">
        <v>377</v>
      </c>
      <c r="F185" s="55" t="s">
        <v>1345</v>
      </c>
      <c r="G185" s="55"/>
      <c r="H185" s="9" t="s">
        <v>820</v>
      </c>
      <c r="I185">
        <v>2</v>
      </c>
      <c r="J185">
        <v>0</v>
      </c>
      <c r="K185" s="34">
        <v>0</v>
      </c>
      <c r="L185">
        <f>+Tabla3239[[#This Row],[BALANCE INICIAL]]+Tabla3239[[#This Row],[ENTRADAS]]-Tabla3239[[#This Row],[SALIDAS]]</f>
        <v>2</v>
      </c>
      <c r="M185" s="2">
        <v>8500</v>
      </c>
      <c r="N185" s="2">
        <f>+Tabla3239[[#This Row],[BALANCE INICIAL]]*Tabla3239[[#This Row],[PRECIO]]</f>
        <v>17000</v>
      </c>
      <c r="O185" s="2">
        <f>+Tabla3239[[#This Row],[ENTRADAS]]*Tabla3239[[#This Row],[PRECIO]]</f>
        <v>0</v>
      </c>
      <c r="P185" s="2">
        <f>+Tabla3239[[#This Row],[SALIDAS]]*Tabla3239[[#This Row],[PRECIO]]</f>
        <v>0</v>
      </c>
      <c r="Q185" s="2">
        <f>+Tabla3239[[#This Row],[BALANCE INICIAL2]]+Tabla3239[[#This Row],[ENTRADAS3]]-Tabla3239[[#This Row],[SALIDAS4]]</f>
        <v>17000</v>
      </c>
    </row>
    <row r="186" spans="1:17" ht="15.6">
      <c r="A186" s="9" t="s">
        <v>34</v>
      </c>
      <c r="B186" s="17" t="s">
        <v>877</v>
      </c>
      <c r="C186" s="50" t="s">
        <v>80</v>
      </c>
      <c r="D186" t="s">
        <v>1437</v>
      </c>
      <c r="F186" s="55" t="s">
        <v>1345</v>
      </c>
      <c r="G186" s="55"/>
      <c r="H186" s="9" t="s">
        <v>820</v>
      </c>
      <c r="I186">
        <v>4</v>
      </c>
      <c r="J186">
        <v>0</v>
      </c>
      <c r="K186" s="34">
        <v>0</v>
      </c>
      <c r="L186">
        <f>+Tabla3239[[#This Row],[BALANCE INICIAL]]+Tabla3239[[#This Row],[ENTRADAS]]-Tabla3239[[#This Row],[SALIDAS]]</f>
        <v>4</v>
      </c>
      <c r="M186" s="2">
        <v>126</v>
      </c>
      <c r="N186" s="2">
        <f>+Tabla3239[[#This Row],[BALANCE INICIAL]]*Tabla3239[[#This Row],[PRECIO]]</f>
        <v>504</v>
      </c>
      <c r="O186" s="2">
        <f>+Tabla3239[[#This Row],[ENTRADAS]]*Tabla3239[[#This Row],[PRECIO]]</f>
        <v>0</v>
      </c>
      <c r="P186" s="2">
        <f>+Tabla3239[[#This Row],[SALIDAS]]*Tabla3239[[#This Row],[PRECIO]]</f>
        <v>0</v>
      </c>
      <c r="Q186" s="2">
        <f>+Tabla3239[[#This Row],[BALANCE INICIAL2]]+Tabla3239[[#This Row],[ENTRADAS3]]-Tabla3239[[#This Row],[SALIDAS4]]</f>
        <v>504</v>
      </c>
    </row>
    <row r="187" spans="1:17" ht="15.6">
      <c r="A187" s="9" t="s">
        <v>34</v>
      </c>
      <c r="B187" s="17" t="s">
        <v>877</v>
      </c>
      <c r="C187" s="50" t="s">
        <v>80</v>
      </c>
      <c r="D187" t="s">
        <v>1438</v>
      </c>
      <c r="F187" s="55" t="s">
        <v>1345</v>
      </c>
      <c r="G187" s="55"/>
      <c r="H187" s="9" t="s">
        <v>820</v>
      </c>
      <c r="I187">
        <v>50</v>
      </c>
      <c r="J187">
        <v>0</v>
      </c>
      <c r="K187" s="34">
        <v>0</v>
      </c>
      <c r="L187">
        <f>+Tabla3239[[#This Row],[BALANCE INICIAL]]+Tabla3239[[#This Row],[ENTRADAS]]-Tabla3239[[#This Row],[SALIDAS]]</f>
        <v>50</v>
      </c>
      <c r="M187" s="2">
        <v>6.2</v>
      </c>
      <c r="N187" s="2">
        <f>+Tabla3239[[#This Row],[BALANCE INICIAL]]*Tabla3239[[#This Row],[PRECIO]]</f>
        <v>310</v>
      </c>
      <c r="O187" s="2">
        <f>+Tabla3239[[#This Row],[ENTRADAS]]*Tabla3239[[#This Row],[PRECIO]]</f>
        <v>0</v>
      </c>
      <c r="P187" s="2">
        <f>+Tabla3239[[#This Row],[SALIDAS]]*Tabla3239[[#This Row],[PRECIO]]</f>
        <v>0</v>
      </c>
      <c r="Q187" s="2">
        <f>+Tabla3239[[#This Row],[BALANCE INICIAL2]]+Tabla3239[[#This Row],[ENTRADAS3]]-Tabla3239[[#This Row],[SALIDAS4]]</f>
        <v>310</v>
      </c>
    </row>
    <row r="188" spans="1:17">
      <c r="A188" s="9" t="s">
        <v>24</v>
      </c>
      <c r="B188" s="17" t="s">
        <v>875</v>
      </c>
      <c r="C188" s="50" t="s">
        <v>64</v>
      </c>
      <c r="D188" t="s">
        <v>1287</v>
      </c>
      <c r="F188" s="55" t="s">
        <v>1345</v>
      </c>
      <c r="G188" s="55"/>
      <c r="H188" s="9" t="s">
        <v>820</v>
      </c>
      <c r="I188">
        <v>10</v>
      </c>
      <c r="J188">
        <v>0</v>
      </c>
      <c r="K188" s="34">
        <v>0</v>
      </c>
      <c r="L188">
        <f>+Tabla3239[[#This Row],[BALANCE INICIAL]]+Tabla3239[[#This Row],[ENTRADAS]]-Tabla3239[[#This Row],[SALIDAS]]</f>
        <v>10</v>
      </c>
      <c r="M188" s="2">
        <v>35</v>
      </c>
      <c r="N188" s="2">
        <f>+Tabla3239[[#This Row],[BALANCE INICIAL]]*Tabla3239[[#This Row],[PRECIO]]</f>
        <v>350</v>
      </c>
      <c r="O188" s="2">
        <f>+Tabla3239[[#This Row],[ENTRADAS]]*Tabla3239[[#This Row],[PRECIO]]</f>
        <v>0</v>
      </c>
      <c r="P188" s="2">
        <f>+Tabla3239[[#This Row],[SALIDAS]]*Tabla3239[[#This Row],[PRECIO]]</f>
        <v>0</v>
      </c>
      <c r="Q188" s="2">
        <f>+Tabla3239[[#This Row],[BALANCE INICIAL2]]+Tabla3239[[#This Row],[ENTRADAS3]]-Tabla3239[[#This Row],[SALIDAS4]]</f>
        <v>350</v>
      </c>
    </row>
    <row r="189" spans="1:17" ht="15.6">
      <c r="A189" s="9" t="s">
        <v>24</v>
      </c>
      <c r="B189" s="17" t="s">
        <v>875</v>
      </c>
      <c r="C189" s="50" t="s">
        <v>64</v>
      </c>
      <c r="D189" t="s">
        <v>1436</v>
      </c>
      <c r="F189" s="55" t="s">
        <v>1345</v>
      </c>
      <c r="G189" s="55"/>
      <c r="H189" s="9" t="s">
        <v>820</v>
      </c>
      <c r="I189">
        <v>4</v>
      </c>
      <c r="J189">
        <v>0</v>
      </c>
      <c r="K189" s="34">
        <v>0</v>
      </c>
      <c r="L189">
        <f>+Tabla3239[[#This Row],[BALANCE INICIAL]]+Tabla3239[[#This Row],[ENTRADAS]]-Tabla3239[[#This Row],[SALIDAS]]</f>
        <v>4</v>
      </c>
      <c r="M189" s="2">
        <v>18.7</v>
      </c>
      <c r="N189" s="2">
        <f>+Tabla3239[[#This Row],[BALANCE INICIAL]]*Tabla3239[[#This Row],[PRECIO]]</f>
        <v>74.8</v>
      </c>
      <c r="O189" s="2">
        <f>+Tabla3239[[#This Row],[ENTRADAS]]*Tabla3239[[#This Row],[PRECIO]]</f>
        <v>0</v>
      </c>
      <c r="P189" s="2">
        <f>+Tabla3239[[#This Row],[SALIDAS]]*Tabla3239[[#This Row],[PRECIO]]</f>
        <v>0</v>
      </c>
      <c r="Q189" s="2">
        <f>+Tabla3239[[#This Row],[BALANCE INICIAL2]]+Tabla3239[[#This Row],[ENTRADAS3]]-Tabla3239[[#This Row],[SALIDAS4]]</f>
        <v>74.8</v>
      </c>
    </row>
    <row r="190" spans="1:17">
      <c r="A190" s="39" t="s">
        <v>1381</v>
      </c>
      <c r="B190" s="40" t="s">
        <v>1382</v>
      </c>
      <c r="C190" s="52" t="s">
        <v>1383</v>
      </c>
      <c r="D190" t="s">
        <v>1467</v>
      </c>
      <c r="F190" s="55" t="s">
        <v>1345</v>
      </c>
      <c r="G190" s="55"/>
      <c r="H190" s="9" t="s">
        <v>820</v>
      </c>
      <c r="I190">
        <v>200</v>
      </c>
      <c r="J190">
        <v>0</v>
      </c>
      <c r="K190" s="34">
        <v>0</v>
      </c>
      <c r="L190">
        <f>+Tabla3239[[#This Row],[BALANCE INICIAL]]+Tabla3239[[#This Row],[ENTRADAS]]-Tabla3239[[#This Row],[SALIDAS]]</f>
        <v>200</v>
      </c>
      <c r="M190" s="2">
        <v>5.28</v>
      </c>
      <c r="N190" s="2">
        <f>+Tabla3239[[#This Row],[BALANCE INICIAL]]*Tabla3239[[#This Row],[PRECIO]]</f>
        <v>1056</v>
      </c>
      <c r="O190" s="2">
        <f>+Tabla3239[[#This Row],[ENTRADAS]]*Tabla3239[[#This Row],[PRECIO]]</f>
        <v>0</v>
      </c>
      <c r="P190" s="2">
        <f>+Tabla3239[[#This Row],[SALIDAS]]*Tabla3239[[#This Row],[PRECIO]]</f>
        <v>0</v>
      </c>
      <c r="Q190" s="2">
        <f>+Tabla3239[[#This Row],[BALANCE INICIAL2]]+Tabla3239[[#This Row],[ENTRADAS3]]-Tabla3239[[#This Row],[SALIDAS4]]</f>
        <v>1056</v>
      </c>
    </row>
    <row r="191" spans="1:17">
      <c r="A191" s="9" t="s">
        <v>24</v>
      </c>
      <c r="B191" s="17" t="s">
        <v>875</v>
      </c>
      <c r="C191" s="50" t="s">
        <v>64</v>
      </c>
      <c r="D191" t="s">
        <v>1286</v>
      </c>
      <c r="F191" s="55" t="s">
        <v>1345</v>
      </c>
      <c r="G191" s="55"/>
      <c r="H191" s="9" t="s">
        <v>820</v>
      </c>
      <c r="I191">
        <v>10</v>
      </c>
      <c r="J191">
        <v>0</v>
      </c>
      <c r="K191" s="34">
        <v>0</v>
      </c>
      <c r="L191">
        <f>+Tabla3239[[#This Row],[BALANCE INICIAL]]+Tabla3239[[#This Row],[ENTRADAS]]-Tabla3239[[#This Row],[SALIDAS]]</f>
        <v>10</v>
      </c>
      <c r="M191" s="2">
        <v>132.41999999999999</v>
      </c>
      <c r="N191" s="2">
        <f>+Tabla3239[[#This Row],[BALANCE INICIAL]]*Tabla3239[[#This Row],[PRECIO]]</f>
        <v>1324.1999999999998</v>
      </c>
      <c r="O191" s="2">
        <f>+Tabla3239[[#This Row],[ENTRADAS]]*Tabla3239[[#This Row],[PRECIO]]</f>
        <v>0</v>
      </c>
      <c r="P191" s="2">
        <f>+Tabla3239[[#This Row],[SALIDAS]]*Tabla3239[[#This Row],[PRECIO]]</f>
        <v>0</v>
      </c>
      <c r="Q191" s="2">
        <f>+Tabla3239[[#This Row],[BALANCE INICIAL2]]+Tabla3239[[#This Row],[ENTRADAS3]]-Tabla3239[[#This Row],[SALIDAS4]]</f>
        <v>1324.1999999999998</v>
      </c>
    </row>
    <row r="192" spans="1:17">
      <c r="A192" s="9" t="s">
        <v>24</v>
      </c>
      <c r="B192" s="17" t="s">
        <v>875</v>
      </c>
      <c r="C192" s="50" t="s">
        <v>64</v>
      </c>
      <c r="D192" t="s">
        <v>1031</v>
      </c>
      <c r="E192" t="s">
        <v>1029</v>
      </c>
      <c r="F192" s="55" t="s">
        <v>1345</v>
      </c>
      <c r="G192" s="55"/>
      <c r="H192" s="9" t="s">
        <v>820</v>
      </c>
      <c r="I192">
        <v>0</v>
      </c>
      <c r="J192">
        <v>0</v>
      </c>
      <c r="K192" s="34">
        <v>0</v>
      </c>
      <c r="L192">
        <f>+Tabla3239[[#This Row],[BALANCE INICIAL]]+Tabla3239[[#This Row],[ENTRADAS]]-Tabla3239[[#This Row],[SALIDAS]]</f>
        <v>0</v>
      </c>
      <c r="M192" s="2">
        <v>330</v>
      </c>
      <c r="N192" s="2">
        <f>+Tabla3239[[#This Row],[BALANCE INICIAL]]*Tabla3239[[#This Row],[PRECIO]]</f>
        <v>0</v>
      </c>
      <c r="O192" s="2">
        <f>+Tabla3239[[#This Row],[ENTRADAS]]*Tabla3239[[#This Row],[PRECIO]]</f>
        <v>0</v>
      </c>
      <c r="P192" s="2">
        <f>+Tabla3239[[#This Row],[SALIDAS]]*Tabla3239[[#This Row],[PRECIO]]</f>
        <v>0</v>
      </c>
      <c r="Q192" s="2">
        <f>+Tabla3239[[#This Row],[BALANCE INICIAL2]]+Tabla3239[[#This Row],[ENTRADAS3]]-Tabla3239[[#This Row],[SALIDAS4]]</f>
        <v>0</v>
      </c>
    </row>
    <row r="193" spans="1:17">
      <c r="A193" s="9" t="s">
        <v>24</v>
      </c>
      <c r="B193" s="17" t="s">
        <v>875</v>
      </c>
      <c r="C193" s="50" t="s">
        <v>64</v>
      </c>
      <c r="D193" t="s">
        <v>1030</v>
      </c>
      <c r="E193" t="s">
        <v>1029</v>
      </c>
      <c r="F193" s="55" t="s">
        <v>1345</v>
      </c>
      <c r="G193" s="55"/>
      <c r="H193" s="9" t="s">
        <v>820</v>
      </c>
      <c r="I193">
        <v>4</v>
      </c>
      <c r="J193">
        <v>0</v>
      </c>
      <c r="K193" s="34">
        <v>0</v>
      </c>
      <c r="L193">
        <f>+Tabla3239[[#This Row],[BALANCE INICIAL]]+Tabla3239[[#This Row],[ENTRADAS]]-Tabla3239[[#This Row],[SALIDAS]]</f>
        <v>4</v>
      </c>
      <c r="M193" s="2">
        <v>244</v>
      </c>
      <c r="N193" s="2">
        <f>+Tabla3239[[#This Row],[BALANCE INICIAL]]*Tabla3239[[#This Row],[PRECIO]]</f>
        <v>976</v>
      </c>
      <c r="O193" s="2">
        <f>+Tabla3239[[#This Row],[ENTRADAS]]*Tabla3239[[#This Row],[PRECIO]]</f>
        <v>0</v>
      </c>
      <c r="P193" s="2">
        <f>+Tabla3239[[#This Row],[SALIDAS]]*Tabla3239[[#This Row],[PRECIO]]</f>
        <v>0</v>
      </c>
      <c r="Q193" s="2">
        <f>+Tabla3239[[#This Row],[BALANCE INICIAL2]]+Tabla3239[[#This Row],[ENTRADAS3]]-Tabla3239[[#This Row],[SALIDAS4]]</f>
        <v>976</v>
      </c>
    </row>
    <row r="194" spans="1:17" ht="16.5" customHeight="1">
      <c r="A194" s="9" t="s">
        <v>24</v>
      </c>
      <c r="B194" s="17" t="s">
        <v>875</v>
      </c>
      <c r="C194" s="50" t="s">
        <v>64</v>
      </c>
      <c r="D194" t="s">
        <v>458</v>
      </c>
      <c r="F194" s="55" t="s">
        <v>1345</v>
      </c>
      <c r="G194" s="55"/>
      <c r="H194" s="9" t="s">
        <v>820</v>
      </c>
      <c r="I194">
        <v>20</v>
      </c>
      <c r="J194">
        <v>0</v>
      </c>
      <c r="K194" s="34">
        <v>0</v>
      </c>
      <c r="L194">
        <f>+Tabla3239[[#This Row],[BALANCE INICIAL]]+Tabla3239[[#This Row],[ENTRADAS]]-Tabla3239[[#This Row],[SALIDAS]]</f>
        <v>20</v>
      </c>
      <c r="M194" s="2">
        <v>428</v>
      </c>
      <c r="N194" s="2">
        <f>+Tabla3239[[#This Row],[BALANCE INICIAL]]*Tabla3239[[#This Row],[PRECIO]]</f>
        <v>8560</v>
      </c>
      <c r="O194" s="2">
        <f>+Tabla3239[[#This Row],[ENTRADAS]]*Tabla3239[[#This Row],[PRECIO]]</f>
        <v>0</v>
      </c>
      <c r="P194" s="2">
        <f>+Tabla3239[[#This Row],[SALIDAS]]*Tabla3239[[#This Row],[PRECIO]]</f>
        <v>0</v>
      </c>
      <c r="Q194" s="2">
        <f>+Tabla3239[[#This Row],[BALANCE INICIAL2]]+Tabla3239[[#This Row],[ENTRADAS3]]-Tabla3239[[#This Row],[SALIDAS4]]</f>
        <v>8560</v>
      </c>
    </row>
    <row r="195" spans="1:17" ht="16.5" customHeight="1">
      <c r="A195" s="9" t="s">
        <v>24</v>
      </c>
      <c r="B195" s="17" t="s">
        <v>875</v>
      </c>
      <c r="C195" s="50" t="s">
        <v>64</v>
      </c>
      <c r="D195" t="s">
        <v>1586</v>
      </c>
      <c r="F195" s="55" t="s">
        <v>1345</v>
      </c>
      <c r="G195" s="55"/>
      <c r="H195" s="9" t="s">
        <v>820</v>
      </c>
      <c r="I195">
        <v>10</v>
      </c>
      <c r="J195">
        <v>0</v>
      </c>
      <c r="K195" s="34">
        <v>0</v>
      </c>
      <c r="L195">
        <f>+Tabla3239[[#This Row],[BALANCE INICIAL]]+Tabla3239[[#This Row],[ENTRADAS]]-Tabla3239[[#This Row],[SALIDAS]]</f>
        <v>10</v>
      </c>
      <c r="M195" s="2">
        <v>105.93</v>
      </c>
      <c r="N195" s="2">
        <f>+Tabla3239[[#This Row],[BALANCE INICIAL]]*Tabla3239[[#This Row],[PRECIO]]</f>
        <v>1059.3000000000002</v>
      </c>
      <c r="O195" s="2">
        <f>+Tabla3239[[#This Row],[ENTRADAS]]*Tabla3239[[#This Row],[PRECIO]]</f>
        <v>0</v>
      </c>
      <c r="P195" s="2">
        <f>+Tabla3239[[#This Row],[SALIDAS]]*Tabla3239[[#This Row],[PRECIO]]</f>
        <v>0</v>
      </c>
      <c r="Q195" s="2">
        <f>+Tabla3239[[#This Row],[BALANCE INICIAL2]]+Tabla3239[[#This Row],[ENTRADAS3]]-Tabla3239[[#This Row],[SALIDAS4]]</f>
        <v>1059.3000000000002</v>
      </c>
    </row>
    <row r="196" spans="1:17">
      <c r="A196" s="9" t="s">
        <v>26</v>
      </c>
      <c r="B196" s="47" t="s">
        <v>887</v>
      </c>
      <c r="C196" s="50" t="s">
        <v>70</v>
      </c>
      <c r="D196" t="s">
        <v>1283</v>
      </c>
      <c r="F196" s="55" t="s">
        <v>1345</v>
      </c>
      <c r="G196" s="55"/>
      <c r="H196" s="9" t="s">
        <v>820</v>
      </c>
      <c r="I196">
        <v>2</v>
      </c>
      <c r="J196">
        <v>0</v>
      </c>
      <c r="K196" s="34">
        <v>0</v>
      </c>
      <c r="L196">
        <f>+Tabla3239[[#This Row],[BALANCE INICIAL]]+Tabla3239[[#This Row],[ENTRADAS]]-Tabla3239[[#This Row],[SALIDAS]]</f>
        <v>2</v>
      </c>
      <c r="M196" s="2">
        <v>6000</v>
      </c>
      <c r="N196" s="2">
        <f>+Tabla3239[[#This Row],[BALANCE INICIAL]]*Tabla3239[[#This Row],[PRECIO]]</f>
        <v>12000</v>
      </c>
      <c r="O196" s="2">
        <f>+Tabla3239[[#This Row],[ENTRADAS]]*Tabla3239[[#This Row],[PRECIO]]</f>
        <v>0</v>
      </c>
      <c r="P196" s="2">
        <f>+Tabla3239[[#This Row],[SALIDAS]]*Tabla3239[[#This Row],[PRECIO]]</f>
        <v>0</v>
      </c>
      <c r="Q196" s="2">
        <f>+Tabla3239[[#This Row],[BALANCE INICIAL2]]+Tabla3239[[#This Row],[ENTRADAS3]]-Tabla3239[[#This Row],[SALIDAS4]]</f>
        <v>12000</v>
      </c>
    </row>
    <row r="197" spans="1:17">
      <c r="A197" s="9" t="s">
        <v>55</v>
      </c>
      <c r="B197" s="17" t="s">
        <v>905</v>
      </c>
      <c r="C197" s="50" t="s">
        <v>103</v>
      </c>
      <c r="D197" t="s">
        <v>1140</v>
      </c>
      <c r="F197" s="55" t="s">
        <v>1345</v>
      </c>
      <c r="G197" s="55"/>
      <c r="H197" s="9" t="s">
        <v>820</v>
      </c>
      <c r="I197">
        <v>0</v>
      </c>
      <c r="J197">
        <v>0</v>
      </c>
      <c r="K197" s="34">
        <v>0</v>
      </c>
      <c r="L197">
        <f>+Tabla3239[[#This Row],[BALANCE INICIAL]]+Tabla3239[[#This Row],[ENTRADAS]]-Tabla3239[[#This Row],[SALIDAS]]</f>
        <v>0</v>
      </c>
      <c r="M197" s="2">
        <v>140</v>
      </c>
      <c r="N197" s="2">
        <f>+Tabla3239[[#This Row],[BALANCE INICIAL]]*Tabla3239[[#This Row],[PRECIO]]</f>
        <v>0</v>
      </c>
      <c r="O197" s="2">
        <f>+Tabla3239[[#This Row],[ENTRADAS]]*Tabla3239[[#This Row],[PRECIO]]</f>
        <v>0</v>
      </c>
      <c r="P197" s="2">
        <f>+Tabla3239[[#This Row],[SALIDAS]]*Tabla3239[[#This Row],[PRECIO]]</f>
        <v>0</v>
      </c>
      <c r="Q197" s="2">
        <f>+Tabla3239[[#This Row],[BALANCE INICIAL2]]+Tabla3239[[#This Row],[ENTRADAS3]]-Tabla3239[[#This Row],[SALIDAS4]]</f>
        <v>0</v>
      </c>
    </row>
    <row r="198" spans="1:17">
      <c r="A198" s="9" t="s">
        <v>55</v>
      </c>
      <c r="B198" s="17" t="s">
        <v>905</v>
      </c>
      <c r="C198" s="50" t="s">
        <v>103</v>
      </c>
      <c r="D198" t="s">
        <v>142</v>
      </c>
      <c r="F198" s="55" t="s">
        <v>1345</v>
      </c>
      <c r="G198" s="55"/>
      <c r="H198" s="9" t="s">
        <v>820</v>
      </c>
      <c r="I198">
        <v>0</v>
      </c>
      <c r="J198">
        <v>0</v>
      </c>
      <c r="K198" s="34">
        <v>0</v>
      </c>
      <c r="L198">
        <f>+Tabla3239[[#This Row],[BALANCE INICIAL]]+Tabla3239[[#This Row],[ENTRADAS]]-Tabla3239[[#This Row],[SALIDAS]]</f>
        <v>0</v>
      </c>
      <c r="M198" s="2">
        <v>140</v>
      </c>
      <c r="N198" s="2">
        <f>+Tabla3239[[#This Row],[BALANCE INICIAL]]*Tabla3239[[#This Row],[PRECIO]]</f>
        <v>0</v>
      </c>
      <c r="O198" s="2">
        <f>+Tabla3239[[#This Row],[ENTRADAS]]*Tabla3239[[#This Row],[PRECIO]]</f>
        <v>0</v>
      </c>
      <c r="P198" s="2">
        <f>+Tabla3239[[#This Row],[SALIDAS]]*Tabla3239[[#This Row],[PRECIO]]</f>
        <v>0</v>
      </c>
      <c r="Q198" s="2">
        <f>+Tabla3239[[#This Row],[BALANCE INICIAL2]]+Tabla3239[[#This Row],[ENTRADAS3]]-Tabla3239[[#This Row],[SALIDAS4]]</f>
        <v>0</v>
      </c>
    </row>
    <row r="199" spans="1:17" ht="13.5" customHeight="1">
      <c r="A199" s="9" t="s">
        <v>24</v>
      </c>
      <c r="B199" s="17" t="s">
        <v>875</v>
      </c>
      <c r="C199" s="50" t="s">
        <v>64</v>
      </c>
      <c r="D199" t="s">
        <v>1284</v>
      </c>
      <c r="F199" s="55" t="s">
        <v>1345</v>
      </c>
      <c r="G199" s="55"/>
      <c r="H199" s="9" t="s">
        <v>820</v>
      </c>
      <c r="I199">
        <v>4</v>
      </c>
      <c r="J199">
        <v>0</v>
      </c>
      <c r="K199" s="34">
        <v>4</v>
      </c>
      <c r="L199">
        <f>+Tabla3239[[#This Row],[BALANCE INICIAL]]+Tabla3239[[#This Row],[ENTRADAS]]-Tabla3239[[#This Row],[SALIDAS]]</f>
        <v>0</v>
      </c>
      <c r="M199" s="2">
        <v>1000</v>
      </c>
      <c r="N199" s="2">
        <f>+Tabla3239[[#This Row],[BALANCE INICIAL]]*Tabla3239[[#This Row],[PRECIO]]</f>
        <v>4000</v>
      </c>
      <c r="O199" s="2">
        <f>+Tabla3239[[#This Row],[ENTRADAS]]*Tabla3239[[#This Row],[PRECIO]]</f>
        <v>0</v>
      </c>
      <c r="P199" s="2">
        <f>+Tabla3239[[#This Row],[SALIDAS]]*Tabla3239[[#This Row],[PRECIO]]</f>
        <v>4000</v>
      </c>
      <c r="Q199" s="2">
        <f>+Tabla3239[[#This Row],[BALANCE INICIAL2]]+Tabla3239[[#This Row],[ENTRADAS3]]-Tabla3239[[#This Row],[SALIDAS4]]</f>
        <v>0</v>
      </c>
    </row>
    <row r="200" spans="1:17" ht="15" customHeight="1">
      <c r="A200" s="13" t="s">
        <v>33</v>
      </c>
      <c r="B200" s="17" t="s">
        <v>879</v>
      </c>
      <c r="C200" s="50" t="s">
        <v>106</v>
      </c>
      <c r="D200" t="s">
        <v>1285</v>
      </c>
      <c r="F200" s="55" t="s">
        <v>1345</v>
      </c>
      <c r="G200" s="55"/>
      <c r="H200" s="9" t="s">
        <v>825</v>
      </c>
      <c r="I200">
        <v>15</v>
      </c>
      <c r="J200">
        <v>0</v>
      </c>
      <c r="K200" s="34">
        <v>0</v>
      </c>
      <c r="L200">
        <f>+Tabla3239[[#This Row],[BALANCE INICIAL]]+Tabla3239[[#This Row],[ENTRADAS]]-Tabla3239[[#This Row],[SALIDAS]]</f>
        <v>15</v>
      </c>
      <c r="M200" s="2">
        <v>1600</v>
      </c>
      <c r="N200" s="2">
        <f>+Tabla3239[[#This Row],[BALANCE INICIAL]]*Tabla3239[[#This Row],[PRECIO]]</f>
        <v>24000</v>
      </c>
      <c r="O200" s="2">
        <f>+Tabla3239[[#This Row],[ENTRADAS]]*Tabla3239[[#This Row],[PRECIO]]</f>
        <v>0</v>
      </c>
      <c r="P200" s="2">
        <f>+Tabla3239[[#This Row],[SALIDAS]]*Tabla3239[[#This Row],[PRECIO]]</f>
        <v>0</v>
      </c>
      <c r="Q200" s="2">
        <f>+Tabla3239[[#This Row],[BALANCE INICIAL2]]+Tabla3239[[#This Row],[ENTRADAS3]]-Tabla3239[[#This Row],[SALIDAS4]]</f>
        <v>24000</v>
      </c>
    </row>
    <row r="201" spans="1:17">
      <c r="A201" s="9" t="s">
        <v>62</v>
      </c>
      <c r="B201" s="17" t="s">
        <v>891</v>
      </c>
      <c r="C201" s="50" t="s">
        <v>100</v>
      </c>
      <c r="D201" t="s">
        <v>673</v>
      </c>
      <c r="F201" s="55" t="s">
        <v>1345</v>
      </c>
      <c r="G201" s="55"/>
      <c r="H201" s="9" t="s">
        <v>820</v>
      </c>
      <c r="I201">
        <v>0</v>
      </c>
      <c r="J201">
        <v>0</v>
      </c>
      <c r="K201" s="34">
        <v>0</v>
      </c>
      <c r="L201">
        <f>+Tabla3239[[#This Row],[BALANCE INICIAL]]+Tabla3239[[#This Row],[ENTRADAS]]-Tabla3239[[#This Row],[SALIDAS]]</f>
        <v>0</v>
      </c>
      <c r="M201" s="2">
        <v>250</v>
      </c>
      <c r="N201" s="2">
        <f>+Tabla3239[[#This Row],[BALANCE INICIAL]]*Tabla3239[[#This Row],[PRECIO]]</f>
        <v>0</v>
      </c>
      <c r="O201" s="2">
        <f>+Tabla3239[[#This Row],[ENTRADAS]]*Tabla3239[[#This Row],[PRECIO]]</f>
        <v>0</v>
      </c>
      <c r="P201" s="2">
        <f>+Tabla3239[[#This Row],[SALIDAS]]*Tabla3239[[#This Row],[PRECIO]]</f>
        <v>0</v>
      </c>
      <c r="Q201" s="2">
        <f>+Tabla3239[[#This Row],[BALANCE INICIAL2]]+Tabla3239[[#This Row],[ENTRADAS3]]-Tabla3239[[#This Row],[SALIDAS4]]</f>
        <v>0</v>
      </c>
    </row>
    <row r="202" spans="1:17">
      <c r="A202" s="9" t="s">
        <v>62</v>
      </c>
      <c r="B202" s="17" t="s">
        <v>891</v>
      </c>
      <c r="C202" s="50" t="s">
        <v>100</v>
      </c>
      <c r="D202" t="s">
        <v>674</v>
      </c>
      <c r="F202" s="55" t="s">
        <v>1345</v>
      </c>
      <c r="G202" s="55"/>
      <c r="H202" s="9" t="s">
        <v>820</v>
      </c>
      <c r="I202">
        <v>13</v>
      </c>
      <c r="J202">
        <v>0</v>
      </c>
      <c r="K202" s="34">
        <v>0</v>
      </c>
      <c r="L202">
        <f>+Tabla3239[[#This Row],[BALANCE INICIAL]]+Tabla3239[[#This Row],[ENTRADAS]]-Tabla3239[[#This Row],[SALIDAS]]</f>
        <v>13</v>
      </c>
      <c r="M202" s="2">
        <v>350</v>
      </c>
      <c r="N202" s="2">
        <f>+Tabla3239[[#This Row],[BALANCE INICIAL]]*Tabla3239[[#This Row],[PRECIO]]</f>
        <v>4550</v>
      </c>
      <c r="O202" s="2">
        <f>+Tabla3239[[#This Row],[ENTRADAS]]*Tabla3239[[#This Row],[PRECIO]]</f>
        <v>0</v>
      </c>
      <c r="P202" s="2">
        <f>+Tabla3239[[#This Row],[SALIDAS]]*Tabla3239[[#This Row],[PRECIO]]</f>
        <v>0</v>
      </c>
      <c r="Q202" s="2">
        <f>+Tabla3239[[#This Row],[BALANCE INICIAL2]]+Tabla3239[[#This Row],[ENTRADAS3]]-Tabla3239[[#This Row],[SALIDAS4]]</f>
        <v>4550</v>
      </c>
    </row>
    <row r="203" spans="1:17">
      <c r="A203" s="9" t="s">
        <v>62</v>
      </c>
      <c r="B203" s="17" t="s">
        <v>891</v>
      </c>
      <c r="C203" s="50" t="s">
        <v>100</v>
      </c>
      <c r="D203" t="s">
        <v>675</v>
      </c>
      <c r="F203" s="55" t="s">
        <v>1345</v>
      </c>
      <c r="G203" s="55"/>
      <c r="H203" s="9" t="s">
        <v>820</v>
      </c>
      <c r="I203">
        <v>3</v>
      </c>
      <c r="J203">
        <v>0</v>
      </c>
      <c r="K203" s="34">
        <v>0</v>
      </c>
      <c r="L203">
        <f>+Tabla3239[[#This Row],[BALANCE INICIAL]]+Tabla3239[[#This Row],[ENTRADAS]]-Tabla3239[[#This Row],[SALIDAS]]</f>
        <v>3</v>
      </c>
      <c r="M203" s="2">
        <v>265</v>
      </c>
      <c r="N203" s="2">
        <f>+Tabla3239[[#This Row],[BALANCE INICIAL]]*Tabla3239[[#This Row],[PRECIO]]</f>
        <v>795</v>
      </c>
      <c r="O203" s="2">
        <f>+Tabla3239[[#This Row],[ENTRADAS]]*Tabla3239[[#This Row],[PRECIO]]</f>
        <v>0</v>
      </c>
      <c r="P203" s="2">
        <f>+Tabla3239[[#This Row],[SALIDAS]]*Tabla3239[[#This Row],[PRECIO]]</f>
        <v>0</v>
      </c>
      <c r="Q203" s="2">
        <f>+Tabla3239[[#This Row],[BALANCE INICIAL2]]+Tabla3239[[#This Row],[ENTRADAS3]]-Tabla3239[[#This Row],[SALIDAS4]]</f>
        <v>795</v>
      </c>
    </row>
    <row r="204" spans="1:17">
      <c r="A204" s="9" t="s">
        <v>62</v>
      </c>
      <c r="B204" s="17" t="s">
        <v>891</v>
      </c>
      <c r="C204" s="50" t="s">
        <v>100</v>
      </c>
      <c r="D204" t="s">
        <v>676</v>
      </c>
      <c r="F204" s="55" t="s">
        <v>1345</v>
      </c>
      <c r="G204" s="55"/>
      <c r="H204" s="9" t="s">
        <v>820</v>
      </c>
      <c r="I204">
        <v>23</v>
      </c>
      <c r="J204">
        <v>0</v>
      </c>
      <c r="K204" s="34">
        <v>0</v>
      </c>
      <c r="L204">
        <f>+Tabla3239[[#This Row],[BALANCE INICIAL]]+Tabla3239[[#This Row],[ENTRADAS]]-Tabla3239[[#This Row],[SALIDAS]]</f>
        <v>23</v>
      </c>
      <c r="M204" s="2">
        <v>165</v>
      </c>
      <c r="N204" s="2">
        <f>+Tabla3239[[#This Row],[BALANCE INICIAL]]*Tabla3239[[#This Row],[PRECIO]]</f>
        <v>3795</v>
      </c>
      <c r="O204" s="2">
        <f>+Tabla3239[[#This Row],[ENTRADAS]]*Tabla3239[[#This Row],[PRECIO]]</f>
        <v>0</v>
      </c>
      <c r="P204" s="2">
        <f>+Tabla3239[[#This Row],[SALIDAS]]*Tabla3239[[#This Row],[PRECIO]]</f>
        <v>0</v>
      </c>
      <c r="Q204" s="2">
        <f>+Tabla3239[[#This Row],[BALANCE INICIAL2]]+Tabla3239[[#This Row],[ENTRADAS3]]-Tabla3239[[#This Row],[SALIDAS4]]</f>
        <v>3795</v>
      </c>
    </row>
    <row r="205" spans="1:17">
      <c r="A205" s="9" t="s">
        <v>62</v>
      </c>
      <c r="B205" s="17" t="s">
        <v>891</v>
      </c>
      <c r="C205" s="50" t="s">
        <v>100</v>
      </c>
      <c r="D205" t="s">
        <v>1444</v>
      </c>
      <c r="F205" s="55" t="s">
        <v>1345</v>
      </c>
      <c r="G205" s="55"/>
      <c r="H205" s="9" t="s">
        <v>820</v>
      </c>
      <c r="I205">
        <v>0</v>
      </c>
      <c r="J205">
        <v>0</v>
      </c>
      <c r="K205" s="34">
        <v>0</v>
      </c>
      <c r="L205">
        <f>+Tabla3239[[#This Row],[BALANCE INICIAL]]+Tabla3239[[#This Row],[ENTRADAS]]-Tabla3239[[#This Row],[SALIDAS]]</f>
        <v>0</v>
      </c>
      <c r="M205" s="2">
        <v>190</v>
      </c>
      <c r="N205" s="2">
        <f>+Tabla3239[[#This Row],[BALANCE INICIAL]]*Tabla3239[[#This Row],[PRECIO]]</f>
        <v>0</v>
      </c>
      <c r="O205" s="2">
        <f>+Tabla3239[[#This Row],[ENTRADAS]]*Tabla3239[[#This Row],[PRECIO]]</f>
        <v>0</v>
      </c>
      <c r="P205" s="2">
        <f>+Tabla3239[[#This Row],[SALIDAS]]*Tabla3239[[#This Row],[PRECIO]]</f>
        <v>0</v>
      </c>
      <c r="Q205" s="2">
        <f>+Tabla3239[[#This Row],[BALANCE INICIAL2]]+Tabla3239[[#This Row],[ENTRADAS3]]-Tabla3239[[#This Row],[SALIDAS4]]</f>
        <v>0</v>
      </c>
    </row>
    <row r="206" spans="1:17">
      <c r="A206" s="9" t="s">
        <v>62</v>
      </c>
      <c r="B206" s="17" t="s">
        <v>891</v>
      </c>
      <c r="C206" s="50" t="s">
        <v>100</v>
      </c>
      <c r="D206" t="s">
        <v>678</v>
      </c>
      <c r="F206" s="55" t="s">
        <v>1345</v>
      </c>
      <c r="G206" s="55"/>
      <c r="H206" s="9" t="s">
        <v>820</v>
      </c>
      <c r="I206">
        <v>12</v>
      </c>
      <c r="J206">
        <v>0</v>
      </c>
      <c r="K206" s="34">
        <v>0</v>
      </c>
      <c r="L206">
        <f>+Tabla3239[[#This Row],[BALANCE INICIAL]]+Tabla3239[[#This Row],[ENTRADAS]]-Tabla3239[[#This Row],[SALIDAS]]</f>
        <v>12</v>
      </c>
      <c r="M206" s="2">
        <v>200</v>
      </c>
      <c r="N206" s="2">
        <f>+Tabla3239[[#This Row],[BALANCE INICIAL]]*Tabla3239[[#This Row],[PRECIO]]</f>
        <v>2400</v>
      </c>
      <c r="O206" s="2">
        <f>+Tabla3239[[#This Row],[ENTRADAS]]*Tabla3239[[#This Row],[PRECIO]]</f>
        <v>0</v>
      </c>
      <c r="P206" s="2">
        <f>+Tabla3239[[#This Row],[SALIDAS]]*Tabla3239[[#This Row],[PRECIO]]</f>
        <v>0</v>
      </c>
      <c r="Q206" s="2">
        <f>+Tabla3239[[#This Row],[BALANCE INICIAL2]]+Tabla3239[[#This Row],[ENTRADAS3]]-Tabla3239[[#This Row],[SALIDAS4]]</f>
        <v>2400</v>
      </c>
    </row>
    <row r="207" spans="1:17">
      <c r="A207" s="13" t="s">
        <v>55</v>
      </c>
      <c r="B207" s="17" t="s">
        <v>905</v>
      </c>
      <c r="C207" s="49" t="s">
        <v>103</v>
      </c>
      <c r="D207" t="s">
        <v>1068</v>
      </c>
      <c r="E207" t="s">
        <v>1060</v>
      </c>
      <c r="F207" s="55" t="s">
        <v>1345</v>
      </c>
      <c r="G207" s="55"/>
      <c r="H207" s="9" t="s">
        <v>829</v>
      </c>
      <c r="I207">
        <v>0</v>
      </c>
      <c r="J207">
        <v>0</v>
      </c>
      <c r="K207" s="34">
        <v>0</v>
      </c>
      <c r="L207">
        <f>+Tabla3239[[#This Row],[BALANCE INICIAL]]+Tabla3239[[#This Row],[ENTRADAS]]-Tabla3239[[#This Row],[SALIDAS]]</f>
        <v>0</v>
      </c>
      <c r="M207" s="2">
        <v>225</v>
      </c>
      <c r="N207" s="2">
        <f>+Tabla3239[[#This Row],[BALANCE INICIAL]]*Tabla3239[[#This Row],[PRECIO]]</f>
        <v>0</v>
      </c>
      <c r="O207" s="2">
        <f>+Tabla3239[[#This Row],[ENTRADAS]]*Tabla3239[[#This Row],[PRECIO]]</f>
        <v>0</v>
      </c>
      <c r="P207" s="2">
        <f>+Tabla3239[[#This Row],[SALIDAS]]*Tabla3239[[#This Row],[PRECIO]]</f>
        <v>0</v>
      </c>
      <c r="Q207" s="2">
        <f>+Tabla3239[[#This Row],[BALANCE INICIAL2]]+Tabla3239[[#This Row],[ENTRADAS3]]-Tabla3239[[#This Row],[SALIDAS4]]</f>
        <v>0</v>
      </c>
    </row>
    <row r="208" spans="1:17">
      <c r="A208" s="9" t="s">
        <v>34</v>
      </c>
      <c r="B208" s="17" t="s">
        <v>877</v>
      </c>
      <c r="C208" s="50" t="s">
        <v>80</v>
      </c>
      <c r="D208" t="s">
        <v>1575</v>
      </c>
      <c r="F208" s="55" t="s">
        <v>1345</v>
      </c>
      <c r="G208" s="55"/>
      <c r="H208" s="9" t="s">
        <v>820</v>
      </c>
      <c r="I208">
        <v>7</v>
      </c>
      <c r="J208">
        <v>0</v>
      </c>
      <c r="K208" s="34">
        <v>0</v>
      </c>
      <c r="L208">
        <f>+Tabla3239[[#This Row],[BALANCE INICIAL]]+Tabla3239[[#This Row],[ENTRADAS]]-Tabla3239[[#This Row],[SALIDAS]]</f>
        <v>7</v>
      </c>
      <c r="M208" s="2">
        <v>188</v>
      </c>
      <c r="N208" s="2">
        <f>+Tabla3239[[#This Row],[BALANCE INICIAL]]*Tabla3239[[#This Row],[PRECIO]]</f>
        <v>1316</v>
      </c>
      <c r="O208" s="2">
        <f>+Tabla3239[[#This Row],[ENTRADAS]]*Tabla3239[[#This Row],[PRECIO]]</f>
        <v>0</v>
      </c>
      <c r="P208" s="2">
        <f>+Tabla3239[[#This Row],[SALIDAS]]*Tabla3239[[#This Row],[PRECIO]]</f>
        <v>0</v>
      </c>
      <c r="Q208" s="2">
        <f>+Tabla3239[[#This Row],[BALANCE INICIAL2]]+Tabla3239[[#This Row],[ENTRADAS3]]-Tabla3239[[#This Row],[SALIDAS4]]</f>
        <v>1316</v>
      </c>
    </row>
    <row r="209" spans="1:17">
      <c r="A209" s="9" t="s">
        <v>34</v>
      </c>
      <c r="B209" s="17" t="s">
        <v>877</v>
      </c>
      <c r="C209" s="50" t="s">
        <v>80</v>
      </c>
      <c r="D209" t="s">
        <v>1578</v>
      </c>
      <c r="F209" s="55" t="s">
        <v>1345</v>
      </c>
      <c r="G209" s="55"/>
      <c r="H209" s="9" t="s">
        <v>820</v>
      </c>
      <c r="I209">
        <v>8</v>
      </c>
      <c r="J209">
        <v>0</v>
      </c>
      <c r="K209" s="34">
        <v>0</v>
      </c>
      <c r="L209">
        <f>+Tabla3239[[#This Row],[BALANCE INICIAL]]+Tabla3239[[#This Row],[ENTRADAS]]-Tabla3239[[#This Row],[SALIDAS]]</f>
        <v>8</v>
      </c>
      <c r="M209" s="2">
        <v>600</v>
      </c>
      <c r="N209" s="2">
        <f>+Tabla3239[[#This Row],[BALANCE INICIAL]]*Tabla3239[[#This Row],[PRECIO]]</f>
        <v>4800</v>
      </c>
      <c r="O209" s="2">
        <f>+Tabla3239[[#This Row],[ENTRADAS]]*Tabla3239[[#This Row],[PRECIO]]</f>
        <v>0</v>
      </c>
      <c r="P209" s="2">
        <f>+Tabla3239[[#This Row],[SALIDAS]]*Tabla3239[[#This Row],[PRECIO]]</f>
        <v>0</v>
      </c>
      <c r="Q209" s="2">
        <f>+Tabla3239[[#This Row],[BALANCE INICIAL2]]+Tabla3239[[#This Row],[ENTRADAS3]]-Tabla3239[[#This Row],[SALIDAS4]]</f>
        <v>4800</v>
      </c>
    </row>
    <row r="210" spans="1:17">
      <c r="A210" s="9" t="s">
        <v>1576</v>
      </c>
      <c r="B210" s="17" t="s">
        <v>877</v>
      </c>
      <c r="C210" s="50" t="s">
        <v>80</v>
      </c>
      <c r="D210" t="s">
        <v>1577</v>
      </c>
      <c r="F210" s="55" t="s">
        <v>1345</v>
      </c>
      <c r="G210" s="55"/>
      <c r="H210" s="9" t="s">
        <v>820</v>
      </c>
      <c r="I210">
        <v>8</v>
      </c>
      <c r="J210">
        <v>0</v>
      </c>
      <c r="K210" s="34">
        <v>0</v>
      </c>
      <c r="L210">
        <f>+Tabla3239[[#This Row],[BALANCE INICIAL]]+Tabla3239[[#This Row],[ENTRADAS]]-Tabla3239[[#This Row],[SALIDAS]]</f>
        <v>8</v>
      </c>
      <c r="M210" s="2">
        <v>600</v>
      </c>
      <c r="N210" s="2">
        <f>+Tabla3239[[#This Row],[BALANCE INICIAL]]*Tabla3239[[#This Row],[PRECIO]]</f>
        <v>4800</v>
      </c>
      <c r="O210" s="2">
        <f>+Tabla3239[[#This Row],[ENTRADAS]]*Tabla3239[[#This Row],[PRECIO]]</f>
        <v>0</v>
      </c>
      <c r="P210" s="2">
        <f>+Tabla3239[[#This Row],[SALIDAS]]*Tabla3239[[#This Row],[PRECIO]]</f>
        <v>0</v>
      </c>
      <c r="Q210" s="2">
        <f>+Tabla3239[[#This Row],[BALANCE INICIAL2]]+Tabla3239[[#This Row],[ENTRADAS3]]-Tabla3239[[#This Row],[SALIDAS4]]</f>
        <v>4800</v>
      </c>
    </row>
    <row r="211" spans="1:17">
      <c r="A211" s="39" t="s">
        <v>28</v>
      </c>
      <c r="B211" s="40" t="s">
        <v>884</v>
      </c>
      <c r="C211" s="52" t="s">
        <v>74</v>
      </c>
      <c r="D211" t="s">
        <v>1035</v>
      </c>
      <c r="F211" s="55" t="s">
        <v>1345</v>
      </c>
      <c r="G211" s="55"/>
      <c r="H211" s="9" t="s">
        <v>820</v>
      </c>
      <c r="I211">
        <v>35</v>
      </c>
      <c r="J211">
        <v>0</v>
      </c>
      <c r="K211" s="34">
        <v>1</v>
      </c>
      <c r="L211">
        <f>+Tabla3239[[#This Row],[BALANCE INICIAL]]+Tabla3239[[#This Row],[ENTRADAS]]-Tabla3239[[#This Row],[SALIDAS]]</f>
        <v>34</v>
      </c>
      <c r="M211" s="2">
        <v>17.11</v>
      </c>
      <c r="N211" s="2">
        <f>+Tabla3239[[#This Row],[BALANCE INICIAL]]*Tabla3239[[#This Row],[PRECIO]]</f>
        <v>598.85</v>
      </c>
      <c r="O211" s="2">
        <f>+Tabla3239[[#This Row],[ENTRADAS]]*Tabla3239[[#This Row],[PRECIO]]</f>
        <v>0</v>
      </c>
      <c r="P211" s="2">
        <f>+Tabla3239[[#This Row],[SALIDAS]]*Tabla3239[[#This Row],[PRECIO]]</f>
        <v>17.11</v>
      </c>
      <c r="Q211" s="2">
        <f>+Tabla3239[[#This Row],[BALANCE INICIAL2]]+Tabla3239[[#This Row],[ENTRADAS3]]-Tabla3239[[#This Row],[SALIDAS4]]</f>
        <v>581.74</v>
      </c>
    </row>
    <row r="212" spans="1:17">
      <c r="A212" s="13" t="s">
        <v>1141</v>
      </c>
      <c r="B212" s="17" t="s">
        <v>1142</v>
      </c>
      <c r="C212" s="49" t="s">
        <v>1143</v>
      </c>
      <c r="D212" t="s">
        <v>1071</v>
      </c>
      <c r="E212" t="s">
        <v>1060</v>
      </c>
      <c r="F212" s="55" t="s">
        <v>1345</v>
      </c>
      <c r="G212" s="55"/>
      <c r="H212" s="9" t="s">
        <v>820</v>
      </c>
      <c r="I212">
        <v>0</v>
      </c>
      <c r="J212">
        <v>0</v>
      </c>
      <c r="K212" s="34">
        <v>0</v>
      </c>
      <c r="L212">
        <f>+Tabla3239[[#This Row],[BALANCE INICIAL]]+Tabla3239[[#This Row],[ENTRADAS]]-Tabla3239[[#This Row],[SALIDAS]]</f>
        <v>0</v>
      </c>
      <c r="M212" s="2">
        <v>300</v>
      </c>
      <c r="N212" s="2">
        <f>+Tabla3239[[#This Row],[BALANCE INICIAL]]*Tabla3239[[#This Row],[PRECIO]]</f>
        <v>0</v>
      </c>
      <c r="O212" s="2">
        <f>+Tabla3239[[#This Row],[ENTRADAS]]*Tabla3239[[#This Row],[PRECIO]]</f>
        <v>0</v>
      </c>
      <c r="P212" s="2">
        <f>+Tabla3239[[#This Row],[SALIDAS]]*Tabla3239[[#This Row],[PRECIO]]</f>
        <v>0</v>
      </c>
      <c r="Q212" s="2">
        <f>+Tabla3239[[#This Row],[BALANCE INICIAL2]]+Tabla3239[[#This Row],[ENTRADAS3]]-Tabla3239[[#This Row],[SALIDAS4]]</f>
        <v>0</v>
      </c>
    </row>
    <row r="213" spans="1:17">
      <c r="A213" s="9" t="s">
        <v>59</v>
      </c>
      <c r="B213" s="17" t="s">
        <v>880</v>
      </c>
      <c r="C213" s="50" t="s">
        <v>107</v>
      </c>
      <c r="D213" t="s">
        <v>679</v>
      </c>
      <c r="F213" s="55" t="s">
        <v>1345</v>
      </c>
      <c r="G213" s="55"/>
      <c r="H213" s="9" t="s">
        <v>820</v>
      </c>
      <c r="I213">
        <v>6</v>
      </c>
      <c r="J213">
        <v>0</v>
      </c>
      <c r="K213" s="34">
        <v>0</v>
      </c>
      <c r="L213">
        <f>+Tabla3239[[#This Row],[BALANCE INICIAL]]+Tabla3239[[#This Row],[ENTRADAS]]-Tabla3239[[#This Row],[SALIDAS]]</f>
        <v>6</v>
      </c>
      <c r="M213" s="2">
        <v>500</v>
      </c>
      <c r="N213" s="2">
        <f>+Tabla3239[[#This Row],[BALANCE INICIAL]]*Tabla3239[[#This Row],[PRECIO]]</f>
        <v>3000</v>
      </c>
      <c r="O213" s="2">
        <f>+Tabla3239[[#This Row],[ENTRADAS]]*Tabla3239[[#This Row],[PRECIO]]</f>
        <v>0</v>
      </c>
      <c r="P213" s="2">
        <f>+Tabla3239[[#This Row],[SALIDAS]]*Tabla3239[[#This Row],[PRECIO]]</f>
        <v>0</v>
      </c>
      <c r="Q213" s="2">
        <f>+Tabla3239[[#This Row],[BALANCE INICIAL2]]+Tabla3239[[#This Row],[ENTRADAS3]]-Tabla3239[[#This Row],[SALIDAS4]]</f>
        <v>3000</v>
      </c>
    </row>
    <row r="214" spans="1:17">
      <c r="A214" s="9" t="s">
        <v>1159</v>
      </c>
      <c r="B214" s="17" t="s">
        <v>1160</v>
      </c>
      <c r="C214" s="50" t="s">
        <v>1161</v>
      </c>
      <c r="D214" t="s">
        <v>1584</v>
      </c>
      <c r="F214" s="55" t="s">
        <v>1345</v>
      </c>
      <c r="G214" s="55"/>
      <c r="H214" s="9" t="s">
        <v>820</v>
      </c>
      <c r="I214">
        <v>13</v>
      </c>
      <c r="J214">
        <v>0</v>
      </c>
      <c r="K214" s="34">
        <v>0</v>
      </c>
      <c r="L214">
        <f>+Tabla3239[[#This Row],[BALANCE INICIAL]]+Tabla3239[[#This Row],[ENTRADAS]]-Tabla3239[[#This Row],[SALIDAS]]</f>
        <v>13</v>
      </c>
      <c r="M214" s="2">
        <v>5.42</v>
      </c>
      <c r="N214" s="2">
        <f>+Tabla3239[[#This Row],[BALANCE INICIAL]]*Tabla3239[[#This Row],[PRECIO]]</f>
        <v>70.459999999999994</v>
      </c>
      <c r="O214" s="2">
        <f>+Tabla3239[[#This Row],[ENTRADAS]]*Tabla3239[[#This Row],[PRECIO]]</f>
        <v>0</v>
      </c>
      <c r="P214" s="2">
        <f>+Tabla3239[[#This Row],[SALIDAS]]*Tabla3239[[#This Row],[PRECIO]]</f>
        <v>0</v>
      </c>
      <c r="Q214" s="2">
        <f>+Tabla3239[[#This Row],[BALANCE INICIAL2]]+Tabla3239[[#This Row],[ENTRADAS3]]-Tabla3239[[#This Row],[SALIDAS4]]</f>
        <v>70.459999999999994</v>
      </c>
    </row>
    <row r="215" spans="1:17">
      <c r="A215" s="9" t="s">
        <v>34</v>
      </c>
      <c r="B215" s="17" t="s">
        <v>877</v>
      </c>
      <c r="C215" s="50" t="s">
        <v>80</v>
      </c>
      <c r="D215" t="s">
        <v>463</v>
      </c>
      <c r="F215" s="55" t="s">
        <v>1345</v>
      </c>
      <c r="G215" s="55"/>
      <c r="H215" s="9" t="s">
        <v>820</v>
      </c>
      <c r="I215">
        <v>10</v>
      </c>
      <c r="J215">
        <v>0</v>
      </c>
      <c r="K215" s="34">
        <v>0</v>
      </c>
      <c r="L215">
        <f>+Tabla3239[[#This Row],[BALANCE INICIAL]]+Tabla3239[[#This Row],[ENTRADAS]]-Tabla3239[[#This Row],[SALIDAS]]</f>
        <v>10</v>
      </c>
      <c r="M215" s="2">
        <v>416</v>
      </c>
      <c r="N215" s="2">
        <f>+Tabla3239[[#This Row],[BALANCE INICIAL]]*Tabla3239[[#This Row],[PRECIO]]</f>
        <v>4160</v>
      </c>
      <c r="O215" s="2">
        <f>+Tabla3239[[#This Row],[ENTRADAS]]*Tabla3239[[#This Row],[PRECIO]]</f>
        <v>0</v>
      </c>
      <c r="P215" s="2">
        <f>+Tabla3239[[#This Row],[SALIDAS]]*Tabla3239[[#This Row],[PRECIO]]</f>
        <v>0</v>
      </c>
      <c r="Q215" s="2">
        <f>+Tabla3239[[#This Row],[BALANCE INICIAL2]]+Tabla3239[[#This Row],[ENTRADAS3]]-Tabla3239[[#This Row],[SALIDAS4]]</f>
        <v>4160</v>
      </c>
    </row>
    <row r="216" spans="1:17">
      <c r="A216" s="9" t="s">
        <v>34</v>
      </c>
      <c r="B216" s="47" t="s">
        <v>877</v>
      </c>
      <c r="C216" s="50" t="s">
        <v>80</v>
      </c>
      <c r="D216" t="s">
        <v>987</v>
      </c>
      <c r="F216" s="55" t="s">
        <v>1345</v>
      </c>
      <c r="G216" s="55"/>
      <c r="H216" s="9" t="s">
        <v>820</v>
      </c>
      <c r="I216">
        <v>10</v>
      </c>
      <c r="J216">
        <v>0</v>
      </c>
      <c r="K216" s="34">
        <v>2</v>
      </c>
      <c r="L216">
        <f>+Tabla3239[[#This Row],[BALANCE INICIAL]]+Tabla3239[[#This Row],[ENTRADAS]]-Tabla3239[[#This Row],[SALIDAS]]</f>
        <v>8</v>
      </c>
      <c r="M216" s="2">
        <v>2261.25</v>
      </c>
      <c r="N216" s="2">
        <f>+Tabla3239[[#This Row],[BALANCE INICIAL]]*Tabla3239[[#This Row],[PRECIO]]</f>
        <v>22612.5</v>
      </c>
      <c r="O216" s="2">
        <f>+Tabla3239[[#This Row],[ENTRADAS]]*Tabla3239[[#This Row],[PRECIO]]</f>
        <v>0</v>
      </c>
      <c r="P216" s="2">
        <f>+Tabla3239[[#This Row],[SALIDAS]]*Tabla3239[[#This Row],[PRECIO]]</f>
        <v>4522.5</v>
      </c>
      <c r="Q216" s="2">
        <f>+Tabla3239[[#This Row],[BALANCE INICIAL2]]+Tabla3239[[#This Row],[ENTRADAS3]]-Tabla3239[[#This Row],[SALIDAS4]]</f>
        <v>18090</v>
      </c>
    </row>
    <row r="217" spans="1:17">
      <c r="A217" s="9" t="s">
        <v>34</v>
      </c>
      <c r="B217" s="47" t="s">
        <v>877</v>
      </c>
      <c r="C217" s="50" t="s">
        <v>80</v>
      </c>
      <c r="D217" t="s">
        <v>1281</v>
      </c>
      <c r="F217" s="55" t="s">
        <v>1345</v>
      </c>
      <c r="G217" s="55"/>
      <c r="H217" s="9" t="s">
        <v>820</v>
      </c>
      <c r="I217">
        <v>500</v>
      </c>
      <c r="J217">
        <v>0</v>
      </c>
      <c r="K217" s="34">
        <v>0</v>
      </c>
      <c r="L217">
        <f>+Tabla3239[[#This Row],[BALANCE INICIAL]]+Tabla3239[[#This Row],[ENTRADAS]]-Tabla3239[[#This Row],[SALIDAS]]</f>
        <v>500</v>
      </c>
      <c r="M217" s="2">
        <v>12.672000000000001</v>
      </c>
      <c r="N217" s="2">
        <f>+Tabla3239[[#This Row],[BALANCE INICIAL]]*Tabla3239[[#This Row],[PRECIO]]</f>
        <v>6336</v>
      </c>
      <c r="O217" s="2">
        <f>+Tabla3239[[#This Row],[ENTRADAS]]*Tabla3239[[#This Row],[PRECIO]]</f>
        <v>0</v>
      </c>
      <c r="P217" s="2">
        <f>+Tabla3239[[#This Row],[SALIDAS]]*Tabla3239[[#This Row],[PRECIO]]</f>
        <v>0</v>
      </c>
      <c r="Q217" s="2">
        <f>+Tabla3239[[#This Row],[BALANCE INICIAL2]]+Tabla3239[[#This Row],[ENTRADAS3]]-Tabla3239[[#This Row],[SALIDAS4]]</f>
        <v>6336</v>
      </c>
    </row>
    <row r="218" spans="1:17">
      <c r="A218" s="9" t="s">
        <v>34</v>
      </c>
      <c r="B218" s="17" t="s">
        <v>877</v>
      </c>
      <c r="C218" s="50" t="s">
        <v>80</v>
      </c>
      <c r="D218" t="s">
        <v>447</v>
      </c>
      <c r="F218" s="55" t="s">
        <v>1345</v>
      </c>
      <c r="G218" s="55"/>
      <c r="H218" s="9" t="s">
        <v>820</v>
      </c>
      <c r="I218">
        <v>3</v>
      </c>
      <c r="J218">
        <v>0</v>
      </c>
      <c r="K218" s="34">
        <v>3</v>
      </c>
      <c r="L218">
        <f>+Tabla3239[[#This Row],[BALANCE INICIAL]]+Tabla3239[[#This Row],[ENTRADAS]]-Tabla3239[[#This Row],[SALIDAS]]</f>
        <v>0</v>
      </c>
      <c r="M218" s="2">
        <v>1348</v>
      </c>
      <c r="N218" s="2">
        <f>+Tabla3239[[#This Row],[BALANCE INICIAL]]*Tabla3239[[#This Row],[PRECIO]]</f>
        <v>4044</v>
      </c>
      <c r="O218" s="2">
        <f>+Tabla3239[[#This Row],[ENTRADAS]]*Tabla3239[[#This Row],[PRECIO]]</f>
        <v>0</v>
      </c>
      <c r="P218" s="2">
        <f>+Tabla3239[[#This Row],[SALIDAS]]*Tabla3239[[#This Row],[PRECIO]]</f>
        <v>4044</v>
      </c>
      <c r="Q218" s="2">
        <f>+Tabla3239[[#This Row],[BALANCE INICIAL2]]+Tabla3239[[#This Row],[ENTRADAS3]]-Tabla3239[[#This Row],[SALIDAS4]]</f>
        <v>0</v>
      </c>
    </row>
    <row r="219" spans="1:17">
      <c r="A219" s="9" t="s">
        <v>34</v>
      </c>
      <c r="B219" s="17" t="s">
        <v>877</v>
      </c>
      <c r="C219" s="50" t="s">
        <v>80</v>
      </c>
      <c r="D219" t="s">
        <v>448</v>
      </c>
      <c r="F219" s="55" t="s">
        <v>1345</v>
      </c>
      <c r="G219" s="55"/>
      <c r="H219" s="9" t="s">
        <v>820</v>
      </c>
      <c r="I219">
        <v>9</v>
      </c>
      <c r="J219">
        <v>0</v>
      </c>
      <c r="K219" s="34">
        <v>0</v>
      </c>
      <c r="L219">
        <f>+Tabla3239[[#This Row],[BALANCE INICIAL]]+Tabla3239[[#This Row],[ENTRADAS]]-Tabla3239[[#This Row],[SALIDAS]]</f>
        <v>9</v>
      </c>
      <c r="M219" s="2">
        <v>3655</v>
      </c>
      <c r="N219" s="2">
        <f>+Tabla3239[[#This Row],[BALANCE INICIAL]]*Tabla3239[[#This Row],[PRECIO]]</f>
        <v>32895</v>
      </c>
      <c r="O219" s="2">
        <f>+Tabla3239[[#This Row],[ENTRADAS]]*Tabla3239[[#This Row],[PRECIO]]</f>
        <v>0</v>
      </c>
      <c r="P219" s="2">
        <f>+Tabla3239[[#This Row],[SALIDAS]]*Tabla3239[[#This Row],[PRECIO]]</f>
        <v>0</v>
      </c>
      <c r="Q219" s="2">
        <f>+Tabla3239[[#This Row],[BALANCE INICIAL2]]+Tabla3239[[#This Row],[ENTRADAS3]]-Tabla3239[[#This Row],[SALIDAS4]]</f>
        <v>32895</v>
      </c>
    </row>
    <row r="220" spans="1:17">
      <c r="A220" s="9" t="s">
        <v>59</v>
      </c>
      <c r="B220" s="17" t="s">
        <v>880</v>
      </c>
      <c r="C220" s="50" t="s">
        <v>107</v>
      </c>
      <c r="D220" t="s">
        <v>680</v>
      </c>
      <c r="F220" s="55" t="s">
        <v>1345</v>
      </c>
      <c r="G220" s="55"/>
      <c r="H220" s="9" t="s">
        <v>820</v>
      </c>
      <c r="I220">
        <v>2</v>
      </c>
      <c r="J220">
        <v>0</v>
      </c>
      <c r="K220" s="34">
        <v>0</v>
      </c>
      <c r="L220">
        <f>+Tabla3239[[#This Row],[BALANCE INICIAL]]+Tabla3239[[#This Row],[ENTRADAS]]-Tabla3239[[#This Row],[SALIDAS]]</f>
        <v>2</v>
      </c>
      <c r="M220" s="2">
        <v>265</v>
      </c>
      <c r="N220" s="2">
        <f>+Tabla3239[[#This Row],[BALANCE INICIAL]]*Tabla3239[[#This Row],[PRECIO]]</f>
        <v>530</v>
      </c>
      <c r="O220" s="2">
        <f>+Tabla3239[[#This Row],[ENTRADAS]]*Tabla3239[[#This Row],[PRECIO]]</f>
        <v>0</v>
      </c>
      <c r="P220" s="2">
        <f>+Tabla3239[[#This Row],[SALIDAS]]*Tabla3239[[#This Row],[PRECIO]]</f>
        <v>0</v>
      </c>
      <c r="Q220" s="2">
        <f>+Tabla3239[[#This Row],[BALANCE INICIAL2]]+Tabla3239[[#This Row],[ENTRADAS3]]-Tabla3239[[#This Row],[SALIDAS4]]</f>
        <v>530</v>
      </c>
    </row>
    <row r="221" spans="1:17">
      <c r="A221" s="9" t="s">
        <v>59</v>
      </c>
      <c r="B221" s="17" t="s">
        <v>880</v>
      </c>
      <c r="C221" s="50" t="s">
        <v>107</v>
      </c>
      <c r="D221" t="s">
        <v>681</v>
      </c>
      <c r="F221" s="55" t="s">
        <v>1345</v>
      </c>
      <c r="G221" s="55"/>
      <c r="H221" s="9" t="s">
        <v>820</v>
      </c>
      <c r="I221">
        <v>5</v>
      </c>
      <c r="J221">
        <v>0</v>
      </c>
      <c r="K221" s="34">
        <v>0</v>
      </c>
      <c r="L221">
        <f>+Tabla3239[[#This Row],[BALANCE INICIAL]]+Tabla3239[[#This Row],[ENTRADAS]]-Tabla3239[[#This Row],[SALIDAS]]</f>
        <v>5</v>
      </c>
      <c r="M221" s="2">
        <v>390</v>
      </c>
      <c r="N221" s="2">
        <f>+Tabla3239[[#This Row],[BALANCE INICIAL]]*Tabla3239[[#This Row],[PRECIO]]</f>
        <v>1950</v>
      </c>
      <c r="O221" s="2">
        <f>+Tabla3239[[#This Row],[ENTRADAS]]*Tabla3239[[#This Row],[PRECIO]]</f>
        <v>0</v>
      </c>
      <c r="P221" s="2">
        <f>+Tabla3239[[#This Row],[SALIDAS]]*Tabla3239[[#This Row],[PRECIO]]</f>
        <v>0</v>
      </c>
      <c r="Q221" s="2">
        <f>+Tabla3239[[#This Row],[BALANCE INICIAL2]]+Tabla3239[[#This Row],[ENTRADAS3]]-Tabla3239[[#This Row],[SALIDAS4]]</f>
        <v>1950</v>
      </c>
    </row>
    <row r="222" spans="1:17">
      <c r="A222" s="9" t="s">
        <v>59</v>
      </c>
      <c r="B222" s="17" t="s">
        <v>880</v>
      </c>
      <c r="C222" s="50" t="s">
        <v>107</v>
      </c>
      <c r="D222" t="s">
        <v>682</v>
      </c>
      <c r="F222" s="55" t="s">
        <v>1345</v>
      </c>
      <c r="G222" s="55"/>
      <c r="H222" s="9" t="s">
        <v>820</v>
      </c>
      <c r="I222">
        <v>1</v>
      </c>
      <c r="J222">
        <v>0</v>
      </c>
      <c r="K222" s="34">
        <v>0</v>
      </c>
      <c r="L222">
        <f>+Tabla3239[[#This Row],[BALANCE INICIAL]]+Tabla3239[[#This Row],[ENTRADAS]]-Tabla3239[[#This Row],[SALIDAS]]</f>
        <v>1</v>
      </c>
      <c r="M222" s="2">
        <v>333.98</v>
      </c>
      <c r="N222" s="2">
        <f>+Tabla3239[[#This Row],[BALANCE INICIAL]]*Tabla3239[[#This Row],[PRECIO]]</f>
        <v>333.98</v>
      </c>
      <c r="O222" s="2">
        <f>+Tabla3239[[#This Row],[ENTRADAS]]*Tabla3239[[#This Row],[PRECIO]]</f>
        <v>0</v>
      </c>
      <c r="P222" s="2">
        <f>+Tabla3239[[#This Row],[SALIDAS]]*Tabla3239[[#This Row],[PRECIO]]</f>
        <v>0</v>
      </c>
      <c r="Q222" s="2">
        <f>+Tabla3239[[#This Row],[BALANCE INICIAL2]]+Tabla3239[[#This Row],[ENTRADAS3]]-Tabla3239[[#This Row],[SALIDAS4]]</f>
        <v>333.98</v>
      </c>
    </row>
    <row r="223" spans="1:17">
      <c r="A223" s="9" t="s">
        <v>59</v>
      </c>
      <c r="B223" s="17" t="s">
        <v>880</v>
      </c>
      <c r="C223" s="50" t="s">
        <v>107</v>
      </c>
      <c r="D223" t="s">
        <v>683</v>
      </c>
      <c r="F223" s="55" t="s">
        <v>1345</v>
      </c>
      <c r="G223" s="55"/>
      <c r="H223" s="9" t="s">
        <v>820</v>
      </c>
      <c r="I223">
        <v>9</v>
      </c>
      <c r="J223">
        <v>0</v>
      </c>
      <c r="K223" s="34">
        <v>0</v>
      </c>
      <c r="L223">
        <f>+Tabla3239[[#This Row],[BALANCE INICIAL]]+Tabla3239[[#This Row],[ENTRADAS]]-Tabla3239[[#This Row],[SALIDAS]]</f>
        <v>9</v>
      </c>
      <c r="M223" s="2">
        <v>295</v>
      </c>
      <c r="N223" s="2">
        <f>+Tabla3239[[#This Row],[BALANCE INICIAL]]*Tabla3239[[#This Row],[PRECIO]]</f>
        <v>2655</v>
      </c>
      <c r="O223" s="2">
        <f>+Tabla3239[[#This Row],[ENTRADAS]]*Tabla3239[[#This Row],[PRECIO]]</f>
        <v>0</v>
      </c>
      <c r="P223" s="2">
        <f>+Tabla3239[[#This Row],[SALIDAS]]*Tabla3239[[#This Row],[PRECIO]]</f>
        <v>0</v>
      </c>
      <c r="Q223" s="2">
        <f>+Tabla3239[[#This Row],[BALANCE INICIAL2]]+Tabla3239[[#This Row],[ENTRADAS3]]-Tabla3239[[#This Row],[SALIDAS4]]</f>
        <v>2655</v>
      </c>
    </row>
    <row r="224" spans="1:17">
      <c r="A224" s="9" t="s">
        <v>59</v>
      </c>
      <c r="B224" s="17" t="s">
        <v>880</v>
      </c>
      <c r="C224" s="50" t="s">
        <v>107</v>
      </c>
      <c r="D224" t="s">
        <v>684</v>
      </c>
      <c r="F224" s="55" t="s">
        <v>1345</v>
      </c>
      <c r="G224" s="55"/>
      <c r="H224" s="9" t="s">
        <v>820</v>
      </c>
      <c r="I224">
        <v>11</v>
      </c>
      <c r="J224">
        <v>0</v>
      </c>
      <c r="K224" s="34">
        <v>0</v>
      </c>
      <c r="L224">
        <f>+Tabla3239[[#This Row],[BALANCE INICIAL]]+Tabla3239[[#This Row],[ENTRADAS]]-Tabla3239[[#This Row],[SALIDAS]]</f>
        <v>11</v>
      </c>
      <c r="M224" s="2">
        <v>750.5</v>
      </c>
      <c r="N224" s="2">
        <f>+Tabla3239[[#This Row],[BALANCE INICIAL]]*Tabla3239[[#This Row],[PRECIO]]</f>
        <v>8255.5</v>
      </c>
      <c r="O224" s="2">
        <f>+Tabla3239[[#This Row],[ENTRADAS]]*Tabla3239[[#This Row],[PRECIO]]</f>
        <v>0</v>
      </c>
      <c r="P224" s="2">
        <f>+Tabla3239[[#This Row],[SALIDAS]]*Tabla3239[[#This Row],[PRECIO]]</f>
        <v>0</v>
      </c>
      <c r="Q224" s="2">
        <f>+Tabla3239[[#This Row],[BALANCE INICIAL2]]+Tabla3239[[#This Row],[ENTRADAS3]]-Tabla3239[[#This Row],[SALIDAS4]]</f>
        <v>8255.5</v>
      </c>
    </row>
    <row r="225" spans="1:17">
      <c r="A225" s="9" t="s">
        <v>59</v>
      </c>
      <c r="B225" s="17" t="s">
        <v>880</v>
      </c>
      <c r="C225" s="50" t="s">
        <v>107</v>
      </c>
      <c r="D225" t="s">
        <v>685</v>
      </c>
      <c r="F225" s="55" t="s">
        <v>1345</v>
      </c>
      <c r="G225" s="55"/>
      <c r="H225" s="9" t="s">
        <v>820</v>
      </c>
      <c r="I225">
        <v>907</v>
      </c>
      <c r="J225">
        <v>0</v>
      </c>
      <c r="K225" s="34">
        <v>0</v>
      </c>
      <c r="L225">
        <f>+Tabla3239[[#This Row],[BALANCE INICIAL]]+Tabla3239[[#This Row],[ENTRADAS]]-Tabla3239[[#This Row],[SALIDAS]]</f>
        <v>907</v>
      </c>
      <c r="M225" s="2">
        <v>50</v>
      </c>
      <c r="N225" s="2">
        <f>+Tabla3239[[#This Row],[BALANCE INICIAL]]*Tabla3239[[#This Row],[PRECIO]]</f>
        <v>45350</v>
      </c>
      <c r="O225" s="2">
        <f>+Tabla3239[[#This Row],[ENTRADAS]]*Tabla3239[[#This Row],[PRECIO]]</f>
        <v>0</v>
      </c>
      <c r="P225" s="2">
        <f>+Tabla3239[[#This Row],[SALIDAS]]*Tabla3239[[#This Row],[PRECIO]]</f>
        <v>0</v>
      </c>
      <c r="Q225" s="2">
        <f>+Tabla3239[[#This Row],[BALANCE INICIAL2]]+Tabla3239[[#This Row],[ENTRADAS3]]-Tabla3239[[#This Row],[SALIDAS4]]</f>
        <v>45350</v>
      </c>
    </row>
    <row r="226" spans="1:17" ht="15" customHeight="1">
      <c r="A226" s="9" t="s">
        <v>59</v>
      </c>
      <c r="B226" s="17" t="s">
        <v>880</v>
      </c>
      <c r="C226" s="50" t="s">
        <v>107</v>
      </c>
      <c r="D226" t="s">
        <v>686</v>
      </c>
      <c r="F226" s="55" t="s">
        <v>1345</v>
      </c>
      <c r="G226" s="55"/>
      <c r="H226" s="9" t="s">
        <v>820</v>
      </c>
      <c r="I226">
        <v>31</v>
      </c>
      <c r="J226">
        <v>0</v>
      </c>
      <c r="K226" s="34">
        <v>0</v>
      </c>
      <c r="L226">
        <f>+Tabla3239[[#This Row],[BALANCE INICIAL]]+Tabla3239[[#This Row],[ENTRADAS]]-Tabla3239[[#This Row],[SALIDAS]]</f>
        <v>31</v>
      </c>
      <c r="M226" s="2">
        <v>600</v>
      </c>
      <c r="N226" s="2">
        <f>+Tabla3239[[#This Row],[BALANCE INICIAL]]*Tabla3239[[#This Row],[PRECIO]]</f>
        <v>18600</v>
      </c>
      <c r="O226" s="2">
        <f>+Tabla3239[[#This Row],[ENTRADAS]]*Tabla3239[[#This Row],[PRECIO]]</f>
        <v>0</v>
      </c>
      <c r="P226" s="2">
        <f>+Tabla3239[[#This Row],[SALIDAS]]*Tabla3239[[#This Row],[PRECIO]]</f>
        <v>0</v>
      </c>
      <c r="Q226" s="2">
        <f>+Tabla3239[[#This Row],[BALANCE INICIAL2]]+Tabla3239[[#This Row],[ENTRADAS3]]-Tabla3239[[#This Row],[SALIDAS4]]</f>
        <v>18600</v>
      </c>
    </row>
    <row r="227" spans="1:17" ht="15" customHeight="1">
      <c r="A227" s="9" t="s">
        <v>59</v>
      </c>
      <c r="B227" s="17" t="s">
        <v>880</v>
      </c>
      <c r="C227" s="50" t="s">
        <v>107</v>
      </c>
      <c r="D227" t="s">
        <v>687</v>
      </c>
      <c r="F227" s="55" t="s">
        <v>1345</v>
      </c>
      <c r="G227" s="55"/>
      <c r="H227" s="9" t="s">
        <v>820</v>
      </c>
      <c r="I227">
        <v>9</v>
      </c>
      <c r="J227">
        <v>0</v>
      </c>
      <c r="K227" s="34">
        <v>0</v>
      </c>
      <c r="L227">
        <f>+Tabla3239[[#This Row],[BALANCE INICIAL]]+Tabla3239[[#This Row],[ENTRADAS]]-Tabla3239[[#This Row],[SALIDAS]]</f>
        <v>9</v>
      </c>
      <c r="M227" s="2">
        <v>949.99</v>
      </c>
      <c r="N227" s="2">
        <f>+Tabla3239[[#This Row],[BALANCE INICIAL]]*Tabla3239[[#This Row],[PRECIO]]</f>
        <v>8549.91</v>
      </c>
      <c r="O227" s="2">
        <f>+Tabla3239[[#This Row],[ENTRADAS]]*Tabla3239[[#This Row],[PRECIO]]</f>
        <v>0</v>
      </c>
      <c r="P227" s="2">
        <f>+Tabla3239[[#This Row],[SALIDAS]]*Tabla3239[[#This Row],[PRECIO]]</f>
        <v>0</v>
      </c>
      <c r="Q227" s="2">
        <f>+Tabla3239[[#This Row],[BALANCE INICIAL2]]+Tabla3239[[#This Row],[ENTRADAS3]]-Tabla3239[[#This Row],[SALIDAS4]]</f>
        <v>8549.91</v>
      </c>
    </row>
    <row r="228" spans="1:17" ht="15" customHeight="1">
      <c r="A228" s="9" t="s">
        <v>59</v>
      </c>
      <c r="B228" s="17" t="s">
        <v>880</v>
      </c>
      <c r="C228" s="50" t="s">
        <v>107</v>
      </c>
      <c r="D228" t="s">
        <v>688</v>
      </c>
      <c r="F228" s="55" t="s">
        <v>1345</v>
      </c>
      <c r="G228" s="55"/>
      <c r="H228" s="9" t="s">
        <v>820</v>
      </c>
      <c r="I228">
        <v>59</v>
      </c>
      <c r="J228">
        <v>0</v>
      </c>
      <c r="K228" s="34">
        <v>0</v>
      </c>
      <c r="L228">
        <f>+Tabla3239[[#This Row],[BALANCE INICIAL]]+Tabla3239[[#This Row],[ENTRADAS]]-Tabla3239[[#This Row],[SALIDAS]]</f>
        <v>59</v>
      </c>
      <c r="M228" s="2">
        <v>850</v>
      </c>
      <c r="N228" s="2">
        <f>+Tabla3239[[#This Row],[BALANCE INICIAL]]*Tabla3239[[#This Row],[PRECIO]]</f>
        <v>50150</v>
      </c>
      <c r="O228" s="2">
        <f>+Tabla3239[[#This Row],[ENTRADAS]]*Tabla3239[[#This Row],[PRECIO]]</f>
        <v>0</v>
      </c>
      <c r="P228" s="2">
        <f>+Tabla3239[[#This Row],[SALIDAS]]*Tabla3239[[#This Row],[PRECIO]]</f>
        <v>0</v>
      </c>
      <c r="Q228" s="2">
        <f>+Tabla3239[[#This Row],[BALANCE INICIAL2]]+Tabla3239[[#This Row],[ENTRADAS3]]-Tabla3239[[#This Row],[SALIDAS4]]</f>
        <v>50150</v>
      </c>
    </row>
    <row r="229" spans="1:17" ht="15" customHeight="1">
      <c r="A229" s="9" t="s">
        <v>59</v>
      </c>
      <c r="B229" s="47" t="s">
        <v>880</v>
      </c>
      <c r="C229" s="50" t="s">
        <v>107</v>
      </c>
      <c r="D229" t="s">
        <v>760</v>
      </c>
      <c r="F229" s="55" t="s">
        <v>1345</v>
      </c>
      <c r="G229" s="55"/>
      <c r="H229" s="9" t="s">
        <v>820</v>
      </c>
      <c r="I229">
        <v>13</v>
      </c>
      <c r="J229">
        <v>0</v>
      </c>
      <c r="K229" s="34">
        <v>0</v>
      </c>
      <c r="L229">
        <f>+Tabla3239[[#This Row],[BALANCE INICIAL]]+Tabla3239[[#This Row],[ENTRADAS]]-Tabla3239[[#This Row],[SALIDAS]]</f>
        <v>13</v>
      </c>
      <c r="M229" s="2">
        <v>190</v>
      </c>
      <c r="N229" s="2">
        <f>+Tabla3239[[#This Row],[BALANCE INICIAL]]*Tabla3239[[#This Row],[PRECIO]]</f>
        <v>2470</v>
      </c>
      <c r="O229" s="2">
        <f>+Tabla3239[[#This Row],[ENTRADAS]]*Tabla3239[[#This Row],[PRECIO]]</f>
        <v>0</v>
      </c>
      <c r="P229" s="2">
        <f>+Tabla3239[[#This Row],[SALIDAS]]*Tabla3239[[#This Row],[PRECIO]]</f>
        <v>0</v>
      </c>
      <c r="Q229" s="2">
        <f>+Tabla3239[[#This Row],[BALANCE INICIAL2]]+Tabla3239[[#This Row],[ENTRADAS3]]-Tabla3239[[#This Row],[SALIDAS4]]</f>
        <v>2470</v>
      </c>
    </row>
    <row r="230" spans="1:17">
      <c r="A230" s="9" t="s">
        <v>59</v>
      </c>
      <c r="B230" s="17" t="s">
        <v>880</v>
      </c>
      <c r="C230" s="50" t="s">
        <v>107</v>
      </c>
      <c r="D230" t="s">
        <v>1406</v>
      </c>
      <c r="F230" s="55" t="s">
        <v>1345</v>
      </c>
      <c r="G230" s="55"/>
      <c r="H230" s="9" t="s">
        <v>820</v>
      </c>
      <c r="I230">
        <v>26</v>
      </c>
      <c r="J230">
        <v>0</v>
      </c>
      <c r="K230" s="34">
        <v>0</v>
      </c>
      <c r="L230">
        <f>+Tabla3239[[#This Row],[BALANCE INICIAL]]+Tabla3239[[#This Row],[ENTRADAS]]-Tabla3239[[#This Row],[SALIDAS]]</f>
        <v>26</v>
      </c>
      <c r="M230" s="2">
        <v>90</v>
      </c>
      <c r="N230" s="2">
        <f>+Tabla3239[[#This Row],[BALANCE INICIAL]]*Tabla3239[[#This Row],[PRECIO]]</f>
        <v>2340</v>
      </c>
      <c r="O230" s="2">
        <f>+Tabla3239[[#This Row],[ENTRADAS]]*Tabla3239[[#This Row],[PRECIO]]</f>
        <v>0</v>
      </c>
      <c r="P230" s="2">
        <f>+Tabla3239[[#This Row],[SALIDAS]]*Tabla3239[[#This Row],[PRECIO]]</f>
        <v>0</v>
      </c>
      <c r="Q230" s="2">
        <f>+Tabla3239[[#This Row],[BALANCE INICIAL2]]+Tabla3239[[#This Row],[ENTRADAS3]]-Tabla3239[[#This Row],[SALIDAS4]]</f>
        <v>2340</v>
      </c>
    </row>
    <row r="231" spans="1:17">
      <c r="A231" s="9" t="s">
        <v>26</v>
      </c>
      <c r="B231" s="47" t="s">
        <v>887</v>
      </c>
      <c r="C231" s="50" t="s">
        <v>70</v>
      </c>
      <c r="D231" t="s">
        <v>1277</v>
      </c>
      <c r="F231" s="55" t="s">
        <v>1345</v>
      </c>
      <c r="G231" s="55"/>
      <c r="H231" s="9" t="s">
        <v>820</v>
      </c>
      <c r="I231">
        <v>1</v>
      </c>
      <c r="J231">
        <v>0</v>
      </c>
      <c r="K231" s="34">
        <v>0</v>
      </c>
      <c r="L231">
        <f>+Tabla3239[[#This Row],[BALANCE INICIAL]]+Tabla3239[[#This Row],[ENTRADAS]]-Tabla3239[[#This Row],[SALIDAS]]</f>
        <v>1</v>
      </c>
      <c r="M231" s="2">
        <v>39000</v>
      </c>
      <c r="N231" s="2">
        <f>+Tabla3239[[#This Row],[BALANCE INICIAL]]*Tabla3239[[#This Row],[PRECIO]]</f>
        <v>39000</v>
      </c>
      <c r="O231" s="2">
        <f>+Tabla3239[[#This Row],[ENTRADAS]]*Tabla3239[[#This Row],[PRECIO]]</f>
        <v>0</v>
      </c>
      <c r="P231" s="2">
        <f>+Tabla3239[[#This Row],[SALIDAS]]*Tabla3239[[#This Row],[PRECIO]]</f>
        <v>0</v>
      </c>
      <c r="Q231" s="2">
        <f>+Tabla3239[[#This Row],[BALANCE INICIAL2]]+Tabla3239[[#This Row],[ENTRADAS3]]-Tabla3239[[#This Row],[SALIDAS4]]</f>
        <v>39000</v>
      </c>
    </row>
    <row r="232" spans="1:17">
      <c r="A232" s="35" t="s">
        <v>27</v>
      </c>
      <c r="B232" s="17" t="s">
        <v>889</v>
      </c>
      <c r="C232" s="51" t="s">
        <v>1139</v>
      </c>
      <c r="D232" t="s">
        <v>1278</v>
      </c>
      <c r="F232" s="55" t="s">
        <v>1345</v>
      </c>
      <c r="G232" s="55"/>
      <c r="H232" s="9" t="s">
        <v>820</v>
      </c>
      <c r="I232">
        <v>800</v>
      </c>
      <c r="J232">
        <v>0</v>
      </c>
      <c r="K232" s="34">
        <v>0</v>
      </c>
      <c r="L232">
        <f>+Tabla3239[[#This Row],[BALANCE INICIAL]]+Tabla3239[[#This Row],[ENTRADAS]]-Tabla3239[[#This Row],[SALIDAS]]</f>
        <v>800</v>
      </c>
      <c r="M232" s="2">
        <v>107.25</v>
      </c>
      <c r="N232" s="2">
        <f>+Tabla3239[[#This Row],[BALANCE INICIAL]]*Tabla3239[[#This Row],[PRECIO]]</f>
        <v>85800</v>
      </c>
      <c r="O232" s="2">
        <f>+Tabla3239[[#This Row],[ENTRADAS]]*Tabla3239[[#This Row],[PRECIO]]</f>
        <v>0</v>
      </c>
      <c r="P232" s="2">
        <f>+Tabla3239[[#This Row],[SALIDAS]]*Tabla3239[[#This Row],[PRECIO]]</f>
        <v>0</v>
      </c>
      <c r="Q232" s="2">
        <f>+Tabla3239[[#This Row],[BALANCE INICIAL2]]+Tabla3239[[#This Row],[ENTRADAS3]]-Tabla3239[[#This Row],[SALIDAS4]]</f>
        <v>85800</v>
      </c>
    </row>
    <row r="233" spans="1:17">
      <c r="A233" s="9" t="s">
        <v>29</v>
      </c>
      <c r="B233" s="47" t="s">
        <v>878</v>
      </c>
      <c r="C233" s="50" t="s">
        <v>102</v>
      </c>
      <c r="D233" t="s">
        <v>1279</v>
      </c>
      <c r="F233" s="55" t="s">
        <v>1345</v>
      </c>
      <c r="G233" s="55"/>
      <c r="H233" s="9" t="s">
        <v>865</v>
      </c>
      <c r="I233">
        <v>2</v>
      </c>
      <c r="J233">
        <v>0</v>
      </c>
      <c r="K233" s="34">
        <v>0</v>
      </c>
      <c r="L233">
        <f>+Tabla3239[[#This Row],[BALANCE INICIAL]]+Tabla3239[[#This Row],[ENTRADAS]]-Tabla3239[[#This Row],[SALIDAS]]</f>
        <v>2</v>
      </c>
      <c r="M233" s="2">
        <v>361.86</v>
      </c>
      <c r="N233" s="2">
        <f>+Tabla3239[[#This Row],[BALANCE INICIAL]]*Tabla3239[[#This Row],[PRECIO]]</f>
        <v>723.72</v>
      </c>
      <c r="O233" s="2">
        <f>+Tabla3239[[#This Row],[ENTRADAS]]*Tabla3239[[#This Row],[PRECIO]]</f>
        <v>0</v>
      </c>
      <c r="P233" s="2">
        <f>+Tabla3239[[#This Row],[SALIDAS]]*Tabla3239[[#This Row],[PRECIO]]</f>
        <v>0</v>
      </c>
      <c r="Q233" s="2">
        <f>+Tabla3239[[#This Row],[BALANCE INICIAL2]]+Tabla3239[[#This Row],[ENTRADAS3]]-Tabla3239[[#This Row],[SALIDAS4]]</f>
        <v>723.72</v>
      </c>
    </row>
    <row r="234" spans="1:17" ht="17.25" customHeight="1">
      <c r="A234" s="39" t="s">
        <v>27</v>
      </c>
      <c r="B234" s="40" t="s">
        <v>889</v>
      </c>
      <c r="C234" s="52" t="s">
        <v>1139</v>
      </c>
      <c r="D234" t="s">
        <v>1362</v>
      </c>
      <c r="F234" s="55" t="s">
        <v>1345</v>
      </c>
      <c r="G234" s="55"/>
      <c r="H234" s="9" t="s">
        <v>820</v>
      </c>
      <c r="I234">
        <v>500</v>
      </c>
      <c r="J234">
        <v>0</v>
      </c>
      <c r="K234" s="34">
        <v>0</v>
      </c>
      <c r="L234">
        <f>+Tabla3239[[#This Row],[BALANCE INICIAL]]+Tabla3239[[#This Row],[ENTRADAS]]-Tabla3239[[#This Row],[SALIDAS]]</f>
        <v>500</v>
      </c>
      <c r="M234" s="2">
        <v>58</v>
      </c>
      <c r="N234" s="2">
        <f>+Tabla3239[[#This Row],[BALANCE INICIAL]]*Tabla3239[[#This Row],[PRECIO]]</f>
        <v>29000</v>
      </c>
      <c r="O234" s="2">
        <f>+Tabla3239[[#This Row],[ENTRADAS]]*Tabla3239[[#This Row],[PRECIO]]</f>
        <v>0</v>
      </c>
      <c r="P234" s="2">
        <f>+Tabla3239[[#This Row],[SALIDAS]]*Tabla3239[[#This Row],[PRECIO]]</f>
        <v>0</v>
      </c>
      <c r="Q234" s="2">
        <f>+Tabla3239[[#This Row],[BALANCE INICIAL2]]+Tabla3239[[#This Row],[ENTRADAS3]]-Tabla3239[[#This Row],[SALIDAS4]]</f>
        <v>29000</v>
      </c>
    </row>
    <row r="235" spans="1:17" ht="16.5" customHeight="1">
      <c r="A235" s="9" t="s">
        <v>33</v>
      </c>
      <c r="B235" s="47" t="s">
        <v>879</v>
      </c>
      <c r="C235" s="50" t="s">
        <v>106</v>
      </c>
      <c r="D235" t="s">
        <v>1610</v>
      </c>
      <c r="F235" s="55" t="s">
        <v>1345</v>
      </c>
      <c r="G235" s="55"/>
      <c r="H235" s="9" t="s">
        <v>825</v>
      </c>
      <c r="I235">
        <v>67</v>
      </c>
      <c r="J235">
        <v>0</v>
      </c>
      <c r="K235" s="34">
        <v>6</v>
      </c>
      <c r="L235">
        <f>+Tabla3239[[#This Row],[BALANCE INICIAL]]+Tabla3239[[#This Row],[ENTRADAS]]-Tabla3239[[#This Row],[SALIDAS]]</f>
        <v>61</v>
      </c>
      <c r="M235" s="2">
        <v>80</v>
      </c>
      <c r="N235" s="2">
        <f>+Tabla3239[[#This Row],[BALANCE INICIAL]]*Tabla3239[[#This Row],[PRECIO]]</f>
        <v>5360</v>
      </c>
      <c r="O235" s="2">
        <f>+Tabla3239[[#This Row],[ENTRADAS]]*Tabla3239[[#This Row],[PRECIO]]</f>
        <v>0</v>
      </c>
      <c r="P235" s="2">
        <f>+Tabla3239[[#This Row],[SALIDAS]]*Tabla3239[[#This Row],[PRECIO]]</f>
        <v>480</v>
      </c>
      <c r="Q235" s="2">
        <f>+Tabla3239[[#This Row],[BALANCE INICIAL2]]+Tabla3239[[#This Row],[ENTRADAS3]]-Tabla3239[[#This Row],[SALIDAS4]]</f>
        <v>4880</v>
      </c>
    </row>
    <row r="236" spans="1:17">
      <c r="A236" s="9" t="s">
        <v>1130</v>
      </c>
      <c r="B236" s="17" t="s">
        <v>894</v>
      </c>
      <c r="C236" s="50" t="s">
        <v>1131</v>
      </c>
      <c r="D236" t="s">
        <v>690</v>
      </c>
      <c r="F236" s="55" t="s">
        <v>1345</v>
      </c>
      <c r="G236" s="55"/>
      <c r="H236" s="9" t="s">
        <v>820</v>
      </c>
      <c r="I236">
        <v>16</v>
      </c>
      <c r="J236">
        <v>0</v>
      </c>
      <c r="K236" s="34">
        <v>0</v>
      </c>
      <c r="L236">
        <f>+Tabla3239[[#This Row],[BALANCE INICIAL]]+Tabla3239[[#This Row],[ENTRADAS]]-Tabla3239[[#This Row],[SALIDAS]]</f>
        <v>16</v>
      </c>
      <c r="M236" s="2">
        <v>400</v>
      </c>
      <c r="N236" s="2">
        <f>+Tabla3239[[#This Row],[BALANCE INICIAL]]*Tabla3239[[#This Row],[PRECIO]]</f>
        <v>6400</v>
      </c>
      <c r="O236" s="2">
        <f>+Tabla3239[[#This Row],[ENTRADAS]]*Tabla3239[[#This Row],[PRECIO]]</f>
        <v>0</v>
      </c>
      <c r="P236" s="2">
        <f>+Tabla3239[[#This Row],[SALIDAS]]*Tabla3239[[#This Row],[PRECIO]]</f>
        <v>0</v>
      </c>
      <c r="Q236" s="2">
        <f>+Tabla3239[[#This Row],[BALANCE INICIAL2]]+Tabla3239[[#This Row],[ENTRADAS3]]-Tabla3239[[#This Row],[SALIDAS4]]</f>
        <v>6400</v>
      </c>
    </row>
    <row r="237" spans="1:17" ht="15" customHeight="1">
      <c r="A237" s="13" t="s">
        <v>1141</v>
      </c>
      <c r="B237" s="17" t="s">
        <v>1142</v>
      </c>
      <c r="C237" s="49" t="s">
        <v>1143</v>
      </c>
      <c r="D237" t="s">
        <v>1072</v>
      </c>
      <c r="E237" t="s">
        <v>1060</v>
      </c>
      <c r="F237" s="55" t="s">
        <v>1345</v>
      </c>
      <c r="G237" s="55"/>
      <c r="H237" s="9" t="s">
        <v>820</v>
      </c>
      <c r="I237">
        <v>0</v>
      </c>
      <c r="J237">
        <v>0</v>
      </c>
      <c r="K237" s="34">
        <v>0</v>
      </c>
      <c r="L237">
        <f>+Tabla3239[[#This Row],[BALANCE INICIAL]]+Tabla3239[[#This Row],[ENTRADAS]]-Tabla3239[[#This Row],[SALIDAS]]</f>
        <v>0</v>
      </c>
      <c r="M237" s="2">
        <v>140</v>
      </c>
      <c r="N237" s="2">
        <f>+Tabla3239[[#This Row],[BALANCE INICIAL]]*Tabla3239[[#This Row],[PRECIO]]</f>
        <v>0</v>
      </c>
      <c r="O237" s="2">
        <f>+Tabla3239[[#This Row],[ENTRADAS]]*Tabla3239[[#This Row],[PRECIO]]</f>
        <v>0</v>
      </c>
      <c r="P237" s="2">
        <f>+Tabla3239[[#This Row],[SALIDAS]]*Tabla3239[[#This Row],[PRECIO]]</f>
        <v>0</v>
      </c>
      <c r="Q237" s="2">
        <f>+Tabla3239[[#This Row],[BALANCE INICIAL2]]+Tabla3239[[#This Row],[ENTRADAS3]]-Tabla3239[[#This Row],[SALIDAS4]]</f>
        <v>0</v>
      </c>
    </row>
    <row r="238" spans="1:17">
      <c r="A238" s="13" t="s">
        <v>33</v>
      </c>
      <c r="B238" s="17" t="s">
        <v>879</v>
      </c>
      <c r="C238" s="50" t="s">
        <v>106</v>
      </c>
      <c r="D238" t="s">
        <v>1070</v>
      </c>
      <c r="E238" t="s">
        <v>1060</v>
      </c>
      <c r="F238" s="55" t="s">
        <v>1345</v>
      </c>
      <c r="G238" s="55"/>
      <c r="H238" s="9" t="s">
        <v>825</v>
      </c>
      <c r="I238">
        <v>0</v>
      </c>
      <c r="J238">
        <v>0</v>
      </c>
      <c r="K238" s="34">
        <v>0</v>
      </c>
      <c r="L238">
        <f>+Tabla3239[[#This Row],[BALANCE INICIAL]]+Tabla3239[[#This Row],[ENTRADAS]]-Tabla3239[[#This Row],[SALIDAS]]</f>
        <v>0</v>
      </c>
      <c r="M238" s="2">
        <v>350</v>
      </c>
      <c r="N238" s="2">
        <f>+Tabla3239[[#This Row],[BALANCE INICIAL]]*Tabla3239[[#This Row],[PRECIO]]</f>
        <v>0</v>
      </c>
      <c r="O238" s="2">
        <f>+Tabla3239[[#This Row],[ENTRADAS]]*Tabla3239[[#This Row],[PRECIO]]</f>
        <v>0</v>
      </c>
      <c r="P238" s="2">
        <f>+Tabla3239[[#This Row],[SALIDAS]]*Tabla3239[[#This Row],[PRECIO]]</f>
        <v>0</v>
      </c>
      <c r="Q238" s="2">
        <f>+Tabla3239[[#This Row],[BALANCE INICIAL2]]+Tabla3239[[#This Row],[ENTRADAS3]]-Tabla3239[[#This Row],[SALIDAS4]]</f>
        <v>0</v>
      </c>
    </row>
    <row r="239" spans="1:17">
      <c r="A239" s="13" t="s">
        <v>33</v>
      </c>
      <c r="B239" s="17" t="s">
        <v>879</v>
      </c>
      <c r="C239" s="50" t="s">
        <v>106</v>
      </c>
      <c r="D239" t="s">
        <v>1280</v>
      </c>
      <c r="F239" s="55" t="s">
        <v>1345</v>
      </c>
      <c r="G239" s="55"/>
      <c r="H239" s="9" t="s">
        <v>825</v>
      </c>
      <c r="I239">
        <v>7</v>
      </c>
      <c r="J239">
        <v>0</v>
      </c>
      <c r="K239" s="34">
        <v>6</v>
      </c>
      <c r="L239">
        <f>+Tabla3239[[#This Row],[BALANCE INICIAL]]+Tabla3239[[#This Row],[ENTRADAS]]-Tabla3239[[#This Row],[SALIDAS]]</f>
        <v>1</v>
      </c>
      <c r="M239" s="2">
        <v>270</v>
      </c>
      <c r="N239" s="2">
        <f>+Tabla3239[[#This Row],[BALANCE INICIAL]]*Tabla3239[[#This Row],[PRECIO]]</f>
        <v>1890</v>
      </c>
      <c r="O239" s="2">
        <f>+Tabla3239[[#This Row],[ENTRADAS]]*Tabla3239[[#This Row],[PRECIO]]</f>
        <v>0</v>
      </c>
      <c r="P239" s="2">
        <f>+Tabla3239[[#This Row],[SALIDAS]]*Tabla3239[[#This Row],[PRECIO]]</f>
        <v>1620</v>
      </c>
      <c r="Q239" s="2">
        <f>+Tabla3239[[#This Row],[BALANCE INICIAL2]]+Tabla3239[[#This Row],[ENTRADAS3]]-Tabla3239[[#This Row],[SALIDAS4]]</f>
        <v>270</v>
      </c>
    </row>
    <row r="240" spans="1:17" ht="17.25" customHeight="1">
      <c r="A240" s="13" t="s">
        <v>33</v>
      </c>
      <c r="B240" s="17" t="s">
        <v>879</v>
      </c>
      <c r="C240" s="50" t="s">
        <v>106</v>
      </c>
      <c r="D240" t="s">
        <v>691</v>
      </c>
      <c r="F240" s="55" t="s">
        <v>1345</v>
      </c>
      <c r="G240" s="55"/>
      <c r="H240" s="9" t="s">
        <v>825</v>
      </c>
      <c r="I240">
        <v>202</v>
      </c>
      <c r="J240">
        <v>0</v>
      </c>
      <c r="K240" s="34">
        <v>6</v>
      </c>
      <c r="L240">
        <f>+Tabla3239[[#This Row],[BALANCE INICIAL]]+Tabla3239[[#This Row],[ENTRADAS]]-Tabla3239[[#This Row],[SALIDAS]]</f>
        <v>196</v>
      </c>
      <c r="M240" s="2">
        <v>275</v>
      </c>
      <c r="N240" s="2">
        <f>+Tabla3239[[#This Row],[BALANCE INICIAL]]*Tabla3239[[#This Row],[PRECIO]]</f>
        <v>55550</v>
      </c>
      <c r="O240" s="2">
        <f>+Tabla3239[[#This Row],[ENTRADAS]]*Tabla3239[[#This Row],[PRECIO]]</f>
        <v>0</v>
      </c>
      <c r="P240" s="2">
        <f>+Tabla3239[[#This Row],[SALIDAS]]*Tabla3239[[#This Row],[PRECIO]]</f>
        <v>1650</v>
      </c>
      <c r="Q240" s="2">
        <f>+Tabla3239[[#This Row],[BALANCE INICIAL2]]+Tabla3239[[#This Row],[ENTRADAS3]]-Tabla3239[[#This Row],[SALIDAS4]]</f>
        <v>53900</v>
      </c>
    </row>
    <row r="241" spans="1:17">
      <c r="A241" s="13" t="s">
        <v>33</v>
      </c>
      <c r="B241" s="17" t="s">
        <v>879</v>
      </c>
      <c r="C241" s="50" t="s">
        <v>106</v>
      </c>
      <c r="D241" t="s">
        <v>692</v>
      </c>
      <c r="F241" s="55" t="s">
        <v>1345</v>
      </c>
      <c r="G241" s="55"/>
      <c r="H241" s="9" t="s">
        <v>820</v>
      </c>
      <c r="I241">
        <v>1</v>
      </c>
      <c r="J241">
        <v>0</v>
      </c>
      <c r="K241" s="34">
        <v>0</v>
      </c>
      <c r="L241">
        <f>+Tabla3239[[#This Row],[BALANCE INICIAL]]+Tabla3239[[#This Row],[ENTRADAS]]-Tabla3239[[#This Row],[SALIDAS]]</f>
        <v>1</v>
      </c>
      <c r="M241" s="2">
        <v>1850</v>
      </c>
      <c r="N241" s="2">
        <f>+Tabla3239[[#This Row],[BALANCE INICIAL]]*Tabla3239[[#This Row],[PRECIO]]</f>
        <v>1850</v>
      </c>
      <c r="O241" s="2">
        <f>+Tabla3239[[#This Row],[ENTRADAS]]*Tabla3239[[#This Row],[PRECIO]]</f>
        <v>0</v>
      </c>
      <c r="P241" s="2">
        <f>+Tabla3239[[#This Row],[SALIDAS]]*Tabla3239[[#This Row],[PRECIO]]</f>
        <v>0</v>
      </c>
      <c r="Q241" s="2">
        <f>+Tabla3239[[#This Row],[BALANCE INICIAL2]]+Tabla3239[[#This Row],[ENTRADAS3]]-Tabla3239[[#This Row],[SALIDAS4]]</f>
        <v>1850</v>
      </c>
    </row>
    <row r="242" spans="1:17" ht="14.25" customHeight="1">
      <c r="A242" s="13" t="s">
        <v>33</v>
      </c>
      <c r="B242" s="17" t="s">
        <v>879</v>
      </c>
      <c r="C242" s="50" t="s">
        <v>106</v>
      </c>
      <c r="D242" t="s">
        <v>693</v>
      </c>
      <c r="F242" s="55" t="s">
        <v>1345</v>
      </c>
      <c r="G242" s="55"/>
      <c r="H242" s="9" t="s">
        <v>820</v>
      </c>
      <c r="I242">
        <v>8</v>
      </c>
      <c r="J242">
        <v>0</v>
      </c>
      <c r="K242" s="34">
        <v>0</v>
      </c>
      <c r="L242">
        <f>+Tabla3239[[#This Row],[BALANCE INICIAL]]+Tabla3239[[#This Row],[ENTRADAS]]-Tabla3239[[#This Row],[SALIDAS]]</f>
        <v>8</v>
      </c>
      <c r="M242" s="2">
        <v>900</v>
      </c>
      <c r="N242" s="2">
        <f>+Tabla3239[[#This Row],[BALANCE INICIAL]]*Tabla3239[[#This Row],[PRECIO]]</f>
        <v>7200</v>
      </c>
      <c r="O242" s="2">
        <f>+Tabla3239[[#This Row],[ENTRADAS]]*Tabla3239[[#This Row],[PRECIO]]</f>
        <v>0</v>
      </c>
      <c r="P242" s="2">
        <f>+Tabla3239[[#This Row],[SALIDAS]]*Tabla3239[[#This Row],[PRECIO]]</f>
        <v>0</v>
      </c>
      <c r="Q242" s="2">
        <f>+Tabla3239[[#This Row],[BALANCE INICIAL2]]+Tabla3239[[#This Row],[ENTRADAS3]]-Tabla3239[[#This Row],[SALIDAS4]]</f>
        <v>7200</v>
      </c>
    </row>
    <row r="243" spans="1:17">
      <c r="A243" s="13" t="s">
        <v>33</v>
      </c>
      <c r="B243" s="17" t="s">
        <v>879</v>
      </c>
      <c r="C243" s="50" t="s">
        <v>106</v>
      </c>
      <c r="D243" t="s">
        <v>1084</v>
      </c>
      <c r="F243" s="55" t="s">
        <v>1345</v>
      </c>
      <c r="G243" s="55"/>
      <c r="H243" s="9" t="s">
        <v>825</v>
      </c>
      <c r="I243">
        <v>76</v>
      </c>
      <c r="J243">
        <v>0</v>
      </c>
      <c r="K243" s="34">
        <v>44</v>
      </c>
      <c r="L243">
        <f>+Tabla3239[[#This Row],[BALANCE INICIAL]]+Tabla3239[[#This Row],[ENTRADAS]]-Tabla3239[[#This Row],[SALIDAS]]</f>
        <v>32</v>
      </c>
      <c r="M243" s="2">
        <v>74</v>
      </c>
      <c r="N243" s="2">
        <f>+Tabla3239[[#This Row],[BALANCE INICIAL]]*Tabla3239[[#This Row],[PRECIO]]</f>
        <v>5624</v>
      </c>
      <c r="O243" s="2">
        <f>+Tabla3239[[#This Row],[ENTRADAS]]*Tabla3239[[#This Row],[PRECIO]]</f>
        <v>0</v>
      </c>
      <c r="P243" s="2">
        <f>+Tabla3239[[#This Row],[SALIDAS]]*Tabla3239[[#This Row],[PRECIO]]</f>
        <v>3256</v>
      </c>
      <c r="Q243" s="2">
        <f>+Tabla3239[[#This Row],[BALANCE INICIAL2]]+Tabla3239[[#This Row],[ENTRADAS3]]-Tabla3239[[#This Row],[SALIDAS4]]</f>
        <v>2368</v>
      </c>
    </row>
    <row r="244" spans="1:17">
      <c r="A244" s="13" t="s">
        <v>33</v>
      </c>
      <c r="B244" s="17" t="s">
        <v>879</v>
      </c>
      <c r="C244" s="50" t="s">
        <v>106</v>
      </c>
      <c r="D244" t="s">
        <v>694</v>
      </c>
      <c r="F244" s="55" t="s">
        <v>1345</v>
      </c>
      <c r="G244" s="55"/>
      <c r="H244" s="9" t="s">
        <v>820</v>
      </c>
      <c r="I244">
        <v>2</v>
      </c>
      <c r="J244">
        <v>0</v>
      </c>
      <c r="K244" s="34">
        <v>0</v>
      </c>
      <c r="L244">
        <f>+Tabla3239[[#This Row],[BALANCE INICIAL]]+Tabla3239[[#This Row],[ENTRADAS]]-Tabla3239[[#This Row],[SALIDAS]]</f>
        <v>2</v>
      </c>
      <c r="M244" s="2">
        <v>290</v>
      </c>
      <c r="N244" s="2">
        <f>+Tabla3239[[#This Row],[BALANCE INICIAL]]*Tabla3239[[#This Row],[PRECIO]]</f>
        <v>580</v>
      </c>
      <c r="O244" s="2">
        <f>+Tabla3239[[#This Row],[ENTRADAS]]*Tabla3239[[#This Row],[PRECIO]]</f>
        <v>0</v>
      </c>
      <c r="P244" s="2">
        <f>+Tabla3239[[#This Row],[SALIDAS]]*Tabla3239[[#This Row],[PRECIO]]</f>
        <v>0</v>
      </c>
      <c r="Q244" s="2">
        <f>+Tabla3239[[#This Row],[BALANCE INICIAL2]]+Tabla3239[[#This Row],[ENTRADAS3]]-Tabla3239[[#This Row],[SALIDAS4]]</f>
        <v>580</v>
      </c>
    </row>
    <row r="245" spans="1:17" ht="15.75" customHeight="1">
      <c r="A245" s="9" t="s">
        <v>59</v>
      </c>
      <c r="B245" s="17" t="s">
        <v>880</v>
      </c>
      <c r="C245" s="50" t="s">
        <v>107</v>
      </c>
      <c r="D245" t="s">
        <v>696</v>
      </c>
      <c r="F245" s="55" t="s">
        <v>1345</v>
      </c>
      <c r="G245" s="55"/>
      <c r="H245" s="9" t="s">
        <v>820</v>
      </c>
      <c r="I245">
        <v>1</v>
      </c>
      <c r="J245">
        <v>0</v>
      </c>
      <c r="K245" s="34">
        <v>0</v>
      </c>
      <c r="L245">
        <f>+Tabla3239[[#This Row],[BALANCE INICIAL]]+Tabla3239[[#This Row],[ENTRADAS]]-Tabla3239[[#This Row],[SALIDAS]]</f>
        <v>1</v>
      </c>
      <c r="M245" s="2">
        <v>395</v>
      </c>
      <c r="N245" s="2">
        <f>+Tabla3239[[#This Row],[BALANCE INICIAL]]*Tabla3239[[#This Row],[PRECIO]]</f>
        <v>395</v>
      </c>
      <c r="O245" s="2">
        <f>+Tabla3239[[#This Row],[ENTRADAS]]*Tabla3239[[#This Row],[PRECIO]]</f>
        <v>0</v>
      </c>
      <c r="P245" s="2">
        <f>+Tabla3239[[#This Row],[SALIDAS]]*Tabla3239[[#This Row],[PRECIO]]</f>
        <v>0</v>
      </c>
      <c r="Q245" s="2">
        <f>+Tabla3239[[#This Row],[BALANCE INICIAL2]]+Tabla3239[[#This Row],[ENTRADAS3]]-Tabla3239[[#This Row],[SALIDAS4]]</f>
        <v>395</v>
      </c>
    </row>
    <row r="246" spans="1:17">
      <c r="A246" s="9" t="s">
        <v>31</v>
      </c>
      <c r="B246" s="47" t="s">
        <v>897</v>
      </c>
      <c r="C246" s="50" t="s">
        <v>69</v>
      </c>
      <c r="D246" t="s">
        <v>1138</v>
      </c>
      <c r="F246" s="55" t="s">
        <v>1345</v>
      </c>
      <c r="G246" s="55"/>
      <c r="H246" s="9" t="s">
        <v>1276</v>
      </c>
      <c r="I246">
        <v>7</v>
      </c>
      <c r="J246">
        <v>0</v>
      </c>
      <c r="K246" s="34">
        <v>2</v>
      </c>
      <c r="L246">
        <f>+Tabla3239[[#This Row],[BALANCE INICIAL]]+Tabla3239[[#This Row],[ENTRADAS]]-Tabla3239[[#This Row],[SALIDAS]]</f>
        <v>5</v>
      </c>
      <c r="M246" s="2">
        <v>810</v>
      </c>
      <c r="N246" s="2">
        <f>+Tabla3239[[#This Row],[BALANCE INICIAL]]*Tabla3239[[#This Row],[PRECIO]]</f>
        <v>5670</v>
      </c>
      <c r="O246" s="2">
        <f>+Tabla3239[[#This Row],[ENTRADAS]]*Tabla3239[[#This Row],[PRECIO]]</f>
        <v>0</v>
      </c>
      <c r="P246" s="2">
        <f>+Tabla3239[[#This Row],[SALIDAS]]*Tabla3239[[#This Row],[PRECIO]]</f>
        <v>1620</v>
      </c>
      <c r="Q246" s="2">
        <f>+Tabla3239[[#This Row],[BALANCE INICIAL2]]+Tabla3239[[#This Row],[ENTRADAS3]]-Tabla3239[[#This Row],[SALIDAS4]]</f>
        <v>4050</v>
      </c>
    </row>
    <row r="247" spans="1:17">
      <c r="A247" s="35" t="s">
        <v>27</v>
      </c>
      <c r="B247" s="17" t="s">
        <v>889</v>
      </c>
      <c r="C247" s="51" t="s">
        <v>1139</v>
      </c>
      <c r="D247" t="s">
        <v>1273</v>
      </c>
      <c r="F247" s="55" t="s">
        <v>1345</v>
      </c>
      <c r="G247" s="55"/>
      <c r="H247" s="9" t="s">
        <v>820</v>
      </c>
      <c r="I247">
        <v>0</v>
      </c>
      <c r="J247">
        <v>0</v>
      </c>
      <c r="K247" s="34">
        <v>0</v>
      </c>
      <c r="L247">
        <f>+Tabla3239[[#This Row],[BALANCE INICIAL]]+Tabla3239[[#This Row],[ENTRADAS]]-Tabla3239[[#This Row],[SALIDAS]]</f>
        <v>0</v>
      </c>
      <c r="M247" s="2">
        <v>5.5</v>
      </c>
      <c r="N247" s="2">
        <f>+Tabla3239[[#This Row],[BALANCE INICIAL]]*Tabla3239[[#This Row],[PRECIO]]</f>
        <v>0</v>
      </c>
      <c r="O247" s="2">
        <f>+Tabla3239[[#This Row],[ENTRADAS]]*Tabla3239[[#This Row],[PRECIO]]</f>
        <v>0</v>
      </c>
      <c r="P247" s="2">
        <f>+Tabla3239[[#This Row],[SALIDAS]]*Tabla3239[[#This Row],[PRECIO]]</f>
        <v>0</v>
      </c>
      <c r="Q247" s="2">
        <f>+Tabla3239[[#This Row],[BALANCE INICIAL2]]+Tabla3239[[#This Row],[ENTRADAS3]]-Tabla3239[[#This Row],[SALIDAS4]]</f>
        <v>0</v>
      </c>
    </row>
    <row r="248" spans="1:17">
      <c r="A248" s="35" t="s">
        <v>27</v>
      </c>
      <c r="B248" s="17" t="s">
        <v>889</v>
      </c>
      <c r="C248" s="51" t="s">
        <v>1139</v>
      </c>
      <c r="D248" t="s">
        <v>1396</v>
      </c>
      <c r="F248" s="55" t="s">
        <v>1345</v>
      </c>
      <c r="G248" s="55"/>
      <c r="H248" s="9" t="s">
        <v>820</v>
      </c>
      <c r="I248">
        <v>1000</v>
      </c>
      <c r="J248">
        <v>0</v>
      </c>
      <c r="K248" s="34">
        <v>0</v>
      </c>
      <c r="L248">
        <f>+Tabla3239[[#This Row],[BALANCE INICIAL]]+Tabla3239[[#This Row],[ENTRADAS]]-Tabla3239[[#This Row],[SALIDAS]]</f>
        <v>1000</v>
      </c>
      <c r="M248" s="2">
        <v>7.28</v>
      </c>
      <c r="N248" s="2">
        <f>+Tabla3239[[#This Row],[BALANCE INICIAL]]*Tabla3239[[#This Row],[PRECIO]]</f>
        <v>7280</v>
      </c>
      <c r="O248" s="2">
        <f>+Tabla3239[[#This Row],[ENTRADAS]]*Tabla3239[[#This Row],[PRECIO]]</f>
        <v>0</v>
      </c>
      <c r="P248" s="2">
        <f>+Tabla3239[[#This Row],[SALIDAS]]*Tabla3239[[#This Row],[PRECIO]]</f>
        <v>0</v>
      </c>
      <c r="Q248" s="2">
        <f>+Tabla3239[[#This Row],[BALANCE INICIAL2]]+Tabla3239[[#This Row],[ENTRADAS3]]-Tabla3239[[#This Row],[SALIDAS4]]</f>
        <v>7280</v>
      </c>
    </row>
    <row r="249" spans="1:17">
      <c r="A249" s="35" t="s">
        <v>27</v>
      </c>
      <c r="B249" s="17" t="s">
        <v>889</v>
      </c>
      <c r="C249" s="51" t="s">
        <v>1139</v>
      </c>
      <c r="D249" t="s">
        <v>1439</v>
      </c>
      <c r="F249" s="55" t="s">
        <v>1345</v>
      </c>
      <c r="G249" s="55"/>
      <c r="H249" s="9" t="s">
        <v>820</v>
      </c>
      <c r="I249">
        <v>0</v>
      </c>
      <c r="J249">
        <v>0</v>
      </c>
      <c r="K249" s="34">
        <v>0</v>
      </c>
      <c r="L249">
        <f>+Tabla3239[[#This Row],[BALANCE INICIAL]]+Tabla3239[[#This Row],[ENTRADAS]]-Tabla3239[[#This Row],[SALIDAS]]</f>
        <v>0</v>
      </c>
      <c r="M249" s="2">
        <v>5.7</v>
      </c>
      <c r="N249" s="2">
        <f>+Tabla3239[[#This Row],[BALANCE INICIAL]]*Tabla3239[[#This Row],[PRECIO]]</f>
        <v>0</v>
      </c>
      <c r="O249" s="2">
        <f>+Tabla3239[[#This Row],[ENTRADAS]]*Tabla3239[[#This Row],[PRECIO]]</f>
        <v>0</v>
      </c>
      <c r="P249" s="2">
        <f>+Tabla3239[[#This Row],[SALIDAS]]*Tabla3239[[#This Row],[PRECIO]]</f>
        <v>0</v>
      </c>
      <c r="Q249" s="2">
        <f>+Tabla3239[[#This Row],[BALANCE INICIAL2]]+Tabla3239[[#This Row],[ENTRADAS3]]-Tabla3239[[#This Row],[SALIDAS4]]</f>
        <v>0</v>
      </c>
    </row>
    <row r="250" spans="1:17" ht="15" customHeight="1">
      <c r="A250" s="35" t="s">
        <v>27</v>
      </c>
      <c r="B250" s="17" t="s">
        <v>889</v>
      </c>
      <c r="C250" s="51" t="s">
        <v>1139</v>
      </c>
      <c r="D250" t="s">
        <v>1450</v>
      </c>
      <c r="F250" s="55" t="s">
        <v>1345</v>
      </c>
      <c r="G250" s="55"/>
      <c r="H250" s="9" t="s">
        <v>820</v>
      </c>
      <c r="I250">
        <v>200</v>
      </c>
      <c r="J250">
        <v>0</v>
      </c>
      <c r="K250" s="34">
        <v>0</v>
      </c>
      <c r="L250">
        <f>+Tabla3239[[#This Row],[BALANCE INICIAL]]+Tabla3239[[#This Row],[ENTRADAS]]-Tabla3239[[#This Row],[SALIDAS]]</f>
        <v>200</v>
      </c>
      <c r="M250" s="2">
        <v>40</v>
      </c>
      <c r="N250" s="2">
        <f>+Tabla3239[[#This Row],[BALANCE INICIAL]]*Tabla3239[[#This Row],[PRECIO]]</f>
        <v>8000</v>
      </c>
      <c r="O250" s="2">
        <f>+Tabla3239[[#This Row],[ENTRADAS]]*Tabla3239[[#This Row],[PRECIO]]</f>
        <v>0</v>
      </c>
      <c r="P250" s="2">
        <f>+Tabla3239[[#This Row],[SALIDAS]]*Tabla3239[[#This Row],[PRECIO]]</f>
        <v>0</v>
      </c>
      <c r="Q250" s="2">
        <f>+Tabla3239[[#This Row],[BALANCE INICIAL2]]+Tabla3239[[#This Row],[ENTRADAS3]]-Tabla3239[[#This Row],[SALIDAS4]]</f>
        <v>8000</v>
      </c>
    </row>
    <row r="251" spans="1:17" ht="12.75" customHeight="1">
      <c r="A251" s="13" t="s">
        <v>27</v>
      </c>
      <c r="B251" s="53" t="s">
        <v>889</v>
      </c>
      <c r="C251" s="51" t="s">
        <v>1139</v>
      </c>
      <c r="D251" t="s">
        <v>1442</v>
      </c>
      <c r="F251" s="55" t="s">
        <v>1345</v>
      </c>
      <c r="G251" s="55"/>
      <c r="H251" s="9" t="s">
        <v>820</v>
      </c>
      <c r="I251">
        <v>3</v>
      </c>
      <c r="J251">
        <v>0</v>
      </c>
      <c r="K251" s="34">
        <v>0</v>
      </c>
      <c r="L251">
        <f>+Tabla3239[[#This Row],[BALANCE INICIAL]]+Tabla3239[[#This Row],[ENTRADAS]]-Tabla3239[[#This Row],[SALIDAS]]</f>
        <v>3</v>
      </c>
      <c r="M251" s="2">
        <v>87</v>
      </c>
      <c r="N251" s="2">
        <f>+Tabla3239[[#This Row],[BALANCE INICIAL]]*Tabla3239[[#This Row],[PRECIO]]</f>
        <v>261</v>
      </c>
      <c r="O251" s="2">
        <f>+Tabla3239[[#This Row],[ENTRADAS]]*Tabla3239[[#This Row],[PRECIO]]</f>
        <v>0</v>
      </c>
      <c r="P251" s="2">
        <f>+Tabla3239[[#This Row],[SALIDAS]]*Tabla3239[[#This Row],[PRECIO]]</f>
        <v>0</v>
      </c>
      <c r="Q251" s="2">
        <f>+Tabla3239[[#This Row],[BALANCE INICIAL2]]+Tabla3239[[#This Row],[ENTRADAS3]]-Tabla3239[[#This Row],[SALIDAS4]]</f>
        <v>261</v>
      </c>
    </row>
    <row r="252" spans="1:17" ht="15.75" customHeight="1">
      <c r="A252" s="39" t="s">
        <v>28</v>
      </c>
      <c r="B252" s="40" t="s">
        <v>884</v>
      </c>
      <c r="C252" s="52" t="s">
        <v>74</v>
      </c>
      <c r="D252" t="s">
        <v>1274</v>
      </c>
      <c r="F252" s="55" t="s">
        <v>1345</v>
      </c>
      <c r="G252" s="55"/>
      <c r="H252" s="9" t="s">
        <v>820</v>
      </c>
      <c r="I252">
        <v>5</v>
      </c>
      <c r="J252">
        <v>0</v>
      </c>
      <c r="K252" s="34">
        <v>2</v>
      </c>
      <c r="L252">
        <f>+Tabla3239[[#This Row],[BALANCE INICIAL]]+Tabla3239[[#This Row],[ENTRADAS]]-Tabla3239[[#This Row],[SALIDAS]]</f>
        <v>3</v>
      </c>
      <c r="M252" s="2">
        <v>83.19</v>
      </c>
      <c r="N252" s="2">
        <f>+Tabla3239[[#This Row],[BALANCE INICIAL]]*Tabla3239[[#This Row],[PRECIO]]</f>
        <v>415.95</v>
      </c>
      <c r="O252" s="2">
        <f>+Tabla3239[[#This Row],[ENTRADAS]]*Tabla3239[[#This Row],[PRECIO]]</f>
        <v>0</v>
      </c>
      <c r="P252" s="2">
        <f>+Tabla3239[[#This Row],[SALIDAS]]*Tabla3239[[#This Row],[PRECIO]]</f>
        <v>166.38</v>
      </c>
      <c r="Q252" s="2">
        <f>+Tabla3239[[#This Row],[BALANCE INICIAL2]]+Tabla3239[[#This Row],[ENTRADAS3]]-Tabla3239[[#This Row],[SALIDAS4]]</f>
        <v>249.57</v>
      </c>
    </row>
    <row r="253" spans="1:17" ht="13.5" customHeight="1">
      <c r="A253" s="9" t="s">
        <v>34</v>
      </c>
      <c r="B253" s="47" t="s">
        <v>877</v>
      </c>
      <c r="C253" s="50" t="s">
        <v>80</v>
      </c>
      <c r="D253" t="s">
        <v>197</v>
      </c>
      <c r="F253" s="55" t="s">
        <v>1345</v>
      </c>
      <c r="G253" s="55"/>
      <c r="H253" s="9" t="s">
        <v>820</v>
      </c>
      <c r="I253">
        <v>90</v>
      </c>
      <c r="J253">
        <v>0</v>
      </c>
      <c r="K253" s="34">
        <v>7</v>
      </c>
      <c r="L253">
        <f>+Tabla3239[[#This Row],[BALANCE INICIAL]]+Tabla3239[[#This Row],[ENTRADAS]]-Tabla3239[[#This Row],[SALIDAS]]</f>
        <v>83</v>
      </c>
      <c r="M253" s="2">
        <v>170</v>
      </c>
      <c r="N253" s="2">
        <f>+Tabla3239[[#This Row],[BALANCE INICIAL]]*Tabla3239[[#This Row],[PRECIO]]</f>
        <v>15300</v>
      </c>
      <c r="O253" s="2">
        <f>+Tabla3239[[#This Row],[ENTRADAS]]*Tabla3239[[#This Row],[PRECIO]]</f>
        <v>0</v>
      </c>
      <c r="P253" s="2">
        <f>+Tabla3239[[#This Row],[SALIDAS]]*Tabla3239[[#This Row],[PRECIO]]</f>
        <v>1190</v>
      </c>
      <c r="Q253" s="2">
        <f>+Tabla3239[[#This Row],[BALANCE INICIAL2]]+Tabla3239[[#This Row],[ENTRADAS3]]-Tabla3239[[#This Row],[SALIDAS4]]</f>
        <v>14110</v>
      </c>
    </row>
    <row r="254" spans="1:17" ht="15.75" customHeight="1">
      <c r="A254" s="39" t="s">
        <v>28</v>
      </c>
      <c r="B254" s="40" t="s">
        <v>884</v>
      </c>
      <c r="C254" s="52" t="s">
        <v>74</v>
      </c>
      <c r="D254" t="s">
        <v>198</v>
      </c>
      <c r="F254" s="55" t="s">
        <v>1345</v>
      </c>
      <c r="G254" s="55"/>
      <c r="H254" s="9" t="s">
        <v>820</v>
      </c>
      <c r="I254">
        <v>73</v>
      </c>
      <c r="J254">
        <v>0</v>
      </c>
      <c r="K254" s="34">
        <v>0</v>
      </c>
      <c r="L254">
        <f>+Tabla3239[[#This Row],[BALANCE INICIAL]]+Tabla3239[[#This Row],[ENTRADAS]]-Tabla3239[[#This Row],[SALIDAS]]</f>
        <v>73</v>
      </c>
      <c r="M254" s="2">
        <v>189.61</v>
      </c>
      <c r="N254" s="2">
        <f>+Tabla3239[[#This Row],[BALANCE INICIAL]]*Tabla3239[[#This Row],[PRECIO]]</f>
        <v>13841.53</v>
      </c>
      <c r="O254" s="2">
        <f>+Tabla3239[[#This Row],[ENTRADAS]]*Tabla3239[[#This Row],[PRECIO]]</f>
        <v>0</v>
      </c>
      <c r="P254" s="2">
        <f>+Tabla3239[[#This Row],[SALIDAS]]*Tabla3239[[#This Row],[PRECIO]]</f>
        <v>0</v>
      </c>
      <c r="Q254" s="2">
        <f>+Tabla3239[[#This Row],[BALANCE INICIAL2]]+Tabla3239[[#This Row],[ENTRADAS3]]-Tabla3239[[#This Row],[SALIDAS4]]</f>
        <v>13841.53</v>
      </c>
    </row>
    <row r="255" spans="1:17" ht="14.25" customHeight="1">
      <c r="A255" s="9" t="s">
        <v>34</v>
      </c>
      <c r="B255" s="47" t="s">
        <v>877</v>
      </c>
      <c r="C255" s="50" t="s">
        <v>80</v>
      </c>
      <c r="D255" t="s">
        <v>199</v>
      </c>
      <c r="F255" s="55" t="s">
        <v>1345</v>
      </c>
      <c r="G255" s="55"/>
      <c r="H255" s="9" t="s">
        <v>820</v>
      </c>
      <c r="I255">
        <v>27</v>
      </c>
      <c r="J255">
        <v>0</v>
      </c>
      <c r="K255" s="34">
        <v>0</v>
      </c>
      <c r="L255">
        <f>+Tabla3239[[#This Row],[BALANCE INICIAL]]+Tabla3239[[#This Row],[ENTRADAS]]-Tabla3239[[#This Row],[SALIDAS]]</f>
        <v>27</v>
      </c>
      <c r="M255" s="2">
        <v>850</v>
      </c>
      <c r="N255" s="2">
        <f>+Tabla3239[[#This Row],[BALANCE INICIAL]]*Tabla3239[[#This Row],[PRECIO]]</f>
        <v>22950</v>
      </c>
      <c r="O255" s="2">
        <f>+Tabla3239[[#This Row],[ENTRADAS]]*Tabla3239[[#This Row],[PRECIO]]</f>
        <v>0</v>
      </c>
      <c r="P255" s="2">
        <f>+Tabla3239[[#This Row],[SALIDAS]]*Tabla3239[[#This Row],[PRECIO]]</f>
        <v>0</v>
      </c>
      <c r="Q255" s="2">
        <f>+Tabla3239[[#This Row],[BALANCE INICIAL2]]+Tabla3239[[#This Row],[ENTRADAS3]]-Tabla3239[[#This Row],[SALIDAS4]]</f>
        <v>22950</v>
      </c>
    </row>
    <row r="256" spans="1:17" ht="15.75" customHeight="1">
      <c r="A256" s="39" t="s">
        <v>28</v>
      </c>
      <c r="B256" s="40" t="s">
        <v>884</v>
      </c>
      <c r="C256" s="52" t="s">
        <v>74</v>
      </c>
      <c r="D256" t="s">
        <v>1440</v>
      </c>
      <c r="F256" s="55" t="s">
        <v>1345</v>
      </c>
      <c r="G256" s="55"/>
      <c r="H256" s="9" t="s">
        <v>820</v>
      </c>
      <c r="I256">
        <v>20</v>
      </c>
      <c r="J256">
        <v>0</v>
      </c>
      <c r="K256" s="34">
        <v>7</v>
      </c>
      <c r="L256">
        <f>+Tabla3239[[#This Row],[BALANCE INICIAL]]+Tabla3239[[#This Row],[ENTRADAS]]-Tabla3239[[#This Row],[SALIDAS]]</f>
        <v>13</v>
      </c>
      <c r="M256" s="2">
        <v>76.599999999999994</v>
      </c>
      <c r="N256" s="2">
        <f>+Tabla3239[[#This Row],[BALANCE INICIAL]]*Tabla3239[[#This Row],[PRECIO]]</f>
        <v>1532</v>
      </c>
      <c r="O256" s="2">
        <f>+Tabla3239[[#This Row],[ENTRADAS]]*Tabla3239[[#This Row],[PRECIO]]</f>
        <v>0</v>
      </c>
      <c r="P256" s="2">
        <f>+Tabla3239[[#This Row],[SALIDAS]]*Tabla3239[[#This Row],[PRECIO]]</f>
        <v>536.19999999999993</v>
      </c>
      <c r="Q256" s="2">
        <f>+Tabla3239[[#This Row],[BALANCE INICIAL2]]+Tabla3239[[#This Row],[ENTRADAS3]]-Tabla3239[[#This Row],[SALIDAS4]]</f>
        <v>995.80000000000007</v>
      </c>
    </row>
    <row r="257" spans="1:17" ht="15.75" customHeight="1">
      <c r="A257" s="39" t="s">
        <v>28</v>
      </c>
      <c r="B257" s="40" t="s">
        <v>884</v>
      </c>
      <c r="C257" s="52" t="s">
        <v>74</v>
      </c>
      <c r="D257" t="s">
        <v>1441</v>
      </c>
      <c r="F257" s="55" t="s">
        <v>1345</v>
      </c>
      <c r="G257" s="55"/>
      <c r="H257" s="9" t="s">
        <v>820</v>
      </c>
      <c r="I257">
        <v>13</v>
      </c>
      <c r="J257">
        <v>0</v>
      </c>
      <c r="K257" s="34">
        <v>1</v>
      </c>
      <c r="L257">
        <f>+Tabla3239[[#This Row],[BALANCE INICIAL]]+Tabla3239[[#This Row],[ENTRADAS]]-Tabla3239[[#This Row],[SALIDAS]]</f>
        <v>12</v>
      </c>
      <c r="M257" s="2">
        <v>22.89</v>
      </c>
      <c r="N257" s="2">
        <f>+Tabla3239[[#This Row],[BALANCE INICIAL]]*Tabla3239[[#This Row],[PRECIO]]</f>
        <v>297.57</v>
      </c>
      <c r="O257" s="2">
        <f>+Tabla3239[[#This Row],[ENTRADAS]]*Tabla3239[[#This Row],[PRECIO]]</f>
        <v>0</v>
      </c>
      <c r="P257" s="2">
        <f>+Tabla3239[[#This Row],[SALIDAS]]*Tabla3239[[#This Row],[PRECIO]]</f>
        <v>22.89</v>
      </c>
      <c r="Q257" s="2">
        <f>+Tabla3239[[#This Row],[BALANCE INICIAL2]]+Tabla3239[[#This Row],[ENTRADAS3]]-Tabla3239[[#This Row],[SALIDAS4]]</f>
        <v>274.68</v>
      </c>
    </row>
    <row r="258" spans="1:17" ht="16.5" customHeight="1">
      <c r="A258" s="9" t="s">
        <v>24</v>
      </c>
      <c r="B258" s="17" t="s">
        <v>875</v>
      </c>
      <c r="C258" s="50" t="s">
        <v>64</v>
      </c>
      <c r="D258" t="s">
        <v>1275</v>
      </c>
      <c r="F258" s="55" t="s">
        <v>1345</v>
      </c>
      <c r="G258" s="55"/>
      <c r="H258" s="9" t="s">
        <v>866</v>
      </c>
      <c r="I258">
        <v>10</v>
      </c>
      <c r="J258">
        <v>0</v>
      </c>
      <c r="K258" s="34">
        <v>2</v>
      </c>
      <c r="L258">
        <f>+Tabla3239[[#This Row],[BALANCE INICIAL]]+Tabla3239[[#This Row],[ENTRADAS]]-Tabla3239[[#This Row],[SALIDAS]]</f>
        <v>8</v>
      </c>
      <c r="M258" s="2">
        <v>553.22</v>
      </c>
      <c r="N258" s="2">
        <f>+Tabla3239[[#This Row],[BALANCE INICIAL]]*Tabla3239[[#This Row],[PRECIO]]</f>
        <v>5532.2000000000007</v>
      </c>
      <c r="O258" s="2">
        <f>+Tabla3239[[#This Row],[ENTRADAS]]*Tabla3239[[#This Row],[PRECIO]]</f>
        <v>0</v>
      </c>
      <c r="P258" s="2">
        <f>+Tabla3239[[#This Row],[SALIDAS]]*Tabla3239[[#This Row],[PRECIO]]</f>
        <v>1106.44</v>
      </c>
      <c r="Q258" s="2">
        <f>+Tabla3239[[#This Row],[BALANCE INICIAL2]]+Tabla3239[[#This Row],[ENTRADAS3]]-Tabla3239[[#This Row],[SALIDAS4]]</f>
        <v>4425.76</v>
      </c>
    </row>
    <row r="259" spans="1:17" ht="16.5" customHeight="1">
      <c r="A259" s="9" t="s">
        <v>29</v>
      </c>
      <c r="B259" s="47" t="s">
        <v>878</v>
      </c>
      <c r="C259" s="50" t="s">
        <v>102</v>
      </c>
      <c r="D259" t="s">
        <v>555</v>
      </c>
      <c r="F259" s="55" t="s">
        <v>1345</v>
      </c>
      <c r="G259" s="55"/>
      <c r="H259" s="9" t="s">
        <v>865</v>
      </c>
      <c r="I259">
        <v>0</v>
      </c>
      <c r="J259">
        <v>0</v>
      </c>
      <c r="K259" s="34">
        <v>0</v>
      </c>
      <c r="L259">
        <f>+Tabla3239[[#This Row],[BALANCE INICIAL]]+Tabla3239[[#This Row],[ENTRADAS]]-Tabla3239[[#This Row],[SALIDAS]]</f>
        <v>0</v>
      </c>
      <c r="M259" s="2">
        <v>790.77</v>
      </c>
      <c r="N259" s="2">
        <f>+Tabla3239[[#This Row],[BALANCE INICIAL]]*Tabla3239[[#This Row],[PRECIO]]</f>
        <v>0</v>
      </c>
      <c r="O259" s="2">
        <f>+Tabla3239[[#This Row],[ENTRADAS]]*Tabla3239[[#This Row],[PRECIO]]</f>
        <v>0</v>
      </c>
      <c r="P259" s="2">
        <f>+Tabla3239[[#This Row],[SALIDAS]]*Tabla3239[[#This Row],[PRECIO]]</f>
        <v>0</v>
      </c>
      <c r="Q259" s="2">
        <f>+Tabla3239[[#This Row],[BALANCE INICIAL2]]+Tabla3239[[#This Row],[ENTRADAS3]]-Tabla3239[[#This Row],[SALIDAS4]]</f>
        <v>0</v>
      </c>
    </row>
    <row r="260" spans="1:17">
      <c r="A260" s="9" t="s">
        <v>31</v>
      </c>
      <c r="B260" s="47" t="s">
        <v>897</v>
      </c>
      <c r="C260" s="50" t="s">
        <v>69</v>
      </c>
      <c r="D260" t="s">
        <v>1018</v>
      </c>
      <c r="E260" t="s">
        <v>1020</v>
      </c>
      <c r="F260" s="55" t="s">
        <v>1345</v>
      </c>
      <c r="G260" s="55"/>
      <c r="H260" s="9" t="s">
        <v>820</v>
      </c>
      <c r="I260">
        <v>125</v>
      </c>
      <c r="J260">
        <v>0</v>
      </c>
      <c r="K260" s="34">
        <v>29</v>
      </c>
      <c r="L260">
        <f>+Tabla3239[[#This Row],[BALANCE INICIAL]]+Tabla3239[[#This Row],[ENTRADAS]]-Tabla3239[[#This Row],[SALIDAS]]</f>
        <v>96</v>
      </c>
      <c r="M260" s="2">
        <v>110</v>
      </c>
      <c r="N260" s="2">
        <f>+Tabla3239[[#This Row],[BALANCE INICIAL]]*Tabla3239[[#This Row],[PRECIO]]</f>
        <v>13750</v>
      </c>
      <c r="O260" s="2">
        <f>+Tabla3239[[#This Row],[ENTRADAS]]*Tabla3239[[#This Row],[PRECIO]]</f>
        <v>0</v>
      </c>
      <c r="P260" s="2">
        <f>+Tabla3239[[#This Row],[SALIDAS]]*Tabla3239[[#This Row],[PRECIO]]</f>
        <v>3190</v>
      </c>
      <c r="Q260" s="2">
        <f>+Tabla3239[[#This Row],[BALANCE INICIAL2]]+Tabla3239[[#This Row],[ENTRADAS3]]-Tabla3239[[#This Row],[SALIDAS4]]</f>
        <v>10560</v>
      </c>
    </row>
    <row r="261" spans="1:17">
      <c r="A261" s="9" t="s">
        <v>31</v>
      </c>
      <c r="B261" s="47" t="s">
        <v>897</v>
      </c>
      <c r="C261" s="50" t="s">
        <v>69</v>
      </c>
      <c r="D261" t="s">
        <v>202</v>
      </c>
      <c r="F261" s="55" t="s">
        <v>1345</v>
      </c>
      <c r="G261" s="55"/>
      <c r="H261" s="9" t="s">
        <v>820</v>
      </c>
      <c r="I261">
        <v>122</v>
      </c>
      <c r="J261">
        <v>0</v>
      </c>
      <c r="K261" s="34">
        <v>84</v>
      </c>
      <c r="L261">
        <f>+Tabla3239[[#This Row],[BALANCE INICIAL]]+Tabla3239[[#This Row],[ENTRADAS]]-Tabla3239[[#This Row],[SALIDAS]]</f>
        <v>38</v>
      </c>
      <c r="M261" s="2">
        <v>129.80000000000001</v>
      </c>
      <c r="N261" s="2">
        <f>+Tabla3239[[#This Row],[BALANCE INICIAL]]*Tabla3239[[#This Row],[PRECIO]]</f>
        <v>15835.600000000002</v>
      </c>
      <c r="O261" s="2">
        <f>+Tabla3239[[#This Row],[ENTRADAS]]*Tabla3239[[#This Row],[PRECIO]]</f>
        <v>0</v>
      </c>
      <c r="P261" s="2">
        <f>+Tabla3239[[#This Row],[SALIDAS]]*Tabla3239[[#This Row],[PRECIO]]</f>
        <v>10903.2</v>
      </c>
      <c r="Q261" s="2">
        <f>+Tabla3239[[#This Row],[BALANCE INICIAL2]]+Tabla3239[[#This Row],[ENTRADAS3]]-Tabla3239[[#This Row],[SALIDAS4]]</f>
        <v>4932.4000000000015</v>
      </c>
    </row>
    <row r="262" spans="1:17">
      <c r="A262" s="9" t="s">
        <v>31</v>
      </c>
      <c r="B262" s="47" t="s">
        <v>897</v>
      </c>
      <c r="C262" s="50" t="s">
        <v>69</v>
      </c>
      <c r="D262" t="s">
        <v>203</v>
      </c>
      <c r="F262" s="55" t="s">
        <v>1345</v>
      </c>
      <c r="G262" s="55"/>
      <c r="H262" s="9" t="s">
        <v>842</v>
      </c>
      <c r="I262">
        <v>115</v>
      </c>
      <c r="J262">
        <v>0</v>
      </c>
      <c r="K262" s="34">
        <v>5</v>
      </c>
      <c r="L262">
        <f>+Tabla3239[[#This Row],[BALANCE INICIAL]]+Tabla3239[[#This Row],[ENTRADAS]]-Tabla3239[[#This Row],[SALIDAS]]</f>
        <v>110</v>
      </c>
      <c r="M262" s="2">
        <v>71.5</v>
      </c>
      <c r="N262" s="2">
        <f>+Tabla3239[[#This Row],[BALANCE INICIAL]]*Tabla3239[[#This Row],[PRECIO]]</f>
        <v>8222.5</v>
      </c>
      <c r="O262" s="2">
        <f>+Tabla3239[[#This Row],[ENTRADAS]]*Tabla3239[[#This Row],[PRECIO]]</f>
        <v>0</v>
      </c>
      <c r="P262" s="2">
        <f>+Tabla3239[[#This Row],[SALIDAS]]*Tabla3239[[#This Row],[PRECIO]]</f>
        <v>357.5</v>
      </c>
      <c r="Q262" s="2">
        <f>+Tabla3239[[#This Row],[BALANCE INICIAL2]]+Tabla3239[[#This Row],[ENTRADAS3]]-Tabla3239[[#This Row],[SALIDAS4]]</f>
        <v>7865</v>
      </c>
    </row>
    <row r="263" spans="1:17">
      <c r="A263" s="9" t="s">
        <v>31</v>
      </c>
      <c r="B263" s="47" t="s">
        <v>897</v>
      </c>
      <c r="C263" s="50" t="s">
        <v>69</v>
      </c>
      <c r="D263" t="s">
        <v>1269</v>
      </c>
      <c r="F263" s="55" t="s">
        <v>1345</v>
      </c>
      <c r="G263" s="55"/>
      <c r="H263" s="9" t="s">
        <v>820</v>
      </c>
      <c r="I263">
        <v>6</v>
      </c>
      <c r="J263">
        <v>0</v>
      </c>
      <c r="K263" s="34">
        <v>0</v>
      </c>
      <c r="L263">
        <f>+Tabla3239[[#This Row],[BALANCE INICIAL]]+Tabla3239[[#This Row],[ENTRADAS]]-Tabla3239[[#This Row],[SALIDAS]]</f>
        <v>6</v>
      </c>
      <c r="M263" s="2">
        <v>500</v>
      </c>
      <c r="N263" s="2">
        <f>+Tabla3239[[#This Row],[BALANCE INICIAL]]*Tabla3239[[#This Row],[PRECIO]]</f>
        <v>3000</v>
      </c>
      <c r="O263" s="2">
        <f>+Tabla3239[[#This Row],[ENTRADAS]]*Tabla3239[[#This Row],[PRECIO]]</f>
        <v>0</v>
      </c>
      <c r="P263" s="2">
        <f>+Tabla3239[[#This Row],[SALIDAS]]*Tabla3239[[#This Row],[PRECIO]]</f>
        <v>0</v>
      </c>
      <c r="Q263" s="2">
        <f>+Tabla3239[[#This Row],[BALANCE INICIAL2]]+Tabla3239[[#This Row],[ENTRADAS3]]-Tabla3239[[#This Row],[SALIDAS4]]</f>
        <v>3000</v>
      </c>
    </row>
    <row r="264" spans="1:17">
      <c r="A264" s="9" t="s">
        <v>1145</v>
      </c>
      <c r="B264" s="47" t="s">
        <v>885</v>
      </c>
      <c r="C264" s="50" t="s">
        <v>1146</v>
      </c>
      <c r="D264" t="s">
        <v>1270</v>
      </c>
      <c r="F264" s="55" t="s">
        <v>1345</v>
      </c>
      <c r="G264" s="55"/>
      <c r="H264" s="9" t="s">
        <v>820</v>
      </c>
      <c r="I264">
        <v>30</v>
      </c>
      <c r="J264">
        <v>0</v>
      </c>
      <c r="K264" s="34">
        <v>30</v>
      </c>
      <c r="L264">
        <f>+Tabla3239[[#This Row],[BALANCE INICIAL]]+Tabla3239[[#This Row],[ENTRADAS]]-Tabla3239[[#This Row],[SALIDAS]]</f>
        <v>0</v>
      </c>
      <c r="M264" s="2">
        <v>5000</v>
      </c>
      <c r="N264" s="2">
        <f>+Tabla3239[[#This Row],[BALANCE INICIAL]]*Tabla3239[[#This Row],[PRECIO]]</f>
        <v>150000</v>
      </c>
      <c r="O264" s="2">
        <f>+Tabla3239[[#This Row],[ENTRADAS]]*Tabla3239[[#This Row],[PRECIO]]</f>
        <v>0</v>
      </c>
      <c r="P264" s="2">
        <f>+Tabla3239[[#This Row],[SALIDAS]]*Tabla3239[[#This Row],[PRECIO]]</f>
        <v>150000</v>
      </c>
      <c r="Q264" s="2">
        <f>+Tabla3239[[#This Row],[BALANCE INICIAL2]]+Tabla3239[[#This Row],[ENTRADAS3]]-Tabla3239[[#This Row],[SALIDAS4]]</f>
        <v>0</v>
      </c>
    </row>
    <row r="265" spans="1:17">
      <c r="A265" s="9" t="s">
        <v>47</v>
      </c>
      <c r="B265" s="47" t="s">
        <v>893</v>
      </c>
      <c r="C265" s="50" t="s">
        <v>94</v>
      </c>
      <c r="D265" t="s">
        <v>380</v>
      </c>
      <c r="F265" s="55" t="s">
        <v>1345</v>
      </c>
      <c r="G265" s="55"/>
      <c r="H265" s="9" t="s">
        <v>825</v>
      </c>
      <c r="I265">
        <v>2</v>
      </c>
      <c r="J265">
        <v>0</v>
      </c>
      <c r="K265" s="34">
        <v>0</v>
      </c>
      <c r="L265">
        <f>+Tabla3239[[#This Row],[BALANCE INICIAL]]+Tabla3239[[#This Row],[ENTRADAS]]-Tabla3239[[#This Row],[SALIDAS]]</f>
        <v>2</v>
      </c>
      <c r="M265" s="2">
        <v>1089</v>
      </c>
      <c r="N265" s="2">
        <f>+Tabla3239[[#This Row],[BALANCE INICIAL]]*Tabla3239[[#This Row],[PRECIO]]</f>
        <v>2178</v>
      </c>
      <c r="O265" s="2">
        <f>+Tabla3239[[#This Row],[ENTRADAS]]*Tabla3239[[#This Row],[PRECIO]]</f>
        <v>0</v>
      </c>
      <c r="P265" s="2">
        <f>+Tabla3239[[#This Row],[SALIDAS]]*Tabla3239[[#This Row],[PRECIO]]</f>
        <v>0</v>
      </c>
      <c r="Q265" s="2">
        <f>+Tabla3239[[#This Row],[BALANCE INICIAL2]]+Tabla3239[[#This Row],[ENTRADAS3]]-Tabla3239[[#This Row],[SALIDAS4]]</f>
        <v>2178</v>
      </c>
    </row>
    <row r="266" spans="1:17">
      <c r="A266" s="9" t="s">
        <v>29</v>
      </c>
      <c r="B266" s="47" t="s">
        <v>878</v>
      </c>
      <c r="C266" s="50" t="s">
        <v>102</v>
      </c>
      <c r="D266" t="s">
        <v>556</v>
      </c>
      <c r="F266" s="55" t="s">
        <v>1345</v>
      </c>
      <c r="G266" s="55"/>
      <c r="H266" s="9" t="s">
        <v>834</v>
      </c>
      <c r="I266">
        <v>5</v>
      </c>
      <c r="J266">
        <v>0</v>
      </c>
      <c r="K266" s="34">
        <v>3</v>
      </c>
      <c r="L266">
        <f>+Tabla3239[[#This Row],[BALANCE INICIAL]]+Tabla3239[[#This Row],[ENTRADAS]]-Tabla3239[[#This Row],[SALIDAS]]</f>
        <v>2</v>
      </c>
      <c r="M266" s="2">
        <v>60.5</v>
      </c>
      <c r="N266" s="2">
        <f>+Tabla3239[[#This Row],[BALANCE INICIAL]]*Tabla3239[[#This Row],[PRECIO]]</f>
        <v>302.5</v>
      </c>
      <c r="O266" s="2">
        <f>+Tabla3239[[#This Row],[ENTRADAS]]*Tabla3239[[#This Row],[PRECIO]]</f>
        <v>0</v>
      </c>
      <c r="P266" s="2">
        <f>+Tabla3239[[#This Row],[SALIDAS]]*Tabla3239[[#This Row],[PRECIO]]</f>
        <v>181.5</v>
      </c>
      <c r="Q266" s="2">
        <f>+Tabla3239[[#This Row],[BALANCE INICIAL2]]+Tabla3239[[#This Row],[ENTRADAS3]]-Tabla3239[[#This Row],[SALIDAS4]]</f>
        <v>121</v>
      </c>
    </row>
    <row r="267" spans="1:17">
      <c r="A267" s="9" t="s">
        <v>1159</v>
      </c>
      <c r="B267" s="17" t="s">
        <v>1160</v>
      </c>
      <c r="C267" s="50" t="s">
        <v>1161</v>
      </c>
      <c r="D267" t="s">
        <v>1271</v>
      </c>
      <c r="F267" s="55" t="s">
        <v>1345</v>
      </c>
      <c r="G267" s="55"/>
      <c r="H267" s="9" t="s">
        <v>820</v>
      </c>
      <c r="I267">
        <v>19</v>
      </c>
      <c r="J267">
        <v>0</v>
      </c>
      <c r="K267" s="34">
        <v>9</v>
      </c>
      <c r="L267">
        <f>+Tabla3239[[#This Row],[BALANCE INICIAL]]+Tabla3239[[#This Row],[ENTRADAS]]-Tabla3239[[#This Row],[SALIDAS]]</f>
        <v>10</v>
      </c>
      <c r="M267" s="2">
        <v>91.12</v>
      </c>
      <c r="N267" s="2">
        <f>+Tabla3239[[#This Row],[BALANCE INICIAL]]*Tabla3239[[#This Row],[PRECIO]]</f>
        <v>1731.2800000000002</v>
      </c>
      <c r="O267" s="2">
        <f>+Tabla3239[[#This Row],[ENTRADAS]]*Tabla3239[[#This Row],[PRECIO]]</f>
        <v>0</v>
      </c>
      <c r="P267" s="2">
        <f>+Tabla3239[[#This Row],[SALIDAS]]*Tabla3239[[#This Row],[PRECIO]]</f>
        <v>820.08</v>
      </c>
      <c r="Q267" s="2">
        <f>+Tabla3239[[#This Row],[BALANCE INICIAL2]]+Tabla3239[[#This Row],[ENTRADAS3]]-Tabla3239[[#This Row],[SALIDAS4]]</f>
        <v>911.20000000000016</v>
      </c>
    </row>
    <row r="268" spans="1:17">
      <c r="A268" s="9" t="s">
        <v>59</v>
      </c>
      <c r="B268" s="17" t="s">
        <v>880</v>
      </c>
      <c r="C268" s="50" t="s">
        <v>107</v>
      </c>
      <c r="D268" t="s">
        <v>699</v>
      </c>
      <c r="F268" s="55" t="s">
        <v>1345</v>
      </c>
      <c r="G268" s="55"/>
      <c r="H268" s="9" t="s">
        <v>820</v>
      </c>
      <c r="I268">
        <v>26</v>
      </c>
      <c r="J268">
        <v>0</v>
      </c>
      <c r="K268" s="34">
        <v>0</v>
      </c>
      <c r="L268">
        <f>+Tabla3239[[#This Row],[BALANCE INICIAL]]+Tabla3239[[#This Row],[ENTRADAS]]-Tabla3239[[#This Row],[SALIDAS]]</f>
        <v>26</v>
      </c>
      <c r="M268" s="2">
        <v>284</v>
      </c>
      <c r="N268" s="2">
        <f>+Tabla3239[[#This Row],[BALANCE INICIAL]]*Tabla3239[[#This Row],[PRECIO]]</f>
        <v>7384</v>
      </c>
      <c r="O268" s="2">
        <f>+Tabla3239[[#This Row],[ENTRADAS]]*Tabla3239[[#This Row],[PRECIO]]</f>
        <v>0</v>
      </c>
      <c r="P268" s="2">
        <f>+Tabla3239[[#This Row],[SALIDAS]]*Tabla3239[[#This Row],[PRECIO]]</f>
        <v>0</v>
      </c>
      <c r="Q268" s="2">
        <f>+Tabla3239[[#This Row],[BALANCE INICIAL2]]+Tabla3239[[#This Row],[ENTRADAS3]]-Tabla3239[[#This Row],[SALIDAS4]]</f>
        <v>7384</v>
      </c>
    </row>
    <row r="269" spans="1:17">
      <c r="A269" s="9" t="s">
        <v>1159</v>
      </c>
      <c r="B269" s="17" t="s">
        <v>1160</v>
      </c>
      <c r="C269" s="50" t="s">
        <v>1161</v>
      </c>
      <c r="D269" t="s">
        <v>700</v>
      </c>
      <c r="F269" s="55" t="s">
        <v>1345</v>
      </c>
      <c r="G269" s="55"/>
      <c r="H269" s="9" t="s">
        <v>820</v>
      </c>
      <c r="I269">
        <v>8</v>
      </c>
      <c r="J269">
        <v>0</v>
      </c>
      <c r="K269" s="34">
        <v>0</v>
      </c>
      <c r="L269">
        <f>+Tabla3239[[#This Row],[BALANCE INICIAL]]+Tabla3239[[#This Row],[ENTRADAS]]-Tabla3239[[#This Row],[SALIDAS]]</f>
        <v>8</v>
      </c>
      <c r="M269" s="2">
        <v>650</v>
      </c>
      <c r="N269" s="2">
        <f>+Tabla3239[[#This Row],[BALANCE INICIAL]]*Tabla3239[[#This Row],[PRECIO]]</f>
        <v>5200</v>
      </c>
      <c r="O269" s="2">
        <f>+Tabla3239[[#This Row],[ENTRADAS]]*Tabla3239[[#This Row],[PRECIO]]</f>
        <v>0</v>
      </c>
      <c r="P269" s="2">
        <f>+Tabla3239[[#This Row],[SALIDAS]]*Tabla3239[[#This Row],[PRECIO]]</f>
        <v>0</v>
      </c>
      <c r="Q269" s="2">
        <f>+Tabla3239[[#This Row],[BALANCE INICIAL2]]+Tabla3239[[#This Row],[ENTRADAS3]]-Tabla3239[[#This Row],[SALIDAS4]]</f>
        <v>5200</v>
      </c>
    </row>
    <row r="270" spans="1:17">
      <c r="A270" s="9" t="s">
        <v>62</v>
      </c>
      <c r="B270" s="17" t="s">
        <v>891</v>
      </c>
      <c r="C270" s="50" t="s">
        <v>100</v>
      </c>
      <c r="D270" t="s">
        <v>701</v>
      </c>
      <c r="F270" s="55" t="s">
        <v>1345</v>
      </c>
      <c r="G270" s="55"/>
      <c r="H270" s="9" t="s">
        <v>820</v>
      </c>
      <c r="I270">
        <v>2</v>
      </c>
      <c r="J270">
        <v>0</v>
      </c>
      <c r="K270" s="34">
        <v>2</v>
      </c>
      <c r="L270">
        <f>+Tabla3239[[#This Row],[BALANCE INICIAL]]+Tabla3239[[#This Row],[ENTRADAS]]-Tabla3239[[#This Row],[SALIDAS]]</f>
        <v>0</v>
      </c>
      <c r="M270" s="2">
        <v>1450</v>
      </c>
      <c r="N270" s="2">
        <f>+Tabla3239[[#This Row],[BALANCE INICIAL]]*Tabla3239[[#This Row],[PRECIO]]</f>
        <v>2900</v>
      </c>
      <c r="O270" s="2">
        <f>+Tabla3239[[#This Row],[ENTRADAS]]*Tabla3239[[#This Row],[PRECIO]]</f>
        <v>0</v>
      </c>
      <c r="P270" s="2">
        <f>+Tabla3239[[#This Row],[SALIDAS]]*Tabla3239[[#This Row],[PRECIO]]</f>
        <v>2900</v>
      </c>
      <c r="Q270" s="2">
        <f>+Tabla3239[[#This Row],[BALANCE INICIAL2]]+Tabla3239[[#This Row],[ENTRADAS3]]-Tabla3239[[#This Row],[SALIDAS4]]</f>
        <v>0</v>
      </c>
    </row>
    <row r="271" spans="1:17">
      <c r="A271" s="9" t="s">
        <v>62</v>
      </c>
      <c r="B271" s="17" t="s">
        <v>891</v>
      </c>
      <c r="C271" s="50" t="s">
        <v>100</v>
      </c>
      <c r="D271" t="s">
        <v>702</v>
      </c>
      <c r="F271" s="55" t="s">
        <v>1345</v>
      </c>
      <c r="G271" s="55"/>
      <c r="H271" s="9" t="s">
        <v>820</v>
      </c>
      <c r="I271">
        <v>2</v>
      </c>
      <c r="J271">
        <v>0</v>
      </c>
      <c r="K271" s="34">
        <v>2</v>
      </c>
      <c r="L271">
        <f>+Tabla3239[[#This Row],[BALANCE INICIAL]]+Tabla3239[[#This Row],[ENTRADAS]]-Tabla3239[[#This Row],[SALIDAS]]</f>
        <v>0</v>
      </c>
      <c r="M271" s="2">
        <v>1350</v>
      </c>
      <c r="N271" s="2">
        <f>+Tabla3239[[#This Row],[BALANCE INICIAL]]*Tabla3239[[#This Row],[PRECIO]]</f>
        <v>2700</v>
      </c>
      <c r="O271" s="2">
        <f>+Tabla3239[[#This Row],[ENTRADAS]]*Tabla3239[[#This Row],[PRECIO]]</f>
        <v>0</v>
      </c>
      <c r="P271" s="2">
        <f>+Tabla3239[[#This Row],[SALIDAS]]*Tabla3239[[#This Row],[PRECIO]]</f>
        <v>2700</v>
      </c>
      <c r="Q271" s="2">
        <f>+Tabla3239[[#This Row],[BALANCE INICIAL2]]+Tabla3239[[#This Row],[ENTRADAS3]]-Tabla3239[[#This Row],[SALIDAS4]]</f>
        <v>0</v>
      </c>
    </row>
    <row r="272" spans="1:17" ht="15" customHeight="1">
      <c r="A272" s="9" t="s">
        <v>26</v>
      </c>
      <c r="B272" s="47" t="s">
        <v>887</v>
      </c>
      <c r="C272" s="50" t="s">
        <v>70</v>
      </c>
      <c r="D272" t="s">
        <v>1272</v>
      </c>
      <c r="F272" s="55" t="s">
        <v>1345</v>
      </c>
      <c r="G272" s="55"/>
      <c r="H272" s="9" t="s">
        <v>820</v>
      </c>
      <c r="I272">
        <v>3</v>
      </c>
      <c r="J272">
        <v>0</v>
      </c>
      <c r="K272" s="34">
        <v>0</v>
      </c>
      <c r="L272">
        <f>+Tabla3239[[#This Row],[BALANCE INICIAL]]+Tabla3239[[#This Row],[ENTRADAS]]-Tabla3239[[#This Row],[SALIDAS]]</f>
        <v>3</v>
      </c>
      <c r="M272" s="2">
        <v>900</v>
      </c>
      <c r="N272" s="2">
        <f>+Tabla3239[[#This Row],[BALANCE INICIAL]]*Tabla3239[[#This Row],[PRECIO]]</f>
        <v>2700</v>
      </c>
      <c r="O272" s="2">
        <f>+Tabla3239[[#This Row],[ENTRADAS]]*Tabla3239[[#This Row],[PRECIO]]</f>
        <v>0</v>
      </c>
      <c r="P272" s="2">
        <f>+Tabla3239[[#This Row],[SALIDAS]]*Tabla3239[[#This Row],[PRECIO]]</f>
        <v>0</v>
      </c>
      <c r="Q272" s="2">
        <f>+Tabla3239[[#This Row],[BALANCE INICIAL2]]+Tabla3239[[#This Row],[ENTRADAS3]]-Tabla3239[[#This Row],[SALIDAS4]]</f>
        <v>2700</v>
      </c>
    </row>
    <row r="273" spans="1:17">
      <c r="A273" s="39" t="s">
        <v>28</v>
      </c>
      <c r="B273" s="40" t="s">
        <v>884</v>
      </c>
      <c r="C273" s="52" t="s">
        <v>74</v>
      </c>
      <c r="D273" t="s">
        <v>205</v>
      </c>
      <c r="F273" s="55" t="s">
        <v>1345</v>
      </c>
      <c r="G273" s="55"/>
      <c r="H273" s="9" t="s">
        <v>849</v>
      </c>
      <c r="I273">
        <v>43</v>
      </c>
      <c r="J273">
        <v>0</v>
      </c>
      <c r="K273" s="34">
        <v>0</v>
      </c>
      <c r="L273">
        <f>+Tabla3239[[#This Row],[BALANCE INICIAL]]+Tabla3239[[#This Row],[ENTRADAS]]-Tabla3239[[#This Row],[SALIDAS]]</f>
        <v>43</v>
      </c>
      <c r="M273" s="2">
        <v>240</v>
      </c>
      <c r="N273" s="2">
        <f>+Tabla3239[[#This Row],[BALANCE INICIAL]]*Tabla3239[[#This Row],[PRECIO]]</f>
        <v>10320</v>
      </c>
      <c r="O273" s="2">
        <f>+Tabla3239[[#This Row],[ENTRADAS]]*Tabla3239[[#This Row],[PRECIO]]</f>
        <v>0</v>
      </c>
      <c r="P273" s="2">
        <f>+Tabla3239[[#This Row],[SALIDAS]]*Tabla3239[[#This Row],[PRECIO]]</f>
        <v>0</v>
      </c>
      <c r="Q273" s="2">
        <f>+Tabla3239[[#This Row],[BALANCE INICIAL2]]+Tabla3239[[#This Row],[ENTRADAS3]]-Tabla3239[[#This Row],[SALIDAS4]]</f>
        <v>10320</v>
      </c>
    </row>
    <row r="274" spans="1:17">
      <c r="A274" s="39" t="s">
        <v>28</v>
      </c>
      <c r="B274" s="40" t="s">
        <v>884</v>
      </c>
      <c r="C274" s="52" t="s">
        <v>74</v>
      </c>
      <c r="D274" t="s">
        <v>206</v>
      </c>
      <c r="F274" s="55" t="s">
        <v>1345</v>
      </c>
      <c r="G274" s="55"/>
      <c r="H274" s="9" t="s">
        <v>849</v>
      </c>
      <c r="I274">
        <v>44</v>
      </c>
      <c r="J274">
        <v>0</v>
      </c>
      <c r="K274" s="34">
        <v>0</v>
      </c>
      <c r="L274">
        <f>+Tabla3239[[#This Row],[BALANCE INICIAL]]+Tabla3239[[#This Row],[ENTRADAS]]-Tabla3239[[#This Row],[SALIDAS]]</f>
        <v>44</v>
      </c>
      <c r="M274" s="2">
        <v>292.5</v>
      </c>
      <c r="N274" s="2">
        <f>+Tabla3239[[#This Row],[BALANCE INICIAL]]*Tabla3239[[#This Row],[PRECIO]]</f>
        <v>12870</v>
      </c>
      <c r="O274" s="2">
        <f>+Tabla3239[[#This Row],[ENTRADAS]]*Tabla3239[[#This Row],[PRECIO]]</f>
        <v>0</v>
      </c>
      <c r="P274" s="2">
        <f>+Tabla3239[[#This Row],[SALIDAS]]*Tabla3239[[#This Row],[PRECIO]]</f>
        <v>0</v>
      </c>
      <c r="Q274" s="2">
        <f>+Tabla3239[[#This Row],[BALANCE INICIAL2]]+Tabla3239[[#This Row],[ENTRADAS3]]-Tabla3239[[#This Row],[SALIDAS4]]</f>
        <v>12870</v>
      </c>
    </row>
    <row r="275" spans="1:17">
      <c r="A275" s="39" t="s">
        <v>28</v>
      </c>
      <c r="B275" s="40" t="s">
        <v>884</v>
      </c>
      <c r="C275" s="52" t="s">
        <v>74</v>
      </c>
      <c r="D275" t="s">
        <v>207</v>
      </c>
      <c r="F275" s="55" t="s">
        <v>1345</v>
      </c>
      <c r="G275" s="55"/>
      <c r="H275" s="9" t="s">
        <v>849</v>
      </c>
      <c r="I275">
        <v>39</v>
      </c>
      <c r="J275">
        <v>0</v>
      </c>
      <c r="K275" s="34">
        <v>0</v>
      </c>
      <c r="L275">
        <f>+Tabla3239[[#This Row],[BALANCE INICIAL]]+Tabla3239[[#This Row],[ENTRADAS]]-Tabla3239[[#This Row],[SALIDAS]]</f>
        <v>39</v>
      </c>
      <c r="M275" s="2">
        <v>295</v>
      </c>
      <c r="N275" s="2">
        <f>+Tabla3239[[#This Row],[BALANCE INICIAL]]*Tabla3239[[#This Row],[PRECIO]]</f>
        <v>11505</v>
      </c>
      <c r="O275" s="2">
        <f>+Tabla3239[[#This Row],[ENTRADAS]]*Tabla3239[[#This Row],[PRECIO]]</f>
        <v>0</v>
      </c>
      <c r="P275" s="2">
        <f>+Tabla3239[[#This Row],[SALIDAS]]*Tabla3239[[#This Row],[PRECIO]]</f>
        <v>0</v>
      </c>
      <c r="Q275" s="2">
        <f>+Tabla3239[[#This Row],[BALANCE INICIAL2]]+Tabla3239[[#This Row],[ENTRADAS3]]-Tabla3239[[#This Row],[SALIDAS4]]</f>
        <v>11505</v>
      </c>
    </row>
    <row r="276" spans="1:17">
      <c r="A276" s="39" t="s">
        <v>28</v>
      </c>
      <c r="B276" s="40" t="s">
        <v>884</v>
      </c>
      <c r="C276" s="52" t="s">
        <v>74</v>
      </c>
      <c r="D276" t="s">
        <v>208</v>
      </c>
      <c r="F276" s="55" t="s">
        <v>1345</v>
      </c>
      <c r="G276" s="55"/>
      <c r="H276" s="9" t="s">
        <v>849</v>
      </c>
      <c r="I276">
        <v>49</v>
      </c>
      <c r="J276">
        <v>0</v>
      </c>
      <c r="K276" s="34">
        <v>0</v>
      </c>
      <c r="L276">
        <f>+Tabla3239[[#This Row],[BALANCE INICIAL]]+Tabla3239[[#This Row],[ENTRADAS]]-Tabla3239[[#This Row],[SALIDAS]]</f>
        <v>49</v>
      </c>
      <c r="M276" s="2">
        <v>301</v>
      </c>
      <c r="N276" s="2">
        <f>+Tabla3239[[#This Row],[BALANCE INICIAL]]*Tabla3239[[#This Row],[PRECIO]]</f>
        <v>14749</v>
      </c>
      <c r="O276" s="2">
        <f>+Tabla3239[[#This Row],[ENTRADAS]]*Tabla3239[[#This Row],[PRECIO]]</f>
        <v>0</v>
      </c>
      <c r="P276" s="2">
        <f>+Tabla3239[[#This Row],[SALIDAS]]*Tabla3239[[#This Row],[PRECIO]]</f>
        <v>0</v>
      </c>
      <c r="Q276" s="2">
        <f>+Tabla3239[[#This Row],[BALANCE INICIAL2]]+Tabla3239[[#This Row],[ENTRADAS3]]-Tabla3239[[#This Row],[SALIDAS4]]</f>
        <v>14749</v>
      </c>
    </row>
    <row r="277" spans="1:17">
      <c r="A277" s="39" t="s">
        <v>28</v>
      </c>
      <c r="B277" s="40" t="s">
        <v>884</v>
      </c>
      <c r="C277" s="52" t="s">
        <v>74</v>
      </c>
      <c r="D277" t="s">
        <v>209</v>
      </c>
      <c r="F277" s="55" t="s">
        <v>1345</v>
      </c>
      <c r="G277" s="55"/>
      <c r="H277" s="9" t="s">
        <v>849</v>
      </c>
      <c r="I277">
        <v>48</v>
      </c>
      <c r="J277">
        <v>0</v>
      </c>
      <c r="K277" s="34">
        <v>0</v>
      </c>
      <c r="L277">
        <f>+Tabla3239[[#This Row],[BALANCE INICIAL]]+Tabla3239[[#This Row],[ENTRADAS]]-Tabla3239[[#This Row],[SALIDAS]]</f>
        <v>48</v>
      </c>
      <c r="M277" s="2">
        <v>426.4</v>
      </c>
      <c r="N277" s="2">
        <f>+Tabla3239[[#This Row],[BALANCE INICIAL]]*Tabla3239[[#This Row],[PRECIO]]</f>
        <v>20467.199999999997</v>
      </c>
      <c r="O277" s="2">
        <f>+Tabla3239[[#This Row],[ENTRADAS]]*Tabla3239[[#This Row],[PRECIO]]</f>
        <v>0</v>
      </c>
      <c r="P277" s="2">
        <f>+Tabla3239[[#This Row],[SALIDAS]]*Tabla3239[[#This Row],[PRECIO]]</f>
        <v>0</v>
      </c>
      <c r="Q277" s="2">
        <f>+Tabla3239[[#This Row],[BALANCE INICIAL2]]+Tabla3239[[#This Row],[ENTRADAS3]]-Tabla3239[[#This Row],[SALIDAS4]]</f>
        <v>20467.199999999997</v>
      </c>
    </row>
    <row r="278" spans="1:17">
      <c r="A278" s="39" t="s">
        <v>28</v>
      </c>
      <c r="B278" s="40" t="s">
        <v>884</v>
      </c>
      <c r="C278" s="52" t="s">
        <v>74</v>
      </c>
      <c r="D278" t="s">
        <v>210</v>
      </c>
      <c r="F278" s="55" t="s">
        <v>1345</v>
      </c>
      <c r="G278" s="55"/>
      <c r="H278" s="9" t="s">
        <v>849</v>
      </c>
      <c r="I278">
        <v>49</v>
      </c>
      <c r="J278">
        <v>0</v>
      </c>
      <c r="K278" s="34">
        <v>0</v>
      </c>
      <c r="L278">
        <f>+Tabla3239[[#This Row],[BALANCE INICIAL]]+Tabla3239[[#This Row],[ENTRADAS]]-Tabla3239[[#This Row],[SALIDAS]]</f>
        <v>49</v>
      </c>
      <c r="M278" s="2">
        <v>435</v>
      </c>
      <c r="N278" s="2">
        <f>+Tabla3239[[#This Row],[BALANCE INICIAL]]*Tabla3239[[#This Row],[PRECIO]]</f>
        <v>21315</v>
      </c>
      <c r="O278" s="2">
        <f>+Tabla3239[[#This Row],[ENTRADAS]]*Tabla3239[[#This Row],[PRECIO]]</f>
        <v>0</v>
      </c>
      <c r="P278" s="2">
        <f>+Tabla3239[[#This Row],[SALIDAS]]*Tabla3239[[#This Row],[PRECIO]]</f>
        <v>0</v>
      </c>
      <c r="Q278" s="2">
        <f>+Tabla3239[[#This Row],[BALANCE INICIAL2]]+Tabla3239[[#This Row],[ENTRADAS3]]-Tabla3239[[#This Row],[SALIDAS4]]</f>
        <v>21315</v>
      </c>
    </row>
    <row r="279" spans="1:17">
      <c r="A279" s="39" t="s">
        <v>28</v>
      </c>
      <c r="B279" s="40" t="s">
        <v>884</v>
      </c>
      <c r="C279" s="52" t="s">
        <v>74</v>
      </c>
      <c r="D279" t="s">
        <v>211</v>
      </c>
      <c r="F279" s="55" t="s">
        <v>1345</v>
      </c>
      <c r="G279" s="55"/>
      <c r="H279" s="9" t="s">
        <v>849</v>
      </c>
      <c r="I279">
        <v>40</v>
      </c>
      <c r="J279">
        <v>0</v>
      </c>
      <c r="K279" s="34">
        <v>0</v>
      </c>
      <c r="L279">
        <f>+Tabla3239[[#This Row],[BALANCE INICIAL]]+Tabla3239[[#This Row],[ENTRADAS]]-Tabla3239[[#This Row],[SALIDAS]]</f>
        <v>40</v>
      </c>
      <c r="M279" s="2">
        <v>520</v>
      </c>
      <c r="N279" s="2">
        <f>+Tabla3239[[#This Row],[BALANCE INICIAL]]*Tabla3239[[#This Row],[PRECIO]]</f>
        <v>20800</v>
      </c>
      <c r="O279" s="2">
        <f>+Tabla3239[[#This Row],[ENTRADAS]]*Tabla3239[[#This Row],[PRECIO]]</f>
        <v>0</v>
      </c>
      <c r="P279" s="2">
        <f>+Tabla3239[[#This Row],[SALIDAS]]*Tabla3239[[#This Row],[PRECIO]]</f>
        <v>0</v>
      </c>
      <c r="Q279" s="2">
        <f>+Tabla3239[[#This Row],[BALANCE INICIAL2]]+Tabla3239[[#This Row],[ENTRADAS3]]-Tabla3239[[#This Row],[SALIDAS4]]</f>
        <v>20800</v>
      </c>
    </row>
    <row r="280" spans="1:17">
      <c r="A280" s="39" t="s">
        <v>28</v>
      </c>
      <c r="B280" s="40" t="s">
        <v>884</v>
      </c>
      <c r="C280" s="52" t="s">
        <v>74</v>
      </c>
      <c r="D280" t="s">
        <v>212</v>
      </c>
      <c r="F280" s="55" t="s">
        <v>1345</v>
      </c>
      <c r="G280" s="55"/>
      <c r="H280" s="9" t="s">
        <v>820</v>
      </c>
      <c r="I280">
        <v>10</v>
      </c>
      <c r="J280">
        <v>0</v>
      </c>
      <c r="K280" s="34">
        <v>0</v>
      </c>
      <c r="L280">
        <f>+Tabla3239[[#This Row],[BALANCE INICIAL]]+Tabla3239[[#This Row],[ENTRADAS]]-Tabla3239[[#This Row],[SALIDAS]]</f>
        <v>10</v>
      </c>
      <c r="M280" s="2">
        <v>862.36</v>
      </c>
      <c r="N280" s="2">
        <f>+Tabla3239[[#This Row],[BALANCE INICIAL]]*Tabla3239[[#This Row],[PRECIO]]</f>
        <v>8623.6</v>
      </c>
      <c r="O280" s="2">
        <f>+Tabla3239[[#This Row],[ENTRADAS]]*Tabla3239[[#This Row],[PRECIO]]</f>
        <v>0</v>
      </c>
      <c r="P280" s="2">
        <f>+Tabla3239[[#This Row],[SALIDAS]]*Tabla3239[[#This Row],[PRECIO]]</f>
        <v>0</v>
      </c>
      <c r="Q280" s="2">
        <f>+Tabla3239[[#This Row],[BALANCE INICIAL2]]+Tabla3239[[#This Row],[ENTRADAS3]]-Tabla3239[[#This Row],[SALIDAS4]]</f>
        <v>8623.6</v>
      </c>
    </row>
    <row r="281" spans="1:17">
      <c r="A281" s="39" t="s">
        <v>28</v>
      </c>
      <c r="B281" s="40" t="s">
        <v>884</v>
      </c>
      <c r="C281" s="52" t="s">
        <v>74</v>
      </c>
      <c r="D281" t="s">
        <v>213</v>
      </c>
      <c r="F281" s="55" t="s">
        <v>1345</v>
      </c>
      <c r="G281" s="55"/>
      <c r="H281" s="9" t="s">
        <v>849</v>
      </c>
      <c r="I281">
        <v>3</v>
      </c>
      <c r="J281">
        <v>0</v>
      </c>
      <c r="K281" s="34">
        <v>0</v>
      </c>
      <c r="L281">
        <f>+Tabla3239[[#This Row],[BALANCE INICIAL]]+Tabla3239[[#This Row],[ENTRADAS]]-Tabla3239[[#This Row],[SALIDAS]]</f>
        <v>3</v>
      </c>
      <c r="M281" s="2">
        <v>240</v>
      </c>
      <c r="N281" s="2">
        <f>+Tabla3239[[#This Row],[BALANCE INICIAL]]*Tabla3239[[#This Row],[PRECIO]]</f>
        <v>720</v>
      </c>
      <c r="O281" s="2">
        <f>+Tabla3239[[#This Row],[ENTRADAS]]*Tabla3239[[#This Row],[PRECIO]]</f>
        <v>0</v>
      </c>
      <c r="P281" s="2">
        <f>+Tabla3239[[#This Row],[SALIDAS]]*Tabla3239[[#This Row],[PRECIO]]</f>
        <v>0</v>
      </c>
      <c r="Q281" s="2">
        <f>+Tabla3239[[#This Row],[BALANCE INICIAL2]]+Tabla3239[[#This Row],[ENTRADAS3]]-Tabla3239[[#This Row],[SALIDAS4]]</f>
        <v>720</v>
      </c>
    </row>
    <row r="282" spans="1:17">
      <c r="A282" s="39" t="s">
        <v>28</v>
      </c>
      <c r="B282" s="40" t="s">
        <v>884</v>
      </c>
      <c r="C282" s="52" t="s">
        <v>74</v>
      </c>
      <c r="D282" t="s">
        <v>214</v>
      </c>
      <c r="F282" s="55" t="s">
        <v>1345</v>
      </c>
      <c r="G282" s="55"/>
      <c r="H282" s="9" t="s">
        <v>849</v>
      </c>
      <c r="I282">
        <v>45</v>
      </c>
      <c r="J282">
        <v>0</v>
      </c>
      <c r="K282" s="34">
        <v>0</v>
      </c>
      <c r="L282">
        <f>+Tabla3239[[#This Row],[BALANCE INICIAL]]+Tabla3239[[#This Row],[ENTRADAS]]-Tabla3239[[#This Row],[SALIDAS]]</f>
        <v>45</v>
      </c>
      <c r="M282" s="2">
        <v>245</v>
      </c>
      <c r="N282" s="2">
        <f>+Tabla3239[[#This Row],[BALANCE INICIAL]]*Tabla3239[[#This Row],[PRECIO]]</f>
        <v>11025</v>
      </c>
      <c r="O282" s="2">
        <f>+Tabla3239[[#This Row],[ENTRADAS]]*Tabla3239[[#This Row],[PRECIO]]</f>
        <v>0</v>
      </c>
      <c r="P282" s="2">
        <f>+Tabla3239[[#This Row],[SALIDAS]]*Tabla3239[[#This Row],[PRECIO]]</f>
        <v>0</v>
      </c>
      <c r="Q282" s="2">
        <f>+Tabla3239[[#This Row],[BALANCE INICIAL2]]+Tabla3239[[#This Row],[ENTRADAS3]]-Tabla3239[[#This Row],[SALIDAS4]]</f>
        <v>11025</v>
      </c>
    </row>
    <row r="283" spans="1:17">
      <c r="A283" s="9" t="s">
        <v>31</v>
      </c>
      <c r="B283" s="47" t="s">
        <v>897</v>
      </c>
      <c r="C283" s="50" t="s">
        <v>69</v>
      </c>
      <c r="D283" t="s">
        <v>215</v>
      </c>
      <c r="F283" s="55" t="s">
        <v>1345</v>
      </c>
      <c r="G283" s="55"/>
      <c r="H283" s="9" t="s">
        <v>844</v>
      </c>
      <c r="I283">
        <v>6</v>
      </c>
      <c r="J283">
        <v>0</v>
      </c>
      <c r="K283" s="34">
        <v>0</v>
      </c>
      <c r="L283">
        <f>+Tabla3239[[#This Row],[BALANCE INICIAL]]+Tabla3239[[#This Row],[ENTRADAS]]-Tabla3239[[#This Row],[SALIDAS]]</f>
        <v>6</v>
      </c>
      <c r="M283" s="2">
        <v>345</v>
      </c>
      <c r="N283" s="2">
        <f>+Tabla3239[[#This Row],[BALANCE INICIAL]]*Tabla3239[[#This Row],[PRECIO]]</f>
        <v>2070</v>
      </c>
      <c r="O283" s="2">
        <f>+Tabla3239[[#This Row],[ENTRADAS]]*Tabla3239[[#This Row],[PRECIO]]</f>
        <v>0</v>
      </c>
      <c r="P283" s="2">
        <f>+Tabla3239[[#This Row],[SALIDAS]]*Tabla3239[[#This Row],[PRECIO]]</f>
        <v>0</v>
      </c>
      <c r="Q283" s="2">
        <f>+Tabla3239[[#This Row],[BALANCE INICIAL2]]+Tabla3239[[#This Row],[ENTRADAS3]]-Tabla3239[[#This Row],[SALIDAS4]]</f>
        <v>2070</v>
      </c>
    </row>
    <row r="284" spans="1:17">
      <c r="A284" s="9" t="s">
        <v>60</v>
      </c>
      <c r="B284" s="47" t="s">
        <v>885</v>
      </c>
      <c r="C284" s="50" t="s">
        <v>108</v>
      </c>
      <c r="D284" t="s">
        <v>557</v>
      </c>
      <c r="F284" s="55" t="s">
        <v>1345</v>
      </c>
      <c r="G284" s="55"/>
      <c r="H284" s="9" t="s">
        <v>820</v>
      </c>
      <c r="I284">
        <v>1</v>
      </c>
      <c r="J284">
        <v>0</v>
      </c>
      <c r="K284" s="34">
        <v>0</v>
      </c>
      <c r="L284">
        <f>+Tabla3239[[#This Row],[BALANCE INICIAL]]+Tabla3239[[#This Row],[ENTRADAS]]-Tabla3239[[#This Row],[SALIDAS]]</f>
        <v>1</v>
      </c>
      <c r="M284" s="2">
        <v>5000</v>
      </c>
      <c r="N284" s="2">
        <f>+Tabla3239[[#This Row],[BALANCE INICIAL]]*Tabla3239[[#This Row],[PRECIO]]</f>
        <v>5000</v>
      </c>
      <c r="O284" s="2">
        <f>+Tabla3239[[#This Row],[ENTRADAS]]*Tabla3239[[#This Row],[PRECIO]]</f>
        <v>0</v>
      </c>
      <c r="P284" s="2">
        <f>+Tabla3239[[#This Row],[SALIDAS]]*Tabla3239[[#This Row],[PRECIO]]</f>
        <v>0</v>
      </c>
      <c r="Q284" s="2">
        <f>+Tabla3239[[#This Row],[BALANCE INICIAL2]]+Tabla3239[[#This Row],[ENTRADAS3]]-Tabla3239[[#This Row],[SALIDAS4]]</f>
        <v>5000</v>
      </c>
    </row>
    <row r="285" spans="1:17" ht="14.25" customHeight="1">
      <c r="A285" s="39" t="s">
        <v>28</v>
      </c>
      <c r="B285" s="40" t="s">
        <v>884</v>
      </c>
      <c r="C285" s="52" t="s">
        <v>74</v>
      </c>
      <c r="D285" t="s">
        <v>216</v>
      </c>
      <c r="F285" s="55" t="s">
        <v>1345</v>
      </c>
      <c r="G285" s="55"/>
      <c r="H285" s="9" t="s">
        <v>845</v>
      </c>
      <c r="I285">
        <v>3</v>
      </c>
      <c r="J285">
        <v>0</v>
      </c>
      <c r="K285" s="34">
        <v>0</v>
      </c>
      <c r="L285">
        <f>+Tabla3239[[#This Row],[BALANCE INICIAL]]+Tabla3239[[#This Row],[ENTRADAS]]-Tabla3239[[#This Row],[SALIDAS]]</f>
        <v>3</v>
      </c>
      <c r="M285" s="2">
        <v>95.9</v>
      </c>
      <c r="N285" s="2">
        <f>+Tabla3239[[#This Row],[BALANCE INICIAL]]*Tabla3239[[#This Row],[PRECIO]]</f>
        <v>287.70000000000005</v>
      </c>
      <c r="O285" s="2">
        <f>+Tabla3239[[#This Row],[ENTRADAS]]*Tabla3239[[#This Row],[PRECIO]]</f>
        <v>0</v>
      </c>
      <c r="P285" s="2">
        <f>+Tabla3239[[#This Row],[SALIDAS]]*Tabla3239[[#This Row],[PRECIO]]</f>
        <v>0</v>
      </c>
      <c r="Q285" s="2">
        <f>+Tabla3239[[#This Row],[BALANCE INICIAL2]]+Tabla3239[[#This Row],[ENTRADAS3]]-Tabla3239[[#This Row],[SALIDAS4]]</f>
        <v>287.70000000000005</v>
      </c>
    </row>
    <row r="286" spans="1:17">
      <c r="A286" s="9" t="s">
        <v>60</v>
      </c>
      <c r="B286" s="17" t="s">
        <v>885</v>
      </c>
      <c r="C286" s="50" t="s">
        <v>108</v>
      </c>
      <c r="D286" t="s">
        <v>703</v>
      </c>
      <c r="F286" s="55" t="s">
        <v>1345</v>
      </c>
      <c r="G286" s="55"/>
      <c r="H286" s="9" t="s">
        <v>820</v>
      </c>
      <c r="I286">
        <v>1</v>
      </c>
      <c r="J286">
        <v>0</v>
      </c>
      <c r="K286" s="34">
        <v>0</v>
      </c>
      <c r="L286">
        <f>+Tabla3239[[#This Row],[BALANCE INICIAL]]+Tabla3239[[#This Row],[ENTRADAS]]-Tabla3239[[#This Row],[SALIDAS]]</f>
        <v>1</v>
      </c>
      <c r="M286" s="2">
        <v>3499.99</v>
      </c>
      <c r="N286" s="2">
        <f>+Tabla3239[[#This Row],[BALANCE INICIAL]]*Tabla3239[[#This Row],[PRECIO]]</f>
        <v>3499.99</v>
      </c>
      <c r="O286" s="2">
        <f>+Tabla3239[[#This Row],[ENTRADAS]]*Tabla3239[[#This Row],[PRECIO]]</f>
        <v>0</v>
      </c>
      <c r="P286" s="2">
        <f>+Tabla3239[[#This Row],[SALIDAS]]*Tabla3239[[#This Row],[PRECIO]]</f>
        <v>0</v>
      </c>
      <c r="Q286" s="2">
        <f>+Tabla3239[[#This Row],[BALANCE INICIAL2]]+Tabla3239[[#This Row],[ENTRADAS3]]-Tabla3239[[#This Row],[SALIDAS4]]</f>
        <v>3499.99</v>
      </c>
    </row>
    <row r="287" spans="1:17">
      <c r="A287" s="63" t="s">
        <v>24</v>
      </c>
      <c r="B287" s="40" t="s">
        <v>875</v>
      </c>
      <c r="C287" s="52" t="s">
        <v>64</v>
      </c>
      <c r="D287" t="s">
        <v>1565</v>
      </c>
      <c r="F287" s="55"/>
      <c r="G287" s="55"/>
      <c r="H287" s="9" t="s">
        <v>820</v>
      </c>
      <c r="I287">
        <v>4</v>
      </c>
      <c r="K287" s="34"/>
      <c r="L287">
        <f>+Tabla3239[[#This Row],[BALANCE INICIAL]]+Tabla3239[[#This Row],[ENTRADAS]]-Tabla3239[[#This Row],[SALIDAS]]</f>
        <v>4</v>
      </c>
      <c r="M287" s="2">
        <v>1620</v>
      </c>
      <c r="N287" s="2">
        <f>+Tabla3239[[#This Row],[BALANCE INICIAL]]*Tabla3239[[#This Row],[PRECIO]]</f>
        <v>6480</v>
      </c>
      <c r="O287" s="2">
        <f>+Tabla3239[[#This Row],[ENTRADAS]]*Tabla3239[[#This Row],[PRECIO]]</f>
        <v>0</v>
      </c>
      <c r="P287" s="2">
        <f>+Tabla3239[[#This Row],[SALIDAS]]*Tabla3239[[#This Row],[PRECIO]]</f>
        <v>0</v>
      </c>
      <c r="Q287" s="2">
        <f>+Tabla3239[[#This Row],[BALANCE INICIAL2]]+Tabla3239[[#This Row],[ENTRADAS3]]-Tabla3239[[#This Row],[SALIDAS4]]</f>
        <v>6480</v>
      </c>
    </row>
    <row r="288" spans="1:17">
      <c r="A288" s="9" t="s">
        <v>26</v>
      </c>
      <c r="B288" s="47" t="s">
        <v>887</v>
      </c>
      <c r="C288" s="50" t="s">
        <v>70</v>
      </c>
      <c r="D288" t="s">
        <v>1587</v>
      </c>
      <c r="F288" s="55" t="s">
        <v>1345</v>
      </c>
      <c r="G288" s="55"/>
      <c r="H288" s="9" t="s">
        <v>820</v>
      </c>
      <c r="I288">
        <v>1</v>
      </c>
      <c r="J288">
        <v>0</v>
      </c>
      <c r="K288" s="34">
        <v>0</v>
      </c>
      <c r="L288">
        <f>+Tabla3239[[#This Row],[BALANCE INICIAL]]+Tabla3239[[#This Row],[ENTRADAS]]-Tabla3239[[#This Row],[SALIDAS]]</f>
        <v>1</v>
      </c>
      <c r="M288" s="2">
        <v>4300</v>
      </c>
      <c r="N288" s="2">
        <f>+Tabla3239[[#This Row],[BALANCE INICIAL]]*Tabla3239[[#This Row],[PRECIO]]</f>
        <v>4300</v>
      </c>
      <c r="O288" s="2">
        <f>+Tabla3239[[#This Row],[ENTRADAS]]*Tabla3239[[#This Row],[PRECIO]]</f>
        <v>0</v>
      </c>
      <c r="P288" s="2">
        <f>+Tabla3239[[#This Row],[SALIDAS]]*Tabla3239[[#This Row],[PRECIO]]</f>
        <v>0</v>
      </c>
      <c r="Q288" s="2">
        <f>+Tabla3239[[#This Row],[BALANCE INICIAL2]]+Tabla3239[[#This Row],[ENTRADAS3]]-Tabla3239[[#This Row],[SALIDAS4]]</f>
        <v>4300</v>
      </c>
    </row>
    <row r="289" spans="1:17">
      <c r="A289" s="39" t="s">
        <v>28</v>
      </c>
      <c r="B289" s="40" t="s">
        <v>884</v>
      </c>
      <c r="C289" s="52" t="s">
        <v>74</v>
      </c>
      <c r="D289" t="s">
        <v>1267</v>
      </c>
      <c r="F289" s="55" t="s">
        <v>1345</v>
      </c>
      <c r="G289" s="55"/>
      <c r="H289" s="9" t="s">
        <v>839</v>
      </c>
      <c r="I289">
        <v>28</v>
      </c>
      <c r="J289">
        <v>0</v>
      </c>
      <c r="K289" s="34">
        <v>0</v>
      </c>
      <c r="L289">
        <f>+Tabla3239[[#This Row],[BALANCE INICIAL]]+Tabla3239[[#This Row],[ENTRADAS]]-Tabla3239[[#This Row],[SALIDAS]]</f>
        <v>28</v>
      </c>
      <c r="M289" s="2">
        <v>45</v>
      </c>
      <c r="N289" s="2">
        <f>+Tabla3239[[#This Row],[BALANCE INICIAL]]*Tabla3239[[#This Row],[PRECIO]]</f>
        <v>1260</v>
      </c>
      <c r="O289" s="2">
        <f>+Tabla3239[[#This Row],[ENTRADAS]]*Tabla3239[[#This Row],[PRECIO]]</f>
        <v>0</v>
      </c>
      <c r="P289" s="2">
        <f>+Tabla3239[[#This Row],[SALIDAS]]*Tabla3239[[#This Row],[PRECIO]]</f>
        <v>0</v>
      </c>
      <c r="Q289" s="2">
        <f>+Tabla3239[[#This Row],[BALANCE INICIAL2]]+Tabla3239[[#This Row],[ENTRADAS3]]-Tabla3239[[#This Row],[SALIDAS4]]</f>
        <v>1260</v>
      </c>
    </row>
    <row r="290" spans="1:17">
      <c r="A290" s="39" t="s">
        <v>28</v>
      </c>
      <c r="B290" s="40" t="s">
        <v>884</v>
      </c>
      <c r="C290" s="52" t="s">
        <v>74</v>
      </c>
      <c r="D290" t="s">
        <v>1588</v>
      </c>
      <c r="F290" s="55"/>
      <c r="G290" s="55"/>
      <c r="H290" s="9" t="s">
        <v>834</v>
      </c>
      <c r="I290">
        <v>148</v>
      </c>
      <c r="K290" s="34"/>
      <c r="L290">
        <f>+Tabla3239[[#This Row],[BALANCE INICIAL]]+Tabla3239[[#This Row],[ENTRADAS]]-Tabla3239[[#This Row],[SALIDAS]]</f>
        <v>148</v>
      </c>
      <c r="M290" s="2">
        <v>35</v>
      </c>
      <c r="N290" s="2">
        <f>+Tabla3239[[#This Row],[BALANCE INICIAL]]*Tabla3239[[#This Row],[PRECIO]]</f>
        <v>5180</v>
      </c>
      <c r="O290" s="2">
        <f>+Tabla3239[[#This Row],[ENTRADAS]]*Tabla3239[[#This Row],[PRECIO]]</f>
        <v>0</v>
      </c>
      <c r="P290" s="2">
        <f>+Tabla3239[[#This Row],[SALIDAS]]*Tabla3239[[#This Row],[PRECIO]]</f>
        <v>0</v>
      </c>
      <c r="Q290" s="2">
        <f>+Tabla3239[[#This Row],[BALANCE INICIAL2]]+Tabla3239[[#This Row],[ENTRADAS3]]-Tabla3239[[#This Row],[SALIDAS4]]</f>
        <v>5180</v>
      </c>
    </row>
    <row r="291" spans="1:17">
      <c r="A291" s="39" t="s">
        <v>28</v>
      </c>
      <c r="B291" s="40" t="s">
        <v>884</v>
      </c>
      <c r="C291" s="52" t="s">
        <v>74</v>
      </c>
      <c r="D291" t="s">
        <v>1443</v>
      </c>
      <c r="F291" s="55" t="s">
        <v>1345</v>
      </c>
      <c r="G291" s="55"/>
      <c r="H291" s="9" t="s">
        <v>834</v>
      </c>
      <c r="I291">
        <v>113</v>
      </c>
      <c r="J291">
        <v>0</v>
      </c>
      <c r="K291" s="34">
        <v>0</v>
      </c>
      <c r="L291">
        <f>+Tabla3239[[#This Row],[BALANCE INICIAL]]+Tabla3239[[#This Row],[ENTRADAS]]-Tabla3239[[#This Row],[SALIDAS]]</f>
        <v>113</v>
      </c>
      <c r="M291" s="2">
        <v>38</v>
      </c>
      <c r="N291" s="2">
        <f>+Tabla3239[[#This Row],[BALANCE INICIAL]]*Tabla3239[[#This Row],[PRECIO]]</f>
        <v>4294</v>
      </c>
      <c r="O291" s="2">
        <f>+Tabla3239[[#This Row],[ENTRADAS]]*Tabla3239[[#This Row],[PRECIO]]</f>
        <v>0</v>
      </c>
      <c r="P291" s="2">
        <f>+Tabla3239[[#This Row],[SALIDAS]]*Tabla3239[[#This Row],[PRECIO]]</f>
        <v>0</v>
      </c>
      <c r="Q291" s="2">
        <f>+Tabla3239[[#This Row],[BALANCE INICIAL2]]+Tabla3239[[#This Row],[ENTRADAS3]]-Tabla3239[[#This Row],[SALIDAS4]]</f>
        <v>4294</v>
      </c>
    </row>
    <row r="292" spans="1:17">
      <c r="A292" s="9" t="s">
        <v>29</v>
      </c>
      <c r="B292" s="47" t="s">
        <v>878</v>
      </c>
      <c r="C292" s="50" t="s">
        <v>102</v>
      </c>
      <c r="D292" t="s">
        <v>558</v>
      </c>
      <c r="F292" s="55" t="s">
        <v>1345</v>
      </c>
      <c r="G292" s="55"/>
      <c r="H292" s="9" t="s">
        <v>865</v>
      </c>
      <c r="I292">
        <v>7</v>
      </c>
      <c r="J292">
        <v>0</v>
      </c>
      <c r="K292" s="34">
        <v>0</v>
      </c>
      <c r="L292">
        <f>+Tabla3239[[#This Row],[BALANCE INICIAL]]+Tabla3239[[#This Row],[ENTRADAS]]-Tabla3239[[#This Row],[SALIDAS]]</f>
        <v>7</v>
      </c>
      <c r="M292" s="2">
        <v>35.590000000000003</v>
      </c>
      <c r="N292" s="2">
        <f>+Tabla3239[[#This Row],[BALANCE INICIAL]]*Tabla3239[[#This Row],[PRECIO]]</f>
        <v>249.13000000000002</v>
      </c>
      <c r="O292" s="2">
        <f>+Tabla3239[[#This Row],[ENTRADAS]]*Tabla3239[[#This Row],[PRECIO]]</f>
        <v>0</v>
      </c>
      <c r="P292" s="2">
        <f>+Tabla3239[[#This Row],[SALIDAS]]*Tabla3239[[#This Row],[PRECIO]]</f>
        <v>0</v>
      </c>
      <c r="Q292" s="2">
        <f>+Tabla3239[[#This Row],[BALANCE INICIAL2]]+Tabla3239[[#This Row],[ENTRADAS3]]-Tabla3239[[#This Row],[SALIDAS4]]</f>
        <v>249.13000000000002</v>
      </c>
    </row>
    <row r="293" spans="1:17">
      <c r="A293" s="9" t="s">
        <v>26</v>
      </c>
      <c r="B293" s="47" t="s">
        <v>887</v>
      </c>
      <c r="C293" s="50" t="s">
        <v>70</v>
      </c>
      <c r="D293" t="s">
        <v>1013</v>
      </c>
      <c r="E293" t="s">
        <v>1012</v>
      </c>
      <c r="F293" s="55" t="s">
        <v>1345</v>
      </c>
      <c r="G293" s="55"/>
      <c r="H293" s="9" t="s">
        <v>820</v>
      </c>
      <c r="I293">
        <v>1</v>
      </c>
      <c r="J293">
        <v>0</v>
      </c>
      <c r="K293" s="34">
        <v>1</v>
      </c>
      <c r="L293">
        <f>+Tabla3239[[#This Row],[BALANCE INICIAL]]+Tabla3239[[#This Row],[ENTRADAS]]-Tabla3239[[#This Row],[SALIDAS]]</f>
        <v>0</v>
      </c>
      <c r="M293" s="2">
        <v>212</v>
      </c>
      <c r="N293" s="2">
        <f>+Tabla3239[[#This Row],[BALANCE INICIAL]]*Tabla3239[[#This Row],[PRECIO]]</f>
        <v>212</v>
      </c>
      <c r="O293" s="2">
        <f>+Tabla3239[[#This Row],[ENTRADAS]]*Tabla3239[[#This Row],[PRECIO]]</f>
        <v>0</v>
      </c>
      <c r="P293" s="2">
        <f>+Tabla3239[[#This Row],[SALIDAS]]*Tabla3239[[#This Row],[PRECIO]]</f>
        <v>212</v>
      </c>
      <c r="Q293" s="2">
        <f>+Tabla3239[[#This Row],[BALANCE INICIAL2]]+Tabla3239[[#This Row],[ENTRADAS3]]-Tabla3239[[#This Row],[SALIDAS4]]</f>
        <v>0</v>
      </c>
    </row>
    <row r="294" spans="1:17">
      <c r="A294" s="9" t="s">
        <v>26</v>
      </c>
      <c r="B294" s="47" t="s">
        <v>887</v>
      </c>
      <c r="C294" s="50" t="s">
        <v>70</v>
      </c>
      <c r="D294" t="s">
        <v>1261</v>
      </c>
      <c r="F294" s="55" t="s">
        <v>1345</v>
      </c>
      <c r="G294" s="55"/>
      <c r="H294" s="9" t="s">
        <v>820</v>
      </c>
      <c r="I294">
        <v>16</v>
      </c>
      <c r="J294">
        <v>0</v>
      </c>
      <c r="K294" s="34">
        <v>0</v>
      </c>
      <c r="L294">
        <f>+Tabla3239[[#This Row],[BALANCE INICIAL]]+Tabla3239[[#This Row],[ENTRADAS]]-Tabla3239[[#This Row],[SALIDAS]]</f>
        <v>16</v>
      </c>
      <c r="M294" s="2">
        <v>380</v>
      </c>
      <c r="N294" s="2">
        <f>+Tabla3239[[#This Row],[BALANCE INICIAL]]*Tabla3239[[#This Row],[PRECIO]]</f>
        <v>6080</v>
      </c>
      <c r="O294" s="2">
        <f>+Tabla3239[[#This Row],[ENTRADAS]]*Tabla3239[[#This Row],[PRECIO]]</f>
        <v>0</v>
      </c>
      <c r="P294" s="2">
        <f>+Tabla3239[[#This Row],[SALIDAS]]*Tabla3239[[#This Row],[PRECIO]]</f>
        <v>0</v>
      </c>
      <c r="Q294" s="2">
        <f>+Tabla3239[[#This Row],[BALANCE INICIAL2]]+Tabla3239[[#This Row],[ENTRADAS3]]-Tabla3239[[#This Row],[SALIDAS4]]</f>
        <v>6080</v>
      </c>
    </row>
    <row r="295" spans="1:17">
      <c r="A295" s="9" t="s">
        <v>26</v>
      </c>
      <c r="B295" s="47" t="s">
        <v>887</v>
      </c>
      <c r="C295" s="50" t="s">
        <v>70</v>
      </c>
      <c r="D295" t="s">
        <v>1262</v>
      </c>
      <c r="F295" s="55" t="s">
        <v>1345</v>
      </c>
      <c r="G295" s="55"/>
      <c r="H295" s="9" t="s">
        <v>820</v>
      </c>
      <c r="I295">
        <v>3</v>
      </c>
      <c r="J295">
        <v>0</v>
      </c>
      <c r="K295" s="34">
        <v>3</v>
      </c>
      <c r="L295">
        <f>+Tabla3239[[#This Row],[BALANCE INICIAL]]+Tabla3239[[#This Row],[ENTRADAS]]-Tabla3239[[#This Row],[SALIDAS]]</f>
        <v>0</v>
      </c>
      <c r="M295" s="2">
        <v>350</v>
      </c>
      <c r="N295" s="2">
        <f>+Tabla3239[[#This Row],[BALANCE INICIAL]]*Tabla3239[[#This Row],[PRECIO]]</f>
        <v>1050</v>
      </c>
      <c r="O295" s="2">
        <f>+Tabla3239[[#This Row],[ENTRADAS]]*Tabla3239[[#This Row],[PRECIO]]</f>
        <v>0</v>
      </c>
      <c r="P295" s="2">
        <f>+Tabla3239[[#This Row],[SALIDAS]]*Tabla3239[[#This Row],[PRECIO]]</f>
        <v>1050</v>
      </c>
      <c r="Q295" s="2">
        <f>+Tabla3239[[#This Row],[BALANCE INICIAL2]]+Tabla3239[[#This Row],[ENTRADAS3]]-Tabla3239[[#This Row],[SALIDAS4]]</f>
        <v>0</v>
      </c>
    </row>
    <row r="296" spans="1:17">
      <c r="A296" s="9" t="s">
        <v>29</v>
      </c>
      <c r="B296" s="47" t="s">
        <v>878</v>
      </c>
      <c r="C296" s="50" t="s">
        <v>102</v>
      </c>
      <c r="D296" t="s">
        <v>560</v>
      </c>
      <c r="F296" s="55" t="s">
        <v>1345</v>
      </c>
      <c r="G296" s="55"/>
      <c r="H296" s="9" t="s">
        <v>865</v>
      </c>
      <c r="I296">
        <v>8</v>
      </c>
      <c r="J296">
        <v>0</v>
      </c>
      <c r="K296" s="34">
        <v>0</v>
      </c>
      <c r="L296">
        <f>+Tabla3239[[#This Row],[BALANCE INICIAL]]+Tabla3239[[#This Row],[ENTRADAS]]-Tabla3239[[#This Row],[SALIDAS]]</f>
        <v>8</v>
      </c>
      <c r="M296" s="2">
        <v>928</v>
      </c>
      <c r="N296" s="2">
        <f>+Tabla3239[[#This Row],[BALANCE INICIAL]]*Tabla3239[[#This Row],[PRECIO]]</f>
        <v>7424</v>
      </c>
      <c r="O296" s="2">
        <f>+Tabla3239[[#This Row],[ENTRADAS]]*Tabla3239[[#This Row],[PRECIO]]</f>
        <v>0</v>
      </c>
      <c r="P296" s="2">
        <f>+Tabla3239[[#This Row],[SALIDAS]]*Tabla3239[[#This Row],[PRECIO]]</f>
        <v>0</v>
      </c>
      <c r="Q296" s="2">
        <f>+Tabla3239[[#This Row],[BALANCE INICIAL2]]+Tabla3239[[#This Row],[ENTRADAS3]]-Tabla3239[[#This Row],[SALIDAS4]]</f>
        <v>7424</v>
      </c>
    </row>
    <row r="297" spans="1:17" ht="12" customHeight="1">
      <c r="A297" s="9" t="s">
        <v>41</v>
      </c>
      <c r="B297" s="47" t="s">
        <v>890</v>
      </c>
      <c r="C297" s="50" t="s">
        <v>87</v>
      </c>
      <c r="D297" t="s">
        <v>1356</v>
      </c>
      <c r="F297" s="55" t="s">
        <v>1345</v>
      </c>
      <c r="G297" s="55"/>
      <c r="H297" s="9" t="s">
        <v>839</v>
      </c>
      <c r="I297">
        <v>49</v>
      </c>
      <c r="J297">
        <v>0</v>
      </c>
      <c r="K297" s="34">
        <v>31</v>
      </c>
      <c r="L297">
        <f>+Tabla3239[[#This Row],[BALANCE INICIAL]]+Tabla3239[[#This Row],[ENTRADAS]]-Tabla3239[[#This Row],[SALIDAS]]</f>
        <v>18</v>
      </c>
      <c r="M297" s="2">
        <v>488.14</v>
      </c>
      <c r="N297" s="2">
        <f>+Tabla3239[[#This Row],[BALANCE INICIAL]]*Tabla3239[[#This Row],[PRECIO]]</f>
        <v>23918.86</v>
      </c>
      <c r="O297" s="2">
        <f>+Tabla3239[[#This Row],[ENTRADAS]]*Tabla3239[[#This Row],[PRECIO]]</f>
        <v>0</v>
      </c>
      <c r="P297" s="2">
        <f>+Tabla3239[[#This Row],[SALIDAS]]*Tabla3239[[#This Row],[PRECIO]]</f>
        <v>15132.34</v>
      </c>
      <c r="Q297" s="2">
        <f>+Tabla3239[[#This Row],[BALANCE INICIAL2]]+Tabla3239[[#This Row],[ENTRADAS3]]-Tabla3239[[#This Row],[SALIDAS4]]</f>
        <v>8786.52</v>
      </c>
    </row>
    <row r="298" spans="1:17" ht="14.25" customHeight="1">
      <c r="A298" s="9" t="s">
        <v>41</v>
      </c>
      <c r="B298" s="47" t="s">
        <v>890</v>
      </c>
      <c r="C298" s="50" t="s">
        <v>87</v>
      </c>
      <c r="D298" t="s">
        <v>1355</v>
      </c>
      <c r="F298" s="55" t="s">
        <v>1345</v>
      </c>
      <c r="G298" s="55"/>
      <c r="H298" s="9" t="s">
        <v>839</v>
      </c>
      <c r="I298">
        <v>5</v>
      </c>
      <c r="J298">
        <v>0</v>
      </c>
      <c r="K298" s="34">
        <v>1</v>
      </c>
      <c r="L298">
        <f>+Tabla3239[[#This Row],[BALANCE INICIAL]]+Tabla3239[[#This Row],[ENTRADAS]]-Tabla3239[[#This Row],[SALIDAS]]</f>
        <v>4</v>
      </c>
      <c r="M298" s="2">
        <v>400</v>
      </c>
      <c r="N298" s="2">
        <f>+Tabla3239[[#This Row],[BALANCE INICIAL]]*Tabla3239[[#This Row],[PRECIO]]</f>
        <v>2000</v>
      </c>
      <c r="O298" s="2">
        <f>+Tabla3239[[#This Row],[ENTRADAS]]*Tabla3239[[#This Row],[PRECIO]]</f>
        <v>0</v>
      </c>
      <c r="P298" s="2">
        <f>+Tabla3239[[#This Row],[SALIDAS]]*Tabla3239[[#This Row],[PRECIO]]</f>
        <v>400</v>
      </c>
      <c r="Q298" s="2">
        <f>+Tabla3239[[#This Row],[BALANCE INICIAL2]]+Tabla3239[[#This Row],[ENTRADAS3]]-Tabla3239[[#This Row],[SALIDAS4]]</f>
        <v>1600</v>
      </c>
    </row>
    <row r="299" spans="1:17">
      <c r="A299" s="9" t="s">
        <v>41</v>
      </c>
      <c r="B299" s="47" t="s">
        <v>890</v>
      </c>
      <c r="C299" s="50" t="s">
        <v>87</v>
      </c>
      <c r="D299" t="s">
        <v>1263</v>
      </c>
      <c r="F299" s="55" t="s">
        <v>1345</v>
      </c>
      <c r="G299" s="55"/>
      <c r="H299" s="9" t="s">
        <v>820</v>
      </c>
      <c r="I299">
        <v>0</v>
      </c>
      <c r="J299">
        <v>0</v>
      </c>
      <c r="K299" s="34">
        <v>0</v>
      </c>
      <c r="L299">
        <f>+Tabla3239[[#This Row],[BALANCE INICIAL]]+Tabla3239[[#This Row],[ENTRADAS]]-Tabla3239[[#This Row],[SALIDAS]]</f>
        <v>0</v>
      </c>
      <c r="M299" s="2">
        <v>34.22</v>
      </c>
      <c r="N299" s="2">
        <f>+Tabla3239[[#This Row],[BALANCE INICIAL]]*Tabla3239[[#This Row],[PRECIO]]</f>
        <v>0</v>
      </c>
      <c r="O299" s="2">
        <f>+Tabla3239[[#This Row],[ENTRADAS]]*Tabla3239[[#This Row],[PRECIO]]</f>
        <v>0</v>
      </c>
      <c r="P299" s="2">
        <f>+Tabla3239[[#This Row],[SALIDAS]]*Tabla3239[[#This Row],[PRECIO]]</f>
        <v>0</v>
      </c>
      <c r="Q299" s="2">
        <f>+Tabla3239[[#This Row],[BALANCE INICIAL2]]+Tabla3239[[#This Row],[ENTRADAS3]]-Tabla3239[[#This Row],[SALIDAS4]]</f>
        <v>0</v>
      </c>
    </row>
    <row r="300" spans="1:17">
      <c r="A300" s="9" t="s">
        <v>41</v>
      </c>
      <c r="B300" s="47" t="s">
        <v>890</v>
      </c>
      <c r="C300" s="50" t="s">
        <v>87</v>
      </c>
      <c r="D300" t="s">
        <v>1357</v>
      </c>
      <c r="F300" s="55" t="s">
        <v>1345</v>
      </c>
      <c r="G300" s="55"/>
      <c r="H300" s="9" t="s">
        <v>839</v>
      </c>
      <c r="I300">
        <v>3</v>
      </c>
      <c r="J300">
        <v>0</v>
      </c>
      <c r="K300" s="34">
        <v>0</v>
      </c>
      <c r="L300">
        <f>+Tabla3239[[#This Row],[BALANCE INICIAL]]+Tabla3239[[#This Row],[ENTRADAS]]-Tabla3239[[#This Row],[SALIDAS]]</f>
        <v>3</v>
      </c>
      <c r="M300" s="2">
        <v>640.15</v>
      </c>
      <c r="N300" s="2">
        <f>+Tabla3239[[#This Row],[BALANCE INICIAL]]*Tabla3239[[#This Row],[PRECIO]]</f>
        <v>1920.4499999999998</v>
      </c>
      <c r="O300" s="2">
        <f>+Tabla3239[[#This Row],[ENTRADAS]]*Tabla3239[[#This Row],[PRECIO]]</f>
        <v>0</v>
      </c>
      <c r="P300" s="2">
        <f>+Tabla3239[[#This Row],[SALIDAS]]*Tabla3239[[#This Row],[PRECIO]]</f>
        <v>0</v>
      </c>
      <c r="Q300" s="2">
        <f>+Tabla3239[[#This Row],[BALANCE INICIAL2]]+Tabla3239[[#This Row],[ENTRADAS3]]-Tabla3239[[#This Row],[SALIDAS4]]</f>
        <v>1920.4499999999998</v>
      </c>
    </row>
    <row r="301" spans="1:17" ht="16.5" customHeight="1">
      <c r="A301" s="9" t="s">
        <v>41</v>
      </c>
      <c r="B301" s="47" t="s">
        <v>890</v>
      </c>
      <c r="C301" s="50" t="s">
        <v>87</v>
      </c>
      <c r="D301" t="s">
        <v>1358</v>
      </c>
      <c r="F301" s="55" t="s">
        <v>1345</v>
      </c>
      <c r="G301" s="55"/>
      <c r="H301" s="9" t="s">
        <v>820</v>
      </c>
      <c r="I301">
        <v>0</v>
      </c>
      <c r="J301">
        <v>0</v>
      </c>
      <c r="K301" s="34">
        <v>0</v>
      </c>
      <c r="L301">
        <f>+Tabla3239[[#This Row],[BALANCE INICIAL]]+Tabla3239[[#This Row],[ENTRADAS]]-Tabla3239[[#This Row],[SALIDAS]]</f>
        <v>0</v>
      </c>
      <c r="M301" s="2">
        <v>195</v>
      </c>
      <c r="N301" s="2">
        <f>+Tabla3239[[#This Row],[BALANCE INICIAL]]*Tabla3239[[#This Row],[PRECIO]]</f>
        <v>0</v>
      </c>
      <c r="O301" s="2">
        <f>+Tabla3239[[#This Row],[ENTRADAS]]*Tabla3239[[#This Row],[PRECIO]]</f>
        <v>0</v>
      </c>
      <c r="P301" s="2">
        <f>+Tabla3239[[#This Row],[SALIDAS]]*Tabla3239[[#This Row],[PRECIO]]</f>
        <v>0</v>
      </c>
      <c r="Q301" s="2">
        <f>+Tabla3239[[#This Row],[BALANCE INICIAL2]]+Tabla3239[[#This Row],[ENTRADAS3]]-Tabla3239[[#This Row],[SALIDAS4]]</f>
        <v>0</v>
      </c>
    </row>
    <row r="302" spans="1:17">
      <c r="A302" s="9" t="s">
        <v>41</v>
      </c>
      <c r="B302" s="47" t="s">
        <v>890</v>
      </c>
      <c r="C302" s="50" t="s">
        <v>87</v>
      </c>
      <c r="D302" t="s">
        <v>1264</v>
      </c>
      <c r="F302" s="55" t="s">
        <v>1345</v>
      </c>
      <c r="G302" s="55"/>
      <c r="H302" s="9" t="s">
        <v>834</v>
      </c>
      <c r="I302">
        <v>5</v>
      </c>
      <c r="J302">
        <v>0</v>
      </c>
      <c r="K302" s="34">
        <v>0</v>
      </c>
      <c r="L302">
        <f>+Tabla3239[[#This Row],[BALANCE INICIAL]]+Tabla3239[[#This Row],[ENTRADAS]]-Tabla3239[[#This Row],[SALIDAS]]</f>
        <v>5</v>
      </c>
      <c r="M302" s="2">
        <v>233.8</v>
      </c>
      <c r="N302" s="2">
        <f>+Tabla3239[[#This Row],[BALANCE INICIAL]]*Tabla3239[[#This Row],[PRECIO]]</f>
        <v>1169</v>
      </c>
      <c r="O302" s="2">
        <f>+Tabla3239[[#This Row],[ENTRADAS]]*Tabla3239[[#This Row],[PRECIO]]</f>
        <v>0</v>
      </c>
      <c r="P302" s="2">
        <f>+Tabla3239[[#This Row],[SALIDAS]]*Tabla3239[[#This Row],[PRECIO]]</f>
        <v>0</v>
      </c>
      <c r="Q302" s="2">
        <f>+Tabla3239[[#This Row],[BALANCE INICIAL2]]+Tabla3239[[#This Row],[ENTRADAS3]]-Tabla3239[[#This Row],[SALIDAS4]]</f>
        <v>1169</v>
      </c>
    </row>
    <row r="303" spans="1:17">
      <c r="A303" s="9" t="s">
        <v>41</v>
      </c>
      <c r="B303" s="47" t="s">
        <v>890</v>
      </c>
      <c r="C303" s="50" t="s">
        <v>87</v>
      </c>
      <c r="D303" t="s">
        <v>1359</v>
      </c>
      <c r="F303" s="55" t="s">
        <v>1345</v>
      </c>
      <c r="G303" s="55"/>
      <c r="H303" s="9" t="s">
        <v>834</v>
      </c>
      <c r="I303">
        <v>2</v>
      </c>
      <c r="J303">
        <v>0</v>
      </c>
      <c r="K303" s="34">
        <v>0</v>
      </c>
      <c r="L303">
        <f>+Tabla3239[[#This Row],[BALANCE INICIAL]]+Tabla3239[[#This Row],[ENTRADAS]]-Tabla3239[[#This Row],[SALIDAS]]</f>
        <v>2</v>
      </c>
      <c r="M303" s="2">
        <v>490</v>
      </c>
      <c r="N303" s="2">
        <f>+Tabla3239[[#This Row],[BALANCE INICIAL]]*Tabla3239[[#This Row],[PRECIO]]</f>
        <v>980</v>
      </c>
      <c r="O303" s="2">
        <f>+Tabla3239[[#This Row],[ENTRADAS]]*Tabla3239[[#This Row],[PRECIO]]</f>
        <v>0</v>
      </c>
      <c r="P303" s="2">
        <f>+Tabla3239[[#This Row],[SALIDAS]]*Tabla3239[[#This Row],[PRECIO]]</f>
        <v>0</v>
      </c>
      <c r="Q303" s="2">
        <f>+Tabla3239[[#This Row],[BALANCE INICIAL2]]+Tabla3239[[#This Row],[ENTRADAS3]]-Tabla3239[[#This Row],[SALIDAS4]]</f>
        <v>980</v>
      </c>
    </row>
    <row r="304" spans="1:17">
      <c r="A304" s="39" t="s">
        <v>24</v>
      </c>
      <c r="B304" s="40" t="s">
        <v>875</v>
      </c>
      <c r="C304" s="52" t="s">
        <v>64</v>
      </c>
      <c r="D304" t="s">
        <v>991</v>
      </c>
      <c r="E304" t="s">
        <v>993</v>
      </c>
      <c r="F304" s="55" t="s">
        <v>1345</v>
      </c>
      <c r="G304" s="55"/>
      <c r="H304" s="9" t="s">
        <v>820</v>
      </c>
      <c r="I304">
        <v>16</v>
      </c>
      <c r="J304">
        <v>0</v>
      </c>
      <c r="K304" s="34">
        <v>0</v>
      </c>
      <c r="L304">
        <f>+Tabla3239[[#This Row],[BALANCE INICIAL]]+Tabla3239[[#This Row],[ENTRADAS]]-Tabla3239[[#This Row],[SALIDAS]]</f>
        <v>16</v>
      </c>
      <c r="M304" s="2">
        <v>281.36</v>
      </c>
      <c r="N304" s="2">
        <f>+Tabla3239[[#This Row],[BALANCE INICIAL]]*Tabla3239[[#This Row],[PRECIO]]</f>
        <v>4501.76</v>
      </c>
      <c r="O304" s="2">
        <f>+Tabla3239[[#This Row],[ENTRADAS]]*Tabla3239[[#This Row],[PRECIO]]</f>
        <v>0</v>
      </c>
      <c r="P304" s="2">
        <f>+Tabla3239[[#This Row],[SALIDAS]]*Tabla3239[[#This Row],[PRECIO]]</f>
        <v>0</v>
      </c>
      <c r="Q304" s="2">
        <f>+Tabla3239[[#This Row],[BALANCE INICIAL2]]+Tabla3239[[#This Row],[ENTRADAS3]]-Tabla3239[[#This Row],[SALIDAS4]]</f>
        <v>4501.76</v>
      </c>
    </row>
    <row r="305" spans="1:17">
      <c r="A305" s="39" t="s">
        <v>1376</v>
      </c>
      <c r="B305" s="40" t="s">
        <v>875</v>
      </c>
      <c r="C305" s="52" t="s">
        <v>64</v>
      </c>
      <c r="D305" t="s">
        <v>1265</v>
      </c>
      <c r="F305" s="55" t="s">
        <v>1345</v>
      </c>
      <c r="G305" s="55"/>
      <c r="H305" s="9" t="s">
        <v>820</v>
      </c>
      <c r="I305">
        <v>200</v>
      </c>
      <c r="J305">
        <v>0</v>
      </c>
      <c r="K305" s="34">
        <v>0</v>
      </c>
      <c r="L305">
        <f>+Tabla3239[[#This Row],[BALANCE INICIAL]]+Tabla3239[[#This Row],[ENTRADAS]]-Tabla3239[[#This Row],[SALIDAS]]</f>
        <v>200</v>
      </c>
      <c r="M305" s="2">
        <v>60</v>
      </c>
      <c r="N305" s="2">
        <f>+Tabla3239[[#This Row],[BALANCE INICIAL]]*Tabla3239[[#This Row],[PRECIO]]</f>
        <v>12000</v>
      </c>
      <c r="O305" s="2">
        <f>+Tabla3239[[#This Row],[ENTRADAS]]*Tabla3239[[#This Row],[PRECIO]]</f>
        <v>0</v>
      </c>
      <c r="P305" s="2">
        <f>+Tabla3239[[#This Row],[SALIDAS]]*Tabla3239[[#This Row],[PRECIO]]</f>
        <v>0</v>
      </c>
      <c r="Q305" s="2">
        <f>+Tabla3239[[#This Row],[BALANCE INICIAL2]]+Tabla3239[[#This Row],[ENTRADAS3]]-Tabla3239[[#This Row],[SALIDAS4]]</f>
        <v>12000</v>
      </c>
    </row>
    <row r="306" spans="1:17">
      <c r="A306" s="9" t="s">
        <v>59</v>
      </c>
      <c r="B306" s="17" t="s">
        <v>880</v>
      </c>
      <c r="C306" s="50" t="s">
        <v>107</v>
      </c>
      <c r="D306" t="s">
        <v>1496</v>
      </c>
      <c r="F306" s="55" t="s">
        <v>1345</v>
      </c>
      <c r="G306" s="55"/>
      <c r="H306" s="9" t="s">
        <v>820</v>
      </c>
      <c r="I306">
        <v>1</v>
      </c>
      <c r="J306">
        <v>0</v>
      </c>
      <c r="K306" s="34">
        <v>0</v>
      </c>
      <c r="L306">
        <f>+Tabla3239[[#This Row],[BALANCE INICIAL]]+Tabla3239[[#This Row],[ENTRADAS]]-Tabla3239[[#This Row],[SALIDAS]]</f>
        <v>1</v>
      </c>
      <c r="M306" s="2">
        <v>100</v>
      </c>
      <c r="N306" s="2">
        <f>+Tabla3239[[#This Row],[BALANCE INICIAL]]*Tabla3239[[#This Row],[PRECIO]]</f>
        <v>100</v>
      </c>
      <c r="O306" s="2">
        <f>+Tabla3239[[#This Row],[ENTRADAS]]*Tabla3239[[#This Row],[PRECIO]]</f>
        <v>0</v>
      </c>
      <c r="P306" s="2">
        <f>+Tabla3239[[#This Row],[SALIDAS]]*Tabla3239[[#This Row],[PRECIO]]</f>
        <v>0</v>
      </c>
      <c r="Q306" s="2">
        <f>+Tabla3239[[#This Row],[BALANCE INICIAL2]]+Tabla3239[[#This Row],[ENTRADAS3]]-Tabla3239[[#This Row],[SALIDAS4]]</f>
        <v>100</v>
      </c>
    </row>
    <row r="307" spans="1:17">
      <c r="A307" s="39" t="s">
        <v>1141</v>
      </c>
      <c r="B307" s="40" t="s">
        <v>1142</v>
      </c>
      <c r="C307" s="52" t="s">
        <v>1143</v>
      </c>
      <c r="D307" t="s">
        <v>1266</v>
      </c>
      <c r="F307" s="55" t="s">
        <v>1345</v>
      </c>
      <c r="G307" s="55"/>
      <c r="H307" s="9" t="s">
        <v>839</v>
      </c>
      <c r="I307">
        <v>4</v>
      </c>
      <c r="J307">
        <v>0</v>
      </c>
      <c r="K307" s="34">
        <v>0</v>
      </c>
      <c r="L307">
        <f>+Tabla3239[[#This Row],[BALANCE INICIAL]]+Tabla3239[[#This Row],[ENTRADAS]]-Tabla3239[[#This Row],[SALIDAS]]</f>
        <v>4</v>
      </c>
      <c r="M307" s="2">
        <v>12500</v>
      </c>
      <c r="N307" s="2">
        <f>+Tabla3239[[#This Row],[BALANCE INICIAL]]*Tabla3239[[#This Row],[PRECIO]]</f>
        <v>50000</v>
      </c>
      <c r="O307" s="2">
        <f>+Tabla3239[[#This Row],[ENTRADAS]]*Tabla3239[[#This Row],[PRECIO]]</f>
        <v>0</v>
      </c>
      <c r="P307" s="2">
        <f>+Tabla3239[[#This Row],[SALIDAS]]*Tabla3239[[#This Row],[PRECIO]]</f>
        <v>0</v>
      </c>
      <c r="Q307" s="2">
        <f>+Tabla3239[[#This Row],[BALANCE INICIAL2]]+Tabla3239[[#This Row],[ENTRADAS3]]-Tabla3239[[#This Row],[SALIDAS4]]</f>
        <v>50000</v>
      </c>
    </row>
    <row r="308" spans="1:17">
      <c r="A308" s="39" t="s">
        <v>34</v>
      </c>
      <c r="B308" s="40" t="s">
        <v>877</v>
      </c>
      <c r="C308" s="52" t="s">
        <v>80</v>
      </c>
      <c r="D308" t="s">
        <v>1451</v>
      </c>
      <c r="F308" s="55" t="s">
        <v>1345</v>
      </c>
      <c r="G308" s="55"/>
      <c r="H308" s="9" t="s">
        <v>834</v>
      </c>
      <c r="I308">
        <v>69</v>
      </c>
      <c r="J308">
        <v>0</v>
      </c>
      <c r="K308" s="34">
        <v>15</v>
      </c>
      <c r="L308">
        <f>+Tabla3239[[#This Row],[BALANCE INICIAL]]+Tabla3239[[#This Row],[ENTRADAS]]-Tabla3239[[#This Row],[SALIDAS]]</f>
        <v>54</v>
      </c>
      <c r="M308" s="2">
        <v>290</v>
      </c>
      <c r="N308" s="2">
        <f>+Tabla3239[[#This Row],[BALANCE INICIAL]]*Tabla3239[[#This Row],[PRECIO]]</f>
        <v>20010</v>
      </c>
      <c r="O308" s="2">
        <f>+Tabla3239[[#This Row],[ENTRADAS]]*Tabla3239[[#This Row],[PRECIO]]</f>
        <v>0</v>
      </c>
      <c r="P308" s="2">
        <f>+Tabla3239[[#This Row],[SALIDAS]]*Tabla3239[[#This Row],[PRECIO]]</f>
        <v>4350</v>
      </c>
      <c r="Q308" s="2">
        <f>+Tabla3239[[#This Row],[BALANCE INICIAL2]]+Tabla3239[[#This Row],[ENTRADAS3]]-Tabla3239[[#This Row],[SALIDAS4]]</f>
        <v>15660</v>
      </c>
    </row>
    <row r="309" spans="1:17" ht="15" customHeight="1">
      <c r="A309" s="39" t="s">
        <v>34</v>
      </c>
      <c r="B309" s="40" t="s">
        <v>877</v>
      </c>
      <c r="C309" s="52" t="s">
        <v>80</v>
      </c>
      <c r="D309" t="s">
        <v>1025</v>
      </c>
      <c r="F309" s="55" t="s">
        <v>1345</v>
      </c>
      <c r="G309" s="55"/>
      <c r="H309" s="9" t="s">
        <v>834</v>
      </c>
      <c r="I309">
        <v>60</v>
      </c>
      <c r="J309">
        <v>0</v>
      </c>
      <c r="K309" s="34">
        <v>0</v>
      </c>
      <c r="L309">
        <f>+Tabla3239[[#This Row],[BALANCE INICIAL]]+Tabla3239[[#This Row],[ENTRADAS]]-Tabla3239[[#This Row],[SALIDAS]]</f>
        <v>60</v>
      </c>
      <c r="M309" s="2">
        <v>420</v>
      </c>
      <c r="N309" s="2">
        <f>+Tabla3239[[#This Row],[BALANCE INICIAL]]*Tabla3239[[#This Row],[PRECIO]]</f>
        <v>25200</v>
      </c>
      <c r="O309" s="2">
        <f>+Tabla3239[[#This Row],[ENTRADAS]]*Tabla3239[[#This Row],[PRECIO]]</f>
        <v>0</v>
      </c>
      <c r="P309" s="2">
        <f>+Tabla3239[[#This Row],[SALIDAS]]*Tabla3239[[#This Row],[PRECIO]]</f>
        <v>0</v>
      </c>
      <c r="Q309" s="2">
        <f>+Tabla3239[[#This Row],[BALANCE INICIAL2]]+Tabla3239[[#This Row],[ENTRADAS3]]-Tabla3239[[#This Row],[SALIDAS4]]</f>
        <v>25200</v>
      </c>
    </row>
    <row r="310" spans="1:17">
      <c r="A310" s="9" t="s">
        <v>1159</v>
      </c>
      <c r="B310" s="17" t="s">
        <v>1160</v>
      </c>
      <c r="C310" s="50" t="s">
        <v>1161</v>
      </c>
      <c r="D310" t="s">
        <v>1477</v>
      </c>
      <c r="F310" s="55" t="s">
        <v>1345</v>
      </c>
      <c r="G310" s="55"/>
      <c r="H310" s="9" t="s">
        <v>820</v>
      </c>
      <c r="I310">
        <v>1</v>
      </c>
      <c r="J310">
        <v>0</v>
      </c>
      <c r="K310" s="34">
        <v>0</v>
      </c>
      <c r="L310">
        <f>+Tabla3239[[#This Row],[BALANCE INICIAL]]+Tabla3239[[#This Row],[ENTRADAS]]-Tabla3239[[#This Row],[SALIDAS]]</f>
        <v>1</v>
      </c>
      <c r="M310" s="2">
        <v>3390</v>
      </c>
      <c r="N310" s="2">
        <f>+Tabla3239[[#This Row],[BALANCE INICIAL]]*Tabla3239[[#This Row],[PRECIO]]</f>
        <v>3390</v>
      </c>
      <c r="O310" s="2">
        <f>+Tabla3239[[#This Row],[ENTRADAS]]*Tabla3239[[#This Row],[PRECIO]]</f>
        <v>0</v>
      </c>
      <c r="P310" s="2">
        <f>+Tabla3239[[#This Row],[SALIDAS]]*Tabla3239[[#This Row],[PRECIO]]</f>
        <v>0</v>
      </c>
      <c r="Q310" s="2">
        <f>+Tabla3239[[#This Row],[BALANCE INICIAL2]]+Tabla3239[[#This Row],[ENTRADAS3]]-Tabla3239[[#This Row],[SALIDAS4]]</f>
        <v>3390</v>
      </c>
    </row>
    <row r="311" spans="1:17">
      <c r="A311" s="9" t="s">
        <v>29</v>
      </c>
      <c r="B311" s="47" t="s">
        <v>878</v>
      </c>
      <c r="C311" s="50" t="s">
        <v>102</v>
      </c>
      <c r="D311" t="s">
        <v>561</v>
      </c>
      <c r="F311" s="55" t="s">
        <v>1345</v>
      </c>
      <c r="G311" s="55"/>
      <c r="H311" s="9" t="s">
        <v>834</v>
      </c>
      <c r="I311">
        <v>2</v>
      </c>
      <c r="J311">
        <v>0</v>
      </c>
      <c r="K311" s="34">
        <v>1</v>
      </c>
      <c r="L311">
        <f>+Tabla3239[[#This Row],[BALANCE INICIAL]]+Tabla3239[[#This Row],[ENTRADAS]]-Tabla3239[[#This Row],[SALIDAS]]</f>
        <v>1</v>
      </c>
      <c r="M311" s="2">
        <v>153.05000000000001</v>
      </c>
      <c r="N311" s="2">
        <f>+Tabla3239[[#This Row],[BALANCE INICIAL]]*Tabla3239[[#This Row],[PRECIO]]</f>
        <v>306.10000000000002</v>
      </c>
      <c r="O311" s="2">
        <f>+Tabla3239[[#This Row],[ENTRADAS]]*Tabla3239[[#This Row],[PRECIO]]</f>
        <v>0</v>
      </c>
      <c r="P311" s="2">
        <f>+Tabla3239[[#This Row],[SALIDAS]]*Tabla3239[[#This Row],[PRECIO]]</f>
        <v>153.05000000000001</v>
      </c>
      <c r="Q311" s="2">
        <f>+Tabla3239[[#This Row],[BALANCE INICIAL2]]+Tabla3239[[#This Row],[ENTRADAS3]]-Tabla3239[[#This Row],[SALIDAS4]]</f>
        <v>153.05000000000001</v>
      </c>
    </row>
    <row r="312" spans="1:17">
      <c r="A312" s="39" t="s">
        <v>31</v>
      </c>
      <c r="B312" s="40" t="s">
        <v>897</v>
      </c>
      <c r="C312" s="50" t="s">
        <v>69</v>
      </c>
      <c r="D312" t="s">
        <v>228</v>
      </c>
      <c r="F312" s="55" t="s">
        <v>1345</v>
      </c>
      <c r="G312" s="55"/>
      <c r="H312" s="9" t="s">
        <v>820</v>
      </c>
      <c r="I312">
        <v>46</v>
      </c>
      <c r="J312">
        <v>0</v>
      </c>
      <c r="K312" s="34">
        <v>2</v>
      </c>
      <c r="L312">
        <f>+Tabla3239[[#This Row],[BALANCE INICIAL]]+Tabla3239[[#This Row],[ENTRADAS]]-Tabla3239[[#This Row],[SALIDAS]]</f>
        <v>44</v>
      </c>
      <c r="M312" s="2">
        <v>170</v>
      </c>
      <c r="N312" s="2">
        <f>+Tabla3239[[#This Row],[BALANCE INICIAL]]*Tabla3239[[#This Row],[PRECIO]]</f>
        <v>7820</v>
      </c>
      <c r="O312" s="2">
        <f>+Tabla3239[[#This Row],[ENTRADAS]]*Tabla3239[[#This Row],[PRECIO]]</f>
        <v>0</v>
      </c>
      <c r="P312" s="2">
        <f>+Tabla3239[[#This Row],[SALIDAS]]*Tabla3239[[#This Row],[PRECIO]]</f>
        <v>340</v>
      </c>
      <c r="Q312" s="2">
        <f>+Tabla3239[[#This Row],[BALANCE INICIAL2]]+Tabla3239[[#This Row],[ENTRADAS3]]-Tabla3239[[#This Row],[SALIDAS4]]</f>
        <v>7480</v>
      </c>
    </row>
    <row r="313" spans="1:17">
      <c r="A313" s="39" t="s">
        <v>28</v>
      </c>
      <c r="B313" s="40" t="s">
        <v>884</v>
      </c>
      <c r="C313" s="52" t="s">
        <v>74</v>
      </c>
      <c r="D313" t="s">
        <v>1402</v>
      </c>
      <c r="F313" s="55" t="s">
        <v>1345</v>
      </c>
      <c r="G313" s="55"/>
      <c r="H313" s="9" t="s">
        <v>839</v>
      </c>
      <c r="I313">
        <v>75</v>
      </c>
      <c r="J313">
        <v>0</v>
      </c>
      <c r="K313" s="34">
        <v>0</v>
      </c>
      <c r="L313">
        <f>+Tabla3239[[#This Row],[BALANCE INICIAL]]+Tabla3239[[#This Row],[ENTRADAS]]-Tabla3239[[#This Row],[SALIDAS]]</f>
        <v>75</v>
      </c>
      <c r="M313" s="2">
        <v>39</v>
      </c>
      <c r="N313" s="2">
        <f>+Tabla3239[[#This Row],[BALANCE INICIAL]]*Tabla3239[[#This Row],[PRECIO]]</f>
        <v>2925</v>
      </c>
      <c r="O313" s="2">
        <f>+Tabla3239[[#This Row],[ENTRADAS]]*Tabla3239[[#This Row],[PRECIO]]</f>
        <v>0</v>
      </c>
      <c r="P313" s="2">
        <f>+Tabla3239[[#This Row],[SALIDAS]]*Tabla3239[[#This Row],[PRECIO]]</f>
        <v>0</v>
      </c>
      <c r="Q313" s="2">
        <f>+Tabla3239[[#This Row],[BALANCE INICIAL2]]+Tabla3239[[#This Row],[ENTRADAS3]]-Tabla3239[[#This Row],[SALIDAS4]]</f>
        <v>2925</v>
      </c>
    </row>
    <row r="314" spans="1:17" ht="14.25" customHeight="1">
      <c r="A314" s="9" t="s">
        <v>29</v>
      </c>
      <c r="B314" s="47" t="s">
        <v>878</v>
      </c>
      <c r="C314" s="50" t="s">
        <v>102</v>
      </c>
      <c r="D314" t="s">
        <v>563</v>
      </c>
      <c r="F314" s="55" t="s">
        <v>1345</v>
      </c>
      <c r="G314" s="55"/>
      <c r="H314" s="9" t="s">
        <v>834</v>
      </c>
      <c r="I314">
        <v>4</v>
      </c>
      <c r="J314">
        <v>0</v>
      </c>
      <c r="K314" s="34">
        <v>0</v>
      </c>
      <c r="L314">
        <f>+Tabla3239[[#This Row],[BALANCE INICIAL]]+Tabla3239[[#This Row],[ENTRADAS]]-Tabla3239[[#This Row],[SALIDAS]]</f>
        <v>4</v>
      </c>
      <c r="M314" s="2">
        <v>205</v>
      </c>
      <c r="N314" s="2">
        <f>+Tabla3239[[#This Row],[BALANCE INICIAL]]*Tabla3239[[#This Row],[PRECIO]]</f>
        <v>820</v>
      </c>
      <c r="O314" s="2">
        <f>+Tabla3239[[#This Row],[ENTRADAS]]*Tabla3239[[#This Row],[PRECIO]]</f>
        <v>0</v>
      </c>
      <c r="P314" s="2">
        <f>+Tabla3239[[#This Row],[SALIDAS]]*Tabla3239[[#This Row],[PRECIO]]</f>
        <v>0</v>
      </c>
      <c r="Q314" s="2">
        <f>+Tabla3239[[#This Row],[BALANCE INICIAL2]]+Tabla3239[[#This Row],[ENTRADAS3]]-Tabla3239[[#This Row],[SALIDAS4]]</f>
        <v>820</v>
      </c>
    </row>
    <row r="315" spans="1:17">
      <c r="A315" s="39" t="s">
        <v>39</v>
      </c>
      <c r="B315" s="40" t="s">
        <v>896</v>
      </c>
      <c r="C315" s="52" t="s">
        <v>85</v>
      </c>
      <c r="D315" t="s">
        <v>230</v>
      </c>
      <c r="F315" s="55" t="s">
        <v>1345</v>
      </c>
      <c r="G315" s="55"/>
      <c r="H315" s="9" t="s">
        <v>820</v>
      </c>
      <c r="I315">
        <v>5</v>
      </c>
      <c r="J315">
        <v>0</v>
      </c>
      <c r="K315" s="34">
        <v>1</v>
      </c>
      <c r="L315">
        <f>+Tabla3239[[#This Row],[BALANCE INICIAL]]+Tabla3239[[#This Row],[ENTRADAS]]-Tabla3239[[#This Row],[SALIDAS]]</f>
        <v>4</v>
      </c>
      <c r="M315" s="2">
        <v>512</v>
      </c>
      <c r="N315" s="2">
        <f>+Tabla3239[[#This Row],[BALANCE INICIAL]]*Tabla3239[[#This Row],[PRECIO]]</f>
        <v>2560</v>
      </c>
      <c r="O315" s="2">
        <f>+Tabla3239[[#This Row],[ENTRADAS]]*Tabla3239[[#This Row],[PRECIO]]</f>
        <v>0</v>
      </c>
      <c r="P315" s="2">
        <f>+Tabla3239[[#This Row],[SALIDAS]]*Tabla3239[[#This Row],[PRECIO]]</f>
        <v>512</v>
      </c>
      <c r="Q315" s="2">
        <f>+Tabla3239[[#This Row],[BALANCE INICIAL2]]+Tabla3239[[#This Row],[ENTRADAS3]]-Tabla3239[[#This Row],[SALIDAS4]]</f>
        <v>2048</v>
      </c>
    </row>
    <row r="316" spans="1:17">
      <c r="A316" s="9" t="s">
        <v>29</v>
      </c>
      <c r="B316" s="47" t="s">
        <v>878</v>
      </c>
      <c r="C316" s="50" t="s">
        <v>102</v>
      </c>
      <c r="D316" t="s">
        <v>564</v>
      </c>
      <c r="F316" s="55" t="s">
        <v>1345</v>
      </c>
      <c r="G316" s="55"/>
      <c r="H316" s="9" t="s">
        <v>867</v>
      </c>
      <c r="I316">
        <v>15</v>
      </c>
      <c r="J316">
        <v>0</v>
      </c>
      <c r="K316" s="34">
        <v>0</v>
      </c>
      <c r="L316">
        <f>+Tabla3239[[#This Row],[BALANCE INICIAL]]+Tabla3239[[#This Row],[ENTRADAS]]-Tabla3239[[#This Row],[SALIDAS]]</f>
        <v>15</v>
      </c>
      <c r="M316" s="2">
        <v>80</v>
      </c>
      <c r="N316" s="2">
        <f>+Tabla3239[[#This Row],[BALANCE INICIAL]]*Tabla3239[[#This Row],[PRECIO]]</f>
        <v>1200</v>
      </c>
      <c r="O316" s="2">
        <f>+Tabla3239[[#This Row],[ENTRADAS]]*Tabla3239[[#This Row],[PRECIO]]</f>
        <v>0</v>
      </c>
      <c r="P316" s="2">
        <f>+Tabla3239[[#This Row],[SALIDAS]]*Tabla3239[[#This Row],[PRECIO]]</f>
        <v>0</v>
      </c>
      <c r="Q316" s="2">
        <f>+Tabla3239[[#This Row],[BALANCE INICIAL2]]+Tabla3239[[#This Row],[ENTRADAS3]]-Tabla3239[[#This Row],[SALIDAS4]]</f>
        <v>1200</v>
      </c>
    </row>
    <row r="317" spans="1:17">
      <c r="A317" s="9" t="s">
        <v>29</v>
      </c>
      <c r="B317" s="47" t="s">
        <v>878</v>
      </c>
      <c r="C317" s="50" t="s">
        <v>102</v>
      </c>
      <c r="D317" t="s">
        <v>565</v>
      </c>
      <c r="F317" s="55" t="s">
        <v>1345</v>
      </c>
      <c r="G317" s="55"/>
      <c r="H317" s="9" t="s">
        <v>867</v>
      </c>
      <c r="I317">
        <v>8</v>
      </c>
      <c r="J317">
        <v>0</v>
      </c>
      <c r="K317" s="34">
        <v>0</v>
      </c>
      <c r="L317">
        <f>+Tabla3239[[#This Row],[BALANCE INICIAL]]+Tabla3239[[#This Row],[ENTRADAS]]-Tabla3239[[#This Row],[SALIDAS]]</f>
        <v>8</v>
      </c>
      <c r="M317" s="2">
        <v>160</v>
      </c>
      <c r="N317" s="2">
        <f>+Tabla3239[[#This Row],[BALANCE INICIAL]]*Tabla3239[[#This Row],[PRECIO]]</f>
        <v>1280</v>
      </c>
      <c r="O317" s="2">
        <f>+Tabla3239[[#This Row],[ENTRADAS]]*Tabla3239[[#This Row],[PRECIO]]</f>
        <v>0</v>
      </c>
      <c r="P317" s="2">
        <f>+Tabla3239[[#This Row],[SALIDAS]]*Tabla3239[[#This Row],[PRECIO]]</f>
        <v>0</v>
      </c>
      <c r="Q317" s="2">
        <f>+Tabla3239[[#This Row],[BALANCE INICIAL2]]+Tabla3239[[#This Row],[ENTRADAS3]]-Tabla3239[[#This Row],[SALIDAS4]]</f>
        <v>1280</v>
      </c>
    </row>
    <row r="318" spans="1:17">
      <c r="A318" s="9" t="s">
        <v>29</v>
      </c>
      <c r="B318" s="47" t="s">
        <v>878</v>
      </c>
      <c r="C318" s="50" t="s">
        <v>102</v>
      </c>
      <c r="D318" t="s">
        <v>566</v>
      </c>
      <c r="F318" s="55" t="s">
        <v>1345</v>
      </c>
      <c r="G318" s="55"/>
      <c r="H318" s="9" t="s">
        <v>867</v>
      </c>
      <c r="I318">
        <v>2</v>
      </c>
      <c r="J318">
        <v>0</v>
      </c>
      <c r="K318" s="34">
        <v>0</v>
      </c>
      <c r="L318">
        <f>+Tabla3239[[#This Row],[BALANCE INICIAL]]+Tabla3239[[#This Row],[ENTRADAS]]-Tabla3239[[#This Row],[SALIDAS]]</f>
        <v>2</v>
      </c>
      <c r="M318" s="2">
        <v>80</v>
      </c>
      <c r="N318" s="2">
        <f>+Tabla3239[[#This Row],[BALANCE INICIAL]]*Tabla3239[[#This Row],[PRECIO]]</f>
        <v>160</v>
      </c>
      <c r="O318" s="2">
        <f>+Tabla3239[[#This Row],[ENTRADAS]]*Tabla3239[[#This Row],[PRECIO]]</f>
        <v>0</v>
      </c>
      <c r="P318" s="2">
        <f>+Tabla3239[[#This Row],[SALIDAS]]*Tabla3239[[#This Row],[PRECIO]]</f>
        <v>0</v>
      </c>
      <c r="Q318" s="2">
        <f>+Tabla3239[[#This Row],[BALANCE INICIAL2]]+Tabla3239[[#This Row],[ENTRADAS3]]-Tabla3239[[#This Row],[SALIDAS4]]</f>
        <v>160</v>
      </c>
    </row>
    <row r="319" spans="1:17">
      <c r="A319" s="9" t="s">
        <v>29</v>
      </c>
      <c r="B319" s="47" t="s">
        <v>878</v>
      </c>
      <c r="C319" s="50" t="s">
        <v>102</v>
      </c>
      <c r="D319" t="s">
        <v>567</v>
      </c>
      <c r="F319" s="55" t="s">
        <v>1345</v>
      </c>
      <c r="G319" s="55"/>
      <c r="H319" s="9" t="s">
        <v>867</v>
      </c>
      <c r="I319">
        <v>4</v>
      </c>
      <c r="J319">
        <v>0</v>
      </c>
      <c r="K319" s="34">
        <v>0</v>
      </c>
      <c r="L319">
        <f>+Tabla3239[[#This Row],[BALANCE INICIAL]]+Tabla3239[[#This Row],[ENTRADAS]]-Tabla3239[[#This Row],[SALIDAS]]</f>
        <v>4</v>
      </c>
      <c r="M319" s="2">
        <v>80</v>
      </c>
      <c r="N319" s="2">
        <f>+Tabla3239[[#This Row],[BALANCE INICIAL]]*Tabla3239[[#This Row],[PRECIO]]</f>
        <v>320</v>
      </c>
      <c r="O319" s="2">
        <f>+Tabla3239[[#This Row],[ENTRADAS]]*Tabla3239[[#This Row],[PRECIO]]</f>
        <v>0</v>
      </c>
      <c r="P319" s="2">
        <f>+Tabla3239[[#This Row],[SALIDAS]]*Tabla3239[[#This Row],[PRECIO]]</f>
        <v>0</v>
      </c>
      <c r="Q319" s="2">
        <f>+Tabla3239[[#This Row],[BALANCE INICIAL2]]+Tabla3239[[#This Row],[ENTRADAS3]]-Tabla3239[[#This Row],[SALIDAS4]]</f>
        <v>320</v>
      </c>
    </row>
    <row r="320" spans="1:17">
      <c r="A320" s="9" t="s">
        <v>29</v>
      </c>
      <c r="B320" s="47" t="s">
        <v>878</v>
      </c>
      <c r="C320" s="50" t="s">
        <v>102</v>
      </c>
      <c r="D320" t="s">
        <v>568</v>
      </c>
      <c r="F320" s="55" t="s">
        <v>1345</v>
      </c>
      <c r="G320" s="55"/>
      <c r="H320" s="9" t="s">
        <v>868</v>
      </c>
      <c r="I320">
        <v>2</v>
      </c>
      <c r="J320">
        <v>0</v>
      </c>
      <c r="K320" s="34">
        <v>0</v>
      </c>
      <c r="L320">
        <f>+Tabla3239[[#This Row],[BALANCE INICIAL]]+Tabla3239[[#This Row],[ENTRADAS]]-Tabla3239[[#This Row],[SALIDAS]]</f>
        <v>2</v>
      </c>
      <c r="M320" s="2">
        <v>49.9</v>
      </c>
      <c r="N320" s="2">
        <f>+Tabla3239[[#This Row],[BALANCE INICIAL]]*Tabla3239[[#This Row],[PRECIO]]</f>
        <v>99.8</v>
      </c>
      <c r="O320" s="2">
        <f>+Tabla3239[[#This Row],[ENTRADAS]]*Tabla3239[[#This Row],[PRECIO]]</f>
        <v>0</v>
      </c>
      <c r="P320" s="2">
        <f>+Tabla3239[[#This Row],[SALIDAS]]*Tabla3239[[#This Row],[PRECIO]]</f>
        <v>0</v>
      </c>
      <c r="Q320" s="2">
        <f>+Tabla3239[[#This Row],[BALANCE INICIAL2]]+Tabla3239[[#This Row],[ENTRADAS3]]-Tabla3239[[#This Row],[SALIDAS4]]</f>
        <v>99.8</v>
      </c>
    </row>
    <row r="321" spans="1:17">
      <c r="A321" s="9" t="s">
        <v>29</v>
      </c>
      <c r="B321" s="47" t="s">
        <v>878</v>
      </c>
      <c r="C321" s="50" t="s">
        <v>102</v>
      </c>
      <c r="D321" t="s">
        <v>569</v>
      </c>
      <c r="F321" s="55" t="s">
        <v>1345</v>
      </c>
      <c r="G321" s="55"/>
      <c r="H321" s="9" t="s">
        <v>825</v>
      </c>
      <c r="I321">
        <v>3</v>
      </c>
      <c r="J321">
        <v>0</v>
      </c>
      <c r="K321" s="34">
        <v>0</v>
      </c>
      <c r="L321">
        <f>+Tabla3239[[#This Row],[BALANCE INICIAL]]+Tabla3239[[#This Row],[ENTRADAS]]-Tabla3239[[#This Row],[SALIDAS]]</f>
        <v>3</v>
      </c>
      <c r="M321" s="2">
        <v>630.5</v>
      </c>
      <c r="N321" s="2">
        <f>+Tabla3239[[#This Row],[BALANCE INICIAL]]*Tabla3239[[#This Row],[PRECIO]]</f>
        <v>1891.5</v>
      </c>
      <c r="O321" s="2">
        <f>+Tabla3239[[#This Row],[ENTRADAS]]*Tabla3239[[#This Row],[PRECIO]]</f>
        <v>0</v>
      </c>
      <c r="P321" s="2">
        <f>+Tabla3239[[#This Row],[SALIDAS]]*Tabla3239[[#This Row],[PRECIO]]</f>
        <v>0</v>
      </c>
      <c r="Q321" s="2">
        <f>+Tabla3239[[#This Row],[BALANCE INICIAL2]]+Tabla3239[[#This Row],[ENTRADAS3]]-Tabla3239[[#This Row],[SALIDAS4]]</f>
        <v>1891.5</v>
      </c>
    </row>
    <row r="322" spans="1:17">
      <c r="A322" s="9" t="s">
        <v>29</v>
      </c>
      <c r="B322" s="47" t="s">
        <v>878</v>
      </c>
      <c r="C322" s="50" t="s">
        <v>102</v>
      </c>
      <c r="D322" t="s">
        <v>570</v>
      </c>
      <c r="F322" s="55" t="s">
        <v>1345</v>
      </c>
      <c r="G322" s="55"/>
      <c r="H322" s="9" t="s">
        <v>834</v>
      </c>
      <c r="I322">
        <v>1</v>
      </c>
      <c r="J322">
        <v>0</v>
      </c>
      <c r="K322" s="34">
        <v>0</v>
      </c>
      <c r="L322">
        <f>+Tabla3239[[#This Row],[BALANCE INICIAL]]+Tabla3239[[#This Row],[ENTRADAS]]-Tabla3239[[#This Row],[SALIDAS]]</f>
        <v>1</v>
      </c>
      <c r="M322" s="2">
        <v>170.5</v>
      </c>
      <c r="N322" s="2">
        <f>+Tabla3239[[#This Row],[BALANCE INICIAL]]*Tabla3239[[#This Row],[PRECIO]]</f>
        <v>170.5</v>
      </c>
      <c r="O322" s="2">
        <f>+Tabla3239[[#This Row],[ENTRADAS]]*Tabla3239[[#This Row],[PRECIO]]</f>
        <v>0</v>
      </c>
      <c r="P322" s="2">
        <f>+Tabla3239[[#This Row],[SALIDAS]]*Tabla3239[[#This Row],[PRECIO]]</f>
        <v>0</v>
      </c>
      <c r="Q322" s="2">
        <f>+Tabla3239[[#This Row],[BALANCE INICIAL2]]+Tabla3239[[#This Row],[ENTRADAS3]]-Tabla3239[[#This Row],[SALIDAS4]]</f>
        <v>170.5</v>
      </c>
    </row>
    <row r="323" spans="1:17">
      <c r="A323" s="39" t="s">
        <v>28</v>
      </c>
      <c r="B323" s="40" t="s">
        <v>884</v>
      </c>
      <c r="C323" s="52" t="s">
        <v>74</v>
      </c>
      <c r="D323" t="s">
        <v>1574</v>
      </c>
      <c r="F323" s="55" t="s">
        <v>1345</v>
      </c>
      <c r="G323" s="55"/>
      <c r="H323" s="9" t="s">
        <v>820</v>
      </c>
      <c r="I323">
        <v>158</v>
      </c>
      <c r="J323">
        <v>0</v>
      </c>
      <c r="K323" s="34">
        <v>2</v>
      </c>
      <c r="L323">
        <f>+Tabla3239[[#This Row],[BALANCE INICIAL]]+Tabla3239[[#This Row],[ENTRADAS]]-Tabla3239[[#This Row],[SALIDAS]]</f>
        <v>156</v>
      </c>
      <c r="M323" s="2">
        <v>11.5</v>
      </c>
      <c r="N323" s="2">
        <f>+Tabla3239[[#This Row],[BALANCE INICIAL]]*Tabla3239[[#This Row],[PRECIO]]</f>
        <v>1817</v>
      </c>
      <c r="O323" s="2">
        <f>+Tabla3239[[#This Row],[ENTRADAS]]*Tabla3239[[#This Row],[PRECIO]]</f>
        <v>0</v>
      </c>
      <c r="P323" s="2">
        <f>+Tabla3239[[#This Row],[SALIDAS]]*Tabla3239[[#This Row],[PRECIO]]</f>
        <v>23</v>
      </c>
      <c r="Q323" s="2">
        <f>+Tabla3239[[#This Row],[BALANCE INICIAL2]]+Tabla3239[[#This Row],[ENTRADAS3]]-Tabla3239[[#This Row],[SALIDAS4]]</f>
        <v>1794</v>
      </c>
    </row>
    <row r="324" spans="1:17">
      <c r="A324" s="39" t="s">
        <v>28</v>
      </c>
      <c r="B324" s="40" t="s">
        <v>884</v>
      </c>
      <c r="C324" s="52" t="s">
        <v>74</v>
      </c>
      <c r="D324" t="s">
        <v>232</v>
      </c>
      <c r="F324" s="55" t="s">
        <v>1345</v>
      </c>
      <c r="G324" s="55"/>
      <c r="H324" s="9" t="s">
        <v>820</v>
      </c>
      <c r="I324">
        <v>286</v>
      </c>
      <c r="J324">
        <v>0</v>
      </c>
      <c r="K324" s="34">
        <v>0</v>
      </c>
      <c r="L324">
        <f>+Tabla3239[[#This Row],[BALANCE INICIAL]]+Tabla3239[[#This Row],[ENTRADAS]]-Tabla3239[[#This Row],[SALIDAS]]</f>
        <v>286</v>
      </c>
      <c r="M324" s="2">
        <v>125.5</v>
      </c>
      <c r="N324" s="2">
        <f>+Tabla3239[[#This Row],[BALANCE INICIAL]]*Tabla3239[[#This Row],[PRECIO]]</f>
        <v>35893</v>
      </c>
      <c r="O324" s="2">
        <f>+Tabla3239[[#This Row],[ENTRADAS]]*Tabla3239[[#This Row],[PRECIO]]</f>
        <v>0</v>
      </c>
      <c r="P324" s="2">
        <f>+Tabla3239[[#This Row],[SALIDAS]]*Tabla3239[[#This Row],[PRECIO]]</f>
        <v>0</v>
      </c>
      <c r="Q324" s="2">
        <f>+Tabla3239[[#This Row],[BALANCE INICIAL2]]+Tabla3239[[#This Row],[ENTRADAS3]]-Tabla3239[[#This Row],[SALIDAS4]]</f>
        <v>35893</v>
      </c>
    </row>
    <row r="325" spans="1:17">
      <c r="A325" s="9" t="s">
        <v>1130</v>
      </c>
      <c r="B325" s="40" t="s">
        <v>894</v>
      </c>
      <c r="C325" s="52" t="s">
        <v>1131</v>
      </c>
      <c r="D325" t="s">
        <v>1485</v>
      </c>
      <c r="E325" t="s">
        <v>1486</v>
      </c>
      <c r="F325" s="55">
        <v>45506</v>
      </c>
      <c r="G325" s="62" t="s">
        <v>1487</v>
      </c>
      <c r="H325" s="9" t="s">
        <v>820</v>
      </c>
      <c r="I325">
        <v>25</v>
      </c>
      <c r="J325">
        <v>0</v>
      </c>
      <c r="K325" s="34">
        <v>0</v>
      </c>
      <c r="L325">
        <f>+Tabla3239[[#This Row],[BALANCE INICIAL]]+Tabla3239[[#This Row],[ENTRADAS]]-Tabla3239[[#This Row],[SALIDAS]]</f>
        <v>25</v>
      </c>
      <c r="M325" s="2">
        <v>375</v>
      </c>
      <c r="N325" s="2">
        <v>9375</v>
      </c>
      <c r="O325" s="2" t="s">
        <v>1483</v>
      </c>
      <c r="P325" s="2" t="s">
        <v>1483</v>
      </c>
      <c r="Q325" s="2">
        <v>9375</v>
      </c>
    </row>
    <row r="326" spans="1:17">
      <c r="A326" s="39" t="s">
        <v>1159</v>
      </c>
      <c r="B326" s="40" t="s">
        <v>1160</v>
      </c>
      <c r="C326" s="52" t="s">
        <v>1546</v>
      </c>
      <c r="D326" t="s">
        <v>1545</v>
      </c>
      <c r="F326" s="55" t="s">
        <v>1345</v>
      </c>
      <c r="G326" s="55"/>
      <c r="H326" s="9" t="s">
        <v>820</v>
      </c>
      <c r="I326">
        <v>14</v>
      </c>
      <c r="J326">
        <v>0</v>
      </c>
      <c r="K326" s="34">
        <v>0</v>
      </c>
      <c r="L326">
        <f>+Tabla3239[[#This Row],[BALANCE INICIAL]]+Tabla3239[[#This Row],[ENTRADAS]]-Tabla3239[[#This Row],[SALIDAS]]</f>
        <v>14</v>
      </c>
      <c r="M326" s="2">
        <v>36</v>
      </c>
      <c r="N326" s="2">
        <f>+Tabla3239[[#This Row],[BALANCE INICIAL]]*Tabla3239[[#This Row],[PRECIO]]</f>
        <v>504</v>
      </c>
      <c r="O326" s="2">
        <f>+Tabla3239[[#This Row],[ENTRADAS]]*Tabla3239[[#This Row],[PRECIO]]</f>
        <v>0</v>
      </c>
      <c r="P326" s="2">
        <f>+Tabla3239[[#This Row],[SALIDAS]]*Tabla3239[[#This Row],[PRECIO]]</f>
        <v>0</v>
      </c>
      <c r="Q326" s="2">
        <f>+Tabla3239[[#This Row],[BALANCE INICIAL2]]+Tabla3239[[#This Row],[ENTRADAS3]]-Tabla3239[[#This Row],[SALIDAS4]]</f>
        <v>504</v>
      </c>
    </row>
    <row r="327" spans="1:17">
      <c r="A327" s="39" t="s">
        <v>28</v>
      </c>
      <c r="B327" s="40" t="s">
        <v>884</v>
      </c>
      <c r="C327" s="52" t="s">
        <v>74</v>
      </c>
      <c r="D327" t="s">
        <v>1006</v>
      </c>
      <c r="F327" s="55" t="s">
        <v>1345</v>
      </c>
      <c r="G327" s="55"/>
      <c r="H327" s="9" t="s">
        <v>820</v>
      </c>
      <c r="I327">
        <v>0</v>
      </c>
      <c r="J327">
        <v>0</v>
      </c>
      <c r="K327" s="34">
        <v>0</v>
      </c>
      <c r="L327">
        <f>+Tabla3239[[#This Row],[BALANCE INICIAL]]+Tabla3239[[#This Row],[ENTRADAS]]-Tabla3239[[#This Row],[SALIDAS]]</f>
        <v>0</v>
      </c>
      <c r="M327" s="2">
        <v>90</v>
      </c>
      <c r="N327" s="2">
        <f>+Tabla3239[[#This Row],[BALANCE INICIAL]]*Tabla3239[[#This Row],[PRECIO]]</f>
        <v>0</v>
      </c>
      <c r="O327" s="2">
        <f>+Tabla3239[[#This Row],[ENTRADAS]]*Tabla3239[[#This Row],[PRECIO]]</f>
        <v>0</v>
      </c>
      <c r="P327" s="2">
        <f>+Tabla3239[[#This Row],[SALIDAS]]*Tabla3239[[#This Row],[PRECIO]]</f>
        <v>0</v>
      </c>
      <c r="Q327" s="2">
        <f>+Tabla3239[[#This Row],[BALANCE INICIAL2]]+Tabla3239[[#This Row],[ENTRADAS3]]-Tabla3239[[#This Row],[SALIDAS4]]</f>
        <v>0</v>
      </c>
    </row>
    <row r="328" spans="1:17">
      <c r="A328" s="39" t="s">
        <v>28</v>
      </c>
      <c r="B328" s="40" t="s">
        <v>884</v>
      </c>
      <c r="C328" s="52" t="s">
        <v>74</v>
      </c>
      <c r="D328" t="s">
        <v>233</v>
      </c>
      <c r="F328" s="55" t="s">
        <v>1345</v>
      </c>
      <c r="G328" s="55"/>
      <c r="H328" s="9" t="s">
        <v>839</v>
      </c>
      <c r="I328">
        <v>670</v>
      </c>
      <c r="J328">
        <v>0</v>
      </c>
      <c r="K328" s="34">
        <v>10</v>
      </c>
      <c r="L328">
        <f>+Tabla3239[[#This Row],[BALANCE INICIAL]]+Tabla3239[[#This Row],[ENTRADAS]]-Tabla3239[[#This Row],[SALIDAS]]</f>
        <v>660</v>
      </c>
      <c r="M328" s="2">
        <v>21</v>
      </c>
      <c r="N328" s="2">
        <f>+Tabla3239[[#This Row],[BALANCE INICIAL]]*Tabla3239[[#This Row],[PRECIO]]</f>
        <v>14070</v>
      </c>
      <c r="O328" s="2">
        <f>+Tabla3239[[#This Row],[ENTRADAS]]*Tabla3239[[#This Row],[PRECIO]]</f>
        <v>0</v>
      </c>
      <c r="P328" s="2">
        <f>+Tabla3239[[#This Row],[SALIDAS]]*Tabla3239[[#This Row],[PRECIO]]</f>
        <v>210</v>
      </c>
      <c r="Q328" s="2">
        <f>+Tabla3239[[#This Row],[BALANCE INICIAL2]]+Tabla3239[[#This Row],[ENTRADAS3]]-Tabla3239[[#This Row],[SALIDAS4]]</f>
        <v>13860</v>
      </c>
    </row>
    <row r="329" spans="1:17">
      <c r="A329" s="63" t="s">
        <v>29</v>
      </c>
      <c r="B329" s="40" t="s">
        <v>878</v>
      </c>
      <c r="C329" s="52" t="s">
        <v>102</v>
      </c>
      <c r="D329" t="s">
        <v>1608</v>
      </c>
      <c r="F329" s="55"/>
      <c r="G329" s="55"/>
      <c r="H329" s="9" t="s">
        <v>865</v>
      </c>
      <c r="I329">
        <v>2</v>
      </c>
      <c r="J329">
        <v>0</v>
      </c>
      <c r="K329" s="34"/>
      <c r="L329">
        <f>+Tabla3239[[#This Row],[BALANCE INICIAL]]+Tabla3239[[#This Row],[ENTRADAS]]-Tabla3239[[#This Row],[SALIDAS]]</f>
        <v>2</v>
      </c>
      <c r="M329" s="2">
        <v>350</v>
      </c>
      <c r="N329" s="2">
        <f>+Tabla3239[[#This Row],[BALANCE INICIAL]]*Tabla3239[[#This Row],[PRECIO]]</f>
        <v>700</v>
      </c>
      <c r="O329" s="2">
        <f>+Tabla3239[[#This Row],[ENTRADAS]]*Tabla3239[[#This Row],[PRECIO]]</f>
        <v>0</v>
      </c>
      <c r="P329" s="2">
        <f>+Tabla3239[[#This Row],[SALIDAS]]*Tabla3239[[#This Row],[PRECIO]]</f>
        <v>0</v>
      </c>
      <c r="Q329" s="2">
        <f>+Tabla3239[[#This Row],[BALANCE INICIAL2]]+Tabla3239[[#This Row],[ENTRADAS3]]-Tabla3239[[#This Row],[SALIDAS4]]</f>
        <v>700</v>
      </c>
    </row>
    <row r="330" spans="1:17">
      <c r="A330" s="9" t="s">
        <v>26</v>
      </c>
      <c r="B330" s="40" t="s">
        <v>887</v>
      </c>
      <c r="C330" s="52" t="s">
        <v>70</v>
      </c>
      <c r="D330" t="s">
        <v>138</v>
      </c>
      <c r="F330" s="55" t="s">
        <v>1345</v>
      </c>
      <c r="G330" s="55"/>
      <c r="H330" s="9" t="s">
        <v>820</v>
      </c>
      <c r="I330">
        <v>0</v>
      </c>
      <c r="J330">
        <v>0</v>
      </c>
      <c r="K330" s="34">
        <v>0</v>
      </c>
      <c r="L330">
        <f>+Tabla3239[[#This Row],[BALANCE INICIAL]]+Tabla3239[[#This Row],[ENTRADAS]]-Tabla3239[[#This Row],[SALIDAS]]</f>
        <v>0</v>
      </c>
      <c r="M330" s="2">
        <v>350</v>
      </c>
      <c r="N330" s="2">
        <f>+Tabla3239[[#This Row],[BALANCE INICIAL]]*Tabla3239[[#This Row],[PRECIO]]</f>
        <v>0</v>
      </c>
      <c r="O330" s="2">
        <f>+Tabla3239[[#This Row],[ENTRADAS]]*Tabla3239[[#This Row],[PRECIO]]</f>
        <v>0</v>
      </c>
      <c r="P330" s="2">
        <f>+Tabla3239[[#This Row],[SALIDAS]]*Tabla3239[[#This Row],[PRECIO]]</f>
        <v>0</v>
      </c>
      <c r="Q330" s="2">
        <f>+Tabla3239[[#This Row],[BALANCE INICIAL2]]+Tabla3239[[#This Row],[ENTRADAS3]]-Tabla3239[[#This Row],[SALIDAS4]]</f>
        <v>0</v>
      </c>
    </row>
    <row r="331" spans="1:17">
      <c r="A331" s="9" t="s">
        <v>26</v>
      </c>
      <c r="B331" s="40" t="s">
        <v>887</v>
      </c>
      <c r="C331" s="52" t="s">
        <v>70</v>
      </c>
      <c r="D331" t="s">
        <v>139</v>
      </c>
      <c r="F331" s="55" t="s">
        <v>1345</v>
      </c>
      <c r="G331" s="55"/>
      <c r="H331" s="9" t="s">
        <v>820</v>
      </c>
      <c r="I331">
        <v>0</v>
      </c>
      <c r="J331">
        <v>0</v>
      </c>
      <c r="K331" s="34">
        <v>0</v>
      </c>
      <c r="L331">
        <f>+Tabla3239[[#This Row],[BALANCE INICIAL]]+Tabla3239[[#This Row],[ENTRADAS]]-Tabla3239[[#This Row],[SALIDAS]]</f>
        <v>0</v>
      </c>
      <c r="M331" s="2">
        <v>350</v>
      </c>
      <c r="N331" s="2">
        <f>+Tabla3239[[#This Row],[BALANCE INICIAL]]*Tabla3239[[#This Row],[PRECIO]]</f>
        <v>0</v>
      </c>
      <c r="O331" s="2">
        <f>+Tabla3239[[#This Row],[ENTRADAS]]*Tabla3239[[#This Row],[PRECIO]]</f>
        <v>0</v>
      </c>
      <c r="P331" s="2">
        <f>+Tabla3239[[#This Row],[SALIDAS]]*Tabla3239[[#This Row],[PRECIO]]</f>
        <v>0</v>
      </c>
      <c r="Q331" s="2">
        <f>+Tabla3239[[#This Row],[BALANCE INICIAL2]]+Tabla3239[[#This Row],[ENTRADAS3]]-Tabla3239[[#This Row],[SALIDAS4]]</f>
        <v>0</v>
      </c>
    </row>
    <row r="332" spans="1:17">
      <c r="A332" s="39" t="s">
        <v>31</v>
      </c>
      <c r="B332" s="40" t="s">
        <v>897</v>
      </c>
      <c r="C332" s="50" t="s">
        <v>69</v>
      </c>
      <c r="D332" t="s">
        <v>1612</v>
      </c>
      <c r="F332" s="55" t="s">
        <v>1345</v>
      </c>
      <c r="G332" s="55"/>
      <c r="H332" s="9" t="s">
        <v>848</v>
      </c>
      <c r="I332">
        <v>125</v>
      </c>
      <c r="J332">
        <v>0</v>
      </c>
      <c r="K332" s="34">
        <v>0</v>
      </c>
      <c r="L332">
        <f>+Tabla3239[[#This Row],[BALANCE INICIAL]]+Tabla3239[[#This Row],[ENTRADAS]]-Tabla3239[[#This Row],[SALIDAS]]</f>
        <v>125</v>
      </c>
      <c r="M332" s="2">
        <v>546</v>
      </c>
      <c r="N332" s="2">
        <f>+Tabla3239[[#This Row],[BALANCE INICIAL]]*Tabla3239[[#This Row],[PRECIO]]</f>
        <v>68250</v>
      </c>
      <c r="O332" s="2">
        <f>+Tabla3239[[#This Row],[ENTRADAS]]*Tabla3239[[#This Row],[PRECIO]]</f>
        <v>0</v>
      </c>
      <c r="P332" s="2">
        <f>+Tabla3239[[#This Row],[SALIDAS]]*Tabla3239[[#This Row],[PRECIO]]</f>
        <v>0</v>
      </c>
      <c r="Q332" s="2">
        <f>+Tabla3239[[#This Row],[BALANCE INICIAL2]]+Tabla3239[[#This Row],[ENTRADAS3]]-Tabla3239[[#This Row],[SALIDAS4]]</f>
        <v>68250</v>
      </c>
    </row>
    <row r="333" spans="1:17">
      <c r="A333" s="39" t="s">
        <v>30</v>
      </c>
      <c r="B333" s="40" t="s">
        <v>876</v>
      </c>
      <c r="C333" s="52" t="s">
        <v>73</v>
      </c>
      <c r="D333" t="s">
        <v>1611</v>
      </c>
      <c r="F333" s="55" t="s">
        <v>1345</v>
      </c>
      <c r="G333" s="55"/>
      <c r="H333" s="9" t="s">
        <v>834</v>
      </c>
      <c r="I333">
        <v>98</v>
      </c>
      <c r="J333">
        <v>0</v>
      </c>
      <c r="K333" s="34">
        <v>0</v>
      </c>
      <c r="L333">
        <f>+Tabla3239[[#This Row],[BALANCE INICIAL]]+Tabla3239[[#This Row],[ENTRADAS]]-Tabla3239[[#This Row],[SALIDAS]]</f>
        <v>98</v>
      </c>
      <c r="M333" s="2">
        <v>1095</v>
      </c>
      <c r="N333" s="2">
        <f>+Tabla3239[[#This Row],[BALANCE INICIAL]]*Tabla3239[[#This Row],[PRECIO]]</f>
        <v>107310</v>
      </c>
      <c r="O333" s="2">
        <f>+Tabla3239[[#This Row],[ENTRADAS]]*Tabla3239[[#This Row],[PRECIO]]</f>
        <v>0</v>
      </c>
      <c r="P333" s="2">
        <f>+Tabla3239[[#This Row],[SALIDAS]]*Tabla3239[[#This Row],[PRECIO]]</f>
        <v>0</v>
      </c>
      <c r="Q333" s="2">
        <f>+Tabla3239[[#This Row],[BALANCE INICIAL2]]+Tabla3239[[#This Row],[ENTRADAS3]]-Tabla3239[[#This Row],[SALIDAS4]]</f>
        <v>107310</v>
      </c>
    </row>
    <row r="334" spans="1:17">
      <c r="A334" s="39" t="s">
        <v>31</v>
      </c>
      <c r="B334" s="40" t="s">
        <v>897</v>
      </c>
      <c r="C334" s="50" t="s">
        <v>69</v>
      </c>
      <c r="D334" t="s">
        <v>1502</v>
      </c>
      <c r="F334" s="55" t="s">
        <v>1345</v>
      </c>
      <c r="G334" s="55"/>
      <c r="H334" s="9" t="s">
        <v>848</v>
      </c>
      <c r="I334">
        <v>164</v>
      </c>
      <c r="J334">
        <v>0</v>
      </c>
      <c r="K334" s="34">
        <v>65</v>
      </c>
      <c r="L334">
        <f>+Tabla3239[[#This Row],[BALANCE INICIAL]]+Tabla3239[[#This Row],[ENTRADAS]]-Tabla3239[[#This Row],[SALIDAS]]</f>
        <v>99</v>
      </c>
      <c r="M334" s="2">
        <v>175</v>
      </c>
      <c r="N334" s="2">
        <f>+Tabla3239[[#This Row],[BALANCE INICIAL]]*Tabla3239[[#This Row],[PRECIO]]</f>
        <v>28700</v>
      </c>
      <c r="O334" s="2">
        <f>+Tabla3239[[#This Row],[ENTRADAS]]*Tabla3239[[#This Row],[PRECIO]]</f>
        <v>0</v>
      </c>
      <c r="P334" s="2">
        <f>+Tabla3239[[#This Row],[SALIDAS]]*Tabla3239[[#This Row],[PRECIO]]</f>
        <v>11375</v>
      </c>
      <c r="Q334" s="2">
        <f>+Tabla3239[[#This Row],[BALANCE INICIAL2]]+Tabla3239[[#This Row],[ENTRADAS3]]-Tabla3239[[#This Row],[SALIDAS4]]</f>
        <v>17325</v>
      </c>
    </row>
    <row r="335" spans="1:17">
      <c r="A335" s="39" t="s">
        <v>31</v>
      </c>
      <c r="B335" s="40" t="s">
        <v>897</v>
      </c>
      <c r="C335" s="50" t="s">
        <v>69</v>
      </c>
      <c r="D335" t="s">
        <v>1260</v>
      </c>
      <c r="F335" s="55" t="s">
        <v>1345</v>
      </c>
      <c r="G335" s="55"/>
      <c r="H335" s="9" t="s">
        <v>849</v>
      </c>
      <c r="I335">
        <v>0</v>
      </c>
      <c r="J335">
        <v>0</v>
      </c>
      <c r="K335" s="34">
        <v>0</v>
      </c>
      <c r="L335">
        <f>+Tabla3239[[#This Row],[BALANCE INICIAL]]+Tabla3239[[#This Row],[ENTRADAS]]-Tabla3239[[#This Row],[SALIDAS]]</f>
        <v>0</v>
      </c>
      <c r="M335" s="2">
        <v>400</v>
      </c>
      <c r="N335" s="2">
        <f>+Tabla3239[[#This Row],[BALANCE INICIAL]]*Tabla3239[[#This Row],[PRECIO]]</f>
        <v>0</v>
      </c>
      <c r="O335" s="2">
        <f>+Tabla3239[[#This Row],[ENTRADAS]]*Tabla3239[[#This Row],[PRECIO]]</f>
        <v>0</v>
      </c>
      <c r="P335" s="2">
        <f>+Tabla3239[[#This Row],[SALIDAS]]*Tabla3239[[#This Row],[PRECIO]]</f>
        <v>0</v>
      </c>
      <c r="Q335" s="2">
        <f>+Tabla3239[[#This Row],[BALANCE INICIAL2]]+Tabla3239[[#This Row],[ENTRADAS3]]-Tabla3239[[#This Row],[SALIDAS4]]</f>
        <v>0</v>
      </c>
    </row>
    <row r="336" spans="1:17">
      <c r="A336" s="39" t="s">
        <v>35</v>
      </c>
      <c r="B336" s="40" t="s">
        <v>883</v>
      </c>
      <c r="C336" s="52" t="s">
        <v>81</v>
      </c>
      <c r="D336" t="s">
        <v>1259</v>
      </c>
      <c r="F336" s="55" t="s">
        <v>1345</v>
      </c>
      <c r="G336" s="55"/>
      <c r="H336" s="9" t="s">
        <v>820</v>
      </c>
      <c r="I336">
        <v>6</v>
      </c>
      <c r="J336">
        <v>0</v>
      </c>
      <c r="K336" s="34">
        <v>2</v>
      </c>
      <c r="L336">
        <f>+Tabla3239[[#This Row],[BALANCE INICIAL]]+Tabla3239[[#This Row],[ENTRADAS]]-Tabla3239[[#This Row],[SALIDAS]]</f>
        <v>4</v>
      </c>
      <c r="M336" s="2">
        <v>151.86000000000001</v>
      </c>
      <c r="N336" s="2">
        <f>+Tabla3239[[#This Row],[BALANCE INICIAL]]*Tabla3239[[#This Row],[PRECIO]]</f>
        <v>911.16000000000008</v>
      </c>
      <c r="O336" s="2">
        <f>+Tabla3239[[#This Row],[ENTRADAS]]*Tabla3239[[#This Row],[PRECIO]]</f>
        <v>0</v>
      </c>
      <c r="P336" s="2">
        <f>+Tabla3239[[#This Row],[SALIDAS]]*Tabla3239[[#This Row],[PRECIO]]</f>
        <v>303.72000000000003</v>
      </c>
      <c r="Q336" s="2">
        <f>+Tabla3239[[#This Row],[BALANCE INICIAL2]]+Tabla3239[[#This Row],[ENTRADAS3]]-Tabla3239[[#This Row],[SALIDAS4]]</f>
        <v>607.44000000000005</v>
      </c>
    </row>
    <row r="337" spans="1:17">
      <c r="A337" s="39" t="s">
        <v>28</v>
      </c>
      <c r="B337" s="40" t="s">
        <v>884</v>
      </c>
      <c r="C337" s="52" t="s">
        <v>74</v>
      </c>
      <c r="D337" t="s">
        <v>1360</v>
      </c>
      <c r="F337" s="55" t="s">
        <v>1345</v>
      </c>
      <c r="G337" s="55"/>
      <c r="H337" s="9" t="s">
        <v>820</v>
      </c>
      <c r="I337">
        <v>1</v>
      </c>
      <c r="J337">
        <v>0</v>
      </c>
      <c r="K337" s="34">
        <v>0</v>
      </c>
      <c r="L337">
        <f>+Tabla3239[[#This Row],[BALANCE INICIAL]]+Tabla3239[[#This Row],[ENTRADAS]]-Tabla3239[[#This Row],[SALIDAS]]</f>
        <v>1</v>
      </c>
      <c r="M337" s="2">
        <v>1200</v>
      </c>
      <c r="N337" s="2">
        <f>+Tabla3239[[#This Row],[BALANCE INICIAL]]*Tabla3239[[#This Row],[PRECIO]]</f>
        <v>1200</v>
      </c>
      <c r="O337" s="2">
        <f>+Tabla3239[[#This Row],[ENTRADAS]]*Tabla3239[[#This Row],[PRECIO]]</f>
        <v>0</v>
      </c>
      <c r="P337" s="2">
        <f>+Tabla3239[[#This Row],[SALIDAS]]*Tabla3239[[#This Row],[PRECIO]]</f>
        <v>0</v>
      </c>
      <c r="Q337" s="2">
        <f>+Tabla3239[[#This Row],[BALANCE INICIAL2]]+Tabla3239[[#This Row],[ENTRADAS3]]-Tabla3239[[#This Row],[SALIDAS4]]</f>
        <v>1200</v>
      </c>
    </row>
    <row r="338" spans="1:17">
      <c r="A338" s="9" t="s">
        <v>29</v>
      </c>
      <c r="B338" s="47" t="s">
        <v>878</v>
      </c>
      <c r="C338" s="50" t="s">
        <v>102</v>
      </c>
      <c r="D338" t="s">
        <v>572</v>
      </c>
      <c r="F338" s="55" t="s">
        <v>1345</v>
      </c>
      <c r="G338" s="55"/>
      <c r="H338" s="9" t="s">
        <v>834</v>
      </c>
      <c r="I338">
        <v>1</v>
      </c>
      <c r="J338">
        <v>0</v>
      </c>
      <c r="K338" s="34">
        <v>0</v>
      </c>
      <c r="L338">
        <f>+Tabla3239[[#This Row],[BALANCE INICIAL]]+Tabla3239[[#This Row],[ENTRADAS]]-Tabla3239[[#This Row],[SALIDAS]]</f>
        <v>1</v>
      </c>
      <c r="M338" s="2">
        <v>159</v>
      </c>
      <c r="N338" s="2">
        <f>+Tabla3239[[#This Row],[BALANCE INICIAL]]*Tabla3239[[#This Row],[PRECIO]]</f>
        <v>159</v>
      </c>
      <c r="O338" s="2">
        <f>+Tabla3239[[#This Row],[ENTRADAS]]*Tabla3239[[#This Row],[PRECIO]]</f>
        <v>0</v>
      </c>
      <c r="P338" s="2">
        <f>+Tabla3239[[#This Row],[SALIDAS]]*Tabla3239[[#This Row],[PRECIO]]</f>
        <v>0</v>
      </c>
      <c r="Q338" s="2">
        <f>+Tabla3239[[#This Row],[BALANCE INICIAL2]]+Tabla3239[[#This Row],[ENTRADAS3]]-Tabla3239[[#This Row],[SALIDAS4]]</f>
        <v>159</v>
      </c>
    </row>
    <row r="339" spans="1:17">
      <c r="A339" s="9" t="s">
        <v>29</v>
      </c>
      <c r="B339" s="47" t="s">
        <v>878</v>
      </c>
      <c r="C339" s="50" t="s">
        <v>102</v>
      </c>
      <c r="D339" t="s">
        <v>604</v>
      </c>
      <c r="F339" s="55" t="s">
        <v>1345</v>
      </c>
      <c r="G339" s="55"/>
      <c r="H339" s="9" t="s">
        <v>834</v>
      </c>
      <c r="I339">
        <v>10</v>
      </c>
      <c r="J339">
        <v>0</v>
      </c>
      <c r="K339" s="34">
        <v>0</v>
      </c>
      <c r="L339">
        <f>+Tabla3239[[#This Row],[BALANCE INICIAL]]+Tabla3239[[#This Row],[ENTRADAS]]-Tabla3239[[#This Row],[SALIDAS]]</f>
        <v>10</v>
      </c>
      <c r="M339" s="2">
        <v>138.6</v>
      </c>
      <c r="N339" s="2">
        <f>+Tabla3239[[#This Row],[BALANCE INICIAL]]*Tabla3239[[#This Row],[PRECIO]]</f>
        <v>1386</v>
      </c>
      <c r="O339" s="2">
        <f>+Tabla3239[[#This Row],[ENTRADAS]]*Tabla3239[[#This Row],[PRECIO]]</f>
        <v>0</v>
      </c>
      <c r="P339" s="2">
        <f>+Tabla3239[[#This Row],[SALIDAS]]*Tabla3239[[#This Row],[PRECIO]]</f>
        <v>0</v>
      </c>
      <c r="Q339" s="2">
        <f>+Tabla3239[[#This Row],[BALANCE INICIAL2]]+Tabla3239[[#This Row],[ENTRADAS3]]-Tabla3239[[#This Row],[SALIDAS4]]</f>
        <v>1386</v>
      </c>
    </row>
    <row r="340" spans="1:17">
      <c r="A340" s="9" t="s">
        <v>1548</v>
      </c>
      <c r="B340" s="47" t="s">
        <v>878</v>
      </c>
      <c r="C340" s="50" t="s">
        <v>102</v>
      </c>
      <c r="D340" t="s">
        <v>1552</v>
      </c>
      <c r="F340" s="55" t="s">
        <v>1345</v>
      </c>
      <c r="G340" s="55"/>
      <c r="H340" s="9" t="s">
        <v>866</v>
      </c>
      <c r="I340">
        <v>5</v>
      </c>
      <c r="J340">
        <v>0</v>
      </c>
      <c r="K340" s="34">
        <v>0</v>
      </c>
      <c r="L340">
        <f>+Tabla3239[[#This Row],[BALANCE INICIAL]]+Tabla3239[[#This Row],[ENTRADAS]]-Tabla3239[[#This Row],[SALIDAS]]</f>
        <v>5</v>
      </c>
      <c r="M340" s="2">
        <v>89</v>
      </c>
      <c r="N340" s="2">
        <f>+Tabla3239[[#This Row],[BALANCE INICIAL]]*Tabla3239[[#This Row],[PRECIO]]</f>
        <v>445</v>
      </c>
      <c r="O340" s="2">
        <f>+Tabla3239[[#This Row],[ENTRADAS]]*Tabla3239[[#This Row],[PRECIO]]</f>
        <v>0</v>
      </c>
      <c r="P340" s="2">
        <f>+Tabla3239[[#This Row],[SALIDAS]]*Tabla3239[[#This Row],[PRECIO]]</f>
        <v>0</v>
      </c>
      <c r="Q340" s="2">
        <f>+Tabla3239[[#This Row],[BALANCE INICIAL2]]+Tabla3239[[#This Row],[ENTRADAS3]]-Tabla3239[[#This Row],[SALIDAS4]]</f>
        <v>445</v>
      </c>
    </row>
    <row r="341" spans="1:17">
      <c r="A341" s="9" t="s">
        <v>29</v>
      </c>
      <c r="B341" s="47" t="s">
        <v>878</v>
      </c>
      <c r="C341" s="50" t="s">
        <v>102</v>
      </c>
      <c r="D341" t="s">
        <v>574</v>
      </c>
      <c r="F341" s="55" t="s">
        <v>1345</v>
      </c>
      <c r="G341" s="55"/>
      <c r="H341" s="9" t="s">
        <v>866</v>
      </c>
      <c r="I341">
        <v>15</v>
      </c>
      <c r="J341">
        <v>0</v>
      </c>
      <c r="K341" s="34">
        <v>0</v>
      </c>
      <c r="L341">
        <f>+Tabla3239[[#This Row],[BALANCE INICIAL]]+Tabla3239[[#This Row],[ENTRADAS]]-Tabla3239[[#This Row],[SALIDAS]]</f>
        <v>15</v>
      </c>
      <c r="M341" s="2">
        <v>85</v>
      </c>
      <c r="N341" s="2">
        <f>+Tabla3239[[#This Row],[BALANCE INICIAL]]*Tabla3239[[#This Row],[PRECIO]]</f>
        <v>1275</v>
      </c>
      <c r="O341" s="2">
        <f>+Tabla3239[[#This Row],[ENTRADAS]]*Tabla3239[[#This Row],[PRECIO]]</f>
        <v>0</v>
      </c>
      <c r="P341" s="2">
        <f>+Tabla3239[[#This Row],[SALIDAS]]*Tabla3239[[#This Row],[PRECIO]]</f>
        <v>0</v>
      </c>
      <c r="Q341" s="2">
        <f>+Tabla3239[[#This Row],[BALANCE INICIAL2]]+Tabla3239[[#This Row],[ENTRADAS3]]-Tabla3239[[#This Row],[SALIDAS4]]</f>
        <v>1275</v>
      </c>
    </row>
    <row r="342" spans="1:17">
      <c r="A342" s="9" t="s">
        <v>29</v>
      </c>
      <c r="B342" s="47" t="s">
        <v>878</v>
      </c>
      <c r="C342" s="50" t="s">
        <v>102</v>
      </c>
      <c r="D342" t="s">
        <v>573</v>
      </c>
      <c r="F342" s="55" t="s">
        <v>1345</v>
      </c>
      <c r="G342" s="55"/>
      <c r="H342" s="9" t="s">
        <v>834</v>
      </c>
      <c r="I342">
        <v>5</v>
      </c>
      <c r="J342">
        <v>0</v>
      </c>
      <c r="K342" s="34">
        <v>0</v>
      </c>
      <c r="L342">
        <f>+Tabla3239[[#This Row],[BALANCE INICIAL]]+Tabla3239[[#This Row],[ENTRADAS]]-Tabla3239[[#This Row],[SALIDAS]]</f>
        <v>5</v>
      </c>
      <c r="M342" s="2">
        <v>150</v>
      </c>
      <c r="N342" s="2">
        <f>+Tabla3239[[#This Row],[BALANCE INICIAL]]*Tabla3239[[#This Row],[PRECIO]]</f>
        <v>750</v>
      </c>
      <c r="O342" s="2">
        <f>+Tabla3239[[#This Row],[ENTRADAS]]*Tabla3239[[#This Row],[PRECIO]]</f>
        <v>0</v>
      </c>
      <c r="P342" s="2">
        <f>+Tabla3239[[#This Row],[SALIDAS]]*Tabla3239[[#This Row],[PRECIO]]</f>
        <v>0</v>
      </c>
      <c r="Q342" s="2">
        <f>+Tabla3239[[#This Row],[BALANCE INICIAL2]]+Tabla3239[[#This Row],[ENTRADAS3]]-Tabla3239[[#This Row],[SALIDAS4]]</f>
        <v>750</v>
      </c>
    </row>
    <row r="343" spans="1:17">
      <c r="A343" s="9" t="s">
        <v>29</v>
      </c>
      <c r="B343" s="47" t="s">
        <v>878</v>
      </c>
      <c r="C343" s="50" t="s">
        <v>102</v>
      </c>
      <c r="D343" t="s">
        <v>576</v>
      </c>
      <c r="F343" s="55" t="s">
        <v>1345</v>
      </c>
      <c r="G343" s="55"/>
      <c r="H343" s="9" t="s">
        <v>834</v>
      </c>
      <c r="I343">
        <v>16</v>
      </c>
      <c r="J343">
        <v>0</v>
      </c>
      <c r="K343" s="34">
        <v>0</v>
      </c>
      <c r="L343">
        <f>+Tabla3239[[#This Row],[BALANCE INICIAL]]+Tabla3239[[#This Row],[ENTRADAS]]-Tabla3239[[#This Row],[SALIDAS]]</f>
        <v>16</v>
      </c>
      <c r="M343" s="2">
        <v>140</v>
      </c>
      <c r="N343" s="2">
        <f>+Tabla3239[[#This Row],[BALANCE INICIAL]]*Tabla3239[[#This Row],[PRECIO]]</f>
        <v>2240</v>
      </c>
      <c r="O343" s="2">
        <f>+Tabla3239[[#This Row],[ENTRADAS]]*Tabla3239[[#This Row],[PRECIO]]</f>
        <v>0</v>
      </c>
      <c r="P343" s="2">
        <f>+Tabla3239[[#This Row],[SALIDAS]]*Tabla3239[[#This Row],[PRECIO]]</f>
        <v>0</v>
      </c>
      <c r="Q343" s="2">
        <f>+Tabla3239[[#This Row],[BALANCE INICIAL2]]+Tabla3239[[#This Row],[ENTRADAS3]]-Tabla3239[[#This Row],[SALIDAS4]]</f>
        <v>2240</v>
      </c>
    </row>
    <row r="344" spans="1:17">
      <c r="A344" s="9" t="s">
        <v>29</v>
      </c>
      <c r="B344" s="47" t="s">
        <v>878</v>
      </c>
      <c r="C344" s="50" t="s">
        <v>102</v>
      </c>
      <c r="D344" t="s">
        <v>575</v>
      </c>
      <c r="F344" s="55" t="s">
        <v>1345</v>
      </c>
      <c r="G344" s="55"/>
      <c r="H344" s="9" t="s">
        <v>869</v>
      </c>
      <c r="I344">
        <v>3</v>
      </c>
      <c r="J344">
        <v>0</v>
      </c>
      <c r="K344" s="34">
        <v>1</v>
      </c>
      <c r="L344">
        <f>+Tabla3239[[#This Row],[BALANCE INICIAL]]+Tabla3239[[#This Row],[ENTRADAS]]-Tabla3239[[#This Row],[SALIDAS]]</f>
        <v>2</v>
      </c>
      <c r="M344" s="2">
        <v>85</v>
      </c>
      <c r="N344" s="2">
        <f>+Tabla3239[[#This Row],[BALANCE INICIAL]]*Tabla3239[[#This Row],[PRECIO]]</f>
        <v>255</v>
      </c>
      <c r="O344" s="2">
        <f>+Tabla3239[[#This Row],[ENTRADAS]]*Tabla3239[[#This Row],[PRECIO]]</f>
        <v>0</v>
      </c>
      <c r="P344" s="2">
        <f>+Tabla3239[[#This Row],[SALIDAS]]*Tabla3239[[#This Row],[PRECIO]]</f>
        <v>85</v>
      </c>
      <c r="Q344" s="2">
        <f>+Tabla3239[[#This Row],[BALANCE INICIAL2]]+Tabla3239[[#This Row],[ENTRADAS3]]-Tabla3239[[#This Row],[SALIDAS4]]</f>
        <v>170</v>
      </c>
    </row>
    <row r="345" spans="1:17">
      <c r="A345" s="9" t="s">
        <v>29</v>
      </c>
      <c r="B345" s="47" t="s">
        <v>878</v>
      </c>
      <c r="C345" s="50" t="s">
        <v>102</v>
      </c>
      <c r="D345" t="s">
        <v>577</v>
      </c>
      <c r="F345" s="55" t="s">
        <v>1345</v>
      </c>
      <c r="G345" s="55"/>
      <c r="H345" s="9" t="s">
        <v>834</v>
      </c>
      <c r="I345">
        <v>6</v>
      </c>
      <c r="J345">
        <v>0</v>
      </c>
      <c r="K345" s="34">
        <v>0</v>
      </c>
      <c r="L345">
        <f>+Tabla3239[[#This Row],[BALANCE INICIAL]]+Tabla3239[[#This Row],[ENTRADAS]]-Tabla3239[[#This Row],[SALIDAS]]</f>
        <v>6</v>
      </c>
      <c r="M345" s="2">
        <v>150</v>
      </c>
      <c r="N345" s="2">
        <f>+Tabla3239[[#This Row],[BALANCE INICIAL]]*Tabla3239[[#This Row],[PRECIO]]</f>
        <v>900</v>
      </c>
      <c r="O345" s="2">
        <f>+Tabla3239[[#This Row],[ENTRADAS]]*Tabla3239[[#This Row],[PRECIO]]</f>
        <v>0</v>
      </c>
      <c r="P345" s="2">
        <f>+Tabla3239[[#This Row],[SALIDAS]]*Tabla3239[[#This Row],[PRECIO]]</f>
        <v>0</v>
      </c>
      <c r="Q345" s="2">
        <f>+Tabla3239[[#This Row],[BALANCE INICIAL2]]+Tabla3239[[#This Row],[ENTRADAS3]]-Tabla3239[[#This Row],[SALIDAS4]]</f>
        <v>900</v>
      </c>
    </row>
    <row r="346" spans="1:17">
      <c r="A346" s="39" t="s">
        <v>33</v>
      </c>
      <c r="B346" s="40" t="s">
        <v>879</v>
      </c>
      <c r="C346" s="50" t="s">
        <v>106</v>
      </c>
      <c r="D346" t="s">
        <v>705</v>
      </c>
      <c r="F346" s="55" t="s">
        <v>1345</v>
      </c>
      <c r="G346" s="55"/>
      <c r="H346" s="9" t="s">
        <v>825</v>
      </c>
      <c r="I346">
        <v>2</v>
      </c>
      <c r="J346">
        <v>0</v>
      </c>
      <c r="K346" s="34">
        <v>0</v>
      </c>
      <c r="L346">
        <f>+Tabla3239[[#This Row],[BALANCE INICIAL]]+Tabla3239[[#This Row],[ENTRADAS]]-Tabla3239[[#This Row],[SALIDAS]]</f>
        <v>2</v>
      </c>
      <c r="M346" s="2">
        <v>290</v>
      </c>
      <c r="N346" s="2">
        <f>+Tabla3239[[#This Row],[BALANCE INICIAL]]*Tabla3239[[#This Row],[PRECIO]]</f>
        <v>580</v>
      </c>
      <c r="O346" s="2">
        <f>+Tabla3239[[#This Row],[ENTRADAS]]*Tabla3239[[#This Row],[PRECIO]]</f>
        <v>0</v>
      </c>
      <c r="P346" s="2">
        <f>+Tabla3239[[#This Row],[SALIDAS]]*Tabla3239[[#This Row],[PRECIO]]</f>
        <v>0</v>
      </c>
      <c r="Q346" s="2">
        <f>+Tabla3239[[#This Row],[BALANCE INICIAL2]]+Tabla3239[[#This Row],[ENTRADAS3]]-Tabla3239[[#This Row],[SALIDAS4]]</f>
        <v>580</v>
      </c>
    </row>
    <row r="347" spans="1:17">
      <c r="A347" s="9" t="s">
        <v>29</v>
      </c>
      <c r="B347" s="47" t="s">
        <v>878</v>
      </c>
      <c r="C347" s="50" t="s">
        <v>102</v>
      </c>
      <c r="D347" t="s">
        <v>578</v>
      </c>
      <c r="F347" s="55" t="s">
        <v>1345</v>
      </c>
      <c r="G347" s="55"/>
      <c r="H347" s="9" t="s">
        <v>834</v>
      </c>
      <c r="I347">
        <v>1</v>
      </c>
      <c r="J347">
        <v>0</v>
      </c>
      <c r="K347" s="34">
        <v>0</v>
      </c>
      <c r="L347">
        <f>+Tabla3239[[#This Row],[BALANCE INICIAL]]+Tabla3239[[#This Row],[ENTRADAS]]-Tabla3239[[#This Row],[SALIDAS]]</f>
        <v>1</v>
      </c>
      <c r="M347" s="2">
        <v>23.73</v>
      </c>
      <c r="N347" s="2">
        <f>+Tabla3239[[#This Row],[BALANCE INICIAL]]*Tabla3239[[#This Row],[PRECIO]]</f>
        <v>23.73</v>
      </c>
      <c r="O347" s="2">
        <f>+Tabla3239[[#This Row],[ENTRADAS]]*Tabla3239[[#This Row],[PRECIO]]</f>
        <v>0</v>
      </c>
      <c r="P347" s="2">
        <f>+Tabla3239[[#This Row],[SALIDAS]]*Tabla3239[[#This Row],[PRECIO]]</f>
        <v>0</v>
      </c>
      <c r="Q347" s="2">
        <f>+Tabla3239[[#This Row],[BALANCE INICIAL2]]+Tabla3239[[#This Row],[ENTRADAS3]]-Tabla3239[[#This Row],[SALIDAS4]]</f>
        <v>23.73</v>
      </c>
    </row>
    <row r="348" spans="1:17">
      <c r="A348" s="9" t="s">
        <v>29</v>
      </c>
      <c r="B348" s="47" t="s">
        <v>878</v>
      </c>
      <c r="C348" s="50" t="s">
        <v>102</v>
      </c>
      <c r="D348" t="s">
        <v>579</v>
      </c>
      <c r="F348" s="55" t="s">
        <v>1345</v>
      </c>
      <c r="G348" s="55"/>
      <c r="H348" s="9" t="s">
        <v>834</v>
      </c>
      <c r="I348">
        <v>1</v>
      </c>
      <c r="J348">
        <v>0</v>
      </c>
      <c r="K348" s="34">
        <v>0</v>
      </c>
      <c r="L348">
        <f>+Tabla3239[[#This Row],[BALANCE INICIAL]]+Tabla3239[[#This Row],[ENTRADAS]]-Tabla3239[[#This Row],[SALIDAS]]</f>
        <v>1</v>
      </c>
      <c r="M348" s="2">
        <v>169</v>
      </c>
      <c r="N348" s="2">
        <f>+Tabla3239[[#This Row],[BALANCE INICIAL]]*Tabla3239[[#This Row],[PRECIO]]</f>
        <v>169</v>
      </c>
      <c r="O348" s="2">
        <f>+Tabla3239[[#This Row],[ENTRADAS]]*Tabla3239[[#This Row],[PRECIO]]</f>
        <v>0</v>
      </c>
      <c r="P348" s="2">
        <f>+Tabla3239[[#This Row],[SALIDAS]]*Tabla3239[[#This Row],[PRECIO]]</f>
        <v>0</v>
      </c>
      <c r="Q348" s="2">
        <f>+Tabla3239[[#This Row],[BALANCE INICIAL2]]+Tabla3239[[#This Row],[ENTRADAS3]]-Tabla3239[[#This Row],[SALIDAS4]]</f>
        <v>169</v>
      </c>
    </row>
    <row r="349" spans="1:17">
      <c r="A349" s="9" t="s">
        <v>29</v>
      </c>
      <c r="B349" s="47" t="s">
        <v>878</v>
      </c>
      <c r="C349" s="50" t="s">
        <v>102</v>
      </c>
      <c r="D349" t="s">
        <v>580</v>
      </c>
      <c r="F349" s="55" t="s">
        <v>1345</v>
      </c>
      <c r="G349" s="55"/>
      <c r="H349" s="9" t="s">
        <v>834</v>
      </c>
      <c r="I349">
        <v>1</v>
      </c>
      <c r="J349">
        <v>0</v>
      </c>
      <c r="K349" s="34">
        <v>0</v>
      </c>
      <c r="L349">
        <f>+Tabla3239[[#This Row],[BALANCE INICIAL]]+Tabla3239[[#This Row],[ENTRADAS]]-Tabla3239[[#This Row],[SALIDAS]]</f>
        <v>1</v>
      </c>
      <c r="M349" s="2">
        <v>239</v>
      </c>
      <c r="N349" s="2">
        <f>+Tabla3239[[#This Row],[BALANCE INICIAL]]*Tabla3239[[#This Row],[PRECIO]]</f>
        <v>239</v>
      </c>
      <c r="O349" s="2">
        <f>+Tabla3239[[#This Row],[ENTRADAS]]*Tabla3239[[#This Row],[PRECIO]]</f>
        <v>0</v>
      </c>
      <c r="P349" s="2">
        <f>+Tabla3239[[#This Row],[SALIDAS]]*Tabla3239[[#This Row],[PRECIO]]</f>
        <v>0</v>
      </c>
      <c r="Q349" s="2">
        <f>+Tabla3239[[#This Row],[BALANCE INICIAL2]]+Tabla3239[[#This Row],[ENTRADAS3]]-Tabla3239[[#This Row],[SALIDAS4]]</f>
        <v>239</v>
      </c>
    </row>
    <row r="350" spans="1:17">
      <c r="A350" s="9" t="s">
        <v>29</v>
      </c>
      <c r="B350" s="47" t="s">
        <v>878</v>
      </c>
      <c r="C350" s="50" t="s">
        <v>102</v>
      </c>
      <c r="D350" t="s">
        <v>1466</v>
      </c>
      <c r="F350" s="55" t="s">
        <v>1345</v>
      </c>
      <c r="G350" s="55"/>
      <c r="H350" s="9" t="s">
        <v>834</v>
      </c>
      <c r="I350">
        <v>5</v>
      </c>
      <c r="J350">
        <v>0</v>
      </c>
      <c r="K350" s="34">
        <v>0</v>
      </c>
      <c r="L350">
        <f>+Tabla3239[[#This Row],[BALANCE INICIAL]]+Tabla3239[[#This Row],[ENTRADAS]]-Tabla3239[[#This Row],[SALIDAS]]</f>
        <v>5</v>
      </c>
      <c r="M350" s="2">
        <v>28</v>
      </c>
      <c r="N350" s="2">
        <f>+Tabla3239[[#This Row],[BALANCE INICIAL]]*Tabla3239[[#This Row],[PRECIO]]</f>
        <v>140</v>
      </c>
      <c r="O350" s="2">
        <f>+Tabla3239[[#This Row],[ENTRADAS]]*Tabla3239[[#This Row],[PRECIO]]</f>
        <v>0</v>
      </c>
      <c r="P350" s="2">
        <f>+Tabla3239[[#This Row],[SALIDAS]]*Tabla3239[[#This Row],[PRECIO]]</f>
        <v>0</v>
      </c>
      <c r="Q350" s="2">
        <f>+Tabla3239[[#This Row],[BALANCE INICIAL2]]+Tabla3239[[#This Row],[ENTRADAS3]]-Tabla3239[[#This Row],[SALIDAS4]]</f>
        <v>140</v>
      </c>
    </row>
    <row r="351" spans="1:17">
      <c r="A351" s="9" t="s">
        <v>29</v>
      </c>
      <c r="B351" s="47" t="s">
        <v>878</v>
      </c>
      <c r="C351" s="50" t="s">
        <v>102</v>
      </c>
      <c r="D351" t="s">
        <v>582</v>
      </c>
      <c r="F351" s="55" t="s">
        <v>1345</v>
      </c>
      <c r="G351" s="55"/>
      <c r="H351" s="9" t="s">
        <v>834</v>
      </c>
      <c r="I351">
        <v>3</v>
      </c>
      <c r="J351">
        <v>0</v>
      </c>
      <c r="K351" s="34">
        <v>0</v>
      </c>
      <c r="L351">
        <f>+Tabla3239[[#This Row],[BALANCE INICIAL]]+Tabla3239[[#This Row],[ENTRADAS]]-Tabla3239[[#This Row],[SALIDAS]]</f>
        <v>3</v>
      </c>
      <c r="M351" s="2">
        <v>88.98</v>
      </c>
      <c r="N351" s="2">
        <f>+Tabla3239[[#This Row],[BALANCE INICIAL]]*Tabla3239[[#This Row],[PRECIO]]</f>
        <v>266.94</v>
      </c>
      <c r="O351" s="2">
        <f>+Tabla3239[[#This Row],[ENTRADAS]]*Tabla3239[[#This Row],[PRECIO]]</f>
        <v>0</v>
      </c>
      <c r="P351" s="2">
        <f>+Tabla3239[[#This Row],[SALIDAS]]*Tabla3239[[#This Row],[PRECIO]]</f>
        <v>0</v>
      </c>
      <c r="Q351" s="2">
        <f>+Tabla3239[[#This Row],[BALANCE INICIAL2]]+Tabla3239[[#This Row],[ENTRADAS3]]-Tabla3239[[#This Row],[SALIDAS4]]</f>
        <v>266.94</v>
      </c>
    </row>
    <row r="352" spans="1:17">
      <c r="A352" s="9" t="s">
        <v>29</v>
      </c>
      <c r="B352" s="47" t="s">
        <v>878</v>
      </c>
      <c r="C352" s="50" t="s">
        <v>102</v>
      </c>
      <c r="D352" t="s">
        <v>583</v>
      </c>
      <c r="F352" s="55" t="s">
        <v>1345</v>
      </c>
      <c r="G352" s="55"/>
      <c r="H352" s="9" t="s">
        <v>834</v>
      </c>
      <c r="I352">
        <v>4</v>
      </c>
      <c r="J352">
        <v>0</v>
      </c>
      <c r="K352" s="34">
        <v>0</v>
      </c>
      <c r="L352">
        <f>+Tabla3239[[#This Row],[BALANCE INICIAL]]+Tabla3239[[#This Row],[ENTRADAS]]-Tabla3239[[#This Row],[SALIDAS]]</f>
        <v>4</v>
      </c>
      <c r="M352" s="2">
        <v>97</v>
      </c>
      <c r="N352" s="2">
        <f>+Tabla3239[[#This Row],[BALANCE INICIAL]]*Tabla3239[[#This Row],[PRECIO]]</f>
        <v>388</v>
      </c>
      <c r="O352" s="2">
        <f>+Tabla3239[[#This Row],[ENTRADAS]]*Tabla3239[[#This Row],[PRECIO]]</f>
        <v>0</v>
      </c>
      <c r="P352" s="2">
        <f>+Tabla3239[[#This Row],[SALIDAS]]*Tabla3239[[#This Row],[PRECIO]]</f>
        <v>0</v>
      </c>
      <c r="Q352" s="2">
        <f>+Tabla3239[[#This Row],[BALANCE INICIAL2]]+Tabla3239[[#This Row],[ENTRADAS3]]-Tabla3239[[#This Row],[SALIDAS4]]</f>
        <v>388</v>
      </c>
    </row>
    <row r="353" spans="1:17">
      <c r="A353" s="9" t="s">
        <v>24</v>
      </c>
      <c r="B353" s="47" t="s">
        <v>875</v>
      </c>
      <c r="C353" s="50" t="s">
        <v>64</v>
      </c>
      <c r="D353" t="s">
        <v>1598</v>
      </c>
      <c r="F353" s="55">
        <v>45489</v>
      </c>
      <c r="G353" s="55"/>
      <c r="H353" s="9" t="s">
        <v>820</v>
      </c>
      <c r="I353">
        <v>1</v>
      </c>
      <c r="J353">
        <v>0</v>
      </c>
      <c r="K353" s="34">
        <v>1</v>
      </c>
      <c r="L353">
        <f>+Tabla3239[[#This Row],[BALANCE INICIAL]]+Tabla3239[[#This Row],[ENTRADAS]]-Tabla3239[[#This Row],[SALIDAS]]</f>
        <v>0</v>
      </c>
      <c r="M353" s="2">
        <v>5700</v>
      </c>
      <c r="N353" s="2">
        <f>+Tabla3239[[#This Row],[BALANCE INICIAL]]*Tabla3239[[#This Row],[PRECIO]]</f>
        <v>5700</v>
      </c>
      <c r="O353" s="2">
        <f>+Tabla3239[[#This Row],[ENTRADAS]]*Tabla3239[[#This Row],[PRECIO]]</f>
        <v>0</v>
      </c>
      <c r="P353" s="2">
        <f>+Tabla3239[[#This Row],[SALIDAS]]*Tabla3239[[#This Row],[PRECIO]]</f>
        <v>5700</v>
      </c>
      <c r="Q353" s="2">
        <f>+Tabla3239[[#This Row],[BALANCE INICIAL2]]+Tabla3239[[#This Row],[ENTRADAS3]]-Tabla3239[[#This Row],[SALIDAS4]]</f>
        <v>0</v>
      </c>
    </row>
    <row r="354" spans="1:17">
      <c r="A354" s="9" t="s">
        <v>29</v>
      </c>
      <c r="B354" s="47" t="s">
        <v>878</v>
      </c>
      <c r="C354" s="50" t="s">
        <v>102</v>
      </c>
      <c r="D354" t="s">
        <v>584</v>
      </c>
      <c r="F354" s="55" t="s">
        <v>1345</v>
      </c>
      <c r="G354" s="55"/>
      <c r="H354" s="9" t="s">
        <v>865</v>
      </c>
      <c r="I354">
        <v>1</v>
      </c>
      <c r="J354">
        <v>0</v>
      </c>
      <c r="K354" s="34">
        <v>0</v>
      </c>
      <c r="L354">
        <f>+Tabla3239[[#This Row],[BALANCE INICIAL]]+Tabla3239[[#This Row],[ENTRADAS]]-Tabla3239[[#This Row],[SALIDAS]]</f>
        <v>1</v>
      </c>
      <c r="M354" s="2">
        <v>650</v>
      </c>
      <c r="N354" s="2">
        <f>+Tabla3239[[#This Row],[BALANCE INICIAL]]*Tabla3239[[#This Row],[PRECIO]]</f>
        <v>650</v>
      </c>
      <c r="O354" s="2">
        <f>+Tabla3239[[#This Row],[ENTRADAS]]*Tabla3239[[#This Row],[PRECIO]]</f>
        <v>0</v>
      </c>
      <c r="P354" s="2">
        <f>+Tabla3239[[#This Row],[SALIDAS]]*Tabla3239[[#This Row],[PRECIO]]</f>
        <v>0</v>
      </c>
      <c r="Q354" s="2">
        <f>+Tabla3239[[#This Row],[BALANCE INICIAL2]]+Tabla3239[[#This Row],[ENTRADAS3]]-Tabla3239[[#This Row],[SALIDAS4]]</f>
        <v>650</v>
      </c>
    </row>
    <row r="355" spans="1:17">
      <c r="A355" s="39" t="s">
        <v>55</v>
      </c>
      <c r="B355" s="40" t="s">
        <v>905</v>
      </c>
      <c r="C355" s="52" t="s">
        <v>103</v>
      </c>
      <c r="D355" t="s">
        <v>1066</v>
      </c>
      <c r="E355" t="s">
        <v>1060</v>
      </c>
      <c r="F355" s="55" t="s">
        <v>1345</v>
      </c>
      <c r="G355" s="55"/>
      <c r="H355" s="9" t="s">
        <v>1403</v>
      </c>
      <c r="I355">
        <v>0</v>
      </c>
      <c r="J355">
        <v>0</v>
      </c>
      <c r="K355" s="34">
        <v>0</v>
      </c>
      <c r="L355">
        <f>+Tabla3239[[#This Row],[BALANCE INICIAL]]+Tabla3239[[#This Row],[ENTRADAS]]-Tabla3239[[#This Row],[SALIDAS]]</f>
        <v>0</v>
      </c>
      <c r="M355" s="2">
        <v>230</v>
      </c>
      <c r="N355" s="2">
        <f>+Tabla3239[[#This Row],[BALANCE INICIAL]]*Tabla3239[[#This Row],[PRECIO]]</f>
        <v>0</v>
      </c>
      <c r="O355" s="2">
        <f>+Tabla3239[[#This Row],[ENTRADAS]]*Tabla3239[[#This Row],[PRECIO]]</f>
        <v>0</v>
      </c>
      <c r="P355" s="2">
        <f>+Tabla3239[[#This Row],[SALIDAS]]*Tabla3239[[#This Row],[PRECIO]]</f>
        <v>0</v>
      </c>
      <c r="Q355" s="2">
        <f>+Tabla3239[[#This Row],[BALANCE INICIAL2]]+Tabla3239[[#This Row],[ENTRADAS3]]-Tabla3239[[#This Row],[SALIDAS4]]</f>
        <v>0</v>
      </c>
    </row>
    <row r="356" spans="1:17">
      <c r="A356" s="39" t="s">
        <v>55</v>
      </c>
      <c r="B356" s="40" t="s">
        <v>905</v>
      </c>
      <c r="C356" s="52" t="s">
        <v>103</v>
      </c>
      <c r="D356" t="s">
        <v>1064</v>
      </c>
      <c r="E356" t="s">
        <v>1060</v>
      </c>
      <c r="F356" s="55" t="s">
        <v>1345</v>
      </c>
      <c r="G356" s="55"/>
      <c r="H356" s="9" t="s">
        <v>1403</v>
      </c>
      <c r="I356">
        <v>0</v>
      </c>
      <c r="J356">
        <v>0</v>
      </c>
      <c r="K356" s="34">
        <v>0</v>
      </c>
      <c r="L356">
        <f>+Tabla3239[[#This Row],[BALANCE INICIAL]]+Tabla3239[[#This Row],[ENTRADAS]]-Tabla3239[[#This Row],[SALIDAS]]</f>
        <v>0</v>
      </c>
      <c r="M356" s="2">
        <v>230</v>
      </c>
      <c r="N356" s="2">
        <f>+Tabla3239[[#This Row],[BALANCE INICIAL]]*Tabla3239[[#This Row],[PRECIO]]</f>
        <v>0</v>
      </c>
      <c r="O356" s="2">
        <f>+Tabla3239[[#This Row],[ENTRADAS]]*Tabla3239[[#This Row],[PRECIO]]</f>
        <v>0</v>
      </c>
      <c r="P356" s="2">
        <f>+Tabla3239[[#This Row],[SALIDAS]]*Tabla3239[[#This Row],[PRECIO]]</f>
        <v>0</v>
      </c>
      <c r="Q356" s="2">
        <f>+Tabla3239[[#This Row],[BALANCE INICIAL2]]+Tabla3239[[#This Row],[ENTRADAS3]]-Tabla3239[[#This Row],[SALIDAS4]]</f>
        <v>0</v>
      </c>
    </row>
    <row r="357" spans="1:17">
      <c r="A357" s="39" t="s">
        <v>55</v>
      </c>
      <c r="B357" s="40" t="s">
        <v>905</v>
      </c>
      <c r="C357" s="52" t="s">
        <v>103</v>
      </c>
      <c r="D357" t="s">
        <v>1078</v>
      </c>
      <c r="E357" t="s">
        <v>1060</v>
      </c>
      <c r="F357" s="55" t="s">
        <v>1345</v>
      </c>
      <c r="G357" s="55"/>
      <c r="H357" s="9" t="s">
        <v>1403</v>
      </c>
      <c r="I357">
        <v>0</v>
      </c>
      <c r="J357">
        <v>0</v>
      </c>
      <c r="K357" s="34">
        <v>0</v>
      </c>
      <c r="L357">
        <f>+Tabla3239[[#This Row],[BALANCE INICIAL]]+Tabla3239[[#This Row],[ENTRADAS]]-Tabla3239[[#This Row],[SALIDAS]]</f>
        <v>0</v>
      </c>
      <c r="M357" s="2">
        <v>300</v>
      </c>
      <c r="N357" s="2">
        <f>+Tabla3239[[#This Row],[BALANCE INICIAL]]*Tabla3239[[#This Row],[PRECIO]]</f>
        <v>0</v>
      </c>
      <c r="O357" s="2">
        <f>+Tabla3239[[#This Row],[ENTRADAS]]*Tabla3239[[#This Row],[PRECIO]]</f>
        <v>0</v>
      </c>
      <c r="P357" s="2">
        <f>+Tabla3239[[#This Row],[SALIDAS]]*Tabla3239[[#This Row],[PRECIO]]</f>
        <v>0</v>
      </c>
      <c r="Q357" s="2">
        <f>+Tabla3239[[#This Row],[BALANCE INICIAL2]]+Tabla3239[[#This Row],[ENTRADAS3]]-Tabla3239[[#This Row],[SALIDAS4]]</f>
        <v>0</v>
      </c>
    </row>
    <row r="358" spans="1:17">
      <c r="A358" s="39" t="s">
        <v>55</v>
      </c>
      <c r="B358" s="40" t="s">
        <v>905</v>
      </c>
      <c r="C358" s="52" t="s">
        <v>103</v>
      </c>
      <c r="D358" t="s">
        <v>1065</v>
      </c>
      <c r="E358" t="s">
        <v>1060</v>
      </c>
      <c r="F358" s="55" t="s">
        <v>1345</v>
      </c>
      <c r="G358" s="55"/>
      <c r="H358" s="9" t="s">
        <v>1403</v>
      </c>
      <c r="I358">
        <v>0</v>
      </c>
      <c r="J358">
        <v>0</v>
      </c>
      <c r="K358" s="34">
        <v>0</v>
      </c>
      <c r="L358">
        <f>+Tabla3239[[#This Row],[BALANCE INICIAL]]+Tabla3239[[#This Row],[ENTRADAS]]-Tabla3239[[#This Row],[SALIDAS]]</f>
        <v>0</v>
      </c>
      <c r="M358" s="2">
        <v>230</v>
      </c>
      <c r="N358" s="2">
        <f>+Tabla3239[[#This Row],[BALANCE INICIAL]]*Tabla3239[[#This Row],[PRECIO]]</f>
        <v>0</v>
      </c>
      <c r="O358" s="2">
        <f>+Tabla3239[[#This Row],[ENTRADAS]]*Tabla3239[[#This Row],[PRECIO]]</f>
        <v>0</v>
      </c>
      <c r="P358" s="2">
        <f>+Tabla3239[[#This Row],[SALIDAS]]*Tabla3239[[#This Row],[PRECIO]]</f>
        <v>0</v>
      </c>
      <c r="Q358" s="2">
        <f>+Tabla3239[[#This Row],[BALANCE INICIAL2]]+Tabla3239[[#This Row],[ENTRADAS3]]-Tabla3239[[#This Row],[SALIDAS4]]</f>
        <v>0</v>
      </c>
    </row>
    <row r="359" spans="1:17">
      <c r="A359" s="39" t="s">
        <v>55</v>
      </c>
      <c r="B359" s="40" t="s">
        <v>905</v>
      </c>
      <c r="C359" s="52" t="s">
        <v>103</v>
      </c>
      <c r="D359" t="s">
        <v>1067</v>
      </c>
      <c r="E359" t="s">
        <v>1060</v>
      </c>
      <c r="F359" s="55" t="s">
        <v>1345</v>
      </c>
      <c r="G359" s="55"/>
      <c r="H359" s="9" t="s">
        <v>1403</v>
      </c>
      <c r="I359">
        <v>0</v>
      </c>
      <c r="J359">
        <v>0</v>
      </c>
      <c r="K359" s="34">
        <v>0</v>
      </c>
      <c r="L359">
        <f>+Tabla3239[[#This Row],[BALANCE INICIAL]]+Tabla3239[[#This Row],[ENTRADAS]]-Tabla3239[[#This Row],[SALIDAS]]</f>
        <v>0</v>
      </c>
      <c r="M359" s="2">
        <v>230</v>
      </c>
      <c r="N359" s="2">
        <f>+Tabla3239[[#This Row],[BALANCE INICIAL]]*Tabla3239[[#This Row],[PRECIO]]</f>
        <v>0</v>
      </c>
      <c r="O359" s="2">
        <f>+Tabla3239[[#This Row],[ENTRADAS]]*Tabla3239[[#This Row],[PRECIO]]</f>
        <v>0</v>
      </c>
      <c r="P359" s="2">
        <f>+Tabla3239[[#This Row],[SALIDAS]]*Tabla3239[[#This Row],[PRECIO]]</f>
        <v>0</v>
      </c>
      <c r="Q359" s="2">
        <f>+Tabla3239[[#This Row],[BALANCE INICIAL2]]+Tabla3239[[#This Row],[ENTRADAS3]]-Tabla3239[[#This Row],[SALIDAS4]]</f>
        <v>0</v>
      </c>
    </row>
    <row r="360" spans="1:17">
      <c r="A360" s="39" t="s">
        <v>59</v>
      </c>
      <c r="B360" s="40" t="s">
        <v>880</v>
      </c>
      <c r="C360" s="52" t="s">
        <v>107</v>
      </c>
      <c r="D360" t="s">
        <v>1361</v>
      </c>
      <c r="F360" s="55" t="s">
        <v>1345</v>
      </c>
      <c r="G360" s="55"/>
      <c r="H360" s="9" t="s">
        <v>820</v>
      </c>
      <c r="I360">
        <v>6</v>
      </c>
      <c r="J360">
        <v>0</v>
      </c>
      <c r="K360" s="34">
        <v>0</v>
      </c>
      <c r="L360">
        <f>+Tabla3239[[#This Row],[BALANCE INICIAL]]+Tabla3239[[#This Row],[ENTRADAS]]-Tabla3239[[#This Row],[SALIDAS]]</f>
        <v>6</v>
      </c>
      <c r="M360" s="2">
        <v>90</v>
      </c>
      <c r="N360" s="2">
        <f>+Tabla3239[[#This Row],[BALANCE INICIAL]]*Tabla3239[[#This Row],[PRECIO]]</f>
        <v>540</v>
      </c>
      <c r="O360" s="2">
        <f>+Tabla3239[[#This Row],[ENTRADAS]]*Tabla3239[[#This Row],[PRECIO]]</f>
        <v>0</v>
      </c>
      <c r="P360" s="2">
        <f>+Tabla3239[[#This Row],[SALIDAS]]*Tabla3239[[#This Row],[PRECIO]]</f>
        <v>0</v>
      </c>
      <c r="Q360" s="2">
        <f>+Tabla3239[[#This Row],[BALANCE INICIAL2]]+Tabla3239[[#This Row],[ENTRADAS3]]-Tabla3239[[#This Row],[SALIDAS4]]</f>
        <v>540</v>
      </c>
    </row>
    <row r="361" spans="1:17">
      <c r="A361" s="39" t="s">
        <v>34</v>
      </c>
      <c r="B361" s="40" t="s">
        <v>877</v>
      </c>
      <c r="C361" s="52" t="s">
        <v>80</v>
      </c>
      <c r="D361" t="s">
        <v>1391</v>
      </c>
      <c r="F361" s="55" t="s">
        <v>1345</v>
      </c>
      <c r="G361" s="55"/>
      <c r="H361" s="9" t="s">
        <v>1410</v>
      </c>
      <c r="I361">
        <v>372</v>
      </c>
      <c r="J361">
        <v>0</v>
      </c>
      <c r="K361" s="34">
        <v>372</v>
      </c>
      <c r="L361">
        <f>+Tabla3239[[#This Row],[BALANCE INICIAL]]+Tabla3239[[#This Row],[ENTRADAS]]-Tabla3239[[#This Row],[SALIDAS]]</f>
        <v>0</v>
      </c>
      <c r="M361" s="2">
        <v>949</v>
      </c>
      <c r="N361" s="2">
        <f>+Tabla3239[[#This Row],[BALANCE INICIAL]]*Tabla3239[[#This Row],[PRECIO]]</f>
        <v>353028</v>
      </c>
      <c r="O361" s="2">
        <f>+Tabla3239[[#This Row],[ENTRADAS]]*Tabla3239[[#This Row],[PRECIO]]</f>
        <v>0</v>
      </c>
      <c r="P361" s="2">
        <f>+Tabla3239[[#This Row],[SALIDAS]]*Tabla3239[[#This Row],[PRECIO]]</f>
        <v>353028</v>
      </c>
      <c r="Q361" s="2">
        <f>+Tabla3239[[#This Row],[BALANCE INICIAL2]]+Tabla3239[[#This Row],[ENTRADAS3]]-Tabla3239[[#This Row],[SALIDAS4]]</f>
        <v>0</v>
      </c>
    </row>
    <row r="362" spans="1:17">
      <c r="A362" s="9" t="s">
        <v>29</v>
      </c>
      <c r="B362" s="47" t="s">
        <v>878</v>
      </c>
      <c r="C362" s="50" t="s">
        <v>102</v>
      </c>
      <c r="D362" t="s">
        <v>585</v>
      </c>
      <c r="F362" s="55" t="s">
        <v>1345</v>
      </c>
      <c r="G362" s="55"/>
      <c r="H362" s="9" t="s">
        <v>865</v>
      </c>
      <c r="I362">
        <v>1</v>
      </c>
      <c r="J362">
        <v>0</v>
      </c>
      <c r="K362" s="34">
        <v>0</v>
      </c>
      <c r="L362">
        <f>+Tabla3239[[#This Row],[BALANCE INICIAL]]+Tabla3239[[#This Row],[ENTRADAS]]-Tabla3239[[#This Row],[SALIDAS]]</f>
        <v>1</v>
      </c>
      <c r="M362" s="2">
        <v>170.5</v>
      </c>
      <c r="N362" s="2">
        <f>+Tabla3239[[#This Row],[BALANCE INICIAL]]*Tabla3239[[#This Row],[PRECIO]]</f>
        <v>170.5</v>
      </c>
      <c r="O362" s="2">
        <f>+Tabla3239[[#This Row],[ENTRADAS]]*Tabla3239[[#This Row],[PRECIO]]</f>
        <v>0</v>
      </c>
      <c r="P362" s="2">
        <f>+Tabla3239[[#This Row],[SALIDAS]]*Tabla3239[[#This Row],[PRECIO]]</f>
        <v>0</v>
      </c>
      <c r="Q362" s="2">
        <f>+Tabla3239[[#This Row],[BALANCE INICIAL2]]+Tabla3239[[#This Row],[ENTRADAS3]]-Tabla3239[[#This Row],[SALIDAS4]]</f>
        <v>170.5</v>
      </c>
    </row>
    <row r="363" spans="1:17">
      <c r="A363" s="9" t="s">
        <v>29</v>
      </c>
      <c r="B363" s="47" t="s">
        <v>878</v>
      </c>
      <c r="C363" s="50" t="s">
        <v>102</v>
      </c>
      <c r="D363" t="s">
        <v>1560</v>
      </c>
      <c r="F363" s="55"/>
      <c r="G363" s="55"/>
      <c r="H363" s="9" t="s">
        <v>820</v>
      </c>
      <c r="I363">
        <v>1</v>
      </c>
      <c r="K363" s="34"/>
      <c r="L363">
        <f>+Tabla3239[[#This Row],[BALANCE INICIAL]]+Tabla3239[[#This Row],[ENTRADAS]]-Tabla3239[[#This Row],[SALIDAS]]</f>
        <v>1</v>
      </c>
      <c r="M363" s="2">
        <v>125</v>
      </c>
      <c r="N363" s="2">
        <f>+Tabla3239[[#This Row],[BALANCE INICIAL]]*Tabla3239[[#This Row],[PRECIO]]</f>
        <v>125</v>
      </c>
      <c r="O363" s="2">
        <f>+Tabla3239[[#This Row],[ENTRADAS]]*Tabla3239[[#This Row],[PRECIO]]</f>
        <v>0</v>
      </c>
      <c r="P363" s="2">
        <f>+Tabla3239[[#This Row],[SALIDAS]]*Tabla3239[[#This Row],[PRECIO]]</f>
        <v>0</v>
      </c>
      <c r="Q363" s="2">
        <f>+Tabla3239[[#This Row],[BALANCE INICIAL2]]+Tabla3239[[#This Row],[ENTRADAS3]]-Tabla3239[[#This Row],[SALIDAS4]]</f>
        <v>125</v>
      </c>
    </row>
    <row r="364" spans="1:17">
      <c r="A364" s="39" t="s">
        <v>28</v>
      </c>
      <c r="B364" s="40" t="s">
        <v>884</v>
      </c>
      <c r="C364" s="52" t="s">
        <v>74</v>
      </c>
      <c r="D364" t="s">
        <v>1252</v>
      </c>
      <c r="F364" s="55" t="s">
        <v>1345</v>
      </c>
      <c r="G364" s="55"/>
      <c r="H364" s="9" t="s">
        <v>820</v>
      </c>
      <c r="I364">
        <v>100</v>
      </c>
      <c r="J364">
        <v>0</v>
      </c>
      <c r="K364" s="34">
        <v>0</v>
      </c>
      <c r="L364">
        <f>+Tabla3239[[#This Row],[BALANCE INICIAL]]+Tabla3239[[#This Row],[ENTRADAS]]-Tabla3239[[#This Row],[SALIDAS]]</f>
        <v>100</v>
      </c>
      <c r="M364" s="2">
        <v>10.25</v>
      </c>
      <c r="N364" s="2">
        <f>+Tabla3239[[#This Row],[BALANCE INICIAL]]*Tabla3239[[#This Row],[PRECIO]]</f>
        <v>1025</v>
      </c>
      <c r="O364" s="2">
        <f>+Tabla3239[[#This Row],[ENTRADAS]]*Tabla3239[[#This Row],[PRECIO]]</f>
        <v>0</v>
      </c>
      <c r="P364" s="2">
        <f>+Tabla3239[[#This Row],[SALIDAS]]*Tabla3239[[#This Row],[PRECIO]]</f>
        <v>0</v>
      </c>
      <c r="Q364" s="2">
        <f>+Tabla3239[[#This Row],[BALANCE INICIAL2]]+Tabla3239[[#This Row],[ENTRADAS3]]-Tabla3239[[#This Row],[SALIDAS4]]</f>
        <v>1025</v>
      </c>
    </row>
    <row r="365" spans="1:17">
      <c r="A365" s="39" t="s">
        <v>28</v>
      </c>
      <c r="B365" s="40" t="s">
        <v>884</v>
      </c>
      <c r="C365" s="52" t="s">
        <v>74</v>
      </c>
      <c r="D365" t="s">
        <v>240</v>
      </c>
      <c r="F365" s="55" t="s">
        <v>1345</v>
      </c>
      <c r="G365" s="55"/>
      <c r="H365" s="9" t="s">
        <v>834</v>
      </c>
      <c r="I365">
        <v>9</v>
      </c>
      <c r="J365">
        <v>0</v>
      </c>
      <c r="K365" s="34">
        <v>0</v>
      </c>
      <c r="L365">
        <f>+Tabla3239[[#This Row],[BALANCE INICIAL]]+Tabla3239[[#This Row],[ENTRADAS]]-Tabla3239[[#This Row],[SALIDAS]]</f>
        <v>9</v>
      </c>
      <c r="M365" s="2">
        <v>170.9</v>
      </c>
      <c r="N365" s="2">
        <f>+Tabla3239[[#This Row],[BALANCE INICIAL]]*Tabla3239[[#This Row],[PRECIO]]</f>
        <v>1538.1000000000001</v>
      </c>
      <c r="O365" s="2">
        <f>+Tabla3239[[#This Row],[ENTRADAS]]*Tabla3239[[#This Row],[PRECIO]]</f>
        <v>0</v>
      </c>
      <c r="P365" s="2">
        <f>+Tabla3239[[#This Row],[SALIDAS]]*Tabla3239[[#This Row],[PRECIO]]</f>
        <v>0</v>
      </c>
      <c r="Q365" s="2">
        <f>+Tabla3239[[#This Row],[BALANCE INICIAL2]]+Tabla3239[[#This Row],[ENTRADAS3]]-Tabla3239[[#This Row],[SALIDAS4]]</f>
        <v>1538.1000000000001</v>
      </c>
    </row>
    <row r="366" spans="1:17">
      <c r="A366" s="9" t="s">
        <v>29</v>
      </c>
      <c r="B366" s="47" t="s">
        <v>878</v>
      </c>
      <c r="C366" s="50" t="s">
        <v>102</v>
      </c>
      <c r="D366" t="s">
        <v>586</v>
      </c>
      <c r="F366" s="55" t="s">
        <v>1345</v>
      </c>
      <c r="G366" s="55"/>
      <c r="H366" s="9" t="s">
        <v>865</v>
      </c>
      <c r="I366">
        <v>2</v>
      </c>
      <c r="J366">
        <v>0</v>
      </c>
      <c r="K366" s="34">
        <v>0</v>
      </c>
      <c r="L366">
        <f>+Tabla3239[[#This Row],[BALANCE INICIAL]]+Tabla3239[[#This Row],[ENTRADAS]]-Tabla3239[[#This Row],[SALIDAS]]</f>
        <v>2</v>
      </c>
      <c r="M366" s="2">
        <v>45</v>
      </c>
      <c r="N366" s="2">
        <f>+Tabla3239[[#This Row],[BALANCE INICIAL]]*Tabla3239[[#This Row],[PRECIO]]</f>
        <v>90</v>
      </c>
      <c r="O366" s="2">
        <f>+Tabla3239[[#This Row],[ENTRADAS]]*Tabla3239[[#This Row],[PRECIO]]</f>
        <v>0</v>
      </c>
      <c r="P366" s="2">
        <f>+Tabla3239[[#This Row],[SALIDAS]]*Tabla3239[[#This Row],[PRECIO]]</f>
        <v>0</v>
      </c>
      <c r="Q366" s="2">
        <f>+Tabla3239[[#This Row],[BALANCE INICIAL2]]+Tabla3239[[#This Row],[ENTRADAS3]]-Tabla3239[[#This Row],[SALIDAS4]]</f>
        <v>90</v>
      </c>
    </row>
    <row r="367" spans="1:17">
      <c r="A367" s="39" t="s">
        <v>60</v>
      </c>
      <c r="B367" s="40" t="s">
        <v>885</v>
      </c>
      <c r="C367" s="52" t="s">
        <v>108</v>
      </c>
      <c r="D367" t="s">
        <v>706</v>
      </c>
      <c r="F367" s="55" t="s">
        <v>1345</v>
      </c>
      <c r="G367" s="55"/>
      <c r="H367" s="9" t="s">
        <v>820</v>
      </c>
      <c r="I367">
        <v>1</v>
      </c>
      <c r="J367">
        <v>0</v>
      </c>
      <c r="K367" s="34">
        <v>0</v>
      </c>
      <c r="L367">
        <f>+Tabla3239[[#This Row],[BALANCE INICIAL]]+Tabla3239[[#This Row],[ENTRADAS]]-Tabla3239[[#This Row],[SALIDAS]]</f>
        <v>1</v>
      </c>
      <c r="M367" s="2">
        <v>8544</v>
      </c>
      <c r="N367" s="2">
        <f>+Tabla3239[[#This Row],[BALANCE INICIAL]]*Tabla3239[[#This Row],[PRECIO]]</f>
        <v>8544</v>
      </c>
      <c r="O367" s="2">
        <f>+Tabla3239[[#This Row],[ENTRADAS]]*Tabla3239[[#This Row],[PRECIO]]</f>
        <v>0</v>
      </c>
      <c r="P367" s="2">
        <f>+Tabla3239[[#This Row],[SALIDAS]]*Tabla3239[[#This Row],[PRECIO]]</f>
        <v>0</v>
      </c>
      <c r="Q367" s="2">
        <f>+Tabla3239[[#This Row],[BALANCE INICIAL2]]+Tabla3239[[#This Row],[ENTRADAS3]]-Tabla3239[[#This Row],[SALIDAS4]]</f>
        <v>8544</v>
      </c>
    </row>
    <row r="368" spans="1:17">
      <c r="A368" s="39" t="s">
        <v>24</v>
      </c>
      <c r="B368" s="40" t="s">
        <v>875</v>
      </c>
      <c r="C368" s="52" t="s">
        <v>64</v>
      </c>
      <c r="D368" t="s">
        <v>1258</v>
      </c>
      <c r="F368" s="55" t="s">
        <v>1345</v>
      </c>
      <c r="G368" s="55"/>
      <c r="H368" s="9" t="s">
        <v>820</v>
      </c>
      <c r="I368">
        <v>15</v>
      </c>
      <c r="J368">
        <v>0</v>
      </c>
      <c r="K368" s="34">
        <v>5</v>
      </c>
      <c r="L368">
        <f>+Tabla3239[[#This Row],[BALANCE INICIAL]]+Tabla3239[[#This Row],[ENTRADAS]]-Tabla3239[[#This Row],[SALIDAS]]</f>
        <v>10</v>
      </c>
      <c r="M368" s="2">
        <v>116</v>
      </c>
      <c r="N368" s="2">
        <f>+Tabla3239[[#This Row],[BALANCE INICIAL]]*Tabla3239[[#This Row],[PRECIO]]</f>
        <v>1740</v>
      </c>
      <c r="O368" s="2">
        <f>+Tabla3239[[#This Row],[ENTRADAS]]*Tabla3239[[#This Row],[PRECIO]]</f>
        <v>0</v>
      </c>
      <c r="P368" s="2">
        <f>+Tabla3239[[#This Row],[SALIDAS]]*Tabla3239[[#This Row],[PRECIO]]</f>
        <v>580</v>
      </c>
      <c r="Q368" s="2">
        <f>+Tabla3239[[#This Row],[BALANCE INICIAL2]]+Tabla3239[[#This Row],[ENTRADAS3]]-Tabla3239[[#This Row],[SALIDAS4]]</f>
        <v>1160</v>
      </c>
    </row>
    <row r="369" spans="1:17">
      <c r="A369" s="39" t="s">
        <v>24</v>
      </c>
      <c r="B369" s="40" t="s">
        <v>875</v>
      </c>
      <c r="C369" s="52" t="s">
        <v>64</v>
      </c>
      <c r="D369" t="s">
        <v>1253</v>
      </c>
      <c r="F369" s="55" t="s">
        <v>1345</v>
      </c>
      <c r="G369" s="55"/>
      <c r="H369" s="9" t="s">
        <v>820</v>
      </c>
      <c r="I369">
        <v>10</v>
      </c>
      <c r="J369">
        <v>0</v>
      </c>
      <c r="K369" s="34">
        <v>0</v>
      </c>
      <c r="L369">
        <f>+Tabla3239[[#This Row],[BALANCE INICIAL]]+Tabla3239[[#This Row],[ENTRADAS]]-Tabla3239[[#This Row],[SALIDAS]]</f>
        <v>10</v>
      </c>
      <c r="M369" s="2">
        <v>84</v>
      </c>
      <c r="N369" s="2">
        <f>+Tabla3239[[#This Row],[BALANCE INICIAL]]*Tabla3239[[#This Row],[PRECIO]]</f>
        <v>840</v>
      </c>
      <c r="O369" s="2">
        <f>+Tabla3239[[#This Row],[ENTRADAS]]*Tabla3239[[#This Row],[PRECIO]]</f>
        <v>0</v>
      </c>
      <c r="P369" s="2">
        <f>+Tabla3239[[#This Row],[SALIDAS]]*Tabla3239[[#This Row],[PRECIO]]</f>
        <v>0</v>
      </c>
      <c r="Q369" s="2">
        <f>+Tabla3239[[#This Row],[BALANCE INICIAL2]]+Tabla3239[[#This Row],[ENTRADAS3]]-Tabla3239[[#This Row],[SALIDAS4]]</f>
        <v>840</v>
      </c>
    </row>
    <row r="370" spans="1:17">
      <c r="A370" s="39" t="s">
        <v>24</v>
      </c>
      <c r="B370" s="40" t="s">
        <v>875</v>
      </c>
      <c r="C370" s="52" t="s">
        <v>64</v>
      </c>
      <c r="D370" t="s">
        <v>1254</v>
      </c>
      <c r="F370" s="55" t="s">
        <v>1345</v>
      </c>
      <c r="G370" s="55"/>
      <c r="H370" s="9" t="s">
        <v>820</v>
      </c>
      <c r="I370">
        <v>5</v>
      </c>
      <c r="J370">
        <v>0</v>
      </c>
      <c r="K370" s="34">
        <v>0</v>
      </c>
      <c r="L370">
        <f>+Tabla3239[[#This Row],[BALANCE INICIAL]]+Tabla3239[[#This Row],[ENTRADAS]]-Tabla3239[[#This Row],[SALIDAS]]</f>
        <v>5</v>
      </c>
      <c r="M370" s="2">
        <v>154</v>
      </c>
      <c r="N370" s="2">
        <f>+Tabla3239[[#This Row],[BALANCE INICIAL]]*Tabla3239[[#This Row],[PRECIO]]</f>
        <v>770</v>
      </c>
      <c r="O370" s="2">
        <f>+Tabla3239[[#This Row],[ENTRADAS]]*Tabla3239[[#This Row],[PRECIO]]</f>
        <v>0</v>
      </c>
      <c r="P370" s="2">
        <f>+Tabla3239[[#This Row],[SALIDAS]]*Tabla3239[[#This Row],[PRECIO]]</f>
        <v>0</v>
      </c>
      <c r="Q370" s="2">
        <f>+Tabla3239[[#This Row],[BALANCE INICIAL2]]+Tabla3239[[#This Row],[ENTRADAS3]]-Tabla3239[[#This Row],[SALIDAS4]]</f>
        <v>770</v>
      </c>
    </row>
    <row r="371" spans="1:17">
      <c r="A371" s="39" t="s">
        <v>59</v>
      </c>
      <c r="B371" s="40" t="s">
        <v>880</v>
      </c>
      <c r="C371" s="52" t="s">
        <v>107</v>
      </c>
      <c r="D371" t="s">
        <v>707</v>
      </c>
      <c r="F371" s="55" t="s">
        <v>1345</v>
      </c>
      <c r="G371" s="55"/>
      <c r="H371" s="9" t="s">
        <v>820</v>
      </c>
      <c r="I371">
        <v>1</v>
      </c>
      <c r="J371">
        <v>0</v>
      </c>
      <c r="K371" s="34">
        <v>0</v>
      </c>
      <c r="L371">
        <f>+Tabla3239[[#This Row],[BALANCE INICIAL]]+Tabla3239[[#This Row],[ENTRADAS]]-Tabla3239[[#This Row],[SALIDAS]]</f>
        <v>1</v>
      </c>
      <c r="M371" s="2">
        <v>1000</v>
      </c>
      <c r="N371" s="2">
        <f>+Tabla3239[[#This Row],[BALANCE INICIAL]]*Tabla3239[[#This Row],[PRECIO]]</f>
        <v>1000</v>
      </c>
      <c r="O371" s="2">
        <f>+Tabla3239[[#This Row],[ENTRADAS]]*Tabla3239[[#This Row],[PRECIO]]</f>
        <v>0</v>
      </c>
      <c r="P371" s="2">
        <f>+Tabla3239[[#This Row],[SALIDAS]]*Tabla3239[[#This Row],[PRECIO]]</f>
        <v>0</v>
      </c>
      <c r="Q371" s="2">
        <f>+Tabla3239[[#This Row],[BALANCE INICIAL2]]+Tabla3239[[#This Row],[ENTRADAS3]]-Tabla3239[[#This Row],[SALIDAS4]]</f>
        <v>1000</v>
      </c>
    </row>
    <row r="372" spans="1:17">
      <c r="A372" s="9" t="s">
        <v>29</v>
      </c>
      <c r="B372" s="47" t="s">
        <v>878</v>
      </c>
      <c r="C372" s="50" t="s">
        <v>102</v>
      </c>
      <c r="D372" t="s">
        <v>1561</v>
      </c>
      <c r="F372" s="55"/>
      <c r="G372" s="55"/>
      <c r="H372" s="9" t="s">
        <v>820</v>
      </c>
      <c r="I372">
        <v>1</v>
      </c>
      <c r="K372" s="34"/>
      <c r="L372">
        <f>+Tabla3239[[#This Row],[BALANCE INICIAL]]+Tabla3239[[#This Row],[ENTRADAS]]-Tabla3239[[#This Row],[SALIDAS]]</f>
        <v>1</v>
      </c>
      <c r="M372" s="2">
        <v>175</v>
      </c>
      <c r="N372" s="2">
        <f>+Tabla3239[[#This Row],[BALANCE INICIAL]]*Tabla3239[[#This Row],[PRECIO]]</f>
        <v>175</v>
      </c>
      <c r="O372" s="2">
        <f>+Tabla3239[[#This Row],[ENTRADAS]]*Tabla3239[[#This Row],[PRECIO]]</f>
        <v>0</v>
      </c>
      <c r="P372" s="2">
        <f>+Tabla3239[[#This Row],[SALIDAS]]*Tabla3239[[#This Row],[PRECIO]]</f>
        <v>0</v>
      </c>
      <c r="Q372" s="2">
        <f>+Tabla3239[[#This Row],[BALANCE INICIAL2]]+Tabla3239[[#This Row],[ENTRADAS3]]-Tabla3239[[#This Row],[SALIDAS4]]</f>
        <v>175</v>
      </c>
    </row>
    <row r="373" spans="1:17">
      <c r="A373" s="9" t="s">
        <v>29</v>
      </c>
      <c r="B373" s="47" t="s">
        <v>878</v>
      </c>
      <c r="C373" s="50" t="s">
        <v>102</v>
      </c>
      <c r="D373" t="s">
        <v>1255</v>
      </c>
      <c r="F373" s="55" t="s">
        <v>1345</v>
      </c>
      <c r="G373" s="55"/>
      <c r="H373" s="9" t="s">
        <v>865</v>
      </c>
      <c r="I373">
        <v>1</v>
      </c>
      <c r="J373">
        <v>0</v>
      </c>
      <c r="K373" s="34">
        <v>0</v>
      </c>
      <c r="L373">
        <f>+Tabla3239[[#This Row],[BALANCE INICIAL]]+Tabla3239[[#This Row],[ENTRADAS]]-Tabla3239[[#This Row],[SALIDAS]]</f>
        <v>1</v>
      </c>
      <c r="M373" s="2">
        <v>400</v>
      </c>
      <c r="N373" s="2">
        <f>+Tabla3239[[#This Row],[BALANCE INICIAL]]*Tabla3239[[#This Row],[PRECIO]]</f>
        <v>400</v>
      </c>
      <c r="O373" s="2">
        <f>+Tabla3239[[#This Row],[ENTRADAS]]*Tabla3239[[#This Row],[PRECIO]]</f>
        <v>0</v>
      </c>
      <c r="P373" s="2">
        <f>+Tabla3239[[#This Row],[SALIDAS]]*Tabla3239[[#This Row],[PRECIO]]</f>
        <v>0</v>
      </c>
      <c r="Q373" s="2">
        <f>+Tabla3239[[#This Row],[BALANCE INICIAL2]]+Tabla3239[[#This Row],[ENTRADAS3]]-Tabla3239[[#This Row],[SALIDAS4]]</f>
        <v>400</v>
      </c>
    </row>
    <row r="374" spans="1:17">
      <c r="A374" s="39" t="s">
        <v>43</v>
      </c>
      <c r="B374" s="40" t="s">
        <v>954</v>
      </c>
      <c r="C374" s="52" t="s">
        <v>89</v>
      </c>
      <c r="D374" t="s">
        <v>1256</v>
      </c>
      <c r="F374" s="55" t="s">
        <v>1345</v>
      </c>
      <c r="G374" s="55"/>
      <c r="H374" s="9" t="s">
        <v>820</v>
      </c>
      <c r="I374">
        <v>200</v>
      </c>
      <c r="J374">
        <v>0</v>
      </c>
      <c r="K374" s="34">
        <v>0</v>
      </c>
      <c r="L374">
        <f>+Tabla3239[[#This Row],[BALANCE INICIAL]]+Tabla3239[[#This Row],[ENTRADAS]]-Tabla3239[[#This Row],[SALIDAS]]</f>
        <v>200</v>
      </c>
      <c r="M374" s="2">
        <v>119</v>
      </c>
      <c r="N374" s="2">
        <f>+Tabla3239[[#This Row],[BALANCE INICIAL]]*Tabla3239[[#This Row],[PRECIO]]</f>
        <v>23800</v>
      </c>
      <c r="O374" s="2">
        <f>+Tabla3239[[#This Row],[ENTRADAS]]*Tabla3239[[#This Row],[PRECIO]]</f>
        <v>0</v>
      </c>
      <c r="P374" s="2">
        <f>+Tabla3239[[#This Row],[SALIDAS]]*Tabla3239[[#This Row],[PRECIO]]</f>
        <v>0</v>
      </c>
      <c r="Q374" s="2">
        <f>+Tabla3239[[#This Row],[BALANCE INICIAL2]]+Tabla3239[[#This Row],[ENTRADAS3]]-Tabla3239[[#This Row],[SALIDAS4]]</f>
        <v>23800</v>
      </c>
    </row>
    <row r="375" spans="1:17">
      <c r="A375" s="39" t="s">
        <v>31</v>
      </c>
      <c r="B375" s="40" t="s">
        <v>897</v>
      </c>
      <c r="C375" s="50" t="s">
        <v>69</v>
      </c>
      <c r="D375" t="s">
        <v>1351</v>
      </c>
      <c r="F375" s="55" t="s">
        <v>1345</v>
      </c>
      <c r="G375" s="55"/>
      <c r="H375" s="9" t="s">
        <v>825</v>
      </c>
      <c r="I375">
        <v>204</v>
      </c>
      <c r="J375">
        <v>0</v>
      </c>
      <c r="K375" s="34">
        <v>90</v>
      </c>
      <c r="L375">
        <f>+Tabla3239[[#This Row],[BALANCE INICIAL]]+Tabla3239[[#This Row],[ENTRADAS]]-Tabla3239[[#This Row],[SALIDAS]]</f>
        <v>114</v>
      </c>
      <c r="M375" s="2">
        <v>93</v>
      </c>
      <c r="N375" s="2">
        <f>+Tabla3239[[#This Row],[BALANCE INICIAL]]*Tabla3239[[#This Row],[PRECIO]]</f>
        <v>18972</v>
      </c>
      <c r="O375" s="2">
        <f>+Tabla3239[[#This Row],[ENTRADAS]]*Tabla3239[[#This Row],[PRECIO]]</f>
        <v>0</v>
      </c>
      <c r="P375" s="2">
        <f>+Tabla3239[[#This Row],[SALIDAS]]*Tabla3239[[#This Row],[PRECIO]]</f>
        <v>8370</v>
      </c>
      <c r="Q375" s="2">
        <f>+Tabla3239[[#This Row],[BALANCE INICIAL2]]+Tabla3239[[#This Row],[ENTRADAS3]]-Tabla3239[[#This Row],[SALIDAS4]]</f>
        <v>10602</v>
      </c>
    </row>
    <row r="376" spans="1:17" ht="12.75" customHeight="1">
      <c r="A376" s="39" t="s">
        <v>33</v>
      </c>
      <c r="B376" s="40" t="s">
        <v>879</v>
      </c>
      <c r="C376" s="50" t="s">
        <v>106</v>
      </c>
      <c r="D376" t="s">
        <v>708</v>
      </c>
      <c r="F376" s="55" t="s">
        <v>1345</v>
      </c>
      <c r="G376" s="55"/>
      <c r="H376" s="9" t="s">
        <v>825</v>
      </c>
      <c r="I376">
        <v>9</v>
      </c>
      <c r="J376">
        <v>0</v>
      </c>
      <c r="K376" s="34">
        <v>0</v>
      </c>
      <c r="L376">
        <f>+Tabla3239[[#This Row],[BALANCE INICIAL]]+Tabla3239[[#This Row],[ENTRADAS]]-Tabla3239[[#This Row],[SALIDAS]]</f>
        <v>9</v>
      </c>
      <c r="M376" s="2">
        <v>633.62</v>
      </c>
      <c r="N376" s="2">
        <f>+Tabla3239[[#This Row],[BALANCE INICIAL]]*Tabla3239[[#This Row],[PRECIO]]</f>
        <v>5702.58</v>
      </c>
      <c r="O376" s="2">
        <f>+Tabla3239[[#This Row],[ENTRADAS]]*Tabla3239[[#This Row],[PRECIO]]</f>
        <v>0</v>
      </c>
      <c r="P376" s="2">
        <f>+Tabla3239[[#This Row],[SALIDAS]]*Tabla3239[[#This Row],[PRECIO]]</f>
        <v>0</v>
      </c>
      <c r="Q376" s="2">
        <f>+Tabla3239[[#This Row],[BALANCE INICIAL2]]+Tabla3239[[#This Row],[ENTRADAS3]]-Tabla3239[[#This Row],[SALIDAS4]]</f>
        <v>5702.58</v>
      </c>
    </row>
    <row r="377" spans="1:17">
      <c r="A377" s="39" t="s">
        <v>31</v>
      </c>
      <c r="B377" s="40" t="s">
        <v>897</v>
      </c>
      <c r="C377" s="50" t="s">
        <v>69</v>
      </c>
      <c r="D377" t="s">
        <v>242</v>
      </c>
      <c r="F377" s="55" t="s">
        <v>1345</v>
      </c>
      <c r="G377" s="55"/>
      <c r="H377" s="9" t="s">
        <v>825</v>
      </c>
      <c r="I377">
        <v>149</v>
      </c>
      <c r="J377">
        <v>0</v>
      </c>
      <c r="K377" s="34">
        <v>117</v>
      </c>
      <c r="L377">
        <f>+Tabla3239[[#This Row],[BALANCE INICIAL]]+Tabla3239[[#This Row],[ENTRADAS]]-Tabla3239[[#This Row],[SALIDAS]]</f>
        <v>32</v>
      </c>
      <c r="M377" s="2">
        <v>93</v>
      </c>
      <c r="N377" s="2">
        <f>+Tabla3239[[#This Row],[BALANCE INICIAL]]*Tabla3239[[#This Row],[PRECIO]]</f>
        <v>13857</v>
      </c>
      <c r="O377" s="2">
        <f>+Tabla3239[[#This Row],[ENTRADAS]]*Tabla3239[[#This Row],[PRECIO]]</f>
        <v>0</v>
      </c>
      <c r="P377" s="2">
        <f>+Tabla3239[[#This Row],[SALIDAS]]*Tabla3239[[#This Row],[PRECIO]]</f>
        <v>10881</v>
      </c>
      <c r="Q377" s="2">
        <f>+Tabla3239[[#This Row],[BALANCE INICIAL2]]+Tabla3239[[#This Row],[ENTRADAS3]]-Tabla3239[[#This Row],[SALIDAS4]]</f>
        <v>2976</v>
      </c>
    </row>
    <row r="378" spans="1:17">
      <c r="A378" s="39" t="s">
        <v>43</v>
      </c>
      <c r="B378" s="40" t="s">
        <v>954</v>
      </c>
      <c r="C378" s="50" t="s">
        <v>89</v>
      </c>
      <c r="D378" t="s">
        <v>709</v>
      </c>
      <c r="F378" s="55" t="s">
        <v>1345</v>
      </c>
      <c r="G378" s="55"/>
      <c r="H378" s="9" t="s">
        <v>825</v>
      </c>
      <c r="I378">
        <v>13</v>
      </c>
      <c r="J378">
        <v>0</v>
      </c>
      <c r="K378" s="34">
        <v>0</v>
      </c>
      <c r="L378">
        <f>+Tabla3239[[#This Row],[BALANCE INICIAL]]+Tabla3239[[#This Row],[ENTRADAS]]-Tabla3239[[#This Row],[SALIDAS]]</f>
        <v>13</v>
      </c>
      <c r="M378" s="2">
        <v>615</v>
      </c>
      <c r="N378" s="2">
        <f>+Tabla3239[[#This Row],[BALANCE INICIAL]]*Tabla3239[[#This Row],[PRECIO]]</f>
        <v>7995</v>
      </c>
      <c r="O378" s="2">
        <f>+Tabla3239[[#This Row],[ENTRADAS]]*Tabla3239[[#This Row],[PRECIO]]</f>
        <v>0</v>
      </c>
      <c r="P378" s="2">
        <f>+Tabla3239[[#This Row],[SALIDAS]]*Tabla3239[[#This Row],[PRECIO]]</f>
        <v>0</v>
      </c>
      <c r="Q378" s="2">
        <f>+Tabla3239[[#This Row],[BALANCE INICIAL2]]+Tabla3239[[#This Row],[ENTRADAS3]]-Tabla3239[[#This Row],[SALIDAS4]]</f>
        <v>7995</v>
      </c>
    </row>
    <row r="379" spans="1:17">
      <c r="A379" s="39" t="s">
        <v>1424</v>
      </c>
      <c r="B379" s="40" t="s">
        <v>1425</v>
      </c>
      <c r="C379" s="52" t="s">
        <v>1426</v>
      </c>
      <c r="D379" t="s">
        <v>1257</v>
      </c>
      <c r="F379" s="55" t="s">
        <v>1345</v>
      </c>
      <c r="G379" s="55"/>
      <c r="H379" s="9" t="s">
        <v>820</v>
      </c>
      <c r="I379">
        <v>70</v>
      </c>
      <c r="J379">
        <v>0</v>
      </c>
      <c r="K379" s="34">
        <v>0</v>
      </c>
      <c r="L379">
        <f>+Tabla3239[[#This Row],[BALANCE INICIAL]]+Tabla3239[[#This Row],[ENTRADAS]]-Tabla3239[[#This Row],[SALIDAS]]</f>
        <v>70</v>
      </c>
      <c r="M379" s="2">
        <v>298</v>
      </c>
      <c r="N379" s="2">
        <f>+Tabla3239[[#This Row],[BALANCE INICIAL]]*Tabla3239[[#This Row],[PRECIO]]</f>
        <v>20860</v>
      </c>
      <c r="O379" s="2">
        <f>+Tabla3239[[#This Row],[ENTRADAS]]*Tabla3239[[#This Row],[PRECIO]]</f>
        <v>0</v>
      </c>
      <c r="P379" s="2">
        <f>+Tabla3239[[#This Row],[SALIDAS]]*Tabla3239[[#This Row],[PRECIO]]</f>
        <v>0</v>
      </c>
      <c r="Q379" s="2">
        <f>+Tabla3239[[#This Row],[BALANCE INICIAL2]]+Tabla3239[[#This Row],[ENTRADAS3]]-Tabla3239[[#This Row],[SALIDAS4]]</f>
        <v>20860</v>
      </c>
    </row>
    <row r="380" spans="1:17">
      <c r="A380" s="39" t="s">
        <v>59</v>
      </c>
      <c r="B380" s="40" t="s">
        <v>880</v>
      </c>
      <c r="C380" s="52" t="s">
        <v>107</v>
      </c>
      <c r="D380" t="s">
        <v>710</v>
      </c>
      <c r="F380" s="55" t="s">
        <v>1345</v>
      </c>
      <c r="G380" s="55"/>
      <c r="H380" s="9" t="s">
        <v>820</v>
      </c>
      <c r="I380">
        <v>7</v>
      </c>
      <c r="J380">
        <v>0</v>
      </c>
      <c r="K380" s="34">
        <v>0</v>
      </c>
      <c r="L380">
        <f>+Tabla3239[[#This Row],[BALANCE INICIAL]]+Tabla3239[[#This Row],[ENTRADAS]]-Tabla3239[[#This Row],[SALIDAS]]</f>
        <v>7</v>
      </c>
      <c r="M380" s="2">
        <v>545</v>
      </c>
      <c r="N380" s="2">
        <f>+Tabla3239[[#This Row],[BALANCE INICIAL]]*Tabla3239[[#This Row],[PRECIO]]</f>
        <v>3815</v>
      </c>
      <c r="O380" s="2">
        <f>+Tabla3239[[#This Row],[ENTRADAS]]*Tabla3239[[#This Row],[PRECIO]]</f>
        <v>0</v>
      </c>
      <c r="P380" s="2">
        <f>+Tabla3239[[#This Row],[SALIDAS]]*Tabla3239[[#This Row],[PRECIO]]</f>
        <v>0</v>
      </c>
      <c r="Q380" s="2">
        <f>+Tabla3239[[#This Row],[BALANCE INICIAL2]]+Tabla3239[[#This Row],[ENTRADAS3]]-Tabla3239[[#This Row],[SALIDAS4]]</f>
        <v>3815</v>
      </c>
    </row>
    <row r="381" spans="1:17" ht="14.25" customHeight="1">
      <c r="A381" s="39" t="s">
        <v>59</v>
      </c>
      <c r="B381" s="40" t="s">
        <v>880</v>
      </c>
      <c r="C381" s="52" t="s">
        <v>107</v>
      </c>
      <c r="D381" t="s">
        <v>711</v>
      </c>
      <c r="F381" s="55" t="s">
        <v>1345</v>
      </c>
      <c r="G381" s="55"/>
      <c r="H381" s="9" t="s">
        <v>820</v>
      </c>
      <c r="I381">
        <v>1</v>
      </c>
      <c r="J381">
        <v>0</v>
      </c>
      <c r="K381" s="34">
        <v>0</v>
      </c>
      <c r="L381">
        <f>+Tabla3239[[#This Row],[BALANCE INICIAL]]+Tabla3239[[#This Row],[ENTRADAS]]-Tabla3239[[#This Row],[SALIDAS]]</f>
        <v>1</v>
      </c>
      <c r="M381" s="2">
        <v>775</v>
      </c>
      <c r="N381" s="2">
        <f>+Tabla3239[[#This Row],[BALANCE INICIAL]]*Tabla3239[[#This Row],[PRECIO]]</f>
        <v>775</v>
      </c>
      <c r="O381" s="2">
        <f>+Tabla3239[[#This Row],[ENTRADAS]]*Tabla3239[[#This Row],[PRECIO]]</f>
        <v>0</v>
      </c>
      <c r="P381" s="2">
        <f>+Tabla3239[[#This Row],[SALIDAS]]*Tabla3239[[#This Row],[PRECIO]]</f>
        <v>0</v>
      </c>
      <c r="Q381" s="2">
        <f>+Tabla3239[[#This Row],[BALANCE INICIAL2]]+Tabla3239[[#This Row],[ENTRADAS3]]-Tabla3239[[#This Row],[SALIDAS4]]</f>
        <v>775</v>
      </c>
    </row>
    <row r="382" spans="1:17">
      <c r="A382" s="39" t="s">
        <v>26</v>
      </c>
      <c r="B382" s="40" t="s">
        <v>887</v>
      </c>
      <c r="C382" s="52" t="s">
        <v>70</v>
      </c>
      <c r="D382" t="s">
        <v>1247</v>
      </c>
      <c r="F382" s="55" t="s">
        <v>1345</v>
      </c>
      <c r="G382" s="55"/>
      <c r="H382" s="9" t="s">
        <v>820</v>
      </c>
      <c r="I382">
        <v>1</v>
      </c>
      <c r="J382">
        <v>0</v>
      </c>
      <c r="K382" s="34">
        <v>0</v>
      </c>
      <c r="L382">
        <f>+Tabla3239[[#This Row],[BALANCE INICIAL]]+Tabla3239[[#This Row],[ENTRADAS]]-Tabla3239[[#This Row],[SALIDAS]]</f>
        <v>1</v>
      </c>
      <c r="M382" s="2">
        <v>5800</v>
      </c>
      <c r="N382" s="2">
        <f>+Tabla3239[[#This Row],[BALANCE INICIAL]]*Tabla3239[[#This Row],[PRECIO]]</f>
        <v>5800</v>
      </c>
      <c r="O382" s="2">
        <f>+Tabla3239[[#This Row],[ENTRADAS]]*Tabla3239[[#This Row],[PRECIO]]</f>
        <v>0</v>
      </c>
      <c r="P382" s="2">
        <f>+Tabla3239[[#This Row],[SALIDAS]]*Tabla3239[[#This Row],[PRECIO]]</f>
        <v>0</v>
      </c>
      <c r="Q382" s="2">
        <f>+Tabla3239[[#This Row],[BALANCE INICIAL2]]+Tabla3239[[#This Row],[ENTRADAS3]]-Tabla3239[[#This Row],[SALIDAS4]]</f>
        <v>5800</v>
      </c>
    </row>
    <row r="383" spans="1:17">
      <c r="A383" s="39" t="s">
        <v>26</v>
      </c>
      <c r="B383" s="40" t="s">
        <v>887</v>
      </c>
      <c r="C383" s="52" t="s">
        <v>70</v>
      </c>
      <c r="D383" t="s">
        <v>1248</v>
      </c>
      <c r="F383" s="55" t="s">
        <v>1345</v>
      </c>
      <c r="G383" s="55"/>
      <c r="H383" s="9" t="s">
        <v>820</v>
      </c>
      <c r="I383">
        <v>2</v>
      </c>
      <c r="J383">
        <v>0</v>
      </c>
      <c r="K383" s="34">
        <v>0</v>
      </c>
      <c r="L383">
        <f>+Tabla3239[[#This Row],[BALANCE INICIAL]]+Tabla3239[[#This Row],[ENTRADAS]]-Tabla3239[[#This Row],[SALIDAS]]</f>
        <v>2</v>
      </c>
      <c r="M383" s="2">
        <v>1885</v>
      </c>
      <c r="N383" s="2">
        <f>+Tabla3239[[#This Row],[BALANCE INICIAL]]*Tabla3239[[#This Row],[PRECIO]]</f>
        <v>3770</v>
      </c>
      <c r="O383" s="2">
        <f>+Tabla3239[[#This Row],[ENTRADAS]]*Tabla3239[[#This Row],[PRECIO]]</f>
        <v>0</v>
      </c>
      <c r="P383" s="2">
        <f>+Tabla3239[[#This Row],[SALIDAS]]*Tabla3239[[#This Row],[PRECIO]]</f>
        <v>0</v>
      </c>
      <c r="Q383" s="2">
        <f>+Tabla3239[[#This Row],[BALANCE INICIAL2]]+Tabla3239[[#This Row],[ENTRADAS3]]-Tabla3239[[#This Row],[SALIDAS4]]</f>
        <v>3770</v>
      </c>
    </row>
    <row r="384" spans="1:17">
      <c r="A384" s="39" t="s">
        <v>26</v>
      </c>
      <c r="B384" s="40" t="s">
        <v>887</v>
      </c>
      <c r="C384" s="52" t="s">
        <v>70</v>
      </c>
      <c r="D384" t="s">
        <v>1249</v>
      </c>
      <c r="F384" s="55" t="s">
        <v>1345</v>
      </c>
      <c r="G384" s="55"/>
      <c r="H384" s="9" t="s">
        <v>820</v>
      </c>
      <c r="I384">
        <v>0</v>
      </c>
      <c r="J384">
        <v>0</v>
      </c>
      <c r="K384" s="34">
        <v>0</v>
      </c>
      <c r="L384">
        <f>+Tabla3239[[#This Row],[BALANCE INICIAL]]+Tabla3239[[#This Row],[ENTRADAS]]-Tabla3239[[#This Row],[SALIDAS]]</f>
        <v>0</v>
      </c>
      <c r="M384" s="2">
        <v>2150</v>
      </c>
      <c r="N384" s="2">
        <f>+Tabla3239[[#This Row],[BALANCE INICIAL]]*Tabla3239[[#This Row],[PRECIO]]</f>
        <v>0</v>
      </c>
      <c r="O384" s="2">
        <f>+Tabla3239[[#This Row],[ENTRADAS]]*Tabla3239[[#This Row],[PRECIO]]</f>
        <v>0</v>
      </c>
      <c r="P384" s="2">
        <f>+Tabla3239[[#This Row],[SALIDAS]]*Tabla3239[[#This Row],[PRECIO]]</f>
        <v>0</v>
      </c>
      <c r="Q384" s="2">
        <f>+Tabla3239[[#This Row],[BALANCE INICIAL2]]+Tabla3239[[#This Row],[ENTRADAS3]]-Tabla3239[[#This Row],[SALIDAS4]]</f>
        <v>0</v>
      </c>
    </row>
    <row r="385" spans="1:17">
      <c r="A385" s="39" t="s">
        <v>26</v>
      </c>
      <c r="B385" s="40" t="s">
        <v>887</v>
      </c>
      <c r="C385" s="52" t="s">
        <v>70</v>
      </c>
      <c r="D385" t="s">
        <v>1250</v>
      </c>
      <c r="F385" s="55" t="s">
        <v>1345</v>
      </c>
      <c r="G385" s="55"/>
      <c r="H385" s="9" t="s">
        <v>820</v>
      </c>
      <c r="I385">
        <v>4</v>
      </c>
      <c r="J385">
        <v>0</v>
      </c>
      <c r="K385" s="34">
        <v>0</v>
      </c>
      <c r="L385">
        <f>+Tabla3239[[#This Row],[BALANCE INICIAL]]+Tabla3239[[#This Row],[ENTRADAS]]-Tabla3239[[#This Row],[SALIDAS]]</f>
        <v>4</v>
      </c>
      <c r="M385" s="2">
        <v>1350</v>
      </c>
      <c r="N385" s="2">
        <f>+Tabla3239[[#This Row],[BALANCE INICIAL]]*Tabla3239[[#This Row],[PRECIO]]</f>
        <v>5400</v>
      </c>
      <c r="O385" s="2">
        <f>+Tabla3239[[#This Row],[ENTRADAS]]*Tabla3239[[#This Row],[PRECIO]]</f>
        <v>0</v>
      </c>
      <c r="P385" s="2">
        <f>+Tabla3239[[#This Row],[SALIDAS]]*Tabla3239[[#This Row],[PRECIO]]</f>
        <v>0</v>
      </c>
      <c r="Q385" s="2">
        <f>+Tabla3239[[#This Row],[BALANCE INICIAL2]]+Tabla3239[[#This Row],[ENTRADAS3]]-Tabla3239[[#This Row],[SALIDAS4]]</f>
        <v>5400</v>
      </c>
    </row>
    <row r="386" spans="1:17">
      <c r="A386" s="39" t="s">
        <v>26</v>
      </c>
      <c r="B386" s="40" t="s">
        <v>887</v>
      </c>
      <c r="C386" s="52" t="s">
        <v>70</v>
      </c>
      <c r="D386" t="s">
        <v>1251</v>
      </c>
      <c r="F386" s="55" t="s">
        <v>1345</v>
      </c>
      <c r="G386" s="55"/>
      <c r="H386" s="9" t="s">
        <v>820</v>
      </c>
      <c r="I386">
        <v>0</v>
      </c>
      <c r="J386">
        <v>0</v>
      </c>
      <c r="K386" s="34">
        <v>0</v>
      </c>
      <c r="L386">
        <f>+Tabla3239[[#This Row],[BALANCE INICIAL]]+Tabla3239[[#This Row],[ENTRADAS]]-Tabla3239[[#This Row],[SALIDAS]]</f>
        <v>0</v>
      </c>
      <c r="M386" s="2">
        <v>2750</v>
      </c>
      <c r="N386" s="2">
        <f>+Tabla3239[[#This Row],[BALANCE INICIAL]]*Tabla3239[[#This Row],[PRECIO]]</f>
        <v>0</v>
      </c>
      <c r="O386" s="2">
        <f>+Tabla3239[[#This Row],[ENTRADAS]]*Tabla3239[[#This Row],[PRECIO]]</f>
        <v>0</v>
      </c>
      <c r="P386" s="2">
        <f>+Tabla3239[[#This Row],[SALIDAS]]*Tabla3239[[#This Row],[PRECIO]]</f>
        <v>0</v>
      </c>
      <c r="Q386" s="2">
        <f>+Tabla3239[[#This Row],[BALANCE INICIAL2]]+Tabla3239[[#This Row],[ENTRADAS3]]-Tabla3239[[#This Row],[SALIDAS4]]</f>
        <v>0</v>
      </c>
    </row>
    <row r="387" spans="1:17">
      <c r="A387" s="39" t="s">
        <v>26</v>
      </c>
      <c r="B387" s="40" t="s">
        <v>887</v>
      </c>
      <c r="C387" s="52" t="s">
        <v>70</v>
      </c>
      <c r="D387" t="s">
        <v>1040</v>
      </c>
      <c r="E387" t="s">
        <v>1048</v>
      </c>
      <c r="F387" s="55" t="s">
        <v>1345</v>
      </c>
      <c r="G387" s="55"/>
      <c r="H387" s="9" t="s">
        <v>873</v>
      </c>
      <c r="I387">
        <v>1</v>
      </c>
      <c r="J387">
        <v>0</v>
      </c>
      <c r="K387" s="34">
        <v>0</v>
      </c>
      <c r="L387">
        <f>+Tabla3239[[#This Row],[BALANCE INICIAL]]+Tabla3239[[#This Row],[ENTRADAS]]-Tabla3239[[#This Row],[SALIDAS]]</f>
        <v>1</v>
      </c>
      <c r="M387" s="2">
        <v>1700</v>
      </c>
      <c r="N387" s="2">
        <f>+Tabla3239[[#This Row],[BALANCE INICIAL]]*Tabla3239[[#This Row],[PRECIO]]</f>
        <v>1700</v>
      </c>
      <c r="O387" s="2">
        <f>+Tabla3239[[#This Row],[ENTRADAS]]*Tabla3239[[#This Row],[PRECIO]]</f>
        <v>0</v>
      </c>
      <c r="P387" s="2">
        <f>+Tabla3239[[#This Row],[SALIDAS]]*Tabla3239[[#This Row],[PRECIO]]</f>
        <v>0</v>
      </c>
      <c r="Q387" s="2">
        <f>+Tabla3239[[#This Row],[BALANCE INICIAL2]]+Tabla3239[[#This Row],[ENTRADAS3]]-Tabla3239[[#This Row],[SALIDAS4]]</f>
        <v>1700</v>
      </c>
    </row>
    <row r="388" spans="1:17">
      <c r="A388" s="39" t="s">
        <v>59</v>
      </c>
      <c r="B388" s="40" t="s">
        <v>880</v>
      </c>
      <c r="C388" s="52" t="s">
        <v>107</v>
      </c>
      <c r="D388" t="s">
        <v>713</v>
      </c>
      <c r="F388" s="55" t="s">
        <v>1345</v>
      </c>
      <c r="G388" s="55"/>
      <c r="H388" s="9" t="s">
        <v>873</v>
      </c>
      <c r="I388">
        <v>4</v>
      </c>
      <c r="J388">
        <v>0</v>
      </c>
      <c r="K388" s="34">
        <v>0</v>
      </c>
      <c r="L388">
        <f>+Tabla3239[[#This Row],[BALANCE INICIAL]]+Tabla3239[[#This Row],[ENTRADAS]]-Tabla3239[[#This Row],[SALIDAS]]</f>
        <v>4</v>
      </c>
      <c r="M388" s="2">
        <v>539</v>
      </c>
      <c r="N388" s="2">
        <f>+Tabla3239[[#This Row],[BALANCE INICIAL]]*Tabla3239[[#This Row],[PRECIO]]</f>
        <v>2156</v>
      </c>
      <c r="O388" s="2">
        <f>+Tabla3239[[#This Row],[ENTRADAS]]*Tabla3239[[#This Row],[PRECIO]]</f>
        <v>0</v>
      </c>
      <c r="P388" s="2">
        <f>+Tabla3239[[#This Row],[SALIDAS]]*Tabla3239[[#This Row],[PRECIO]]</f>
        <v>0</v>
      </c>
      <c r="Q388" s="2">
        <f>+Tabla3239[[#This Row],[BALANCE INICIAL2]]+Tabla3239[[#This Row],[ENTRADAS3]]-Tabla3239[[#This Row],[SALIDAS4]]</f>
        <v>2156</v>
      </c>
    </row>
    <row r="389" spans="1:17" ht="14.25" customHeight="1">
      <c r="A389" s="39" t="s">
        <v>1424</v>
      </c>
      <c r="B389" s="40" t="s">
        <v>1425</v>
      </c>
      <c r="C389" s="52" t="s">
        <v>1426</v>
      </c>
      <c r="D389" t="s">
        <v>1246</v>
      </c>
      <c r="F389" s="55" t="s">
        <v>1345</v>
      </c>
      <c r="G389" s="55"/>
      <c r="H389" s="9" t="s">
        <v>820</v>
      </c>
      <c r="I389">
        <v>1</v>
      </c>
      <c r="J389">
        <v>0</v>
      </c>
      <c r="K389" s="34">
        <v>0</v>
      </c>
      <c r="L389">
        <f>+Tabla3239[[#This Row],[BALANCE INICIAL]]+Tabla3239[[#This Row],[ENTRADAS]]-Tabla3239[[#This Row],[SALIDAS]]</f>
        <v>1</v>
      </c>
      <c r="M389" s="2">
        <v>466.44</v>
      </c>
      <c r="N389" s="2">
        <f>+Tabla3239[[#This Row],[BALANCE INICIAL]]*Tabla3239[[#This Row],[PRECIO]]</f>
        <v>466.44</v>
      </c>
      <c r="O389" s="2">
        <f>+Tabla3239[[#This Row],[ENTRADAS]]*Tabla3239[[#This Row],[PRECIO]]</f>
        <v>0</v>
      </c>
      <c r="P389" s="2">
        <f>+Tabla3239[[#This Row],[SALIDAS]]*Tabla3239[[#This Row],[PRECIO]]</f>
        <v>0</v>
      </c>
      <c r="Q389" s="2">
        <f>+Tabla3239[[#This Row],[BALANCE INICIAL2]]+Tabla3239[[#This Row],[ENTRADAS3]]-Tabla3239[[#This Row],[SALIDAS4]]</f>
        <v>466.44</v>
      </c>
    </row>
    <row r="390" spans="1:17">
      <c r="A390" s="39" t="s">
        <v>26</v>
      </c>
      <c r="B390" s="40" t="s">
        <v>887</v>
      </c>
      <c r="C390" s="52" t="s">
        <v>70</v>
      </c>
      <c r="D390" t="s">
        <v>1036</v>
      </c>
      <c r="E390" t="s">
        <v>1048</v>
      </c>
      <c r="F390" s="55" t="s">
        <v>1345</v>
      </c>
      <c r="G390" s="55"/>
      <c r="H390" s="9" t="s">
        <v>873</v>
      </c>
      <c r="I390">
        <v>5</v>
      </c>
      <c r="J390">
        <v>0</v>
      </c>
      <c r="K390" s="34">
        <v>1</v>
      </c>
      <c r="L390">
        <f>+Tabla3239[[#This Row],[BALANCE INICIAL]]+Tabla3239[[#This Row],[ENTRADAS]]-Tabla3239[[#This Row],[SALIDAS]]</f>
        <v>4</v>
      </c>
      <c r="M390" s="2">
        <v>750</v>
      </c>
      <c r="N390" s="2">
        <f>+Tabla3239[[#This Row],[BALANCE INICIAL]]*Tabla3239[[#This Row],[PRECIO]]</f>
        <v>3750</v>
      </c>
      <c r="O390" s="2">
        <f>+Tabla3239[[#This Row],[ENTRADAS]]*Tabla3239[[#This Row],[PRECIO]]</f>
        <v>0</v>
      </c>
      <c r="P390" s="2">
        <f>+Tabla3239[[#This Row],[SALIDAS]]*Tabla3239[[#This Row],[PRECIO]]</f>
        <v>750</v>
      </c>
      <c r="Q390" s="2">
        <f>+Tabla3239[[#This Row],[BALANCE INICIAL2]]+Tabla3239[[#This Row],[ENTRADAS3]]-Tabla3239[[#This Row],[SALIDAS4]]</f>
        <v>3000</v>
      </c>
    </row>
    <row r="391" spans="1:17">
      <c r="A391" s="39" t="s">
        <v>26</v>
      </c>
      <c r="B391" s="40" t="s">
        <v>887</v>
      </c>
      <c r="C391" s="52" t="s">
        <v>70</v>
      </c>
      <c r="D391" t="s">
        <v>1037</v>
      </c>
      <c r="E391" t="s">
        <v>1048</v>
      </c>
      <c r="F391" s="55" t="s">
        <v>1345</v>
      </c>
      <c r="G391" s="55"/>
      <c r="H391" s="9" t="s">
        <v>873</v>
      </c>
      <c r="I391">
        <v>2</v>
      </c>
      <c r="J391">
        <v>0</v>
      </c>
      <c r="K391" s="34">
        <v>0</v>
      </c>
      <c r="L391">
        <f>+Tabla3239[[#This Row],[BALANCE INICIAL]]+Tabla3239[[#This Row],[ENTRADAS]]-Tabla3239[[#This Row],[SALIDAS]]</f>
        <v>2</v>
      </c>
      <c r="M391" s="2">
        <v>750</v>
      </c>
      <c r="N391" s="2">
        <f>+Tabla3239[[#This Row],[BALANCE INICIAL]]*Tabla3239[[#This Row],[PRECIO]]</f>
        <v>1500</v>
      </c>
      <c r="O391" s="2">
        <f>+Tabla3239[[#This Row],[ENTRADAS]]*Tabla3239[[#This Row],[PRECIO]]</f>
        <v>0</v>
      </c>
      <c r="P391" s="2">
        <f>+Tabla3239[[#This Row],[SALIDAS]]*Tabla3239[[#This Row],[PRECIO]]</f>
        <v>0</v>
      </c>
      <c r="Q391" s="2">
        <f>+Tabla3239[[#This Row],[BALANCE INICIAL2]]+Tabla3239[[#This Row],[ENTRADAS3]]-Tabla3239[[#This Row],[SALIDAS4]]</f>
        <v>1500</v>
      </c>
    </row>
    <row r="392" spans="1:17" ht="14.25" customHeight="1">
      <c r="A392" s="39" t="s">
        <v>26</v>
      </c>
      <c r="B392" s="40" t="s">
        <v>887</v>
      </c>
      <c r="C392" s="52" t="s">
        <v>70</v>
      </c>
      <c r="D392" t="s">
        <v>1236</v>
      </c>
      <c r="F392" s="55" t="s">
        <v>1345</v>
      </c>
      <c r="G392" s="55"/>
      <c r="H392" s="9" t="s">
        <v>820</v>
      </c>
      <c r="I392">
        <v>1</v>
      </c>
      <c r="J392">
        <v>0</v>
      </c>
      <c r="K392" s="34">
        <v>0</v>
      </c>
      <c r="L392">
        <f>+Tabla3239[[#This Row],[BALANCE INICIAL]]+Tabla3239[[#This Row],[ENTRADAS]]-Tabla3239[[#This Row],[SALIDAS]]</f>
        <v>1</v>
      </c>
      <c r="M392" s="2">
        <v>20300</v>
      </c>
      <c r="N392" s="2">
        <f>+Tabla3239[[#This Row],[BALANCE INICIAL]]*Tabla3239[[#This Row],[PRECIO]]</f>
        <v>20300</v>
      </c>
      <c r="O392" s="2">
        <f>+Tabla3239[[#This Row],[ENTRADAS]]*Tabla3239[[#This Row],[PRECIO]]</f>
        <v>0</v>
      </c>
      <c r="P392" s="2">
        <f>+Tabla3239[[#This Row],[SALIDAS]]*Tabla3239[[#This Row],[PRECIO]]</f>
        <v>0</v>
      </c>
      <c r="Q392" s="2">
        <f>+Tabla3239[[#This Row],[BALANCE INICIAL2]]+Tabla3239[[#This Row],[ENTRADAS3]]-Tabla3239[[#This Row],[SALIDAS4]]</f>
        <v>20300</v>
      </c>
    </row>
    <row r="393" spans="1:17" ht="14.25" customHeight="1">
      <c r="A393" s="39" t="s">
        <v>52</v>
      </c>
      <c r="B393" s="40" t="s">
        <v>891</v>
      </c>
      <c r="C393" s="52" t="s">
        <v>100</v>
      </c>
      <c r="D393" t="s">
        <v>1237</v>
      </c>
      <c r="F393" s="55" t="s">
        <v>1345</v>
      </c>
      <c r="G393" s="55"/>
      <c r="H393" s="9" t="s">
        <v>820</v>
      </c>
      <c r="I393">
        <v>1</v>
      </c>
      <c r="J393">
        <v>0</v>
      </c>
      <c r="K393" s="34">
        <v>0</v>
      </c>
      <c r="L393">
        <f>+Tabla3239[[#This Row],[BALANCE INICIAL]]+Tabla3239[[#This Row],[ENTRADAS]]-Tabla3239[[#This Row],[SALIDAS]]</f>
        <v>1</v>
      </c>
      <c r="M393" s="2">
        <v>3000</v>
      </c>
      <c r="N393" s="2">
        <f>+Tabla3239[[#This Row],[BALANCE INICIAL]]*Tabla3239[[#This Row],[PRECIO]]</f>
        <v>3000</v>
      </c>
      <c r="O393" s="2">
        <f>+Tabla3239[[#This Row],[ENTRADAS]]*Tabla3239[[#This Row],[PRECIO]]</f>
        <v>0</v>
      </c>
      <c r="P393" s="2">
        <f>+Tabla3239[[#This Row],[SALIDAS]]*Tabla3239[[#This Row],[PRECIO]]</f>
        <v>0</v>
      </c>
      <c r="Q393" s="2">
        <f>+Tabla3239[[#This Row],[BALANCE INICIAL2]]+Tabla3239[[#This Row],[ENTRADAS3]]-Tabla3239[[#This Row],[SALIDAS4]]</f>
        <v>3000</v>
      </c>
    </row>
    <row r="394" spans="1:17" ht="15.75" customHeight="1">
      <c r="A394" s="39" t="s">
        <v>28</v>
      </c>
      <c r="B394" s="40" t="s">
        <v>884</v>
      </c>
      <c r="C394" s="52" t="s">
        <v>74</v>
      </c>
      <c r="D394" t="s">
        <v>244</v>
      </c>
      <c r="F394" s="55" t="s">
        <v>1345</v>
      </c>
      <c r="G394" s="55"/>
      <c r="H394" s="9" t="s">
        <v>834</v>
      </c>
      <c r="I394">
        <v>24</v>
      </c>
      <c r="J394">
        <v>0</v>
      </c>
      <c r="K394" s="34">
        <v>0</v>
      </c>
      <c r="L394">
        <f>+Tabla3239[[#This Row],[BALANCE INICIAL]]+Tabla3239[[#This Row],[ENTRADAS]]-Tabla3239[[#This Row],[SALIDAS]]</f>
        <v>24</v>
      </c>
      <c r="M394" s="2">
        <v>38</v>
      </c>
      <c r="N394" s="2">
        <f>+Tabla3239[[#This Row],[BALANCE INICIAL]]*Tabla3239[[#This Row],[PRECIO]]</f>
        <v>912</v>
      </c>
      <c r="O394" s="2">
        <f>+Tabla3239[[#This Row],[ENTRADAS]]*Tabla3239[[#This Row],[PRECIO]]</f>
        <v>0</v>
      </c>
      <c r="P394" s="2">
        <f>+Tabla3239[[#This Row],[SALIDAS]]*Tabla3239[[#This Row],[PRECIO]]</f>
        <v>0</v>
      </c>
      <c r="Q394" s="2">
        <f>+Tabla3239[[#This Row],[BALANCE INICIAL2]]+Tabla3239[[#This Row],[ENTRADAS3]]-Tabla3239[[#This Row],[SALIDAS4]]</f>
        <v>912</v>
      </c>
    </row>
    <row r="395" spans="1:17">
      <c r="A395" s="39" t="s">
        <v>34</v>
      </c>
      <c r="B395" s="40" t="s">
        <v>877</v>
      </c>
      <c r="C395" s="52" t="s">
        <v>80</v>
      </c>
      <c r="D395" t="s">
        <v>1238</v>
      </c>
      <c r="F395" s="55" t="s">
        <v>1345</v>
      </c>
      <c r="G395" s="55"/>
      <c r="H395" s="9" t="s">
        <v>820</v>
      </c>
      <c r="I395">
        <v>30</v>
      </c>
      <c r="J395">
        <v>0</v>
      </c>
      <c r="K395" s="34">
        <v>0</v>
      </c>
      <c r="L395">
        <f>+Tabla3239[[#This Row],[BALANCE INICIAL]]+Tabla3239[[#This Row],[ENTRADAS]]-Tabla3239[[#This Row],[SALIDAS]]</f>
        <v>30</v>
      </c>
      <c r="M395" s="2">
        <v>80.930000000000007</v>
      </c>
      <c r="N395" s="2">
        <f>+Tabla3239[[#This Row],[BALANCE INICIAL]]*Tabla3239[[#This Row],[PRECIO]]</f>
        <v>2427.9</v>
      </c>
      <c r="O395" s="2">
        <f>+Tabla3239[[#This Row],[ENTRADAS]]*Tabla3239[[#This Row],[PRECIO]]</f>
        <v>0</v>
      </c>
      <c r="P395" s="2">
        <f>+Tabla3239[[#This Row],[SALIDAS]]*Tabla3239[[#This Row],[PRECIO]]</f>
        <v>0</v>
      </c>
      <c r="Q395" s="2">
        <f>+Tabla3239[[#This Row],[BALANCE INICIAL2]]+Tabla3239[[#This Row],[ENTRADAS3]]-Tabla3239[[#This Row],[SALIDAS4]]</f>
        <v>2427.9</v>
      </c>
    </row>
    <row r="396" spans="1:17">
      <c r="A396" s="39" t="s">
        <v>26</v>
      </c>
      <c r="B396" s="40" t="s">
        <v>887</v>
      </c>
      <c r="C396" s="52" t="s">
        <v>70</v>
      </c>
      <c r="D396" t="s">
        <v>1239</v>
      </c>
      <c r="F396" s="55" t="s">
        <v>1345</v>
      </c>
      <c r="G396" s="55"/>
      <c r="H396" s="9" t="s">
        <v>820</v>
      </c>
      <c r="I396">
        <v>1</v>
      </c>
      <c r="J396">
        <v>0</v>
      </c>
      <c r="K396" s="34">
        <v>0</v>
      </c>
      <c r="L396">
        <f>+Tabla3239[[#This Row],[BALANCE INICIAL]]+Tabla3239[[#This Row],[ENTRADAS]]-Tabla3239[[#This Row],[SALIDAS]]</f>
        <v>1</v>
      </c>
      <c r="M396" s="2">
        <v>1400</v>
      </c>
      <c r="N396" s="2">
        <f>+Tabla3239[[#This Row],[BALANCE INICIAL]]*Tabla3239[[#This Row],[PRECIO]]</f>
        <v>1400</v>
      </c>
      <c r="O396" s="2">
        <f>+Tabla3239[[#This Row],[ENTRADAS]]*Tabla3239[[#This Row],[PRECIO]]</f>
        <v>0</v>
      </c>
      <c r="P396" s="2">
        <f>+Tabla3239[[#This Row],[SALIDAS]]*Tabla3239[[#This Row],[PRECIO]]</f>
        <v>0</v>
      </c>
      <c r="Q396" s="2">
        <f>+Tabla3239[[#This Row],[BALANCE INICIAL2]]+Tabla3239[[#This Row],[ENTRADAS3]]-Tabla3239[[#This Row],[SALIDAS4]]</f>
        <v>1400</v>
      </c>
    </row>
    <row r="397" spans="1:17" ht="15" customHeight="1">
      <c r="A397" s="39" t="s">
        <v>34</v>
      </c>
      <c r="B397" s="40" t="s">
        <v>877</v>
      </c>
      <c r="C397" s="52" t="s">
        <v>80</v>
      </c>
      <c r="D397" t="s">
        <v>1240</v>
      </c>
      <c r="F397" s="55" t="s">
        <v>1345</v>
      </c>
      <c r="G397" s="55"/>
      <c r="H397" s="9" t="s">
        <v>820</v>
      </c>
      <c r="I397">
        <v>23</v>
      </c>
      <c r="J397">
        <v>0</v>
      </c>
      <c r="K397" s="34">
        <v>0</v>
      </c>
      <c r="L397">
        <f>+Tabla3239[[#This Row],[BALANCE INICIAL]]+Tabla3239[[#This Row],[ENTRADAS]]-Tabla3239[[#This Row],[SALIDAS]]</f>
        <v>23</v>
      </c>
      <c r="M397" s="2">
        <v>142.38</v>
      </c>
      <c r="N397" s="2">
        <f>+Tabla3239[[#This Row],[BALANCE INICIAL]]*Tabla3239[[#This Row],[PRECIO]]</f>
        <v>3274.74</v>
      </c>
      <c r="O397" s="2">
        <f>+Tabla3239[[#This Row],[ENTRADAS]]*Tabla3239[[#This Row],[PRECIO]]</f>
        <v>0</v>
      </c>
      <c r="P397" s="2">
        <f>+Tabla3239[[#This Row],[SALIDAS]]*Tabla3239[[#This Row],[PRECIO]]</f>
        <v>0</v>
      </c>
      <c r="Q397" s="2">
        <f>+Tabla3239[[#This Row],[BALANCE INICIAL2]]+Tabla3239[[#This Row],[ENTRADAS3]]-Tabla3239[[#This Row],[SALIDAS4]]</f>
        <v>3274.74</v>
      </c>
    </row>
    <row r="398" spans="1:17" ht="15.75" customHeight="1">
      <c r="A398" s="39" t="s">
        <v>33</v>
      </c>
      <c r="B398" s="40" t="s">
        <v>879</v>
      </c>
      <c r="C398" s="50" t="s">
        <v>106</v>
      </c>
      <c r="D398" t="s">
        <v>716</v>
      </c>
      <c r="F398" s="55" t="s">
        <v>1345</v>
      </c>
      <c r="G398" s="55"/>
      <c r="H398" s="9" t="s">
        <v>825</v>
      </c>
      <c r="I398">
        <v>7</v>
      </c>
      <c r="J398">
        <v>0</v>
      </c>
      <c r="K398" s="34">
        <v>0</v>
      </c>
      <c r="L398">
        <f>+Tabla3239[[#This Row],[BALANCE INICIAL]]+Tabla3239[[#This Row],[ENTRADAS]]-Tabla3239[[#This Row],[SALIDAS]]</f>
        <v>7</v>
      </c>
      <c r="M398" s="2">
        <v>1650</v>
      </c>
      <c r="N398" s="2">
        <f>+Tabla3239[[#This Row],[BALANCE INICIAL]]*Tabla3239[[#This Row],[PRECIO]]</f>
        <v>11550</v>
      </c>
      <c r="O398" s="2">
        <f>+Tabla3239[[#This Row],[ENTRADAS]]*Tabla3239[[#This Row],[PRECIO]]</f>
        <v>0</v>
      </c>
      <c r="P398" s="2">
        <f>+Tabla3239[[#This Row],[SALIDAS]]*Tabla3239[[#This Row],[PRECIO]]</f>
        <v>0</v>
      </c>
      <c r="Q398" s="2">
        <f>+Tabla3239[[#This Row],[BALANCE INICIAL2]]+Tabla3239[[#This Row],[ENTRADAS3]]-Tabla3239[[#This Row],[SALIDAS4]]</f>
        <v>11550</v>
      </c>
    </row>
    <row r="399" spans="1:17">
      <c r="A399" s="39" t="s">
        <v>33</v>
      </c>
      <c r="B399" s="40" t="s">
        <v>879</v>
      </c>
      <c r="C399" s="50" t="s">
        <v>106</v>
      </c>
      <c r="D399" t="s">
        <v>717</v>
      </c>
      <c r="F399" s="55" t="s">
        <v>1345</v>
      </c>
      <c r="G399" s="55"/>
      <c r="H399" s="9" t="s">
        <v>825</v>
      </c>
      <c r="I399">
        <v>12</v>
      </c>
      <c r="J399">
        <v>0</v>
      </c>
      <c r="K399" s="34">
        <v>0</v>
      </c>
      <c r="L399">
        <f>+Tabla3239[[#This Row],[BALANCE INICIAL]]+Tabla3239[[#This Row],[ENTRADAS]]-Tabla3239[[#This Row],[SALIDAS]]</f>
        <v>12</v>
      </c>
      <c r="M399" s="2">
        <v>600</v>
      </c>
      <c r="N399" s="2">
        <f>+Tabla3239[[#This Row],[BALANCE INICIAL]]*Tabla3239[[#This Row],[PRECIO]]</f>
        <v>7200</v>
      </c>
      <c r="O399" s="2">
        <f>+Tabla3239[[#This Row],[ENTRADAS]]*Tabla3239[[#This Row],[PRECIO]]</f>
        <v>0</v>
      </c>
      <c r="P399" s="2">
        <f>+Tabla3239[[#This Row],[SALIDAS]]*Tabla3239[[#This Row],[PRECIO]]</f>
        <v>0</v>
      </c>
      <c r="Q399" s="2">
        <f>+Tabla3239[[#This Row],[BALANCE INICIAL2]]+Tabla3239[[#This Row],[ENTRADAS3]]-Tabla3239[[#This Row],[SALIDAS4]]</f>
        <v>7200</v>
      </c>
    </row>
    <row r="400" spans="1:17">
      <c r="A400" s="39" t="s">
        <v>24</v>
      </c>
      <c r="B400" s="40" t="s">
        <v>875</v>
      </c>
      <c r="C400" s="52" t="s">
        <v>64</v>
      </c>
      <c r="D400" t="s">
        <v>1241</v>
      </c>
      <c r="F400" s="55" t="s">
        <v>1345</v>
      </c>
      <c r="G400" s="55"/>
      <c r="H400" s="9" t="s">
        <v>820</v>
      </c>
      <c r="I400">
        <v>19</v>
      </c>
      <c r="J400">
        <v>0</v>
      </c>
      <c r="K400" s="34">
        <v>0</v>
      </c>
      <c r="L400">
        <f>+Tabla3239[[#This Row],[BALANCE INICIAL]]+Tabla3239[[#This Row],[ENTRADAS]]-Tabla3239[[#This Row],[SALIDAS]]</f>
        <v>19</v>
      </c>
      <c r="M400" s="2">
        <v>1400</v>
      </c>
      <c r="N400" s="2">
        <f>+Tabla3239[[#This Row],[BALANCE INICIAL]]*Tabla3239[[#This Row],[PRECIO]]</f>
        <v>26600</v>
      </c>
      <c r="O400" s="2">
        <f>+Tabla3239[[#This Row],[ENTRADAS]]*Tabla3239[[#This Row],[PRECIO]]</f>
        <v>0</v>
      </c>
      <c r="P400" s="2">
        <f>+Tabla3239[[#This Row],[SALIDAS]]*Tabla3239[[#This Row],[PRECIO]]</f>
        <v>0</v>
      </c>
      <c r="Q400" s="2">
        <f>+Tabla3239[[#This Row],[BALANCE INICIAL2]]+Tabla3239[[#This Row],[ENTRADAS3]]-Tabla3239[[#This Row],[SALIDAS4]]</f>
        <v>26600</v>
      </c>
    </row>
    <row r="401" spans="1:17">
      <c r="A401" s="39" t="s">
        <v>24</v>
      </c>
      <c r="B401" s="40" t="s">
        <v>875</v>
      </c>
      <c r="C401" s="52" t="s">
        <v>64</v>
      </c>
      <c r="D401" t="s">
        <v>1242</v>
      </c>
      <c r="E401" t="s">
        <v>1416</v>
      </c>
      <c r="F401" s="55" t="s">
        <v>1345</v>
      </c>
      <c r="G401" s="55"/>
      <c r="H401" s="9" t="s">
        <v>820</v>
      </c>
      <c r="I401">
        <v>4</v>
      </c>
      <c r="J401">
        <v>0</v>
      </c>
      <c r="K401" s="34">
        <v>4</v>
      </c>
      <c r="L401">
        <f>+Tabla3239[[#This Row],[BALANCE INICIAL]]+Tabla3239[[#This Row],[ENTRADAS]]-Tabla3239[[#This Row],[SALIDAS]]</f>
        <v>0</v>
      </c>
      <c r="M401" s="2">
        <v>4139</v>
      </c>
      <c r="N401" s="2">
        <f>+Tabla3239[[#This Row],[BALANCE INICIAL]]*Tabla3239[[#This Row],[PRECIO]]</f>
        <v>16556</v>
      </c>
      <c r="O401" s="2">
        <f>+Tabla3239[[#This Row],[ENTRADAS]]*Tabla3239[[#This Row],[PRECIO]]</f>
        <v>0</v>
      </c>
      <c r="P401" s="2">
        <f>+Tabla3239[[#This Row],[SALIDAS]]*Tabla3239[[#This Row],[PRECIO]]</f>
        <v>16556</v>
      </c>
      <c r="Q401" s="2">
        <f>+Tabla3239[[#This Row],[BALANCE INICIAL2]]+Tabla3239[[#This Row],[ENTRADAS3]]-Tabla3239[[#This Row],[SALIDAS4]]</f>
        <v>0</v>
      </c>
    </row>
    <row r="402" spans="1:17">
      <c r="A402" s="39" t="s">
        <v>55</v>
      </c>
      <c r="B402" s="40" t="s">
        <v>905</v>
      </c>
      <c r="C402" s="52" t="s">
        <v>103</v>
      </c>
      <c r="D402" t="s">
        <v>1366</v>
      </c>
      <c r="F402" s="55" t="s">
        <v>1345</v>
      </c>
      <c r="G402" s="55"/>
      <c r="H402" s="9" t="s">
        <v>834</v>
      </c>
      <c r="I402">
        <v>2</v>
      </c>
      <c r="J402">
        <v>0</v>
      </c>
      <c r="K402" s="34">
        <v>2</v>
      </c>
      <c r="L402">
        <f>+Tabla3239[[#This Row],[BALANCE INICIAL]]+Tabla3239[[#This Row],[ENTRADAS]]-Tabla3239[[#This Row],[SALIDAS]]</f>
        <v>0</v>
      </c>
      <c r="M402" s="2">
        <v>1575</v>
      </c>
      <c r="N402" s="2">
        <f>+Tabla3239[[#This Row],[BALANCE INICIAL]]*Tabla3239[[#This Row],[PRECIO]]</f>
        <v>3150</v>
      </c>
      <c r="O402" s="2">
        <f>+Tabla3239[[#This Row],[ENTRADAS]]*Tabla3239[[#This Row],[PRECIO]]</f>
        <v>0</v>
      </c>
      <c r="P402" s="2">
        <f>+Tabla3239[[#This Row],[SALIDAS]]*Tabla3239[[#This Row],[PRECIO]]</f>
        <v>3150</v>
      </c>
      <c r="Q402" s="2">
        <f>+Tabla3239[[#This Row],[BALANCE INICIAL2]]+Tabla3239[[#This Row],[ENTRADAS3]]-Tabla3239[[#This Row],[SALIDAS4]]</f>
        <v>0</v>
      </c>
    </row>
    <row r="403" spans="1:17">
      <c r="A403" s="39" t="s">
        <v>28</v>
      </c>
      <c r="B403" s="40" t="s">
        <v>884</v>
      </c>
      <c r="C403" s="52" t="s">
        <v>74</v>
      </c>
      <c r="D403" t="s">
        <v>1365</v>
      </c>
      <c r="F403" s="55" t="s">
        <v>1345</v>
      </c>
      <c r="G403" s="55"/>
      <c r="H403" s="9" t="s">
        <v>839</v>
      </c>
      <c r="I403">
        <v>100</v>
      </c>
      <c r="J403">
        <v>0</v>
      </c>
      <c r="K403" s="34">
        <v>34</v>
      </c>
      <c r="L403">
        <f>+Tabla3239[[#This Row],[BALANCE INICIAL]]+Tabla3239[[#This Row],[ENTRADAS]]-Tabla3239[[#This Row],[SALIDAS]]</f>
        <v>66</v>
      </c>
      <c r="M403" s="2">
        <v>40</v>
      </c>
      <c r="N403" s="2">
        <f>+Tabla3239[[#This Row],[BALANCE INICIAL]]*Tabla3239[[#This Row],[PRECIO]]</f>
        <v>4000</v>
      </c>
      <c r="O403" s="2">
        <f>+Tabla3239[[#This Row],[ENTRADAS]]*Tabla3239[[#This Row],[PRECIO]]</f>
        <v>0</v>
      </c>
      <c r="P403" s="2">
        <f>+Tabla3239[[#This Row],[SALIDAS]]*Tabla3239[[#This Row],[PRECIO]]</f>
        <v>1360</v>
      </c>
      <c r="Q403" s="2">
        <f>+Tabla3239[[#This Row],[BALANCE INICIAL2]]+Tabla3239[[#This Row],[ENTRADAS3]]-Tabla3239[[#This Row],[SALIDAS4]]</f>
        <v>2640</v>
      </c>
    </row>
    <row r="404" spans="1:17">
      <c r="A404" s="39" t="s">
        <v>1381</v>
      </c>
      <c r="B404" s="40" t="s">
        <v>1382</v>
      </c>
      <c r="C404" s="52" t="s">
        <v>1383</v>
      </c>
      <c r="D404" t="s">
        <v>1243</v>
      </c>
      <c r="F404" s="55" t="s">
        <v>1345</v>
      </c>
      <c r="G404" s="55"/>
      <c r="H404" s="9" t="s">
        <v>820</v>
      </c>
      <c r="I404">
        <v>20</v>
      </c>
      <c r="J404">
        <v>0</v>
      </c>
      <c r="K404" s="34">
        <v>3</v>
      </c>
      <c r="L404">
        <f>+Tabla3239[[#This Row],[BALANCE INICIAL]]+Tabla3239[[#This Row],[ENTRADAS]]-Tabla3239[[#This Row],[SALIDAS]]</f>
        <v>17</v>
      </c>
      <c r="M404" s="2">
        <v>23729.33</v>
      </c>
      <c r="N404" s="2">
        <f>+Tabla3239[[#This Row],[BALANCE INICIAL]]*Tabla3239[[#This Row],[PRECIO]]</f>
        <v>474586.60000000003</v>
      </c>
      <c r="O404" s="2">
        <f>+Tabla3239[[#This Row],[ENTRADAS]]*Tabla3239[[#This Row],[PRECIO]]</f>
        <v>0</v>
      </c>
      <c r="P404" s="2">
        <f>+Tabla3239[[#This Row],[SALIDAS]]*Tabla3239[[#This Row],[PRECIO]]</f>
        <v>71187.990000000005</v>
      </c>
      <c r="Q404" s="2">
        <f>+Tabla3239[[#This Row],[BALANCE INICIAL2]]+Tabla3239[[#This Row],[ENTRADAS3]]-Tabla3239[[#This Row],[SALIDAS4]]</f>
        <v>403398.61000000004</v>
      </c>
    </row>
    <row r="405" spans="1:17">
      <c r="A405" s="39" t="s">
        <v>1381</v>
      </c>
      <c r="B405" s="40" t="s">
        <v>1382</v>
      </c>
      <c r="C405" s="52" t="s">
        <v>1383</v>
      </c>
      <c r="D405" t="s">
        <v>1244</v>
      </c>
      <c r="F405" s="55" t="s">
        <v>1345</v>
      </c>
      <c r="G405" s="55"/>
      <c r="H405" s="9" t="s">
        <v>820</v>
      </c>
      <c r="I405">
        <v>0</v>
      </c>
      <c r="J405">
        <v>0</v>
      </c>
      <c r="K405" s="34">
        <v>0</v>
      </c>
      <c r="L405">
        <f>+Tabla3239[[#This Row],[BALANCE INICIAL]]+Tabla3239[[#This Row],[ENTRADAS]]-Tabla3239[[#This Row],[SALIDAS]]</f>
        <v>0</v>
      </c>
      <c r="M405" s="2">
        <v>18271.189999999999</v>
      </c>
      <c r="N405" s="2">
        <f>+Tabla3239[[#This Row],[BALANCE INICIAL]]*Tabla3239[[#This Row],[PRECIO]]</f>
        <v>0</v>
      </c>
      <c r="O405" s="2">
        <f>+Tabla3239[[#This Row],[ENTRADAS]]*Tabla3239[[#This Row],[PRECIO]]</f>
        <v>0</v>
      </c>
      <c r="P405" s="2">
        <f>+Tabla3239[[#This Row],[SALIDAS]]*Tabla3239[[#This Row],[PRECIO]]</f>
        <v>0</v>
      </c>
      <c r="Q405" s="2">
        <f>+Tabla3239[[#This Row],[BALANCE INICIAL2]]+Tabla3239[[#This Row],[ENTRADAS3]]-Tabla3239[[#This Row],[SALIDAS4]]</f>
        <v>0</v>
      </c>
    </row>
    <row r="406" spans="1:17">
      <c r="A406" s="39" t="s">
        <v>24</v>
      </c>
      <c r="B406" s="40" t="s">
        <v>875</v>
      </c>
      <c r="C406" s="52" t="s">
        <v>64</v>
      </c>
      <c r="D406" t="s">
        <v>1245</v>
      </c>
      <c r="F406" s="55" t="s">
        <v>1345</v>
      </c>
      <c r="G406" s="55"/>
      <c r="H406" s="9" t="s">
        <v>820</v>
      </c>
      <c r="I406">
        <v>2</v>
      </c>
      <c r="J406">
        <v>0</v>
      </c>
      <c r="K406" s="34">
        <v>0</v>
      </c>
      <c r="L406">
        <f>+Tabla3239[[#This Row],[BALANCE INICIAL]]+Tabla3239[[#This Row],[ENTRADAS]]-Tabla3239[[#This Row],[SALIDAS]]</f>
        <v>2</v>
      </c>
      <c r="M406" s="2">
        <v>3676.5</v>
      </c>
      <c r="N406" s="2">
        <f>+Tabla3239[[#This Row],[BALANCE INICIAL]]*Tabla3239[[#This Row],[PRECIO]]</f>
        <v>7353</v>
      </c>
      <c r="O406" s="2">
        <f>+Tabla3239[[#This Row],[ENTRADAS]]*Tabla3239[[#This Row],[PRECIO]]</f>
        <v>0</v>
      </c>
      <c r="P406" s="2">
        <f>+Tabla3239[[#This Row],[SALIDAS]]*Tabla3239[[#This Row],[PRECIO]]</f>
        <v>0</v>
      </c>
      <c r="Q406" s="2">
        <f>+Tabla3239[[#This Row],[BALANCE INICIAL2]]+Tabla3239[[#This Row],[ENTRADAS3]]-Tabla3239[[#This Row],[SALIDAS4]]</f>
        <v>7353</v>
      </c>
    </row>
    <row r="407" spans="1:17">
      <c r="A407" s="9" t="s">
        <v>29</v>
      </c>
      <c r="B407" s="47" t="s">
        <v>878</v>
      </c>
      <c r="C407" s="50" t="s">
        <v>102</v>
      </c>
      <c r="D407" t="s">
        <v>588</v>
      </c>
      <c r="F407" s="55" t="s">
        <v>1345</v>
      </c>
      <c r="G407" s="55"/>
      <c r="H407" s="9" t="s">
        <v>834</v>
      </c>
      <c r="I407">
        <v>26</v>
      </c>
      <c r="J407">
        <v>0</v>
      </c>
      <c r="K407" s="34">
        <v>0</v>
      </c>
      <c r="L407">
        <f>+Tabla3239[[#This Row],[BALANCE INICIAL]]+Tabla3239[[#This Row],[ENTRADAS]]-Tabla3239[[#This Row],[SALIDAS]]</f>
        <v>26</v>
      </c>
      <c r="M407" s="2">
        <v>290.5</v>
      </c>
      <c r="N407" s="2">
        <f>+Tabla3239[[#This Row],[BALANCE INICIAL]]*Tabla3239[[#This Row],[PRECIO]]</f>
        <v>7553</v>
      </c>
      <c r="O407" s="2">
        <f>+Tabla3239[[#This Row],[ENTRADAS]]*Tabla3239[[#This Row],[PRECIO]]</f>
        <v>0</v>
      </c>
      <c r="P407" s="2">
        <f>+Tabla3239[[#This Row],[SALIDAS]]*Tabla3239[[#This Row],[PRECIO]]</f>
        <v>0</v>
      </c>
      <c r="Q407" s="2">
        <f>+Tabla3239[[#This Row],[BALANCE INICIAL2]]+Tabla3239[[#This Row],[ENTRADAS3]]-Tabla3239[[#This Row],[SALIDAS4]]</f>
        <v>7553</v>
      </c>
    </row>
    <row r="408" spans="1:17">
      <c r="A408" s="39" t="s">
        <v>41</v>
      </c>
      <c r="B408" s="40" t="s">
        <v>890</v>
      </c>
      <c r="C408" s="52" t="s">
        <v>87</v>
      </c>
      <c r="D408" t="s">
        <v>252</v>
      </c>
      <c r="F408" s="55" t="s">
        <v>1345</v>
      </c>
      <c r="G408" s="55"/>
      <c r="H408" s="9" t="s">
        <v>820</v>
      </c>
      <c r="I408">
        <v>27</v>
      </c>
      <c r="J408">
        <v>0</v>
      </c>
      <c r="K408" s="34">
        <v>0</v>
      </c>
      <c r="L408">
        <f>+Tabla3239[[#This Row],[BALANCE INICIAL]]+Tabla3239[[#This Row],[ENTRADAS]]-Tabla3239[[#This Row],[SALIDAS]]</f>
        <v>27</v>
      </c>
      <c r="M408" s="2">
        <v>220</v>
      </c>
      <c r="N408" s="2">
        <f>+Tabla3239[[#This Row],[BALANCE INICIAL]]*Tabla3239[[#This Row],[PRECIO]]</f>
        <v>5940</v>
      </c>
      <c r="O408" s="2">
        <f>+Tabla3239[[#This Row],[ENTRADAS]]*Tabla3239[[#This Row],[PRECIO]]</f>
        <v>0</v>
      </c>
      <c r="P408" s="2">
        <f>+Tabla3239[[#This Row],[SALIDAS]]*Tabla3239[[#This Row],[PRECIO]]</f>
        <v>0</v>
      </c>
      <c r="Q408" s="2">
        <f>+Tabla3239[[#This Row],[BALANCE INICIAL2]]+Tabla3239[[#This Row],[ENTRADAS3]]-Tabla3239[[#This Row],[SALIDAS4]]</f>
        <v>5940</v>
      </c>
    </row>
    <row r="409" spans="1:17">
      <c r="A409" s="39" t="s">
        <v>41</v>
      </c>
      <c r="B409" s="40" t="s">
        <v>890</v>
      </c>
      <c r="C409" s="52" t="s">
        <v>87</v>
      </c>
      <c r="D409" t="s">
        <v>1097</v>
      </c>
      <c r="F409" s="55" t="s">
        <v>1345</v>
      </c>
      <c r="G409" s="55"/>
      <c r="H409" s="9" t="s">
        <v>820</v>
      </c>
      <c r="I409">
        <v>115</v>
      </c>
      <c r="J409">
        <v>0</v>
      </c>
      <c r="K409" s="34">
        <v>4</v>
      </c>
      <c r="L409">
        <f>+Tabla3239[[#This Row],[BALANCE INICIAL]]+Tabla3239[[#This Row],[ENTRADAS]]-Tabla3239[[#This Row],[SALIDAS]]</f>
        <v>111</v>
      </c>
      <c r="M409" s="2">
        <v>32.119999999999997</v>
      </c>
      <c r="N409" s="2">
        <f>+Tabla3239[[#This Row],[BALANCE INICIAL]]*Tabla3239[[#This Row],[PRECIO]]</f>
        <v>3693.7999999999997</v>
      </c>
      <c r="O409" s="2">
        <f>+Tabla3239[[#This Row],[ENTRADAS]]*Tabla3239[[#This Row],[PRECIO]]</f>
        <v>0</v>
      </c>
      <c r="P409" s="2">
        <f>+Tabla3239[[#This Row],[SALIDAS]]*Tabla3239[[#This Row],[PRECIO]]</f>
        <v>128.47999999999999</v>
      </c>
      <c r="Q409" s="2">
        <f>+Tabla3239[[#This Row],[BALANCE INICIAL2]]+Tabla3239[[#This Row],[ENTRADAS3]]-Tabla3239[[#This Row],[SALIDAS4]]</f>
        <v>3565.3199999999997</v>
      </c>
    </row>
    <row r="410" spans="1:17" ht="14.25" customHeight="1">
      <c r="A410" s="39" t="s">
        <v>41</v>
      </c>
      <c r="B410" s="40" t="s">
        <v>890</v>
      </c>
      <c r="C410" s="52" t="s">
        <v>87</v>
      </c>
      <c r="D410" t="s">
        <v>1098</v>
      </c>
      <c r="F410" s="55" t="s">
        <v>1345</v>
      </c>
      <c r="G410" s="55"/>
      <c r="H410" s="9" t="s">
        <v>820</v>
      </c>
      <c r="I410">
        <v>78</v>
      </c>
      <c r="J410">
        <v>0</v>
      </c>
      <c r="K410" s="34">
        <v>8</v>
      </c>
      <c r="L410">
        <f>+Tabla3239[[#This Row],[BALANCE INICIAL]]+Tabla3239[[#This Row],[ENTRADAS]]-Tabla3239[[#This Row],[SALIDAS]]</f>
        <v>70</v>
      </c>
      <c r="M410" s="2">
        <v>19</v>
      </c>
      <c r="N410" s="2">
        <f>+Tabla3239[[#This Row],[BALANCE INICIAL]]*Tabla3239[[#This Row],[PRECIO]]</f>
        <v>1482</v>
      </c>
      <c r="O410" s="2">
        <f>+Tabla3239[[#This Row],[ENTRADAS]]*Tabla3239[[#This Row],[PRECIO]]</f>
        <v>0</v>
      </c>
      <c r="P410" s="2">
        <f>+Tabla3239[[#This Row],[SALIDAS]]*Tabla3239[[#This Row],[PRECIO]]</f>
        <v>152</v>
      </c>
      <c r="Q410" s="2">
        <f>+Tabla3239[[#This Row],[BALANCE INICIAL2]]+Tabla3239[[#This Row],[ENTRADAS3]]-Tabla3239[[#This Row],[SALIDAS4]]</f>
        <v>1330</v>
      </c>
    </row>
    <row r="411" spans="1:17" ht="12.75" customHeight="1">
      <c r="A411" s="39" t="s">
        <v>41</v>
      </c>
      <c r="B411" s="40" t="s">
        <v>890</v>
      </c>
      <c r="C411" s="52" t="s">
        <v>87</v>
      </c>
      <c r="D411" t="s">
        <v>255</v>
      </c>
      <c r="F411" s="55" t="s">
        <v>1345</v>
      </c>
      <c r="G411" s="55"/>
      <c r="H411" s="9" t="s">
        <v>820</v>
      </c>
      <c r="I411">
        <v>83</v>
      </c>
      <c r="J411">
        <v>0</v>
      </c>
      <c r="K411" s="34">
        <v>0</v>
      </c>
      <c r="L411">
        <f>+Tabla3239[[#This Row],[BALANCE INICIAL]]+Tabla3239[[#This Row],[ENTRADAS]]-Tabla3239[[#This Row],[SALIDAS]]</f>
        <v>83</v>
      </c>
      <c r="M411" s="2">
        <v>245</v>
      </c>
      <c r="N411" s="2">
        <f>+Tabla3239[[#This Row],[BALANCE INICIAL]]*Tabla3239[[#This Row],[PRECIO]]</f>
        <v>20335</v>
      </c>
      <c r="O411" s="2">
        <f>+Tabla3239[[#This Row],[ENTRADAS]]*Tabla3239[[#This Row],[PRECIO]]</f>
        <v>0</v>
      </c>
      <c r="P411" s="2">
        <f>+Tabla3239[[#This Row],[SALIDAS]]*Tabla3239[[#This Row],[PRECIO]]</f>
        <v>0</v>
      </c>
      <c r="Q411" s="2">
        <f>+Tabla3239[[#This Row],[BALANCE INICIAL2]]+Tabla3239[[#This Row],[ENTRADAS3]]-Tabla3239[[#This Row],[SALIDAS4]]</f>
        <v>20335</v>
      </c>
    </row>
    <row r="412" spans="1:17" ht="16.5" customHeight="1">
      <c r="A412" s="9" t="s">
        <v>29</v>
      </c>
      <c r="B412" s="47" t="s">
        <v>878</v>
      </c>
      <c r="C412" s="50" t="s">
        <v>102</v>
      </c>
      <c r="D412" t="s">
        <v>589</v>
      </c>
      <c r="F412" s="55" t="s">
        <v>1345</v>
      </c>
      <c r="G412" s="55"/>
      <c r="H412" s="9" t="s">
        <v>870</v>
      </c>
      <c r="I412">
        <v>1</v>
      </c>
      <c r="J412">
        <v>0</v>
      </c>
      <c r="K412" s="34">
        <v>0</v>
      </c>
      <c r="L412">
        <f>+Tabla3239[[#This Row],[BALANCE INICIAL]]+Tabla3239[[#This Row],[ENTRADAS]]-Tabla3239[[#This Row],[SALIDAS]]</f>
        <v>1</v>
      </c>
      <c r="M412" s="2">
        <v>455</v>
      </c>
      <c r="N412" s="2">
        <f>+Tabla3239[[#This Row],[BALANCE INICIAL]]*Tabla3239[[#This Row],[PRECIO]]</f>
        <v>455</v>
      </c>
      <c r="O412" s="2">
        <f>+Tabla3239[[#This Row],[ENTRADAS]]*Tabla3239[[#This Row],[PRECIO]]</f>
        <v>0</v>
      </c>
      <c r="P412" s="2">
        <f>+Tabla3239[[#This Row],[SALIDAS]]*Tabla3239[[#This Row],[PRECIO]]</f>
        <v>0</v>
      </c>
      <c r="Q412" s="2">
        <f>+Tabla3239[[#This Row],[BALANCE INICIAL2]]+Tabla3239[[#This Row],[ENTRADAS3]]-Tabla3239[[#This Row],[SALIDAS4]]</f>
        <v>455</v>
      </c>
    </row>
    <row r="413" spans="1:17" ht="18" customHeight="1">
      <c r="A413" s="9" t="s">
        <v>29</v>
      </c>
      <c r="B413" s="47" t="s">
        <v>878</v>
      </c>
      <c r="C413" s="50" t="s">
        <v>102</v>
      </c>
      <c r="D413" t="s">
        <v>590</v>
      </c>
      <c r="F413" s="55" t="s">
        <v>1345</v>
      </c>
      <c r="G413" s="55"/>
      <c r="H413" s="9" t="s">
        <v>870</v>
      </c>
      <c r="I413">
        <v>1</v>
      </c>
      <c r="J413">
        <v>0</v>
      </c>
      <c r="K413" s="34">
        <v>0</v>
      </c>
      <c r="L413">
        <f>+Tabla3239[[#This Row],[BALANCE INICIAL]]+Tabla3239[[#This Row],[ENTRADAS]]-Tabla3239[[#This Row],[SALIDAS]]</f>
        <v>1</v>
      </c>
      <c r="M413" s="2">
        <v>1299</v>
      </c>
      <c r="N413" s="2">
        <f>+Tabla3239[[#This Row],[BALANCE INICIAL]]*Tabla3239[[#This Row],[PRECIO]]</f>
        <v>1299</v>
      </c>
      <c r="O413" s="2">
        <f>+Tabla3239[[#This Row],[ENTRADAS]]*Tabla3239[[#This Row],[PRECIO]]</f>
        <v>0</v>
      </c>
      <c r="P413" s="2">
        <f>+Tabla3239[[#This Row],[SALIDAS]]*Tabla3239[[#This Row],[PRECIO]]</f>
        <v>0</v>
      </c>
      <c r="Q413" s="2">
        <f>+Tabla3239[[#This Row],[BALANCE INICIAL2]]+Tabla3239[[#This Row],[ENTRADAS3]]-Tabla3239[[#This Row],[SALIDAS4]]</f>
        <v>1299</v>
      </c>
    </row>
    <row r="414" spans="1:17" ht="16.5" customHeight="1">
      <c r="A414" s="39" t="s">
        <v>33</v>
      </c>
      <c r="B414" s="40" t="s">
        <v>879</v>
      </c>
      <c r="C414" s="50" t="s">
        <v>106</v>
      </c>
      <c r="D414" t="s">
        <v>1538</v>
      </c>
      <c r="F414" s="55" t="s">
        <v>1345</v>
      </c>
      <c r="G414" s="55"/>
      <c r="H414" s="9" t="s">
        <v>825</v>
      </c>
      <c r="I414">
        <v>188</v>
      </c>
      <c r="J414">
        <v>0</v>
      </c>
      <c r="K414" s="34">
        <v>107</v>
      </c>
      <c r="L414">
        <f>+Tabla3239[[#This Row],[BALANCE INICIAL]]+Tabla3239[[#This Row],[ENTRADAS]]-Tabla3239[[#This Row],[SALIDAS]]</f>
        <v>81</v>
      </c>
      <c r="M414" s="2">
        <v>188.24</v>
      </c>
      <c r="N414" s="2">
        <f>+Tabla3239[[#This Row],[BALANCE INICIAL]]*Tabla3239[[#This Row],[PRECIO]]</f>
        <v>35389.120000000003</v>
      </c>
      <c r="O414" s="2">
        <f>+Tabla3239[[#This Row],[ENTRADAS]]*Tabla3239[[#This Row],[PRECIO]]</f>
        <v>0</v>
      </c>
      <c r="P414" s="2">
        <f>+Tabla3239[[#This Row],[SALIDAS]]*Tabla3239[[#This Row],[PRECIO]]</f>
        <v>20141.68</v>
      </c>
      <c r="Q414" s="2">
        <f>+Tabla3239[[#This Row],[BALANCE INICIAL2]]+Tabla3239[[#This Row],[ENTRADAS3]]-Tabla3239[[#This Row],[SALIDAS4]]</f>
        <v>15247.440000000002</v>
      </c>
    </row>
    <row r="415" spans="1:17" ht="18.75" customHeight="1">
      <c r="A415" s="39" t="s">
        <v>33</v>
      </c>
      <c r="B415" s="40" t="s">
        <v>879</v>
      </c>
      <c r="C415" s="50" t="s">
        <v>106</v>
      </c>
      <c r="D415" t="s">
        <v>257</v>
      </c>
      <c r="F415" s="55" t="s">
        <v>1345</v>
      </c>
      <c r="G415" s="55"/>
      <c r="H415" s="9" t="s">
        <v>820</v>
      </c>
      <c r="I415">
        <v>60</v>
      </c>
      <c r="J415">
        <v>0</v>
      </c>
      <c r="K415" s="34">
        <v>0</v>
      </c>
      <c r="L415">
        <f>+Tabla3239[[#This Row],[BALANCE INICIAL]]+Tabla3239[[#This Row],[ENTRADAS]]-Tabla3239[[#This Row],[SALIDAS]]</f>
        <v>60</v>
      </c>
      <c r="M415" s="2">
        <v>95.8</v>
      </c>
      <c r="N415" s="2">
        <f>+Tabla3239[[#This Row],[BALANCE INICIAL]]*Tabla3239[[#This Row],[PRECIO]]</f>
        <v>5748</v>
      </c>
      <c r="O415" s="2">
        <f>+Tabla3239[[#This Row],[ENTRADAS]]*Tabla3239[[#This Row],[PRECIO]]</f>
        <v>0</v>
      </c>
      <c r="P415" s="2">
        <f>+Tabla3239[[#This Row],[SALIDAS]]*Tabla3239[[#This Row],[PRECIO]]</f>
        <v>0</v>
      </c>
      <c r="Q415" s="2">
        <f>+Tabla3239[[#This Row],[BALANCE INICIAL2]]+Tabla3239[[#This Row],[ENTRADAS3]]-Tabla3239[[#This Row],[SALIDAS4]]</f>
        <v>5748</v>
      </c>
    </row>
    <row r="416" spans="1:17" ht="15" customHeight="1">
      <c r="A416" s="39" t="s">
        <v>33</v>
      </c>
      <c r="B416" s="40" t="s">
        <v>879</v>
      </c>
      <c r="C416" s="50" t="s">
        <v>106</v>
      </c>
      <c r="D416" t="s">
        <v>1044</v>
      </c>
      <c r="E416" t="s">
        <v>1048</v>
      </c>
      <c r="F416" s="55" t="s">
        <v>1345</v>
      </c>
      <c r="G416" s="55"/>
      <c r="H416" s="9" t="s">
        <v>820</v>
      </c>
      <c r="I416">
        <v>2</v>
      </c>
      <c r="J416">
        <v>0</v>
      </c>
      <c r="K416" s="34">
        <v>0</v>
      </c>
      <c r="L416">
        <f>+Tabla3239[[#This Row],[BALANCE INICIAL]]+Tabla3239[[#This Row],[ENTRADAS]]-Tabla3239[[#This Row],[SALIDAS]]</f>
        <v>2</v>
      </c>
      <c r="M416" s="2">
        <v>300</v>
      </c>
      <c r="N416" s="2">
        <f>+Tabla3239[[#This Row],[BALANCE INICIAL]]*Tabla3239[[#This Row],[PRECIO]]</f>
        <v>600</v>
      </c>
      <c r="O416" s="2">
        <f>+Tabla3239[[#This Row],[ENTRADAS]]*Tabla3239[[#This Row],[PRECIO]]</f>
        <v>0</v>
      </c>
      <c r="P416" s="2">
        <f>+Tabla3239[[#This Row],[SALIDAS]]*Tabla3239[[#This Row],[PRECIO]]</f>
        <v>0</v>
      </c>
      <c r="Q416" s="2">
        <f>+Tabla3239[[#This Row],[BALANCE INICIAL2]]+Tabla3239[[#This Row],[ENTRADAS3]]-Tabla3239[[#This Row],[SALIDAS4]]</f>
        <v>600</v>
      </c>
    </row>
    <row r="417" spans="1:17" ht="15.75" customHeight="1">
      <c r="A417" s="39" t="s">
        <v>53</v>
      </c>
      <c r="B417" s="40" t="s">
        <v>898</v>
      </c>
      <c r="C417" s="52" t="s">
        <v>101</v>
      </c>
      <c r="D417" t="s">
        <v>1209</v>
      </c>
      <c r="F417" s="55" t="s">
        <v>1345</v>
      </c>
      <c r="G417" s="55"/>
      <c r="H417" s="9" t="s">
        <v>820</v>
      </c>
      <c r="I417">
        <v>3</v>
      </c>
      <c r="J417">
        <v>0</v>
      </c>
      <c r="K417" s="34">
        <v>0</v>
      </c>
      <c r="L417">
        <f>+Tabla3239[[#This Row],[BALANCE INICIAL]]+Tabla3239[[#This Row],[ENTRADAS]]-Tabla3239[[#This Row],[SALIDAS]]</f>
        <v>3</v>
      </c>
      <c r="M417" s="2">
        <v>380</v>
      </c>
      <c r="N417" s="2">
        <f>+Tabla3239[[#This Row],[BALANCE INICIAL]]*Tabla3239[[#This Row],[PRECIO]]</f>
        <v>1140</v>
      </c>
      <c r="O417" s="2">
        <f>+Tabla3239[[#This Row],[ENTRADAS]]*Tabla3239[[#This Row],[PRECIO]]</f>
        <v>0</v>
      </c>
      <c r="P417" s="2">
        <f>+Tabla3239[[#This Row],[SALIDAS]]*Tabla3239[[#This Row],[PRECIO]]</f>
        <v>0</v>
      </c>
      <c r="Q417" s="2">
        <f>+Tabla3239[[#This Row],[BALANCE INICIAL2]]+Tabla3239[[#This Row],[ENTRADAS3]]-Tabla3239[[#This Row],[SALIDAS4]]</f>
        <v>1140</v>
      </c>
    </row>
    <row r="418" spans="1:17" ht="15" customHeight="1">
      <c r="A418" s="39" t="s">
        <v>1424</v>
      </c>
      <c r="B418" s="40" t="s">
        <v>1425</v>
      </c>
      <c r="C418" s="52" t="s">
        <v>1426</v>
      </c>
      <c r="D418" t="s">
        <v>1473</v>
      </c>
      <c r="F418" s="55" t="s">
        <v>1345</v>
      </c>
      <c r="G418" s="55"/>
      <c r="H418" s="9" t="s">
        <v>820</v>
      </c>
      <c r="I418">
        <v>15</v>
      </c>
      <c r="J418">
        <v>0</v>
      </c>
      <c r="K418" s="34">
        <v>4</v>
      </c>
      <c r="L418">
        <f>+Tabla3239[[#This Row],[BALANCE INICIAL]]+Tabla3239[[#This Row],[ENTRADAS]]-Tabla3239[[#This Row],[SALIDAS]]</f>
        <v>11</v>
      </c>
      <c r="M418" s="2">
        <v>487.05</v>
      </c>
      <c r="N418" s="2">
        <f>+Tabla3239[[#This Row],[BALANCE INICIAL]]*Tabla3239[[#This Row],[PRECIO]]</f>
        <v>7305.75</v>
      </c>
      <c r="O418" s="2">
        <f>+Tabla3239[[#This Row],[ENTRADAS]]*Tabla3239[[#This Row],[PRECIO]]</f>
        <v>0</v>
      </c>
      <c r="P418" s="2">
        <f>+Tabla3239[[#This Row],[SALIDAS]]*Tabla3239[[#This Row],[PRECIO]]</f>
        <v>1948.2</v>
      </c>
      <c r="Q418" s="2">
        <f>+Tabla3239[[#This Row],[BALANCE INICIAL2]]+Tabla3239[[#This Row],[ENTRADAS3]]-Tabla3239[[#This Row],[SALIDAS4]]</f>
        <v>5357.55</v>
      </c>
    </row>
    <row r="419" spans="1:17" ht="15" customHeight="1">
      <c r="A419" s="63" t="s">
        <v>1424</v>
      </c>
      <c r="B419" s="40" t="s">
        <v>1425</v>
      </c>
      <c r="C419" s="52" t="s">
        <v>1426</v>
      </c>
      <c r="D419" t="s">
        <v>1621</v>
      </c>
      <c r="F419" s="55"/>
      <c r="G419" s="55"/>
      <c r="H419" s="9" t="s">
        <v>820</v>
      </c>
      <c r="I419">
        <v>1</v>
      </c>
      <c r="K419" s="34"/>
      <c r="L419">
        <v>1</v>
      </c>
      <c r="M419" s="2">
        <v>412</v>
      </c>
      <c r="N419" s="2">
        <v>412</v>
      </c>
      <c r="O419" s="2">
        <v>0</v>
      </c>
      <c r="P419" s="2">
        <v>0</v>
      </c>
      <c r="Q419" s="2">
        <v>412</v>
      </c>
    </row>
    <row r="420" spans="1:17" ht="15" customHeight="1">
      <c r="A420" s="63" t="s">
        <v>1424</v>
      </c>
      <c r="B420" s="40" t="s">
        <v>1425</v>
      </c>
      <c r="C420" s="52" t="s">
        <v>1426</v>
      </c>
      <c r="D420" t="s">
        <v>1622</v>
      </c>
      <c r="F420" s="55"/>
      <c r="G420" s="55"/>
      <c r="H420" s="9" t="s">
        <v>820</v>
      </c>
      <c r="I420">
        <v>4</v>
      </c>
      <c r="K420" s="34"/>
      <c r="L420">
        <v>4</v>
      </c>
      <c r="M420" s="2">
        <v>778.25</v>
      </c>
      <c r="N420" s="2">
        <v>3113</v>
      </c>
      <c r="O420" s="2">
        <v>0</v>
      </c>
      <c r="P420" s="2">
        <v>0</v>
      </c>
      <c r="Q420" s="2">
        <v>3113</v>
      </c>
    </row>
    <row r="421" spans="1:17" ht="15" customHeight="1">
      <c r="A421" s="63" t="s">
        <v>1424</v>
      </c>
      <c r="B421" s="40" t="s">
        <v>1425</v>
      </c>
      <c r="C421" s="52" t="s">
        <v>1426</v>
      </c>
      <c r="D421" t="s">
        <v>1620</v>
      </c>
      <c r="F421" s="55"/>
      <c r="G421" s="55"/>
      <c r="H421" s="9" t="s">
        <v>820</v>
      </c>
      <c r="I421">
        <v>3</v>
      </c>
      <c r="K421" s="34"/>
      <c r="L421">
        <v>3</v>
      </c>
      <c r="M421" s="2">
        <v>882.93</v>
      </c>
      <c r="N421" s="2">
        <v>2648.79</v>
      </c>
      <c r="O421" s="2">
        <v>0</v>
      </c>
      <c r="P421" s="2">
        <v>0</v>
      </c>
      <c r="Q421" s="2">
        <v>2648.79</v>
      </c>
    </row>
    <row r="422" spans="1:17" ht="16.5" customHeight="1">
      <c r="A422" s="39" t="s">
        <v>1424</v>
      </c>
      <c r="B422" s="40" t="s">
        <v>1425</v>
      </c>
      <c r="C422" s="52" t="s">
        <v>1426</v>
      </c>
      <c r="D422" t="s">
        <v>1474</v>
      </c>
      <c r="F422" s="55" t="s">
        <v>1345</v>
      </c>
      <c r="G422" s="55"/>
      <c r="H422" s="9" t="s">
        <v>820</v>
      </c>
      <c r="I422">
        <v>2</v>
      </c>
      <c r="J422">
        <v>0</v>
      </c>
      <c r="K422" s="34">
        <v>0</v>
      </c>
      <c r="L422">
        <f>+Tabla3239[[#This Row],[BALANCE INICIAL]]+Tabla3239[[#This Row],[ENTRADAS]]-Tabla3239[[#This Row],[SALIDAS]]</f>
        <v>2</v>
      </c>
      <c r="M422" s="2">
        <v>953.39</v>
      </c>
      <c r="N422" s="2">
        <f>+Tabla3239[[#This Row],[BALANCE INICIAL]]*Tabla3239[[#This Row],[PRECIO]]</f>
        <v>1906.78</v>
      </c>
      <c r="O422" s="2">
        <f>+Tabla3239[[#This Row],[ENTRADAS]]*Tabla3239[[#This Row],[PRECIO]]</f>
        <v>0</v>
      </c>
      <c r="P422" s="2">
        <f>+Tabla3239[[#This Row],[SALIDAS]]*Tabla3239[[#This Row],[PRECIO]]</f>
        <v>0</v>
      </c>
      <c r="Q422" s="2">
        <f>+Tabla3239[[#This Row],[BALANCE INICIAL2]]+Tabla3239[[#This Row],[ENTRADAS3]]-Tabla3239[[#This Row],[SALIDAS4]]</f>
        <v>1906.78</v>
      </c>
    </row>
    <row r="423" spans="1:17" ht="16.5" customHeight="1">
      <c r="A423" s="39" t="s">
        <v>1424</v>
      </c>
      <c r="B423" s="40" t="s">
        <v>1425</v>
      </c>
      <c r="C423" s="52" t="s">
        <v>1426</v>
      </c>
      <c r="D423" t="s">
        <v>1475</v>
      </c>
      <c r="F423" s="55" t="s">
        <v>1345</v>
      </c>
      <c r="G423" s="55"/>
      <c r="H423" s="9" t="s">
        <v>820</v>
      </c>
      <c r="I423">
        <v>7</v>
      </c>
      <c r="J423">
        <v>0</v>
      </c>
      <c r="K423" s="34">
        <v>0</v>
      </c>
      <c r="L423">
        <f>+Tabla3239[[#This Row],[BALANCE INICIAL]]+Tabla3239[[#This Row],[ENTRADAS]]-Tabla3239[[#This Row],[SALIDAS]]</f>
        <v>7</v>
      </c>
      <c r="M423" s="2">
        <v>569.91999999999996</v>
      </c>
      <c r="N423" s="2">
        <f>+Tabla3239[[#This Row],[BALANCE INICIAL]]*Tabla3239[[#This Row],[PRECIO]]</f>
        <v>3989.4399999999996</v>
      </c>
      <c r="O423" s="2">
        <f>+Tabla3239[[#This Row],[ENTRADAS]]*Tabla3239[[#This Row],[PRECIO]]</f>
        <v>0</v>
      </c>
      <c r="P423" s="2">
        <f>+Tabla3239[[#This Row],[SALIDAS]]*Tabla3239[[#This Row],[PRECIO]]</f>
        <v>0</v>
      </c>
      <c r="Q423" s="2">
        <f>+Tabla3239[[#This Row],[BALANCE INICIAL2]]+Tabla3239[[#This Row],[ENTRADAS3]]-Tabla3239[[#This Row],[SALIDAS4]]</f>
        <v>3989.4399999999996</v>
      </c>
    </row>
    <row r="424" spans="1:17" ht="14.25" customHeight="1">
      <c r="A424" s="39" t="s">
        <v>1424</v>
      </c>
      <c r="B424" s="40" t="s">
        <v>1425</v>
      </c>
      <c r="C424" s="52" t="s">
        <v>1426</v>
      </c>
      <c r="D424" t="s">
        <v>1476</v>
      </c>
      <c r="F424" s="55" t="s">
        <v>1345</v>
      </c>
      <c r="G424" s="55"/>
      <c r="H424" s="9" t="s">
        <v>820</v>
      </c>
      <c r="I424">
        <v>10</v>
      </c>
      <c r="J424">
        <v>0</v>
      </c>
      <c r="K424" s="34">
        <v>0</v>
      </c>
      <c r="L424">
        <f>+Tabla3239[[#This Row],[BALANCE INICIAL]]+Tabla3239[[#This Row],[ENTRADAS]]-Tabla3239[[#This Row],[SALIDAS]]</f>
        <v>10</v>
      </c>
      <c r="M424" s="2">
        <v>324.33999999999997</v>
      </c>
      <c r="N424" s="2">
        <f>+Tabla3239[[#This Row],[BALANCE INICIAL]]*Tabla3239[[#This Row],[PRECIO]]</f>
        <v>3243.3999999999996</v>
      </c>
      <c r="O424" s="2">
        <f>+Tabla3239[[#This Row],[ENTRADAS]]*Tabla3239[[#This Row],[PRECIO]]</f>
        <v>0</v>
      </c>
      <c r="P424" s="2">
        <f>+Tabla3239[[#This Row],[SALIDAS]]*Tabla3239[[#This Row],[PRECIO]]</f>
        <v>0</v>
      </c>
      <c r="Q424" s="2">
        <f>+Tabla3239[[#This Row],[BALANCE INICIAL2]]+Tabla3239[[#This Row],[ENTRADAS3]]-Tabla3239[[#This Row],[SALIDAS4]]</f>
        <v>3243.3999999999996</v>
      </c>
    </row>
    <row r="425" spans="1:17" ht="16.5" customHeight="1">
      <c r="A425" s="39" t="s">
        <v>1424</v>
      </c>
      <c r="B425" s="40" t="s">
        <v>1425</v>
      </c>
      <c r="C425" s="52" t="s">
        <v>1426</v>
      </c>
      <c r="D425" t="s">
        <v>1234</v>
      </c>
      <c r="F425" s="55" t="s">
        <v>1345</v>
      </c>
      <c r="G425" s="55"/>
      <c r="H425" s="9" t="s">
        <v>820</v>
      </c>
      <c r="I425">
        <v>1</v>
      </c>
      <c r="J425">
        <v>0</v>
      </c>
      <c r="K425" s="34">
        <v>0</v>
      </c>
      <c r="L425">
        <f>+Tabla3239[[#This Row],[BALANCE INICIAL]]+Tabla3239[[#This Row],[ENTRADAS]]-Tabla3239[[#This Row],[SALIDAS]]</f>
        <v>1</v>
      </c>
      <c r="M425" s="2">
        <v>466.44</v>
      </c>
      <c r="N425" s="2">
        <f>+Tabla3239[[#This Row],[BALANCE INICIAL]]*Tabla3239[[#This Row],[PRECIO]]</f>
        <v>466.44</v>
      </c>
      <c r="O425" s="2">
        <f>+Tabla3239[[#This Row],[ENTRADAS]]*Tabla3239[[#This Row],[PRECIO]]</f>
        <v>0</v>
      </c>
      <c r="P425" s="2">
        <f>+Tabla3239[[#This Row],[SALIDAS]]*Tabla3239[[#This Row],[PRECIO]]</f>
        <v>0</v>
      </c>
      <c r="Q425" s="2">
        <f>+Tabla3239[[#This Row],[BALANCE INICIAL2]]+Tabla3239[[#This Row],[ENTRADAS3]]-Tabla3239[[#This Row],[SALIDAS4]]</f>
        <v>466.44</v>
      </c>
    </row>
    <row r="426" spans="1:17" ht="14.25" customHeight="1">
      <c r="A426" s="39" t="s">
        <v>1424</v>
      </c>
      <c r="B426" s="40" t="s">
        <v>1425</v>
      </c>
      <c r="C426" s="52" t="s">
        <v>1426</v>
      </c>
      <c r="D426" t="s">
        <v>1086</v>
      </c>
      <c r="F426" s="55" t="s">
        <v>1345</v>
      </c>
      <c r="G426" s="55"/>
      <c r="H426" s="9" t="s">
        <v>820</v>
      </c>
      <c r="I426">
        <v>29</v>
      </c>
      <c r="J426">
        <v>0</v>
      </c>
      <c r="K426" s="34">
        <v>12</v>
      </c>
      <c r="L426">
        <f>+Tabla3239[[#This Row],[BALANCE INICIAL]]+Tabla3239[[#This Row],[ENTRADAS]]-Tabla3239[[#This Row],[SALIDAS]]</f>
        <v>17</v>
      </c>
      <c r="M426" s="2">
        <v>2576.27</v>
      </c>
      <c r="N426" s="2">
        <f>+Tabla3239[[#This Row],[BALANCE INICIAL]]*Tabla3239[[#This Row],[PRECIO]]</f>
        <v>74711.83</v>
      </c>
      <c r="O426" s="2">
        <f>+Tabla3239[[#This Row],[ENTRADAS]]*Tabla3239[[#This Row],[PRECIO]]</f>
        <v>0</v>
      </c>
      <c r="P426" s="2">
        <f>+Tabla3239[[#This Row],[SALIDAS]]*Tabla3239[[#This Row],[PRECIO]]</f>
        <v>30915.239999999998</v>
      </c>
      <c r="Q426" s="2">
        <f>+Tabla3239[[#This Row],[BALANCE INICIAL2]]+Tabla3239[[#This Row],[ENTRADAS3]]-Tabla3239[[#This Row],[SALIDAS4]]</f>
        <v>43796.590000000004</v>
      </c>
    </row>
    <row r="427" spans="1:17" ht="15.75" customHeight="1">
      <c r="A427" s="39" t="s">
        <v>1424</v>
      </c>
      <c r="B427" s="40" t="s">
        <v>1425</v>
      </c>
      <c r="C427" s="52" t="s">
        <v>1426</v>
      </c>
      <c r="D427" t="s">
        <v>1498</v>
      </c>
      <c r="F427" s="55" t="s">
        <v>1345</v>
      </c>
      <c r="G427" s="55"/>
      <c r="H427" s="9" t="s">
        <v>820</v>
      </c>
      <c r="I427">
        <v>7</v>
      </c>
      <c r="J427">
        <v>0</v>
      </c>
      <c r="K427" s="34">
        <v>4</v>
      </c>
      <c r="L427">
        <f>+Tabla3239[[#This Row],[BALANCE INICIAL]]+Tabla3239[[#This Row],[ENTRADAS]]-Tabla3239[[#This Row],[SALIDAS]]</f>
        <v>3</v>
      </c>
      <c r="M427" s="2">
        <v>791.86</v>
      </c>
      <c r="N427" s="2">
        <f>+Tabla3239[[#This Row],[BALANCE INICIAL]]*Tabla3239[[#This Row],[PRECIO]]</f>
        <v>5543.02</v>
      </c>
      <c r="O427" s="2">
        <f>+Tabla3239[[#This Row],[ENTRADAS]]*Tabla3239[[#This Row],[PRECIO]]</f>
        <v>0</v>
      </c>
      <c r="P427" s="2">
        <f>+Tabla3239[[#This Row],[SALIDAS]]*Tabla3239[[#This Row],[PRECIO]]</f>
        <v>3167.44</v>
      </c>
      <c r="Q427" s="2">
        <f>+Tabla3239[[#This Row],[BALANCE INICIAL2]]+Tabla3239[[#This Row],[ENTRADAS3]]-Tabla3239[[#This Row],[SALIDAS4]]</f>
        <v>2375.5800000000004</v>
      </c>
    </row>
    <row r="428" spans="1:17" ht="13.5" customHeight="1">
      <c r="A428" s="9" t="s">
        <v>29</v>
      </c>
      <c r="B428" s="47" t="s">
        <v>878</v>
      </c>
      <c r="C428" s="50" t="s">
        <v>102</v>
      </c>
      <c r="D428" t="s">
        <v>591</v>
      </c>
      <c r="F428" s="55" t="s">
        <v>1345</v>
      </c>
      <c r="G428" s="55"/>
      <c r="H428" s="9" t="s">
        <v>869</v>
      </c>
      <c r="I428">
        <v>1</v>
      </c>
      <c r="J428">
        <v>0</v>
      </c>
      <c r="K428" s="34">
        <v>0</v>
      </c>
      <c r="L428">
        <f>+Tabla3239[[#This Row],[BALANCE INICIAL]]+Tabla3239[[#This Row],[ENTRADAS]]-Tabla3239[[#This Row],[SALIDAS]]</f>
        <v>1</v>
      </c>
      <c r="M428" s="2">
        <v>950</v>
      </c>
      <c r="N428" s="2">
        <f>+Tabla3239[[#This Row],[BALANCE INICIAL]]*Tabla3239[[#This Row],[PRECIO]]</f>
        <v>950</v>
      </c>
      <c r="O428" s="2">
        <f>+Tabla3239[[#This Row],[ENTRADAS]]*Tabla3239[[#This Row],[PRECIO]]</f>
        <v>0</v>
      </c>
      <c r="P428" s="2">
        <f>+Tabla3239[[#This Row],[SALIDAS]]*Tabla3239[[#This Row],[PRECIO]]</f>
        <v>0</v>
      </c>
      <c r="Q428" s="2">
        <f>+Tabla3239[[#This Row],[BALANCE INICIAL2]]+Tabla3239[[#This Row],[ENTRADAS3]]-Tabla3239[[#This Row],[SALIDAS4]]</f>
        <v>950</v>
      </c>
    </row>
    <row r="429" spans="1:17" ht="15.75" customHeight="1">
      <c r="A429" s="9" t="s">
        <v>1554</v>
      </c>
      <c r="B429" s="47" t="s">
        <v>878</v>
      </c>
      <c r="C429" s="50" t="s">
        <v>102</v>
      </c>
      <c r="D429" t="s">
        <v>1553</v>
      </c>
      <c r="F429" s="55" t="s">
        <v>1345</v>
      </c>
      <c r="G429" s="55"/>
      <c r="H429" s="9" t="s">
        <v>820</v>
      </c>
      <c r="I429">
        <v>5</v>
      </c>
      <c r="J429">
        <v>0</v>
      </c>
      <c r="K429" s="34">
        <v>0</v>
      </c>
      <c r="L429">
        <f>+Tabla3239[[#This Row],[BALANCE INICIAL]]+Tabla3239[[#This Row],[ENTRADAS]]-Tabla3239[[#This Row],[SALIDAS]]</f>
        <v>5</v>
      </c>
      <c r="M429" s="2">
        <v>40</v>
      </c>
      <c r="N429" s="2">
        <f>+Tabla3239[[#This Row],[BALANCE INICIAL]]*Tabla3239[[#This Row],[PRECIO]]</f>
        <v>200</v>
      </c>
      <c r="O429" s="2">
        <f>+Tabla3239[[#This Row],[ENTRADAS]]*Tabla3239[[#This Row],[PRECIO]]</f>
        <v>0</v>
      </c>
      <c r="P429" s="2">
        <f>+Tabla3239[[#This Row],[SALIDAS]]*Tabla3239[[#This Row],[PRECIO]]</f>
        <v>0</v>
      </c>
      <c r="Q429" s="2">
        <f>+Tabla3239[[#This Row],[BALANCE INICIAL2]]+Tabla3239[[#This Row],[ENTRADAS3]]-Tabla3239[[#This Row],[SALIDAS4]]</f>
        <v>200</v>
      </c>
    </row>
    <row r="430" spans="1:17" ht="15.75" customHeight="1">
      <c r="A430" s="9" t="s">
        <v>42</v>
      </c>
      <c r="B430" s="48">
        <v>1206010001</v>
      </c>
      <c r="C430" s="50" t="s">
        <v>88</v>
      </c>
      <c r="D430" t="s">
        <v>1624</v>
      </c>
      <c r="F430" s="55" t="s">
        <v>1345</v>
      </c>
      <c r="G430" s="55"/>
      <c r="H430" s="9" t="s">
        <v>820</v>
      </c>
      <c r="I430">
        <v>1</v>
      </c>
      <c r="J430">
        <v>0</v>
      </c>
      <c r="K430" s="34">
        <v>0</v>
      </c>
      <c r="L430">
        <v>1</v>
      </c>
      <c r="M430" s="2">
        <v>495</v>
      </c>
      <c r="N430" s="2">
        <v>495</v>
      </c>
      <c r="O430" s="2">
        <v>0</v>
      </c>
      <c r="P430" s="2">
        <v>0</v>
      </c>
      <c r="Q430" s="2">
        <v>495</v>
      </c>
    </row>
    <row r="431" spans="1:17">
      <c r="A431" s="9" t="s">
        <v>29</v>
      </c>
      <c r="B431" s="47" t="s">
        <v>878</v>
      </c>
      <c r="C431" s="50" t="s">
        <v>102</v>
      </c>
      <c r="D431" t="s">
        <v>592</v>
      </c>
      <c r="F431" s="55" t="s">
        <v>1345</v>
      </c>
      <c r="G431" s="55"/>
      <c r="H431" s="9" t="s">
        <v>834</v>
      </c>
      <c r="I431">
        <v>2</v>
      </c>
      <c r="J431">
        <v>0</v>
      </c>
      <c r="K431" s="34">
        <v>1</v>
      </c>
      <c r="L431">
        <f>+Tabla3239[[#This Row],[BALANCE INICIAL]]+Tabla3239[[#This Row],[ENTRADAS]]-Tabla3239[[#This Row],[SALIDAS]]</f>
        <v>1</v>
      </c>
      <c r="M431" s="2">
        <v>198</v>
      </c>
      <c r="N431" s="2">
        <f>+Tabla3239[[#This Row],[BALANCE INICIAL]]*Tabla3239[[#This Row],[PRECIO]]</f>
        <v>396</v>
      </c>
      <c r="O431" s="2">
        <f>+Tabla3239[[#This Row],[ENTRADAS]]*Tabla3239[[#This Row],[PRECIO]]</f>
        <v>0</v>
      </c>
      <c r="P431" s="2">
        <f>+Tabla3239[[#This Row],[SALIDAS]]*Tabla3239[[#This Row],[PRECIO]]</f>
        <v>198</v>
      </c>
      <c r="Q431" s="2">
        <f>+Tabla3239[[#This Row],[BALANCE INICIAL2]]+Tabla3239[[#This Row],[ENTRADAS3]]-Tabla3239[[#This Row],[SALIDAS4]]</f>
        <v>198</v>
      </c>
    </row>
    <row r="432" spans="1:17">
      <c r="A432" s="9" t="s">
        <v>29</v>
      </c>
      <c r="B432" s="47" t="s">
        <v>878</v>
      </c>
      <c r="C432" s="50" t="s">
        <v>102</v>
      </c>
      <c r="D432" t="s">
        <v>593</v>
      </c>
      <c r="F432" s="55" t="s">
        <v>1345</v>
      </c>
      <c r="G432" s="55"/>
      <c r="H432" s="9" t="s">
        <v>834</v>
      </c>
      <c r="I432">
        <v>3</v>
      </c>
      <c r="J432">
        <v>0</v>
      </c>
      <c r="K432" s="34">
        <v>0</v>
      </c>
      <c r="L432">
        <f>+Tabla3239[[#This Row],[BALANCE INICIAL]]+Tabla3239[[#This Row],[ENTRADAS]]-Tabla3239[[#This Row],[SALIDAS]]</f>
        <v>3</v>
      </c>
      <c r="M432" s="2">
        <v>258</v>
      </c>
      <c r="N432" s="2">
        <f>+Tabla3239[[#This Row],[BALANCE INICIAL]]*Tabla3239[[#This Row],[PRECIO]]</f>
        <v>774</v>
      </c>
      <c r="O432" s="2">
        <f>+Tabla3239[[#This Row],[ENTRADAS]]*Tabla3239[[#This Row],[PRECIO]]</f>
        <v>0</v>
      </c>
      <c r="P432" s="2">
        <f>+Tabla3239[[#This Row],[SALIDAS]]*Tabla3239[[#This Row],[PRECIO]]</f>
        <v>0</v>
      </c>
      <c r="Q432" s="2">
        <f>+Tabla3239[[#This Row],[BALANCE INICIAL2]]+Tabla3239[[#This Row],[ENTRADAS3]]-Tabla3239[[#This Row],[SALIDAS4]]</f>
        <v>774</v>
      </c>
    </row>
    <row r="433" spans="1:17">
      <c r="A433" s="39" t="s">
        <v>23</v>
      </c>
      <c r="B433" s="40" t="s">
        <v>881</v>
      </c>
      <c r="C433" s="52" t="s">
        <v>1603</v>
      </c>
      <c r="D433" t="s">
        <v>1602</v>
      </c>
      <c r="E433" t="s">
        <v>1345</v>
      </c>
      <c r="F433" s="55" t="s">
        <v>1345</v>
      </c>
      <c r="G433" s="55"/>
      <c r="H433" s="9" t="s">
        <v>820</v>
      </c>
      <c r="I433">
        <v>1</v>
      </c>
      <c r="J433">
        <v>0</v>
      </c>
      <c r="K433" s="34">
        <v>0</v>
      </c>
      <c r="L433">
        <f>+Tabla3239[[#This Row],[BALANCE INICIAL]]+Tabla3239[[#This Row],[ENTRADAS]]-Tabla3239[[#This Row],[SALIDAS]]</f>
        <v>1</v>
      </c>
      <c r="M433" s="2">
        <v>705</v>
      </c>
      <c r="N433" s="2">
        <f>+Tabla3239[[#This Row],[BALANCE INICIAL]]*Tabla3239[[#This Row],[PRECIO]]</f>
        <v>705</v>
      </c>
      <c r="O433" s="2">
        <f>+Tabla3239[[#This Row],[ENTRADAS]]*Tabla3239[[#This Row],[PRECIO]]</f>
        <v>0</v>
      </c>
      <c r="P433" s="2">
        <f>+Tabla3239[[#This Row],[SALIDAS]]*Tabla3239[[#This Row],[PRECIO]]</f>
        <v>0</v>
      </c>
      <c r="Q433" s="2">
        <f>+Tabla3239[[#This Row],[BALANCE INICIAL2]]+Tabla3239[[#This Row],[ENTRADAS3]]-Tabla3239[[#This Row],[SALIDAS4]]</f>
        <v>705</v>
      </c>
    </row>
    <row r="434" spans="1:17">
      <c r="A434" s="39" t="s">
        <v>31</v>
      </c>
      <c r="B434" s="40" t="s">
        <v>897</v>
      </c>
      <c r="C434" s="50" t="s">
        <v>69</v>
      </c>
      <c r="D434" t="s">
        <v>718</v>
      </c>
      <c r="F434" s="55" t="s">
        <v>1345</v>
      </c>
      <c r="G434" s="55"/>
      <c r="H434" s="9" t="s">
        <v>820</v>
      </c>
      <c r="I434">
        <v>4</v>
      </c>
      <c r="J434">
        <v>0</v>
      </c>
      <c r="K434" s="34">
        <v>0</v>
      </c>
      <c r="L434">
        <f>+Tabla3239[[#This Row],[BALANCE INICIAL]]+Tabla3239[[#This Row],[ENTRADAS]]-Tabla3239[[#This Row],[SALIDAS]]</f>
        <v>4</v>
      </c>
      <c r="M434" s="2">
        <v>85</v>
      </c>
      <c r="N434" s="2">
        <f>+Tabla3239[[#This Row],[BALANCE INICIAL]]*Tabla3239[[#This Row],[PRECIO]]</f>
        <v>340</v>
      </c>
      <c r="O434" s="2">
        <f>+Tabla3239[[#This Row],[ENTRADAS]]*Tabla3239[[#This Row],[PRECIO]]</f>
        <v>0</v>
      </c>
      <c r="P434" s="2">
        <f>+Tabla3239[[#This Row],[SALIDAS]]*Tabla3239[[#This Row],[PRECIO]]</f>
        <v>0</v>
      </c>
      <c r="Q434" s="2">
        <f>+Tabla3239[[#This Row],[BALANCE INICIAL2]]+Tabla3239[[#This Row],[ENTRADAS3]]-Tabla3239[[#This Row],[SALIDAS4]]</f>
        <v>340</v>
      </c>
    </row>
    <row r="435" spans="1:17">
      <c r="A435" s="39" t="s">
        <v>912</v>
      </c>
      <c r="B435" s="40" t="s">
        <v>913</v>
      </c>
      <c r="C435" s="52" t="s">
        <v>914</v>
      </c>
      <c r="D435" t="s">
        <v>1014</v>
      </c>
      <c r="E435" t="s">
        <v>1015</v>
      </c>
      <c r="F435" s="55" t="s">
        <v>1345</v>
      </c>
      <c r="G435" s="55"/>
      <c r="H435" s="9" t="s">
        <v>820</v>
      </c>
      <c r="I435">
        <v>0</v>
      </c>
      <c r="J435">
        <v>0</v>
      </c>
      <c r="K435" s="34">
        <v>0</v>
      </c>
      <c r="L435">
        <f>+Tabla3239[[#This Row],[BALANCE INICIAL]]+Tabla3239[[#This Row],[ENTRADAS]]-Tabla3239[[#This Row],[SALIDAS]]</f>
        <v>0</v>
      </c>
      <c r="M435" s="2">
        <v>9193</v>
      </c>
      <c r="N435" s="2">
        <f>+Tabla3239[[#This Row],[BALANCE INICIAL]]*Tabla3239[[#This Row],[PRECIO]]</f>
        <v>0</v>
      </c>
      <c r="O435" s="2">
        <f>+Tabla3239[[#This Row],[ENTRADAS]]*Tabla3239[[#This Row],[PRECIO]]</f>
        <v>0</v>
      </c>
      <c r="P435" s="2">
        <f>+Tabla3239[[#This Row],[SALIDAS]]*Tabla3239[[#This Row],[PRECIO]]</f>
        <v>0</v>
      </c>
      <c r="Q435" s="2">
        <f>+Tabla3239[[#This Row],[BALANCE INICIAL2]]+Tabla3239[[#This Row],[ENTRADAS3]]-Tabla3239[[#This Row],[SALIDAS4]]</f>
        <v>0</v>
      </c>
    </row>
    <row r="436" spans="1:17">
      <c r="A436" s="39" t="s">
        <v>1433</v>
      </c>
      <c r="B436" s="40" t="s">
        <v>913</v>
      </c>
      <c r="C436" s="52" t="s">
        <v>914</v>
      </c>
      <c r="D436" t="s">
        <v>1434</v>
      </c>
      <c r="E436">
        <v>0</v>
      </c>
      <c r="F436" s="55" t="s">
        <v>1345</v>
      </c>
      <c r="G436" s="55"/>
      <c r="H436" s="9" t="s">
        <v>820</v>
      </c>
      <c r="I436">
        <v>0</v>
      </c>
      <c r="J436">
        <v>0</v>
      </c>
      <c r="K436" s="34">
        <v>0</v>
      </c>
      <c r="L436">
        <f>+Tabla3239[[#This Row],[BALANCE INICIAL]]+Tabla3239[[#This Row],[ENTRADAS]]-Tabla3239[[#This Row],[SALIDAS]]</f>
        <v>0</v>
      </c>
      <c r="M436" s="2">
        <v>150</v>
      </c>
      <c r="N436" s="2">
        <f>+Tabla3239[[#This Row],[BALANCE INICIAL]]*Tabla3239[[#This Row],[PRECIO]]</f>
        <v>0</v>
      </c>
      <c r="O436" s="2">
        <f>+Tabla3239[[#This Row],[ENTRADAS]]*Tabla3239[[#This Row],[PRECIO]]</f>
        <v>0</v>
      </c>
      <c r="P436" s="2">
        <f>+Tabla3239[[#This Row],[SALIDAS]]*Tabla3239[[#This Row],[PRECIO]]</f>
        <v>0</v>
      </c>
      <c r="Q436" s="2">
        <f>+Tabla3239[[#This Row],[BALANCE INICIAL2]]+Tabla3239[[#This Row],[ENTRADAS3]]-Tabla3239[[#This Row],[SALIDAS4]]</f>
        <v>0</v>
      </c>
    </row>
    <row r="437" spans="1:17">
      <c r="A437" s="39" t="s">
        <v>43</v>
      </c>
      <c r="B437" s="40" t="s">
        <v>954</v>
      </c>
      <c r="C437" s="52" t="s">
        <v>89</v>
      </c>
      <c r="D437" t="s">
        <v>379</v>
      </c>
      <c r="F437" s="55" t="s">
        <v>1345</v>
      </c>
      <c r="G437" s="55"/>
      <c r="H437" s="9" t="s">
        <v>825</v>
      </c>
      <c r="I437">
        <v>160</v>
      </c>
      <c r="J437">
        <v>0</v>
      </c>
      <c r="K437" s="34">
        <v>5</v>
      </c>
      <c r="L437">
        <f>+Tabla3239[[#This Row],[BALANCE INICIAL]]+Tabla3239[[#This Row],[ENTRADAS]]-Tabla3239[[#This Row],[SALIDAS]]</f>
        <v>155</v>
      </c>
      <c r="M437" s="2">
        <v>370</v>
      </c>
      <c r="N437" s="2">
        <f>+Tabla3239[[#This Row],[BALANCE INICIAL]]*Tabla3239[[#This Row],[PRECIO]]</f>
        <v>59200</v>
      </c>
      <c r="O437" s="2">
        <f>+Tabla3239[[#This Row],[ENTRADAS]]*Tabla3239[[#This Row],[PRECIO]]</f>
        <v>0</v>
      </c>
      <c r="P437" s="2">
        <f>+Tabla3239[[#This Row],[SALIDAS]]*Tabla3239[[#This Row],[PRECIO]]</f>
        <v>1850</v>
      </c>
      <c r="Q437" s="2">
        <f>+Tabla3239[[#This Row],[BALANCE INICIAL2]]+Tabla3239[[#This Row],[ENTRADAS3]]-Tabla3239[[#This Row],[SALIDAS4]]</f>
        <v>57350</v>
      </c>
    </row>
    <row r="438" spans="1:17">
      <c r="A438" s="39" t="s">
        <v>48</v>
      </c>
      <c r="B438" s="40" t="s">
        <v>886</v>
      </c>
      <c r="C438" s="52" t="s">
        <v>95</v>
      </c>
      <c r="D438" t="s">
        <v>719</v>
      </c>
      <c r="F438" s="55" t="s">
        <v>1345</v>
      </c>
      <c r="G438" s="55"/>
      <c r="H438" s="9" t="s">
        <v>842</v>
      </c>
      <c r="I438">
        <v>2</v>
      </c>
      <c r="J438">
        <v>0</v>
      </c>
      <c r="K438" s="34">
        <v>0</v>
      </c>
      <c r="L438">
        <f>+Tabla3239[[#This Row],[BALANCE INICIAL]]+Tabla3239[[#This Row],[ENTRADAS]]-Tabla3239[[#This Row],[SALIDAS]]</f>
        <v>2</v>
      </c>
      <c r="M438" s="2">
        <v>3399</v>
      </c>
      <c r="N438" s="2">
        <f>+Tabla3239[[#This Row],[BALANCE INICIAL]]*Tabla3239[[#This Row],[PRECIO]]</f>
        <v>6798</v>
      </c>
      <c r="O438" s="2">
        <f>+Tabla3239[[#This Row],[ENTRADAS]]*Tabla3239[[#This Row],[PRECIO]]</f>
        <v>0</v>
      </c>
      <c r="P438" s="2">
        <f>+Tabla3239[[#This Row],[SALIDAS]]*Tabla3239[[#This Row],[PRECIO]]</f>
        <v>0</v>
      </c>
      <c r="Q438" s="2">
        <f>+Tabla3239[[#This Row],[BALANCE INICIAL2]]+Tabla3239[[#This Row],[ENTRADAS3]]-Tabla3239[[#This Row],[SALIDAS4]]</f>
        <v>6798</v>
      </c>
    </row>
    <row r="439" spans="1:17">
      <c r="A439" s="39" t="s">
        <v>28</v>
      </c>
      <c r="B439" s="40" t="s">
        <v>884</v>
      </c>
      <c r="C439" s="52" t="s">
        <v>74</v>
      </c>
      <c r="D439" t="s">
        <v>1370</v>
      </c>
      <c r="F439" s="55" t="s">
        <v>1345</v>
      </c>
      <c r="G439" s="55"/>
      <c r="H439" s="9" t="s">
        <v>842</v>
      </c>
      <c r="I439">
        <v>2722</v>
      </c>
      <c r="J439">
        <v>0</v>
      </c>
      <c r="K439" s="34">
        <v>1299</v>
      </c>
      <c r="L439">
        <f>+Tabla3239[[#This Row],[BALANCE INICIAL]]+Tabla3239[[#This Row],[ENTRADAS]]-Tabla3239[[#This Row],[SALIDAS]]</f>
        <v>1423</v>
      </c>
      <c r="M439" s="2">
        <v>20.92</v>
      </c>
      <c r="N439" s="2">
        <f>+Tabla3239[[#This Row],[BALANCE INICIAL]]*Tabla3239[[#This Row],[PRECIO]]</f>
        <v>56944.240000000005</v>
      </c>
      <c r="O439" s="2">
        <f>+Tabla3239[[#This Row],[ENTRADAS]]*Tabla3239[[#This Row],[PRECIO]]</f>
        <v>0</v>
      </c>
      <c r="P439" s="2">
        <f>+Tabla3239[[#This Row],[SALIDAS]]*Tabla3239[[#This Row],[PRECIO]]</f>
        <v>27175.08</v>
      </c>
      <c r="Q439" s="2">
        <f>+Tabla3239[[#This Row],[BALANCE INICIAL2]]+Tabla3239[[#This Row],[ENTRADAS3]]-Tabla3239[[#This Row],[SALIDAS4]]</f>
        <v>29769.160000000003</v>
      </c>
    </row>
    <row r="440" spans="1:17">
      <c r="A440" s="39" t="s">
        <v>28</v>
      </c>
      <c r="B440" s="40" t="s">
        <v>884</v>
      </c>
      <c r="C440" s="52" t="s">
        <v>74</v>
      </c>
      <c r="D440" t="s">
        <v>1369</v>
      </c>
      <c r="F440" s="55" t="s">
        <v>1345</v>
      </c>
      <c r="G440" s="55"/>
      <c r="H440" s="9" t="s">
        <v>842</v>
      </c>
      <c r="I440">
        <v>327</v>
      </c>
      <c r="J440">
        <v>0</v>
      </c>
      <c r="K440" s="34">
        <v>4</v>
      </c>
      <c r="L440">
        <f>+Tabla3239[[#This Row],[BALANCE INICIAL]]+Tabla3239[[#This Row],[ENTRADAS]]-Tabla3239[[#This Row],[SALIDAS]]</f>
        <v>323</v>
      </c>
      <c r="M440" s="2">
        <v>134.4</v>
      </c>
      <c r="N440" s="2">
        <f>+Tabla3239[[#This Row],[BALANCE INICIAL]]*Tabla3239[[#This Row],[PRECIO]]</f>
        <v>43948.800000000003</v>
      </c>
      <c r="O440" s="2">
        <f>+Tabla3239[[#This Row],[ENTRADAS]]*Tabla3239[[#This Row],[PRECIO]]</f>
        <v>0</v>
      </c>
      <c r="P440" s="2">
        <f>+Tabla3239[[#This Row],[SALIDAS]]*Tabla3239[[#This Row],[PRECIO]]</f>
        <v>537.6</v>
      </c>
      <c r="Q440" s="2">
        <f>+Tabla3239[[#This Row],[BALANCE INICIAL2]]+Tabla3239[[#This Row],[ENTRADAS3]]-Tabla3239[[#This Row],[SALIDAS4]]</f>
        <v>43411.200000000004</v>
      </c>
    </row>
    <row r="441" spans="1:17">
      <c r="A441" s="9" t="s">
        <v>29</v>
      </c>
      <c r="B441" s="47" t="s">
        <v>878</v>
      </c>
      <c r="C441" s="50" t="s">
        <v>102</v>
      </c>
      <c r="D441" t="s">
        <v>595</v>
      </c>
      <c r="F441" s="55" t="s">
        <v>1345</v>
      </c>
      <c r="G441" s="55"/>
      <c r="H441" s="9" t="s">
        <v>842</v>
      </c>
      <c r="I441">
        <v>1</v>
      </c>
      <c r="J441">
        <v>0</v>
      </c>
      <c r="K441" s="34">
        <v>0</v>
      </c>
      <c r="L441">
        <f>+Tabla3239[[#This Row],[BALANCE INICIAL]]+Tabla3239[[#This Row],[ENTRADAS]]-Tabla3239[[#This Row],[SALIDAS]]</f>
        <v>1</v>
      </c>
      <c r="M441" s="2">
        <v>250</v>
      </c>
      <c r="N441" s="2">
        <f>+Tabla3239[[#This Row],[BALANCE INICIAL]]*Tabla3239[[#This Row],[PRECIO]]</f>
        <v>250</v>
      </c>
      <c r="O441" s="2">
        <f>+Tabla3239[[#This Row],[ENTRADAS]]*Tabla3239[[#This Row],[PRECIO]]</f>
        <v>0</v>
      </c>
      <c r="P441" s="2">
        <f>+Tabla3239[[#This Row],[SALIDAS]]*Tabla3239[[#This Row],[PRECIO]]</f>
        <v>0</v>
      </c>
      <c r="Q441" s="2">
        <f>+Tabla3239[[#This Row],[BALANCE INICIAL2]]+Tabla3239[[#This Row],[ENTRADAS3]]-Tabla3239[[#This Row],[SALIDAS4]]</f>
        <v>250</v>
      </c>
    </row>
    <row r="442" spans="1:17">
      <c r="A442" s="39" t="s">
        <v>59</v>
      </c>
      <c r="B442" s="40" t="s">
        <v>880</v>
      </c>
      <c r="C442" s="52" t="s">
        <v>107</v>
      </c>
      <c r="D442" t="s">
        <v>721</v>
      </c>
      <c r="F442" s="55" t="s">
        <v>1345</v>
      </c>
      <c r="G442" s="55"/>
      <c r="H442" s="9" t="s">
        <v>820</v>
      </c>
      <c r="I442">
        <v>2</v>
      </c>
      <c r="J442">
        <v>0</v>
      </c>
      <c r="K442" s="34">
        <v>0</v>
      </c>
      <c r="L442">
        <f>+Tabla3239[[#This Row],[BALANCE INICIAL]]+Tabla3239[[#This Row],[ENTRADAS]]-Tabla3239[[#This Row],[SALIDAS]]</f>
        <v>2</v>
      </c>
      <c r="M442" s="2">
        <v>1398</v>
      </c>
      <c r="N442" s="2">
        <f>+Tabla3239[[#This Row],[BALANCE INICIAL]]*Tabla3239[[#This Row],[PRECIO]]</f>
        <v>2796</v>
      </c>
      <c r="O442" s="2">
        <f>+Tabla3239[[#This Row],[ENTRADAS]]*Tabla3239[[#This Row],[PRECIO]]</f>
        <v>0</v>
      </c>
      <c r="P442" s="2">
        <f>+Tabla3239[[#This Row],[SALIDAS]]*Tabla3239[[#This Row],[PRECIO]]</f>
        <v>0</v>
      </c>
      <c r="Q442" s="2">
        <f>+Tabla3239[[#This Row],[BALANCE INICIAL2]]+Tabla3239[[#This Row],[ENTRADAS3]]-Tabla3239[[#This Row],[SALIDAS4]]</f>
        <v>2796</v>
      </c>
    </row>
    <row r="443" spans="1:17">
      <c r="A443" s="9" t="s">
        <v>29</v>
      </c>
      <c r="B443" s="47" t="s">
        <v>878</v>
      </c>
      <c r="C443" s="50" t="s">
        <v>102</v>
      </c>
      <c r="D443" t="s">
        <v>596</v>
      </c>
      <c r="F443" s="55" t="s">
        <v>1345</v>
      </c>
      <c r="G443" s="55"/>
      <c r="H443" s="9" t="s">
        <v>834</v>
      </c>
      <c r="I443">
        <v>10</v>
      </c>
      <c r="J443">
        <v>0</v>
      </c>
      <c r="K443" s="34">
        <v>0</v>
      </c>
      <c r="L443">
        <f>+Tabla3239[[#This Row],[BALANCE INICIAL]]+Tabla3239[[#This Row],[ENTRADAS]]-Tabla3239[[#This Row],[SALIDAS]]</f>
        <v>10</v>
      </c>
      <c r="M443" s="2">
        <v>94.92</v>
      </c>
      <c r="N443" s="2">
        <f>+Tabla3239[[#This Row],[BALANCE INICIAL]]*Tabla3239[[#This Row],[PRECIO]]</f>
        <v>949.2</v>
      </c>
      <c r="O443" s="2">
        <f>+Tabla3239[[#This Row],[ENTRADAS]]*Tabla3239[[#This Row],[PRECIO]]</f>
        <v>0</v>
      </c>
      <c r="P443" s="2">
        <f>+Tabla3239[[#This Row],[SALIDAS]]*Tabla3239[[#This Row],[PRECIO]]</f>
        <v>0</v>
      </c>
      <c r="Q443" s="2">
        <f>+Tabla3239[[#This Row],[BALANCE INICIAL2]]+Tabla3239[[#This Row],[ENTRADAS3]]-Tabla3239[[#This Row],[SALIDAS4]]</f>
        <v>949.2</v>
      </c>
    </row>
    <row r="444" spans="1:17">
      <c r="A444" s="39" t="s">
        <v>30</v>
      </c>
      <c r="B444" s="40" t="s">
        <v>876</v>
      </c>
      <c r="C444" s="52" t="s">
        <v>73</v>
      </c>
      <c r="D444" t="s">
        <v>722</v>
      </c>
      <c r="F444" s="55" t="s">
        <v>1345</v>
      </c>
      <c r="G444" s="55"/>
      <c r="H444" s="9" t="s">
        <v>820</v>
      </c>
      <c r="I444">
        <v>4</v>
      </c>
      <c r="J444">
        <v>0</v>
      </c>
      <c r="K444" s="34">
        <v>0</v>
      </c>
      <c r="L444">
        <f>+Tabla3239[[#This Row],[BALANCE INICIAL]]+Tabla3239[[#This Row],[ENTRADAS]]-Tabla3239[[#This Row],[SALIDAS]]</f>
        <v>4</v>
      </c>
      <c r="M444" s="2">
        <v>699</v>
      </c>
      <c r="N444" s="2">
        <f>+Tabla3239[[#This Row],[BALANCE INICIAL]]*Tabla3239[[#This Row],[PRECIO]]</f>
        <v>2796</v>
      </c>
      <c r="O444" s="2">
        <f>+Tabla3239[[#This Row],[ENTRADAS]]*Tabla3239[[#This Row],[PRECIO]]</f>
        <v>0</v>
      </c>
      <c r="P444" s="2">
        <f>+Tabla3239[[#This Row],[SALIDAS]]*Tabla3239[[#This Row],[PRECIO]]</f>
        <v>0</v>
      </c>
      <c r="Q444" s="2">
        <f>+Tabla3239[[#This Row],[BALANCE INICIAL2]]+Tabla3239[[#This Row],[ENTRADAS3]]-Tabla3239[[#This Row],[SALIDAS4]]</f>
        <v>2796</v>
      </c>
    </row>
    <row r="445" spans="1:17">
      <c r="A445" s="39" t="s">
        <v>30</v>
      </c>
      <c r="B445" s="40" t="s">
        <v>876</v>
      </c>
      <c r="C445" s="52" t="s">
        <v>73</v>
      </c>
      <c r="D445" t="s">
        <v>723</v>
      </c>
      <c r="F445" s="55" t="s">
        <v>1345</v>
      </c>
      <c r="G445" s="55"/>
      <c r="H445" s="9" t="s">
        <v>820</v>
      </c>
      <c r="I445">
        <v>1</v>
      </c>
      <c r="J445">
        <v>0</v>
      </c>
      <c r="K445" s="34">
        <v>0</v>
      </c>
      <c r="L445">
        <f>+Tabla3239[[#This Row],[BALANCE INICIAL]]+Tabla3239[[#This Row],[ENTRADAS]]-Tabla3239[[#This Row],[SALIDAS]]</f>
        <v>1</v>
      </c>
      <c r="M445" s="2">
        <v>450</v>
      </c>
      <c r="N445" s="2">
        <f>+Tabla3239[[#This Row],[BALANCE INICIAL]]*Tabla3239[[#This Row],[PRECIO]]</f>
        <v>450</v>
      </c>
      <c r="O445" s="2">
        <f>+Tabla3239[[#This Row],[ENTRADAS]]*Tabla3239[[#This Row],[PRECIO]]</f>
        <v>0</v>
      </c>
      <c r="P445" s="2">
        <f>+Tabla3239[[#This Row],[SALIDAS]]*Tabla3239[[#This Row],[PRECIO]]</f>
        <v>0</v>
      </c>
      <c r="Q445" s="2">
        <f>+Tabla3239[[#This Row],[BALANCE INICIAL2]]+Tabla3239[[#This Row],[ENTRADAS3]]-Tabla3239[[#This Row],[SALIDAS4]]</f>
        <v>450</v>
      </c>
    </row>
    <row r="446" spans="1:17">
      <c r="A446" s="39" t="s">
        <v>33</v>
      </c>
      <c r="B446" s="40" t="s">
        <v>879</v>
      </c>
      <c r="C446" s="50" t="s">
        <v>106</v>
      </c>
      <c r="D446" t="s">
        <v>1233</v>
      </c>
      <c r="F446" s="55" t="s">
        <v>1345</v>
      </c>
      <c r="G446" s="55"/>
      <c r="H446" s="9" t="s">
        <v>820</v>
      </c>
      <c r="I446">
        <v>2</v>
      </c>
      <c r="J446">
        <v>0</v>
      </c>
      <c r="K446" s="34">
        <v>0</v>
      </c>
      <c r="L446">
        <f>+Tabla3239[[#This Row],[BALANCE INICIAL]]+Tabla3239[[#This Row],[ENTRADAS]]-Tabla3239[[#This Row],[SALIDAS]]</f>
        <v>2</v>
      </c>
      <c r="M446" s="2">
        <v>1383.05</v>
      </c>
      <c r="N446" s="2">
        <f>+Tabla3239[[#This Row],[BALANCE INICIAL]]*Tabla3239[[#This Row],[PRECIO]]</f>
        <v>2766.1</v>
      </c>
      <c r="O446" s="2">
        <f>+Tabla3239[[#This Row],[ENTRADAS]]*Tabla3239[[#This Row],[PRECIO]]</f>
        <v>0</v>
      </c>
      <c r="P446" s="2">
        <f>+Tabla3239[[#This Row],[SALIDAS]]*Tabla3239[[#This Row],[PRECIO]]</f>
        <v>0</v>
      </c>
      <c r="Q446" s="2">
        <f>+Tabla3239[[#This Row],[BALANCE INICIAL2]]+Tabla3239[[#This Row],[ENTRADAS3]]-Tabla3239[[#This Row],[SALIDAS4]]</f>
        <v>2766.1</v>
      </c>
    </row>
    <row r="447" spans="1:17">
      <c r="A447" s="9" t="s">
        <v>29</v>
      </c>
      <c r="B447" s="47" t="s">
        <v>878</v>
      </c>
      <c r="C447" s="50" t="s">
        <v>102</v>
      </c>
      <c r="D447" t="s">
        <v>597</v>
      </c>
      <c r="F447" s="55" t="s">
        <v>1345</v>
      </c>
      <c r="G447" s="55"/>
      <c r="H447" s="9" t="s">
        <v>825</v>
      </c>
      <c r="I447">
        <v>9</v>
      </c>
      <c r="J447">
        <v>0</v>
      </c>
      <c r="K447" s="34">
        <v>0</v>
      </c>
      <c r="L447">
        <f>+Tabla3239[[#This Row],[BALANCE INICIAL]]+Tabla3239[[#This Row],[ENTRADAS]]-Tabla3239[[#This Row],[SALIDAS]]</f>
        <v>9</v>
      </c>
      <c r="M447" s="2">
        <v>364</v>
      </c>
      <c r="N447" s="2">
        <f>+Tabla3239[[#This Row],[BALANCE INICIAL]]*Tabla3239[[#This Row],[PRECIO]]</f>
        <v>3276</v>
      </c>
      <c r="O447" s="2">
        <f>+Tabla3239[[#This Row],[ENTRADAS]]*Tabla3239[[#This Row],[PRECIO]]</f>
        <v>0</v>
      </c>
      <c r="P447" s="2">
        <f>+Tabla3239[[#This Row],[SALIDAS]]*Tabla3239[[#This Row],[PRECIO]]</f>
        <v>0</v>
      </c>
      <c r="Q447" s="2">
        <f>+Tabla3239[[#This Row],[BALANCE INICIAL2]]+Tabla3239[[#This Row],[ENTRADAS3]]-Tabla3239[[#This Row],[SALIDAS4]]</f>
        <v>3276</v>
      </c>
    </row>
    <row r="448" spans="1:17">
      <c r="A448" s="9" t="s">
        <v>29</v>
      </c>
      <c r="B448" s="47" t="s">
        <v>878</v>
      </c>
      <c r="C448" s="50" t="s">
        <v>102</v>
      </c>
      <c r="D448" t="s">
        <v>1547</v>
      </c>
      <c r="F448" s="55"/>
      <c r="G448" s="55"/>
      <c r="H448" s="9" t="s">
        <v>820</v>
      </c>
      <c r="I448">
        <v>10</v>
      </c>
      <c r="K448" s="34"/>
      <c r="L448">
        <f>+Tabla3239[[#This Row],[BALANCE INICIAL]]+Tabla3239[[#This Row],[ENTRADAS]]-Tabla3239[[#This Row],[SALIDAS]]</f>
        <v>10</v>
      </c>
      <c r="M448" s="2">
        <v>59.95</v>
      </c>
      <c r="N448" s="2">
        <f>+Tabla3239[[#This Row],[BALANCE INICIAL]]*Tabla3239[[#This Row],[PRECIO]]</f>
        <v>599.5</v>
      </c>
      <c r="O448" s="2">
        <f>+Tabla3239[[#This Row],[ENTRADAS]]*Tabla3239[[#This Row],[PRECIO]]</f>
        <v>0</v>
      </c>
      <c r="P448" s="2">
        <f>+Tabla3239[[#This Row],[SALIDAS]]*Tabla3239[[#This Row],[PRECIO]]</f>
        <v>0</v>
      </c>
      <c r="Q448" s="2">
        <f>+Tabla3239[[#This Row],[BALANCE INICIAL2]]+Tabla3239[[#This Row],[ENTRADAS3]]-Tabla3239[[#This Row],[SALIDAS4]]</f>
        <v>599.5</v>
      </c>
    </row>
    <row r="449" spans="1:17">
      <c r="A449" s="9" t="s">
        <v>29</v>
      </c>
      <c r="B449" s="47" t="s">
        <v>878</v>
      </c>
      <c r="C449" s="50" t="s">
        <v>102</v>
      </c>
      <c r="D449" t="s">
        <v>598</v>
      </c>
      <c r="F449" s="55" t="s">
        <v>1345</v>
      </c>
      <c r="G449" s="55"/>
      <c r="H449" s="9" t="s">
        <v>869</v>
      </c>
      <c r="I449">
        <v>2</v>
      </c>
      <c r="J449">
        <v>0</v>
      </c>
      <c r="K449" s="34">
        <v>0</v>
      </c>
      <c r="L449">
        <f>+Tabla3239[[#This Row],[BALANCE INICIAL]]+Tabla3239[[#This Row],[ENTRADAS]]-Tabla3239[[#This Row],[SALIDAS]]</f>
        <v>2</v>
      </c>
      <c r="M449" s="2">
        <v>310</v>
      </c>
      <c r="N449" s="2">
        <f>+Tabla3239[[#This Row],[BALANCE INICIAL]]*Tabla3239[[#This Row],[PRECIO]]</f>
        <v>620</v>
      </c>
      <c r="O449" s="2">
        <f>+Tabla3239[[#This Row],[ENTRADAS]]*Tabla3239[[#This Row],[PRECIO]]</f>
        <v>0</v>
      </c>
      <c r="P449" s="2">
        <f>+Tabla3239[[#This Row],[SALIDAS]]*Tabla3239[[#This Row],[PRECIO]]</f>
        <v>0</v>
      </c>
      <c r="Q449" s="2">
        <f>+Tabla3239[[#This Row],[BALANCE INICIAL2]]+Tabla3239[[#This Row],[ENTRADAS3]]-Tabla3239[[#This Row],[SALIDAS4]]</f>
        <v>620</v>
      </c>
    </row>
    <row r="450" spans="1:17">
      <c r="A450" s="39" t="s">
        <v>59</v>
      </c>
      <c r="B450" s="40" t="s">
        <v>880</v>
      </c>
      <c r="C450" s="52" t="s">
        <v>107</v>
      </c>
      <c r="D450" t="s">
        <v>724</v>
      </c>
      <c r="F450" s="55" t="s">
        <v>1345</v>
      </c>
      <c r="G450" s="55"/>
      <c r="H450" s="9" t="s">
        <v>820</v>
      </c>
      <c r="I450">
        <v>7</v>
      </c>
      <c r="J450">
        <v>0</v>
      </c>
      <c r="K450" s="34">
        <v>0</v>
      </c>
      <c r="L450">
        <f>+Tabla3239[[#This Row],[BALANCE INICIAL]]+Tabla3239[[#This Row],[ENTRADAS]]-Tabla3239[[#This Row],[SALIDAS]]</f>
        <v>7</v>
      </c>
      <c r="M450" s="2">
        <v>1906.78</v>
      </c>
      <c r="N450" s="2">
        <f>+Tabla3239[[#This Row],[BALANCE INICIAL]]*Tabla3239[[#This Row],[PRECIO]]</f>
        <v>13347.46</v>
      </c>
      <c r="O450" s="2">
        <f>+Tabla3239[[#This Row],[ENTRADAS]]*Tabla3239[[#This Row],[PRECIO]]</f>
        <v>0</v>
      </c>
      <c r="P450" s="2">
        <f>+Tabla3239[[#This Row],[SALIDAS]]*Tabla3239[[#This Row],[PRECIO]]</f>
        <v>0</v>
      </c>
      <c r="Q450" s="2">
        <f>+Tabla3239[[#This Row],[BALANCE INICIAL2]]+Tabla3239[[#This Row],[ENTRADAS3]]-Tabla3239[[#This Row],[SALIDAS4]]</f>
        <v>13347.46</v>
      </c>
    </row>
    <row r="451" spans="1:17">
      <c r="A451" s="39" t="s">
        <v>59</v>
      </c>
      <c r="B451" s="40" t="s">
        <v>880</v>
      </c>
      <c r="C451" s="52" t="s">
        <v>107</v>
      </c>
      <c r="D451" t="s">
        <v>725</v>
      </c>
      <c r="F451" s="55" t="s">
        <v>1345</v>
      </c>
      <c r="G451" s="55"/>
      <c r="H451" s="9" t="s">
        <v>820</v>
      </c>
      <c r="I451">
        <v>1</v>
      </c>
      <c r="J451">
        <v>0</v>
      </c>
      <c r="K451" s="34">
        <v>0</v>
      </c>
      <c r="L451">
        <f>+Tabla3239[[#This Row],[BALANCE INICIAL]]+Tabla3239[[#This Row],[ENTRADAS]]-Tabla3239[[#This Row],[SALIDAS]]</f>
        <v>1</v>
      </c>
      <c r="M451" s="2">
        <v>949</v>
      </c>
      <c r="N451" s="2">
        <f>+Tabla3239[[#This Row],[BALANCE INICIAL]]*Tabla3239[[#This Row],[PRECIO]]</f>
        <v>949</v>
      </c>
      <c r="O451" s="2">
        <f>+Tabla3239[[#This Row],[ENTRADAS]]*Tabla3239[[#This Row],[PRECIO]]</f>
        <v>0</v>
      </c>
      <c r="P451" s="2">
        <f>+Tabla3239[[#This Row],[SALIDAS]]*Tabla3239[[#This Row],[PRECIO]]</f>
        <v>0</v>
      </c>
      <c r="Q451" s="2">
        <f>+Tabla3239[[#This Row],[BALANCE INICIAL2]]+Tabla3239[[#This Row],[ENTRADAS3]]-Tabla3239[[#This Row],[SALIDAS4]]</f>
        <v>949</v>
      </c>
    </row>
    <row r="452" spans="1:17">
      <c r="A452" s="39" t="s">
        <v>28</v>
      </c>
      <c r="B452" s="40" t="s">
        <v>884</v>
      </c>
      <c r="C452" s="52" t="s">
        <v>74</v>
      </c>
      <c r="D452" t="s">
        <v>1599</v>
      </c>
      <c r="F452" s="55" t="s">
        <v>1345</v>
      </c>
      <c r="G452" s="55"/>
      <c r="H452" s="9" t="s">
        <v>820</v>
      </c>
      <c r="I452">
        <v>360</v>
      </c>
      <c r="J452">
        <v>0</v>
      </c>
      <c r="K452" s="34">
        <v>0</v>
      </c>
      <c r="L452">
        <f>+Tabla3239[[#This Row],[BALANCE INICIAL]]+Tabla3239[[#This Row],[ENTRADAS]]-Tabla3239[[#This Row],[SALIDAS]]</f>
        <v>360</v>
      </c>
      <c r="M452" s="2">
        <v>26</v>
      </c>
      <c r="N452" s="2">
        <f>+Tabla3239[[#This Row],[BALANCE INICIAL]]*Tabla3239[[#This Row],[PRECIO]]</f>
        <v>9360</v>
      </c>
      <c r="O452" s="2">
        <f>+Tabla3239[[#This Row],[ENTRADAS]]*Tabla3239[[#This Row],[PRECIO]]</f>
        <v>0</v>
      </c>
      <c r="P452" s="2">
        <f>+Tabla3239[[#This Row],[SALIDAS]]*Tabla3239[[#This Row],[PRECIO]]</f>
        <v>0</v>
      </c>
      <c r="Q452" s="2">
        <f>+Tabla3239[[#This Row],[BALANCE INICIAL2]]+Tabla3239[[#This Row],[ENTRADAS3]]-Tabla3239[[#This Row],[SALIDAS4]]</f>
        <v>9360</v>
      </c>
    </row>
    <row r="453" spans="1:17">
      <c r="A453" s="39" t="s">
        <v>1141</v>
      </c>
      <c r="B453" s="40" t="s">
        <v>1142</v>
      </c>
      <c r="C453" s="52" t="s">
        <v>1143</v>
      </c>
      <c r="D453" t="s">
        <v>1232</v>
      </c>
      <c r="F453" s="55" t="s">
        <v>1345</v>
      </c>
      <c r="G453" s="55"/>
      <c r="H453" s="9" t="s">
        <v>820</v>
      </c>
      <c r="I453">
        <v>20</v>
      </c>
      <c r="J453">
        <v>0</v>
      </c>
      <c r="K453" s="34">
        <v>12</v>
      </c>
      <c r="L453">
        <f>+Tabla3239[[#This Row],[BALANCE INICIAL]]+Tabla3239[[#This Row],[ENTRADAS]]-Tabla3239[[#This Row],[SALIDAS]]</f>
        <v>8</v>
      </c>
      <c r="M453" s="2">
        <v>86.78</v>
      </c>
      <c r="N453" s="2">
        <f>+Tabla3239[[#This Row],[BALANCE INICIAL]]*Tabla3239[[#This Row],[PRECIO]]</f>
        <v>1735.6</v>
      </c>
      <c r="O453" s="2">
        <f>+Tabla3239[[#This Row],[ENTRADAS]]*Tabla3239[[#This Row],[PRECIO]]</f>
        <v>0</v>
      </c>
      <c r="P453" s="2">
        <f>+Tabla3239[[#This Row],[SALIDAS]]*Tabla3239[[#This Row],[PRECIO]]</f>
        <v>1041.3600000000001</v>
      </c>
      <c r="Q453" s="2">
        <f>+Tabla3239[[#This Row],[BALANCE INICIAL2]]+Tabla3239[[#This Row],[ENTRADAS3]]-Tabla3239[[#This Row],[SALIDAS4]]</f>
        <v>694.23999999999978</v>
      </c>
    </row>
    <row r="454" spans="1:17">
      <c r="A454" s="39" t="s">
        <v>59</v>
      </c>
      <c r="B454" s="40" t="s">
        <v>880</v>
      </c>
      <c r="C454" s="52" t="s">
        <v>107</v>
      </c>
      <c r="D454" t="s">
        <v>726</v>
      </c>
      <c r="F454" s="55" t="s">
        <v>1345</v>
      </c>
      <c r="G454" s="55"/>
      <c r="H454" s="9" t="s">
        <v>820</v>
      </c>
      <c r="I454">
        <v>3</v>
      </c>
      <c r="J454">
        <v>0</v>
      </c>
      <c r="K454" s="34">
        <v>0</v>
      </c>
      <c r="L454">
        <f>+Tabla3239[[#This Row],[BALANCE INICIAL]]+Tabla3239[[#This Row],[ENTRADAS]]-Tabla3239[[#This Row],[SALIDAS]]</f>
        <v>3</v>
      </c>
      <c r="M454" s="2">
        <v>2000</v>
      </c>
      <c r="N454" s="2">
        <f>+Tabla3239[[#This Row],[BALANCE INICIAL]]*Tabla3239[[#This Row],[PRECIO]]</f>
        <v>6000</v>
      </c>
      <c r="O454" s="2">
        <f>+Tabla3239[[#This Row],[ENTRADAS]]*Tabla3239[[#This Row],[PRECIO]]</f>
        <v>0</v>
      </c>
      <c r="P454" s="2">
        <f>+Tabla3239[[#This Row],[SALIDAS]]*Tabla3239[[#This Row],[PRECIO]]</f>
        <v>0</v>
      </c>
      <c r="Q454" s="2">
        <f>+Tabla3239[[#This Row],[BALANCE INICIAL2]]+Tabla3239[[#This Row],[ENTRADAS3]]-Tabla3239[[#This Row],[SALIDAS4]]</f>
        <v>6000</v>
      </c>
    </row>
    <row r="455" spans="1:17">
      <c r="A455" s="39" t="s">
        <v>59</v>
      </c>
      <c r="B455" s="40" t="s">
        <v>880</v>
      </c>
      <c r="C455" s="52" t="s">
        <v>107</v>
      </c>
      <c r="D455" t="s">
        <v>727</v>
      </c>
      <c r="F455" s="55" t="s">
        <v>1345</v>
      </c>
      <c r="G455" s="55"/>
      <c r="H455" s="9" t="s">
        <v>820</v>
      </c>
      <c r="I455">
        <v>4</v>
      </c>
      <c r="J455">
        <v>0</v>
      </c>
      <c r="K455" s="34">
        <v>0</v>
      </c>
      <c r="L455">
        <f>+Tabla3239[[#This Row],[BALANCE INICIAL]]+Tabla3239[[#This Row],[ENTRADAS]]-Tabla3239[[#This Row],[SALIDAS]]</f>
        <v>4</v>
      </c>
      <c r="M455" s="2">
        <v>275</v>
      </c>
      <c r="N455" s="2">
        <f>+Tabla3239[[#This Row],[BALANCE INICIAL]]*Tabla3239[[#This Row],[PRECIO]]</f>
        <v>1100</v>
      </c>
      <c r="O455" s="2">
        <f>+Tabla3239[[#This Row],[ENTRADAS]]*Tabla3239[[#This Row],[PRECIO]]</f>
        <v>0</v>
      </c>
      <c r="P455" s="2">
        <f>+Tabla3239[[#This Row],[SALIDAS]]*Tabla3239[[#This Row],[PRECIO]]</f>
        <v>0</v>
      </c>
      <c r="Q455" s="2">
        <f>+Tabla3239[[#This Row],[BALANCE INICIAL2]]+Tabla3239[[#This Row],[ENTRADAS3]]-Tabla3239[[#This Row],[SALIDAS4]]</f>
        <v>1100</v>
      </c>
    </row>
    <row r="456" spans="1:17">
      <c r="A456" s="39" t="s">
        <v>59</v>
      </c>
      <c r="B456" s="40" t="s">
        <v>880</v>
      </c>
      <c r="C456" s="52" t="s">
        <v>107</v>
      </c>
      <c r="D456" t="s">
        <v>728</v>
      </c>
      <c r="F456" s="55" t="s">
        <v>1345</v>
      </c>
      <c r="G456" s="55"/>
      <c r="H456" s="9" t="s">
        <v>820</v>
      </c>
      <c r="I456">
        <v>3</v>
      </c>
      <c r="J456">
        <v>0</v>
      </c>
      <c r="K456" s="34">
        <v>0</v>
      </c>
      <c r="L456">
        <f>+Tabla3239[[#This Row],[BALANCE INICIAL]]+Tabla3239[[#This Row],[ENTRADAS]]-Tabla3239[[#This Row],[SALIDAS]]</f>
        <v>3</v>
      </c>
      <c r="M456" s="2">
        <v>850</v>
      </c>
      <c r="N456" s="2">
        <f>+Tabla3239[[#This Row],[BALANCE INICIAL]]*Tabla3239[[#This Row],[PRECIO]]</f>
        <v>2550</v>
      </c>
      <c r="O456" s="2">
        <f>+Tabla3239[[#This Row],[ENTRADAS]]*Tabla3239[[#This Row],[PRECIO]]</f>
        <v>0</v>
      </c>
      <c r="P456" s="2">
        <f>+Tabla3239[[#This Row],[SALIDAS]]*Tabla3239[[#This Row],[PRECIO]]</f>
        <v>0</v>
      </c>
      <c r="Q456" s="2">
        <f>+Tabla3239[[#This Row],[BALANCE INICIAL2]]+Tabla3239[[#This Row],[ENTRADAS3]]-Tabla3239[[#This Row],[SALIDAS4]]</f>
        <v>2550</v>
      </c>
    </row>
    <row r="457" spans="1:17">
      <c r="A457" s="39" t="s">
        <v>59</v>
      </c>
      <c r="B457" s="40" t="s">
        <v>880</v>
      </c>
      <c r="C457" s="52" t="s">
        <v>107</v>
      </c>
      <c r="D457" t="s">
        <v>729</v>
      </c>
      <c r="F457" s="55" t="s">
        <v>1345</v>
      </c>
      <c r="G457" s="55"/>
      <c r="H457" s="9" t="s">
        <v>820</v>
      </c>
      <c r="I457">
        <v>1</v>
      </c>
      <c r="J457">
        <v>0</v>
      </c>
      <c r="K457" s="34">
        <v>0</v>
      </c>
      <c r="L457">
        <f>+Tabla3239[[#This Row],[BALANCE INICIAL]]+Tabla3239[[#This Row],[ENTRADAS]]-Tabla3239[[#This Row],[SALIDAS]]</f>
        <v>1</v>
      </c>
      <c r="M457" s="2">
        <v>700</v>
      </c>
      <c r="N457" s="2">
        <f>+Tabla3239[[#This Row],[BALANCE INICIAL]]*Tabla3239[[#This Row],[PRECIO]]</f>
        <v>700</v>
      </c>
      <c r="O457" s="2">
        <f>+Tabla3239[[#This Row],[ENTRADAS]]*Tabla3239[[#This Row],[PRECIO]]</f>
        <v>0</v>
      </c>
      <c r="P457" s="2">
        <f>+Tabla3239[[#This Row],[SALIDAS]]*Tabla3239[[#This Row],[PRECIO]]</f>
        <v>0</v>
      </c>
      <c r="Q457" s="2">
        <f>+Tabla3239[[#This Row],[BALANCE INICIAL2]]+Tabla3239[[#This Row],[ENTRADAS3]]-Tabla3239[[#This Row],[SALIDAS4]]</f>
        <v>700</v>
      </c>
    </row>
    <row r="458" spans="1:17">
      <c r="A458" s="39" t="s">
        <v>59</v>
      </c>
      <c r="B458" s="40" t="s">
        <v>880</v>
      </c>
      <c r="C458" s="52" t="s">
        <v>107</v>
      </c>
      <c r="D458" t="s">
        <v>730</v>
      </c>
      <c r="F458" s="55" t="s">
        <v>1345</v>
      </c>
      <c r="G458" s="55"/>
      <c r="H458" s="9" t="s">
        <v>820</v>
      </c>
      <c r="I458">
        <v>6</v>
      </c>
      <c r="J458">
        <v>0</v>
      </c>
      <c r="K458" s="34">
        <v>0</v>
      </c>
      <c r="L458">
        <f>+Tabla3239[[#This Row],[BALANCE INICIAL]]+Tabla3239[[#This Row],[ENTRADAS]]-Tabla3239[[#This Row],[SALIDAS]]</f>
        <v>6</v>
      </c>
      <c r="M458" s="2">
        <v>450</v>
      </c>
      <c r="N458" s="2">
        <f>+Tabla3239[[#This Row],[BALANCE INICIAL]]*Tabla3239[[#This Row],[PRECIO]]</f>
        <v>2700</v>
      </c>
      <c r="O458" s="2">
        <f>+Tabla3239[[#This Row],[ENTRADAS]]*Tabla3239[[#This Row],[PRECIO]]</f>
        <v>0</v>
      </c>
      <c r="P458" s="2">
        <f>+Tabla3239[[#This Row],[SALIDAS]]*Tabla3239[[#This Row],[PRECIO]]</f>
        <v>0</v>
      </c>
      <c r="Q458" s="2">
        <f>+Tabla3239[[#This Row],[BALANCE INICIAL2]]+Tabla3239[[#This Row],[ENTRADAS3]]-Tabla3239[[#This Row],[SALIDAS4]]</f>
        <v>2700</v>
      </c>
    </row>
    <row r="459" spans="1:17">
      <c r="A459" s="39" t="s">
        <v>59</v>
      </c>
      <c r="B459" s="40" t="s">
        <v>880</v>
      </c>
      <c r="C459" s="52" t="s">
        <v>107</v>
      </c>
      <c r="D459" t="s">
        <v>731</v>
      </c>
      <c r="F459" s="55" t="s">
        <v>1345</v>
      </c>
      <c r="G459" s="55"/>
      <c r="H459" s="9" t="s">
        <v>820</v>
      </c>
      <c r="I459">
        <v>9</v>
      </c>
      <c r="J459">
        <v>0</v>
      </c>
      <c r="K459" s="34">
        <v>0</v>
      </c>
      <c r="L459">
        <f>+Tabla3239[[#This Row],[BALANCE INICIAL]]+Tabla3239[[#This Row],[ENTRADAS]]-Tabla3239[[#This Row],[SALIDAS]]</f>
        <v>9</v>
      </c>
      <c r="M459" s="2">
        <v>800</v>
      </c>
      <c r="N459" s="2">
        <f>+Tabla3239[[#This Row],[BALANCE INICIAL]]*Tabla3239[[#This Row],[PRECIO]]</f>
        <v>7200</v>
      </c>
      <c r="O459" s="2">
        <f>+Tabla3239[[#This Row],[ENTRADAS]]*Tabla3239[[#This Row],[PRECIO]]</f>
        <v>0</v>
      </c>
      <c r="P459" s="2">
        <f>+Tabla3239[[#This Row],[SALIDAS]]*Tabla3239[[#This Row],[PRECIO]]</f>
        <v>0</v>
      </c>
      <c r="Q459" s="2">
        <f>+Tabla3239[[#This Row],[BALANCE INICIAL2]]+Tabla3239[[#This Row],[ENTRADAS3]]-Tabla3239[[#This Row],[SALIDAS4]]</f>
        <v>7200</v>
      </c>
    </row>
    <row r="460" spans="1:17">
      <c r="A460" s="39" t="s">
        <v>59</v>
      </c>
      <c r="B460" s="40" t="s">
        <v>880</v>
      </c>
      <c r="C460" s="52" t="s">
        <v>107</v>
      </c>
      <c r="D460" t="s">
        <v>732</v>
      </c>
      <c r="F460" s="55" t="s">
        <v>1345</v>
      </c>
      <c r="G460" s="55"/>
      <c r="H460" s="9" t="s">
        <v>834</v>
      </c>
      <c r="I460">
        <v>2</v>
      </c>
      <c r="J460">
        <v>0</v>
      </c>
      <c r="K460" s="34">
        <v>0</v>
      </c>
      <c r="L460">
        <f>+Tabla3239[[#This Row],[BALANCE INICIAL]]+Tabla3239[[#This Row],[ENTRADAS]]-Tabla3239[[#This Row],[SALIDAS]]</f>
        <v>2</v>
      </c>
      <c r="M460" s="2">
        <v>750</v>
      </c>
      <c r="N460" s="2">
        <f>+Tabla3239[[#This Row],[BALANCE INICIAL]]*Tabla3239[[#This Row],[PRECIO]]</f>
        <v>1500</v>
      </c>
      <c r="O460" s="2">
        <f>+Tabla3239[[#This Row],[ENTRADAS]]*Tabla3239[[#This Row],[PRECIO]]</f>
        <v>0</v>
      </c>
      <c r="P460" s="2">
        <f>+Tabla3239[[#This Row],[SALIDAS]]*Tabla3239[[#This Row],[PRECIO]]</f>
        <v>0</v>
      </c>
      <c r="Q460" s="2">
        <f>+Tabla3239[[#This Row],[BALANCE INICIAL2]]+Tabla3239[[#This Row],[ENTRADAS3]]-Tabla3239[[#This Row],[SALIDAS4]]</f>
        <v>1500</v>
      </c>
    </row>
    <row r="461" spans="1:17">
      <c r="A461" s="39" t="s">
        <v>59</v>
      </c>
      <c r="B461" s="40" t="s">
        <v>880</v>
      </c>
      <c r="C461" s="52" t="s">
        <v>107</v>
      </c>
      <c r="D461" t="s">
        <v>733</v>
      </c>
      <c r="F461" s="55" t="s">
        <v>1345</v>
      </c>
      <c r="G461" s="55"/>
      <c r="H461" s="9" t="s">
        <v>820</v>
      </c>
      <c r="I461">
        <v>11</v>
      </c>
      <c r="J461">
        <v>0</v>
      </c>
      <c r="K461" s="34">
        <v>0</v>
      </c>
      <c r="L461">
        <f>+Tabla3239[[#This Row],[BALANCE INICIAL]]+Tabla3239[[#This Row],[ENTRADAS]]-Tabla3239[[#This Row],[SALIDAS]]</f>
        <v>11</v>
      </c>
      <c r="M461" s="2">
        <v>850</v>
      </c>
      <c r="N461" s="2">
        <f>+Tabla3239[[#This Row],[BALANCE INICIAL]]*Tabla3239[[#This Row],[PRECIO]]</f>
        <v>9350</v>
      </c>
      <c r="O461" s="2">
        <f>+Tabla3239[[#This Row],[ENTRADAS]]*Tabla3239[[#This Row],[PRECIO]]</f>
        <v>0</v>
      </c>
      <c r="P461" s="2">
        <f>+Tabla3239[[#This Row],[SALIDAS]]*Tabla3239[[#This Row],[PRECIO]]</f>
        <v>0</v>
      </c>
      <c r="Q461" s="2">
        <f>+Tabla3239[[#This Row],[BALANCE INICIAL2]]+Tabla3239[[#This Row],[ENTRADAS3]]-Tabla3239[[#This Row],[SALIDAS4]]</f>
        <v>9350</v>
      </c>
    </row>
    <row r="462" spans="1:17">
      <c r="A462" s="39" t="s">
        <v>59</v>
      </c>
      <c r="B462" s="40" t="s">
        <v>880</v>
      </c>
      <c r="C462" s="52" t="s">
        <v>107</v>
      </c>
      <c r="D462" t="s">
        <v>734</v>
      </c>
      <c r="F462" s="55" t="s">
        <v>1345</v>
      </c>
      <c r="G462" s="55"/>
      <c r="H462" s="9" t="s">
        <v>820</v>
      </c>
      <c r="I462">
        <v>2</v>
      </c>
      <c r="J462">
        <v>0</v>
      </c>
      <c r="K462" s="34">
        <v>0</v>
      </c>
      <c r="L462">
        <f>+Tabla3239[[#This Row],[BALANCE INICIAL]]+Tabla3239[[#This Row],[ENTRADAS]]-Tabla3239[[#This Row],[SALIDAS]]</f>
        <v>2</v>
      </c>
      <c r="M462" s="2">
        <v>1050</v>
      </c>
      <c r="N462" s="2">
        <f>+Tabla3239[[#This Row],[BALANCE INICIAL]]*Tabla3239[[#This Row],[PRECIO]]</f>
        <v>2100</v>
      </c>
      <c r="O462" s="2">
        <f>+Tabla3239[[#This Row],[ENTRADAS]]*Tabla3239[[#This Row],[PRECIO]]</f>
        <v>0</v>
      </c>
      <c r="P462" s="2">
        <f>+Tabla3239[[#This Row],[SALIDAS]]*Tabla3239[[#This Row],[PRECIO]]</f>
        <v>0</v>
      </c>
      <c r="Q462" s="2">
        <f>+Tabla3239[[#This Row],[BALANCE INICIAL2]]+Tabla3239[[#This Row],[ENTRADAS3]]-Tabla3239[[#This Row],[SALIDAS4]]</f>
        <v>2100</v>
      </c>
    </row>
    <row r="463" spans="1:17">
      <c r="A463" s="39" t="s">
        <v>59</v>
      </c>
      <c r="B463" s="40" t="s">
        <v>880</v>
      </c>
      <c r="C463" s="52" t="s">
        <v>107</v>
      </c>
      <c r="D463" t="s">
        <v>735</v>
      </c>
      <c r="F463" s="55" t="s">
        <v>1345</v>
      </c>
      <c r="G463" s="55"/>
      <c r="H463" s="9" t="s">
        <v>820</v>
      </c>
      <c r="I463">
        <v>1</v>
      </c>
      <c r="J463">
        <v>0</v>
      </c>
      <c r="K463" s="34">
        <v>0</v>
      </c>
      <c r="L463">
        <f>+Tabla3239[[#This Row],[BALANCE INICIAL]]+Tabla3239[[#This Row],[ENTRADAS]]-Tabla3239[[#This Row],[SALIDAS]]</f>
        <v>1</v>
      </c>
      <c r="M463" s="2">
        <v>1250</v>
      </c>
      <c r="N463" s="2">
        <f>+Tabla3239[[#This Row],[BALANCE INICIAL]]*Tabla3239[[#This Row],[PRECIO]]</f>
        <v>1250</v>
      </c>
      <c r="O463" s="2">
        <f>+Tabla3239[[#This Row],[ENTRADAS]]*Tabla3239[[#This Row],[PRECIO]]</f>
        <v>0</v>
      </c>
      <c r="P463" s="2">
        <f>+Tabla3239[[#This Row],[SALIDAS]]*Tabla3239[[#This Row],[PRECIO]]</f>
        <v>0</v>
      </c>
      <c r="Q463" s="2">
        <f>+Tabla3239[[#This Row],[BALANCE INICIAL2]]+Tabla3239[[#This Row],[ENTRADAS3]]-Tabla3239[[#This Row],[SALIDAS4]]</f>
        <v>1250</v>
      </c>
    </row>
    <row r="464" spans="1:17">
      <c r="A464" s="39" t="s">
        <v>59</v>
      </c>
      <c r="B464" s="40" t="s">
        <v>880</v>
      </c>
      <c r="C464" s="52" t="s">
        <v>107</v>
      </c>
      <c r="D464" t="s">
        <v>736</v>
      </c>
      <c r="F464" s="55" t="s">
        <v>1345</v>
      </c>
      <c r="G464" s="55"/>
      <c r="H464" s="9" t="s">
        <v>820</v>
      </c>
      <c r="I464">
        <v>23</v>
      </c>
      <c r="J464">
        <v>0</v>
      </c>
      <c r="K464" s="34">
        <v>0</v>
      </c>
      <c r="L464">
        <f>+Tabla3239[[#This Row],[BALANCE INICIAL]]+Tabla3239[[#This Row],[ENTRADAS]]-Tabla3239[[#This Row],[SALIDAS]]</f>
        <v>23</v>
      </c>
      <c r="M464" s="2">
        <v>950.3</v>
      </c>
      <c r="N464" s="2">
        <f>+Tabla3239[[#This Row],[BALANCE INICIAL]]*Tabla3239[[#This Row],[PRECIO]]</f>
        <v>21856.899999999998</v>
      </c>
      <c r="O464" s="2">
        <f>+Tabla3239[[#This Row],[ENTRADAS]]*Tabla3239[[#This Row],[PRECIO]]</f>
        <v>0</v>
      </c>
      <c r="P464" s="2">
        <f>+Tabla3239[[#This Row],[SALIDAS]]*Tabla3239[[#This Row],[PRECIO]]</f>
        <v>0</v>
      </c>
      <c r="Q464" s="2">
        <f>+Tabla3239[[#This Row],[BALANCE INICIAL2]]+Tabla3239[[#This Row],[ENTRADAS3]]-Tabla3239[[#This Row],[SALIDAS4]]</f>
        <v>21856.899999999998</v>
      </c>
    </row>
    <row r="465" spans="1:17">
      <c r="A465" s="39" t="s">
        <v>59</v>
      </c>
      <c r="B465" s="40" t="s">
        <v>880</v>
      </c>
      <c r="C465" s="52" t="s">
        <v>107</v>
      </c>
      <c r="D465" t="s">
        <v>737</v>
      </c>
      <c r="F465" s="55" t="s">
        <v>1345</v>
      </c>
      <c r="G465" s="55"/>
      <c r="H465" s="9" t="s">
        <v>820</v>
      </c>
      <c r="I465">
        <v>5</v>
      </c>
      <c r="J465">
        <v>0</v>
      </c>
      <c r="K465" s="34">
        <v>0</v>
      </c>
      <c r="L465">
        <f>+Tabla3239[[#This Row],[BALANCE INICIAL]]+Tabla3239[[#This Row],[ENTRADAS]]-Tabla3239[[#This Row],[SALIDAS]]</f>
        <v>5</v>
      </c>
      <c r="M465" s="2">
        <v>650.5</v>
      </c>
      <c r="N465" s="2">
        <f>+Tabla3239[[#This Row],[BALANCE INICIAL]]*Tabla3239[[#This Row],[PRECIO]]</f>
        <v>3252.5</v>
      </c>
      <c r="O465" s="2">
        <f>+Tabla3239[[#This Row],[ENTRADAS]]*Tabla3239[[#This Row],[PRECIO]]</f>
        <v>0</v>
      </c>
      <c r="P465" s="2">
        <f>+Tabla3239[[#This Row],[SALIDAS]]*Tabla3239[[#This Row],[PRECIO]]</f>
        <v>0</v>
      </c>
      <c r="Q465" s="2">
        <f>+Tabla3239[[#This Row],[BALANCE INICIAL2]]+Tabla3239[[#This Row],[ENTRADAS3]]-Tabla3239[[#This Row],[SALIDAS4]]</f>
        <v>3252.5</v>
      </c>
    </row>
    <row r="466" spans="1:17">
      <c r="A466" s="39" t="s">
        <v>59</v>
      </c>
      <c r="B466" s="40" t="s">
        <v>880</v>
      </c>
      <c r="C466" s="52" t="s">
        <v>107</v>
      </c>
      <c r="D466" t="s">
        <v>738</v>
      </c>
      <c r="F466" s="55" t="s">
        <v>1345</v>
      </c>
      <c r="G466" s="55"/>
      <c r="H466" s="9" t="s">
        <v>820</v>
      </c>
      <c r="I466">
        <v>8</v>
      </c>
      <c r="J466">
        <v>0</v>
      </c>
      <c r="K466" s="34">
        <v>0</v>
      </c>
      <c r="L466">
        <f>+Tabla3239[[#This Row],[BALANCE INICIAL]]+Tabla3239[[#This Row],[ENTRADAS]]-Tabla3239[[#This Row],[SALIDAS]]</f>
        <v>8</v>
      </c>
      <c r="M466" s="2">
        <v>1350</v>
      </c>
      <c r="N466" s="2">
        <f>+Tabla3239[[#This Row],[BALANCE INICIAL]]*Tabla3239[[#This Row],[PRECIO]]</f>
        <v>10800</v>
      </c>
      <c r="O466" s="2">
        <f>+Tabla3239[[#This Row],[ENTRADAS]]*Tabla3239[[#This Row],[PRECIO]]</f>
        <v>0</v>
      </c>
      <c r="P466" s="2">
        <f>+Tabla3239[[#This Row],[SALIDAS]]*Tabla3239[[#This Row],[PRECIO]]</f>
        <v>0</v>
      </c>
      <c r="Q466" s="2">
        <f>+Tabla3239[[#This Row],[BALANCE INICIAL2]]+Tabla3239[[#This Row],[ENTRADAS3]]-Tabla3239[[#This Row],[SALIDAS4]]</f>
        <v>10800</v>
      </c>
    </row>
    <row r="467" spans="1:17">
      <c r="A467" s="39" t="s">
        <v>59</v>
      </c>
      <c r="B467" s="40" t="s">
        <v>880</v>
      </c>
      <c r="C467" s="52" t="s">
        <v>107</v>
      </c>
      <c r="D467" t="s">
        <v>739</v>
      </c>
      <c r="F467" s="55" t="s">
        <v>1345</v>
      </c>
      <c r="G467" s="55"/>
      <c r="H467" s="9" t="s">
        <v>820</v>
      </c>
      <c r="I467">
        <v>1</v>
      </c>
      <c r="J467">
        <v>0</v>
      </c>
      <c r="K467" s="34">
        <v>0</v>
      </c>
      <c r="L467">
        <f>+Tabla3239[[#This Row],[BALANCE INICIAL]]+Tabla3239[[#This Row],[ENTRADAS]]-Tabla3239[[#This Row],[SALIDAS]]</f>
        <v>1</v>
      </c>
      <c r="M467" s="2">
        <v>540</v>
      </c>
      <c r="N467" s="2">
        <f>+Tabla3239[[#This Row],[BALANCE INICIAL]]*Tabla3239[[#This Row],[PRECIO]]</f>
        <v>540</v>
      </c>
      <c r="O467" s="2">
        <f>+Tabla3239[[#This Row],[ENTRADAS]]*Tabla3239[[#This Row],[PRECIO]]</f>
        <v>0</v>
      </c>
      <c r="P467" s="2">
        <f>+Tabla3239[[#This Row],[SALIDAS]]*Tabla3239[[#This Row],[PRECIO]]</f>
        <v>0</v>
      </c>
      <c r="Q467" s="2">
        <f>+Tabla3239[[#This Row],[BALANCE INICIAL2]]+Tabla3239[[#This Row],[ENTRADAS3]]-Tabla3239[[#This Row],[SALIDAS4]]</f>
        <v>540</v>
      </c>
    </row>
    <row r="468" spans="1:17">
      <c r="A468" s="39" t="s">
        <v>59</v>
      </c>
      <c r="B468" s="40" t="s">
        <v>880</v>
      </c>
      <c r="C468" s="52" t="s">
        <v>107</v>
      </c>
      <c r="D468" t="s">
        <v>740</v>
      </c>
      <c r="F468" s="55" t="s">
        <v>1345</v>
      </c>
      <c r="G468" s="55"/>
      <c r="H468" s="9" t="s">
        <v>820</v>
      </c>
      <c r="I468">
        <v>4</v>
      </c>
      <c r="J468">
        <v>0</v>
      </c>
      <c r="K468" s="34">
        <v>0</v>
      </c>
      <c r="L468">
        <f>+Tabla3239[[#This Row],[BALANCE INICIAL]]+Tabla3239[[#This Row],[ENTRADAS]]-Tabla3239[[#This Row],[SALIDAS]]</f>
        <v>4</v>
      </c>
      <c r="M468" s="2">
        <v>650</v>
      </c>
      <c r="N468" s="2">
        <f>+Tabla3239[[#This Row],[BALANCE INICIAL]]*Tabla3239[[#This Row],[PRECIO]]</f>
        <v>2600</v>
      </c>
      <c r="O468" s="2">
        <f>+Tabla3239[[#This Row],[ENTRADAS]]*Tabla3239[[#This Row],[PRECIO]]</f>
        <v>0</v>
      </c>
      <c r="P468" s="2">
        <f>+Tabla3239[[#This Row],[SALIDAS]]*Tabla3239[[#This Row],[PRECIO]]</f>
        <v>0</v>
      </c>
      <c r="Q468" s="2">
        <f>+Tabla3239[[#This Row],[BALANCE INICIAL2]]+Tabla3239[[#This Row],[ENTRADAS3]]-Tabla3239[[#This Row],[SALIDAS4]]</f>
        <v>2600</v>
      </c>
    </row>
    <row r="469" spans="1:17">
      <c r="A469" s="39" t="s">
        <v>59</v>
      </c>
      <c r="B469" s="40" t="s">
        <v>880</v>
      </c>
      <c r="C469" s="52" t="s">
        <v>107</v>
      </c>
      <c r="D469" t="s">
        <v>741</v>
      </c>
      <c r="F469" s="55" t="s">
        <v>1345</v>
      </c>
      <c r="G469" s="55"/>
      <c r="H469" s="9" t="s">
        <v>820</v>
      </c>
      <c r="I469">
        <v>1</v>
      </c>
      <c r="J469">
        <v>0</v>
      </c>
      <c r="K469" s="34">
        <v>0</v>
      </c>
      <c r="L469">
        <f>+Tabla3239[[#This Row],[BALANCE INICIAL]]+Tabla3239[[#This Row],[ENTRADAS]]-Tabla3239[[#This Row],[SALIDAS]]</f>
        <v>1</v>
      </c>
      <c r="M469" s="2">
        <v>750</v>
      </c>
      <c r="N469" s="2">
        <f>+Tabla3239[[#This Row],[BALANCE INICIAL]]*Tabla3239[[#This Row],[PRECIO]]</f>
        <v>750</v>
      </c>
      <c r="O469" s="2">
        <f>+Tabla3239[[#This Row],[ENTRADAS]]*Tabla3239[[#This Row],[PRECIO]]</f>
        <v>0</v>
      </c>
      <c r="P469" s="2">
        <f>+Tabla3239[[#This Row],[SALIDAS]]*Tabla3239[[#This Row],[PRECIO]]</f>
        <v>0</v>
      </c>
      <c r="Q469" s="2">
        <f>+Tabla3239[[#This Row],[BALANCE INICIAL2]]+Tabla3239[[#This Row],[ENTRADAS3]]-Tabla3239[[#This Row],[SALIDAS4]]</f>
        <v>750</v>
      </c>
    </row>
    <row r="470" spans="1:17">
      <c r="A470" s="39" t="s">
        <v>59</v>
      </c>
      <c r="B470" s="40" t="s">
        <v>880</v>
      </c>
      <c r="C470" s="52" t="s">
        <v>107</v>
      </c>
      <c r="D470" t="s">
        <v>742</v>
      </c>
      <c r="F470" s="55" t="s">
        <v>1345</v>
      </c>
      <c r="G470" s="55"/>
      <c r="H470" s="9" t="s">
        <v>820</v>
      </c>
      <c r="I470">
        <v>5</v>
      </c>
      <c r="J470">
        <v>0</v>
      </c>
      <c r="K470" s="34">
        <v>0</v>
      </c>
      <c r="L470">
        <f>+Tabla3239[[#This Row],[BALANCE INICIAL]]+Tabla3239[[#This Row],[ENTRADAS]]-Tabla3239[[#This Row],[SALIDAS]]</f>
        <v>5</v>
      </c>
      <c r="M470" s="2">
        <v>600</v>
      </c>
      <c r="N470" s="2">
        <f>+Tabla3239[[#This Row],[BALANCE INICIAL]]*Tabla3239[[#This Row],[PRECIO]]</f>
        <v>3000</v>
      </c>
      <c r="O470" s="2">
        <f>+Tabla3239[[#This Row],[ENTRADAS]]*Tabla3239[[#This Row],[PRECIO]]</f>
        <v>0</v>
      </c>
      <c r="P470" s="2">
        <f>+Tabla3239[[#This Row],[SALIDAS]]*Tabla3239[[#This Row],[PRECIO]]</f>
        <v>0</v>
      </c>
      <c r="Q470" s="2">
        <f>+Tabla3239[[#This Row],[BALANCE INICIAL2]]+Tabla3239[[#This Row],[ENTRADAS3]]-Tabla3239[[#This Row],[SALIDAS4]]</f>
        <v>3000</v>
      </c>
    </row>
    <row r="471" spans="1:17">
      <c r="A471" s="39" t="s">
        <v>59</v>
      </c>
      <c r="B471" s="40" t="s">
        <v>880</v>
      </c>
      <c r="C471" s="52" t="s">
        <v>107</v>
      </c>
      <c r="D471" t="s">
        <v>743</v>
      </c>
      <c r="F471" s="55" t="s">
        <v>1345</v>
      </c>
      <c r="G471" s="55"/>
      <c r="H471" s="9" t="s">
        <v>820</v>
      </c>
      <c r="I471">
        <v>1</v>
      </c>
      <c r="J471">
        <v>0</v>
      </c>
      <c r="K471" s="34">
        <v>0</v>
      </c>
      <c r="L471">
        <f>+Tabla3239[[#This Row],[BALANCE INICIAL]]+Tabla3239[[#This Row],[ENTRADAS]]-Tabla3239[[#This Row],[SALIDAS]]</f>
        <v>1</v>
      </c>
      <c r="M471" s="2">
        <v>450</v>
      </c>
      <c r="N471" s="2">
        <f>+Tabla3239[[#This Row],[BALANCE INICIAL]]*Tabla3239[[#This Row],[PRECIO]]</f>
        <v>450</v>
      </c>
      <c r="O471" s="2">
        <f>+Tabla3239[[#This Row],[ENTRADAS]]*Tabla3239[[#This Row],[PRECIO]]</f>
        <v>0</v>
      </c>
      <c r="P471" s="2">
        <f>+Tabla3239[[#This Row],[SALIDAS]]*Tabla3239[[#This Row],[PRECIO]]</f>
        <v>0</v>
      </c>
      <c r="Q471" s="2">
        <f>+Tabla3239[[#This Row],[BALANCE INICIAL2]]+Tabla3239[[#This Row],[ENTRADAS3]]-Tabla3239[[#This Row],[SALIDAS4]]</f>
        <v>450</v>
      </c>
    </row>
    <row r="472" spans="1:17">
      <c r="A472" s="39" t="s">
        <v>59</v>
      </c>
      <c r="B472" s="40" t="s">
        <v>880</v>
      </c>
      <c r="C472" s="52" t="s">
        <v>107</v>
      </c>
      <c r="D472" t="s">
        <v>744</v>
      </c>
      <c r="F472" s="55" t="s">
        <v>1345</v>
      </c>
      <c r="G472" s="55"/>
      <c r="H472" s="9" t="s">
        <v>820</v>
      </c>
      <c r="I472">
        <v>5</v>
      </c>
      <c r="J472">
        <v>0</v>
      </c>
      <c r="K472" s="34">
        <v>0</v>
      </c>
      <c r="L472">
        <f>+Tabla3239[[#This Row],[BALANCE INICIAL]]+Tabla3239[[#This Row],[ENTRADAS]]-Tabla3239[[#This Row],[SALIDAS]]</f>
        <v>5</v>
      </c>
      <c r="M472" s="2">
        <v>400</v>
      </c>
      <c r="N472" s="2">
        <f>+Tabla3239[[#This Row],[BALANCE INICIAL]]*Tabla3239[[#This Row],[PRECIO]]</f>
        <v>2000</v>
      </c>
      <c r="O472" s="2">
        <f>+Tabla3239[[#This Row],[ENTRADAS]]*Tabla3239[[#This Row],[PRECIO]]</f>
        <v>0</v>
      </c>
      <c r="P472" s="2">
        <f>+Tabla3239[[#This Row],[SALIDAS]]*Tabla3239[[#This Row],[PRECIO]]</f>
        <v>0</v>
      </c>
      <c r="Q472" s="2">
        <f>+Tabla3239[[#This Row],[BALANCE INICIAL2]]+Tabla3239[[#This Row],[ENTRADAS3]]-Tabla3239[[#This Row],[SALIDAS4]]</f>
        <v>2000</v>
      </c>
    </row>
    <row r="473" spans="1:17">
      <c r="A473" s="39" t="s">
        <v>59</v>
      </c>
      <c r="B473" s="40" t="s">
        <v>880</v>
      </c>
      <c r="C473" s="52" t="s">
        <v>107</v>
      </c>
      <c r="D473" t="s">
        <v>745</v>
      </c>
      <c r="F473" s="55" t="s">
        <v>1345</v>
      </c>
      <c r="G473" s="55"/>
      <c r="H473" s="9" t="s">
        <v>820</v>
      </c>
      <c r="I473">
        <v>6</v>
      </c>
      <c r="J473">
        <v>0</v>
      </c>
      <c r="K473" s="34">
        <v>0</v>
      </c>
      <c r="L473">
        <f>+Tabla3239[[#This Row],[BALANCE INICIAL]]+Tabla3239[[#This Row],[ENTRADAS]]-Tabla3239[[#This Row],[SALIDAS]]</f>
        <v>6</v>
      </c>
      <c r="M473" s="2">
        <v>575</v>
      </c>
      <c r="N473" s="2">
        <f>+Tabla3239[[#This Row],[BALANCE INICIAL]]*Tabla3239[[#This Row],[PRECIO]]</f>
        <v>3450</v>
      </c>
      <c r="O473" s="2">
        <f>+Tabla3239[[#This Row],[ENTRADAS]]*Tabla3239[[#This Row],[PRECIO]]</f>
        <v>0</v>
      </c>
      <c r="P473" s="2">
        <f>+Tabla3239[[#This Row],[SALIDAS]]*Tabla3239[[#This Row],[PRECIO]]</f>
        <v>0</v>
      </c>
      <c r="Q473" s="2">
        <f>+Tabla3239[[#This Row],[BALANCE INICIAL2]]+Tabla3239[[#This Row],[ENTRADAS3]]-Tabla3239[[#This Row],[SALIDAS4]]</f>
        <v>3450</v>
      </c>
    </row>
    <row r="474" spans="1:17">
      <c r="A474" s="39" t="s">
        <v>59</v>
      </c>
      <c r="B474" s="40" t="s">
        <v>880</v>
      </c>
      <c r="C474" s="52" t="s">
        <v>107</v>
      </c>
      <c r="D474" t="s">
        <v>746</v>
      </c>
      <c r="F474" s="55" t="s">
        <v>1345</v>
      </c>
      <c r="G474" s="55"/>
      <c r="H474" s="9" t="s">
        <v>820</v>
      </c>
      <c r="I474">
        <v>5</v>
      </c>
      <c r="J474">
        <v>0</v>
      </c>
      <c r="K474" s="34">
        <v>0</v>
      </c>
      <c r="L474">
        <f>+Tabla3239[[#This Row],[BALANCE INICIAL]]+Tabla3239[[#This Row],[ENTRADAS]]-Tabla3239[[#This Row],[SALIDAS]]</f>
        <v>5</v>
      </c>
      <c r="M474" s="2">
        <v>495</v>
      </c>
      <c r="N474" s="2">
        <f>+Tabla3239[[#This Row],[BALANCE INICIAL]]*Tabla3239[[#This Row],[PRECIO]]</f>
        <v>2475</v>
      </c>
      <c r="O474" s="2">
        <f>+Tabla3239[[#This Row],[ENTRADAS]]*Tabla3239[[#This Row],[PRECIO]]</f>
        <v>0</v>
      </c>
      <c r="P474" s="2">
        <f>+Tabla3239[[#This Row],[SALIDAS]]*Tabla3239[[#This Row],[PRECIO]]</f>
        <v>0</v>
      </c>
      <c r="Q474" s="2">
        <f>+Tabla3239[[#This Row],[BALANCE INICIAL2]]+Tabla3239[[#This Row],[ENTRADAS3]]-Tabla3239[[#This Row],[SALIDAS4]]</f>
        <v>2475</v>
      </c>
    </row>
    <row r="475" spans="1:17">
      <c r="A475" s="39" t="s">
        <v>59</v>
      </c>
      <c r="B475" s="40" t="s">
        <v>880</v>
      </c>
      <c r="C475" s="52" t="s">
        <v>107</v>
      </c>
      <c r="D475" t="s">
        <v>747</v>
      </c>
      <c r="F475" s="55" t="s">
        <v>1345</v>
      </c>
      <c r="G475" s="55"/>
      <c r="H475" s="9" t="s">
        <v>820</v>
      </c>
      <c r="I475">
        <v>6</v>
      </c>
      <c r="J475">
        <v>0</v>
      </c>
      <c r="K475" s="34">
        <v>0</v>
      </c>
      <c r="L475">
        <f>+Tabla3239[[#This Row],[BALANCE INICIAL]]+Tabla3239[[#This Row],[ENTRADAS]]-Tabla3239[[#This Row],[SALIDAS]]</f>
        <v>6</v>
      </c>
      <c r="M475" s="2">
        <v>450</v>
      </c>
      <c r="N475" s="2">
        <f>+Tabla3239[[#This Row],[BALANCE INICIAL]]*Tabla3239[[#This Row],[PRECIO]]</f>
        <v>2700</v>
      </c>
      <c r="O475" s="2">
        <f>+Tabla3239[[#This Row],[ENTRADAS]]*Tabla3239[[#This Row],[PRECIO]]</f>
        <v>0</v>
      </c>
      <c r="P475" s="2">
        <f>+Tabla3239[[#This Row],[SALIDAS]]*Tabla3239[[#This Row],[PRECIO]]</f>
        <v>0</v>
      </c>
      <c r="Q475" s="2">
        <f>+Tabla3239[[#This Row],[BALANCE INICIAL2]]+Tabla3239[[#This Row],[ENTRADAS3]]-Tabla3239[[#This Row],[SALIDAS4]]</f>
        <v>2700</v>
      </c>
    </row>
    <row r="476" spans="1:17">
      <c r="A476" s="39" t="s">
        <v>59</v>
      </c>
      <c r="B476" s="40" t="s">
        <v>880</v>
      </c>
      <c r="C476" s="52" t="s">
        <v>107</v>
      </c>
      <c r="D476" t="s">
        <v>748</v>
      </c>
      <c r="F476" s="55" t="s">
        <v>1345</v>
      </c>
      <c r="G476" s="55"/>
      <c r="H476" s="9" t="s">
        <v>820</v>
      </c>
      <c r="I476">
        <v>2</v>
      </c>
      <c r="J476">
        <v>0</v>
      </c>
      <c r="K476" s="34">
        <v>0</v>
      </c>
      <c r="L476">
        <f>+Tabla3239[[#This Row],[BALANCE INICIAL]]+Tabla3239[[#This Row],[ENTRADAS]]-Tabla3239[[#This Row],[SALIDAS]]</f>
        <v>2</v>
      </c>
      <c r="M476" s="2">
        <v>2144</v>
      </c>
      <c r="N476" s="2">
        <f>+Tabla3239[[#This Row],[BALANCE INICIAL]]*Tabla3239[[#This Row],[PRECIO]]</f>
        <v>4288</v>
      </c>
      <c r="O476" s="2">
        <f>+Tabla3239[[#This Row],[ENTRADAS]]*Tabla3239[[#This Row],[PRECIO]]</f>
        <v>0</v>
      </c>
      <c r="P476" s="2">
        <f>+Tabla3239[[#This Row],[SALIDAS]]*Tabla3239[[#This Row],[PRECIO]]</f>
        <v>0</v>
      </c>
      <c r="Q476" s="2">
        <f>+Tabla3239[[#This Row],[BALANCE INICIAL2]]+Tabla3239[[#This Row],[ENTRADAS3]]-Tabla3239[[#This Row],[SALIDAS4]]</f>
        <v>4288</v>
      </c>
    </row>
    <row r="477" spans="1:17">
      <c r="A477" s="39" t="s">
        <v>59</v>
      </c>
      <c r="B477" s="40" t="s">
        <v>880</v>
      </c>
      <c r="C477" s="52" t="s">
        <v>107</v>
      </c>
      <c r="D477" t="s">
        <v>749</v>
      </c>
      <c r="F477" s="55" t="s">
        <v>1345</v>
      </c>
      <c r="G477" s="55"/>
      <c r="H477" s="9" t="s">
        <v>820</v>
      </c>
      <c r="I477">
        <v>21</v>
      </c>
      <c r="J477">
        <v>0</v>
      </c>
      <c r="K477" s="34">
        <v>0</v>
      </c>
      <c r="L477">
        <f>+Tabla3239[[#This Row],[BALANCE INICIAL]]+Tabla3239[[#This Row],[ENTRADAS]]-Tabla3239[[#This Row],[SALIDAS]]</f>
        <v>21</v>
      </c>
      <c r="M477" s="2">
        <v>190</v>
      </c>
      <c r="N477" s="2">
        <f>+Tabla3239[[#This Row],[BALANCE INICIAL]]*Tabla3239[[#This Row],[PRECIO]]</f>
        <v>3990</v>
      </c>
      <c r="O477" s="2">
        <f>+Tabla3239[[#This Row],[ENTRADAS]]*Tabla3239[[#This Row],[PRECIO]]</f>
        <v>0</v>
      </c>
      <c r="P477" s="2">
        <f>+Tabla3239[[#This Row],[SALIDAS]]*Tabla3239[[#This Row],[PRECIO]]</f>
        <v>0</v>
      </c>
      <c r="Q477" s="2">
        <f>+Tabla3239[[#This Row],[BALANCE INICIAL2]]+Tabla3239[[#This Row],[ENTRADAS3]]-Tabla3239[[#This Row],[SALIDAS4]]</f>
        <v>3990</v>
      </c>
    </row>
    <row r="478" spans="1:17">
      <c r="A478" s="39" t="s">
        <v>59</v>
      </c>
      <c r="B478" s="40" t="s">
        <v>880</v>
      </c>
      <c r="C478" s="52" t="s">
        <v>107</v>
      </c>
      <c r="D478" t="s">
        <v>750</v>
      </c>
      <c r="F478" s="55" t="s">
        <v>1345</v>
      </c>
      <c r="G478" s="55"/>
      <c r="H478" s="9" t="s">
        <v>820</v>
      </c>
      <c r="I478">
        <v>3</v>
      </c>
      <c r="J478">
        <v>0</v>
      </c>
      <c r="K478" s="34">
        <v>0</v>
      </c>
      <c r="L478">
        <f>+Tabla3239[[#This Row],[BALANCE INICIAL]]+Tabla3239[[#This Row],[ENTRADAS]]-Tabla3239[[#This Row],[SALIDAS]]</f>
        <v>3</v>
      </c>
      <c r="M478" s="2">
        <v>350</v>
      </c>
      <c r="N478" s="2">
        <f>+Tabla3239[[#This Row],[BALANCE INICIAL]]*Tabla3239[[#This Row],[PRECIO]]</f>
        <v>1050</v>
      </c>
      <c r="O478" s="2">
        <f>+Tabla3239[[#This Row],[ENTRADAS]]*Tabla3239[[#This Row],[PRECIO]]</f>
        <v>0</v>
      </c>
      <c r="P478" s="2">
        <f>+Tabla3239[[#This Row],[SALIDAS]]*Tabla3239[[#This Row],[PRECIO]]</f>
        <v>0</v>
      </c>
      <c r="Q478" s="2">
        <f>+Tabla3239[[#This Row],[BALANCE INICIAL2]]+Tabla3239[[#This Row],[ENTRADAS3]]-Tabla3239[[#This Row],[SALIDAS4]]</f>
        <v>1050</v>
      </c>
    </row>
    <row r="479" spans="1:17">
      <c r="A479" s="39" t="s">
        <v>26</v>
      </c>
      <c r="B479" s="40" t="s">
        <v>887</v>
      </c>
      <c r="C479" s="52" t="s">
        <v>70</v>
      </c>
      <c r="D479" t="s">
        <v>1435</v>
      </c>
      <c r="F479" s="55" t="s">
        <v>1345</v>
      </c>
      <c r="G479" s="55"/>
      <c r="H479" s="9" t="s">
        <v>820</v>
      </c>
      <c r="I479">
        <v>4</v>
      </c>
      <c r="J479">
        <v>0</v>
      </c>
      <c r="K479" s="34">
        <v>0</v>
      </c>
      <c r="L479">
        <f>+Tabla3239[[#This Row],[BALANCE INICIAL]]+Tabla3239[[#This Row],[ENTRADAS]]-Tabla3239[[#This Row],[SALIDAS]]</f>
        <v>4</v>
      </c>
      <c r="M479" s="2">
        <v>1450</v>
      </c>
      <c r="N479" s="2">
        <f>+Tabla3239[[#This Row],[BALANCE INICIAL]]*Tabla3239[[#This Row],[PRECIO]]</f>
        <v>5800</v>
      </c>
      <c r="O479" s="2">
        <f>+Tabla3239[[#This Row],[ENTRADAS]]*Tabla3239[[#This Row],[PRECIO]]</f>
        <v>0</v>
      </c>
      <c r="P479" s="2">
        <f>+Tabla3239[[#This Row],[SALIDAS]]*Tabla3239[[#This Row],[PRECIO]]</f>
        <v>0</v>
      </c>
      <c r="Q479" s="2">
        <f>+Tabla3239[[#This Row],[BALANCE INICIAL2]]+Tabla3239[[#This Row],[ENTRADAS3]]-Tabla3239[[#This Row],[SALIDAS4]]</f>
        <v>5800</v>
      </c>
    </row>
    <row r="480" spans="1:17">
      <c r="A480" s="39" t="s">
        <v>26</v>
      </c>
      <c r="B480" s="40" t="s">
        <v>887</v>
      </c>
      <c r="C480" s="52" t="s">
        <v>70</v>
      </c>
      <c r="D480" t="s">
        <v>1041</v>
      </c>
      <c r="E480" t="s">
        <v>1048</v>
      </c>
      <c r="F480" s="55" t="s">
        <v>1345</v>
      </c>
      <c r="G480" s="55"/>
      <c r="H480" s="9" t="s">
        <v>820</v>
      </c>
      <c r="I480">
        <v>4</v>
      </c>
      <c r="J480">
        <v>0</v>
      </c>
      <c r="K480" s="34">
        <v>0</v>
      </c>
      <c r="L480">
        <f>+Tabla3239[[#This Row],[BALANCE INICIAL]]+Tabla3239[[#This Row],[ENTRADAS]]-Tabla3239[[#This Row],[SALIDAS]]</f>
        <v>4</v>
      </c>
      <c r="M480" s="2">
        <v>1550</v>
      </c>
      <c r="N480" s="2">
        <f>+Tabla3239[[#This Row],[BALANCE INICIAL]]*Tabla3239[[#This Row],[PRECIO]]</f>
        <v>6200</v>
      </c>
      <c r="O480" s="2">
        <f>+Tabla3239[[#This Row],[ENTRADAS]]*Tabla3239[[#This Row],[PRECIO]]</f>
        <v>0</v>
      </c>
      <c r="P480" s="2">
        <f>+Tabla3239[[#This Row],[SALIDAS]]*Tabla3239[[#This Row],[PRECIO]]</f>
        <v>0</v>
      </c>
      <c r="Q480" s="2">
        <f>+Tabla3239[[#This Row],[BALANCE INICIAL2]]+Tabla3239[[#This Row],[ENTRADAS3]]-Tabla3239[[#This Row],[SALIDAS4]]</f>
        <v>6200</v>
      </c>
    </row>
    <row r="481" spans="1:17">
      <c r="A481" s="39" t="s">
        <v>26</v>
      </c>
      <c r="B481" s="40" t="s">
        <v>887</v>
      </c>
      <c r="C481" s="52" t="s">
        <v>70</v>
      </c>
      <c r="D481" t="s">
        <v>1042</v>
      </c>
      <c r="E481" t="s">
        <v>1048</v>
      </c>
      <c r="F481" s="55" t="s">
        <v>1345</v>
      </c>
      <c r="G481" s="55"/>
      <c r="H481" s="9" t="s">
        <v>820</v>
      </c>
      <c r="I481">
        <v>1</v>
      </c>
      <c r="J481">
        <v>0</v>
      </c>
      <c r="K481" s="34">
        <v>0</v>
      </c>
      <c r="L481">
        <f>+Tabla3239[[#This Row],[BALANCE INICIAL]]+Tabla3239[[#This Row],[ENTRADAS]]-Tabla3239[[#This Row],[SALIDAS]]</f>
        <v>1</v>
      </c>
      <c r="M481" s="2">
        <v>1600</v>
      </c>
      <c r="N481" s="2">
        <f>+Tabla3239[[#This Row],[BALANCE INICIAL]]*Tabla3239[[#This Row],[PRECIO]]</f>
        <v>1600</v>
      </c>
      <c r="O481" s="2">
        <f>+Tabla3239[[#This Row],[ENTRADAS]]*Tabla3239[[#This Row],[PRECIO]]</f>
        <v>0</v>
      </c>
      <c r="P481" s="2">
        <f>+Tabla3239[[#This Row],[SALIDAS]]*Tabla3239[[#This Row],[PRECIO]]</f>
        <v>0</v>
      </c>
      <c r="Q481" s="2">
        <f>+Tabla3239[[#This Row],[BALANCE INICIAL2]]+Tabla3239[[#This Row],[ENTRADAS3]]-Tabla3239[[#This Row],[SALIDAS4]]</f>
        <v>1600</v>
      </c>
    </row>
    <row r="482" spans="1:17">
      <c r="A482" s="39" t="s">
        <v>59</v>
      </c>
      <c r="B482" s="40" t="s">
        <v>880</v>
      </c>
      <c r="C482" s="52" t="s">
        <v>107</v>
      </c>
      <c r="D482" t="s">
        <v>751</v>
      </c>
      <c r="F482" s="55" t="s">
        <v>1345</v>
      </c>
      <c r="G482" s="55"/>
      <c r="H482" s="9" t="s">
        <v>820</v>
      </c>
      <c r="I482">
        <v>23</v>
      </c>
      <c r="J482">
        <v>0</v>
      </c>
      <c r="K482" s="34">
        <v>0</v>
      </c>
      <c r="L482">
        <f>+Tabla3239[[#This Row],[BALANCE INICIAL]]+Tabla3239[[#This Row],[ENTRADAS]]-Tabla3239[[#This Row],[SALIDAS]]</f>
        <v>23</v>
      </c>
      <c r="M482" s="2">
        <v>75</v>
      </c>
      <c r="N482" s="2">
        <f>+Tabla3239[[#This Row],[BALANCE INICIAL]]*Tabla3239[[#This Row],[PRECIO]]</f>
        <v>1725</v>
      </c>
      <c r="O482" s="2">
        <f>+Tabla3239[[#This Row],[ENTRADAS]]*Tabla3239[[#This Row],[PRECIO]]</f>
        <v>0</v>
      </c>
      <c r="P482" s="2">
        <f>+Tabla3239[[#This Row],[SALIDAS]]*Tabla3239[[#This Row],[PRECIO]]</f>
        <v>0</v>
      </c>
      <c r="Q482" s="2">
        <f>+Tabla3239[[#This Row],[BALANCE INICIAL2]]+Tabla3239[[#This Row],[ENTRADAS3]]-Tabla3239[[#This Row],[SALIDAS4]]</f>
        <v>1725</v>
      </c>
    </row>
    <row r="483" spans="1:17" ht="13.5" customHeight="1">
      <c r="A483" s="63" t="s">
        <v>36</v>
      </c>
      <c r="B483" s="40" t="s">
        <v>895</v>
      </c>
      <c r="C483" s="52" t="s">
        <v>82</v>
      </c>
      <c r="D483" t="s">
        <v>1564</v>
      </c>
      <c r="F483" s="55"/>
      <c r="G483" s="55"/>
      <c r="H483" s="9" t="s">
        <v>868</v>
      </c>
      <c r="I483">
        <v>1</v>
      </c>
      <c r="J483">
        <v>0</v>
      </c>
      <c r="K483" s="34"/>
      <c r="L483">
        <f>+Tabla3239[[#This Row],[BALANCE INICIAL]]+Tabla3239[[#This Row],[ENTRADAS]]-Tabla3239[[#This Row],[SALIDAS]]</f>
        <v>1</v>
      </c>
      <c r="M483" s="2">
        <v>325</v>
      </c>
      <c r="N483" s="2">
        <f>+Tabla3239[[#This Row],[BALANCE INICIAL]]*Tabla3239[[#This Row],[PRECIO]]</f>
        <v>325</v>
      </c>
      <c r="O483" s="2">
        <f>+Tabla3239[[#This Row],[ENTRADAS]]*Tabla3239[[#This Row],[PRECIO]]</f>
        <v>0</v>
      </c>
      <c r="P483" s="2">
        <f>+Tabla3239[[#This Row],[SALIDAS]]*Tabla3239[[#This Row],[PRECIO]]</f>
        <v>0</v>
      </c>
      <c r="Q483" s="2">
        <f>+Tabla3239[[#This Row],[BALANCE INICIAL2]]+Tabla3239[[#This Row],[ENTRADAS3]]-Tabla3239[[#This Row],[SALIDAS4]]</f>
        <v>325</v>
      </c>
    </row>
    <row r="484" spans="1:17" ht="15.75" customHeight="1">
      <c r="A484" s="9" t="s">
        <v>29</v>
      </c>
      <c r="B484" s="47" t="s">
        <v>878</v>
      </c>
      <c r="C484" s="50" t="s">
        <v>102</v>
      </c>
      <c r="D484" t="s">
        <v>600</v>
      </c>
      <c r="F484" s="55" t="s">
        <v>1345</v>
      </c>
      <c r="G484" s="55"/>
      <c r="H484" s="9" t="s">
        <v>834</v>
      </c>
      <c r="I484">
        <v>2</v>
      </c>
      <c r="J484">
        <v>0</v>
      </c>
      <c r="K484" s="34">
        <v>0</v>
      </c>
      <c r="L484">
        <f>+Tabla3239[[#This Row],[BALANCE INICIAL]]+Tabla3239[[#This Row],[ENTRADAS]]-Tabla3239[[#This Row],[SALIDAS]]</f>
        <v>2</v>
      </c>
      <c r="M484" s="2">
        <v>40.5</v>
      </c>
      <c r="N484" s="2">
        <f>+Tabla3239[[#This Row],[BALANCE INICIAL]]*Tabla3239[[#This Row],[PRECIO]]</f>
        <v>81</v>
      </c>
      <c r="O484" s="2">
        <f>+Tabla3239[[#This Row],[ENTRADAS]]*Tabla3239[[#This Row],[PRECIO]]</f>
        <v>0</v>
      </c>
      <c r="P484" s="2">
        <f>+Tabla3239[[#This Row],[SALIDAS]]*Tabla3239[[#This Row],[PRECIO]]</f>
        <v>0</v>
      </c>
      <c r="Q484" s="2">
        <f>+Tabla3239[[#This Row],[BALANCE INICIAL2]]+Tabla3239[[#This Row],[ENTRADAS3]]-Tabla3239[[#This Row],[SALIDAS4]]</f>
        <v>81</v>
      </c>
    </row>
    <row r="485" spans="1:17">
      <c r="A485" s="39" t="s">
        <v>1141</v>
      </c>
      <c r="B485" s="40" t="s">
        <v>1142</v>
      </c>
      <c r="C485" s="52" t="s">
        <v>1143</v>
      </c>
      <c r="D485" t="s">
        <v>1226</v>
      </c>
      <c r="F485" s="55" t="s">
        <v>1345</v>
      </c>
      <c r="G485" s="55"/>
      <c r="H485" s="9" t="s">
        <v>820</v>
      </c>
      <c r="I485">
        <v>30</v>
      </c>
      <c r="J485">
        <v>0</v>
      </c>
      <c r="K485" s="34">
        <v>18</v>
      </c>
      <c r="L485">
        <f>+Tabla3239[[#This Row],[BALANCE INICIAL]]+Tabla3239[[#This Row],[ENTRADAS]]-Tabla3239[[#This Row],[SALIDAS]]</f>
        <v>12</v>
      </c>
      <c r="M485" s="2">
        <v>336.04</v>
      </c>
      <c r="N485" s="2">
        <f>+Tabla3239[[#This Row],[BALANCE INICIAL]]*Tabla3239[[#This Row],[PRECIO]]</f>
        <v>10081.200000000001</v>
      </c>
      <c r="O485" s="2">
        <f>+Tabla3239[[#This Row],[ENTRADAS]]*Tabla3239[[#This Row],[PRECIO]]</f>
        <v>0</v>
      </c>
      <c r="P485" s="2">
        <f>+Tabla3239[[#This Row],[SALIDAS]]*Tabla3239[[#This Row],[PRECIO]]</f>
        <v>6048.72</v>
      </c>
      <c r="Q485" s="2">
        <f>+Tabla3239[[#This Row],[BALANCE INICIAL2]]+Tabla3239[[#This Row],[ENTRADAS3]]-Tabla3239[[#This Row],[SALIDAS4]]</f>
        <v>4032.4800000000005</v>
      </c>
    </row>
    <row r="486" spans="1:17">
      <c r="A486" s="39" t="s">
        <v>1145</v>
      </c>
      <c r="B486" s="40" t="s">
        <v>885</v>
      </c>
      <c r="C486" s="52" t="s">
        <v>1146</v>
      </c>
      <c r="D486" t="s">
        <v>1227</v>
      </c>
      <c r="F486" s="55" t="s">
        <v>1345</v>
      </c>
      <c r="G486" s="55"/>
      <c r="H486" s="9" t="s">
        <v>820</v>
      </c>
      <c r="I486">
        <v>2</v>
      </c>
      <c r="J486">
        <v>0</v>
      </c>
      <c r="K486" s="34">
        <v>2</v>
      </c>
      <c r="L486">
        <f>+Tabla3239[[#This Row],[BALANCE INICIAL]]+Tabla3239[[#This Row],[ENTRADAS]]-Tabla3239[[#This Row],[SALIDAS]]</f>
        <v>0</v>
      </c>
      <c r="M486" s="2">
        <v>25000</v>
      </c>
      <c r="N486" s="2">
        <f>+Tabla3239[[#This Row],[BALANCE INICIAL]]*Tabla3239[[#This Row],[PRECIO]]</f>
        <v>50000</v>
      </c>
      <c r="O486" s="2">
        <f>+Tabla3239[[#This Row],[ENTRADAS]]*Tabla3239[[#This Row],[PRECIO]]</f>
        <v>0</v>
      </c>
      <c r="P486" s="2">
        <f>+Tabla3239[[#This Row],[SALIDAS]]*Tabla3239[[#This Row],[PRECIO]]</f>
        <v>50000</v>
      </c>
      <c r="Q486" s="2">
        <f>+Tabla3239[[#This Row],[BALANCE INICIAL2]]+Tabla3239[[#This Row],[ENTRADAS3]]-Tabla3239[[#This Row],[SALIDAS4]]</f>
        <v>0</v>
      </c>
    </row>
    <row r="487" spans="1:17" ht="15" customHeight="1">
      <c r="A487" s="63" t="s">
        <v>29</v>
      </c>
      <c r="B487" s="40" t="s">
        <v>878</v>
      </c>
      <c r="C487" s="52" t="s">
        <v>102</v>
      </c>
      <c r="D487" t="s">
        <v>1557</v>
      </c>
      <c r="F487" s="55"/>
      <c r="G487" s="55"/>
      <c r="H487" s="9" t="s">
        <v>865</v>
      </c>
      <c r="I487">
        <v>13</v>
      </c>
      <c r="J487">
        <v>0</v>
      </c>
      <c r="K487" s="34"/>
      <c r="L487">
        <f>+Tabla3239[[#This Row],[BALANCE INICIAL]]+Tabla3239[[#This Row],[ENTRADAS]]-Tabla3239[[#This Row],[SALIDAS]]</f>
        <v>13</v>
      </c>
      <c r="M487" s="2">
        <v>450</v>
      </c>
      <c r="N487" s="2">
        <f>+Tabla3239[[#This Row],[BALANCE INICIAL]]*Tabla3239[[#This Row],[PRECIO]]</f>
        <v>5850</v>
      </c>
      <c r="O487" s="2">
        <f>+Tabla3239[[#This Row],[ENTRADAS]]*Tabla3239[[#This Row],[PRECIO]]</f>
        <v>0</v>
      </c>
      <c r="P487" s="2">
        <f>+Tabla3239[[#This Row],[SALIDAS]]*Tabla3239[[#This Row],[PRECIO]]</f>
        <v>0</v>
      </c>
      <c r="Q487" s="2">
        <f>+Tabla3239[[#This Row],[BALANCE INICIAL2]]+Tabla3239[[#This Row],[ENTRADAS3]]-Tabla3239[[#This Row],[SALIDAS4]]</f>
        <v>5850</v>
      </c>
    </row>
    <row r="488" spans="1:17" ht="15" customHeight="1">
      <c r="A488" s="39" t="s">
        <v>49</v>
      </c>
      <c r="B488" s="40" t="s">
        <v>899</v>
      </c>
      <c r="C488" s="52" t="s">
        <v>1010</v>
      </c>
      <c r="D488" t="s">
        <v>1011</v>
      </c>
      <c r="E488" t="s">
        <v>1012</v>
      </c>
      <c r="F488" s="55" t="s">
        <v>1345</v>
      </c>
      <c r="G488" s="55"/>
      <c r="H488" s="9" t="s">
        <v>820</v>
      </c>
      <c r="I488">
        <v>4</v>
      </c>
      <c r="J488">
        <v>0</v>
      </c>
      <c r="K488" s="34">
        <v>2</v>
      </c>
      <c r="L488">
        <f>+Tabla3239[[#This Row],[BALANCE INICIAL]]+Tabla3239[[#This Row],[ENTRADAS]]-Tabla3239[[#This Row],[SALIDAS]]</f>
        <v>2</v>
      </c>
      <c r="M488" s="2">
        <v>4341</v>
      </c>
      <c r="N488" s="2">
        <f>+Tabla3239[[#This Row],[BALANCE INICIAL]]*Tabla3239[[#This Row],[PRECIO]]</f>
        <v>17364</v>
      </c>
      <c r="O488" s="2">
        <f>+Tabla3239[[#This Row],[ENTRADAS]]*Tabla3239[[#This Row],[PRECIO]]</f>
        <v>0</v>
      </c>
      <c r="P488" s="2">
        <f>+Tabla3239[[#This Row],[SALIDAS]]*Tabla3239[[#This Row],[PRECIO]]</f>
        <v>8682</v>
      </c>
      <c r="Q488" s="2">
        <f>+Tabla3239[[#This Row],[BALANCE INICIAL2]]+Tabla3239[[#This Row],[ENTRADAS3]]-Tabla3239[[#This Row],[SALIDAS4]]</f>
        <v>8682</v>
      </c>
    </row>
    <row r="489" spans="1:17" ht="15" customHeight="1">
      <c r="A489" s="39" t="s">
        <v>49</v>
      </c>
      <c r="B489" s="40" t="s">
        <v>899</v>
      </c>
      <c r="C489" s="52" t="s">
        <v>1010</v>
      </c>
      <c r="D489" t="s">
        <v>1228</v>
      </c>
      <c r="F489" s="55" t="s">
        <v>1345</v>
      </c>
      <c r="G489" s="55"/>
      <c r="H489" s="9" t="s">
        <v>820</v>
      </c>
      <c r="I489">
        <v>4</v>
      </c>
      <c r="J489">
        <v>0</v>
      </c>
      <c r="K489" s="34">
        <v>4</v>
      </c>
      <c r="L489">
        <f>+Tabla3239[[#This Row],[BALANCE INICIAL]]+Tabla3239[[#This Row],[ENTRADAS]]-Tabla3239[[#This Row],[SALIDAS]]</f>
        <v>0</v>
      </c>
      <c r="M489" s="2">
        <v>6750</v>
      </c>
      <c r="N489" s="2">
        <f>+Tabla3239[[#This Row],[BALANCE INICIAL]]*Tabla3239[[#This Row],[PRECIO]]</f>
        <v>27000</v>
      </c>
      <c r="O489" s="2">
        <f>+Tabla3239[[#This Row],[ENTRADAS]]*Tabla3239[[#This Row],[PRECIO]]</f>
        <v>0</v>
      </c>
      <c r="P489" s="2">
        <f>+Tabla3239[[#This Row],[SALIDAS]]*Tabla3239[[#This Row],[PRECIO]]</f>
        <v>27000</v>
      </c>
      <c r="Q489" s="2">
        <f>+Tabla3239[[#This Row],[BALANCE INICIAL2]]+Tabla3239[[#This Row],[ENTRADAS3]]-Tabla3239[[#This Row],[SALIDAS4]]</f>
        <v>0</v>
      </c>
    </row>
    <row r="490" spans="1:17" ht="13.5" customHeight="1">
      <c r="A490" s="39" t="s">
        <v>49</v>
      </c>
      <c r="B490" s="40" t="s">
        <v>899</v>
      </c>
      <c r="C490" s="52" t="s">
        <v>1010</v>
      </c>
      <c r="D490" t="s">
        <v>1229</v>
      </c>
      <c r="F490" s="55" t="s">
        <v>1345</v>
      </c>
      <c r="G490" s="55"/>
      <c r="H490" s="9" t="s">
        <v>820</v>
      </c>
      <c r="I490">
        <v>6</v>
      </c>
      <c r="J490">
        <v>0</v>
      </c>
      <c r="K490" s="34">
        <v>0</v>
      </c>
      <c r="L490">
        <f>+Tabla3239[[#This Row],[BALANCE INICIAL]]+Tabla3239[[#This Row],[ENTRADAS]]-Tabla3239[[#This Row],[SALIDAS]]</f>
        <v>6</v>
      </c>
      <c r="M490" s="2">
        <v>8430</v>
      </c>
      <c r="N490" s="2">
        <f>+Tabla3239[[#This Row],[BALANCE INICIAL]]*Tabla3239[[#This Row],[PRECIO]]</f>
        <v>50580</v>
      </c>
      <c r="O490" s="2">
        <f>+Tabla3239[[#This Row],[ENTRADAS]]*Tabla3239[[#This Row],[PRECIO]]</f>
        <v>0</v>
      </c>
      <c r="P490" s="2">
        <f>+Tabla3239[[#This Row],[SALIDAS]]*Tabla3239[[#This Row],[PRECIO]]</f>
        <v>0</v>
      </c>
      <c r="Q490" s="2">
        <f>+Tabla3239[[#This Row],[BALANCE INICIAL2]]+Tabla3239[[#This Row],[ENTRADAS3]]-Tabla3239[[#This Row],[SALIDAS4]]</f>
        <v>50580</v>
      </c>
    </row>
    <row r="491" spans="1:17">
      <c r="A491" s="39" t="s">
        <v>49</v>
      </c>
      <c r="B491" s="40" t="s">
        <v>899</v>
      </c>
      <c r="C491" s="52" t="s">
        <v>1010</v>
      </c>
      <c r="D491" t="s">
        <v>1230</v>
      </c>
      <c r="F491" s="55" t="s">
        <v>1345</v>
      </c>
      <c r="G491" s="55"/>
      <c r="H491" s="9" t="s">
        <v>820</v>
      </c>
      <c r="I491">
        <v>2</v>
      </c>
      <c r="J491">
        <v>0</v>
      </c>
      <c r="K491" s="34">
        <v>0</v>
      </c>
      <c r="L491">
        <f>+Tabla3239[[#This Row],[BALANCE INICIAL]]+Tabla3239[[#This Row],[ENTRADAS]]-Tabla3239[[#This Row],[SALIDAS]]</f>
        <v>2</v>
      </c>
      <c r="M491" s="2">
        <v>9157</v>
      </c>
      <c r="N491" s="2">
        <f>+Tabla3239[[#This Row],[BALANCE INICIAL]]*Tabla3239[[#This Row],[PRECIO]]</f>
        <v>18314</v>
      </c>
      <c r="O491" s="2">
        <f>+Tabla3239[[#This Row],[ENTRADAS]]*Tabla3239[[#This Row],[PRECIO]]</f>
        <v>0</v>
      </c>
      <c r="P491" s="2">
        <f>+Tabla3239[[#This Row],[SALIDAS]]*Tabla3239[[#This Row],[PRECIO]]</f>
        <v>0</v>
      </c>
      <c r="Q491" s="2">
        <f>+Tabla3239[[#This Row],[BALANCE INICIAL2]]+Tabla3239[[#This Row],[ENTRADAS3]]-Tabla3239[[#This Row],[SALIDAS4]]</f>
        <v>18314</v>
      </c>
    </row>
    <row r="492" spans="1:17">
      <c r="A492" s="39" t="s">
        <v>41</v>
      </c>
      <c r="B492" s="40" t="s">
        <v>890</v>
      </c>
      <c r="C492" s="52" t="s">
        <v>87</v>
      </c>
      <c r="D492" t="s">
        <v>1465</v>
      </c>
      <c r="F492" s="55" t="s">
        <v>1345</v>
      </c>
      <c r="G492" s="55"/>
      <c r="H492" s="9" t="s">
        <v>820</v>
      </c>
      <c r="I492">
        <v>88</v>
      </c>
      <c r="J492">
        <v>0</v>
      </c>
      <c r="K492" s="34">
        <v>0</v>
      </c>
      <c r="L492">
        <f>+Tabla3239[[#This Row],[BALANCE INICIAL]]+Tabla3239[[#This Row],[ENTRADAS]]-Tabla3239[[#This Row],[SALIDAS]]</f>
        <v>88</v>
      </c>
      <c r="M492" s="2">
        <v>218</v>
      </c>
      <c r="N492" s="2">
        <f>+Tabla3239[[#This Row],[BALANCE INICIAL]]*Tabla3239[[#This Row],[PRECIO]]</f>
        <v>19184</v>
      </c>
      <c r="O492" s="2">
        <f>+Tabla3239[[#This Row],[ENTRADAS]]*Tabla3239[[#This Row],[PRECIO]]</f>
        <v>0</v>
      </c>
      <c r="P492" s="2">
        <f>+Tabla3239[[#This Row],[SALIDAS]]*Tabla3239[[#This Row],[PRECIO]]</f>
        <v>0</v>
      </c>
      <c r="Q492" s="2">
        <f>+Tabla3239[[#This Row],[BALANCE INICIAL2]]+Tabla3239[[#This Row],[ENTRADAS3]]-Tabla3239[[#This Row],[SALIDAS4]]</f>
        <v>19184</v>
      </c>
    </row>
    <row r="493" spans="1:17">
      <c r="A493" s="9" t="s">
        <v>29</v>
      </c>
      <c r="B493" s="47" t="s">
        <v>878</v>
      </c>
      <c r="C493" s="50" t="s">
        <v>102</v>
      </c>
      <c r="D493" t="s">
        <v>601</v>
      </c>
      <c r="F493" s="55" t="s">
        <v>1345</v>
      </c>
      <c r="G493" s="55"/>
      <c r="H493" s="9" t="s">
        <v>870</v>
      </c>
      <c r="I493">
        <v>2</v>
      </c>
      <c r="J493">
        <v>0</v>
      </c>
      <c r="K493" s="34">
        <v>0</v>
      </c>
      <c r="L493">
        <f>+Tabla3239[[#This Row],[BALANCE INICIAL]]+Tabla3239[[#This Row],[ENTRADAS]]-Tabla3239[[#This Row],[SALIDAS]]</f>
        <v>2</v>
      </c>
      <c r="M493" s="2">
        <v>780</v>
      </c>
      <c r="N493" s="2">
        <f>+Tabla3239[[#This Row],[BALANCE INICIAL]]*Tabla3239[[#This Row],[PRECIO]]</f>
        <v>1560</v>
      </c>
      <c r="O493" s="2">
        <f>+Tabla3239[[#This Row],[ENTRADAS]]*Tabla3239[[#This Row],[PRECIO]]</f>
        <v>0</v>
      </c>
      <c r="P493" s="2">
        <f>+Tabla3239[[#This Row],[SALIDAS]]*Tabla3239[[#This Row],[PRECIO]]</f>
        <v>0</v>
      </c>
      <c r="Q493" s="2">
        <f>+Tabla3239[[#This Row],[BALANCE INICIAL2]]+Tabla3239[[#This Row],[ENTRADAS3]]-Tabla3239[[#This Row],[SALIDAS4]]</f>
        <v>1560</v>
      </c>
    </row>
    <row r="494" spans="1:17">
      <c r="A494" s="39" t="s">
        <v>59</v>
      </c>
      <c r="B494" s="40" t="s">
        <v>880</v>
      </c>
      <c r="C494" s="52" t="s">
        <v>107</v>
      </c>
      <c r="D494" t="s">
        <v>752</v>
      </c>
      <c r="F494" s="55" t="s">
        <v>1345</v>
      </c>
      <c r="G494" s="55"/>
      <c r="H494" s="9" t="s">
        <v>820</v>
      </c>
      <c r="I494">
        <v>7</v>
      </c>
      <c r="J494">
        <v>0</v>
      </c>
      <c r="K494" s="34">
        <v>0</v>
      </c>
      <c r="L494">
        <f>+Tabla3239[[#This Row],[BALANCE INICIAL]]+Tabla3239[[#This Row],[ENTRADAS]]-Tabla3239[[#This Row],[SALIDAS]]</f>
        <v>7</v>
      </c>
      <c r="M494" s="2">
        <v>1350</v>
      </c>
      <c r="N494" s="2">
        <f>+Tabla3239[[#This Row],[BALANCE INICIAL]]*Tabla3239[[#This Row],[PRECIO]]</f>
        <v>9450</v>
      </c>
      <c r="O494" s="2">
        <f>+Tabla3239[[#This Row],[ENTRADAS]]*Tabla3239[[#This Row],[PRECIO]]</f>
        <v>0</v>
      </c>
      <c r="P494" s="2">
        <f>+Tabla3239[[#This Row],[SALIDAS]]*Tabla3239[[#This Row],[PRECIO]]</f>
        <v>0</v>
      </c>
      <c r="Q494" s="2">
        <f>+Tabla3239[[#This Row],[BALANCE INICIAL2]]+Tabla3239[[#This Row],[ENTRADAS3]]-Tabla3239[[#This Row],[SALIDAS4]]</f>
        <v>9450</v>
      </c>
    </row>
    <row r="495" spans="1:17">
      <c r="A495" s="39" t="s">
        <v>59</v>
      </c>
      <c r="B495" s="40" t="s">
        <v>880</v>
      </c>
      <c r="C495" s="52" t="s">
        <v>107</v>
      </c>
      <c r="D495" t="s">
        <v>753</v>
      </c>
      <c r="F495" s="55" t="s">
        <v>1345</v>
      </c>
      <c r="G495" s="55"/>
      <c r="H495" s="9" t="s">
        <v>820</v>
      </c>
      <c r="I495">
        <v>10</v>
      </c>
      <c r="J495">
        <v>0</v>
      </c>
      <c r="K495" s="34">
        <v>0</v>
      </c>
      <c r="L495">
        <f>+Tabla3239[[#This Row],[BALANCE INICIAL]]+Tabla3239[[#This Row],[ENTRADAS]]-Tabla3239[[#This Row],[SALIDAS]]</f>
        <v>10</v>
      </c>
      <c r="M495" s="2">
        <v>1450</v>
      </c>
      <c r="N495" s="2">
        <f>+Tabla3239[[#This Row],[BALANCE INICIAL]]*Tabla3239[[#This Row],[PRECIO]]</f>
        <v>14500</v>
      </c>
      <c r="O495" s="2">
        <f>+Tabla3239[[#This Row],[ENTRADAS]]*Tabla3239[[#This Row],[PRECIO]]</f>
        <v>0</v>
      </c>
      <c r="P495" s="2">
        <f>+Tabla3239[[#This Row],[SALIDAS]]*Tabla3239[[#This Row],[PRECIO]]</f>
        <v>0</v>
      </c>
      <c r="Q495" s="2">
        <f>+Tabla3239[[#This Row],[BALANCE INICIAL2]]+Tabla3239[[#This Row],[ENTRADAS3]]-Tabla3239[[#This Row],[SALIDAS4]]</f>
        <v>14500</v>
      </c>
    </row>
    <row r="496" spans="1:17">
      <c r="A496" s="39" t="s">
        <v>28</v>
      </c>
      <c r="B496" s="40" t="s">
        <v>884</v>
      </c>
      <c r="C496" s="52" t="s">
        <v>74</v>
      </c>
      <c r="D496" t="s">
        <v>1534</v>
      </c>
      <c r="F496" s="55" t="s">
        <v>1345</v>
      </c>
      <c r="G496" s="55"/>
      <c r="H496" s="9" t="s">
        <v>820</v>
      </c>
      <c r="I496">
        <v>10</v>
      </c>
      <c r="J496">
        <v>0</v>
      </c>
      <c r="K496" s="34">
        <v>3</v>
      </c>
      <c r="L496">
        <f>+Tabla3239[[#This Row],[BALANCE INICIAL]]+Tabla3239[[#This Row],[ENTRADAS]]-Tabla3239[[#This Row],[SALIDAS]]</f>
        <v>7</v>
      </c>
      <c r="M496" s="2">
        <v>466.1</v>
      </c>
      <c r="N496" s="2">
        <f>+Tabla3239[[#This Row],[BALANCE INICIAL]]*Tabla3239[[#This Row],[PRECIO]]</f>
        <v>4661</v>
      </c>
      <c r="O496" s="2">
        <f>+Tabla3239[[#This Row],[ENTRADAS]]*Tabla3239[[#This Row],[PRECIO]]</f>
        <v>0</v>
      </c>
      <c r="P496" s="2">
        <f>+Tabla3239[[#This Row],[SALIDAS]]*Tabla3239[[#This Row],[PRECIO]]</f>
        <v>1398.3000000000002</v>
      </c>
      <c r="Q496" s="2">
        <f>+Tabla3239[[#This Row],[BALANCE INICIAL2]]+Tabla3239[[#This Row],[ENTRADAS3]]-Tabla3239[[#This Row],[SALIDAS4]]</f>
        <v>3262.7</v>
      </c>
    </row>
    <row r="497" spans="1:17">
      <c r="A497" s="39" t="s">
        <v>1424</v>
      </c>
      <c r="B497" s="40" t="s">
        <v>1425</v>
      </c>
      <c r="C497" s="52" t="s">
        <v>1426</v>
      </c>
      <c r="D497" t="s">
        <v>1222</v>
      </c>
      <c r="F497" s="55" t="s">
        <v>1345</v>
      </c>
      <c r="G497" s="55"/>
      <c r="H497" s="9" t="s">
        <v>820</v>
      </c>
      <c r="I497">
        <v>3</v>
      </c>
      <c r="J497">
        <v>0</v>
      </c>
      <c r="K497" s="34">
        <v>0</v>
      </c>
      <c r="L497">
        <f>+Tabla3239[[#This Row],[BALANCE INICIAL]]+Tabla3239[[#This Row],[ENTRADAS]]-Tabla3239[[#This Row],[SALIDAS]]</f>
        <v>3</v>
      </c>
      <c r="M497" s="2">
        <v>236</v>
      </c>
      <c r="N497" s="2">
        <f>+Tabla3239[[#This Row],[BALANCE INICIAL]]*Tabla3239[[#This Row],[PRECIO]]</f>
        <v>708</v>
      </c>
      <c r="O497" s="2">
        <f>+Tabla3239[[#This Row],[ENTRADAS]]*Tabla3239[[#This Row],[PRECIO]]</f>
        <v>0</v>
      </c>
      <c r="P497" s="2">
        <f>+Tabla3239[[#This Row],[SALIDAS]]*Tabla3239[[#This Row],[PRECIO]]</f>
        <v>0</v>
      </c>
      <c r="Q497" s="2">
        <f>+Tabla3239[[#This Row],[BALANCE INICIAL2]]+Tabla3239[[#This Row],[ENTRADAS3]]-Tabla3239[[#This Row],[SALIDAS4]]</f>
        <v>708</v>
      </c>
    </row>
    <row r="498" spans="1:17">
      <c r="A498" s="39" t="s">
        <v>42</v>
      </c>
      <c r="B498" s="56">
        <v>1206010001</v>
      </c>
      <c r="C498" s="52" t="s">
        <v>88</v>
      </c>
      <c r="D498" t="s">
        <v>1224</v>
      </c>
      <c r="F498" s="55" t="s">
        <v>1345</v>
      </c>
      <c r="G498" s="55"/>
      <c r="H498" s="9" t="s">
        <v>820</v>
      </c>
      <c r="I498">
        <v>4</v>
      </c>
      <c r="J498">
        <v>0</v>
      </c>
      <c r="K498" s="34">
        <v>0</v>
      </c>
      <c r="L498">
        <f>+Tabla3239[[#This Row],[BALANCE INICIAL]]+Tabla3239[[#This Row],[ENTRADAS]]-Tabla3239[[#This Row],[SALIDAS]]</f>
        <v>4</v>
      </c>
      <c r="M498" s="2">
        <v>45</v>
      </c>
      <c r="N498" s="2">
        <f>+Tabla3239[[#This Row],[BALANCE INICIAL]]*Tabla3239[[#This Row],[PRECIO]]</f>
        <v>180</v>
      </c>
      <c r="O498" s="2">
        <f>+Tabla3239[[#This Row],[ENTRADAS]]*Tabla3239[[#This Row],[PRECIO]]</f>
        <v>0</v>
      </c>
      <c r="P498" s="2">
        <f>+Tabla3239[[#This Row],[SALIDAS]]*Tabla3239[[#This Row],[PRECIO]]</f>
        <v>0</v>
      </c>
      <c r="Q498" s="2">
        <f>+Tabla3239[[#This Row],[BALANCE INICIAL2]]+Tabla3239[[#This Row],[ENTRADAS3]]-Tabla3239[[#This Row],[SALIDAS4]]</f>
        <v>180</v>
      </c>
    </row>
    <row r="499" spans="1:17">
      <c r="A499" s="39" t="s">
        <v>42</v>
      </c>
      <c r="B499" s="56">
        <v>1206010001</v>
      </c>
      <c r="C499" s="52" t="s">
        <v>88</v>
      </c>
      <c r="D499" t="s">
        <v>1225</v>
      </c>
      <c r="F499" s="55" t="s">
        <v>1345</v>
      </c>
      <c r="G499" s="55"/>
      <c r="H499" s="9" t="s">
        <v>820</v>
      </c>
      <c r="I499">
        <v>2</v>
      </c>
      <c r="J499">
        <v>0</v>
      </c>
      <c r="K499" s="34">
        <v>0</v>
      </c>
      <c r="L499">
        <f>+Tabla3239[[#This Row],[BALANCE INICIAL]]+Tabla3239[[#This Row],[ENTRADAS]]-Tabla3239[[#This Row],[SALIDAS]]</f>
        <v>2</v>
      </c>
      <c r="M499" s="2">
        <v>45</v>
      </c>
      <c r="N499" s="2">
        <f>+Tabla3239[[#This Row],[BALANCE INICIAL]]*Tabla3239[[#This Row],[PRECIO]]</f>
        <v>90</v>
      </c>
      <c r="O499" s="2">
        <f>+Tabla3239[[#This Row],[ENTRADAS]]*Tabla3239[[#This Row],[PRECIO]]</f>
        <v>0</v>
      </c>
      <c r="P499" s="2">
        <f>+Tabla3239[[#This Row],[SALIDAS]]*Tabla3239[[#This Row],[PRECIO]]</f>
        <v>0</v>
      </c>
      <c r="Q499" s="2">
        <f>+Tabla3239[[#This Row],[BALANCE INICIAL2]]+Tabla3239[[#This Row],[ENTRADAS3]]-Tabla3239[[#This Row],[SALIDAS4]]</f>
        <v>90</v>
      </c>
    </row>
    <row r="500" spans="1:17">
      <c r="A500" s="39" t="s">
        <v>42</v>
      </c>
      <c r="B500" s="56">
        <v>1206010001</v>
      </c>
      <c r="C500" s="52" t="s">
        <v>88</v>
      </c>
      <c r="D500" t="s">
        <v>1223</v>
      </c>
      <c r="F500" s="55" t="s">
        <v>1345</v>
      </c>
      <c r="G500" s="55"/>
      <c r="H500" s="9" t="s">
        <v>820</v>
      </c>
      <c r="I500">
        <v>3</v>
      </c>
      <c r="J500">
        <v>0</v>
      </c>
      <c r="K500" s="34">
        <v>0</v>
      </c>
      <c r="L500">
        <f>+Tabla3239[[#This Row],[BALANCE INICIAL]]+Tabla3239[[#This Row],[ENTRADAS]]-Tabla3239[[#This Row],[SALIDAS]]</f>
        <v>3</v>
      </c>
      <c r="M500" s="2">
        <v>45</v>
      </c>
      <c r="N500" s="2">
        <f>+Tabla3239[[#This Row],[BALANCE INICIAL]]*Tabla3239[[#This Row],[PRECIO]]</f>
        <v>135</v>
      </c>
      <c r="O500" s="2">
        <f>+Tabla3239[[#This Row],[ENTRADAS]]*Tabla3239[[#This Row],[PRECIO]]</f>
        <v>0</v>
      </c>
      <c r="P500" s="2">
        <f>+Tabla3239[[#This Row],[SALIDAS]]*Tabla3239[[#This Row],[PRECIO]]</f>
        <v>0</v>
      </c>
      <c r="Q500" s="2">
        <f>+Tabla3239[[#This Row],[BALANCE INICIAL2]]+Tabla3239[[#This Row],[ENTRADAS3]]-Tabla3239[[#This Row],[SALIDAS4]]</f>
        <v>135</v>
      </c>
    </row>
    <row r="501" spans="1:17">
      <c r="A501" s="39" t="s">
        <v>33</v>
      </c>
      <c r="B501" s="40" t="s">
        <v>879</v>
      </c>
      <c r="C501" s="50" t="s">
        <v>106</v>
      </c>
      <c r="D501" t="s">
        <v>754</v>
      </c>
      <c r="F501" s="55" t="s">
        <v>1345</v>
      </c>
      <c r="G501" s="55"/>
      <c r="H501" s="9" t="s">
        <v>865</v>
      </c>
      <c r="I501">
        <v>5</v>
      </c>
      <c r="J501">
        <v>0</v>
      </c>
      <c r="K501" s="34">
        <v>0</v>
      </c>
      <c r="L501">
        <f>+Tabla3239[[#This Row],[BALANCE INICIAL]]+Tabla3239[[#This Row],[ENTRADAS]]-Tabla3239[[#This Row],[SALIDAS]]</f>
        <v>5</v>
      </c>
      <c r="M501" s="2">
        <v>950</v>
      </c>
      <c r="N501" s="2">
        <f>+Tabla3239[[#This Row],[BALANCE INICIAL]]*Tabla3239[[#This Row],[PRECIO]]</f>
        <v>4750</v>
      </c>
      <c r="O501" s="2">
        <f>+Tabla3239[[#This Row],[ENTRADAS]]*Tabla3239[[#This Row],[PRECIO]]</f>
        <v>0</v>
      </c>
      <c r="P501" s="2">
        <f>+Tabla3239[[#This Row],[SALIDAS]]*Tabla3239[[#This Row],[PRECIO]]</f>
        <v>0</v>
      </c>
      <c r="Q501" s="2">
        <f>+Tabla3239[[#This Row],[BALANCE INICIAL2]]+Tabla3239[[#This Row],[ENTRADAS3]]-Tabla3239[[#This Row],[SALIDAS4]]</f>
        <v>4750</v>
      </c>
    </row>
    <row r="502" spans="1:17">
      <c r="A502" s="39" t="s">
        <v>40</v>
      </c>
      <c r="B502" s="40" t="s">
        <v>900</v>
      </c>
      <c r="C502" s="52" t="s">
        <v>86</v>
      </c>
      <c r="D502" t="s">
        <v>990</v>
      </c>
      <c r="F502" s="55" t="s">
        <v>1345</v>
      </c>
      <c r="G502" s="55"/>
      <c r="H502" s="9" t="s">
        <v>820</v>
      </c>
      <c r="I502">
        <v>65</v>
      </c>
      <c r="J502">
        <v>0</v>
      </c>
      <c r="K502" s="34">
        <v>20</v>
      </c>
      <c r="L502">
        <f>+Tabla3239[[#This Row],[BALANCE INICIAL]]+Tabla3239[[#This Row],[ENTRADAS]]-Tabla3239[[#This Row],[SALIDAS]]</f>
        <v>45</v>
      </c>
      <c r="M502" s="2">
        <v>81.63</v>
      </c>
      <c r="N502" s="2">
        <f>+Tabla3239[[#This Row],[BALANCE INICIAL]]*Tabla3239[[#This Row],[PRECIO]]</f>
        <v>5305.95</v>
      </c>
      <c r="O502" s="2">
        <f>+Tabla3239[[#This Row],[ENTRADAS]]*Tabla3239[[#This Row],[PRECIO]]</f>
        <v>0</v>
      </c>
      <c r="P502" s="2">
        <f>+Tabla3239[[#This Row],[SALIDAS]]*Tabla3239[[#This Row],[PRECIO]]</f>
        <v>1632.6</v>
      </c>
      <c r="Q502" s="2">
        <f>+Tabla3239[[#This Row],[BALANCE INICIAL2]]+Tabla3239[[#This Row],[ENTRADAS3]]-Tabla3239[[#This Row],[SALIDAS4]]</f>
        <v>3673.35</v>
      </c>
    </row>
    <row r="503" spans="1:17">
      <c r="A503" s="39" t="s">
        <v>59</v>
      </c>
      <c r="B503" s="40" t="s">
        <v>880</v>
      </c>
      <c r="C503" s="52" t="s">
        <v>107</v>
      </c>
      <c r="D503" t="s">
        <v>756</v>
      </c>
      <c r="F503" s="55" t="s">
        <v>1345</v>
      </c>
      <c r="G503" s="55"/>
      <c r="H503" s="9" t="s">
        <v>820</v>
      </c>
      <c r="I503">
        <v>4</v>
      </c>
      <c r="J503">
        <v>0</v>
      </c>
      <c r="K503" s="34">
        <v>0</v>
      </c>
      <c r="L503">
        <f>+Tabla3239[[#This Row],[BALANCE INICIAL]]+Tabla3239[[#This Row],[ENTRADAS]]-Tabla3239[[#This Row],[SALIDAS]]</f>
        <v>4</v>
      </c>
      <c r="M503" s="2">
        <v>260</v>
      </c>
      <c r="N503" s="2">
        <f>+Tabla3239[[#This Row],[BALANCE INICIAL]]*Tabla3239[[#This Row],[PRECIO]]</f>
        <v>1040</v>
      </c>
      <c r="O503" s="2">
        <f>+Tabla3239[[#This Row],[ENTRADAS]]*Tabla3239[[#This Row],[PRECIO]]</f>
        <v>0</v>
      </c>
      <c r="P503" s="2">
        <f>+Tabla3239[[#This Row],[SALIDAS]]*Tabla3239[[#This Row],[PRECIO]]</f>
        <v>0</v>
      </c>
      <c r="Q503" s="2">
        <f>+Tabla3239[[#This Row],[BALANCE INICIAL2]]+Tabla3239[[#This Row],[ENTRADAS3]]-Tabla3239[[#This Row],[SALIDAS4]]</f>
        <v>1040</v>
      </c>
    </row>
    <row r="504" spans="1:17">
      <c r="A504" s="39" t="s">
        <v>40</v>
      </c>
      <c r="B504" s="40" t="s">
        <v>900</v>
      </c>
      <c r="C504" s="52" t="s">
        <v>86</v>
      </c>
      <c r="D504" t="s">
        <v>271</v>
      </c>
      <c r="F504" s="55" t="s">
        <v>1345</v>
      </c>
      <c r="G504" s="55"/>
      <c r="H504" s="9" t="s">
        <v>820</v>
      </c>
      <c r="I504">
        <v>8</v>
      </c>
      <c r="J504">
        <v>0</v>
      </c>
      <c r="K504" s="34">
        <v>5</v>
      </c>
      <c r="L504">
        <f>+Tabla3239[[#This Row],[BALANCE INICIAL]]+Tabla3239[[#This Row],[ENTRADAS]]-Tabla3239[[#This Row],[SALIDAS]]</f>
        <v>3</v>
      </c>
      <c r="M504" s="2">
        <v>34.5</v>
      </c>
      <c r="N504" s="2">
        <f>+Tabla3239[[#This Row],[BALANCE INICIAL]]*Tabla3239[[#This Row],[PRECIO]]</f>
        <v>276</v>
      </c>
      <c r="O504" s="2">
        <f>+Tabla3239[[#This Row],[ENTRADAS]]*Tabla3239[[#This Row],[PRECIO]]</f>
        <v>0</v>
      </c>
      <c r="P504" s="2">
        <f>+Tabla3239[[#This Row],[SALIDAS]]*Tabla3239[[#This Row],[PRECIO]]</f>
        <v>172.5</v>
      </c>
      <c r="Q504" s="2">
        <f>+Tabla3239[[#This Row],[BALANCE INICIAL2]]+Tabla3239[[#This Row],[ENTRADAS3]]-Tabla3239[[#This Row],[SALIDAS4]]</f>
        <v>103.5</v>
      </c>
    </row>
    <row r="505" spans="1:17">
      <c r="A505" s="9" t="s">
        <v>41</v>
      </c>
      <c r="B505" s="47" t="s">
        <v>890</v>
      </c>
      <c r="C505" s="50" t="s">
        <v>87</v>
      </c>
      <c r="D505" t="s">
        <v>1604</v>
      </c>
      <c r="E505" t="s">
        <v>1606</v>
      </c>
      <c r="F505" s="55">
        <v>45534</v>
      </c>
      <c r="G505" s="62" t="s">
        <v>1607</v>
      </c>
      <c r="H505" s="9" t="s">
        <v>820</v>
      </c>
      <c r="I505">
        <v>0</v>
      </c>
      <c r="J505">
        <v>1000</v>
      </c>
      <c r="K505" s="34">
        <v>0</v>
      </c>
      <c r="L505">
        <f>+Tabla3239[[#This Row],[BALANCE INICIAL]]+Tabla3239[[#This Row],[ENTRADAS]]-Tabla3239[[#This Row],[SALIDAS]]</f>
        <v>1000</v>
      </c>
      <c r="M505" s="2">
        <v>5.5</v>
      </c>
      <c r="N505" s="2">
        <f>+Tabla3239[[#This Row],[BALANCE INICIAL]]*Tabla3239[[#This Row],[PRECIO]]</f>
        <v>0</v>
      </c>
      <c r="O505" s="2">
        <f>+Tabla3239[[#This Row],[ENTRADAS]]*Tabla3239[[#This Row],[PRECIO]]</f>
        <v>5500</v>
      </c>
      <c r="P505" s="2">
        <f>+Tabla3239[[#This Row],[SALIDAS]]*Tabla3239[[#This Row],[PRECIO]]</f>
        <v>0</v>
      </c>
      <c r="Q505" s="2">
        <f>+Tabla3239[[#This Row],[BALANCE INICIAL2]]+Tabla3239[[#This Row],[ENTRADAS3]]-Tabla3239[[#This Row],[SALIDAS4]]</f>
        <v>5500</v>
      </c>
    </row>
    <row r="506" spans="1:17">
      <c r="A506" s="9" t="s">
        <v>29</v>
      </c>
      <c r="B506" s="47" t="s">
        <v>878</v>
      </c>
      <c r="C506" s="50" t="s">
        <v>102</v>
      </c>
      <c r="D506" t="s">
        <v>602</v>
      </c>
      <c r="F506" s="55" t="s">
        <v>1345</v>
      </c>
      <c r="G506" s="55"/>
      <c r="H506" s="9" t="s">
        <v>834</v>
      </c>
      <c r="I506">
        <v>2</v>
      </c>
      <c r="J506">
        <v>0</v>
      </c>
      <c r="K506" s="34">
        <v>0</v>
      </c>
      <c r="L506">
        <f>+Tabla3239[[#This Row],[BALANCE INICIAL]]+Tabla3239[[#This Row],[ENTRADAS]]-Tabla3239[[#This Row],[SALIDAS]]</f>
        <v>2</v>
      </c>
      <c r="M506" s="2">
        <v>270</v>
      </c>
      <c r="N506" s="2">
        <f>+Tabla3239[[#This Row],[BALANCE INICIAL]]*Tabla3239[[#This Row],[PRECIO]]</f>
        <v>540</v>
      </c>
      <c r="O506" s="2">
        <f>+Tabla3239[[#This Row],[ENTRADAS]]*Tabla3239[[#This Row],[PRECIO]]</f>
        <v>0</v>
      </c>
      <c r="P506" s="2">
        <f>+Tabla3239[[#This Row],[SALIDAS]]*Tabla3239[[#This Row],[PRECIO]]</f>
        <v>0</v>
      </c>
      <c r="Q506" s="2">
        <f>+Tabla3239[[#This Row],[BALANCE INICIAL2]]+Tabla3239[[#This Row],[ENTRADAS3]]-Tabla3239[[#This Row],[SALIDAS4]]</f>
        <v>540</v>
      </c>
    </row>
    <row r="507" spans="1:17">
      <c r="A507" s="39" t="s">
        <v>1130</v>
      </c>
      <c r="B507" s="40" t="s">
        <v>894</v>
      </c>
      <c r="C507" s="52" t="s">
        <v>1131</v>
      </c>
      <c r="D507" t="s">
        <v>145</v>
      </c>
      <c r="F507" s="55" t="s">
        <v>1345</v>
      </c>
      <c r="G507" s="55"/>
      <c r="H507" s="9" t="s">
        <v>820</v>
      </c>
      <c r="I507">
        <v>0</v>
      </c>
      <c r="J507">
        <v>0</v>
      </c>
      <c r="K507" s="34">
        <v>0</v>
      </c>
      <c r="L507">
        <f>+Tabla3239[[#This Row],[BALANCE INICIAL]]+Tabla3239[[#This Row],[ENTRADAS]]-Tabla3239[[#This Row],[SALIDAS]]</f>
        <v>0</v>
      </c>
      <c r="M507" s="2">
        <v>900</v>
      </c>
      <c r="N507" s="2">
        <f>+Tabla3239[[#This Row],[BALANCE INICIAL]]*Tabla3239[[#This Row],[PRECIO]]</f>
        <v>0</v>
      </c>
      <c r="O507" s="2">
        <f>+Tabla3239[[#This Row],[ENTRADAS]]*Tabla3239[[#This Row],[PRECIO]]</f>
        <v>0</v>
      </c>
      <c r="P507" s="2">
        <f>+Tabla3239[[#This Row],[SALIDAS]]*Tabla3239[[#This Row],[PRECIO]]</f>
        <v>0</v>
      </c>
      <c r="Q507" s="2">
        <f>+Tabla3239[[#This Row],[BALANCE INICIAL2]]+Tabla3239[[#This Row],[ENTRADAS3]]-Tabla3239[[#This Row],[SALIDAS4]]</f>
        <v>0</v>
      </c>
    </row>
    <row r="508" spans="1:17">
      <c r="A508" s="39" t="s">
        <v>1130</v>
      </c>
      <c r="B508" s="40" t="s">
        <v>894</v>
      </c>
      <c r="C508" s="52" t="s">
        <v>1131</v>
      </c>
      <c r="D508" t="s">
        <v>151</v>
      </c>
      <c r="F508" s="55" t="s">
        <v>1345</v>
      </c>
      <c r="G508" s="55"/>
      <c r="H508" s="9" t="s">
        <v>820</v>
      </c>
      <c r="I508">
        <v>0</v>
      </c>
      <c r="J508">
        <v>0</v>
      </c>
      <c r="K508" s="34">
        <v>0</v>
      </c>
      <c r="L508">
        <f>+Tabla3239[[#This Row],[BALANCE INICIAL]]+Tabla3239[[#This Row],[ENTRADAS]]-Tabla3239[[#This Row],[SALIDAS]]</f>
        <v>0</v>
      </c>
      <c r="M508" s="2">
        <v>1500</v>
      </c>
      <c r="N508" s="2">
        <f>+Tabla3239[[#This Row],[BALANCE INICIAL]]*Tabla3239[[#This Row],[PRECIO]]</f>
        <v>0</v>
      </c>
      <c r="O508" s="2">
        <f>+Tabla3239[[#This Row],[ENTRADAS]]*Tabla3239[[#This Row],[PRECIO]]</f>
        <v>0</v>
      </c>
      <c r="P508" s="2">
        <f>+Tabla3239[[#This Row],[SALIDAS]]*Tabla3239[[#This Row],[PRECIO]]</f>
        <v>0</v>
      </c>
      <c r="Q508" s="2">
        <f>+Tabla3239[[#This Row],[BALANCE INICIAL2]]+Tabla3239[[#This Row],[ENTRADAS3]]-Tabla3239[[#This Row],[SALIDAS4]]</f>
        <v>0</v>
      </c>
    </row>
    <row r="509" spans="1:17">
      <c r="A509" s="39" t="s">
        <v>1130</v>
      </c>
      <c r="B509" s="40" t="s">
        <v>894</v>
      </c>
      <c r="C509" s="52" t="s">
        <v>1131</v>
      </c>
      <c r="D509" t="s">
        <v>148</v>
      </c>
      <c r="F509" s="55" t="s">
        <v>1345</v>
      </c>
      <c r="G509" s="55"/>
      <c r="H509" s="9" t="s">
        <v>820</v>
      </c>
      <c r="I509">
        <v>0</v>
      </c>
      <c r="J509">
        <v>0</v>
      </c>
      <c r="K509" s="34">
        <v>0</v>
      </c>
      <c r="L509">
        <f>+Tabla3239[[#This Row],[BALANCE INICIAL]]+Tabla3239[[#This Row],[ENTRADAS]]-Tabla3239[[#This Row],[SALIDAS]]</f>
        <v>0</v>
      </c>
      <c r="M509" s="2">
        <v>1500</v>
      </c>
      <c r="N509" s="2">
        <f>+Tabla3239[[#This Row],[BALANCE INICIAL]]*Tabla3239[[#This Row],[PRECIO]]</f>
        <v>0</v>
      </c>
      <c r="O509" s="2">
        <f>+Tabla3239[[#This Row],[ENTRADAS]]*Tabla3239[[#This Row],[PRECIO]]</f>
        <v>0</v>
      </c>
      <c r="P509" s="2">
        <f>+Tabla3239[[#This Row],[SALIDAS]]*Tabla3239[[#This Row],[PRECIO]]</f>
        <v>0</v>
      </c>
      <c r="Q509" s="2">
        <f>+Tabla3239[[#This Row],[BALANCE INICIAL2]]+Tabla3239[[#This Row],[ENTRADAS3]]-Tabla3239[[#This Row],[SALIDAS4]]</f>
        <v>0</v>
      </c>
    </row>
    <row r="510" spans="1:17" ht="15" customHeight="1">
      <c r="A510" s="39" t="s">
        <v>59</v>
      </c>
      <c r="B510" s="40" t="s">
        <v>880</v>
      </c>
      <c r="C510" s="52" t="s">
        <v>107</v>
      </c>
      <c r="D510" t="s">
        <v>757</v>
      </c>
      <c r="F510" s="55" t="s">
        <v>1345</v>
      </c>
      <c r="G510" s="55"/>
      <c r="H510" s="9" t="s">
        <v>820</v>
      </c>
      <c r="I510">
        <v>1</v>
      </c>
      <c r="J510">
        <v>0</v>
      </c>
      <c r="K510" s="34">
        <v>0</v>
      </c>
      <c r="L510">
        <f>+Tabla3239[[#This Row],[BALANCE INICIAL]]+Tabla3239[[#This Row],[ENTRADAS]]-Tabla3239[[#This Row],[SALIDAS]]</f>
        <v>1</v>
      </c>
      <c r="M510" s="2">
        <v>1980</v>
      </c>
      <c r="N510" s="2">
        <f>+Tabla3239[[#This Row],[BALANCE INICIAL]]*Tabla3239[[#This Row],[PRECIO]]</f>
        <v>1980</v>
      </c>
      <c r="O510" s="2">
        <f>+Tabla3239[[#This Row],[ENTRADAS]]*Tabla3239[[#This Row],[PRECIO]]</f>
        <v>0</v>
      </c>
      <c r="P510" s="2">
        <f>+Tabla3239[[#This Row],[SALIDAS]]*Tabla3239[[#This Row],[PRECIO]]</f>
        <v>0</v>
      </c>
      <c r="Q510" s="2">
        <f>+Tabla3239[[#This Row],[BALANCE INICIAL2]]+Tabla3239[[#This Row],[ENTRADAS3]]-Tabla3239[[#This Row],[SALIDAS4]]</f>
        <v>1980</v>
      </c>
    </row>
    <row r="511" spans="1:17">
      <c r="A511" s="39" t="s">
        <v>41</v>
      </c>
      <c r="B511" s="40" t="s">
        <v>890</v>
      </c>
      <c r="C511" s="52" t="s">
        <v>87</v>
      </c>
      <c r="D511" t="s">
        <v>1083</v>
      </c>
      <c r="F511" s="55" t="s">
        <v>1345</v>
      </c>
      <c r="G511" s="55"/>
      <c r="H511" s="9" t="s">
        <v>1409</v>
      </c>
      <c r="I511">
        <v>757</v>
      </c>
      <c r="J511">
        <v>0</v>
      </c>
      <c r="K511" s="34">
        <v>46</v>
      </c>
      <c r="L511">
        <f>+Tabla3239[[#This Row],[BALANCE INICIAL]]+Tabla3239[[#This Row],[ENTRADAS]]-Tabla3239[[#This Row],[SALIDAS]]</f>
        <v>711</v>
      </c>
      <c r="M511" s="2">
        <v>593</v>
      </c>
      <c r="N511" s="2">
        <f>+Tabla3239[[#This Row],[BALANCE INICIAL]]*Tabla3239[[#This Row],[PRECIO]]</f>
        <v>448901</v>
      </c>
      <c r="O511" s="2">
        <f>+Tabla3239[[#This Row],[ENTRADAS]]*Tabla3239[[#This Row],[PRECIO]]</f>
        <v>0</v>
      </c>
      <c r="P511" s="2">
        <f>+Tabla3239[[#This Row],[SALIDAS]]*Tabla3239[[#This Row],[PRECIO]]</f>
        <v>27278</v>
      </c>
      <c r="Q511" s="2">
        <f>+Tabla3239[[#This Row],[BALANCE INICIAL2]]+Tabla3239[[#This Row],[ENTRADAS3]]-Tabla3239[[#This Row],[SALIDAS4]]</f>
        <v>421623</v>
      </c>
    </row>
    <row r="512" spans="1:17">
      <c r="A512" s="39" t="s">
        <v>1617</v>
      </c>
      <c r="B512" s="40" t="s">
        <v>1618</v>
      </c>
      <c r="C512" s="52" t="s">
        <v>1619</v>
      </c>
      <c r="D512" t="s">
        <v>1614</v>
      </c>
      <c r="E512" t="s">
        <v>1615</v>
      </c>
      <c r="F512" s="55">
        <v>45534</v>
      </c>
      <c r="G512" s="62" t="s">
        <v>1616</v>
      </c>
      <c r="H512" s="9" t="s">
        <v>820</v>
      </c>
      <c r="I512">
        <v>0</v>
      </c>
      <c r="J512">
        <v>1</v>
      </c>
      <c r="K512" s="34">
        <v>1</v>
      </c>
      <c r="L512">
        <f>+Tabla3239[[#This Row],[BALANCE INICIAL]]+Tabla3239[[#This Row],[ENTRADAS]]-Tabla3239[[#This Row],[SALIDAS]]</f>
        <v>0</v>
      </c>
      <c r="M512" s="2">
        <v>3800</v>
      </c>
      <c r="N512" s="2">
        <f>+Tabla3239[[#This Row],[BALANCE INICIAL]]*Tabla3239[[#This Row],[PRECIO]]</f>
        <v>0</v>
      </c>
      <c r="O512" s="2">
        <f>+Tabla3239[[#This Row],[ENTRADAS]]*Tabla3239[[#This Row],[PRECIO]]</f>
        <v>3800</v>
      </c>
      <c r="P512" s="2">
        <f>+Tabla3239[[#This Row],[SALIDAS]]*Tabla3239[[#This Row],[PRECIO]]</f>
        <v>3800</v>
      </c>
      <c r="Q512" s="2">
        <f>+Tabla3239[[#This Row],[BALANCE INICIAL2]]+Tabla3239[[#This Row],[ENTRADAS3]]-Tabla3239[[#This Row],[SALIDAS4]]</f>
        <v>0</v>
      </c>
    </row>
    <row r="513" spans="1:17">
      <c r="A513" s="39" t="s">
        <v>41</v>
      </c>
      <c r="B513" s="40" t="s">
        <v>890</v>
      </c>
      <c r="C513" s="52" t="s">
        <v>87</v>
      </c>
      <c r="D513" t="s">
        <v>1004</v>
      </c>
      <c r="F513" s="55" t="s">
        <v>1345</v>
      </c>
      <c r="G513" s="55"/>
      <c r="H513" s="9" t="s">
        <v>1408</v>
      </c>
      <c r="I513">
        <v>183</v>
      </c>
      <c r="J513">
        <v>0</v>
      </c>
      <c r="K513" s="34">
        <v>0</v>
      </c>
      <c r="L513">
        <f>+Tabla3239[[#This Row],[BALANCE INICIAL]]+Tabla3239[[#This Row],[ENTRADAS]]-Tabla3239[[#This Row],[SALIDAS]]</f>
        <v>183</v>
      </c>
      <c r="M513" s="2">
        <v>174.7</v>
      </c>
      <c r="N513" s="2">
        <f>+Tabla3239[[#This Row],[BALANCE INICIAL]]*Tabla3239[[#This Row],[PRECIO]]</f>
        <v>31970.1</v>
      </c>
      <c r="O513" s="2">
        <f>+Tabla3239[[#This Row],[ENTRADAS]]*Tabla3239[[#This Row],[PRECIO]]</f>
        <v>0</v>
      </c>
      <c r="P513" s="2">
        <f>+Tabla3239[[#This Row],[SALIDAS]]*Tabla3239[[#This Row],[PRECIO]]</f>
        <v>0</v>
      </c>
      <c r="Q513" s="2">
        <f>+Tabla3239[[#This Row],[BALANCE INICIAL2]]+Tabla3239[[#This Row],[ENTRADAS3]]-Tabla3239[[#This Row],[SALIDAS4]]</f>
        <v>31970.1</v>
      </c>
    </row>
    <row r="514" spans="1:17">
      <c r="A514" s="39" t="s">
        <v>41</v>
      </c>
      <c r="B514" s="40" t="s">
        <v>890</v>
      </c>
      <c r="C514" s="52" t="s">
        <v>87</v>
      </c>
      <c r="D514" t="s">
        <v>1005</v>
      </c>
      <c r="F514" s="55" t="s">
        <v>1345</v>
      </c>
      <c r="G514" s="55"/>
      <c r="H514" s="9" t="s">
        <v>1408</v>
      </c>
      <c r="I514">
        <v>194</v>
      </c>
      <c r="J514">
        <v>0</v>
      </c>
      <c r="K514" s="34">
        <v>8</v>
      </c>
      <c r="L514">
        <f>+Tabla3239[[#This Row],[BALANCE INICIAL]]+Tabla3239[[#This Row],[ENTRADAS]]-Tabla3239[[#This Row],[SALIDAS]]</f>
        <v>186</v>
      </c>
      <c r="M514" s="2">
        <v>345</v>
      </c>
      <c r="N514" s="2">
        <f>+Tabla3239[[#This Row],[BALANCE INICIAL]]*Tabla3239[[#This Row],[PRECIO]]</f>
        <v>66930</v>
      </c>
      <c r="O514" s="2">
        <f>+Tabla3239[[#This Row],[ENTRADAS]]*Tabla3239[[#This Row],[PRECIO]]</f>
        <v>0</v>
      </c>
      <c r="P514" s="2">
        <f>+Tabla3239[[#This Row],[SALIDAS]]*Tabla3239[[#This Row],[PRECIO]]</f>
        <v>2760</v>
      </c>
      <c r="Q514" s="2">
        <f>+Tabla3239[[#This Row],[BALANCE INICIAL2]]+Tabla3239[[#This Row],[ENTRADAS3]]-Tabla3239[[#This Row],[SALIDAS4]]</f>
        <v>64170</v>
      </c>
    </row>
    <row r="515" spans="1:17">
      <c r="A515" s="39" t="s">
        <v>41</v>
      </c>
      <c r="B515" s="40" t="s">
        <v>890</v>
      </c>
      <c r="C515" s="52" t="s">
        <v>87</v>
      </c>
      <c r="D515" t="s">
        <v>980</v>
      </c>
      <c r="E515" t="s">
        <v>984</v>
      </c>
      <c r="F515" s="55" t="s">
        <v>1345</v>
      </c>
      <c r="G515" s="55"/>
      <c r="H515" s="9" t="s">
        <v>1408</v>
      </c>
      <c r="I515">
        <v>2000</v>
      </c>
      <c r="J515">
        <v>0</v>
      </c>
      <c r="K515" s="34">
        <v>63</v>
      </c>
      <c r="L515">
        <f>+Tabla3239[[#This Row],[BALANCE INICIAL]]+Tabla3239[[#This Row],[ENTRADAS]]-Tabla3239[[#This Row],[SALIDAS]]</f>
        <v>1937</v>
      </c>
      <c r="M515" s="2">
        <v>160</v>
      </c>
      <c r="N515" s="2">
        <f>+Tabla3239[[#This Row],[BALANCE INICIAL]]*Tabla3239[[#This Row],[PRECIO]]</f>
        <v>320000</v>
      </c>
      <c r="O515" s="2">
        <f>+Tabla3239[[#This Row],[ENTRADAS]]*Tabla3239[[#This Row],[PRECIO]]</f>
        <v>0</v>
      </c>
      <c r="P515" s="2">
        <f>+Tabla3239[[#This Row],[SALIDAS]]*Tabla3239[[#This Row],[PRECIO]]</f>
        <v>10080</v>
      </c>
      <c r="Q515" s="2">
        <f>+Tabla3239[[#This Row],[BALANCE INICIAL2]]+Tabla3239[[#This Row],[ENTRADAS3]]-Tabla3239[[#This Row],[SALIDAS4]]</f>
        <v>309920</v>
      </c>
    </row>
    <row r="516" spans="1:17">
      <c r="A516" s="39" t="s">
        <v>41</v>
      </c>
      <c r="B516" s="40" t="s">
        <v>890</v>
      </c>
      <c r="C516" s="52" t="s">
        <v>87</v>
      </c>
      <c r="D516" t="s">
        <v>275</v>
      </c>
      <c r="F516" s="55" t="s">
        <v>1345</v>
      </c>
      <c r="G516" s="55"/>
      <c r="H516" s="9" t="s">
        <v>850</v>
      </c>
      <c r="I516">
        <v>11</v>
      </c>
      <c r="J516">
        <v>0</v>
      </c>
      <c r="K516" s="34">
        <v>0</v>
      </c>
      <c r="L516">
        <f>+Tabla3239[[#This Row],[BALANCE INICIAL]]+Tabla3239[[#This Row],[ENTRADAS]]-Tabla3239[[#This Row],[SALIDAS]]</f>
        <v>11</v>
      </c>
      <c r="M516" s="2">
        <v>125</v>
      </c>
      <c r="N516" s="2">
        <f>+Tabla3239[[#This Row],[BALANCE INICIAL]]*Tabla3239[[#This Row],[PRECIO]]</f>
        <v>1375</v>
      </c>
      <c r="O516" s="2">
        <f>+Tabla3239[[#This Row],[ENTRADAS]]*Tabla3239[[#This Row],[PRECIO]]</f>
        <v>0</v>
      </c>
      <c r="P516" s="2">
        <f>+Tabla3239[[#This Row],[SALIDAS]]*Tabla3239[[#This Row],[PRECIO]]</f>
        <v>0</v>
      </c>
      <c r="Q516" s="2">
        <f>+Tabla3239[[#This Row],[BALANCE INICIAL2]]+Tabla3239[[#This Row],[ENTRADAS3]]-Tabla3239[[#This Row],[SALIDAS4]]</f>
        <v>1375</v>
      </c>
    </row>
    <row r="517" spans="1:17">
      <c r="A517" s="39" t="s">
        <v>41</v>
      </c>
      <c r="B517" s="40" t="s">
        <v>890</v>
      </c>
      <c r="C517" s="52" t="s">
        <v>87</v>
      </c>
      <c r="D517" t="s">
        <v>758</v>
      </c>
      <c r="F517" s="55" t="s">
        <v>1345</v>
      </c>
      <c r="G517" s="55"/>
      <c r="H517" s="9" t="s">
        <v>820</v>
      </c>
      <c r="I517">
        <v>38</v>
      </c>
      <c r="J517">
        <v>0</v>
      </c>
      <c r="K517" s="34">
        <v>1</v>
      </c>
      <c r="L517">
        <f>+Tabla3239[[#This Row],[BALANCE INICIAL]]+Tabla3239[[#This Row],[ENTRADAS]]-Tabla3239[[#This Row],[SALIDAS]]</f>
        <v>37</v>
      </c>
      <c r="M517" s="2">
        <v>250</v>
      </c>
      <c r="N517" s="2">
        <f>+Tabla3239[[#This Row],[BALANCE INICIAL]]*Tabla3239[[#This Row],[PRECIO]]</f>
        <v>9500</v>
      </c>
      <c r="O517" s="2">
        <f>+Tabla3239[[#This Row],[ENTRADAS]]*Tabla3239[[#This Row],[PRECIO]]</f>
        <v>0</v>
      </c>
      <c r="P517" s="2">
        <f>+Tabla3239[[#This Row],[SALIDAS]]*Tabla3239[[#This Row],[PRECIO]]</f>
        <v>250</v>
      </c>
      <c r="Q517" s="2">
        <f>+Tabla3239[[#This Row],[BALANCE INICIAL2]]+Tabla3239[[#This Row],[ENTRADAS3]]-Tabla3239[[#This Row],[SALIDAS4]]</f>
        <v>9250</v>
      </c>
    </row>
    <row r="518" spans="1:17">
      <c r="A518" s="39" t="s">
        <v>41</v>
      </c>
      <c r="B518" s="40" t="s">
        <v>890</v>
      </c>
      <c r="C518" s="52" t="s">
        <v>87</v>
      </c>
      <c r="D518" t="s">
        <v>759</v>
      </c>
      <c r="F518" s="55" t="s">
        <v>1345</v>
      </c>
      <c r="G518" s="55"/>
      <c r="H518" s="9" t="s">
        <v>820</v>
      </c>
      <c r="I518">
        <v>2</v>
      </c>
      <c r="J518">
        <v>0</v>
      </c>
      <c r="K518" s="34">
        <v>0</v>
      </c>
      <c r="L518">
        <f>+Tabla3239[[#This Row],[BALANCE INICIAL]]+Tabla3239[[#This Row],[ENTRADAS]]-Tabla3239[[#This Row],[SALIDAS]]</f>
        <v>2</v>
      </c>
      <c r="M518" s="2">
        <v>750</v>
      </c>
      <c r="N518" s="2">
        <f>+Tabla3239[[#This Row],[BALANCE INICIAL]]*Tabla3239[[#This Row],[PRECIO]]</f>
        <v>1500</v>
      </c>
      <c r="O518" s="2">
        <f>+Tabla3239[[#This Row],[ENTRADAS]]*Tabla3239[[#This Row],[PRECIO]]</f>
        <v>0</v>
      </c>
      <c r="P518" s="2">
        <f>+Tabla3239[[#This Row],[SALIDAS]]*Tabla3239[[#This Row],[PRECIO]]</f>
        <v>0</v>
      </c>
      <c r="Q518" s="2">
        <f>+Tabla3239[[#This Row],[BALANCE INICIAL2]]+Tabla3239[[#This Row],[ENTRADAS3]]-Tabla3239[[#This Row],[SALIDAS4]]</f>
        <v>1500</v>
      </c>
    </row>
    <row r="519" spans="1:17">
      <c r="A519" s="39" t="s">
        <v>41</v>
      </c>
      <c r="B519" s="40" t="s">
        <v>890</v>
      </c>
      <c r="C519" s="52" t="s">
        <v>87</v>
      </c>
      <c r="D519" t="s">
        <v>1003</v>
      </c>
      <c r="F519" s="55" t="s">
        <v>1345</v>
      </c>
      <c r="G519" s="55"/>
      <c r="H519" s="9" t="s">
        <v>1409</v>
      </c>
      <c r="I519">
        <v>386</v>
      </c>
      <c r="J519">
        <v>0</v>
      </c>
      <c r="K519" s="34">
        <v>77</v>
      </c>
      <c r="L519">
        <f>+Tabla3239[[#This Row],[BALANCE INICIAL]]+Tabla3239[[#This Row],[ENTRADAS]]-Tabla3239[[#This Row],[SALIDAS]]</f>
        <v>309</v>
      </c>
      <c r="M519" s="2">
        <v>630</v>
      </c>
      <c r="N519" s="2">
        <f>+Tabla3239[[#This Row],[BALANCE INICIAL]]*Tabla3239[[#This Row],[PRECIO]]</f>
        <v>243180</v>
      </c>
      <c r="O519" s="2">
        <f>+Tabla3239[[#This Row],[ENTRADAS]]*Tabla3239[[#This Row],[PRECIO]]</f>
        <v>0</v>
      </c>
      <c r="P519" s="2">
        <f>+Tabla3239[[#This Row],[SALIDAS]]*Tabla3239[[#This Row],[PRECIO]]</f>
        <v>48510</v>
      </c>
      <c r="Q519" s="2">
        <f>+Tabla3239[[#This Row],[BALANCE INICIAL2]]+Tabla3239[[#This Row],[ENTRADAS3]]-Tabla3239[[#This Row],[SALIDAS4]]</f>
        <v>194670</v>
      </c>
    </row>
    <row r="520" spans="1:17">
      <c r="A520" s="9" t="s">
        <v>29</v>
      </c>
      <c r="B520" s="47" t="s">
        <v>878</v>
      </c>
      <c r="C520" s="50" t="s">
        <v>102</v>
      </c>
      <c r="D520" t="s">
        <v>603</v>
      </c>
      <c r="F520" s="55" t="s">
        <v>1345</v>
      </c>
      <c r="G520" s="55"/>
      <c r="H520" s="9" t="s">
        <v>869</v>
      </c>
      <c r="I520">
        <v>1</v>
      </c>
      <c r="J520">
        <v>0</v>
      </c>
      <c r="K520" s="34">
        <v>0</v>
      </c>
      <c r="L520">
        <f>+Tabla3239[[#This Row],[BALANCE INICIAL]]+Tabla3239[[#This Row],[ENTRADAS]]-Tabla3239[[#This Row],[SALIDAS]]</f>
        <v>1</v>
      </c>
      <c r="M520" s="2">
        <v>314</v>
      </c>
      <c r="N520" s="2">
        <f>+Tabla3239[[#This Row],[BALANCE INICIAL]]*Tabla3239[[#This Row],[PRECIO]]</f>
        <v>314</v>
      </c>
      <c r="O520" s="2">
        <f>+Tabla3239[[#This Row],[ENTRADAS]]*Tabla3239[[#This Row],[PRECIO]]</f>
        <v>0</v>
      </c>
      <c r="P520" s="2">
        <f>+Tabla3239[[#This Row],[SALIDAS]]*Tabla3239[[#This Row],[PRECIO]]</f>
        <v>0</v>
      </c>
      <c r="Q520" s="2">
        <f>+Tabla3239[[#This Row],[BALANCE INICIAL2]]+Tabla3239[[#This Row],[ENTRADAS3]]-Tabla3239[[#This Row],[SALIDAS4]]</f>
        <v>314</v>
      </c>
    </row>
    <row r="521" spans="1:17">
      <c r="A521" s="39" t="s">
        <v>27</v>
      </c>
      <c r="B521" s="40" t="s">
        <v>889</v>
      </c>
      <c r="C521" s="52" t="s">
        <v>1139</v>
      </c>
      <c r="D521" t="s">
        <v>1215</v>
      </c>
      <c r="F521" s="55" t="s">
        <v>1345</v>
      </c>
      <c r="G521" s="55"/>
      <c r="H521" s="9" t="s">
        <v>820</v>
      </c>
      <c r="I521">
        <v>10</v>
      </c>
      <c r="J521">
        <v>0</v>
      </c>
      <c r="K521" s="34">
        <v>0</v>
      </c>
      <c r="L521">
        <f>+Tabla3239[[#This Row],[BALANCE INICIAL]]+Tabla3239[[#This Row],[ENTRADAS]]-Tabla3239[[#This Row],[SALIDAS]]</f>
        <v>10</v>
      </c>
      <c r="M521" s="2">
        <v>70</v>
      </c>
      <c r="N521" s="2">
        <f>+Tabla3239[[#This Row],[BALANCE INICIAL]]*Tabla3239[[#This Row],[PRECIO]]</f>
        <v>700</v>
      </c>
      <c r="O521" s="2">
        <f>+Tabla3239[[#This Row],[ENTRADAS]]*Tabla3239[[#This Row],[PRECIO]]</f>
        <v>0</v>
      </c>
      <c r="P521" s="2">
        <f>+Tabla3239[[#This Row],[SALIDAS]]*Tabla3239[[#This Row],[PRECIO]]</f>
        <v>0</v>
      </c>
      <c r="Q521" s="2">
        <f>+Tabla3239[[#This Row],[BALANCE INICIAL2]]+Tabla3239[[#This Row],[ENTRADAS3]]-Tabla3239[[#This Row],[SALIDAS4]]</f>
        <v>700</v>
      </c>
    </row>
    <row r="522" spans="1:17">
      <c r="A522" s="13" t="s">
        <v>1488</v>
      </c>
      <c r="B522" s="17" t="s">
        <v>1489</v>
      </c>
      <c r="C522" s="49" t="s">
        <v>1490</v>
      </c>
      <c r="D522" t="s">
        <v>1491</v>
      </c>
      <c r="E522" t="s">
        <v>1486</v>
      </c>
      <c r="F522" s="55">
        <v>45506</v>
      </c>
      <c r="G522" s="62" t="s">
        <v>1492</v>
      </c>
      <c r="H522" s="9" t="s">
        <v>820</v>
      </c>
      <c r="I522">
        <v>25</v>
      </c>
      <c r="J522">
        <v>0</v>
      </c>
      <c r="K522" s="34">
        <v>0</v>
      </c>
      <c r="L522">
        <f>+Tabla3239[[#This Row],[BALANCE INICIAL]]+Tabla3239[[#This Row],[ENTRADAS]]-Tabla3239[[#This Row],[SALIDAS]]</f>
        <v>25</v>
      </c>
      <c r="M522" s="2">
        <v>800</v>
      </c>
      <c r="N522" s="2">
        <v>20000</v>
      </c>
      <c r="O522" s="2" t="s">
        <v>1483</v>
      </c>
      <c r="P522" s="2" t="s">
        <v>1483</v>
      </c>
      <c r="Q522" s="2">
        <v>20000</v>
      </c>
    </row>
    <row r="523" spans="1:17">
      <c r="A523" s="39" t="s">
        <v>1424</v>
      </c>
      <c r="B523" s="40" t="s">
        <v>1425</v>
      </c>
      <c r="C523" s="52" t="s">
        <v>1426</v>
      </c>
      <c r="D523" t="s">
        <v>1216</v>
      </c>
      <c r="F523" s="55" t="s">
        <v>1345</v>
      </c>
      <c r="G523" s="55"/>
      <c r="H523" s="9" t="s">
        <v>820</v>
      </c>
      <c r="I523">
        <v>6</v>
      </c>
      <c r="J523">
        <v>0</v>
      </c>
      <c r="K523" s="34">
        <v>0</v>
      </c>
      <c r="L523">
        <f>+Tabla3239[[#This Row],[BALANCE INICIAL]]+Tabla3239[[#This Row],[ENTRADAS]]-Tabla3239[[#This Row],[SALIDAS]]</f>
        <v>6</v>
      </c>
      <c r="M523" s="2">
        <v>789.19</v>
      </c>
      <c r="N523" s="2">
        <f>+Tabla3239[[#This Row],[BALANCE INICIAL]]*Tabla3239[[#This Row],[PRECIO]]</f>
        <v>4735.1400000000003</v>
      </c>
      <c r="O523" s="2">
        <f>+Tabla3239[[#This Row],[ENTRADAS]]*Tabla3239[[#This Row],[PRECIO]]</f>
        <v>0</v>
      </c>
      <c r="P523" s="2">
        <f>+Tabla3239[[#This Row],[SALIDAS]]*Tabla3239[[#This Row],[PRECIO]]</f>
        <v>0</v>
      </c>
      <c r="Q523" s="2">
        <f>+Tabla3239[[#This Row],[BALANCE INICIAL2]]+Tabla3239[[#This Row],[ENTRADAS3]]-Tabla3239[[#This Row],[SALIDAS4]]</f>
        <v>4735.1400000000003</v>
      </c>
    </row>
    <row r="524" spans="1:17">
      <c r="A524" s="39" t="s">
        <v>1424</v>
      </c>
      <c r="B524" s="40" t="s">
        <v>1425</v>
      </c>
      <c r="C524" s="52" t="s">
        <v>1426</v>
      </c>
      <c r="D524" t="s">
        <v>1464</v>
      </c>
      <c r="F524" s="55" t="s">
        <v>1345</v>
      </c>
      <c r="G524" s="55"/>
      <c r="H524" s="9" t="s">
        <v>820</v>
      </c>
      <c r="I524">
        <v>2</v>
      </c>
      <c r="J524">
        <v>0</v>
      </c>
      <c r="K524" s="34">
        <v>0</v>
      </c>
      <c r="L524">
        <f>+Tabla3239[[#This Row],[BALANCE INICIAL]]+Tabla3239[[#This Row],[ENTRADAS]]-Tabla3239[[#This Row],[SALIDAS]]</f>
        <v>2</v>
      </c>
      <c r="M524" s="2">
        <v>847.46</v>
      </c>
      <c r="N524" s="2">
        <f>+Tabla3239[[#This Row],[BALANCE INICIAL]]*Tabla3239[[#This Row],[PRECIO]]</f>
        <v>1694.92</v>
      </c>
      <c r="O524" s="2">
        <f>+Tabla3239[[#This Row],[ENTRADAS]]*Tabla3239[[#This Row],[PRECIO]]</f>
        <v>0</v>
      </c>
      <c r="P524" s="2">
        <f>+Tabla3239[[#This Row],[SALIDAS]]*Tabla3239[[#This Row],[PRECIO]]</f>
        <v>0</v>
      </c>
      <c r="Q524" s="2">
        <f>+Tabla3239[[#This Row],[BALANCE INICIAL2]]+Tabla3239[[#This Row],[ENTRADAS3]]-Tabla3239[[#This Row],[SALIDAS4]]</f>
        <v>1694.92</v>
      </c>
    </row>
    <row r="525" spans="1:17" ht="14.25" customHeight="1">
      <c r="A525" s="39" t="s">
        <v>1424</v>
      </c>
      <c r="B525" s="40" t="s">
        <v>1425</v>
      </c>
      <c r="C525" s="52" t="s">
        <v>1426</v>
      </c>
      <c r="D525" t="s">
        <v>1217</v>
      </c>
      <c r="F525" s="55" t="s">
        <v>1345</v>
      </c>
      <c r="G525" s="55"/>
      <c r="H525" s="9" t="s">
        <v>820</v>
      </c>
      <c r="I525">
        <v>12</v>
      </c>
      <c r="J525">
        <v>0</v>
      </c>
      <c r="K525" s="34">
        <v>0</v>
      </c>
      <c r="L525">
        <f>+Tabla3239[[#This Row],[BALANCE INICIAL]]+Tabla3239[[#This Row],[ENTRADAS]]-Tabla3239[[#This Row],[SALIDAS]]</f>
        <v>12</v>
      </c>
      <c r="M525" s="2">
        <v>178.98</v>
      </c>
      <c r="N525" s="2">
        <f>+Tabla3239[[#This Row],[BALANCE INICIAL]]*Tabla3239[[#This Row],[PRECIO]]</f>
        <v>2147.7599999999998</v>
      </c>
      <c r="O525" s="2">
        <f>+Tabla3239[[#This Row],[ENTRADAS]]*Tabla3239[[#This Row],[PRECIO]]</f>
        <v>0</v>
      </c>
      <c r="P525" s="2">
        <f>+Tabla3239[[#This Row],[SALIDAS]]*Tabla3239[[#This Row],[PRECIO]]</f>
        <v>0</v>
      </c>
      <c r="Q525" s="2">
        <f>+Tabla3239[[#This Row],[BALANCE INICIAL2]]+Tabla3239[[#This Row],[ENTRADAS3]]-Tabla3239[[#This Row],[SALIDAS4]]</f>
        <v>2147.7599999999998</v>
      </c>
    </row>
    <row r="526" spans="1:17">
      <c r="A526" s="9" t="s">
        <v>29</v>
      </c>
      <c r="B526" s="47" t="s">
        <v>878</v>
      </c>
      <c r="C526" s="50" t="s">
        <v>102</v>
      </c>
      <c r="D526" t="s">
        <v>606</v>
      </c>
      <c r="F526" s="55" t="s">
        <v>1345</v>
      </c>
      <c r="G526" s="55"/>
      <c r="H526" s="9" t="s">
        <v>834</v>
      </c>
      <c r="I526">
        <v>4</v>
      </c>
      <c r="J526">
        <v>0</v>
      </c>
      <c r="K526" s="34">
        <v>0</v>
      </c>
      <c r="L526">
        <f>+Tabla3239[[#This Row],[BALANCE INICIAL]]+Tabla3239[[#This Row],[ENTRADAS]]-Tabla3239[[#This Row],[SALIDAS]]</f>
        <v>4</v>
      </c>
      <c r="M526" s="2">
        <v>38</v>
      </c>
      <c r="N526" s="2">
        <f>+Tabla3239[[#This Row],[BALANCE INICIAL]]*Tabla3239[[#This Row],[PRECIO]]</f>
        <v>152</v>
      </c>
      <c r="O526" s="2">
        <f>+Tabla3239[[#This Row],[ENTRADAS]]*Tabla3239[[#This Row],[PRECIO]]</f>
        <v>0</v>
      </c>
      <c r="P526" s="2">
        <f>+Tabla3239[[#This Row],[SALIDAS]]*Tabla3239[[#This Row],[PRECIO]]</f>
        <v>0</v>
      </c>
      <c r="Q526" s="2">
        <f>+Tabla3239[[#This Row],[BALANCE INICIAL2]]+Tabla3239[[#This Row],[ENTRADAS3]]-Tabla3239[[#This Row],[SALIDAS4]]</f>
        <v>152</v>
      </c>
    </row>
    <row r="527" spans="1:17">
      <c r="A527" s="9" t="s">
        <v>29</v>
      </c>
      <c r="B527" s="47" t="s">
        <v>878</v>
      </c>
      <c r="C527" s="50" t="s">
        <v>102</v>
      </c>
      <c r="D527" t="s">
        <v>607</v>
      </c>
      <c r="F527" s="55" t="s">
        <v>1345</v>
      </c>
      <c r="G527" s="55"/>
      <c r="H527" s="9" t="s">
        <v>834</v>
      </c>
      <c r="I527">
        <v>1</v>
      </c>
      <c r="J527">
        <v>0</v>
      </c>
      <c r="K527" s="34">
        <v>1</v>
      </c>
      <c r="L527">
        <f>+Tabla3239[[#This Row],[BALANCE INICIAL]]+Tabla3239[[#This Row],[ENTRADAS]]-Tabla3239[[#This Row],[SALIDAS]]</f>
        <v>0</v>
      </c>
      <c r="M527" s="2">
        <v>56</v>
      </c>
      <c r="N527" s="2">
        <f>+Tabla3239[[#This Row],[BALANCE INICIAL]]*Tabla3239[[#This Row],[PRECIO]]</f>
        <v>56</v>
      </c>
      <c r="O527" s="2">
        <f>+Tabla3239[[#This Row],[ENTRADAS]]*Tabla3239[[#This Row],[PRECIO]]</f>
        <v>0</v>
      </c>
      <c r="P527" s="2">
        <f>+Tabla3239[[#This Row],[SALIDAS]]*Tabla3239[[#This Row],[PRECIO]]</f>
        <v>56</v>
      </c>
      <c r="Q527" s="2">
        <f>+Tabla3239[[#This Row],[BALANCE INICIAL2]]+Tabla3239[[#This Row],[ENTRADAS3]]-Tabla3239[[#This Row],[SALIDAS4]]</f>
        <v>0</v>
      </c>
    </row>
    <row r="528" spans="1:17">
      <c r="A528" s="9" t="s">
        <v>29</v>
      </c>
      <c r="B528" s="47" t="s">
        <v>878</v>
      </c>
      <c r="C528" s="50" t="s">
        <v>102</v>
      </c>
      <c r="D528" t="s">
        <v>608</v>
      </c>
      <c r="F528" s="55" t="s">
        <v>1345</v>
      </c>
      <c r="G528" s="55"/>
      <c r="H528" s="9" t="s">
        <v>869</v>
      </c>
      <c r="I528">
        <v>1</v>
      </c>
      <c r="J528">
        <v>0</v>
      </c>
      <c r="K528" s="34">
        <v>0</v>
      </c>
      <c r="L528">
        <f>+Tabla3239[[#This Row],[BALANCE INICIAL]]+Tabla3239[[#This Row],[ENTRADAS]]-Tabla3239[[#This Row],[SALIDAS]]</f>
        <v>1</v>
      </c>
      <c r="M528" s="2">
        <v>33</v>
      </c>
      <c r="N528" s="2">
        <f>+Tabla3239[[#This Row],[BALANCE INICIAL]]*Tabla3239[[#This Row],[PRECIO]]</f>
        <v>33</v>
      </c>
      <c r="O528" s="2">
        <f>+Tabla3239[[#This Row],[ENTRADAS]]*Tabla3239[[#This Row],[PRECIO]]</f>
        <v>0</v>
      </c>
      <c r="P528" s="2">
        <f>+Tabla3239[[#This Row],[SALIDAS]]*Tabla3239[[#This Row],[PRECIO]]</f>
        <v>0</v>
      </c>
      <c r="Q528" s="2">
        <f>+Tabla3239[[#This Row],[BALANCE INICIAL2]]+Tabla3239[[#This Row],[ENTRADAS3]]-Tabla3239[[#This Row],[SALIDAS4]]</f>
        <v>33</v>
      </c>
    </row>
    <row r="529" spans="1:17" ht="14.25" customHeight="1">
      <c r="A529" s="9" t="s">
        <v>29</v>
      </c>
      <c r="B529" s="47" t="s">
        <v>878</v>
      </c>
      <c r="C529" s="50" t="s">
        <v>102</v>
      </c>
      <c r="D529" t="s">
        <v>609</v>
      </c>
      <c r="F529" s="55" t="s">
        <v>1345</v>
      </c>
      <c r="G529" s="55"/>
      <c r="H529" s="9" t="s">
        <v>834</v>
      </c>
      <c r="I529">
        <v>1</v>
      </c>
      <c r="J529">
        <v>0</v>
      </c>
      <c r="K529" s="34">
        <v>0</v>
      </c>
      <c r="L529">
        <f>+Tabla3239[[#This Row],[BALANCE INICIAL]]+Tabla3239[[#This Row],[ENTRADAS]]-Tabla3239[[#This Row],[SALIDAS]]</f>
        <v>1</v>
      </c>
      <c r="M529" s="2">
        <v>138.94999999999999</v>
      </c>
      <c r="N529" s="2">
        <f>+Tabla3239[[#This Row],[BALANCE INICIAL]]*Tabla3239[[#This Row],[PRECIO]]</f>
        <v>138.94999999999999</v>
      </c>
      <c r="O529" s="2">
        <f>+Tabla3239[[#This Row],[ENTRADAS]]*Tabla3239[[#This Row],[PRECIO]]</f>
        <v>0</v>
      </c>
      <c r="P529" s="2">
        <f>+Tabla3239[[#This Row],[SALIDAS]]*Tabla3239[[#This Row],[PRECIO]]</f>
        <v>0</v>
      </c>
      <c r="Q529" s="2">
        <f>+Tabla3239[[#This Row],[BALANCE INICIAL2]]+Tabla3239[[#This Row],[ENTRADAS3]]-Tabla3239[[#This Row],[SALIDAS4]]</f>
        <v>138.94999999999999</v>
      </c>
    </row>
    <row r="530" spans="1:17">
      <c r="A530" s="39" t="s">
        <v>43</v>
      </c>
      <c r="B530" s="40" t="s">
        <v>879</v>
      </c>
      <c r="C530" s="52" t="s">
        <v>89</v>
      </c>
      <c r="D530" t="s">
        <v>1210</v>
      </c>
      <c r="F530" s="55" t="s">
        <v>1345</v>
      </c>
      <c r="G530" s="55"/>
      <c r="H530" s="9" t="s">
        <v>820</v>
      </c>
      <c r="I530">
        <v>500</v>
      </c>
      <c r="J530">
        <v>0</v>
      </c>
      <c r="K530" s="34">
        <v>0</v>
      </c>
      <c r="L530">
        <f>+Tabla3239[[#This Row],[BALANCE INICIAL]]+Tabla3239[[#This Row],[ENTRADAS]]-Tabla3239[[#This Row],[SALIDAS]]</f>
        <v>500</v>
      </c>
      <c r="M530" s="2">
        <v>20</v>
      </c>
      <c r="N530" s="2">
        <f>+Tabla3239[[#This Row],[BALANCE INICIAL]]*Tabla3239[[#This Row],[PRECIO]]</f>
        <v>10000</v>
      </c>
      <c r="O530" s="2">
        <f>+Tabla3239[[#This Row],[ENTRADAS]]*Tabla3239[[#This Row],[PRECIO]]</f>
        <v>0</v>
      </c>
      <c r="P530" s="2">
        <f>+Tabla3239[[#This Row],[SALIDAS]]*Tabla3239[[#This Row],[PRECIO]]</f>
        <v>0</v>
      </c>
      <c r="Q530" s="2">
        <f>+Tabla3239[[#This Row],[BALANCE INICIAL2]]+Tabla3239[[#This Row],[ENTRADAS3]]-Tabla3239[[#This Row],[SALIDAS4]]</f>
        <v>10000</v>
      </c>
    </row>
    <row r="531" spans="1:17">
      <c r="A531" s="39" t="s">
        <v>24</v>
      </c>
      <c r="B531" s="40" t="s">
        <v>875</v>
      </c>
      <c r="C531" s="52" t="s">
        <v>64</v>
      </c>
      <c r="D531" t="s">
        <v>1211</v>
      </c>
      <c r="F531" s="55" t="s">
        <v>1345</v>
      </c>
      <c r="G531" s="55"/>
      <c r="H531" s="9" t="s">
        <v>820</v>
      </c>
      <c r="I531">
        <v>60</v>
      </c>
      <c r="J531">
        <v>0</v>
      </c>
      <c r="K531" s="34">
        <v>0</v>
      </c>
      <c r="L531">
        <f>+Tabla3239[[#This Row],[BALANCE INICIAL]]+Tabla3239[[#This Row],[ENTRADAS]]-Tabla3239[[#This Row],[SALIDAS]]</f>
        <v>60</v>
      </c>
      <c r="M531" s="2">
        <v>64</v>
      </c>
      <c r="N531" s="2">
        <f>+Tabla3239[[#This Row],[BALANCE INICIAL]]*Tabla3239[[#This Row],[PRECIO]]</f>
        <v>3840</v>
      </c>
      <c r="O531" s="2">
        <f>+Tabla3239[[#This Row],[ENTRADAS]]*Tabla3239[[#This Row],[PRECIO]]</f>
        <v>0</v>
      </c>
      <c r="P531" s="2">
        <f>+Tabla3239[[#This Row],[SALIDAS]]*Tabla3239[[#This Row],[PRECIO]]</f>
        <v>0</v>
      </c>
      <c r="Q531" s="2">
        <f>+Tabla3239[[#This Row],[BALANCE INICIAL2]]+Tabla3239[[#This Row],[ENTRADAS3]]-Tabla3239[[#This Row],[SALIDAS4]]</f>
        <v>3840</v>
      </c>
    </row>
    <row r="532" spans="1:17">
      <c r="A532" s="39" t="s">
        <v>24</v>
      </c>
      <c r="B532" s="40" t="s">
        <v>875</v>
      </c>
      <c r="C532" s="52" t="s">
        <v>64</v>
      </c>
      <c r="D532" t="s">
        <v>1589</v>
      </c>
      <c r="F532" s="55" t="s">
        <v>1345</v>
      </c>
      <c r="G532" s="55"/>
      <c r="H532" s="9" t="s">
        <v>820</v>
      </c>
      <c r="I532">
        <v>3</v>
      </c>
      <c r="J532">
        <v>0</v>
      </c>
      <c r="K532" s="34">
        <v>0</v>
      </c>
      <c r="L532">
        <f>+Tabla3239[[#This Row],[BALANCE INICIAL]]+Tabla3239[[#This Row],[ENTRADAS]]-Tabla3239[[#This Row],[SALIDAS]]</f>
        <v>3</v>
      </c>
      <c r="M532" s="2">
        <v>755</v>
      </c>
      <c r="N532" s="2">
        <f>+Tabla3239[[#This Row],[BALANCE INICIAL]]*Tabla3239[[#This Row],[PRECIO]]</f>
        <v>2265</v>
      </c>
      <c r="O532" s="2">
        <f>+Tabla3239[[#This Row],[ENTRADAS]]*Tabla3239[[#This Row],[PRECIO]]</f>
        <v>0</v>
      </c>
      <c r="P532" s="2">
        <f>+Tabla3239[[#This Row],[SALIDAS]]*Tabla3239[[#This Row],[PRECIO]]</f>
        <v>0</v>
      </c>
      <c r="Q532" s="2">
        <f>+Tabla3239[[#This Row],[BALANCE INICIAL2]]+Tabla3239[[#This Row],[ENTRADAS3]]-Tabla3239[[#This Row],[SALIDAS4]]</f>
        <v>2265</v>
      </c>
    </row>
    <row r="533" spans="1:17">
      <c r="A533" s="39" t="s">
        <v>28</v>
      </c>
      <c r="B533" s="40" t="s">
        <v>884</v>
      </c>
      <c r="C533" s="52" t="s">
        <v>74</v>
      </c>
      <c r="D533" t="s">
        <v>1463</v>
      </c>
      <c r="F533" s="55" t="s">
        <v>1345</v>
      </c>
      <c r="G533" s="55"/>
      <c r="H533" s="9" t="s">
        <v>839</v>
      </c>
      <c r="I533">
        <v>5</v>
      </c>
      <c r="J533">
        <v>0</v>
      </c>
      <c r="K533" s="34">
        <v>5</v>
      </c>
      <c r="L533">
        <f>+Tabla3239[[#This Row],[BALANCE INICIAL]]+Tabla3239[[#This Row],[ENTRADAS]]-Tabla3239[[#This Row],[SALIDAS]]</f>
        <v>0</v>
      </c>
      <c r="M533" s="2">
        <v>327.12</v>
      </c>
      <c r="N533" s="2">
        <f>+Tabla3239[[#This Row],[BALANCE INICIAL]]*Tabla3239[[#This Row],[PRECIO]]</f>
        <v>1635.6</v>
      </c>
      <c r="O533" s="2">
        <f>+Tabla3239[[#This Row],[ENTRADAS]]*Tabla3239[[#This Row],[PRECIO]]</f>
        <v>0</v>
      </c>
      <c r="P533" s="2">
        <f>+Tabla3239[[#This Row],[SALIDAS]]*Tabla3239[[#This Row],[PRECIO]]</f>
        <v>1635.6</v>
      </c>
      <c r="Q533" s="2">
        <f>+Tabla3239[[#This Row],[BALANCE INICIAL2]]+Tabla3239[[#This Row],[ENTRADAS3]]-Tabla3239[[#This Row],[SALIDAS4]]</f>
        <v>0</v>
      </c>
    </row>
    <row r="534" spans="1:17">
      <c r="A534" s="9" t="s">
        <v>29</v>
      </c>
      <c r="B534" s="47" t="s">
        <v>878</v>
      </c>
      <c r="C534" s="50" t="s">
        <v>102</v>
      </c>
      <c r="D534" t="s">
        <v>1213</v>
      </c>
      <c r="F534" s="55" t="s">
        <v>1345</v>
      </c>
      <c r="G534" s="55"/>
      <c r="H534" s="9" t="s">
        <v>869</v>
      </c>
      <c r="I534">
        <v>4</v>
      </c>
      <c r="J534">
        <v>0</v>
      </c>
      <c r="K534" s="34">
        <v>2</v>
      </c>
      <c r="L534">
        <f>+Tabla3239[[#This Row],[BALANCE INICIAL]]+Tabla3239[[#This Row],[ENTRADAS]]-Tabla3239[[#This Row],[SALIDAS]]</f>
        <v>2</v>
      </c>
      <c r="M534" s="2">
        <v>195.76</v>
      </c>
      <c r="N534" s="2">
        <f>+Tabla3239[[#This Row],[BALANCE INICIAL]]*Tabla3239[[#This Row],[PRECIO]]</f>
        <v>783.04</v>
      </c>
      <c r="O534" s="2">
        <f>+Tabla3239[[#This Row],[ENTRADAS]]*Tabla3239[[#This Row],[PRECIO]]</f>
        <v>0</v>
      </c>
      <c r="P534" s="2">
        <f>+Tabla3239[[#This Row],[SALIDAS]]*Tabla3239[[#This Row],[PRECIO]]</f>
        <v>391.52</v>
      </c>
      <c r="Q534" s="2">
        <f>+Tabla3239[[#This Row],[BALANCE INICIAL2]]+Tabla3239[[#This Row],[ENTRADAS3]]-Tabla3239[[#This Row],[SALIDAS4]]</f>
        <v>391.52</v>
      </c>
    </row>
    <row r="535" spans="1:17">
      <c r="A535" s="39" t="s">
        <v>45</v>
      </c>
      <c r="B535" s="40" t="s">
        <v>881</v>
      </c>
      <c r="C535" s="52" t="s">
        <v>91</v>
      </c>
      <c r="D535" t="s">
        <v>1214</v>
      </c>
      <c r="F535" s="55" t="s">
        <v>1345</v>
      </c>
      <c r="G535" s="55"/>
      <c r="H535" s="9" t="s">
        <v>820</v>
      </c>
      <c r="I535">
        <v>1</v>
      </c>
      <c r="J535">
        <v>0</v>
      </c>
      <c r="K535" s="34">
        <v>1</v>
      </c>
      <c r="L535">
        <f>+Tabla3239[[#This Row],[BALANCE INICIAL]]+Tabla3239[[#This Row],[ENTRADAS]]-Tabla3239[[#This Row],[SALIDAS]]</f>
        <v>0</v>
      </c>
      <c r="M535" s="2">
        <v>1175</v>
      </c>
      <c r="N535" s="2">
        <f>+Tabla3239[[#This Row],[BALANCE INICIAL]]*Tabla3239[[#This Row],[PRECIO]]</f>
        <v>1175</v>
      </c>
      <c r="O535" s="2">
        <f>+Tabla3239[[#This Row],[ENTRADAS]]*Tabla3239[[#This Row],[PRECIO]]</f>
        <v>0</v>
      </c>
      <c r="P535" s="2">
        <f>+Tabla3239[[#This Row],[SALIDAS]]*Tabla3239[[#This Row],[PRECIO]]</f>
        <v>1175</v>
      </c>
      <c r="Q535" s="2">
        <f>+Tabla3239[[#This Row],[BALANCE INICIAL2]]+Tabla3239[[#This Row],[ENTRADAS3]]-Tabla3239[[#This Row],[SALIDAS4]]</f>
        <v>0</v>
      </c>
    </row>
    <row r="536" spans="1:17">
      <c r="A536" s="39" t="s">
        <v>28</v>
      </c>
      <c r="B536" s="40" t="s">
        <v>884</v>
      </c>
      <c r="C536" s="52" t="s">
        <v>74</v>
      </c>
      <c r="D536" t="s">
        <v>1050</v>
      </c>
      <c r="F536" s="55" t="s">
        <v>1345</v>
      </c>
      <c r="G536" s="55"/>
      <c r="H536" s="9" t="s">
        <v>820</v>
      </c>
      <c r="I536">
        <v>17</v>
      </c>
      <c r="J536">
        <v>0</v>
      </c>
      <c r="K536" s="34">
        <v>0</v>
      </c>
      <c r="L536">
        <f>+Tabla3239[[#This Row],[BALANCE INICIAL]]+Tabla3239[[#This Row],[ENTRADAS]]-Tabla3239[[#This Row],[SALIDAS]]</f>
        <v>17</v>
      </c>
      <c r="M536" s="2">
        <v>108</v>
      </c>
      <c r="N536" s="2">
        <f>+Tabla3239[[#This Row],[BALANCE INICIAL]]*Tabla3239[[#This Row],[PRECIO]]</f>
        <v>1836</v>
      </c>
      <c r="O536" s="2">
        <f>+Tabla3239[[#This Row],[ENTRADAS]]*Tabla3239[[#This Row],[PRECIO]]</f>
        <v>0</v>
      </c>
      <c r="P536" s="2">
        <f>+Tabla3239[[#This Row],[SALIDAS]]*Tabla3239[[#This Row],[PRECIO]]</f>
        <v>0</v>
      </c>
      <c r="Q536" s="2">
        <f>+Tabla3239[[#This Row],[BALANCE INICIAL2]]+Tabla3239[[#This Row],[ENTRADAS3]]-Tabla3239[[#This Row],[SALIDAS4]]</f>
        <v>1836</v>
      </c>
    </row>
    <row r="537" spans="1:17">
      <c r="A537" s="39" t="s">
        <v>28</v>
      </c>
      <c r="B537" s="40" t="s">
        <v>884</v>
      </c>
      <c r="C537" s="52" t="s">
        <v>74</v>
      </c>
      <c r="D537" t="s">
        <v>1051</v>
      </c>
      <c r="F537" s="55" t="s">
        <v>1345</v>
      </c>
      <c r="G537" s="55"/>
      <c r="H537" s="9" t="s">
        <v>820</v>
      </c>
      <c r="I537">
        <v>4</v>
      </c>
      <c r="J537">
        <v>0</v>
      </c>
      <c r="K537" s="34">
        <v>0</v>
      </c>
      <c r="L537">
        <f>+Tabla3239[[#This Row],[BALANCE INICIAL]]+Tabla3239[[#This Row],[ENTRADAS]]-Tabla3239[[#This Row],[SALIDAS]]</f>
        <v>4</v>
      </c>
      <c r="M537" s="2">
        <v>255.93</v>
      </c>
      <c r="N537" s="2">
        <f>+Tabla3239[[#This Row],[BALANCE INICIAL]]*Tabla3239[[#This Row],[PRECIO]]</f>
        <v>1023.72</v>
      </c>
      <c r="O537" s="2">
        <f>+Tabla3239[[#This Row],[ENTRADAS]]*Tabla3239[[#This Row],[PRECIO]]</f>
        <v>0</v>
      </c>
      <c r="P537" s="2">
        <f>+Tabla3239[[#This Row],[SALIDAS]]*Tabla3239[[#This Row],[PRECIO]]</f>
        <v>0</v>
      </c>
      <c r="Q537" s="2">
        <f>+Tabla3239[[#This Row],[BALANCE INICIAL2]]+Tabla3239[[#This Row],[ENTRADAS3]]-Tabla3239[[#This Row],[SALIDAS4]]</f>
        <v>1023.72</v>
      </c>
    </row>
    <row r="538" spans="1:17">
      <c r="A538" s="9" t="s">
        <v>29</v>
      </c>
      <c r="B538" s="47" t="s">
        <v>878</v>
      </c>
      <c r="C538" s="50" t="s">
        <v>102</v>
      </c>
      <c r="D538" t="s">
        <v>611</v>
      </c>
      <c r="F538" s="55" t="s">
        <v>1345</v>
      </c>
      <c r="G538" s="55"/>
      <c r="H538" s="9" t="s">
        <v>865</v>
      </c>
      <c r="I538">
        <v>5</v>
      </c>
      <c r="J538">
        <v>0</v>
      </c>
      <c r="K538" s="34">
        <v>0</v>
      </c>
      <c r="L538">
        <f>+Tabla3239[[#This Row],[BALANCE INICIAL]]+Tabla3239[[#This Row],[ENTRADAS]]-Tabla3239[[#This Row],[SALIDAS]]</f>
        <v>5</v>
      </c>
      <c r="M538" s="2">
        <v>900</v>
      </c>
      <c r="N538" s="2">
        <f>+Tabla3239[[#This Row],[BALANCE INICIAL]]*Tabla3239[[#This Row],[PRECIO]]</f>
        <v>4500</v>
      </c>
      <c r="O538" s="2">
        <f>+Tabla3239[[#This Row],[ENTRADAS]]*Tabla3239[[#This Row],[PRECIO]]</f>
        <v>0</v>
      </c>
      <c r="P538" s="2">
        <f>+Tabla3239[[#This Row],[SALIDAS]]*Tabla3239[[#This Row],[PRECIO]]</f>
        <v>0</v>
      </c>
      <c r="Q538" s="2">
        <f>+Tabla3239[[#This Row],[BALANCE INICIAL2]]+Tabla3239[[#This Row],[ENTRADAS3]]-Tabla3239[[#This Row],[SALIDAS4]]</f>
        <v>4500</v>
      </c>
    </row>
    <row r="539" spans="1:17">
      <c r="A539" s="9" t="s">
        <v>29</v>
      </c>
      <c r="B539" s="47" t="s">
        <v>878</v>
      </c>
      <c r="C539" s="50" t="s">
        <v>102</v>
      </c>
      <c r="D539" t="s">
        <v>612</v>
      </c>
      <c r="F539" s="55" t="s">
        <v>1345</v>
      </c>
      <c r="G539" s="55"/>
      <c r="H539" s="9" t="s">
        <v>865</v>
      </c>
      <c r="I539">
        <v>3</v>
      </c>
      <c r="J539">
        <v>0</v>
      </c>
      <c r="K539" s="34">
        <v>0</v>
      </c>
      <c r="L539">
        <f>+Tabla3239[[#This Row],[BALANCE INICIAL]]+Tabla3239[[#This Row],[ENTRADAS]]-Tabla3239[[#This Row],[SALIDAS]]</f>
        <v>3</v>
      </c>
      <c r="M539" s="2">
        <v>840</v>
      </c>
      <c r="N539" s="2">
        <f>+Tabla3239[[#This Row],[BALANCE INICIAL]]*Tabla3239[[#This Row],[PRECIO]]</f>
        <v>2520</v>
      </c>
      <c r="O539" s="2">
        <f>+Tabla3239[[#This Row],[ENTRADAS]]*Tabla3239[[#This Row],[PRECIO]]</f>
        <v>0</v>
      </c>
      <c r="P539" s="2">
        <f>+Tabla3239[[#This Row],[SALIDAS]]*Tabla3239[[#This Row],[PRECIO]]</f>
        <v>0</v>
      </c>
      <c r="Q539" s="2">
        <f>+Tabla3239[[#This Row],[BALANCE INICIAL2]]+Tabla3239[[#This Row],[ENTRADAS3]]-Tabla3239[[#This Row],[SALIDAS4]]</f>
        <v>2520</v>
      </c>
    </row>
    <row r="540" spans="1:17">
      <c r="A540" s="9" t="s">
        <v>29</v>
      </c>
      <c r="B540" s="47" t="s">
        <v>878</v>
      </c>
      <c r="C540" s="50" t="s">
        <v>102</v>
      </c>
      <c r="D540" t="s">
        <v>613</v>
      </c>
      <c r="F540" s="55" t="s">
        <v>1345</v>
      </c>
      <c r="G540" s="55"/>
      <c r="H540" s="9" t="s">
        <v>865</v>
      </c>
      <c r="I540">
        <v>2</v>
      </c>
      <c r="J540">
        <v>0</v>
      </c>
      <c r="K540" s="34">
        <v>0</v>
      </c>
      <c r="L540">
        <f>+Tabla3239[[#This Row],[BALANCE INICIAL]]+Tabla3239[[#This Row],[ENTRADAS]]-Tabla3239[[#This Row],[SALIDAS]]</f>
        <v>2</v>
      </c>
      <c r="M540" s="2">
        <v>840</v>
      </c>
      <c r="N540" s="2">
        <f>+Tabla3239[[#This Row],[BALANCE INICIAL]]*Tabla3239[[#This Row],[PRECIO]]</f>
        <v>1680</v>
      </c>
      <c r="O540" s="2">
        <f>+Tabla3239[[#This Row],[ENTRADAS]]*Tabla3239[[#This Row],[PRECIO]]</f>
        <v>0</v>
      </c>
      <c r="P540" s="2">
        <f>+Tabla3239[[#This Row],[SALIDAS]]*Tabla3239[[#This Row],[PRECIO]]</f>
        <v>0</v>
      </c>
      <c r="Q540" s="2">
        <f>+Tabla3239[[#This Row],[BALANCE INICIAL2]]+Tabla3239[[#This Row],[ENTRADAS3]]-Tabla3239[[#This Row],[SALIDAS4]]</f>
        <v>1680</v>
      </c>
    </row>
    <row r="541" spans="1:17">
      <c r="A541" s="9" t="s">
        <v>29</v>
      </c>
      <c r="B541" s="47" t="s">
        <v>878</v>
      </c>
      <c r="C541" s="50" t="s">
        <v>102</v>
      </c>
      <c r="D541" t="s">
        <v>614</v>
      </c>
      <c r="F541" s="55" t="s">
        <v>1345</v>
      </c>
      <c r="G541" s="55"/>
      <c r="H541" s="9" t="s">
        <v>865</v>
      </c>
      <c r="I541">
        <v>5</v>
      </c>
      <c r="J541">
        <v>0</v>
      </c>
      <c r="K541" s="34">
        <v>0</v>
      </c>
      <c r="L541">
        <f>+Tabla3239[[#This Row],[BALANCE INICIAL]]+Tabla3239[[#This Row],[ENTRADAS]]-Tabla3239[[#This Row],[SALIDAS]]</f>
        <v>5</v>
      </c>
      <c r="M541" s="2">
        <v>855</v>
      </c>
      <c r="N541" s="2">
        <f>+Tabla3239[[#This Row],[BALANCE INICIAL]]*Tabla3239[[#This Row],[PRECIO]]</f>
        <v>4275</v>
      </c>
      <c r="O541" s="2">
        <f>+Tabla3239[[#This Row],[ENTRADAS]]*Tabla3239[[#This Row],[PRECIO]]</f>
        <v>0</v>
      </c>
      <c r="P541" s="2">
        <f>+Tabla3239[[#This Row],[SALIDAS]]*Tabla3239[[#This Row],[PRECIO]]</f>
        <v>0</v>
      </c>
      <c r="Q541" s="2">
        <f>+Tabla3239[[#This Row],[BALANCE INICIAL2]]+Tabla3239[[#This Row],[ENTRADAS3]]-Tabla3239[[#This Row],[SALIDAS4]]</f>
        <v>4275</v>
      </c>
    </row>
    <row r="542" spans="1:17">
      <c r="A542" s="9" t="s">
        <v>29</v>
      </c>
      <c r="B542" s="47" t="s">
        <v>878</v>
      </c>
      <c r="C542" s="50" t="s">
        <v>102</v>
      </c>
      <c r="D542" t="s">
        <v>615</v>
      </c>
      <c r="F542" s="55" t="s">
        <v>1345</v>
      </c>
      <c r="G542" s="55"/>
      <c r="H542" s="9" t="s">
        <v>865</v>
      </c>
      <c r="I542">
        <v>5</v>
      </c>
      <c r="J542">
        <v>0</v>
      </c>
      <c r="K542" s="34">
        <v>0</v>
      </c>
      <c r="L542">
        <f>+Tabla3239[[#This Row],[BALANCE INICIAL]]+Tabla3239[[#This Row],[ENTRADAS]]-Tabla3239[[#This Row],[SALIDAS]]</f>
        <v>5</v>
      </c>
      <c r="M542" s="2">
        <v>840</v>
      </c>
      <c r="N542" s="2">
        <f>+Tabla3239[[#This Row],[BALANCE INICIAL]]*Tabla3239[[#This Row],[PRECIO]]</f>
        <v>4200</v>
      </c>
      <c r="O542" s="2">
        <f>+Tabla3239[[#This Row],[ENTRADAS]]*Tabla3239[[#This Row],[PRECIO]]</f>
        <v>0</v>
      </c>
      <c r="P542" s="2">
        <f>+Tabla3239[[#This Row],[SALIDAS]]*Tabla3239[[#This Row],[PRECIO]]</f>
        <v>0</v>
      </c>
      <c r="Q542" s="2">
        <f>+Tabla3239[[#This Row],[BALANCE INICIAL2]]+Tabla3239[[#This Row],[ENTRADAS3]]-Tabla3239[[#This Row],[SALIDAS4]]</f>
        <v>4200</v>
      </c>
    </row>
    <row r="543" spans="1:17">
      <c r="A543" s="39" t="s">
        <v>27</v>
      </c>
      <c r="B543" s="40" t="s">
        <v>889</v>
      </c>
      <c r="C543" s="52" t="s">
        <v>1139</v>
      </c>
      <c r="D543" t="s">
        <v>1169</v>
      </c>
      <c r="F543" s="55" t="s">
        <v>1345</v>
      </c>
      <c r="G543" s="55"/>
      <c r="H543" s="9" t="s">
        <v>820</v>
      </c>
      <c r="I543">
        <v>25</v>
      </c>
      <c r="J543">
        <v>0</v>
      </c>
      <c r="K543" s="34">
        <v>0</v>
      </c>
      <c r="L543">
        <f>+Tabla3239[[#This Row],[BALANCE INICIAL]]+Tabla3239[[#This Row],[ENTRADAS]]-Tabla3239[[#This Row],[SALIDAS]]</f>
        <v>25</v>
      </c>
      <c r="M543" s="2">
        <v>81.2</v>
      </c>
      <c r="N543" s="2">
        <f>+Tabla3239[[#This Row],[BALANCE INICIAL]]*Tabla3239[[#This Row],[PRECIO]]</f>
        <v>2030</v>
      </c>
      <c r="O543" s="2">
        <f>+Tabla3239[[#This Row],[ENTRADAS]]*Tabla3239[[#This Row],[PRECIO]]</f>
        <v>0</v>
      </c>
      <c r="P543" s="2">
        <f>+Tabla3239[[#This Row],[SALIDAS]]*Tabla3239[[#This Row],[PRECIO]]</f>
        <v>0</v>
      </c>
      <c r="Q543" s="2">
        <f>+Tabla3239[[#This Row],[BALANCE INICIAL2]]+Tabla3239[[#This Row],[ENTRADAS3]]-Tabla3239[[#This Row],[SALIDAS4]]</f>
        <v>2030</v>
      </c>
    </row>
    <row r="544" spans="1:17" ht="15.6">
      <c r="A544" s="39" t="s">
        <v>1424</v>
      </c>
      <c r="B544" s="40" t="s">
        <v>1425</v>
      </c>
      <c r="C544" s="52" t="s">
        <v>1426</v>
      </c>
      <c r="D544" t="s">
        <v>1501</v>
      </c>
      <c r="F544" s="55" t="s">
        <v>1345</v>
      </c>
      <c r="G544" s="55"/>
      <c r="H544" s="9" t="s">
        <v>820</v>
      </c>
      <c r="I544">
        <v>41</v>
      </c>
      <c r="J544">
        <v>0</v>
      </c>
      <c r="K544" s="34">
        <v>5</v>
      </c>
      <c r="L544">
        <f>+Tabla3239[[#This Row],[BALANCE INICIAL]]+Tabla3239[[#This Row],[ENTRADAS]]-Tabla3239[[#This Row],[SALIDAS]]</f>
        <v>36</v>
      </c>
      <c r="M544" s="2">
        <v>392</v>
      </c>
      <c r="N544" s="2">
        <f>+Tabla3239[[#This Row],[BALANCE INICIAL]]*Tabla3239[[#This Row],[PRECIO]]</f>
        <v>16072</v>
      </c>
      <c r="O544" s="2">
        <f>+Tabla3239[[#This Row],[ENTRADAS]]*Tabla3239[[#This Row],[PRECIO]]</f>
        <v>0</v>
      </c>
      <c r="P544" s="2">
        <f>+Tabla3239[[#This Row],[SALIDAS]]*Tabla3239[[#This Row],[PRECIO]]</f>
        <v>1960</v>
      </c>
      <c r="Q544" s="2">
        <f>+Tabla3239[[#This Row],[BALANCE INICIAL2]]+Tabla3239[[#This Row],[ENTRADAS3]]-Tabla3239[[#This Row],[SALIDAS4]]</f>
        <v>14112</v>
      </c>
    </row>
    <row r="545" spans="1:17">
      <c r="A545" s="39" t="s">
        <v>1424</v>
      </c>
      <c r="B545" s="40" t="s">
        <v>1425</v>
      </c>
      <c r="C545" s="52" t="s">
        <v>1426</v>
      </c>
      <c r="D545" t="s">
        <v>1590</v>
      </c>
      <c r="F545" s="55" t="s">
        <v>1345</v>
      </c>
      <c r="G545" s="55"/>
      <c r="H545" s="9" t="s">
        <v>820</v>
      </c>
      <c r="I545">
        <v>1</v>
      </c>
      <c r="J545">
        <v>0</v>
      </c>
      <c r="K545" s="34">
        <v>0</v>
      </c>
      <c r="L545">
        <f>+Tabla3239[[#This Row],[BALANCE INICIAL]]+Tabla3239[[#This Row],[ENTRADAS]]-Tabla3239[[#This Row],[SALIDAS]]</f>
        <v>1</v>
      </c>
      <c r="M545" s="2">
        <v>113.9</v>
      </c>
      <c r="N545" s="2">
        <f>+Tabla3239[[#This Row],[BALANCE INICIAL]]*Tabla3239[[#This Row],[PRECIO]]</f>
        <v>113.9</v>
      </c>
      <c r="O545" s="2">
        <f>+Tabla3239[[#This Row],[ENTRADAS]]*Tabla3239[[#This Row],[PRECIO]]</f>
        <v>0</v>
      </c>
      <c r="P545" s="2">
        <f>+Tabla3239[[#This Row],[SALIDAS]]*Tabla3239[[#This Row],[PRECIO]]</f>
        <v>0</v>
      </c>
      <c r="Q545" s="2">
        <f>+Tabla3239[[#This Row],[BALANCE INICIAL2]]+Tabla3239[[#This Row],[ENTRADAS3]]-Tabla3239[[#This Row],[SALIDAS4]]</f>
        <v>113.9</v>
      </c>
    </row>
    <row r="546" spans="1:17" ht="15" customHeight="1">
      <c r="A546" s="9" t="s">
        <v>29</v>
      </c>
      <c r="B546" s="47" t="s">
        <v>878</v>
      </c>
      <c r="C546" s="50" t="s">
        <v>102</v>
      </c>
      <c r="D546" t="s">
        <v>1171</v>
      </c>
      <c r="F546" s="55" t="s">
        <v>1345</v>
      </c>
      <c r="G546" s="55"/>
      <c r="H546" s="9" t="s">
        <v>869</v>
      </c>
      <c r="I546">
        <v>238</v>
      </c>
      <c r="J546">
        <v>0</v>
      </c>
      <c r="K546" s="34">
        <v>0</v>
      </c>
      <c r="L546">
        <f>+Tabla3239[[#This Row],[BALANCE INICIAL]]+Tabla3239[[#This Row],[ENTRADAS]]-Tabla3239[[#This Row],[SALIDAS]]</f>
        <v>238</v>
      </c>
      <c r="M546" s="2">
        <v>53</v>
      </c>
      <c r="N546" s="2">
        <f>+Tabla3239[[#This Row],[BALANCE INICIAL]]*Tabla3239[[#This Row],[PRECIO]]</f>
        <v>12614</v>
      </c>
      <c r="O546" s="2">
        <f>+Tabla3239[[#This Row],[ENTRADAS]]*Tabla3239[[#This Row],[PRECIO]]</f>
        <v>0</v>
      </c>
      <c r="P546" s="2">
        <f>+Tabla3239[[#This Row],[SALIDAS]]*Tabla3239[[#This Row],[PRECIO]]</f>
        <v>0</v>
      </c>
      <c r="Q546" s="2">
        <f>+Tabla3239[[#This Row],[BALANCE INICIAL2]]+Tabla3239[[#This Row],[ENTRADAS3]]-Tabla3239[[#This Row],[SALIDAS4]]</f>
        <v>12614</v>
      </c>
    </row>
    <row r="547" spans="1:17">
      <c r="A547" s="39" t="s">
        <v>59</v>
      </c>
      <c r="B547" s="40" t="s">
        <v>880</v>
      </c>
      <c r="C547" s="52" t="s">
        <v>107</v>
      </c>
      <c r="D547" t="s">
        <v>761</v>
      </c>
      <c r="F547" s="55" t="s">
        <v>1345</v>
      </c>
      <c r="G547" s="55"/>
      <c r="H547" s="9" t="s">
        <v>820</v>
      </c>
      <c r="I547">
        <v>2</v>
      </c>
      <c r="J547">
        <v>0</v>
      </c>
      <c r="K547" s="34">
        <v>0</v>
      </c>
      <c r="L547">
        <f>+Tabla3239[[#This Row],[BALANCE INICIAL]]+Tabla3239[[#This Row],[ENTRADAS]]-Tabla3239[[#This Row],[SALIDAS]]</f>
        <v>2</v>
      </c>
      <c r="M547" s="2">
        <v>200</v>
      </c>
      <c r="N547" s="2">
        <f>+Tabla3239[[#This Row],[BALANCE INICIAL]]*Tabla3239[[#This Row],[PRECIO]]</f>
        <v>400</v>
      </c>
      <c r="O547" s="2">
        <f>+Tabla3239[[#This Row],[ENTRADAS]]*Tabla3239[[#This Row],[PRECIO]]</f>
        <v>0</v>
      </c>
      <c r="P547" s="2">
        <f>+Tabla3239[[#This Row],[SALIDAS]]*Tabla3239[[#This Row],[PRECIO]]</f>
        <v>0</v>
      </c>
      <c r="Q547" s="2">
        <f>+Tabla3239[[#This Row],[BALANCE INICIAL2]]+Tabla3239[[#This Row],[ENTRADAS3]]-Tabla3239[[#This Row],[SALIDAS4]]</f>
        <v>400</v>
      </c>
    </row>
    <row r="548" spans="1:17">
      <c r="A548" s="39" t="s">
        <v>43</v>
      </c>
      <c r="B548" s="40" t="s">
        <v>879</v>
      </c>
      <c r="C548" s="52" t="s">
        <v>89</v>
      </c>
      <c r="D548" t="s">
        <v>1172</v>
      </c>
      <c r="F548" s="55" t="s">
        <v>1345</v>
      </c>
      <c r="G548" s="55"/>
      <c r="H548" s="9" t="s">
        <v>820</v>
      </c>
      <c r="I548">
        <v>101</v>
      </c>
      <c r="J548">
        <v>0</v>
      </c>
      <c r="K548" s="34">
        <v>0</v>
      </c>
      <c r="L548">
        <f>+Tabla3239[[#This Row],[BALANCE INICIAL]]+Tabla3239[[#This Row],[ENTRADAS]]-Tabla3239[[#This Row],[SALIDAS]]</f>
        <v>101</v>
      </c>
      <c r="M548" s="2">
        <v>44.92</v>
      </c>
      <c r="N548" s="2">
        <f>+Tabla3239[[#This Row],[BALANCE INICIAL]]*Tabla3239[[#This Row],[PRECIO]]</f>
        <v>4536.92</v>
      </c>
      <c r="O548" s="2">
        <f>+Tabla3239[[#This Row],[ENTRADAS]]*Tabla3239[[#This Row],[PRECIO]]</f>
        <v>0</v>
      </c>
      <c r="P548" s="2">
        <f>+Tabla3239[[#This Row],[SALIDAS]]*Tabla3239[[#This Row],[PRECIO]]</f>
        <v>0</v>
      </c>
      <c r="Q548" s="2">
        <f>+Tabla3239[[#This Row],[BALANCE INICIAL2]]+Tabla3239[[#This Row],[ENTRADAS3]]-Tabla3239[[#This Row],[SALIDAS4]]</f>
        <v>4536.92</v>
      </c>
    </row>
    <row r="549" spans="1:17">
      <c r="A549" s="39" t="s">
        <v>37</v>
      </c>
      <c r="B549" s="40" t="s">
        <v>886</v>
      </c>
      <c r="C549" s="52" t="s">
        <v>83</v>
      </c>
      <c r="D549" t="s">
        <v>1173</v>
      </c>
      <c r="F549" s="55" t="s">
        <v>1345</v>
      </c>
      <c r="G549" s="55"/>
      <c r="H549" s="9" t="s">
        <v>820</v>
      </c>
      <c r="I549">
        <v>10</v>
      </c>
      <c r="J549">
        <v>0</v>
      </c>
      <c r="K549" s="34">
        <v>0</v>
      </c>
      <c r="L549">
        <f>+Tabla3239[[#This Row],[BALANCE INICIAL]]+Tabla3239[[#This Row],[ENTRADAS]]-Tabla3239[[#This Row],[SALIDAS]]</f>
        <v>10</v>
      </c>
      <c r="M549" s="2">
        <v>193.22</v>
      </c>
      <c r="N549" s="2">
        <f>+Tabla3239[[#This Row],[BALANCE INICIAL]]*Tabla3239[[#This Row],[PRECIO]]</f>
        <v>1932.2</v>
      </c>
      <c r="O549" s="2">
        <f>+Tabla3239[[#This Row],[ENTRADAS]]*Tabla3239[[#This Row],[PRECIO]]</f>
        <v>0</v>
      </c>
      <c r="P549" s="2">
        <f>+Tabla3239[[#This Row],[SALIDAS]]*Tabla3239[[#This Row],[PRECIO]]</f>
        <v>0</v>
      </c>
      <c r="Q549" s="2">
        <f>+Tabla3239[[#This Row],[BALANCE INICIAL2]]+Tabla3239[[#This Row],[ENTRADAS3]]-Tabla3239[[#This Row],[SALIDAS4]]</f>
        <v>1932.2</v>
      </c>
    </row>
    <row r="550" spans="1:17" ht="15" customHeight="1">
      <c r="A550" s="39" t="s">
        <v>37</v>
      </c>
      <c r="B550" s="40" t="s">
        <v>886</v>
      </c>
      <c r="C550" s="52" t="s">
        <v>83</v>
      </c>
      <c r="D550" t="s">
        <v>1174</v>
      </c>
      <c r="F550" s="55" t="s">
        <v>1345</v>
      </c>
      <c r="G550" s="55"/>
      <c r="H550" s="9" t="s">
        <v>820</v>
      </c>
      <c r="I550">
        <v>47</v>
      </c>
      <c r="J550">
        <v>0</v>
      </c>
      <c r="K550" s="34">
        <v>13</v>
      </c>
      <c r="L550">
        <f>+Tabla3239[[#This Row],[BALANCE INICIAL]]+Tabla3239[[#This Row],[ENTRADAS]]-Tabla3239[[#This Row],[SALIDAS]]</f>
        <v>34</v>
      </c>
      <c r="M550" s="2">
        <v>162.54</v>
      </c>
      <c r="N550" s="2">
        <f>+Tabla3239[[#This Row],[BALANCE INICIAL]]*Tabla3239[[#This Row],[PRECIO]]</f>
        <v>7639.3799999999992</v>
      </c>
      <c r="O550" s="2">
        <f>+Tabla3239[[#This Row],[ENTRADAS]]*Tabla3239[[#This Row],[PRECIO]]</f>
        <v>0</v>
      </c>
      <c r="P550" s="2">
        <f>+Tabla3239[[#This Row],[SALIDAS]]*Tabla3239[[#This Row],[PRECIO]]</f>
        <v>2113.02</v>
      </c>
      <c r="Q550" s="2">
        <f>+Tabla3239[[#This Row],[BALANCE INICIAL2]]+Tabla3239[[#This Row],[ENTRADAS3]]-Tabla3239[[#This Row],[SALIDAS4]]</f>
        <v>5526.3599999999988</v>
      </c>
    </row>
    <row r="551" spans="1:17">
      <c r="A551" s="39" t="s">
        <v>37</v>
      </c>
      <c r="B551" s="40" t="s">
        <v>886</v>
      </c>
      <c r="C551" s="52" t="s">
        <v>83</v>
      </c>
      <c r="D551" t="s">
        <v>1175</v>
      </c>
      <c r="F551" s="55" t="s">
        <v>1345</v>
      </c>
      <c r="G551" s="55"/>
      <c r="H551" s="9" t="s">
        <v>820</v>
      </c>
      <c r="I551">
        <v>15</v>
      </c>
      <c r="J551">
        <v>0</v>
      </c>
      <c r="K551" s="34">
        <v>2</v>
      </c>
      <c r="L551">
        <f>+Tabla3239[[#This Row],[BALANCE INICIAL]]+Tabla3239[[#This Row],[ENTRADAS]]-Tabla3239[[#This Row],[SALIDAS]]</f>
        <v>13</v>
      </c>
      <c r="M551" s="2">
        <v>106</v>
      </c>
      <c r="N551" s="2">
        <f>+Tabla3239[[#This Row],[BALANCE INICIAL]]*Tabla3239[[#This Row],[PRECIO]]</f>
        <v>1590</v>
      </c>
      <c r="O551" s="2">
        <f>+Tabla3239[[#This Row],[ENTRADAS]]*Tabla3239[[#This Row],[PRECIO]]</f>
        <v>0</v>
      </c>
      <c r="P551" s="2">
        <f>+Tabla3239[[#This Row],[SALIDAS]]*Tabla3239[[#This Row],[PRECIO]]</f>
        <v>212</v>
      </c>
      <c r="Q551" s="2">
        <f>+Tabla3239[[#This Row],[BALANCE INICIAL2]]+Tabla3239[[#This Row],[ENTRADAS3]]-Tabla3239[[#This Row],[SALIDAS4]]</f>
        <v>1378</v>
      </c>
    </row>
    <row r="552" spans="1:17">
      <c r="A552" s="39" t="s">
        <v>37</v>
      </c>
      <c r="B552" s="40" t="s">
        <v>886</v>
      </c>
      <c r="C552" s="52" t="s">
        <v>83</v>
      </c>
      <c r="D552" t="s">
        <v>289</v>
      </c>
      <c r="F552" s="55" t="s">
        <v>1345</v>
      </c>
      <c r="G552" s="55"/>
      <c r="H552" s="9" t="s">
        <v>820</v>
      </c>
      <c r="I552">
        <v>80</v>
      </c>
      <c r="J552">
        <v>0</v>
      </c>
      <c r="K552" s="34">
        <v>0</v>
      </c>
      <c r="L552">
        <f>+Tabla3239[[#This Row],[BALANCE INICIAL]]+Tabla3239[[#This Row],[ENTRADAS]]-Tabla3239[[#This Row],[SALIDAS]]</f>
        <v>80</v>
      </c>
      <c r="M552" s="2">
        <v>99</v>
      </c>
      <c r="N552" s="2">
        <f>+Tabla3239[[#This Row],[BALANCE INICIAL]]*Tabla3239[[#This Row],[PRECIO]]</f>
        <v>7920</v>
      </c>
      <c r="O552" s="2">
        <f>+Tabla3239[[#This Row],[ENTRADAS]]*Tabla3239[[#This Row],[PRECIO]]</f>
        <v>0</v>
      </c>
      <c r="P552" s="2">
        <f>+Tabla3239[[#This Row],[SALIDAS]]*Tabla3239[[#This Row],[PRECIO]]</f>
        <v>0</v>
      </c>
      <c r="Q552" s="2">
        <f>+Tabla3239[[#This Row],[BALANCE INICIAL2]]+Tabla3239[[#This Row],[ENTRADAS3]]-Tabla3239[[#This Row],[SALIDAS4]]</f>
        <v>7920</v>
      </c>
    </row>
    <row r="553" spans="1:17">
      <c r="A553" s="9" t="s">
        <v>29</v>
      </c>
      <c r="B553" s="47" t="s">
        <v>878</v>
      </c>
      <c r="C553" s="50" t="s">
        <v>102</v>
      </c>
      <c r="D553" t="s">
        <v>617</v>
      </c>
      <c r="F553" s="55" t="s">
        <v>1345</v>
      </c>
      <c r="G553" s="55"/>
      <c r="H553" s="9" t="s">
        <v>865</v>
      </c>
      <c r="I553">
        <v>0</v>
      </c>
      <c r="J553">
        <v>0</v>
      </c>
      <c r="K553" s="34">
        <v>0</v>
      </c>
      <c r="L553">
        <f>+Tabla3239[[#This Row],[BALANCE INICIAL]]+Tabla3239[[#This Row],[ENTRADAS]]-Tabla3239[[#This Row],[SALIDAS]]</f>
        <v>0</v>
      </c>
      <c r="M553" s="2">
        <v>1100</v>
      </c>
      <c r="N553" s="2">
        <f>+Tabla3239[[#This Row],[BALANCE INICIAL]]*Tabla3239[[#This Row],[PRECIO]]</f>
        <v>0</v>
      </c>
      <c r="O553" s="2">
        <f>+Tabla3239[[#This Row],[ENTRADAS]]*Tabla3239[[#This Row],[PRECIO]]</f>
        <v>0</v>
      </c>
      <c r="P553" s="2">
        <f>+Tabla3239[[#This Row],[SALIDAS]]*Tabla3239[[#This Row],[PRECIO]]</f>
        <v>0</v>
      </c>
      <c r="Q553" s="2">
        <f>+Tabla3239[[#This Row],[BALANCE INICIAL2]]+Tabla3239[[#This Row],[ENTRADAS3]]-Tabla3239[[#This Row],[SALIDAS4]]</f>
        <v>0</v>
      </c>
    </row>
    <row r="554" spans="1:17">
      <c r="A554" s="39" t="s">
        <v>59</v>
      </c>
      <c r="B554" s="40" t="s">
        <v>880</v>
      </c>
      <c r="C554" s="52" t="s">
        <v>107</v>
      </c>
      <c r="D554" t="s">
        <v>714</v>
      </c>
      <c r="F554" s="55" t="s">
        <v>1345</v>
      </c>
      <c r="G554" s="55"/>
      <c r="H554" s="9" t="s">
        <v>873</v>
      </c>
      <c r="I554">
        <v>5</v>
      </c>
      <c r="J554">
        <v>0</v>
      </c>
      <c r="K554" s="34">
        <v>0</v>
      </c>
      <c r="L554">
        <f>+Tabla3239[[#This Row],[BALANCE INICIAL]]+Tabla3239[[#This Row],[ENTRADAS]]-Tabla3239[[#This Row],[SALIDAS]]</f>
        <v>5</v>
      </c>
      <c r="M554" s="2">
        <v>204.24</v>
      </c>
      <c r="N554" s="2">
        <f>+Tabla3239[[#This Row],[BALANCE INICIAL]]*Tabla3239[[#This Row],[PRECIO]]</f>
        <v>1021.2</v>
      </c>
      <c r="O554" s="2">
        <f>+Tabla3239[[#This Row],[ENTRADAS]]*Tabla3239[[#This Row],[PRECIO]]</f>
        <v>0</v>
      </c>
      <c r="P554" s="2">
        <f>+Tabla3239[[#This Row],[SALIDAS]]*Tabla3239[[#This Row],[PRECIO]]</f>
        <v>0</v>
      </c>
      <c r="Q554" s="2">
        <f>+Tabla3239[[#This Row],[BALANCE INICIAL2]]+Tabla3239[[#This Row],[ENTRADAS3]]-Tabla3239[[#This Row],[SALIDAS4]]</f>
        <v>1021.2</v>
      </c>
    </row>
    <row r="555" spans="1:17">
      <c r="A555" s="9" t="s">
        <v>47</v>
      </c>
      <c r="B555" s="47" t="s">
        <v>893</v>
      </c>
      <c r="C555" s="50" t="s">
        <v>94</v>
      </c>
      <c r="D555" t="s">
        <v>1427</v>
      </c>
      <c r="F555" s="55" t="s">
        <v>1345</v>
      </c>
      <c r="G555" s="55"/>
      <c r="H555" s="9" t="s">
        <v>859</v>
      </c>
      <c r="I555">
        <v>6</v>
      </c>
      <c r="J555">
        <v>0</v>
      </c>
      <c r="K555" s="34">
        <v>2</v>
      </c>
      <c r="L555">
        <f>+Tabla3239[[#This Row],[BALANCE INICIAL]]+Tabla3239[[#This Row],[ENTRADAS]]-Tabla3239[[#This Row],[SALIDAS]]</f>
        <v>4</v>
      </c>
      <c r="M555" s="2">
        <v>3240</v>
      </c>
      <c r="N555" s="2">
        <f>+Tabla3239[[#This Row],[BALANCE INICIAL]]*Tabla3239[[#This Row],[PRECIO]]</f>
        <v>19440</v>
      </c>
      <c r="O555" s="2">
        <f>+Tabla3239[[#This Row],[ENTRADAS]]*Tabla3239[[#This Row],[PRECIO]]</f>
        <v>0</v>
      </c>
      <c r="P555" s="2">
        <f>+Tabla3239[[#This Row],[SALIDAS]]*Tabla3239[[#This Row],[PRECIO]]</f>
        <v>6480</v>
      </c>
      <c r="Q555" s="2">
        <f>+Tabla3239[[#This Row],[BALANCE INICIAL2]]+Tabla3239[[#This Row],[ENTRADAS3]]-Tabla3239[[#This Row],[SALIDAS4]]</f>
        <v>12960</v>
      </c>
    </row>
    <row r="556" spans="1:17">
      <c r="A556" s="39" t="s">
        <v>47</v>
      </c>
      <c r="B556" s="40" t="s">
        <v>893</v>
      </c>
      <c r="C556" s="52" t="s">
        <v>94</v>
      </c>
      <c r="D556" t="s">
        <v>400</v>
      </c>
      <c r="F556" s="55" t="s">
        <v>1345</v>
      </c>
      <c r="G556" s="55"/>
      <c r="H556" s="9" t="s">
        <v>820</v>
      </c>
      <c r="I556">
        <v>0</v>
      </c>
      <c r="J556">
        <v>0</v>
      </c>
      <c r="K556" s="34">
        <v>0</v>
      </c>
      <c r="L556">
        <f>+Tabla3239[[#This Row],[BALANCE INICIAL]]+Tabla3239[[#This Row],[ENTRADAS]]-Tabla3239[[#This Row],[SALIDAS]]</f>
        <v>0</v>
      </c>
      <c r="M556" s="2">
        <v>7271.18</v>
      </c>
      <c r="N556" s="2">
        <f>+Tabla3239[[#This Row],[BALANCE INICIAL]]*Tabla3239[[#This Row],[PRECIO]]</f>
        <v>0</v>
      </c>
      <c r="O556" s="2">
        <f>+Tabla3239[[#This Row],[ENTRADAS]]*Tabla3239[[#This Row],[PRECIO]]</f>
        <v>0</v>
      </c>
      <c r="P556" s="2">
        <f>+Tabla3239[[#This Row],[SALIDAS]]*Tabla3239[[#This Row],[PRECIO]]</f>
        <v>0</v>
      </c>
      <c r="Q556" s="2">
        <f>+Tabla3239[[#This Row],[BALANCE INICIAL2]]+Tabla3239[[#This Row],[ENTRADAS3]]-Tabla3239[[#This Row],[SALIDAS4]]</f>
        <v>0</v>
      </c>
    </row>
    <row r="557" spans="1:17">
      <c r="A557" s="9" t="s">
        <v>47</v>
      </c>
      <c r="B557" s="47" t="s">
        <v>893</v>
      </c>
      <c r="C557" s="50" t="s">
        <v>94</v>
      </c>
      <c r="D557" t="s">
        <v>1428</v>
      </c>
      <c r="F557" s="55" t="s">
        <v>1345</v>
      </c>
      <c r="G557" s="55"/>
      <c r="H557" s="9" t="s">
        <v>859</v>
      </c>
      <c r="I557">
        <v>5</v>
      </c>
      <c r="J557">
        <v>0</v>
      </c>
      <c r="K557" s="34">
        <v>1</v>
      </c>
      <c r="L557">
        <f>+Tabla3239[[#This Row],[BALANCE INICIAL]]+Tabla3239[[#This Row],[ENTRADAS]]-Tabla3239[[#This Row],[SALIDAS]]</f>
        <v>4</v>
      </c>
      <c r="M557" s="2">
        <v>3240</v>
      </c>
      <c r="N557" s="2">
        <f>+Tabla3239[[#This Row],[BALANCE INICIAL]]*Tabla3239[[#This Row],[PRECIO]]</f>
        <v>16200</v>
      </c>
      <c r="O557" s="2">
        <f>+Tabla3239[[#This Row],[ENTRADAS]]*Tabla3239[[#This Row],[PRECIO]]</f>
        <v>0</v>
      </c>
      <c r="P557" s="2">
        <f>+Tabla3239[[#This Row],[SALIDAS]]*Tabla3239[[#This Row],[PRECIO]]</f>
        <v>3240</v>
      </c>
      <c r="Q557" s="2">
        <f>+Tabla3239[[#This Row],[BALANCE INICIAL2]]+Tabla3239[[#This Row],[ENTRADAS3]]-Tabla3239[[#This Row],[SALIDAS4]]</f>
        <v>12960</v>
      </c>
    </row>
    <row r="558" spans="1:17">
      <c r="A558" s="39" t="s">
        <v>47</v>
      </c>
      <c r="B558" s="40" t="s">
        <v>893</v>
      </c>
      <c r="C558" s="52" t="s">
        <v>94</v>
      </c>
      <c r="D558" t="s">
        <v>1393</v>
      </c>
      <c r="F558" s="55" t="s">
        <v>1345</v>
      </c>
      <c r="G558" s="55"/>
      <c r="H558" s="9" t="s">
        <v>863</v>
      </c>
      <c r="I558">
        <v>5</v>
      </c>
      <c r="J558">
        <v>0</v>
      </c>
      <c r="K558" s="34">
        <v>5</v>
      </c>
      <c r="L558">
        <f>+Tabla3239[[#This Row],[BALANCE INICIAL]]+Tabla3239[[#This Row],[ENTRADAS]]-Tabla3239[[#This Row],[SALIDAS]]</f>
        <v>0</v>
      </c>
      <c r="M558" s="2">
        <v>3240</v>
      </c>
      <c r="N558" s="2">
        <f>+Tabla3239[[#This Row],[BALANCE INICIAL]]*Tabla3239[[#This Row],[PRECIO]]</f>
        <v>16200</v>
      </c>
      <c r="O558" s="2">
        <f>+Tabla3239[[#This Row],[ENTRADAS]]*Tabla3239[[#This Row],[PRECIO]]</f>
        <v>0</v>
      </c>
      <c r="P558" s="2">
        <f>+Tabla3239[[#This Row],[SALIDAS]]*Tabla3239[[#This Row],[PRECIO]]</f>
        <v>16200</v>
      </c>
      <c r="Q558" s="2">
        <f>+Tabla3239[[#This Row],[BALANCE INICIAL2]]+Tabla3239[[#This Row],[ENTRADAS3]]-Tabla3239[[#This Row],[SALIDAS4]]</f>
        <v>0</v>
      </c>
    </row>
    <row r="559" spans="1:17">
      <c r="A559" s="39" t="s">
        <v>47</v>
      </c>
      <c r="B559" s="40" t="s">
        <v>893</v>
      </c>
      <c r="C559" s="52" t="s">
        <v>94</v>
      </c>
      <c r="D559" t="s">
        <v>472</v>
      </c>
      <c r="F559" s="55" t="s">
        <v>1345</v>
      </c>
      <c r="G559" s="55"/>
      <c r="H559" s="9" t="s">
        <v>863</v>
      </c>
      <c r="I559">
        <v>17</v>
      </c>
      <c r="J559">
        <v>0</v>
      </c>
      <c r="K559" s="34">
        <v>10</v>
      </c>
      <c r="L559">
        <f>+Tabla3239[[#This Row],[BALANCE INICIAL]]+Tabla3239[[#This Row],[ENTRADAS]]-Tabla3239[[#This Row],[SALIDAS]]</f>
        <v>7</v>
      </c>
      <c r="M559" s="2">
        <v>3240</v>
      </c>
      <c r="N559" s="2">
        <f>+Tabla3239[[#This Row],[BALANCE INICIAL]]*Tabla3239[[#This Row],[PRECIO]]</f>
        <v>55080</v>
      </c>
      <c r="O559" s="2">
        <f>+Tabla3239[[#This Row],[ENTRADAS]]*Tabla3239[[#This Row],[PRECIO]]</f>
        <v>0</v>
      </c>
      <c r="P559" s="2">
        <f>+Tabla3239[[#This Row],[SALIDAS]]*Tabla3239[[#This Row],[PRECIO]]</f>
        <v>32400</v>
      </c>
      <c r="Q559" s="2">
        <f>+Tabla3239[[#This Row],[BALANCE INICIAL2]]+Tabla3239[[#This Row],[ENTRADAS3]]-Tabla3239[[#This Row],[SALIDAS4]]</f>
        <v>22680</v>
      </c>
    </row>
    <row r="560" spans="1:17">
      <c r="A560" s="39" t="s">
        <v>47</v>
      </c>
      <c r="B560" s="40" t="s">
        <v>893</v>
      </c>
      <c r="C560" s="52" t="s">
        <v>94</v>
      </c>
      <c r="D560" t="s">
        <v>1147</v>
      </c>
      <c r="F560" s="55" t="s">
        <v>1345</v>
      </c>
      <c r="G560" s="55"/>
      <c r="H560" s="9" t="s">
        <v>863</v>
      </c>
      <c r="I560">
        <v>5</v>
      </c>
      <c r="J560">
        <v>0</v>
      </c>
      <c r="K560" s="34">
        <v>2</v>
      </c>
      <c r="L560">
        <f>+Tabla3239[[#This Row],[BALANCE INICIAL]]+Tabla3239[[#This Row],[ENTRADAS]]-Tabla3239[[#This Row],[SALIDAS]]</f>
        <v>3</v>
      </c>
      <c r="M560" s="2">
        <v>3240</v>
      </c>
      <c r="N560" s="2">
        <f>+Tabla3239[[#This Row],[BALANCE INICIAL]]*Tabla3239[[#This Row],[PRECIO]]</f>
        <v>16200</v>
      </c>
      <c r="O560" s="2">
        <f>+Tabla3239[[#This Row],[ENTRADAS]]*Tabla3239[[#This Row],[PRECIO]]</f>
        <v>0</v>
      </c>
      <c r="P560" s="2">
        <f>+Tabla3239[[#This Row],[SALIDAS]]*Tabla3239[[#This Row],[PRECIO]]</f>
        <v>6480</v>
      </c>
      <c r="Q560" s="2">
        <f>+Tabla3239[[#This Row],[BALANCE INICIAL2]]+Tabla3239[[#This Row],[ENTRADAS3]]-Tabla3239[[#This Row],[SALIDAS4]]</f>
        <v>9720</v>
      </c>
    </row>
    <row r="561" spans="1:17">
      <c r="A561" s="39" t="s">
        <v>47</v>
      </c>
      <c r="B561" s="40" t="s">
        <v>893</v>
      </c>
      <c r="C561" s="52" t="s">
        <v>94</v>
      </c>
      <c r="D561" t="s">
        <v>1571</v>
      </c>
      <c r="E561" t="s">
        <v>1572</v>
      </c>
      <c r="F561" s="55">
        <v>45527</v>
      </c>
      <c r="G561" s="55" t="s">
        <v>1573</v>
      </c>
      <c r="H561" s="9" t="s">
        <v>863</v>
      </c>
      <c r="I561">
        <v>0</v>
      </c>
      <c r="J561">
        <v>4</v>
      </c>
      <c r="K561" s="34">
        <v>3</v>
      </c>
      <c r="L561">
        <f>+Tabla3239[[#This Row],[BALANCE INICIAL]]+Tabla3239[[#This Row],[ENTRADAS]]-Tabla3239[[#This Row],[SALIDAS]]</f>
        <v>1</v>
      </c>
      <c r="M561" s="2">
        <v>6793.92</v>
      </c>
      <c r="N561" s="2">
        <f>+Tabla3239[[#This Row],[BALANCE INICIAL]]*Tabla3239[[#This Row],[PRECIO]]</f>
        <v>0</v>
      </c>
      <c r="O561" s="2">
        <f>+Tabla3239[[#This Row],[ENTRADAS]]*Tabla3239[[#This Row],[PRECIO]]</f>
        <v>27175.68</v>
      </c>
      <c r="P561" s="2">
        <f>+Tabla3239[[#This Row],[SALIDAS]]*Tabla3239[[#This Row],[PRECIO]]</f>
        <v>20381.760000000002</v>
      </c>
      <c r="Q561" s="2">
        <f>+Tabla3239[[#This Row],[BALANCE INICIAL2]]+Tabla3239[[#This Row],[ENTRADAS3]]-Tabla3239[[#This Row],[SALIDAS4]]</f>
        <v>6793.9199999999983</v>
      </c>
    </row>
    <row r="562" spans="1:17">
      <c r="A562" s="39" t="s">
        <v>47</v>
      </c>
      <c r="B562" s="40" t="s">
        <v>893</v>
      </c>
      <c r="C562" s="52" t="s">
        <v>94</v>
      </c>
      <c r="D562" t="s">
        <v>1570</v>
      </c>
      <c r="E562" t="s">
        <v>1572</v>
      </c>
      <c r="F562" s="55">
        <v>45527</v>
      </c>
      <c r="G562" s="55" t="s">
        <v>1573</v>
      </c>
      <c r="H562" s="9" t="s">
        <v>863</v>
      </c>
      <c r="I562">
        <v>0</v>
      </c>
      <c r="J562">
        <v>14</v>
      </c>
      <c r="K562" s="34">
        <v>0</v>
      </c>
      <c r="L562">
        <f>+Tabla3239[[#This Row],[BALANCE INICIAL]]+Tabla3239[[#This Row],[ENTRADAS]]-Tabla3239[[#This Row],[SALIDAS]]</f>
        <v>14</v>
      </c>
      <c r="M562" s="2">
        <v>11579.66</v>
      </c>
      <c r="N562" s="2">
        <f>+Tabla3239[[#This Row],[BALANCE INICIAL]]*Tabla3239[[#This Row],[PRECIO]]</f>
        <v>0</v>
      </c>
      <c r="O562" s="2">
        <f>+Tabla3239[[#This Row],[ENTRADAS]]*Tabla3239[[#This Row],[PRECIO]]</f>
        <v>162115.24</v>
      </c>
      <c r="P562" s="2">
        <f>+Tabla3239[[#This Row],[SALIDAS]]*Tabla3239[[#This Row],[PRECIO]]</f>
        <v>0</v>
      </c>
      <c r="Q562" s="2">
        <f>+Tabla3239[[#This Row],[BALANCE INICIAL2]]+Tabla3239[[#This Row],[ENTRADAS3]]-Tabla3239[[#This Row],[SALIDAS4]]</f>
        <v>162115.24</v>
      </c>
    </row>
    <row r="563" spans="1:17">
      <c r="A563" s="39" t="s">
        <v>47</v>
      </c>
      <c r="B563" s="40" t="s">
        <v>893</v>
      </c>
      <c r="C563" s="52" t="s">
        <v>94</v>
      </c>
      <c r="D563" t="s">
        <v>1148</v>
      </c>
      <c r="F563" s="55" t="s">
        <v>1345</v>
      </c>
      <c r="G563" s="55"/>
      <c r="H563" s="9" t="s">
        <v>863</v>
      </c>
      <c r="I563">
        <v>2</v>
      </c>
      <c r="J563">
        <v>0</v>
      </c>
      <c r="K563" s="34">
        <v>2</v>
      </c>
      <c r="L563">
        <f>+Tabla3239[[#This Row],[BALANCE INICIAL]]+Tabla3239[[#This Row],[ENTRADAS]]-Tabla3239[[#This Row],[SALIDAS]]</f>
        <v>0</v>
      </c>
      <c r="M563" s="2">
        <v>4850</v>
      </c>
      <c r="N563" s="2">
        <f>+Tabla3239[[#This Row],[BALANCE INICIAL]]*Tabla3239[[#This Row],[PRECIO]]</f>
        <v>9700</v>
      </c>
      <c r="O563" s="2">
        <f>+Tabla3239[[#This Row],[ENTRADAS]]*Tabla3239[[#This Row],[PRECIO]]</f>
        <v>0</v>
      </c>
      <c r="P563" s="2">
        <f>+Tabla3239[[#This Row],[SALIDAS]]*Tabla3239[[#This Row],[PRECIO]]</f>
        <v>9700</v>
      </c>
      <c r="Q563" s="2">
        <f>+Tabla3239[[#This Row],[BALANCE INICIAL2]]+Tabla3239[[#This Row],[ENTRADAS3]]-Tabla3239[[#This Row],[SALIDAS4]]</f>
        <v>0</v>
      </c>
    </row>
    <row r="564" spans="1:17">
      <c r="A564" s="39" t="s">
        <v>47</v>
      </c>
      <c r="B564" s="40" t="s">
        <v>893</v>
      </c>
      <c r="C564" s="52" t="s">
        <v>94</v>
      </c>
      <c r="D564" t="s">
        <v>1149</v>
      </c>
      <c r="F564" s="55" t="s">
        <v>1345</v>
      </c>
      <c r="G564" s="55"/>
      <c r="H564" s="9" t="s">
        <v>825</v>
      </c>
      <c r="I564">
        <v>2</v>
      </c>
      <c r="J564">
        <v>0</v>
      </c>
      <c r="K564" s="34">
        <v>0</v>
      </c>
      <c r="L564">
        <f>+Tabla3239[[#This Row],[BALANCE INICIAL]]+Tabla3239[[#This Row],[ENTRADAS]]-Tabla3239[[#This Row],[SALIDAS]]</f>
        <v>2</v>
      </c>
      <c r="M564" s="2">
        <v>3240</v>
      </c>
      <c r="N564" s="2">
        <f>+Tabla3239[[#This Row],[BALANCE INICIAL]]*Tabla3239[[#This Row],[PRECIO]]</f>
        <v>6480</v>
      </c>
      <c r="O564" s="2">
        <f>+Tabla3239[[#This Row],[ENTRADAS]]*Tabla3239[[#This Row],[PRECIO]]</f>
        <v>0</v>
      </c>
      <c r="P564" s="2">
        <f>+Tabla3239[[#This Row],[SALIDAS]]*Tabla3239[[#This Row],[PRECIO]]</f>
        <v>0</v>
      </c>
      <c r="Q564" s="2">
        <f>+Tabla3239[[#This Row],[BALANCE INICIAL2]]+Tabla3239[[#This Row],[ENTRADAS3]]-Tabla3239[[#This Row],[SALIDAS4]]</f>
        <v>6480</v>
      </c>
    </row>
    <row r="565" spans="1:17">
      <c r="A565" s="9" t="s">
        <v>47</v>
      </c>
      <c r="B565" s="17" t="s">
        <v>893</v>
      </c>
      <c r="C565" s="50" t="s">
        <v>94</v>
      </c>
      <c r="D565" t="s">
        <v>1566</v>
      </c>
      <c r="F565" s="55" t="s">
        <v>1345</v>
      </c>
      <c r="G565" s="55"/>
      <c r="H565" s="9" t="s">
        <v>820</v>
      </c>
      <c r="I565">
        <v>0</v>
      </c>
      <c r="J565">
        <v>0</v>
      </c>
      <c r="K565" s="34">
        <v>0</v>
      </c>
      <c r="L565">
        <f>+Tabla3239[[#This Row],[BALANCE INICIAL]]+Tabla3239[[#This Row],[ENTRADAS]]-Tabla3239[[#This Row],[SALIDAS]]</f>
        <v>0</v>
      </c>
      <c r="M565" s="2">
        <v>2964.4</v>
      </c>
      <c r="N565" s="2">
        <f>+Tabla3239[[#This Row],[BALANCE INICIAL]]*Tabla3239[[#This Row],[PRECIO]]</f>
        <v>0</v>
      </c>
      <c r="O565" s="2">
        <f>+Tabla3239[[#This Row],[ENTRADAS]]*Tabla3239[[#This Row],[PRECIO]]</f>
        <v>0</v>
      </c>
      <c r="P565" s="2">
        <f>+Tabla3239[[#This Row],[SALIDAS]]*Tabla3239[[#This Row],[PRECIO]]</f>
        <v>0</v>
      </c>
      <c r="Q565" s="2">
        <f>+Tabla3239[[#This Row],[BALANCE INICIAL2]]+Tabla3239[[#This Row],[ENTRADAS3]]-Tabla3239[[#This Row],[SALIDAS4]]</f>
        <v>0</v>
      </c>
    </row>
    <row r="566" spans="1:17">
      <c r="A566" s="39" t="s">
        <v>47</v>
      </c>
      <c r="B566" s="40" t="s">
        <v>893</v>
      </c>
      <c r="C566" s="52" t="s">
        <v>94</v>
      </c>
      <c r="D566" t="s">
        <v>1150</v>
      </c>
      <c r="F566" s="55" t="s">
        <v>1345</v>
      </c>
      <c r="G566" s="55"/>
      <c r="H566" s="9" t="s">
        <v>825</v>
      </c>
      <c r="I566">
        <v>2</v>
      </c>
      <c r="J566">
        <v>0</v>
      </c>
      <c r="K566" s="34">
        <v>0</v>
      </c>
      <c r="L566">
        <f>+Tabla3239[[#This Row],[BALANCE INICIAL]]+Tabla3239[[#This Row],[ENTRADAS]]-Tabla3239[[#This Row],[SALIDAS]]</f>
        <v>2</v>
      </c>
      <c r="M566" s="2">
        <v>1089</v>
      </c>
      <c r="N566" s="2">
        <f>+Tabla3239[[#This Row],[BALANCE INICIAL]]*Tabla3239[[#This Row],[PRECIO]]</f>
        <v>2178</v>
      </c>
      <c r="O566" s="2">
        <f>+Tabla3239[[#This Row],[ENTRADAS]]*Tabla3239[[#This Row],[PRECIO]]</f>
        <v>0</v>
      </c>
      <c r="P566" s="2">
        <f>+Tabla3239[[#This Row],[SALIDAS]]*Tabla3239[[#This Row],[PRECIO]]</f>
        <v>0</v>
      </c>
      <c r="Q566" s="2">
        <f>+Tabla3239[[#This Row],[BALANCE INICIAL2]]+Tabla3239[[#This Row],[ENTRADAS3]]-Tabla3239[[#This Row],[SALIDAS4]]</f>
        <v>2178</v>
      </c>
    </row>
    <row r="567" spans="1:17">
      <c r="A567" s="39" t="s">
        <v>47</v>
      </c>
      <c r="B567" s="40" t="s">
        <v>893</v>
      </c>
      <c r="C567" s="52" t="s">
        <v>94</v>
      </c>
      <c r="D567" t="s">
        <v>1592</v>
      </c>
      <c r="F567" s="55"/>
      <c r="G567" s="55"/>
      <c r="H567" s="9" t="s">
        <v>863</v>
      </c>
      <c r="I567">
        <v>1</v>
      </c>
      <c r="K567" s="34"/>
      <c r="L567">
        <f>+Tabla3239[[#This Row],[BALANCE INICIAL]]+Tabla3239[[#This Row],[ENTRADAS]]-Tabla3239[[#This Row],[SALIDAS]]</f>
        <v>1</v>
      </c>
      <c r="M567" s="2">
        <v>4715</v>
      </c>
      <c r="N567" s="2">
        <f>+Tabla3239[[#This Row],[BALANCE INICIAL]]*Tabla3239[[#This Row],[PRECIO]]</f>
        <v>4715</v>
      </c>
      <c r="O567" s="2">
        <f>+Tabla3239[[#This Row],[ENTRADAS]]*Tabla3239[[#This Row],[PRECIO]]</f>
        <v>0</v>
      </c>
      <c r="P567" s="2">
        <f>+Tabla3239[[#This Row],[SALIDAS]]*Tabla3239[[#This Row],[PRECIO]]</f>
        <v>0</v>
      </c>
      <c r="Q567" s="2">
        <f>+Tabla3239[[#This Row],[BALANCE INICIAL2]]+Tabla3239[[#This Row],[ENTRADAS3]]-Tabla3239[[#This Row],[SALIDAS4]]</f>
        <v>4715</v>
      </c>
    </row>
    <row r="568" spans="1:17">
      <c r="A568" s="39" t="s">
        <v>47</v>
      </c>
      <c r="B568" s="40" t="s">
        <v>893</v>
      </c>
      <c r="C568" s="52" t="s">
        <v>94</v>
      </c>
      <c r="D568" t="s">
        <v>1591</v>
      </c>
      <c r="F568" s="55"/>
      <c r="G568" s="55"/>
      <c r="H568" s="9" t="s">
        <v>863</v>
      </c>
      <c r="I568">
        <v>2</v>
      </c>
      <c r="K568" s="34"/>
      <c r="L568">
        <f>+Tabla3239[[#This Row],[BALANCE INICIAL]]+Tabla3239[[#This Row],[ENTRADAS]]-Tabla3239[[#This Row],[SALIDAS]]</f>
        <v>2</v>
      </c>
      <c r="M568" s="2">
        <v>4715</v>
      </c>
      <c r="N568" s="2">
        <f>+Tabla3239[[#This Row],[BALANCE INICIAL]]*Tabla3239[[#This Row],[PRECIO]]</f>
        <v>9430</v>
      </c>
      <c r="O568" s="2">
        <f>+Tabla3239[[#This Row],[ENTRADAS]]*Tabla3239[[#This Row],[PRECIO]]</f>
        <v>0</v>
      </c>
      <c r="P568" s="2">
        <f>+Tabla3239[[#This Row],[SALIDAS]]*Tabla3239[[#This Row],[PRECIO]]</f>
        <v>0</v>
      </c>
      <c r="Q568" s="2">
        <f>+Tabla3239[[#This Row],[BALANCE INICIAL2]]+Tabla3239[[#This Row],[ENTRADAS3]]-Tabla3239[[#This Row],[SALIDAS4]]</f>
        <v>9430</v>
      </c>
    </row>
    <row r="569" spans="1:17">
      <c r="A569" s="39" t="s">
        <v>47</v>
      </c>
      <c r="B569" s="40" t="s">
        <v>893</v>
      </c>
      <c r="C569" s="52" t="s">
        <v>94</v>
      </c>
      <c r="D569" t="s">
        <v>1593</v>
      </c>
      <c r="F569" s="55"/>
      <c r="G569" s="55"/>
      <c r="H569" s="9" t="s">
        <v>863</v>
      </c>
      <c r="I569">
        <v>1</v>
      </c>
      <c r="K569" s="34"/>
      <c r="L569">
        <f>+Tabla3239[[#This Row],[BALANCE INICIAL]]+Tabla3239[[#This Row],[ENTRADAS]]-Tabla3239[[#This Row],[SALIDAS]]</f>
        <v>1</v>
      </c>
      <c r="M569" s="2">
        <v>4715</v>
      </c>
      <c r="N569" s="2">
        <f>+Tabla3239[[#This Row],[BALANCE INICIAL]]*Tabla3239[[#This Row],[PRECIO]]</f>
        <v>4715</v>
      </c>
      <c r="O569" s="2">
        <f>+Tabla3239[[#This Row],[ENTRADAS]]*Tabla3239[[#This Row],[PRECIO]]</f>
        <v>0</v>
      </c>
      <c r="P569" s="2">
        <f>+Tabla3239[[#This Row],[SALIDAS]]*Tabla3239[[#This Row],[PRECIO]]</f>
        <v>0</v>
      </c>
      <c r="Q569" s="2">
        <f>+Tabla3239[[#This Row],[BALANCE INICIAL2]]+Tabla3239[[#This Row],[ENTRADAS3]]-Tabla3239[[#This Row],[SALIDAS4]]</f>
        <v>4715</v>
      </c>
    </row>
    <row r="570" spans="1:17">
      <c r="A570" s="39" t="s">
        <v>47</v>
      </c>
      <c r="B570" s="40" t="s">
        <v>893</v>
      </c>
      <c r="C570" s="52" t="s">
        <v>94</v>
      </c>
      <c r="D570" t="s">
        <v>1151</v>
      </c>
      <c r="F570" s="55" t="s">
        <v>1345</v>
      </c>
      <c r="G570" s="55"/>
      <c r="H570" s="9" t="s">
        <v>863</v>
      </c>
      <c r="I570">
        <v>5</v>
      </c>
      <c r="J570">
        <v>0</v>
      </c>
      <c r="K570" s="34">
        <v>0</v>
      </c>
      <c r="L570">
        <f>+Tabla3239[[#This Row],[BALANCE INICIAL]]+Tabla3239[[#This Row],[ENTRADAS]]-Tabla3239[[#This Row],[SALIDAS]]</f>
        <v>5</v>
      </c>
      <c r="M570" s="2">
        <v>4500</v>
      </c>
      <c r="N570" s="2">
        <f>+Tabla3239[[#This Row],[BALANCE INICIAL]]*Tabla3239[[#This Row],[PRECIO]]</f>
        <v>22500</v>
      </c>
      <c r="O570" s="2">
        <f>+Tabla3239[[#This Row],[ENTRADAS]]*Tabla3239[[#This Row],[PRECIO]]</f>
        <v>0</v>
      </c>
      <c r="P570" s="2">
        <f>+Tabla3239[[#This Row],[SALIDAS]]*Tabla3239[[#This Row],[PRECIO]]</f>
        <v>0</v>
      </c>
      <c r="Q570" s="2">
        <f>+Tabla3239[[#This Row],[BALANCE INICIAL2]]+Tabla3239[[#This Row],[ENTRADAS3]]-Tabla3239[[#This Row],[SALIDAS4]]</f>
        <v>22500</v>
      </c>
    </row>
    <row r="571" spans="1:17">
      <c r="A571" s="39" t="s">
        <v>47</v>
      </c>
      <c r="B571" s="40" t="s">
        <v>893</v>
      </c>
      <c r="C571" s="52" t="s">
        <v>94</v>
      </c>
      <c r="D571" t="s">
        <v>1152</v>
      </c>
      <c r="F571" s="55" t="s">
        <v>1345</v>
      </c>
      <c r="G571" s="55"/>
      <c r="H571" s="9" t="s">
        <v>863</v>
      </c>
      <c r="I571">
        <v>5</v>
      </c>
      <c r="J571">
        <v>0</v>
      </c>
      <c r="K571" s="34">
        <v>0</v>
      </c>
      <c r="L571">
        <f>+Tabla3239[[#This Row],[BALANCE INICIAL]]+Tabla3239[[#This Row],[ENTRADAS]]-Tabla3239[[#This Row],[SALIDAS]]</f>
        <v>5</v>
      </c>
      <c r="M571" s="2">
        <v>3698</v>
      </c>
      <c r="N571" s="2">
        <f>+Tabla3239[[#This Row],[BALANCE INICIAL]]*Tabla3239[[#This Row],[PRECIO]]</f>
        <v>18490</v>
      </c>
      <c r="O571" s="2">
        <f>+Tabla3239[[#This Row],[ENTRADAS]]*Tabla3239[[#This Row],[PRECIO]]</f>
        <v>0</v>
      </c>
      <c r="P571" s="2">
        <f>+Tabla3239[[#This Row],[SALIDAS]]*Tabla3239[[#This Row],[PRECIO]]</f>
        <v>0</v>
      </c>
      <c r="Q571" s="2">
        <f>+Tabla3239[[#This Row],[BALANCE INICIAL2]]+Tabla3239[[#This Row],[ENTRADAS3]]-Tabla3239[[#This Row],[SALIDAS4]]</f>
        <v>18490</v>
      </c>
    </row>
    <row r="572" spans="1:17">
      <c r="A572" s="39" t="s">
        <v>47</v>
      </c>
      <c r="B572" s="40" t="s">
        <v>893</v>
      </c>
      <c r="C572" s="52" t="s">
        <v>94</v>
      </c>
      <c r="D572" t="s">
        <v>1162</v>
      </c>
      <c r="F572" s="55" t="s">
        <v>1345</v>
      </c>
      <c r="G572" s="55"/>
      <c r="H572" s="9" t="s">
        <v>859</v>
      </c>
      <c r="I572">
        <v>5</v>
      </c>
      <c r="J572">
        <v>0</v>
      </c>
      <c r="K572" s="34">
        <v>1</v>
      </c>
      <c r="L572">
        <f>+Tabla3239[[#This Row],[BALANCE INICIAL]]+Tabla3239[[#This Row],[ENTRADAS]]-Tabla3239[[#This Row],[SALIDAS]]</f>
        <v>4</v>
      </c>
      <c r="M572" s="2">
        <v>4850</v>
      </c>
      <c r="N572" s="2">
        <f>+Tabla3239[[#This Row],[BALANCE INICIAL]]*Tabla3239[[#This Row],[PRECIO]]</f>
        <v>24250</v>
      </c>
      <c r="O572" s="2">
        <f>+Tabla3239[[#This Row],[ENTRADAS]]*Tabla3239[[#This Row],[PRECIO]]</f>
        <v>0</v>
      </c>
      <c r="P572" s="2">
        <f>+Tabla3239[[#This Row],[SALIDAS]]*Tabla3239[[#This Row],[PRECIO]]</f>
        <v>4850</v>
      </c>
      <c r="Q572" s="2">
        <f>+Tabla3239[[#This Row],[BALANCE INICIAL2]]+Tabla3239[[#This Row],[ENTRADAS3]]-Tabla3239[[#This Row],[SALIDAS4]]</f>
        <v>19400</v>
      </c>
    </row>
    <row r="573" spans="1:17" ht="15" customHeight="1">
      <c r="A573" s="39" t="s">
        <v>59</v>
      </c>
      <c r="B573" s="40" t="s">
        <v>880</v>
      </c>
      <c r="C573" s="52" t="s">
        <v>107</v>
      </c>
      <c r="D573" t="s">
        <v>762</v>
      </c>
      <c r="F573" s="55" t="s">
        <v>1345</v>
      </c>
      <c r="G573" s="55"/>
      <c r="H573" s="9" t="s">
        <v>820</v>
      </c>
      <c r="I573">
        <v>4</v>
      </c>
      <c r="J573">
        <v>0</v>
      </c>
      <c r="K573" s="34">
        <v>0</v>
      </c>
      <c r="L573">
        <f>+Tabla3239[[#This Row],[BALANCE INICIAL]]+Tabla3239[[#This Row],[ENTRADAS]]-Tabla3239[[#This Row],[SALIDAS]]</f>
        <v>4</v>
      </c>
      <c r="M573" s="2">
        <v>187</v>
      </c>
      <c r="N573" s="2">
        <f>+Tabla3239[[#This Row],[BALANCE INICIAL]]*Tabla3239[[#This Row],[PRECIO]]</f>
        <v>748</v>
      </c>
      <c r="O573" s="2">
        <f>+Tabla3239[[#This Row],[ENTRADAS]]*Tabla3239[[#This Row],[PRECIO]]</f>
        <v>0</v>
      </c>
      <c r="P573" s="2">
        <f>+Tabla3239[[#This Row],[SALIDAS]]*Tabla3239[[#This Row],[PRECIO]]</f>
        <v>0</v>
      </c>
      <c r="Q573" s="2">
        <f>+Tabla3239[[#This Row],[BALANCE INICIAL2]]+Tabla3239[[#This Row],[ENTRADAS3]]-Tabla3239[[#This Row],[SALIDAS4]]</f>
        <v>748</v>
      </c>
    </row>
    <row r="574" spans="1:17">
      <c r="A574" s="39" t="s">
        <v>59</v>
      </c>
      <c r="B574" s="40" t="s">
        <v>880</v>
      </c>
      <c r="C574" s="52" t="s">
        <v>107</v>
      </c>
      <c r="D574" t="s">
        <v>763</v>
      </c>
      <c r="F574" s="55" t="s">
        <v>1345</v>
      </c>
      <c r="G574" s="55"/>
      <c r="H574" s="9" t="s">
        <v>820</v>
      </c>
      <c r="I574">
        <v>2</v>
      </c>
      <c r="J574">
        <v>0</v>
      </c>
      <c r="K574" s="34">
        <v>0</v>
      </c>
      <c r="L574">
        <f>+Tabla3239[[#This Row],[BALANCE INICIAL]]+Tabla3239[[#This Row],[ENTRADAS]]-Tabla3239[[#This Row],[SALIDAS]]</f>
        <v>2</v>
      </c>
      <c r="M574" s="2">
        <v>170</v>
      </c>
      <c r="N574" s="2">
        <f>+Tabla3239[[#This Row],[BALANCE INICIAL]]*Tabla3239[[#This Row],[PRECIO]]</f>
        <v>340</v>
      </c>
      <c r="O574" s="2">
        <f>+Tabla3239[[#This Row],[ENTRADAS]]*Tabla3239[[#This Row],[PRECIO]]</f>
        <v>0</v>
      </c>
      <c r="P574" s="2">
        <f>+Tabla3239[[#This Row],[SALIDAS]]*Tabla3239[[#This Row],[PRECIO]]</f>
        <v>0</v>
      </c>
      <c r="Q574" s="2">
        <f>+Tabla3239[[#This Row],[BALANCE INICIAL2]]+Tabla3239[[#This Row],[ENTRADAS3]]-Tabla3239[[#This Row],[SALIDAS4]]</f>
        <v>340</v>
      </c>
    </row>
    <row r="575" spans="1:17">
      <c r="A575" s="39" t="s">
        <v>59</v>
      </c>
      <c r="B575" s="40" t="s">
        <v>880</v>
      </c>
      <c r="C575" s="52" t="s">
        <v>107</v>
      </c>
      <c r="D575" t="s">
        <v>764</v>
      </c>
      <c r="F575" s="55" t="s">
        <v>1345</v>
      </c>
      <c r="G575" s="55"/>
      <c r="H575" s="9" t="s">
        <v>820</v>
      </c>
      <c r="I575">
        <v>3</v>
      </c>
      <c r="J575">
        <v>0</v>
      </c>
      <c r="K575" s="34">
        <v>0</v>
      </c>
      <c r="L575">
        <f>+Tabla3239[[#This Row],[BALANCE INICIAL]]+Tabla3239[[#This Row],[ENTRADAS]]-Tabla3239[[#This Row],[SALIDAS]]</f>
        <v>3</v>
      </c>
      <c r="M575" s="2">
        <v>180</v>
      </c>
      <c r="N575" s="2">
        <f>+Tabla3239[[#This Row],[BALANCE INICIAL]]*Tabla3239[[#This Row],[PRECIO]]</f>
        <v>540</v>
      </c>
      <c r="O575" s="2">
        <f>+Tabla3239[[#This Row],[ENTRADAS]]*Tabla3239[[#This Row],[PRECIO]]</f>
        <v>0</v>
      </c>
      <c r="P575" s="2">
        <f>+Tabla3239[[#This Row],[SALIDAS]]*Tabla3239[[#This Row],[PRECIO]]</f>
        <v>0</v>
      </c>
      <c r="Q575" s="2">
        <f>+Tabla3239[[#This Row],[BALANCE INICIAL2]]+Tabla3239[[#This Row],[ENTRADAS3]]-Tabla3239[[#This Row],[SALIDAS4]]</f>
        <v>540</v>
      </c>
    </row>
    <row r="576" spans="1:17">
      <c r="A576" s="39" t="s">
        <v>59</v>
      </c>
      <c r="B576" s="40" t="s">
        <v>880</v>
      </c>
      <c r="C576" s="52" t="s">
        <v>107</v>
      </c>
      <c r="D576" t="s">
        <v>765</v>
      </c>
      <c r="F576" s="55" t="s">
        <v>1345</v>
      </c>
      <c r="G576" s="55"/>
      <c r="H576" s="9" t="s">
        <v>820</v>
      </c>
      <c r="I576">
        <v>1</v>
      </c>
      <c r="J576">
        <v>0</v>
      </c>
      <c r="K576" s="34">
        <v>0</v>
      </c>
      <c r="L576">
        <f>+Tabla3239[[#This Row],[BALANCE INICIAL]]+Tabla3239[[#This Row],[ENTRADAS]]-Tabla3239[[#This Row],[SALIDAS]]</f>
        <v>1</v>
      </c>
      <c r="M576" s="2">
        <v>180</v>
      </c>
      <c r="N576" s="2">
        <f>+Tabla3239[[#This Row],[BALANCE INICIAL]]*Tabla3239[[#This Row],[PRECIO]]</f>
        <v>180</v>
      </c>
      <c r="O576" s="2">
        <f>+Tabla3239[[#This Row],[ENTRADAS]]*Tabla3239[[#This Row],[PRECIO]]</f>
        <v>0</v>
      </c>
      <c r="P576" s="2">
        <f>+Tabla3239[[#This Row],[SALIDAS]]*Tabla3239[[#This Row],[PRECIO]]</f>
        <v>0</v>
      </c>
      <c r="Q576" s="2">
        <f>+Tabla3239[[#This Row],[BALANCE INICIAL2]]+Tabla3239[[#This Row],[ENTRADAS3]]-Tabla3239[[#This Row],[SALIDAS4]]</f>
        <v>180</v>
      </c>
    </row>
    <row r="577" spans="1:17">
      <c r="A577" s="39" t="s">
        <v>59</v>
      </c>
      <c r="B577" s="40" t="s">
        <v>880</v>
      </c>
      <c r="C577" s="52" t="s">
        <v>107</v>
      </c>
      <c r="D577" t="s">
        <v>766</v>
      </c>
      <c r="F577" s="55" t="s">
        <v>1345</v>
      </c>
      <c r="G577" s="55"/>
      <c r="H577" s="9" t="s">
        <v>820</v>
      </c>
      <c r="I577">
        <v>1</v>
      </c>
      <c r="J577">
        <v>0</v>
      </c>
      <c r="K577" s="34">
        <v>0</v>
      </c>
      <c r="L577">
        <f>+Tabla3239[[#This Row],[BALANCE INICIAL]]+Tabla3239[[#This Row],[ENTRADAS]]-Tabla3239[[#This Row],[SALIDAS]]</f>
        <v>1</v>
      </c>
      <c r="M577" s="2">
        <v>195</v>
      </c>
      <c r="N577" s="2">
        <f>+Tabla3239[[#This Row],[BALANCE INICIAL]]*Tabla3239[[#This Row],[PRECIO]]</f>
        <v>195</v>
      </c>
      <c r="O577" s="2">
        <f>+Tabla3239[[#This Row],[ENTRADAS]]*Tabla3239[[#This Row],[PRECIO]]</f>
        <v>0</v>
      </c>
      <c r="P577" s="2">
        <f>+Tabla3239[[#This Row],[SALIDAS]]*Tabla3239[[#This Row],[PRECIO]]</f>
        <v>0</v>
      </c>
      <c r="Q577" s="2">
        <f>+Tabla3239[[#This Row],[BALANCE INICIAL2]]+Tabla3239[[#This Row],[ENTRADAS3]]-Tabla3239[[#This Row],[SALIDAS4]]</f>
        <v>195</v>
      </c>
    </row>
    <row r="578" spans="1:17">
      <c r="A578" s="39" t="s">
        <v>28</v>
      </c>
      <c r="B578" s="40" t="s">
        <v>884</v>
      </c>
      <c r="C578" s="52" t="s">
        <v>74</v>
      </c>
      <c r="D578" t="s">
        <v>1073</v>
      </c>
      <c r="E578" t="s">
        <v>1060</v>
      </c>
      <c r="F578" s="55" t="s">
        <v>1345</v>
      </c>
      <c r="G578" s="55"/>
      <c r="H578" s="9" t="s">
        <v>820</v>
      </c>
      <c r="I578">
        <v>0</v>
      </c>
      <c r="J578">
        <v>0</v>
      </c>
      <c r="K578" s="34">
        <v>0</v>
      </c>
      <c r="L578">
        <f>+Tabla3239[[#This Row],[BALANCE INICIAL]]+Tabla3239[[#This Row],[ENTRADAS]]-Tabla3239[[#This Row],[SALIDAS]]</f>
        <v>0</v>
      </c>
      <c r="M578" s="2">
        <v>200</v>
      </c>
      <c r="N578" s="2">
        <f>+Tabla3239[[#This Row],[BALANCE INICIAL]]*Tabla3239[[#This Row],[PRECIO]]</f>
        <v>0</v>
      </c>
      <c r="O578" s="2">
        <f>+Tabla3239[[#This Row],[ENTRADAS]]*Tabla3239[[#This Row],[PRECIO]]</f>
        <v>0</v>
      </c>
      <c r="P578" s="2">
        <f>+Tabla3239[[#This Row],[SALIDAS]]*Tabla3239[[#This Row],[PRECIO]]</f>
        <v>0</v>
      </c>
      <c r="Q578" s="2">
        <f>+Tabla3239[[#This Row],[BALANCE INICIAL2]]+Tabla3239[[#This Row],[ENTRADAS3]]-Tabla3239[[#This Row],[SALIDAS4]]</f>
        <v>0</v>
      </c>
    </row>
    <row r="579" spans="1:17">
      <c r="A579" s="39" t="s">
        <v>59</v>
      </c>
      <c r="B579" s="40" t="s">
        <v>880</v>
      </c>
      <c r="C579" s="52" t="s">
        <v>107</v>
      </c>
      <c r="D579" t="s">
        <v>767</v>
      </c>
      <c r="F579" s="55" t="s">
        <v>1345</v>
      </c>
      <c r="G579" s="55"/>
      <c r="H579" s="9" t="s">
        <v>820</v>
      </c>
      <c r="I579">
        <v>1</v>
      </c>
      <c r="J579">
        <v>0</v>
      </c>
      <c r="K579" s="34">
        <v>0</v>
      </c>
      <c r="L579">
        <f>+Tabla3239[[#This Row],[BALANCE INICIAL]]+Tabla3239[[#This Row],[ENTRADAS]]-Tabla3239[[#This Row],[SALIDAS]]</f>
        <v>1</v>
      </c>
      <c r="M579" s="2">
        <v>1182.17</v>
      </c>
      <c r="N579" s="2">
        <f>+Tabla3239[[#This Row],[BALANCE INICIAL]]*Tabla3239[[#This Row],[PRECIO]]</f>
        <v>1182.17</v>
      </c>
      <c r="O579" s="2">
        <f>+Tabla3239[[#This Row],[ENTRADAS]]*Tabla3239[[#This Row],[PRECIO]]</f>
        <v>0</v>
      </c>
      <c r="P579" s="2">
        <f>+Tabla3239[[#This Row],[SALIDAS]]*Tabla3239[[#This Row],[PRECIO]]</f>
        <v>0</v>
      </c>
      <c r="Q579" s="2">
        <f>+Tabla3239[[#This Row],[BALANCE INICIAL2]]+Tabla3239[[#This Row],[ENTRADAS3]]-Tabla3239[[#This Row],[SALIDAS4]]</f>
        <v>1182.17</v>
      </c>
    </row>
    <row r="580" spans="1:17">
      <c r="A580" s="39" t="s">
        <v>28</v>
      </c>
      <c r="B580" s="40" t="s">
        <v>884</v>
      </c>
      <c r="C580" s="52" t="s">
        <v>74</v>
      </c>
      <c r="D580" t="s">
        <v>1176</v>
      </c>
      <c r="F580" s="55" t="s">
        <v>1345</v>
      </c>
      <c r="G580" s="55"/>
      <c r="H580" s="9" t="s">
        <v>820</v>
      </c>
      <c r="I580">
        <v>4</v>
      </c>
      <c r="J580">
        <v>0</v>
      </c>
      <c r="K580" s="34">
        <v>2</v>
      </c>
      <c r="L580">
        <f>+Tabla3239[[#This Row],[BALANCE INICIAL]]+Tabla3239[[#This Row],[ENTRADAS]]-Tabla3239[[#This Row],[SALIDAS]]</f>
        <v>2</v>
      </c>
      <c r="M580" s="2">
        <v>3331.38</v>
      </c>
      <c r="N580" s="2">
        <f>+Tabla3239[[#This Row],[BALANCE INICIAL]]*Tabla3239[[#This Row],[PRECIO]]</f>
        <v>13325.52</v>
      </c>
      <c r="O580" s="2">
        <f>+Tabla3239[[#This Row],[ENTRADAS]]*Tabla3239[[#This Row],[PRECIO]]</f>
        <v>0</v>
      </c>
      <c r="P580" s="2">
        <f>+Tabla3239[[#This Row],[SALIDAS]]*Tabla3239[[#This Row],[PRECIO]]</f>
        <v>6662.76</v>
      </c>
      <c r="Q580" s="2">
        <f>+Tabla3239[[#This Row],[BALANCE INICIAL2]]+Tabla3239[[#This Row],[ENTRADAS3]]-Tabla3239[[#This Row],[SALIDAS4]]</f>
        <v>6662.76</v>
      </c>
    </row>
    <row r="581" spans="1:17" ht="15" customHeight="1">
      <c r="A581" s="39" t="s">
        <v>28</v>
      </c>
      <c r="B581" s="40" t="s">
        <v>884</v>
      </c>
      <c r="C581" s="52" t="s">
        <v>74</v>
      </c>
      <c r="D581" t="s">
        <v>1454</v>
      </c>
      <c r="F581" s="55" t="s">
        <v>1345</v>
      </c>
      <c r="G581" s="55"/>
      <c r="H581" s="9" t="s">
        <v>820</v>
      </c>
      <c r="I581">
        <v>12</v>
      </c>
      <c r="J581">
        <v>0</v>
      </c>
      <c r="K581" s="34">
        <v>12</v>
      </c>
      <c r="L581">
        <f>+Tabla3239[[#This Row],[BALANCE INICIAL]]+Tabla3239[[#This Row],[ENTRADAS]]-Tabla3239[[#This Row],[SALIDAS]]</f>
        <v>0</v>
      </c>
      <c r="M581" s="2">
        <v>6250</v>
      </c>
      <c r="N581" s="2">
        <f>+Tabla3239[[#This Row],[BALANCE INICIAL]]*Tabla3239[[#This Row],[PRECIO]]</f>
        <v>75000</v>
      </c>
      <c r="O581" s="2">
        <f>+Tabla3239[[#This Row],[ENTRADAS]]*Tabla3239[[#This Row],[PRECIO]]</f>
        <v>0</v>
      </c>
      <c r="P581" s="2">
        <f>+Tabla3239[[#This Row],[SALIDAS]]*Tabla3239[[#This Row],[PRECIO]]</f>
        <v>75000</v>
      </c>
      <c r="Q581" s="2">
        <f>+Tabla3239[[#This Row],[BALANCE INICIAL2]]+Tabla3239[[#This Row],[ENTRADAS3]]-Tabla3239[[#This Row],[SALIDAS4]]</f>
        <v>0</v>
      </c>
    </row>
    <row r="582" spans="1:17">
      <c r="A582" s="39" t="s">
        <v>34</v>
      </c>
      <c r="B582" s="40" t="s">
        <v>877</v>
      </c>
      <c r="C582" s="52" t="s">
        <v>80</v>
      </c>
      <c r="D582" t="s">
        <v>1177</v>
      </c>
      <c r="E582" t="s">
        <v>1137</v>
      </c>
      <c r="F582" s="55">
        <v>45471</v>
      </c>
      <c r="G582" s="55"/>
      <c r="H582" s="9" t="s">
        <v>820</v>
      </c>
      <c r="I582">
        <v>0</v>
      </c>
      <c r="J582">
        <v>0</v>
      </c>
      <c r="K582" s="34">
        <v>0</v>
      </c>
      <c r="L582">
        <f>+Tabla3239[[#This Row],[BALANCE INICIAL]]+Tabla3239[[#This Row],[ENTRADAS]]-Tabla3239[[#This Row],[SALIDAS]]</f>
        <v>0</v>
      </c>
      <c r="M582" s="2">
        <v>2500</v>
      </c>
      <c r="N582" s="2">
        <f>+Tabla3239[[#This Row],[BALANCE INICIAL]]*Tabla3239[[#This Row],[PRECIO]]</f>
        <v>0</v>
      </c>
      <c r="O582" s="2">
        <f>+Tabla3239[[#This Row],[ENTRADAS]]*Tabla3239[[#This Row],[PRECIO]]</f>
        <v>0</v>
      </c>
      <c r="P582" s="2">
        <f>+Tabla3239[[#This Row],[SALIDAS]]*Tabla3239[[#This Row],[PRECIO]]</f>
        <v>0</v>
      </c>
      <c r="Q582" s="2">
        <f>+Tabla3239[[#This Row],[BALANCE INICIAL2]]+Tabla3239[[#This Row],[ENTRADAS3]]-Tabla3239[[#This Row],[SALIDAS4]]</f>
        <v>0</v>
      </c>
    </row>
    <row r="583" spans="1:17">
      <c r="A583" s="39" t="s">
        <v>23</v>
      </c>
      <c r="B583" s="40" t="s">
        <v>881</v>
      </c>
      <c r="C583" s="52" t="s">
        <v>97</v>
      </c>
      <c r="D583" t="s">
        <v>1453</v>
      </c>
      <c r="F583" s="55" t="s">
        <v>1345</v>
      </c>
      <c r="G583" s="55"/>
      <c r="H583" s="9" t="s">
        <v>820</v>
      </c>
      <c r="I583">
        <v>5</v>
      </c>
      <c r="J583">
        <v>0</v>
      </c>
      <c r="K583" s="34">
        <v>0</v>
      </c>
      <c r="L583">
        <f>+Tabla3239[[#This Row],[BALANCE INICIAL]]+Tabla3239[[#This Row],[ENTRADAS]]-Tabla3239[[#This Row],[SALIDAS]]</f>
        <v>5</v>
      </c>
      <c r="M583" s="2">
        <v>780</v>
      </c>
      <c r="N583" s="2">
        <f>+Tabla3239[[#This Row],[BALANCE INICIAL]]*Tabla3239[[#This Row],[PRECIO]]</f>
        <v>3900</v>
      </c>
      <c r="O583" s="2">
        <f>+Tabla3239[[#This Row],[ENTRADAS]]*Tabla3239[[#This Row],[PRECIO]]</f>
        <v>0</v>
      </c>
      <c r="P583" s="2">
        <f>+Tabla3239[[#This Row],[SALIDAS]]*Tabla3239[[#This Row],[PRECIO]]</f>
        <v>0</v>
      </c>
      <c r="Q583" s="2">
        <f>+Tabla3239[[#This Row],[BALANCE INICIAL2]]+Tabla3239[[#This Row],[ENTRADAS3]]-Tabla3239[[#This Row],[SALIDAS4]]</f>
        <v>3900</v>
      </c>
    </row>
    <row r="584" spans="1:17">
      <c r="A584" s="39" t="s">
        <v>44</v>
      </c>
      <c r="B584" s="40" t="s">
        <v>892</v>
      </c>
      <c r="C584" s="52" t="s">
        <v>90</v>
      </c>
      <c r="D584" t="s">
        <v>1452</v>
      </c>
      <c r="F584" s="55" t="s">
        <v>1345</v>
      </c>
      <c r="G584" s="55"/>
      <c r="H584" s="9" t="s">
        <v>820</v>
      </c>
      <c r="I584">
        <v>83</v>
      </c>
      <c r="J584">
        <v>0</v>
      </c>
      <c r="K584" s="34">
        <v>0</v>
      </c>
      <c r="L584">
        <f>+Tabla3239[[#This Row],[BALANCE INICIAL]]+Tabla3239[[#This Row],[ENTRADAS]]-Tabla3239[[#This Row],[SALIDAS]]</f>
        <v>83</v>
      </c>
      <c r="M584" s="2">
        <v>390</v>
      </c>
      <c r="N584" s="2">
        <f>+Tabla3239[[#This Row],[BALANCE INICIAL]]*Tabla3239[[#This Row],[PRECIO]]</f>
        <v>32370</v>
      </c>
      <c r="O584" s="2">
        <f>+Tabla3239[[#This Row],[ENTRADAS]]*Tabla3239[[#This Row],[PRECIO]]</f>
        <v>0</v>
      </c>
      <c r="P584" s="2">
        <f>+Tabla3239[[#This Row],[SALIDAS]]*Tabla3239[[#This Row],[PRECIO]]</f>
        <v>0</v>
      </c>
      <c r="Q584" s="2">
        <f>+Tabla3239[[#This Row],[BALANCE INICIAL2]]+Tabla3239[[#This Row],[ENTRADAS3]]-Tabla3239[[#This Row],[SALIDAS4]]</f>
        <v>32370</v>
      </c>
    </row>
    <row r="585" spans="1:17">
      <c r="A585" s="39" t="s">
        <v>44</v>
      </c>
      <c r="B585" s="40" t="s">
        <v>892</v>
      </c>
      <c r="C585" s="52" t="s">
        <v>90</v>
      </c>
      <c r="D585" t="s">
        <v>399</v>
      </c>
      <c r="F585" s="55" t="s">
        <v>1345</v>
      </c>
      <c r="G585" s="55"/>
      <c r="H585" s="9" t="s">
        <v>820</v>
      </c>
      <c r="I585">
        <v>0</v>
      </c>
      <c r="J585">
        <v>0</v>
      </c>
      <c r="K585" s="34">
        <v>0</v>
      </c>
      <c r="L585">
        <f>+Tabla3239[[#This Row],[BALANCE INICIAL]]+Tabla3239[[#This Row],[ENTRADAS]]-Tabla3239[[#This Row],[SALIDAS]]</f>
        <v>0</v>
      </c>
      <c r="M585" s="2">
        <v>1911.6</v>
      </c>
      <c r="N585" s="2">
        <f>+Tabla3239[[#This Row],[BALANCE INICIAL]]*Tabla3239[[#This Row],[PRECIO]]</f>
        <v>0</v>
      </c>
      <c r="O585" s="2">
        <f>+Tabla3239[[#This Row],[ENTRADAS]]*Tabla3239[[#This Row],[PRECIO]]</f>
        <v>0</v>
      </c>
      <c r="P585" s="2">
        <f>+Tabla3239[[#This Row],[SALIDAS]]*Tabla3239[[#This Row],[PRECIO]]</f>
        <v>0</v>
      </c>
      <c r="Q585" s="2">
        <f>+Tabla3239[[#This Row],[BALANCE INICIAL2]]+Tabla3239[[#This Row],[ENTRADAS3]]-Tabla3239[[#This Row],[SALIDAS4]]</f>
        <v>0</v>
      </c>
    </row>
    <row r="586" spans="1:17" ht="18.75" customHeight="1">
      <c r="A586" s="39" t="s">
        <v>1421</v>
      </c>
      <c r="B586" s="40" t="s">
        <v>1422</v>
      </c>
      <c r="C586" s="52" t="s">
        <v>1423</v>
      </c>
      <c r="D586" t="s">
        <v>1472</v>
      </c>
      <c r="F586" s="55" t="s">
        <v>1345</v>
      </c>
      <c r="G586" s="55"/>
      <c r="H586" s="9" t="s">
        <v>820</v>
      </c>
      <c r="I586">
        <v>0</v>
      </c>
      <c r="J586">
        <v>0</v>
      </c>
      <c r="K586" s="34">
        <v>0</v>
      </c>
      <c r="L586">
        <f>+Tabla3239[[#This Row],[BALANCE INICIAL]]+Tabla3239[[#This Row],[ENTRADAS]]-Tabla3239[[#This Row],[SALIDAS]]</f>
        <v>0</v>
      </c>
      <c r="M586" s="2">
        <v>1677.96</v>
      </c>
      <c r="N586" s="2">
        <f>+Tabla3239[[#This Row],[BALANCE INICIAL]]*Tabla3239[[#This Row],[PRECIO]]</f>
        <v>0</v>
      </c>
      <c r="O586" s="2">
        <f>+Tabla3239[[#This Row],[ENTRADAS]]*Tabla3239[[#This Row],[PRECIO]]</f>
        <v>0</v>
      </c>
      <c r="P586" s="2">
        <f>+Tabla3239[[#This Row],[SALIDAS]]*Tabla3239[[#This Row],[PRECIO]]</f>
        <v>0</v>
      </c>
      <c r="Q586" s="2">
        <f>+Tabla3239[[#This Row],[BALANCE INICIAL2]]+Tabla3239[[#This Row],[ENTRADAS3]]-Tabla3239[[#This Row],[SALIDAS4]]</f>
        <v>0</v>
      </c>
    </row>
    <row r="587" spans="1:17" ht="15" customHeight="1">
      <c r="A587" s="39" t="s">
        <v>34</v>
      </c>
      <c r="B587" s="40" t="s">
        <v>877</v>
      </c>
      <c r="C587" s="52" t="s">
        <v>104</v>
      </c>
      <c r="D587" t="s">
        <v>497</v>
      </c>
      <c r="F587" s="55" t="s">
        <v>1345</v>
      </c>
      <c r="G587" s="55"/>
      <c r="H587" s="9" t="s">
        <v>820</v>
      </c>
      <c r="I587">
        <v>0</v>
      </c>
      <c r="J587">
        <v>0</v>
      </c>
      <c r="K587" s="34">
        <v>0</v>
      </c>
      <c r="L587">
        <f>+Tabla3239[[#This Row],[BALANCE INICIAL]]+Tabla3239[[#This Row],[ENTRADAS]]-Tabla3239[[#This Row],[SALIDAS]]</f>
        <v>0</v>
      </c>
      <c r="M587" s="2">
        <v>8</v>
      </c>
      <c r="N587" s="2">
        <f>+Tabla3239[[#This Row],[BALANCE INICIAL]]*Tabla3239[[#This Row],[PRECIO]]</f>
        <v>0</v>
      </c>
      <c r="O587" s="2">
        <f>+Tabla3239[[#This Row],[ENTRADAS]]*Tabla3239[[#This Row],[PRECIO]]</f>
        <v>0</v>
      </c>
      <c r="P587" s="2">
        <f>+Tabla3239[[#This Row],[SALIDAS]]*Tabla3239[[#This Row],[PRECIO]]</f>
        <v>0</v>
      </c>
      <c r="Q587" s="2">
        <f>+Tabla3239[[#This Row],[BALANCE INICIAL2]]+Tabla3239[[#This Row],[ENTRADAS3]]-Tabla3239[[#This Row],[SALIDAS4]]</f>
        <v>0</v>
      </c>
    </row>
    <row r="588" spans="1:17" ht="15" customHeight="1">
      <c r="A588" s="39" t="s">
        <v>59</v>
      </c>
      <c r="B588" s="40" t="s">
        <v>880</v>
      </c>
      <c r="C588" s="52" t="s">
        <v>107</v>
      </c>
      <c r="D588" t="s">
        <v>768</v>
      </c>
      <c r="F588" s="55" t="s">
        <v>1345</v>
      </c>
      <c r="G588" s="55"/>
      <c r="H588" s="9" t="s">
        <v>820</v>
      </c>
      <c r="I588">
        <v>192</v>
      </c>
      <c r="J588">
        <v>0</v>
      </c>
      <c r="K588" s="34">
        <v>0</v>
      </c>
      <c r="L588">
        <f>+Tabla3239[[#This Row],[BALANCE INICIAL]]+Tabla3239[[#This Row],[ENTRADAS]]-Tabla3239[[#This Row],[SALIDAS]]</f>
        <v>192</v>
      </c>
      <c r="M588" s="2">
        <v>75</v>
      </c>
      <c r="N588" s="2">
        <f>+Tabla3239[[#This Row],[BALANCE INICIAL]]*Tabla3239[[#This Row],[PRECIO]]</f>
        <v>14400</v>
      </c>
      <c r="O588" s="2">
        <f>+Tabla3239[[#This Row],[ENTRADAS]]*Tabla3239[[#This Row],[PRECIO]]</f>
        <v>0</v>
      </c>
      <c r="P588" s="2">
        <f>+Tabla3239[[#This Row],[SALIDAS]]*Tabla3239[[#This Row],[PRECIO]]</f>
        <v>0</v>
      </c>
      <c r="Q588" s="2">
        <f>+Tabla3239[[#This Row],[BALANCE INICIAL2]]+Tabla3239[[#This Row],[ENTRADAS3]]-Tabla3239[[#This Row],[SALIDAS4]]</f>
        <v>14400</v>
      </c>
    </row>
    <row r="589" spans="1:17">
      <c r="A589" s="39" t="s">
        <v>59</v>
      </c>
      <c r="B589" s="40" t="s">
        <v>880</v>
      </c>
      <c r="C589" s="52" t="s">
        <v>107</v>
      </c>
      <c r="D589" t="s">
        <v>769</v>
      </c>
      <c r="F589" s="55" t="s">
        <v>1345</v>
      </c>
      <c r="G589" s="55"/>
      <c r="H589" s="9" t="s">
        <v>820</v>
      </c>
      <c r="I589">
        <v>6</v>
      </c>
      <c r="J589">
        <v>0</v>
      </c>
      <c r="K589" s="34">
        <v>0</v>
      </c>
      <c r="L589">
        <f>+Tabla3239[[#This Row],[BALANCE INICIAL]]+Tabla3239[[#This Row],[ENTRADAS]]-Tabla3239[[#This Row],[SALIDAS]]</f>
        <v>6</v>
      </c>
      <c r="M589" s="2">
        <v>40</v>
      </c>
      <c r="N589" s="2">
        <f>+Tabla3239[[#This Row],[BALANCE INICIAL]]*Tabla3239[[#This Row],[PRECIO]]</f>
        <v>240</v>
      </c>
      <c r="O589" s="2">
        <f>+Tabla3239[[#This Row],[ENTRADAS]]*Tabla3239[[#This Row],[PRECIO]]</f>
        <v>0</v>
      </c>
      <c r="P589" s="2">
        <f>+Tabla3239[[#This Row],[SALIDAS]]*Tabla3239[[#This Row],[PRECIO]]</f>
        <v>0</v>
      </c>
      <c r="Q589" s="2">
        <f>+Tabla3239[[#This Row],[BALANCE INICIAL2]]+Tabla3239[[#This Row],[ENTRADAS3]]-Tabla3239[[#This Row],[SALIDAS4]]</f>
        <v>240</v>
      </c>
    </row>
    <row r="590" spans="1:17">
      <c r="A590" s="39" t="s">
        <v>59</v>
      </c>
      <c r="B590" s="40" t="s">
        <v>880</v>
      </c>
      <c r="C590" s="52" t="s">
        <v>107</v>
      </c>
      <c r="D590" t="s">
        <v>770</v>
      </c>
      <c r="F590" s="55" t="s">
        <v>1345</v>
      </c>
      <c r="G590" s="55"/>
      <c r="H590" s="9" t="s">
        <v>820</v>
      </c>
      <c r="I590">
        <v>4</v>
      </c>
      <c r="J590">
        <v>0</v>
      </c>
      <c r="K590" s="34">
        <v>0</v>
      </c>
      <c r="L590">
        <f>+Tabla3239[[#This Row],[BALANCE INICIAL]]+Tabla3239[[#This Row],[ENTRADAS]]-Tabla3239[[#This Row],[SALIDAS]]</f>
        <v>4</v>
      </c>
      <c r="M590" s="2">
        <v>350</v>
      </c>
      <c r="N590" s="2">
        <f>+Tabla3239[[#This Row],[BALANCE INICIAL]]*Tabla3239[[#This Row],[PRECIO]]</f>
        <v>1400</v>
      </c>
      <c r="O590" s="2">
        <f>+Tabla3239[[#This Row],[ENTRADAS]]*Tabla3239[[#This Row],[PRECIO]]</f>
        <v>0</v>
      </c>
      <c r="P590" s="2">
        <f>+Tabla3239[[#This Row],[SALIDAS]]*Tabla3239[[#This Row],[PRECIO]]</f>
        <v>0</v>
      </c>
      <c r="Q590" s="2">
        <f>+Tabla3239[[#This Row],[BALANCE INICIAL2]]+Tabla3239[[#This Row],[ENTRADAS3]]-Tabla3239[[#This Row],[SALIDAS4]]</f>
        <v>1400</v>
      </c>
    </row>
    <row r="591" spans="1:17">
      <c r="A591" s="39" t="s">
        <v>59</v>
      </c>
      <c r="B591" s="40" t="s">
        <v>880</v>
      </c>
      <c r="C591" s="52" t="s">
        <v>107</v>
      </c>
      <c r="D591" t="s">
        <v>771</v>
      </c>
      <c r="F591" s="55" t="s">
        <v>1345</v>
      </c>
      <c r="G591" s="55"/>
      <c r="H591" s="9" t="s">
        <v>820</v>
      </c>
      <c r="I591">
        <v>8</v>
      </c>
      <c r="J591">
        <v>0</v>
      </c>
      <c r="K591" s="34">
        <v>0</v>
      </c>
      <c r="L591">
        <f>+Tabla3239[[#This Row],[BALANCE INICIAL]]+Tabla3239[[#This Row],[ENTRADAS]]-Tabla3239[[#This Row],[SALIDAS]]</f>
        <v>8</v>
      </c>
      <c r="M591" s="2">
        <v>450</v>
      </c>
      <c r="N591" s="2">
        <f>+Tabla3239[[#This Row],[BALANCE INICIAL]]*Tabla3239[[#This Row],[PRECIO]]</f>
        <v>3600</v>
      </c>
      <c r="O591" s="2">
        <f>+Tabla3239[[#This Row],[ENTRADAS]]*Tabla3239[[#This Row],[PRECIO]]</f>
        <v>0</v>
      </c>
      <c r="P591" s="2">
        <f>+Tabla3239[[#This Row],[SALIDAS]]*Tabla3239[[#This Row],[PRECIO]]</f>
        <v>0</v>
      </c>
      <c r="Q591" s="2">
        <f>+Tabla3239[[#This Row],[BALANCE INICIAL2]]+Tabla3239[[#This Row],[ENTRADAS3]]-Tabla3239[[#This Row],[SALIDAS4]]</f>
        <v>3600</v>
      </c>
    </row>
    <row r="592" spans="1:17" ht="15" customHeight="1">
      <c r="A592" s="39" t="s">
        <v>59</v>
      </c>
      <c r="B592" s="40" t="s">
        <v>880</v>
      </c>
      <c r="C592" s="52" t="s">
        <v>107</v>
      </c>
      <c r="D592" t="s">
        <v>772</v>
      </c>
      <c r="F592" s="55" t="s">
        <v>1345</v>
      </c>
      <c r="G592" s="55"/>
      <c r="H592" s="9" t="s">
        <v>820</v>
      </c>
      <c r="I592">
        <v>6</v>
      </c>
      <c r="J592">
        <v>0</v>
      </c>
      <c r="K592" s="34">
        <v>0</v>
      </c>
      <c r="L592">
        <f>+Tabla3239[[#This Row],[BALANCE INICIAL]]+Tabla3239[[#This Row],[ENTRADAS]]-Tabla3239[[#This Row],[SALIDAS]]</f>
        <v>6</v>
      </c>
      <c r="M592" s="2">
        <v>450</v>
      </c>
      <c r="N592" s="2">
        <f>+Tabla3239[[#This Row],[BALANCE INICIAL]]*Tabla3239[[#This Row],[PRECIO]]</f>
        <v>2700</v>
      </c>
      <c r="O592" s="2">
        <f>+Tabla3239[[#This Row],[ENTRADAS]]*Tabla3239[[#This Row],[PRECIO]]</f>
        <v>0</v>
      </c>
      <c r="P592" s="2">
        <f>+Tabla3239[[#This Row],[SALIDAS]]*Tabla3239[[#This Row],[PRECIO]]</f>
        <v>0</v>
      </c>
      <c r="Q592" s="2">
        <f>+Tabla3239[[#This Row],[BALANCE INICIAL2]]+Tabla3239[[#This Row],[ENTRADAS3]]-Tabla3239[[#This Row],[SALIDAS4]]</f>
        <v>2700</v>
      </c>
    </row>
    <row r="593" spans="1:17">
      <c r="A593" s="39" t="s">
        <v>59</v>
      </c>
      <c r="B593" s="40" t="s">
        <v>880</v>
      </c>
      <c r="C593" s="52" t="s">
        <v>107</v>
      </c>
      <c r="D593" t="s">
        <v>773</v>
      </c>
      <c r="F593" s="55" t="s">
        <v>1345</v>
      </c>
      <c r="G593" s="55"/>
      <c r="H593" s="9" t="s">
        <v>820</v>
      </c>
      <c r="I593">
        <v>32</v>
      </c>
      <c r="J593">
        <v>0</v>
      </c>
      <c r="K593" s="34">
        <v>0</v>
      </c>
      <c r="L593">
        <f>+Tabla3239[[#This Row],[BALANCE INICIAL]]+Tabla3239[[#This Row],[ENTRADAS]]-Tabla3239[[#This Row],[SALIDAS]]</f>
        <v>32</v>
      </c>
      <c r="M593" s="2">
        <v>350</v>
      </c>
      <c r="N593" s="2">
        <f>+Tabla3239[[#This Row],[BALANCE INICIAL]]*Tabla3239[[#This Row],[PRECIO]]</f>
        <v>11200</v>
      </c>
      <c r="O593" s="2">
        <f>+Tabla3239[[#This Row],[ENTRADAS]]*Tabla3239[[#This Row],[PRECIO]]</f>
        <v>0</v>
      </c>
      <c r="P593" s="2">
        <f>+Tabla3239[[#This Row],[SALIDAS]]*Tabla3239[[#This Row],[PRECIO]]</f>
        <v>0</v>
      </c>
      <c r="Q593" s="2">
        <f>+Tabla3239[[#This Row],[BALANCE INICIAL2]]+Tabla3239[[#This Row],[ENTRADAS3]]-Tabla3239[[#This Row],[SALIDAS4]]</f>
        <v>11200</v>
      </c>
    </row>
    <row r="594" spans="1:17">
      <c r="A594" s="39" t="s">
        <v>59</v>
      </c>
      <c r="B594" s="40" t="s">
        <v>880</v>
      </c>
      <c r="C594" s="52" t="s">
        <v>107</v>
      </c>
      <c r="D594" t="s">
        <v>774</v>
      </c>
      <c r="F594" s="55" t="s">
        <v>1345</v>
      </c>
      <c r="G594" s="55"/>
      <c r="H594" s="9" t="s">
        <v>820</v>
      </c>
      <c r="I594">
        <v>258</v>
      </c>
      <c r="J594">
        <v>0</v>
      </c>
      <c r="K594" s="34">
        <v>0</v>
      </c>
      <c r="L594">
        <f>+Tabla3239[[#This Row],[BALANCE INICIAL]]+Tabla3239[[#This Row],[ENTRADAS]]-Tabla3239[[#This Row],[SALIDAS]]</f>
        <v>258</v>
      </c>
      <c r="M594" s="2">
        <v>290</v>
      </c>
      <c r="N594" s="2">
        <f>+Tabla3239[[#This Row],[BALANCE INICIAL]]*Tabla3239[[#This Row],[PRECIO]]</f>
        <v>74820</v>
      </c>
      <c r="O594" s="2">
        <f>+Tabla3239[[#This Row],[ENTRADAS]]*Tabla3239[[#This Row],[PRECIO]]</f>
        <v>0</v>
      </c>
      <c r="P594" s="2">
        <f>+Tabla3239[[#This Row],[SALIDAS]]*Tabla3239[[#This Row],[PRECIO]]</f>
        <v>0</v>
      </c>
      <c r="Q594" s="2">
        <f>+Tabla3239[[#This Row],[BALANCE INICIAL2]]+Tabla3239[[#This Row],[ENTRADAS3]]-Tabla3239[[#This Row],[SALIDAS4]]</f>
        <v>74820</v>
      </c>
    </row>
    <row r="595" spans="1:17">
      <c r="A595" s="39" t="s">
        <v>28</v>
      </c>
      <c r="B595" s="40" t="s">
        <v>884</v>
      </c>
      <c r="C595" s="52" t="s">
        <v>74</v>
      </c>
      <c r="D595" t="s">
        <v>290</v>
      </c>
      <c r="F595" s="55" t="s">
        <v>1345</v>
      </c>
      <c r="G595" s="55"/>
      <c r="H595" s="9" t="s">
        <v>820</v>
      </c>
      <c r="I595">
        <v>3</v>
      </c>
      <c r="J595">
        <v>0</v>
      </c>
      <c r="K595" s="34">
        <v>1</v>
      </c>
      <c r="L595">
        <f>+Tabla3239[[#This Row],[BALANCE INICIAL]]+Tabla3239[[#This Row],[ENTRADAS]]-Tabla3239[[#This Row],[SALIDAS]]</f>
        <v>2</v>
      </c>
      <c r="M595" s="2">
        <v>24.58</v>
      </c>
      <c r="N595" s="2">
        <f>+Tabla3239[[#This Row],[BALANCE INICIAL]]*Tabla3239[[#This Row],[PRECIO]]</f>
        <v>73.739999999999995</v>
      </c>
      <c r="O595" s="2">
        <f>+Tabla3239[[#This Row],[ENTRADAS]]*Tabla3239[[#This Row],[PRECIO]]</f>
        <v>0</v>
      </c>
      <c r="P595" s="2">
        <f>+Tabla3239[[#This Row],[SALIDAS]]*Tabla3239[[#This Row],[PRECIO]]</f>
        <v>24.58</v>
      </c>
      <c r="Q595" s="2">
        <f>+Tabla3239[[#This Row],[BALANCE INICIAL2]]+Tabla3239[[#This Row],[ENTRADAS3]]-Tabla3239[[#This Row],[SALIDAS4]]</f>
        <v>49.16</v>
      </c>
    </row>
    <row r="596" spans="1:17">
      <c r="A596" s="39" t="s">
        <v>28</v>
      </c>
      <c r="B596" s="40" t="s">
        <v>884</v>
      </c>
      <c r="C596" s="52" t="s">
        <v>74</v>
      </c>
      <c r="D596" t="s">
        <v>1207</v>
      </c>
      <c r="F596" s="55" t="s">
        <v>1345</v>
      </c>
      <c r="G596" s="55"/>
      <c r="H596" s="9" t="s">
        <v>820</v>
      </c>
      <c r="I596">
        <v>760</v>
      </c>
      <c r="J596">
        <v>0</v>
      </c>
      <c r="K596" s="34">
        <v>0</v>
      </c>
      <c r="L596">
        <f>+Tabla3239[[#This Row],[BALANCE INICIAL]]+Tabla3239[[#This Row],[ENTRADAS]]-Tabla3239[[#This Row],[SALIDAS]]</f>
        <v>760</v>
      </c>
      <c r="M596" s="2">
        <v>11.3</v>
      </c>
      <c r="N596" s="2">
        <f>+Tabla3239[[#This Row],[BALANCE INICIAL]]*Tabla3239[[#This Row],[PRECIO]]</f>
        <v>8588</v>
      </c>
      <c r="O596" s="2">
        <f>+Tabla3239[[#This Row],[ENTRADAS]]*Tabla3239[[#This Row],[PRECIO]]</f>
        <v>0</v>
      </c>
      <c r="P596" s="2">
        <f>+Tabla3239[[#This Row],[SALIDAS]]*Tabla3239[[#This Row],[PRECIO]]</f>
        <v>0</v>
      </c>
      <c r="Q596" s="2">
        <f>+Tabla3239[[#This Row],[BALANCE INICIAL2]]+Tabla3239[[#This Row],[ENTRADAS3]]-Tabla3239[[#This Row],[SALIDAS4]]</f>
        <v>8588</v>
      </c>
    </row>
    <row r="597" spans="1:17">
      <c r="A597" s="39" t="s">
        <v>1141</v>
      </c>
      <c r="B597" s="40" t="s">
        <v>1142</v>
      </c>
      <c r="C597" s="52" t="s">
        <v>1143</v>
      </c>
      <c r="D597" t="s">
        <v>1208</v>
      </c>
      <c r="F597" s="55" t="s">
        <v>1345</v>
      </c>
      <c r="G597" s="55"/>
      <c r="H597" s="9" t="s">
        <v>820</v>
      </c>
      <c r="I597">
        <v>10</v>
      </c>
      <c r="J597">
        <v>0</v>
      </c>
      <c r="K597" s="34">
        <v>4</v>
      </c>
      <c r="L597">
        <f>+Tabla3239[[#This Row],[BALANCE INICIAL]]+Tabla3239[[#This Row],[ENTRADAS]]-Tabla3239[[#This Row],[SALIDAS]]</f>
        <v>6</v>
      </c>
      <c r="M597" s="2">
        <v>87.86</v>
      </c>
      <c r="N597" s="2">
        <f>+Tabla3239[[#This Row],[BALANCE INICIAL]]*Tabla3239[[#This Row],[PRECIO]]</f>
        <v>878.6</v>
      </c>
      <c r="O597" s="2">
        <f>+Tabla3239[[#This Row],[ENTRADAS]]*Tabla3239[[#This Row],[PRECIO]]</f>
        <v>0</v>
      </c>
      <c r="P597" s="2">
        <f>+Tabla3239[[#This Row],[SALIDAS]]*Tabla3239[[#This Row],[PRECIO]]</f>
        <v>351.44</v>
      </c>
      <c r="Q597" s="2">
        <f>+Tabla3239[[#This Row],[BALANCE INICIAL2]]+Tabla3239[[#This Row],[ENTRADAS3]]-Tabla3239[[#This Row],[SALIDAS4]]</f>
        <v>527.16000000000008</v>
      </c>
    </row>
    <row r="598" spans="1:17">
      <c r="A598" s="39" t="s">
        <v>59</v>
      </c>
      <c r="B598" s="40" t="s">
        <v>880</v>
      </c>
      <c r="C598" s="52" t="s">
        <v>107</v>
      </c>
      <c r="D598" t="s">
        <v>775</v>
      </c>
      <c r="F598" s="55" t="s">
        <v>1345</v>
      </c>
      <c r="G598" s="55"/>
      <c r="H598" s="9" t="s">
        <v>820</v>
      </c>
      <c r="I598">
        <v>24</v>
      </c>
      <c r="J598">
        <v>0</v>
      </c>
      <c r="K598" s="34">
        <v>0</v>
      </c>
      <c r="L598">
        <f>+Tabla3239[[#This Row],[BALANCE INICIAL]]+Tabla3239[[#This Row],[ENTRADAS]]-Tabla3239[[#This Row],[SALIDAS]]</f>
        <v>24</v>
      </c>
      <c r="M598" s="2">
        <v>99</v>
      </c>
      <c r="N598" s="2">
        <f>+Tabla3239[[#This Row],[BALANCE INICIAL]]*Tabla3239[[#This Row],[PRECIO]]</f>
        <v>2376</v>
      </c>
      <c r="O598" s="2">
        <f>+Tabla3239[[#This Row],[ENTRADAS]]*Tabla3239[[#This Row],[PRECIO]]</f>
        <v>0</v>
      </c>
      <c r="P598" s="2">
        <f>+Tabla3239[[#This Row],[SALIDAS]]*Tabla3239[[#This Row],[PRECIO]]</f>
        <v>0</v>
      </c>
      <c r="Q598" s="2">
        <f>+Tabla3239[[#This Row],[BALANCE INICIAL2]]+Tabla3239[[#This Row],[ENTRADAS3]]-Tabla3239[[#This Row],[SALIDAS4]]</f>
        <v>2376</v>
      </c>
    </row>
    <row r="599" spans="1:17">
      <c r="A599" s="39" t="s">
        <v>41</v>
      </c>
      <c r="B599" s="40" t="s">
        <v>890</v>
      </c>
      <c r="C599" s="52" t="s">
        <v>87</v>
      </c>
      <c r="D599" t="s">
        <v>1002</v>
      </c>
      <c r="F599" s="55" t="s">
        <v>1345</v>
      </c>
      <c r="G599" s="55"/>
      <c r="H599" s="9" t="s">
        <v>820</v>
      </c>
      <c r="I599">
        <v>98</v>
      </c>
      <c r="J599">
        <v>0</v>
      </c>
      <c r="K599" s="34">
        <v>8</v>
      </c>
      <c r="L599">
        <f>+Tabla3239[[#This Row],[BALANCE INICIAL]]+Tabla3239[[#This Row],[ENTRADAS]]-Tabla3239[[#This Row],[SALIDAS]]</f>
        <v>90</v>
      </c>
      <c r="M599" s="2">
        <v>219</v>
      </c>
      <c r="N599" s="2">
        <f>+Tabla3239[[#This Row],[BALANCE INICIAL]]*Tabla3239[[#This Row],[PRECIO]]</f>
        <v>21462</v>
      </c>
      <c r="O599" s="2">
        <f>+Tabla3239[[#This Row],[ENTRADAS]]*Tabla3239[[#This Row],[PRECIO]]</f>
        <v>0</v>
      </c>
      <c r="P599" s="2">
        <f>+Tabla3239[[#This Row],[SALIDAS]]*Tabla3239[[#This Row],[PRECIO]]</f>
        <v>1752</v>
      </c>
      <c r="Q599" s="2">
        <f>+Tabla3239[[#This Row],[BALANCE INICIAL2]]+Tabla3239[[#This Row],[ENTRADAS3]]-Tabla3239[[#This Row],[SALIDAS4]]</f>
        <v>19710</v>
      </c>
    </row>
    <row r="600" spans="1:17">
      <c r="A600" s="39" t="s">
        <v>41</v>
      </c>
      <c r="B600" s="40" t="s">
        <v>890</v>
      </c>
      <c r="C600" s="52" t="s">
        <v>87</v>
      </c>
      <c r="D600" t="s">
        <v>1001</v>
      </c>
      <c r="F600" s="55" t="s">
        <v>1345</v>
      </c>
      <c r="G600" s="55"/>
      <c r="H600" s="9" t="s">
        <v>820</v>
      </c>
      <c r="I600">
        <v>111</v>
      </c>
      <c r="J600">
        <v>0</v>
      </c>
      <c r="K600" s="34">
        <v>15</v>
      </c>
      <c r="L600">
        <f>+Tabla3239[[#This Row],[BALANCE INICIAL]]+Tabla3239[[#This Row],[ENTRADAS]]-Tabla3239[[#This Row],[SALIDAS]]</f>
        <v>96</v>
      </c>
      <c r="M600" s="2">
        <v>28.8</v>
      </c>
      <c r="N600" s="2">
        <f>+Tabla3239[[#This Row],[BALANCE INICIAL]]*Tabla3239[[#This Row],[PRECIO]]</f>
        <v>3196.8</v>
      </c>
      <c r="O600" s="2">
        <f>+Tabla3239[[#This Row],[ENTRADAS]]*Tabla3239[[#This Row],[PRECIO]]</f>
        <v>0</v>
      </c>
      <c r="P600" s="2">
        <f>+Tabla3239[[#This Row],[SALIDAS]]*Tabla3239[[#This Row],[PRECIO]]</f>
        <v>432</v>
      </c>
      <c r="Q600" s="2">
        <f>+Tabla3239[[#This Row],[BALANCE INICIAL2]]+Tabla3239[[#This Row],[ENTRADAS3]]-Tabla3239[[#This Row],[SALIDAS4]]</f>
        <v>2764.8</v>
      </c>
    </row>
    <row r="601" spans="1:17">
      <c r="A601" s="39" t="s">
        <v>41</v>
      </c>
      <c r="B601" s="40" t="s">
        <v>890</v>
      </c>
      <c r="C601" s="52" t="s">
        <v>87</v>
      </c>
      <c r="D601" t="s">
        <v>1399</v>
      </c>
      <c r="F601" s="55" t="s">
        <v>1345</v>
      </c>
      <c r="G601" s="55"/>
      <c r="H601" s="9" t="s">
        <v>820</v>
      </c>
      <c r="I601">
        <v>246</v>
      </c>
      <c r="J601">
        <v>0</v>
      </c>
      <c r="K601" s="34">
        <v>4</v>
      </c>
      <c r="L601">
        <f>+Tabla3239[[#This Row],[BALANCE INICIAL]]+Tabla3239[[#This Row],[ENTRADAS]]-Tabla3239[[#This Row],[SALIDAS]]</f>
        <v>242</v>
      </c>
      <c r="M601" s="2">
        <v>32</v>
      </c>
      <c r="N601" s="2">
        <f>+Tabla3239[[#This Row],[BALANCE INICIAL]]*Tabla3239[[#This Row],[PRECIO]]</f>
        <v>7872</v>
      </c>
      <c r="O601" s="2">
        <f>+Tabla3239[[#This Row],[ENTRADAS]]*Tabla3239[[#This Row],[PRECIO]]</f>
        <v>0</v>
      </c>
      <c r="P601" s="2">
        <f>+Tabla3239[[#This Row],[SALIDAS]]*Tabla3239[[#This Row],[PRECIO]]</f>
        <v>128</v>
      </c>
      <c r="Q601" s="2">
        <f>+Tabla3239[[#This Row],[BALANCE INICIAL2]]+Tabla3239[[#This Row],[ENTRADAS3]]-Tabla3239[[#This Row],[SALIDAS4]]</f>
        <v>7744</v>
      </c>
    </row>
    <row r="602" spans="1:17">
      <c r="A602" s="9" t="s">
        <v>29</v>
      </c>
      <c r="B602" s="47" t="s">
        <v>878</v>
      </c>
      <c r="C602" s="50" t="s">
        <v>102</v>
      </c>
      <c r="D602" t="s">
        <v>1549</v>
      </c>
      <c r="F602" s="55" t="s">
        <v>1345</v>
      </c>
      <c r="G602" s="55"/>
      <c r="H602" s="9" t="s">
        <v>820</v>
      </c>
      <c r="I602">
        <v>4</v>
      </c>
      <c r="J602">
        <v>0</v>
      </c>
      <c r="K602" s="34">
        <v>0</v>
      </c>
      <c r="L602">
        <f>+Tabla3239[[#This Row],[BALANCE INICIAL]]+Tabla3239[[#This Row],[ENTRADAS]]-Tabla3239[[#This Row],[SALIDAS]]</f>
        <v>4</v>
      </c>
      <c r="M602" s="2">
        <v>450</v>
      </c>
      <c r="N602" s="2">
        <f>+Tabla3239[[#This Row],[BALANCE INICIAL]]*Tabla3239[[#This Row],[PRECIO]]</f>
        <v>1800</v>
      </c>
      <c r="O602" s="2">
        <f>+Tabla3239[[#This Row],[ENTRADAS]]*Tabla3239[[#This Row],[PRECIO]]</f>
        <v>0</v>
      </c>
      <c r="P602" s="2">
        <f>+Tabla3239[[#This Row],[SALIDAS]]*Tabla3239[[#This Row],[PRECIO]]</f>
        <v>0</v>
      </c>
      <c r="Q602" s="2">
        <f>+Tabla3239[[#This Row],[BALANCE INICIAL2]]+Tabla3239[[#This Row],[ENTRADAS3]]-Tabla3239[[#This Row],[SALIDAS4]]</f>
        <v>1800</v>
      </c>
    </row>
    <row r="603" spans="1:17">
      <c r="A603" s="39" t="s">
        <v>60</v>
      </c>
      <c r="B603" s="40" t="s">
        <v>885</v>
      </c>
      <c r="C603" s="52" t="s">
        <v>108</v>
      </c>
      <c r="D603" t="s">
        <v>720</v>
      </c>
      <c r="F603" s="55" t="s">
        <v>1345</v>
      </c>
      <c r="G603" s="55"/>
      <c r="H603" s="9" t="s">
        <v>820</v>
      </c>
      <c r="I603">
        <v>1</v>
      </c>
      <c r="J603">
        <v>0</v>
      </c>
      <c r="K603" s="34">
        <v>0</v>
      </c>
      <c r="L603">
        <f>+Tabla3239[[#This Row],[BALANCE INICIAL]]+Tabla3239[[#This Row],[ENTRADAS]]-Tabla3239[[#This Row],[SALIDAS]]</f>
        <v>1</v>
      </c>
      <c r="M603" s="2">
        <v>9450</v>
      </c>
      <c r="N603" s="2">
        <f>+Tabla3239[[#This Row],[BALANCE INICIAL]]*Tabla3239[[#This Row],[PRECIO]]</f>
        <v>9450</v>
      </c>
      <c r="O603" s="2">
        <f>+Tabla3239[[#This Row],[ENTRADAS]]*Tabla3239[[#This Row],[PRECIO]]</f>
        <v>0</v>
      </c>
      <c r="P603" s="2">
        <f>+Tabla3239[[#This Row],[SALIDAS]]*Tabla3239[[#This Row],[PRECIO]]</f>
        <v>0</v>
      </c>
      <c r="Q603" s="2">
        <f>+Tabla3239[[#This Row],[BALANCE INICIAL2]]+Tabla3239[[#This Row],[ENTRADAS3]]-Tabla3239[[#This Row],[SALIDAS4]]</f>
        <v>9450</v>
      </c>
    </row>
    <row r="604" spans="1:17">
      <c r="A604" s="39" t="s">
        <v>28</v>
      </c>
      <c r="B604" s="40" t="s">
        <v>884</v>
      </c>
      <c r="C604" s="52" t="s">
        <v>74</v>
      </c>
      <c r="D604" t="s">
        <v>1600</v>
      </c>
      <c r="F604" s="55" t="s">
        <v>1345</v>
      </c>
      <c r="G604" s="55"/>
      <c r="H604" s="9" t="s">
        <v>834</v>
      </c>
      <c r="I604">
        <v>38</v>
      </c>
      <c r="J604">
        <v>0</v>
      </c>
      <c r="K604" s="34">
        <v>1</v>
      </c>
      <c r="L604">
        <f>+Tabla3239[[#This Row],[BALANCE INICIAL]]+Tabla3239[[#This Row],[ENTRADAS]]-Tabla3239[[#This Row],[SALIDAS]]</f>
        <v>37</v>
      </c>
      <c r="M604" s="2">
        <v>2.11</v>
      </c>
      <c r="N604" s="2">
        <f>+Tabla3239[[#This Row],[BALANCE INICIAL]]*Tabla3239[[#This Row],[PRECIO]]</f>
        <v>80.179999999999993</v>
      </c>
      <c r="O604" s="2">
        <f>+Tabla3239[[#This Row],[ENTRADAS]]*Tabla3239[[#This Row],[PRECIO]]</f>
        <v>0</v>
      </c>
      <c r="P604" s="2">
        <f>+Tabla3239[[#This Row],[SALIDAS]]*Tabla3239[[#This Row],[PRECIO]]</f>
        <v>2.11</v>
      </c>
      <c r="Q604" s="2">
        <f>+Tabla3239[[#This Row],[BALANCE INICIAL2]]+Tabla3239[[#This Row],[ENTRADAS3]]-Tabla3239[[#This Row],[SALIDAS4]]</f>
        <v>78.069999999999993</v>
      </c>
    </row>
    <row r="605" spans="1:17">
      <c r="A605" s="9" t="s">
        <v>29</v>
      </c>
      <c r="B605" s="47" t="s">
        <v>878</v>
      </c>
      <c r="C605" s="50" t="s">
        <v>102</v>
      </c>
      <c r="D605" t="s">
        <v>1601</v>
      </c>
      <c r="F605" s="55" t="s">
        <v>1345</v>
      </c>
      <c r="G605" s="55"/>
      <c r="H605" s="9" t="s">
        <v>865</v>
      </c>
      <c r="I605">
        <v>6</v>
      </c>
      <c r="J605">
        <v>0</v>
      </c>
      <c r="K605" s="34">
        <v>0</v>
      </c>
      <c r="L605">
        <f>+Tabla3239[[#This Row],[BALANCE INICIAL]]+Tabla3239[[#This Row],[ENTRADAS]]-Tabla3239[[#This Row],[SALIDAS]]</f>
        <v>6</v>
      </c>
      <c r="M605" s="2">
        <v>154.24</v>
      </c>
      <c r="N605" s="2">
        <f>+Tabla3239[[#This Row],[BALANCE INICIAL]]*Tabla3239[[#This Row],[PRECIO]]</f>
        <v>925.44</v>
      </c>
      <c r="O605" s="2">
        <f>+Tabla3239[[#This Row],[ENTRADAS]]*Tabla3239[[#This Row],[PRECIO]]</f>
        <v>0</v>
      </c>
      <c r="P605" s="2">
        <f>+Tabla3239[[#This Row],[SALIDAS]]*Tabla3239[[#This Row],[PRECIO]]</f>
        <v>0</v>
      </c>
      <c r="Q605" s="2">
        <f>+Tabla3239[[#This Row],[BALANCE INICIAL2]]+Tabla3239[[#This Row],[ENTRADAS3]]-Tabla3239[[#This Row],[SALIDAS4]]</f>
        <v>925.44</v>
      </c>
    </row>
    <row r="606" spans="1:17">
      <c r="A606" s="39" t="s">
        <v>59</v>
      </c>
      <c r="B606" s="40" t="s">
        <v>880</v>
      </c>
      <c r="C606" s="52" t="s">
        <v>107</v>
      </c>
      <c r="D606" t="s">
        <v>776</v>
      </c>
      <c r="F606" s="55" t="s">
        <v>1345</v>
      </c>
      <c r="G606" s="55"/>
      <c r="H606" s="9" t="s">
        <v>820</v>
      </c>
      <c r="I606">
        <v>1</v>
      </c>
      <c r="J606">
        <v>0</v>
      </c>
      <c r="K606" s="34">
        <v>0</v>
      </c>
      <c r="L606">
        <f>+Tabla3239[[#This Row],[BALANCE INICIAL]]+Tabla3239[[#This Row],[ENTRADAS]]-Tabla3239[[#This Row],[SALIDAS]]</f>
        <v>1</v>
      </c>
      <c r="M606" s="2">
        <v>600</v>
      </c>
      <c r="N606" s="2">
        <f>+Tabla3239[[#This Row],[BALANCE INICIAL]]*Tabla3239[[#This Row],[PRECIO]]</f>
        <v>600</v>
      </c>
      <c r="O606" s="2">
        <f>+Tabla3239[[#This Row],[ENTRADAS]]*Tabla3239[[#This Row],[PRECIO]]</f>
        <v>0</v>
      </c>
      <c r="P606" s="2">
        <f>+Tabla3239[[#This Row],[SALIDAS]]*Tabla3239[[#This Row],[PRECIO]]</f>
        <v>0</v>
      </c>
      <c r="Q606" s="2">
        <f>+Tabla3239[[#This Row],[BALANCE INICIAL2]]+Tabla3239[[#This Row],[ENTRADAS3]]-Tabla3239[[#This Row],[SALIDAS4]]</f>
        <v>600</v>
      </c>
    </row>
    <row r="607" spans="1:17">
      <c r="A607" s="39" t="s">
        <v>34</v>
      </c>
      <c r="B607" s="40" t="s">
        <v>877</v>
      </c>
      <c r="C607" s="52" t="s">
        <v>80</v>
      </c>
      <c r="D607" t="s">
        <v>1206</v>
      </c>
      <c r="F607" s="55" t="s">
        <v>1345</v>
      </c>
      <c r="G607" s="55"/>
      <c r="H607" s="9" t="s">
        <v>820</v>
      </c>
      <c r="I607">
        <v>3</v>
      </c>
      <c r="J607">
        <v>0</v>
      </c>
      <c r="K607" s="34">
        <v>3</v>
      </c>
      <c r="L607">
        <f>+Tabla3239[[#This Row],[BALANCE INICIAL]]+Tabla3239[[#This Row],[ENTRADAS]]-Tabla3239[[#This Row],[SALIDAS]]</f>
        <v>0</v>
      </c>
      <c r="M607" s="2">
        <v>650.5</v>
      </c>
      <c r="N607" s="2">
        <f>+Tabla3239[[#This Row],[BALANCE INICIAL]]*Tabla3239[[#This Row],[PRECIO]]</f>
        <v>1951.5</v>
      </c>
      <c r="O607" s="2">
        <f>+Tabla3239[[#This Row],[ENTRADAS]]*Tabla3239[[#This Row],[PRECIO]]</f>
        <v>0</v>
      </c>
      <c r="P607" s="2">
        <f>+Tabla3239[[#This Row],[SALIDAS]]*Tabla3239[[#This Row],[PRECIO]]</f>
        <v>1951.5</v>
      </c>
      <c r="Q607" s="2">
        <f>+Tabla3239[[#This Row],[BALANCE INICIAL2]]+Tabla3239[[#This Row],[ENTRADAS3]]-Tabla3239[[#This Row],[SALIDAS4]]</f>
        <v>0</v>
      </c>
    </row>
    <row r="608" spans="1:17">
      <c r="A608" s="39" t="s">
        <v>59</v>
      </c>
      <c r="B608" s="40" t="s">
        <v>880</v>
      </c>
      <c r="C608" s="52" t="s">
        <v>107</v>
      </c>
      <c r="D608" t="s">
        <v>777</v>
      </c>
      <c r="F608" s="55" t="s">
        <v>1345</v>
      </c>
      <c r="G608" s="55"/>
      <c r="H608" s="9" t="s">
        <v>820</v>
      </c>
      <c r="I608">
        <v>2</v>
      </c>
      <c r="J608">
        <v>0</v>
      </c>
      <c r="K608" s="34">
        <v>0</v>
      </c>
      <c r="L608">
        <f>+Tabla3239[[#This Row],[BALANCE INICIAL]]+Tabla3239[[#This Row],[ENTRADAS]]-Tabla3239[[#This Row],[SALIDAS]]</f>
        <v>2</v>
      </c>
      <c r="M608" s="2">
        <v>600</v>
      </c>
      <c r="N608" s="2">
        <f>+Tabla3239[[#This Row],[BALANCE INICIAL]]*Tabla3239[[#This Row],[PRECIO]]</f>
        <v>1200</v>
      </c>
      <c r="O608" s="2">
        <f>+Tabla3239[[#This Row],[ENTRADAS]]*Tabla3239[[#This Row],[PRECIO]]</f>
        <v>0</v>
      </c>
      <c r="P608" s="2">
        <f>+Tabla3239[[#This Row],[SALIDAS]]*Tabla3239[[#This Row],[PRECIO]]</f>
        <v>0</v>
      </c>
      <c r="Q608" s="2">
        <f>+Tabla3239[[#This Row],[BALANCE INICIAL2]]+Tabla3239[[#This Row],[ENTRADAS3]]-Tabla3239[[#This Row],[SALIDAS4]]</f>
        <v>1200</v>
      </c>
    </row>
    <row r="609" spans="1:17">
      <c r="A609" s="39" t="s">
        <v>59</v>
      </c>
      <c r="B609" s="40" t="s">
        <v>880</v>
      </c>
      <c r="C609" s="52" t="s">
        <v>107</v>
      </c>
      <c r="D609" t="s">
        <v>778</v>
      </c>
      <c r="F609" s="55" t="s">
        <v>1345</v>
      </c>
      <c r="G609" s="55"/>
      <c r="H609" s="9" t="s">
        <v>820</v>
      </c>
      <c r="I609">
        <v>9</v>
      </c>
      <c r="J609">
        <v>0</v>
      </c>
      <c r="K609" s="34">
        <v>0</v>
      </c>
      <c r="L609">
        <f>+Tabla3239[[#This Row],[BALANCE INICIAL]]+Tabla3239[[#This Row],[ENTRADAS]]-Tabla3239[[#This Row],[SALIDAS]]</f>
        <v>9</v>
      </c>
      <c r="M609" s="2">
        <v>260</v>
      </c>
      <c r="N609" s="2">
        <f>+Tabla3239[[#This Row],[BALANCE INICIAL]]*Tabla3239[[#This Row],[PRECIO]]</f>
        <v>2340</v>
      </c>
      <c r="O609" s="2">
        <f>+Tabla3239[[#This Row],[ENTRADAS]]*Tabla3239[[#This Row],[PRECIO]]</f>
        <v>0</v>
      </c>
      <c r="P609" s="2">
        <f>+Tabla3239[[#This Row],[SALIDAS]]*Tabla3239[[#This Row],[PRECIO]]</f>
        <v>0</v>
      </c>
      <c r="Q609" s="2">
        <f>+Tabla3239[[#This Row],[BALANCE INICIAL2]]+Tabla3239[[#This Row],[ENTRADAS3]]-Tabla3239[[#This Row],[SALIDAS4]]</f>
        <v>2340</v>
      </c>
    </row>
    <row r="610" spans="1:17">
      <c r="A610" s="39" t="s">
        <v>34</v>
      </c>
      <c r="B610" s="40" t="s">
        <v>877</v>
      </c>
      <c r="C610" s="52" t="s">
        <v>80</v>
      </c>
      <c r="D610" t="s">
        <v>1178</v>
      </c>
      <c r="F610" s="55" t="s">
        <v>1345</v>
      </c>
      <c r="G610" s="55"/>
      <c r="H610" s="9" t="s">
        <v>820</v>
      </c>
      <c r="I610">
        <v>9</v>
      </c>
      <c r="J610">
        <v>0</v>
      </c>
      <c r="K610" s="34">
        <v>0</v>
      </c>
      <c r="L610">
        <f>+Tabla3239[[#This Row],[BALANCE INICIAL]]+Tabla3239[[#This Row],[ENTRADAS]]-Tabla3239[[#This Row],[SALIDAS]]</f>
        <v>9</v>
      </c>
      <c r="M610" s="2">
        <v>9.98</v>
      </c>
      <c r="N610" s="2">
        <f>+Tabla3239[[#This Row],[BALANCE INICIAL]]*Tabla3239[[#This Row],[PRECIO]]</f>
        <v>89.820000000000007</v>
      </c>
      <c r="O610" s="2">
        <f>+Tabla3239[[#This Row],[ENTRADAS]]*Tabla3239[[#This Row],[PRECIO]]</f>
        <v>0</v>
      </c>
      <c r="P610" s="2">
        <f>+Tabla3239[[#This Row],[SALIDAS]]*Tabla3239[[#This Row],[PRECIO]]</f>
        <v>0</v>
      </c>
      <c r="Q610" s="2">
        <f>+Tabla3239[[#This Row],[BALANCE INICIAL2]]+Tabla3239[[#This Row],[ENTRADAS3]]-Tabla3239[[#This Row],[SALIDAS4]]</f>
        <v>89.820000000000007</v>
      </c>
    </row>
    <row r="611" spans="1:17">
      <c r="A611" s="39" t="s">
        <v>42</v>
      </c>
      <c r="B611" s="56">
        <v>1206010001</v>
      </c>
      <c r="C611" s="52" t="s">
        <v>88</v>
      </c>
      <c r="D611" t="s">
        <v>1468</v>
      </c>
      <c r="F611" s="55" t="s">
        <v>1345</v>
      </c>
      <c r="G611" s="55"/>
      <c r="H611" s="9" t="s">
        <v>820</v>
      </c>
      <c r="I611">
        <v>1</v>
      </c>
      <c r="J611">
        <v>0</v>
      </c>
      <c r="K611" s="34">
        <v>1</v>
      </c>
      <c r="L611">
        <f>+Tabla3239[[#This Row],[BALANCE INICIAL]]+Tabla3239[[#This Row],[ENTRADAS]]-Tabla3239[[#This Row],[SALIDAS]]</f>
        <v>0</v>
      </c>
      <c r="M611" s="2">
        <v>9533.56</v>
      </c>
      <c r="N611" s="2">
        <f>+Tabla3239[[#This Row],[BALANCE INICIAL]]*Tabla3239[[#This Row],[PRECIO]]</f>
        <v>9533.56</v>
      </c>
      <c r="O611" s="2">
        <f>+Tabla3239[[#This Row],[ENTRADAS]]*Tabla3239[[#This Row],[PRECIO]]</f>
        <v>0</v>
      </c>
      <c r="P611" s="2">
        <f>+Tabla3239[[#This Row],[SALIDAS]]*Tabla3239[[#This Row],[PRECIO]]</f>
        <v>9533.56</v>
      </c>
      <c r="Q611" s="2">
        <f>+Tabla3239[[#This Row],[BALANCE INICIAL2]]+Tabla3239[[#This Row],[ENTRADAS3]]-Tabla3239[[#This Row],[SALIDAS4]]</f>
        <v>0</v>
      </c>
    </row>
    <row r="612" spans="1:17">
      <c r="A612" s="39" t="s">
        <v>42</v>
      </c>
      <c r="B612" s="40" t="s">
        <v>886</v>
      </c>
      <c r="C612" s="52" t="s">
        <v>88</v>
      </c>
      <c r="D612" t="s">
        <v>1470</v>
      </c>
      <c r="E612" t="s">
        <v>979</v>
      </c>
      <c r="F612" s="55" t="s">
        <v>1345</v>
      </c>
      <c r="G612" s="55"/>
      <c r="H612" s="9" t="s">
        <v>820</v>
      </c>
      <c r="I612">
        <v>2</v>
      </c>
      <c r="J612">
        <v>0</v>
      </c>
      <c r="K612" s="34">
        <v>0</v>
      </c>
      <c r="L612">
        <f>+Tabla3239[[#This Row],[BALANCE INICIAL]]+Tabla3239[[#This Row],[ENTRADAS]]-Tabla3239[[#This Row],[SALIDAS]]</f>
        <v>2</v>
      </c>
      <c r="M612" s="2">
        <v>4152.54</v>
      </c>
      <c r="N612" s="2">
        <f>+Tabla3239[[#This Row],[BALANCE INICIAL]]*Tabla3239[[#This Row],[PRECIO]]</f>
        <v>8305.08</v>
      </c>
      <c r="O612" s="2">
        <f>+Tabla3239[[#This Row],[ENTRADAS]]*Tabla3239[[#This Row],[PRECIO]]</f>
        <v>0</v>
      </c>
      <c r="P612" s="2">
        <f>+Tabla3239[[#This Row],[SALIDAS]]*Tabla3239[[#This Row],[PRECIO]]</f>
        <v>0</v>
      </c>
      <c r="Q612" s="2">
        <f>+Tabla3239[[#This Row],[BALANCE INICIAL2]]+Tabla3239[[#This Row],[ENTRADAS3]]-Tabla3239[[#This Row],[SALIDAS4]]</f>
        <v>8305.08</v>
      </c>
    </row>
    <row r="613" spans="1:17">
      <c r="A613" s="39" t="s">
        <v>42</v>
      </c>
      <c r="B613" s="56">
        <v>1206010001</v>
      </c>
      <c r="C613" s="52" t="s">
        <v>88</v>
      </c>
      <c r="D613" t="s">
        <v>1469</v>
      </c>
      <c r="F613" s="55" t="s">
        <v>1345</v>
      </c>
      <c r="G613" s="55"/>
      <c r="H613" s="9" t="s">
        <v>820</v>
      </c>
      <c r="I613">
        <v>5</v>
      </c>
      <c r="J613">
        <v>0</v>
      </c>
      <c r="K613" s="34">
        <v>0</v>
      </c>
      <c r="L613">
        <f>+Tabla3239[[#This Row],[BALANCE INICIAL]]+Tabla3239[[#This Row],[ENTRADAS]]-Tabla3239[[#This Row],[SALIDAS]]</f>
        <v>5</v>
      </c>
      <c r="M613" s="2">
        <v>7873</v>
      </c>
      <c r="N613" s="2">
        <f>+Tabla3239[[#This Row],[BALANCE INICIAL]]*Tabla3239[[#This Row],[PRECIO]]</f>
        <v>39365</v>
      </c>
      <c r="O613" s="2">
        <f>+Tabla3239[[#This Row],[ENTRADAS]]*Tabla3239[[#This Row],[PRECIO]]</f>
        <v>0</v>
      </c>
      <c r="P613" s="2">
        <f>+Tabla3239[[#This Row],[SALIDAS]]*Tabla3239[[#This Row],[PRECIO]]</f>
        <v>0</v>
      </c>
      <c r="Q613" s="2">
        <f>+Tabla3239[[#This Row],[BALANCE INICIAL2]]+Tabla3239[[#This Row],[ENTRADAS3]]-Tabla3239[[#This Row],[SALIDAS4]]</f>
        <v>39365</v>
      </c>
    </row>
    <row r="614" spans="1:17">
      <c r="A614" s="39" t="s">
        <v>42</v>
      </c>
      <c r="B614" s="40" t="s">
        <v>886</v>
      </c>
      <c r="C614" s="52" t="s">
        <v>88</v>
      </c>
      <c r="D614" t="s">
        <v>1471</v>
      </c>
      <c r="E614" t="s">
        <v>979</v>
      </c>
      <c r="F614" s="55" t="s">
        <v>1345</v>
      </c>
      <c r="G614" s="55"/>
      <c r="H614" s="9" t="s">
        <v>820</v>
      </c>
      <c r="I614">
        <v>6</v>
      </c>
      <c r="J614">
        <v>0</v>
      </c>
      <c r="K614" s="34">
        <v>1</v>
      </c>
      <c r="L614">
        <f>+Tabla3239[[#This Row],[BALANCE INICIAL]]+Tabla3239[[#This Row],[ENTRADAS]]-Tabla3239[[#This Row],[SALIDAS]]</f>
        <v>5</v>
      </c>
      <c r="M614" s="2">
        <v>4491.53</v>
      </c>
      <c r="N614" s="2">
        <f>+Tabla3239[[#This Row],[BALANCE INICIAL]]*Tabla3239[[#This Row],[PRECIO]]</f>
        <v>26949.18</v>
      </c>
      <c r="O614" s="2">
        <f>+Tabla3239[[#This Row],[ENTRADAS]]*Tabla3239[[#This Row],[PRECIO]]</f>
        <v>0</v>
      </c>
      <c r="P614" s="2">
        <f>+Tabla3239[[#This Row],[SALIDAS]]*Tabla3239[[#This Row],[PRECIO]]</f>
        <v>4491.53</v>
      </c>
      <c r="Q614" s="2">
        <f>+Tabla3239[[#This Row],[BALANCE INICIAL2]]+Tabla3239[[#This Row],[ENTRADAS3]]-Tabla3239[[#This Row],[SALIDAS4]]</f>
        <v>22457.65</v>
      </c>
    </row>
    <row r="615" spans="1:17">
      <c r="A615" s="39" t="s">
        <v>34</v>
      </c>
      <c r="B615" s="40" t="s">
        <v>877</v>
      </c>
      <c r="C615" s="52" t="s">
        <v>80</v>
      </c>
      <c r="D615" t="s">
        <v>1456</v>
      </c>
      <c r="F615" s="55" t="s">
        <v>1345</v>
      </c>
      <c r="G615" s="55"/>
      <c r="H615" s="9" t="s">
        <v>820</v>
      </c>
      <c r="I615">
        <v>1</v>
      </c>
      <c r="J615">
        <v>0</v>
      </c>
      <c r="K615" s="34">
        <v>0</v>
      </c>
      <c r="L615">
        <f>+Tabla3239[[#This Row],[BALANCE INICIAL]]+Tabla3239[[#This Row],[ENTRADAS]]-Tabla3239[[#This Row],[SALIDAS]]</f>
        <v>1</v>
      </c>
      <c r="M615" s="2">
        <v>335</v>
      </c>
      <c r="N615" s="2">
        <f>+Tabla3239[[#This Row],[BALANCE INICIAL]]*Tabla3239[[#This Row],[PRECIO]]</f>
        <v>335</v>
      </c>
      <c r="O615" s="2">
        <f>+Tabla3239[[#This Row],[ENTRADAS]]*Tabla3239[[#This Row],[PRECIO]]</f>
        <v>0</v>
      </c>
      <c r="P615" s="2">
        <f>+Tabla3239[[#This Row],[SALIDAS]]*Tabla3239[[#This Row],[PRECIO]]</f>
        <v>0</v>
      </c>
      <c r="Q615" s="2">
        <f>+Tabla3239[[#This Row],[BALANCE INICIAL2]]+Tabla3239[[#This Row],[ENTRADAS3]]-Tabla3239[[#This Row],[SALIDAS4]]</f>
        <v>335</v>
      </c>
    </row>
    <row r="616" spans="1:17">
      <c r="A616" s="39" t="s">
        <v>34</v>
      </c>
      <c r="B616" s="40" t="s">
        <v>877</v>
      </c>
      <c r="C616" s="52" t="s">
        <v>80</v>
      </c>
      <c r="D616" t="s">
        <v>1455</v>
      </c>
      <c r="F616" s="55" t="s">
        <v>1345</v>
      </c>
      <c r="G616" s="55"/>
      <c r="H616" s="9" t="s">
        <v>820</v>
      </c>
      <c r="I616">
        <v>10</v>
      </c>
      <c r="J616">
        <v>0</v>
      </c>
      <c r="K616" s="34">
        <v>0</v>
      </c>
      <c r="L616">
        <f>+Tabla3239[[#This Row],[BALANCE INICIAL]]+Tabla3239[[#This Row],[ENTRADAS]]-Tabla3239[[#This Row],[SALIDAS]]</f>
        <v>10</v>
      </c>
      <c r="M616" s="2">
        <v>297</v>
      </c>
      <c r="N616" s="2">
        <f>+Tabla3239[[#This Row],[BALANCE INICIAL]]*Tabla3239[[#This Row],[PRECIO]]</f>
        <v>2970</v>
      </c>
      <c r="O616" s="2">
        <f>+Tabla3239[[#This Row],[ENTRADAS]]*Tabla3239[[#This Row],[PRECIO]]</f>
        <v>0</v>
      </c>
      <c r="P616" s="2">
        <f>+Tabla3239[[#This Row],[SALIDAS]]*Tabla3239[[#This Row],[PRECIO]]</f>
        <v>0</v>
      </c>
      <c r="Q616" s="2">
        <f>+Tabla3239[[#This Row],[BALANCE INICIAL2]]+Tabla3239[[#This Row],[ENTRADAS3]]-Tabla3239[[#This Row],[SALIDAS4]]</f>
        <v>2970</v>
      </c>
    </row>
    <row r="617" spans="1:17">
      <c r="A617" s="39" t="s">
        <v>28</v>
      </c>
      <c r="B617" s="40" t="s">
        <v>884</v>
      </c>
      <c r="C617" s="52" t="s">
        <v>74</v>
      </c>
      <c r="D617" t="s">
        <v>299</v>
      </c>
      <c r="F617" s="55" t="s">
        <v>1345</v>
      </c>
      <c r="G617" s="55"/>
      <c r="H617" s="9" t="s">
        <v>820</v>
      </c>
      <c r="I617">
        <v>5</v>
      </c>
      <c r="J617">
        <v>0</v>
      </c>
      <c r="K617" s="34">
        <v>5</v>
      </c>
      <c r="L617">
        <f>+Tabla3239[[#This Row],[BALANCE INICIAL]]+Tabla3239[[#This Row],[ENTRADAS]]-Tabla3239[[#This Row],[SALIDAS]]</f>
        <v>0</v>
      </c>
      <c r="M617" s="2">
        <v>5</v>
      </c>
      <c r="N617" s="2">
        <f>+Tabla3239[[#This Row],[BALANCE INICIAL]]*Tabla3239[[#This Row],[PRECIO]]</f>
        <v>25</v>
      </c>
      <c r="O617" s="2">
        <f>+Tabla3239[[#This Row],[ENTRADAS]]*Tabla3239[[#This Row],[PRECIO]]</f>
        <v>0</v>
      </c>
      <c r="P617" s="2">
        <f>+Tabla3239[[#This Row],[SALIDAS]]*Tabla3239[[#This Row],[PRECIO]]</f>
        <v>25</v>
      </c>
      <c r="Q617" s="2">
        <f>+Tabla3239[[#This Row],[BALANCE INICIAL2]]+Tabla3239[[#This Row],[ENTRADAS3]]-Tabla3239[[#This Row],[SALIDAS4]]</f>
        <v>0</v>
      </c>
    </row>
    <row r="618" spans="1:17">
      <c r="A618" s="39" t="s">
        <v>1424</v>
      </c>
      <c r="B618" s="40" t="s">
        <v>1425</v>
      </c>
      <c r="C618" s="52" t="s">
        <v>1426</v>
      </c>
      <c r="D618" t="s">
        <v>1101</v>
      </c>
      <c r="F618" s="55" t="s">
        <v>1345</v>
      </c>
      <c r="G618" s="55"/>
      <c r="H618" s="9" t="s">
        <v>820</v>
      </c>
      <c r="I618">
        <v>12</v>
      </c>
      <c r="J618">
        <v>0</v>
      </c>
      <c r="K618" s="34">
        <v>0</v>
      </c>
      <c r="L618">
        <f>+Tabla3239[[#This Row],[BALANCE INICIAL]]+Tabla3239[[#This Row],[ENTRADAS]]-Tabla3239[[#This Row],[SALIDAS]]</f>
        <v>12</v>
      </c>
      <c r="M618" s="2">
        <v>831.57</v>
      </c>
      <c r="N618" s="2">
        <f>+Tabla3239[[#This Row],[BALANCE INICIAL]]*Tabla3239[[#This Row],[PRECIO]]</f>
        <v>9978.84</v>
      </c>
      <c r="O618" s="2">
        <f>+Tabla3239[[#This Row],[ENTRADAS]]*Tabla3239[[#This Row],[PRECIO]]</f>
        <v>0</v>
      </c>
      <c r="P618" s="2">
        <f>+Tabla3239[[#This Row],[SALIDAS]]*Tabla3239[[#This Row],[PRECIO]]</f>
        <v>0</v>
      </c>
      <c r="Q618" s="2">
        <f>+Tabla3239[[#This Row],[BALANCE INICIAL2]]+Tabla3239[[#This Row],[ENTRADAS3]]-Tabla3239[[#This Row],[SALIDAS4]]</f>
        <v>9978.84</v>
      </c>
    </row>
    <row r="619" spans="1:17">
      <c r="A619" s="39" t="s">
        <v>42</v>
      </c>
      <c r="B619" s="56">
        <v>1206010001</v>
      </c>
      <c r="C619" s="52" t="s">
        <v>88</v>
      </c>
      <c r="D619" t="s">
        <v>1008</v>
      </c>
      <c r="F619" s="55" t="s">
        <v>1345</v>
      </c>
      <c r="G619" s="55"/>
      <c r="H619" s="9" t="s">
        <v>820</v>
      </c>
      <c r="I619">
        <v>2</v>
      </c>
      <c r="J619">
        <v>0</v>
      </c>
      <c r="K619" s="34">
        <v>0</v>
      </c>
      <c r="L619">
        <f>+Tabla3239[[#This Row],[BALANCE INICIAL]]+Tabla3239[[#This Row],[ENTRADAS]]-Tabla3239[[#This Row],[SALIDAS]]</f>
        <v>2</v>
      </c>
      <c r="M619" s="2">
        <v>1850</v>
      </c>
      <c r="N619" s="2">
        <f>+Tabla3239[[#This Row],[BALANCE INICIAL]]*Tabla3239[[#This Row],[PRECIO]]</f>
        <v>3700</v>
      </c>
      <c r="O619" s="2">
        <f>+Tabla3239[[#This Row],[ENTRADAS]]*Tabla3239[[#This Row],[PRECIO]]</f>
        <v>0</v>
      </c>
      <c r="P619" s="2">
        <f>+Tabla3239[[#This Row],[SALIDAS]]*Tabla3239[[#This Row],[PRECIO]]</f>
        <v>0</v>
      </c>
      <c r="Q619" s="2">
        <f>+Tabla3239[[#This Row],[BALANCE INICIAL2]]+Tabla3239[[#This Row],[ENTRADAS3]]-Tabla3239[[#This Row],[SALIDAS4]]</f>
        <v>3700</v>
      </c>
    </row>
    <row r="620" spans="1:17">
      <c r="A620" s="39" t="s">
        <v>59</v>
      </c>
      <c r="B620" s="40" t="s">
        <v>880</v>
      </c>
      <c r="C620" s="52" t="s">
        <v>107</v>
      </c>
      <c r="D620" t="s">
        <v>779</v>
      </c>
      <c r="F620" s="55" t="s">
        <v>1345</v>
      </c>
      <c r="G620" s="55"/>
      <c r="H620" s="9" t="s">
        <v>820</v>
      </c>
      <c r="I620">
        <v>4</v>
      </c>
      <c r="J620">
        <v>0</v>
      </c>
      <c r="K620" s="34">
        <v>0</v>
      </c>
      <c r="L620">
        <f>+Tabla3239[[#This Row],[BALANCE INICIAL]]+Tabla3239[[#This Row],[ENTRADAS]]-Tabla3239[[#This Row],[SALIDAS]]</f>
        <v>4</v>
      </c>
      <c r="M620" s="2">
        <v>172</v>
      </c>
      <c r="N620" s="2">
        <f>+Tabla3239[[#This Row],[BALANCE INICIAL]]*Tabla3239[[#This Row],[PRECIO]]</f>
        <v>688</v>
      </c>
      <c r="O620" s="2">
        <f>+Tabla3239[[#This Row],[ENTRADAS]]*Tabla3239[[#This Row],[PRECIO]]</f>
        <v>0</v>
      </c>
      <c r="P620" s="2">
        <f>+Tabla3239[[#This Row],[SALIDAS]]*Tabla3239[[#This Row],[PRECIO]]</f>
        <v>0</v>
      </c>
      <c r="Q620" s="2">
        <f>+Tabla3239[[#This Row],[BALANCE INICIAL2]]+Tabla3239[[#This Row],[ENTRADAS3]]-Tabla3239[[#This Row],[SALIDAS4]]</f>
        <v>688</v>
      </c>
    </row>
    <row r="621" spans="1:17">
      <c r="A621" s="39" t="s">
        <v>28</v>
      </c>
      <c r="B621" s="40" t="s">
        <v>884</v>
      </c>
      <c r="C621" s="52" t="s">
        <v>74</v>
      </c>
      <c r="D621" t="s">
        <v>1100</v>
      </c>
      <c r="F621" s="55" t="s">
        <v>1345</v>
      </c>
      <c r="G621" s="55"/>
      <c r="H621" s="9" t="s">
        <v>820</v>
      </c>
      <c r="I621">
        <v>224</v>
      </c>
      <c r="J621">
        <v>0</v>
      </c>
      <c r="K621" s="34">
        <v>29</v>
      </c>
      <c r="L621">
        <f>+Tabla3239[[#This Row],[BALANCE INICIAL]]+Tabla3239[[#This Row],[ENTRADAS]]-Tabla3239[[#This Row],[SALIDAS]]</f>
        <v>195</v>
      </c>
      <c r="M621" s="2">
        <v>148.47999999999999</v>
      </c>
      <c r="N621" s="2">
        <f>+Tabla3239[[#This Row],[BALANCE INICIAL]]*Tabla3239[[#This Row],[PRECIO]]</f>
        <v>33259.519999999997</v>
      </c>
      <c r="O621" s="2">
        <f>+Tabla3239[[#This Row],[ENTRADAS]]*Tabla3239[[#This Row],[PRECIO]]</f>
        <v>0</v>
      </c>
      <c r="P621" s="2">
        <f>+Tabla3239[[#This Row],[SALIDAS]]*Tabla3239[[#This Row],[PRECIO]]</f>
        <v>4305.92</v>
      </c>
      <c r="Q621" s="2">
        <f>+Tabla3239[[#This Row],[BALANCE INICIAL2]]+Tabla3239[[#This Row],[ENTRADAS3]]-Tabla3239[[#This Row],[SALIDAS4]]</f>
        <v>28953.599999999999</v>
      </c>
    </row>
    <row r="622" spans="1:17">
      <c r="A622" s="39" t="s">
        <v>41</v>
      </c>
      <c r="B622" s="40" t="s">
        <v>890</v>
      </c>
      <c r="C622" s="52" t="s">
        <v>87</v>
      </c>
      <c r="D622" t="s">
        <v>1458</v>
      </c>
      <c r="F622" s="55" t="s">
        <v>1345</v>
      </c>
      <c r="G622" s="55"/>
      <c r="H622" s="9" t="s">
        <v>855</v>
      </c>
      <c r="I622">
        <v>2</v>
      </c>
      <c r="J622">
        <v>0</v>
      </c>
      <c r="K622" s="34">
        <v>1</v>
      </c>
      <c r="L622">
        <f>+Tabla3239[[#This Row],[BALANCE INICIAL]]+Tabla3239[[#This Row],[ENTRADAS]]-Tabla3239[[#This Row],[SALIDAS]]</f>
        <v>1</v>
      </c>
      <c r="M622" s="2">
        <v>140</v>
      </c>
      <c r="N622" s="2">
        <f>+Tabla3239[[#This Row],[BALANCE INICIAL]]*Tabla3239[[#This Row],[PRECIO]]</f>
        <v>280</v>
      </c>
      <c r="O622" s="2">
        <f>+Tabla3239[[#This Row],[ENTRADAS]]*Tabla3239[[#This Row],[PRECIO]]</f>
        <v>0</v>
      </c>
      <c r="P622" s="2">
        <f>+Tabla3239[[#This Row],[SALIDAS]]*Tabla3239[[#This Row],[PRECIO]]</f>
        <v>140</v>
      </c>
      <c r="Q622" s="2">
        <f>+Tabla3239[[#This Row],[BALANCE INICIAL2]]+Tabla3239[[#This Row],[ENTRADAS3]]-Tabla3239[[#This Row],[SALIDAS4]]</f>
        <v>140</v>
      </c>
    </row>
    <row r="623" spans="1:17">
      <c r="A623" s="39" t="s">
        <v>41</v>
      </c>
      <c r="B623" s="40" t="s">
        <v>890</v>
      </c>
      <c r="C623" s="52" t="s">
        <v>87</v>
      </c>
      <c r="D623" t="s">
        <v>1459</v>
      </c>
      <c r="F623" s="55" t="s">
        <v>1345</v>
      </c>
      <c r="G623" s="55"/>
      <c r="H623" s="9" t="s">
        <v>834</v>
      </c>
      <c r="I623">
        <v>2</v>
      </c>
      <c r="J623">
        <v>0</v>
      </c>
      <c r="K623" s="34">
        <v>0</v>
      </c>
      <c r="L623">
        <f>+Tabla3239[[#This Row],[BALANCE INICIAL]]+Tabla3239[[#This Row],[ENTRADAS]]-Tabla3239[[#This Row],[SALIDAS]]</f>
        <v>2</v>
      </c>
      <c r="M623" s="2">
        <v>140</v>
      </c>
      <c r="N623" s="2">
        <f>+Tabla3239[[#This Row],[BALANCE INICIAL]]*Tabla3239[[#This Row],[PRECIO]]</f>
        <v>280</v>
      </c>
      <c r="O623" s="2">
        <f>+Tabla3239[[#This Row],[ENTRADAS]]*Tabla3239[[#This Row],[PRECIO]]</f>
        <v>0</v>
      </c>
      <c r="P623" s="2">
        <f>+Tabla3239[[#This Row],[SALIDAS]]*Tabla3239[[#This Row],[PRECIO]]</f>
        <v>0</v>
      </c>
      <c r="Q623" s="2">
        <f>+Tabla3239[[#This Row],[BALANCE INICIAL2]]+Tabla3239[[#This Row],[ENTRADAS3]]-Tabla3239[[#This Row],[SALIDAS4]]</f>
        <v>280</v>
      </c>
    </row>
    <row r="624" spans="1:17">
      <c r="A624" s="39" t="s">
        <v>41</v>
      </c>
      <c r="B624" s="40" t="s">
        <v>890</v>
      </c>
      <c r="C624" s="52" t="s">
        <v>87</v>
      </c>
      <c r="D624" t="s">
        <v>1460</v>
      </c>
      <c r="F624" s="55" t="s">
        <v>1345</v>
      </c>
      <c r="G624" s="55"/>
      <c r="H624" s="9" t="s">
        <v>834</v>
      </c>
      <c r="I624">
        <v>4</v>
      </c>
      <c r="J624">
        <v>0</v>
      </c>
      <c r="K624" s="34">
        <v>0</v>
      </c>
      <c r="L624">
        <f>+Tabla3239[[#This Row],[BALANCE INICIAL]]+Tabla3239[[#This Row],[ENTRADAS]]-Tabla3239[[#This Row],[SALIDAS]]</f>
        <v>4</v>
      </c>
      <c r="M624" s="2">
        <v>140</v>
      </c>
      <c r="N624" s="2">
        <f>+Tabla3239[[#This Row],[BALANCE INICIAL]]*Tabla3239[[#This Row],[PRECIO]]</f>
        <v>560</v>
      </c>
      <c r="O624" s="2">
        <f>+Tabla3239[[#This Row],[ENTRADAS]]*Tabla3239[[#This Row],[PRECIO]]</f>
        <v>0</v>
      </c>
      <c r="P624" s="2">
        <f>+Tabla3239[[#This Row],[SALIDAS]]*Tabla3239[[#This Row],[PRECIO]]</f>
        <v>0</v>
      </c>
      <c r="Q624" s="2">
        <f>+Tabla3239[[#This Row],[BALANCE INICIAL2]]+Tabla3239[[#This Row],[ENTRADAS3]]-Tabla3239[[#This Row],[SALIDAS4]]</f>
        <v>560</v>
      </c>
    </row>
    <row r="625" spans="1:17">
      <c r="A625" s="39" t="s">
        <v>59</v>
      </c>
      <c r="B625" s="40" t="s">
        <v>880</v>
      </c>
      <c r="C625" s="52" t="s">
        <v>107</v>
      </c>
      <c r="D625" t="s">
        <v>780</v>
      </c>
      <c r="F625" s="55" t="s">
        <v>1345</v>
      </c>
      <c r="G625" s="55"/>
      <c r="H625" s="9" t="s">
        <v>820</v>
      </c>
      <c r="I625">
        <v>22</v>
      </c>
      <c r="J625">
        <v>0</v>
      </c>
      <c r="K625" s="34">
        <v>0</v>
      </c>
      <c r="L625">
        <f>+Tabla3239[[#This Row],[BALANCE INICIAL]]+Tabla3239[[#This Row],[ENTRADAS]]-Tabla3239[[#This Row],[SALIDAS]]</f>
        <v>22</v>
      </c>
      <c r="M625" s="2">
        <v>525</v>
      </c>
      <c r="N625" s="2">
        <f>+Tabla3239[[#This Row],[BALANCE INICIAL]]*Tabla3239[[#This Row],[PRECIO]]</f>
        <v>11550</v>
      </c>
      <c r="O625" s="2">
        <f>+Tabla3239[[#This Row],[ENTRADAS]]*Tabla3239[[#This Row],[PRECIO]]</f>
        <v>0</v>
      </c>
      <c r="P625" s="2">
        <f>+Tabla3239[[#This Row],[SALIDAS]]*Tabla3239[[#This Row],[PRECIO]]</f>
        <v>0</v>
      </c>
      <c r="Q625" s="2">
        <f>+Tabla3239[[#This Row],[BALANCE INICIAL2]]+Tabla3239[[#This Row],[ENTRADAS3]]-Tabla3239[[#This Row],[SALIDAS4]]</f>
        <v>11550</v>
      </c>
    </row>
    <row r="626" spans="1:17">
      <c r="A626" s="39" t="s">
        <v>59</v>
      </c>
      <c r="B626" s="40" t="s">
        <v>880</v>
      </c>
      <c r="C626" s="52" t="s">
        <v>107</v>
      </c>
      <c r="D626" t="s">
        <v>781</v>
      </c>
      <c r="F626" s="55" t="s">
        <v>1345</v>
      </c>
      <c r="G626" s="55"/>
      <c r="H626" s="9" t="s">
        <v>820</v>
      </c>
      <c r="I626">
        <v>22</v>
      </c>
      <c r="J626">
        <v>0</v>
      </c>
      <c r="K626" s="34">
        <v>0</v>
      </c>
      <c r="L626">
        <f>+Tabla3239[[#This Row],[BALANCE INICIAL]]+Tabla3239[[#This Row],[ENTRADAS]]-Tabla3239[[#This Row],[SALIDAS]]</f>
        <v>22</v>
      </c>
      <c r="M626" s="2">
        <v>400</v>
      </c>
      <c r="N626" s="2">
        <f>+Tabla3239[[#This Row],[BALANCE INICIAL]]*Tabla3239[[#This Row],[PRECIO]]</f>
        <v>8800</v>
      </c>
      <c r="O626" s="2">
        <f>+Tabla3239[[#This Row],[ENTRADAS]]*Tabla3239[[#This Row],[PRECIO]]</f>
        <v>0</v>
      </c>
      <c r="P626" s="2">
        <f>+Tabla3239[[#This Row],[SALIDAS]]*Tabla3239[[#This Row],[PRECIO]]</f>
        <v>0</v>
      </c>
      <c r="Q626" s="2">
        <f>+Tabla3239[[#This Row],[BALANCE INICIAL2]]+Tabla3239[[#This Row],[ENTRADAS3]]-Tabla3239[[#This Row],[SALIDAS4]]</f>
        <v>8800</v>
      </c>
    </row>
    <row r="627" spans="1:17">
      <c r="A627" s="9" t="s">
        <v>29</v>
      </c>
      <c r="B627" s="47" t="s">
        <v>878</v>
      </c>
      <c r="C627" s="50" t="s">
        <v>102</v>
      </c>
      <c r="D627" t="s">
        <v>1563</v>
      </c>
      <c r="F627" s="55"/>
      <c r="G627" s="55"/>
      <c r="H627" s="9" t="s">
        <v>842</v>
      </c>
      <c r="I627">
        <v>4</v>
      </c>
      <c r="K627" s="34"/>
      <c r="L627">
        <f>+Tabla3239[[#This Row],[BALANCE INICIAL]]+Tabla3239[[#This Row],[ENTRADAS]]-Tabla3239[[#This Row],[SALIDAS]]</f>
        <v>4</v>
      </c>
      <c r="M627" s="2">
        <v>275</v>
      </c>
      <c r="N627" s="2">
        <f>+Tabla3239[[#This Row],[BALANCE INICIAL]]*Tabla3239[[#This Row],[PRECIO]]</f>
        <v>1100</v>
      </c>
      <c r="O627" s="2">
        <f>+Tabla3239[[#This Row],[ENTRADAS]]*Tabla3239[[#This Row],[PRECIO]]</f>
        <v>0</v>
      </c>
      <c r="P627" s="2">
        <f>+Tabla3239[[#This Row],[SALIDAS]]*Tabla3239[[#This Row],[PRECIO]]</f>
        <v>0</v>
      </c>
      <c r="Q627" s="2">
        <f>+Tabla3239[[#This Row],[BALANCE INICIAL2]]+Tabla3239[[#This Row],[ENTRADAS3]]-Tabla3239[[#This Row],[SALIDAS4]]</f>
        <v>1100</v>
      </c>
    </row>
    <row r="628" spans="1:17">
      <c r="A628" s="39" t="s">
        <v>34</v>
      </c>
      <c r="B628" s="40" t="s">
        <v>877</v>
      </c>
      <c r="C628" s="52" t="s">
        <v>80</v>
      </c>
      <c r="D628" t="s">
        <v>1480</v>
      </c>
      <c r="F628" s="55" t="s">
        <v>1345</v>
      </c>
      <c r="G628" s="55"/>
      <c r="H628" s="9" t="s">
        <v>820</v>
      </c>
      <c r="I628">
        <v>3</v>
      </c>
      <c r="J628">
        <v>0</v>
      </c>
      <c r="K628" s="34">
        <v>0</v>
      </c>
      <c r="L628">
        <f>+Tabla3239[[#This Row],[BALANCE INICIAL]]+Tabla3239[[#This Row],[ENTRADAS]]-Tabla3239[[#This Row],[SALIDAS]]</f>
        <v>3</v>
      </c>
      <c r="M628" s="2">
        <v>4626</v>
      </c>
      <c r="N628" s="2">
        <f>+Tabla3239[[#This Row],[BALANCE INICIAL]]*Tabla3239[[#This Row],[PRECIO]]</f>
        <v>13878</v>
      </c>
      <c r="O628" s="2">
        <f>+Tabla3239[[#This Row],[ENTRADAS]]*Tabla3239[[#This Row],[PRECIO]]</f>
        <v>0</v>
      </c>
      <c r="P628" s="2">
        <f>+Tabla3239[[#This Row],[SALIDAS]]*Tabla3239[[#This Row],[PRECIO]]</f>
        <v>0</v>
      </c>
      <c r="Q628" s="2">
        <f>+Tabla3239[[#This Row],[BALANCE INICIAL2]]+Tabla3239[[#This Row],[ENTRADAS3]]-Tabla3239[[#This Row],[SALIDAS4]]</f>
        <v>13878</v>
      </c>
    </row>
    <row r="629" spans="1:17">
      <c r="A629" s="39" t="s">
        <v>59</v>
      </c>
      <c r="B629" s="40" t="s">
        <v>880</v>
      </c>
      <c r="C629" s="52" t="s">
        <v>107</v>
      </c>
      <c r="D629" t="s">
        <v>782</v>
      </c>
      <c r="F629" s="55" t="s">
        <v>1345</v>
      </c>
      <c r="G629" s="55"/>
      <c r="H629" s="9" t="s">
        <v>820</v>
      </c>
      <c r="I629">
        <v>3</v>
      </c>
      <c r="J629">
        <v>0</v>
      </c>
      <c r="K629" s="34">
        <v>0</v>
      </c>
      <c r="L629">
        <f>+Tabla3239[[#This Row],[BALANCE INICIAL]]+Tabla3239[[#This Row],[ENTRADAS]]-Tabla3239[[#This Row],[SALIDAS]]</f>
        <v>3</v>
      </c>
      <c r="M629" s="2">
        <v>1010.5</v>
      </c>
      <c r="N629" s="2">
        <f>+Tabla3239[[#This Row],[BALANCE INICIAL]]*Tabla3239[[#This Row],[PRECIO]]</f>
        <v>3031.5</v>
      </c>
      <c r="O629" s="2">
        <f>+Tabla3239[[#This Row],[ENTRADAS]]*Tabla3239[[#This Row],[PRECIO]]</f>
        <v>0</v>
      </c>
      <c r="P629" s="2">
        <f>+Tabla3239[[#This Row],[SALIDAS]]*Tabla3239[[#This Row],[PRECIO]]</f>
        <v>0</v>
      </c>
      <c r="Q629" s="2">
        <f>+Tabla3239[[#This Row],[BALANCE INICIAL2]]+Tabla3239[[#This Row],[ENTRADAS3]]-Tabla3239[[#This Row],[SALIDAS4]]</f>
        <v>3031.5</v>
      </c>
    </row>
    <row r="630" spans="1:17">
      <c r="A630" s="39" t="s">
        <v>59</v>
      </c>
      <c r="B630" s="40" t="s">
        <v>880</v>
      </c>
      <c r="C630" s="52" t="s">
        <v>107</v>
      </c>
      <c r="D630" t="s">
        <v>783</v>
      </c>
      <c r="F630" s="55" t="s">
        <v>1345</v>
      </c>
      <c r="G630" s="55"/>
      <c r="H630" s="9" t="s">
        <v>820</v>
      </c>
      <c r="I630">
        <v>2</v>
      </c>
      <c r="J630">
        <v>0</v>
      </c>
      <c r="K630" s="34">
        <v>0</v>
      </c>
      <c r="L630">
        <f>+Tabla3239[[#This Row],[BALANCE INICIAL]]+Tabla3239[[#This Row],[ENTRADAS]]-Tabla3239[[#This Row],[SALIDAS]]</f>
        <v>2</v>
      </c>
      <c r="M630" s="2">
        <v>900</v>
      </c>
      <c r="N630" s="2">
        <f>+Tabla3239[[#This Row],[BALANCE INICIAL]]*Tabla3239[[#This Row],[PRECIO]]</f>
        <v>1800</v>
      </c>
      <c r="O630" s="2">
        <f>+Tabla3239[[#This Row],[ENTRADAS]]*Tabla3239[[#This Row],[PRECIO]]</f>
        <v>0</v>
      </c>
      <c r="P630" s="2">
        <f>+Tabla3239[[#This Row],[SALIDAS]]*Tabla3239[[#This Row],[PRECIO]]</f>
        <v>0</v>
      </c>
      <c r="Q630" s="2">
        <f>+Tabla3239[[#This Row],[BALANCE INICIAL2]]+Tabla3239[[#This Row],[ENTRADAS3]]-Tabla3239[[#This Row],[SALIDAS4]]</f>
        <v>1800</v>
      </c>
    </row>
    <row r="631" spans="1:17">
      <c r="A631" s="39" t="s">
        <v>59</v>
      </c>
      <c r="B631" s="40" t="s">
        <v>880</v>
      </c>
      <c r="C631" s="52" t="s">
        <v>107</v>
      </c>
      <c r="D631" t="s">
        <v>784</v>
      </c>
      <c r="F631" s="55" t="s">
        <v>1345</v>
      </c>
      <c r="G631" s="55"/>
      <c r="H631" s="9" t="s">
        <v>820</v>
      </c>
      <c r="I631">
        <v>3</v>
      </c>
      <c r="J631">
        <v>0</v>
      </c>
      <c r="K631" s="34">
        <v>0</v>
      </c>
      <c r="L631">
        <f>+Tabla3239[[#This Row],[BALANCE INICIAL]]+Tabla3239[[#This Row],[ENTRADAS]]-Tabla3239[[#This Row],[SALIDAS]]</f>
        <v>3</v>
      </c>
      <c r="M631" s="2">
        <v>950</v>
      </c>
      <c r="N631" s="2">
        <f>+Tabla3239[[#This Row],[BALANCE INICIAL]]*Tabla3239[[#This Row],[PRECIO]]</f>
        <v>2850</v>
      </c>
      <c r="O631" s="2">
        <f>+Tabla3239[[#This Row],[ENTRADAS]]*Tabla3239[[#This Row],[PRECIO]]</f>
        <v>0</v>
      </c>
      <c r="P631" s="2">
        <f>+Tabla3239[[#This Row],[SALIDAS]]*Tabla3239[[#This Row],[PRECIO]]</f>
        <v>0</v>
      </c>
      <c r="Q631" s="2">
        <f>+Tabla3239[[#This Row],[BALANCE INICIAL2]]+Tabla3239[[#This Row],[ENTRADAS3]]-Tabla3239[[#This Row],[SALIDAS4]]</f>
        <v>2850</v>
      </c>
    </row>
    <row r="632" spans="1:17">
      <c r="A632" s="39" t="s">
        <v>41</v>
      </c>
      <c r="B632" s="40" t="s">
        <v>890</v>
      </c>
      <c r="C632" s="52" t="s">
        <v>87</v>
      </c>
      <c r="D632" t="s">
        <v>1153</v>
      </c>
      <c r="F632" s="55" t="s">
        <v>1345</v>
      </c>
      <c r="G632" s="55"/>
      <c r="H632" s="9" t="s">
        <v>820</v>
      </c>
      <c r="I632">
        <v>215</v>
      </c>
      <c r="J632">
        <v>0</v>
      </c>
      <c r="K632" s="34">
        <v>0</v>
      </c>
      <c r="L632">
        <f>+Tabla3239[[#This Row],[BALANCE INICIAL]]+Tabla3239[[#This Row],[ENTRADAS]]-Tabla3239[[#This Row],[SALIDAS]]</f>
        <v>215</v>
      </c>
      <c r="M632" s="2">
        <v>25</v>
      </c>
      <c r="N632" s="2">
        <f>+Tabla3239[[#This Row],[BALANCE INICIAL]]*Tabla3239[[#This Row],[PRECIO]]</f>
        <v>5375</v>
      </c>
      <c r="O632" s="2">
        <f>+Tabla3239[[#This Row],[ENTRADAS]]*Tabla3239[[#This Row],[PRECIO]]</f>
        <v>0</v>
      </c>
      <c r="P632" s="2">
        <f>+Tabla3239[[#This Row],[SALIDAS]]*Tabla3239[[#This Row],[PRECIO]]</f>
        <v>0</v>
      </c>
      <c r="Q632" s="2">
        <f>+Tabla3239[[#This Row],[BALANCE INICIAL2]]+Tabla3239[[#This Row],[ENTRADAS3]]-Tabla3239[[#This Row],[SALIDAS4]]</f>
        <v>5375</v>
      </c>
    </row>
    <row r="633" spans="1:17">
      <c r="A633" s="39" t="s">
        <v>41</v>
      </c>
      <c r="B633" s="40" t="s">
        <v>890</v>
      </c>
      <c r="C633" s="52" t="s">
        <v>87</v>
      </c>
      <c r="D633" t="s">
        <v>1154</v>
      </c>
      <c r="F633" s="55" t="s">
        <v>1345</v>
      </c>
      <c r="G633" s="55"/>
      <c r="H633" s="9" t="s">
        <v>820</v>
      </c>
      <c r="I633">
        <v>35</v>
      </c>
      <c r="J633">
        <v>0</v>
      </c>
      <c r="K633" s="34">
        <v>0</v>
      </c>
      <c r="L633">
        <f>+Tabla3239[[#This Row],[BALANCE INICIAL]]+Tabla3239[[#This Row],[ENTRADAS]]-Tabla3239[[#This Row],[SALIDAS]]</f>
        <v>35</v>
      </c>
      <c r="M633" s="2">
        <v>14.95</v>
      </c>
      <c r="N633" s="2">
        <f>+Tabla3239[[#This Row],[BALANCE INICIAL]]*Tabla3239[[#This Row],[PRECIO]]</f>
        <v>523.25</v>
      </c>
      <c r="O633" s="2">
        <f>+Tabla3239[[#This Row],[ENTRADAS]]*Tabla3239[[#This Row],[PRECIO]]</f>
        <v>0</v>
      </c>
      <c r="P633" s="2">
        <f>+Tabla3239[[#This Row],[SALIDAS]]*Tabla3239[[#This Row],[PRECIO]]</f>
        <v>0</v>
      </c>
      <c r="Q633" s="2">
        <f>+Tabla3239[[#This Row],[BALANCE INICIAL2]]+Tabla3239[[#This Row],[ENTRADAS3]]-Tabla3239[[#This Row],[SALIDAS4]]</f>
        <v>523.25</v>
      </c>
    </row>
    <row r="634" spans="1:17">
      <c r="A634" s="9" t="s">
        <v>29</v>
      </c>
      <c r="B634" s="47" t="s">
        <v>878</v>
      </c>
      <c r="C634" s="50" t="s">
        <v>102</v>
      </c>
      <c r="D634" t="s">
        <v>1155</v>
      </c>
      <c r="F634" s="55" t="s">
        <v>1345</v>
      </c>
      <c r="G634" s="55"/>
      <c r="H634" s="9" t="s">
        <v>834</v>
      </c>
      <c r="I634">
        <v>2</v>
      </c>
      <c r="J634">
        <v>0</v>
      </c>
      <c r="K634" s="34">
        <v>2</v>
      </c>
      <c r="L634">
        <f>+Tabla3239[[#This Row],[BALANCE INICIAL]]+Tabla3239[[#This Row],[ENTRADAS]]-Tabla3239[[#This Row],[SALIDAS]]</f>
        <v>0</v>
      </c>
      <c r="M634" s="2">
        <v>120</v>
      </c>
      <c r="N634" s="2">
        <f>+Tabla3239[[#This Row],[BALANCE INICIAL]]*Tabla3239[[#This Row],[PRECIO]]</f>
        <v>240</v>
      </c>
      <c r="O634" s="2">
        <f>+Tabla3239[[#This Row],[ENTRADAS]]*Tabla3239[[#This Row],[PRECIO]]</f>
        <v>0</v>
      </c>
      <c r="P634" s="2">
        <f>+Tabla3239[[#This Row],[SALIDAS]]*Tabla3239[[#This Row],[PRECIO]]</f>
        <v>240</v>
      </c>
      <c r="Q634" s="2">
        <f>+Tabla3239[[#This Row],[BALANCE INICIAL2]]+Tabla3239[[#This Row],[ENTRADAS3]]-Tabla3239[[#This Row],[SALIDAS4]]</f>
        <v>0</v>
      </c>
    </row>
    <row r="635" spans="1:17">
      <c r="A635" s="39" t="s">
        <v>1384</v>
      </c>
      <c r="B635" s="40" t="s">
        <v>1385</v>
      </c>
      <c r="C635" s="52" t="s">
        <v>1386</v>
      </c>
      <c r="D635" t="s">
        <v>1156</v>
      </c>
      <c r="F635" s="55" t="s">
        <v>1345</v>
      </c>
      <c r="G635" s="55"/>
      <c r="H635" s="9" t="s">
        <v>820</v>
      </c>
      <c r="I635">
        <v>10</v>
      </c>
      <c r="J635">
        <v>0</v>
      </c>
      <c r="K635" s="34">
        <v>0</v>
      </c>
      <c r="L635">
        <f>+Tabla3239[[#This Row],[BALANCE INICIAL]]+Tabla3239[[#This Row],[ENTRADAS]]-Tabla3239[[#This Row],[SALIDAS]]</f>
        <v>10</v>
      </c>
      <c r="M635" s="2">
        <v>55</v>
      </c>
      <c r="N635" s="2">
        <f>+Tabla3239[[#This Row],[BALANCE INICIAL]]*Tabla3239[[#This Row],[PRECIO]]</f>
        <v>550</v>
      </c>
      <c r="O635" s="2">
        <f>+Tabla3239[[#This Row],[ENTRADAS]]*Tabla3239[[#This Row],[PRECIO]]</f>
        <v>0</v>
      </c>
      <c r="P635" s="2">
        <f>+Tabla3239[[#This Row],[SALIDAS]]*Tabla3239[[#This Row],[PRECIO]]</f>
        <v>0</v>
      </c>
      <c r="Q635" s="2">
        <f>+Tabla3239[[#This Row],[BALANCE INICIAL2]]+Tabla3239[[#This Row],[ENTRADAS3]]-Tabla3239[[#This Row],[SALIDAS4]]</f>
        <v>550</v>
      </c>
    </row>
    <row r="636" spans="1:17">
      <c r="A636" s="39" t="s">
        <v>28</v>
      </c>
      <c r="B636" s="40" t="s">
        <v>884</v>
      </c>
      <c r="C636" s="52" t="s">
        <v>74</v>
      </c>
      <c r="D636" t="s">
        <v>1157</v>
      </c>
      <c r="F636" s="55" t="s">
        <v>1345</v>
      </c>
      <c r="G636" s="55"/>
      <c r="H636" s="9" t="s">
        <v>820</v>
      </c>
      <c r="I636">
        <v>324</v>
      </c>
      <c r="J636">
        <v>0</v>
      </c>
      <c r="K636" s="34">
        <v>1</v>
      </c>
      <c r="L636">
        <f>+Tabla3239[[#This Row],[BALANCE INICIAL]]+Tabla3239[[#This Row],[ENTRADAS]]-Tabla3239[[#This Row],[SALIDAS]]</f>
        <v>323</v>
      </c>
      <c r="M636" s="2">
        <v>25</v>
      </c>
      <c r="N636" s="2">
        <f>+Tabla3239[[#This Row],[BALANCE INICIAL]]*Tabla3239[[#This Row],[PRECIO]]</f>
        <v>8100</v>
      </c>
      <c r="O636" s="2">
        <f>+Tabla3239[[#This Row],[ENTRADAS]]*Tabla3239[[#This Row],[PRECIO]]</f>
        <v>0</v>
      </c>
      <c r="P636" s="2">
        <f>+Tabla3239[[#This Row],[SALIDAS]]*Tabla3239[[#This Row],[PRECIO]]</f>
        <v>25</v>
      </c>
      <c r="Q636" s="2">
        <f>+Tabla3239[[#This Row],[BALANCE INICIAL2]]+Tabla3239[[#This Row],[ENTRADAS3]]-Tabla3239[[#This Row],[SALIDAS4]]</f>
        <v>8075</v>
      </c>
    </row>
    <row r="637" spans="1:17">
      <c r="A637" s="39" t="s">
        <v>28</v>
      </c>
      <c r="B637" s="40" t="s">
        <v>884</v>
      </c>
      <c r="C637" s="52" t="s">
        <v>74</v>
      </c>
      <c r="D637" t="s">
        <v>1158</v>
      </c>
      <c r="F637" s="55" t="s">
        <v>1345</v>
      </c>
      <c r="G637" s="55"/>
      <c r="H637" s="9" t="s">
        <v>820</v>
      </c>
      <c r="I637">
        <v>453</v>
      </c>
      <c r="J637">
        <v>0</v>
      </c>
      <c r="K637" s="34">
        <v>3</v>
      </c>
      <c r="L637">
        <f>+Tabla3239[[#This Row],[BALANCE INICIAL]]+Tabla3239[[#This Row],[ENTRADAS]]-Tabla3239[[#This Row],[SALIDAS]]</f>
        <v>450</v>
      </c>
      <c r="M637" s="2">
        <v>3.95</v>
      </c>
      <c r="N637" s="2">
        <f>+Tabla3239[[#This Row],[BALANCE INICIAL]]*Tabla3239[[#This Row],[PRECIO]]</f>
        <v>1789.3500000000001</v>
      </c>
      <c r="O637" s="2">
        <f>+Tabla3239[[#This Row],[ENTRADAS]]*Tabla3239[[#This Row],[PRECIO]]</f>
        <v>0</v>
      </c>
      <c r="P637" s="2">
        <f>+Tabla3239[[#This Row],[SALIDAS]]*Tabla3239[[#This Row],[PRECIO]]</f>
        <v>11.850000000000001</v>
      </c>
      <c r="Q637" s="2">
        <f>+Tabla3239[[#This Row],[BALANCE INICIAL2]]+Tabla3239[[#This Row],[ENTRADAS3]]-Tabla3239[[#This Row],[SALIDAS4]]</f>
        <v>1777.5000000000002</v>
      </c>
    </row>
    <row r="638" spans="1:17">
      <c r="A638" s="9" t="s">
        <v>29</v>
      </c>
      <c r="B638" s="47" t="s">
        <v>878</v>
      </c>
      <c r="C638" s="50" t="s">
        <v>102</v>
      </c>
      <c r="D638" t="s">
        <v>1407</v>
      </c>
      <c r="F638" s="55" t="s">
        <v>1345</v>
      </c>
      <c r="G638" s="55"/>
      <c r="H638" s="9" t="s">
        <v>871</v>
      </c>
      <c r="I638">
        <v>6</v>
      </c>
      <c r="J638">
        <v>0</v>
      </c>
      <c r="K638" s="34">
        <v>0</v>
      </c>
      <c r="L638">
        <f>+Tabla3239[[#This Row],[BALANCE INICIAL]]+Tabla3239[[#This Row],[ENTRADAS]]-Tabla3239[[#This Row],[SALIDAS]]</f>
        <v>6</v>
      </c>
      <c r="M638" s="2">
        <v>274</v>
      </c>
      <c r="N638" s="2">
        <f>+Tabla3239[[#This Row],[BALANCE INICIAL]]*Tabla3239[[#This Row],[PRECIO]]</f>
        <v>1644</v>
      </c>
      <c r="O638" s="2">
        <f>+Tabla3239[[#This Row],[ENTRADAS]]*Tabla3239[[#This Row],[PRECIO]]</f>
        <v>0</v>
      </c>
      <c r="P638" s="2">
        <f>+Tabla3239[[#This Row],[SALIDAS]]*Tabla3239[[#This Row],[PRECIO]]</f>
        <v>0</v>
      </c>
      <c r="Q638" s="2">
        <f>+Tabla3239[[#This Row],[BALANCE INICIAL2]]+Tabla3239[[#This Row],[ENTRADAS3]]-Tabla3239[[#This Row],[SALIDAS4]]</f>
        <v>1644</v>
      </c>
    </row>
    <row r="639" spans="1:17">
      <c r="A639" s="9" t="s">
        <v>29</v>
      </c>
      <c r="B639" s="47" t="s">
        <v>878</v>
      </c>
      <c r="C639" s="50" t="s">
        <v>102</v>
      </c>
      <c r="D639" t="s">
        <v>623</v>
      </c>
      <c r="F639" s="55" t="s">
        <v>1345</v>
      </c>
      <c r="G639" s="55"/>
      <c r="H639" s="9" t="s">
        <v>865</v>
      </c>
      <c r="I639">
        <v>1</v>
      </c>
      <c r="J639">
        <v>0</v>
      </c>
      <c r="K639" s="34">
        <v>0</v>
      </c>
      <c r="L639">
        <f>+Tabla3239[[#This Row],[BALANCE INICIAL]]+Tabla3239[[#This Row],[ENTRADAS]]-Tabla3239[[#This Row],[SALIDAS]]</f>
        <v>1</v>
      </c>
      <c r="M639" s="2">
        <v>340</v>
      </c>
      <c r="N639" s="2">
        <f>+Tabla3239[[#This Row],[BALANCE INICIAL]]*Tabla3239[[#This Row],[PRECIO]]</f>
        <v>340</v>
      </c>
      <c r="O639" s="2">
        <f>+Tabla3239[[#This Row],[ENTRADAS]]*Tabla3239[[#This Row],[PRECIO]]</f>
        <v>0</v>
      </c>
      <c r="P639" s="2">
        <f>+Tabla3239[[#This Row],[SALIDAS]]*Tabla3239[[#This Row],[PRECIO]]</f>
        <v>0</v>
      </c>
      <c r="Q639" s="2">
        <f>+Tabla3239[[#This Row],[BALANCE INICIAL2]]+Tabla3239[[#This Row],[ENTRADAS3]]-Tabla3239[[#This Row],[SALIDAS4]]</f>
        <v>340</v>
      </c>
    </row>
    <row r="640" spans="1:17">
      <c r="A640" s="9" t="s">
        <v>29</v>
      </c>
      <c r="B640" s="47" t="s">
        <v>878</v>
      </c>
      <c r="C640" s="50" t="s">
        <v>102</v>
      </c>
      <c r="D640" t="s">
        <v>624</v>
      </c>
      <c r="F640" s="55" t="s">
        <v>1345</v>
      </c>
      <c r="G640" s="55"/>
      <c r="H640" s="9" t="s">
        <v>825</v>
      </c>
      <c r="I640">
        <v>1</v>
      </c>
      <c r="J640">
        <v>0</v>
      </c>
      <c r="K640" s="34">
        <v>0</v>
      </c>
      <c r="L640">
        <f>+Tabla3239[[#This Row],[BALANCE INICIAL]]+Tabla3239[[#This Row],[ENTRADAS]]-Tabla3239[[#This Row],[SALIDAS]]</f>
        <v>1</v>
      </c>
      <c r="M640" s="2">
        <v>297.95</v>
      </c>
      <c r="N640" s="2">
        <f>+Tabla3239[[#This Row],[BALANCE INICIAL]]*Tabla3239[[#This Row],[PRECIO]]</f>
        <v>297.95</v>
      </c>
      <c r="O640" s="2">
        <f>+Tabla3239[[#This Row],[ENTRADAS]]*Tabla3239[[#This Row],[PRECIO]]</f>
        <v>0</v>
      </c>
      <c r="P640" s="2">
        <f>+Tabla3239[[#This Row],[SALIDAS]]*Tabla3239[[#This Row],[PRECIO]]</f>
        <v>0</v>
      </c>
      <c r="Q640" s="2">
        <f>+Tabla3239[[#This Row],[BALANCE INICIAL2]]+Tabla3239[[#This Row],[ENTRADAS3]]-Tabla3239[[#This Row],[SALIDAS4]]</f>
        <v>297.95</v>
      </c>
    </row>
    <row r="641" spans="1:17">
      <c r="A641" s="9" t="s">
        <v>29</v>
      </c>
      <c r="B641" s="47" t="s">
        <v>878</v>
      </c>
      <c r="C641" s="50" t="s">
        <v>102</v>
      </c>
      <c r="D641" t="s">
        <v>1558</v>
      </c>
      <c r="F641" s="55" t="s">
        <v>1345</v>
      </c>
      <c r="G641" s="55"/>
      <c r="H641" s="9" t="s">
        <v>865</v>
      </c>
      <c r="I641">
        <v>6</v>
      </c>
      <c r="J641">
        <v>0</v>
      </c>
      <c r="K641" s="34">
        <v>0</v>
      </c>
      <c r="L641">
        <f>+Tabla3239[[#This Row],[BALANCE INICIAL]]+Tabla3239[[#This Row],[ENTRADAS]]-Tabla3239[[#This Row],[SALIDAS]]</f>
        <v>6</v>
      </c>
      <c r="M641" s="2">
        <v>312</v>
      </c>
      <c r="N641" s="2">
        <f>+Tabla3239[[#This Row],[BALANCE INICIAL]]*Tabla3239[[#This Row],[PRECIO]]</f>
        <v>1872</v>
      </c>
      <c r="O641" s="2">
        <f>+Tabla3239[[#This Row],[ENTRADAS]]*Tabla3239[[#This Row],[PRECIO]]</f>
        <v>0</v>
      </c>
      <c r="P641" s="2">
        <f>+Tabla3239[[#This Row],[SALIDAS]]*Tabla3239[[#This Row],[PRECIO]]</f>
        <v>0</v>
      </c>
      <c r="Q641" s="2">
        <f>+Tabla3239[[#This Row],[BALANCE INICIAL2]]+Tabla3239[[#This Row],[ENTRADAS3]]-Tabla3239[[#This Row],[SALIDAS4]]</f>
        <v>1872</v>
      </c>
    </row>
    <row r="642" spans="1:17">
      <c r="A642" s="9" t="s">
        <v>29</v>
      </c>
      <c r="B642" s="47" t="s">
        <v>878</v>
      </c>
      <c r="C642" s="50" t="s">
        <v>102</v>
      </c>
      <c r="D642" t="s">
        <v>626</v>
      </c>
      <c r="F642" s="55" t="s">
        <v>1345</v>
      </c>
      <c r="G642" s="55"/>
      <c r="H642" s="9" t="s">
        <v>865</v>
      </c>
      <c r="I642">
        <v>1</v>
      </c>
      <c r="J642">
        <v>0</v>
      </c>
      <c r="K642" s="34">
        <v>0</v>
      </c>
      <c r="L642">
        <f>+Tabla3239[[#This Row],[BALANCE INICIAL]]+Tabla3239[[#This Row],[ENTRADAS]]-Tabla3239[[#This Row],[SALIDAS]]</f>
        <v>1</v>
      </c>
      <c r="M642" s="2">
        <v>275</v>
      </c>
      <c r="N642" s="2">
        <f>+Tabla3239[[#This Row],[BALANCE INICIAL]]*Tabla3239[[#This Row],[PRECIO]]</f>
        <v>275</v>
      </c>
      <c r="O642" s="2">
        <f>+Tabla3239[[#This Row],[ENTRADAS]]*Tabla3239[[#This Row],[PRECIO]]</f>
        <v>0</v>
      </c>
      <c r="P642" s="2">
        <f>+Tabla3239[[#This Row],[SALIDAS]]*Tabla3239[[#This Row],[PRECIO]]</f>
        <v>0</v>
      </c>
      <c r="Q642" s="2">
        <f>+Tabla3239[[#This Row],[BALANCE INICIAL2]]+Tabla3239[[#This Row],[ENTRADAS3]]-Tabla3239[[#This Row],[SALIDAS4]]</f>
        <v>275</v>
      </c>
    </row>
    <row r="643" spans="1:17">
      <c r="A643" s="9" t="s">
        <v>29</v>
      </c>
      <c r="B643" s="47" t="s">
        <v>878</v>
      </c>
      <c r="C643" s="50" t="s">
        <v>102</v>
      </c>
      <c r="D643" t="s">
        <v>627</v>
      </c>
      <c r="F643" s="55" t="s">
        <v>1345</v>
      </c>
      <c r="G643" s="55"/>
      <c r="H643" s="9" t="s">
        <v>865</v>
      </c>
      <c r="I643">
        <v>4</v>
      </c>
      <c r="J643">
        <v>0</v>
      </c>
      <c r="K643" s="34">
        <v>0</v>
      </c>
      <c r="L643">
        <f>+Tabla3239[[#This Row],[BALANCE INICIAL]]+Tabla3239[[#This Row],[ENTRADAS]]-Tabla3239[[#This Row],[SALIDAS]]</f>
        <v>4</v>
      </c>
      <c r="M643" s="2">
        <v>277</v>
      </c>
      <c r="N643" s="2">
        <f>+Tabla3239[[#This Row],[BALANCE INICIAL]]*Tabla3239[[#This Row],[PRECIO]]</f>
        <v>1108</v>
      </c>
      <c r="O643" s="2">
        <f>+Tabla3239[[#This Row],[ENTRADAS]]*Tabla3239[[#This Row],[PRECIO]]</f>
        <v>0</v>
      </c>
      <c r="P643" s="2">
        <f>+Tabla3239[[#This Row],[SALIDAS]]*Tabla3239[[#This Row],[PRECIO]]</f>
        <v>0</v>
      </c>
      <c r="Q643" s="2">
        <f>+Tabla3239[[#This Row],[BALANCE INICIAL2]]+Tabla3239[[#This Row],[ENTRADAS3]]-Tabla3239[[#This Row],[SALIDAS4]]</f>
        <v>1108</v>
      </c>
    </row>
    <row r="644" spans="1:17">
      <c r="A644" s="9" t="s">
        <v>29</v>
      </c>
      <c r="B644" s="47" t="s">
        <v>878</v>
      </c>
      <c r="C644" s="50" t="s">
        <v>102</v>
      </c>
      <c r="D644" t="s">
        <v>628</v>
      </c>
      <c r="F644" s="55" t="s">
        <v>1345</v>
      </c>
      <c r="G644" s="55"/>
      <c r="H644" s="9" t="s">
        <v>865</v>
      </c>
      <c r="I644">
        <v>3</v>
      </c>
      <c r="J644">
        <v>0</v>
      </c>
      <c r="K644" s="34">
        <v>0</v>
      </c>
      <c r="L644">
        <f>+Tabla3239[[#This Row],[BALANCE INICIAL]]+Tabla3239[[#This Row],[ENTRADAS]]-Tabla3239[[#This Row],[SALIDAS]]</f>
        <v>3</v>
      </c>
      <c r="M644" s="2">
        <v>200</v>
      </c>
      <c r="N644" s="2">
        <f>+Tabla3239[[#This Row],[BALANCE INICIAL]]*Tabla3239[[#This Row],[PRECIO]]</f>
        <v>600</v>
      </c>
      <c r="O644" s="2">
        <f>+Tabla3239[[#This Row],[ENTRADAS]]*Tabla3239[[#This Row],[PRECIO]]</f>
        <v>0</v>
      </c>
      <c r="P644" s="2">
        <f>+Tabla3239[[#This Row],[SALIDAS]]*Tabla3239[[#This Row],[PRECIO]]</f>
        <v>0</v>
      </c>
      <c r="Q644" s="2">
        <f>+Tabla3239[[#This Row],[BALANCE INICIAL2]]+Tabla3239[[#This Row],[ENTRADAS3]]-Tabla3239[[#This Row],[SALIDAS4]]</f>
        <v>600</v>
      </c>
    </row>
    <row r="645" spans="1:17">
      <c r="A645" s="9" t="s">
        <v>29</v>
      </c>
      <c r="B645" s="47" t="s">
        <v>878</v>
      </c>
      <c r="C645" s="50" t="s">
        <v>102</v>
      </c>
      <c r="D645" t="s">
        <v>1568</v>
      </c>
      <c r="F645" s="55" t="s">
        <v>1345</v>
      </c>
      <c r="G645" s="55"/>
      <c r="H645" s="9" t="s">
        <v>865</v>
      </c>
      <c r="I645">
        <v>1</v>
      </c>
      <c r="J645">
        <v>0</v>
      </c>
      <c r="K645" s="34">
        <v>0</v>
      </c>
      <c r="L645">
        <f>+Tabla3239[[#This Row],[BALANCE INICIAL]]+Tabla3239[[#This Row],[ENTRADAS]]-Tabla3239[[#This Row],[SALIDAS]]</f>
        <v>1</v>
      </c>
      <c r="M645" s="2">
        <v>175</v>
      </c>
      <c r="N645" s="2">
        <f>+Tabla3239[[#This Row],[BALANCE INICIAL]]*Tabla3239[[#This Row],[PRECIO]]</f>
        <v>175</v>
      </c>
      <c r="O645" s="2">
        <f>+Tabla3239[[#This Row],[ENTRADAS]]*Tabla3239[[#This Row],[PRECIO]]</f>
        <v>0</v>
      </c>
      <c r="P645" s="2">
        <f>+Tabla3239[[#This Row],[SALIDAS]]*Tabla3239[[#This Row],[PRECIO]]</f>
        <v>0</v>
      </c>
      <c r="Q645" s="2">
        <f>+Tabla3239[[#This Row],[BALANCE INICIAL2]]+Tabla3239[[#This Row],[ENTRADAS3]]-Tabla3239[[#This Row],[SALIDAS4]]</f>
        <v>175</v>
      </c>
    </row>
    <row r="646" spans="1:17">
      <c r="A646" s="9" t="s">
        <v>29</v>
      </c>
      <c r="B646" s="47" t="s">
        <v>878</v>
      </c>
      <c r="C646" s="50" t="s">
        <v>102</v>
      </c>
      <c r="D646" t="s">
        <v>1569</v>
      </c>
      <c r="F646" s="55" t="s">
        <v>1345</v>
      </c>
      <c r="G646" s="55"/>
      <c r="H646" s="9" t="s">
        <v>865</v>
      </c>
      <c r="I646">
        <v>1</v>
      </c>
      <c r="J646">
        <v>0</v>
      </c>
      <c r="K646" s="34">
        <v>0</v>
      </c>
      <c r="L646">
        <f>+Tabla3239[[#This Row],[BALANCE INICIAL]]+Tabla3239[[#This Row],[ENTRADAS]]-Tabla3239[[#This Row],[SALIDAS]]</f>
        <v>1</v>
      </c>
      <c r="M646" s="2">
        <v>95</v>
      </c>
      <c r="N646" s="2">
        <f>+Tabla3239[[#This Row],[BALANCE INICIAL]]*Tabla3239[[#This Row],[PRECIO]]</f>
        <v>95</v>
      </c>
      <c r="O646" s="2">
        <f>+Tabla3239[[#This Row],[ENTRADAS]]*Tabla3239[[#This Row],[PRECIO]]</f>
        <v>0</v>
      </c>
      <c r="P646" s="2">
        <f>+Tabla3239[[#This Row],[SALIDAS]]*Tabla3239[[#This Row],[PRECIO]]</f>
        <v>0</v>
      </c>
      <c r="Q646" s="2">
        <f>+Tabla3239[[#This Row],[BALANCE INICIAL2]]+Tabla3239[[#This Row],[ENTRADAS3]]-Tabla3239[[#This Row],[SALIDAS4]]</f>
        <v>95</v>
      </c>
    </row>
    <row r="647" spans="1:17">
      <c r="A647" s="39" t="s">
        <v>59</v>
      </c>
      <c r="B647" s="40" t="s">
        <v>880</v>
      </c>
      <c r="C647" s="52" t="s">
        <v>107</v>
      </c>
      <c r="D647" t="s">
        <v>787</v>
      </c>
      <c r="F647" s="55" t="s">
        <v>1345</v>
      </c>
      <c r="G647" s="55"/>
      <c r="H647" s="9" t="s">
        <v>820</v>
      </c>
      <c r="I647">
        <v>5</v>
      </c>
      <c r="J647">
        <v>0</v>
      </c>
      <c r="K647" s="34">
        <v>0</v>
      </c>
      <c r="L647">
        <f>+Tabla3239[[#This Row],[BALANCE INICIAL]]+Tabla3239[[#This Row],[ENTRADAS]]-Tabla3239[[#This Row],[SALIDAS]]</f>
        <v>5</v>
      </c>
      <c r="M647" s="2">
        <v>1300</v>
      </c>
      <c r="N647" s="2">
        <f>+Tabla3239[[#This Row],[BALANCE INICIAL]]*Tabla3239[[#This Row],[PRECIO]]</f>
        <v>6500</v>
      </c>
      <c r="O647" s="2">
        <f>+Tabla3239[[#This Row],[ENTRADAS]]*Tabla3239[[#This Row],[PRECIO]]</f>
        <v>0</v>
      </c>
      <c r="P647" s="2">
        <f>+Tabla3239[[#This Row],[SALIDAS]]*Tabla3239[[#This Row],[PRECIO]]</f>
        <v>0</v>
      </c>
      <c r="Q647" s="2">
        <f>+Tabla3239[[#This Row],[BALANCE INICIAL2]]+Tabla3239[[#This Row],[ENTRADAS3]]-Tabla3239[[#This Row],[SALIDAS4]]</f>
        <v>6500</v>
      </c>
    </row>
    <row r="648" spans="1:17">
      <c r="A648" s="39" t="s">
        <v>59</v>
      </c>
      <c r="B648" s="40" t="s">
        <v>880</v>
      </c>
      <c r="C648" s="52" t="s">
        <v>107</v>
      </c>
      <c r="D648" t="s">
        <v>788</v>
      </c>
      <c r="F648" s="55" t="s">
        <v>1345</v>
      </c>
      <c r="G648" s="55"/>
      <c r="H648" s="9" t="s">
        <v>820</v>
      </c>
      <c r="I648">
        <v>9</v>
      </c>
      <c r="J648">
        <v>0</v>
      </c>
      <c r="K648" s="34">
        <v>0</v>
      </c>
      <c r="L648">
        <f>+Tabla3239[[#This Row],[BALANCE INICIAL]]+Tabla3239[[#This Row],[ENTRADAS]]-Tabla3239[[#This Row],[SALIDAS]]</f>
        <v>9</v>
      </c>
      <c r="M648" s="2">
        <v>1050</v>
      </c>
      <c r="N648" s="2">
        <f>+Tabla3239[[#This Row],[BALANCE INICIAL]]*Tabla3239[[#This Row],[PRECIO]]</f>
        <v>9450</v>
      </c>
      <c r="O648" s="2">
        <f>+Tabla3239[[#This Row],[ENTRADAS]]*Tabla3239[[#This Row],[PRECIO]]</f>
        <v>0</v>
      </c>
      <c r="P648" s="2">
        <f>+Tabla3239[[#This Row],[SALIDAS]]*Tabla3239[[#This Row],[PRECIO]]</f>
        <v>0</v>
      </c>
      <c r="Q648" s="2">
        <f>+Tabla3239[[#This Row],[BALANCE INICIAL2]]+Tabla3239[[#This Row],[ENTRADAS3]]-Tabla3239[[#This Row],[SALIDAS4]]</f>
        <v>9450</v>
      </c>
    </row>
    <row r="649" spans="1:17">
      <c r="A649" s="39" t="s">
        <v>27</v>
      </c>
      <c r="B649" s="40" t="s">
        <v>889</v>
      </c>
      <c r="C649" s="52" t="s">
        <v>1139</v>
      </c>
      <c r="D649" t="s">
        <v>1204</v>
      </c>
      <c r="F649" s="55" t="s">
        <v>1345</v>
      </c>
      <c r="G649" s="55"/>
      <c r="H649" s="9" t="s">
        <v>820</v>
      </c>
      <c r="I649">
        <v>3</v>
      </c>
      <c r="J649">
        <v>0</v>
      </c>
      <c r="K649" s="34">
        <v>0</v>
      </c>
      <c r="L649">
        <f>+Tabla3239[[#This Row],[BALANCE INICIAL]]+Tabla3239[[#This Row],[ENTRADAS]]-Tabla3239[[#This Row],[SALIDAS]]</f>
        <v>3</v>
      </c>
      <c r="M649" s="2">
        <v>1725</v>
      </c>
      <c r="N649" s="2">
        <f>+Tabla3239[[#This Row],[BALANCE INICIAL]]*Tabla3239[[#This Row],[PRECIO]]</f>
        <v>5175</v>
      </c>
      <c r="O649" s="2">
        <f>+Tabla3239[[#This Row],[ENTRADAS]]*Tabla3239[[#This Row],[PRECIO]]</f>
        <v>0</v>
      </c>
      <c r="P649" s="2">
        <f>+Tabla3239[[#This Row],[SALIDAS]]*Tabla3239[[#This Row],[PRECIO]]</f>
        <v>0</v>
      </c>
      <c r="Q649" s="2">
        <f>+Tabla3239[[#This Row],[BALANCE INICIAL2]]+Tabla3239[[#This Row],[ENTRADAS3]]-Tabla3239[[#This Row],[SALIDAS4]]</f>
        <v>5175</v>
      </c>
    </row>
    <row r="650" spans="1:17">
      <c r="A650" s="39" t="s">
        <v>27</v>
      </c>
      <c r="B650" s="40" t="s">
        <v>889</v>
      </c>
      <c r="C650" s="52" t="s">
        <v>1139</v>
      </c>
      <c r="D650" t="s">
        <v>1205</v>
      </c>
      <c r="F650" s="55" t="s">
        <v>1345</v>
      </c>
      <c r="G650" s="55"/>
      <c r="H650" s="9" t="s">
        <v>820</v>
      </c>
      <c r="I650">
        <v>16</v>
      </c>
      <c r="J650">
        <v>0</v>
      </c>
      <c r="K650" s="34">
        <v>0</v>
      </c>
      <c r="L650">
        <f>+Tabla3239[[#This Row],[BALANCE INICIAL]]+Tabla3239[[#This Row],[ENTRADAS]]-Tabla3239[[#This Row],[SALIDAS]]</f>
        <v>16</v>
      </c>
      <c r="M650" s="2">
        <v>441</v>
      </c>
      <c r="N650" s="2">
        <f>+Tabla3239[[#This Row],[BALANCE INICIAL]]*Tabla3239[[#This Row],[PRECIO]]</f>
        <v>7056</v>
      </c>
      <c r="O650" s="2">
        <f>+Tabla3239[[#This Row],[ENTRADAS]]*Tabla3239[[#This Row],[PRECIO]]</f>
        <v>0</v>
      </c>
      <c r="P650" s="2">
        <f>+Tabla3239[[#This Row],[SALIDAS]]*Tabla3239[[#This Row],[PRECIO]]</f>
        <v>0</v>
      </c>
      <c r="Q650" s="2">
        <f>+Tabla3239[[#This Row],[BALANCE INICIAL2]]+Tabla3239[[#This Row],[ENTRADAS3]]-Tabla3239[[#This Row],[SALIDAS4]]</f>
        <v>7056</v>
      </c>
    </row>
    <row r="651" spans="1:17" ht="15.75" customHeight="1">
      <c r="A651" s="39" t="s">
        <v>28</v>
      </c>
      <c r="B651" s="40" t="s">
        <v>884</v>
      </c>
      <c r="C651" s="52" t="s">
        <v>74</v>
      </c>
      <c r="D651" t="s">
        <v>311</v>
      </c>
      <c r="F651" s="55" t="s">
        <v>1345</v>
      </c>
      <c r="G651" s="55"/>
      <c r="H651" s="9" t="s">
        <v>834</v>
      </c>
      <c r="I651">
        <v>90</v>
      </c>
      <c r="J651">
        <v>0</v>
      </c>
      <c r="K651" s="34">
        <v>2</v>
      </c>
      <c r="L651">
        <f>+Tabla3239[[#This Row],[BALANCE INICIAL]]+Tabla3239[[#This Row],[ENTRADAS]]-Tabla3239[[#This Row],[SALIDAS]]</f>
        <v>88</v>
      </c>
      <c r="M651" s="2">
        <v>19.5</v>
      </c>
      <c r="N651" s="2">
        <f>+Tabla3239[[#This Row],[BALANCE INICIAL]]*Tabla3239[[#This Row],[PRECIO]]</f>
        <v>1755</v>
      </c>
      <c r="O651" s="2">
        <f>+Tabla3239[[#This Row],[ENTRADAS]]*Tabla3239[[#This Row],[PRECIO]]</f>
        <v>0</v>
      </c>
      <c r="P651" s="2">
        <f>+Tabla3239[[#This Row],[SALIDAS]]*Tabla3239[[#This Row],[PRECIO]]</f>
        <v>39</v>
      </c>
      <c r="Q651" s="2">
        <f>+Tabla3239[[#This Row],[BALANCE INICIAL2]]+Tabla3239[[#This Row],[ENTRADAS3]]-Tabla3239[[#This Row],[SALIDAS4]]</f>
        <v>1716</v>
      </c>
    </row>
    <row r="652" spans="1:17" ht="16.5" customHeight="1">
      <c r="A652" s="39" t="s">
        <v>56</v>
      </c>
      <c r="B652" s="40" t="s">
        <v>890</v>
      </c>
      <c r="C652" s="52" t="s">
        <v>105</v>
      </c>
      <c r="D652" t="s">
        <v>528</v>
      </c>
      <c r="F652" s="55" t="s">
        <v>1345</v>
      </c>
      <c r="G652" s="55"/>
      <c r="H652" s="9" t="s">
        <v>834</v>
      </c>
      <c r="I652">
        <v>0</v>
      </c>
      <c r="J652">
        <v>0</v>
      </c>
      <c r="K652" s="34">
        <v>0</v>
      </c>
      <c r="L652">
        <f>+Tabla3239[[#This Row],[BALANCE INICIAL]]+Tabla3239[[#This Row],[ENTRADAS]]-Tabla3239[[#This Row],[SALIDAS]]</f>
        <v>0</v>
      </c>
      <c r="M652" s="2">
        <v>110</v>
      </c>
      <c r="N652" s="2">
        <f>+Tabla3239[[#This Row],[BALANCE INICIAL]]*Tabla3239[[#This Row],[PRECIO]]</f>
        <v>0</v>
      </c>
      <c r="O652" s="2">
        <f>+Tabla3239[[#This Row],[ENTRADAS]]*Tabla3239[[#This Row],[PRECIO]]</f>
        <v>0</v>
      </c>
      <c r="P652" s="2">
        <f>+Tabla3239[[#This Row],[SALIDAS]]*Tabla3239[[#This Row],[PRECIO]]</f>
        <v>0</v>
      </c>
      <c r="Q652" s="2">
        <f>+Tabla3239[[#This Row],[BALANCE INICIAL2]]+Tabla3239[[#This Row],[ENTRADAS3]]-Tabla3239[[#This Row],[SALIDAS4]]</f>
        <v>0</v>
      </c>
    </row>
    <row r="653" spans="1:17">
      <c r="A653" s="39" t="s">
        <v>59</v>
      </c>
      <c r="B653" s="40" t="s">
        <v>880</v>
      </c>
      <c r="C653" s="52" t="s">
        <v>107</v>
      </c>
      <c r="D653" t="s">
        <v>789</v>
      </c>
      <c r="F653" s="55" t="s">
        <v>1345</v>
      </c>
      <c r="G653" s="55"/>
      <c r="H653" s="9" t="s">
        <v>873</v>
      </c>
      <c r="I653">
        <v>168</v>
      </c>
      <c r="J653">
        <v>0</v>
      </c>
      <c r="K653" s="34">
        <v>1</v>
      </c>
      <c r="L653">
        <f>+Tabla3239[[#This Row],[BALANCE INICIAL]]+Tabla3239[[#This Row],[ENTRADAS]]-Tabla3239[[#This Row],[SALIDAS]]</f>
        <v>167</v>
      </c>
      <c r="M653" s="2">
        <v>565</v>
      </c>
      <c r="N653" s="2">
        <f>+Tabla3239[[#This Row],[BALANCE INICIAL]]*Tabla3239[[#This Row],[PRECIO]]</f>
        <v>94920</v>
      </c>
      <c r="O653" s="2">
        <f>+Tabla3239[[#This Row],[ENTRADAS]]*Tabla3239[[#This Row],[PRECIO]]</f>
        <v>0</v>
      </c>
      <c r="P653" s="2">
        <f>+Tabla3239[[#This Row],[SALIDAS]]*Tabla3239[[#This Row],[PRECIO]]</f>
        <v>565</v>
      </c>
      <c r="Q653" s="2">
        <f>+Tabla3239[[#This Row],[BALANCE INICIAL2]]+Tabla3239[[#This Row],[ENTRADAS3]]-Tabla3239[[#This Row],[SALIDAS4]]</f>
        <v>94355</v>
      </c>
    </row>
    <row r="654" spans="1:17" ht="15" customHeight="1">
      <c r="A654" s="39" t="s">
        <v>59</v>
      </c>
      <c r="B654" s="40" t="s">
        <v>880</v>
      </c>
      <c r="C654" s="52" t="s">
        <v>107</v>
      </c>
      <c r="D654" t="s">
        <v>790</v>
      </c>
      <c r="F654" s="55" t="s">
        <v>1345</v>
      </c>
      <c r="G654" s="55"/>
      <c r="H654" s="9" t="s">
        <v>873</v>
      </c>
      <c r="I654">
        <v>2</v>
      </c>
      <c r="J654">
        <v>0</v>
      </c>
      <c r="K654" s="34">
        <v>0</v>
      </c>
      <c r="L654">
        <f>+Tabla3239[[#This Row],[BALANCE INICIAL]]+Tabla3239[[#This Row],[ENTRADAS]]-Tabla3239[[#This Row],[SALIDAS]]</f>
        <v>2</v>
      </c>
      <c r="M654" s="2">
        <v>900</v>
      </c>
      <c r="N654" s="2">
        <f>+Tabla3239[[#This Row],[BALANCE INICIAL]]*Tabla3239[[#This Row],[PRECIO]]</f>
        <v>1800</v>
      </c>
      <c r="O654" s="2">
        <f>+Tabla3239[[#This Row],[ENTRADAS]]*Tabla3239[[#This Row],[PRECIO]]</f>
        <v>0</v>
      </c>
      <c r="P654" s="2">
        <f>+Tabla3239[[#This Row],[SALIDAS]]*Tabla3239[[#This Row],[PRECIO]]</f>
        <v>0</v>
      </c>
      <c r="Q654" s="2">
        <f>+Tabla3239[[#This Row],[BALANCE INICIAL2]]+Tabla3239[[#This Row],[ENTRADAS3]]-Tabla3239[[#This Row],[SALIDAS4]]</f>
        <v>1800</v>
      </c>
    </row>
    <row r="655" spans="1:17" ht="13.5" customHeight="1">
      <c r="A655" s="39" t="s">
        <v>59</v>
      </c>
      <c r="B655" s="40" t="s">
        <v>880</v>
      </c>
      <c r="C655" s="52" t="s">
        <v>107</v>
      </c>
      <c r="D655" t="s">
        <v>791</v>
      </c>
      <c r="F655" s="55" t="s">
        <v>1345</v>
      </c>
      <c r="G655" s="55"/>
      <c r="H655" s="9" t="s">
        <v>873</v>
      </c>
      <c r="I655">
        <v>2</v>
      </c>
      <c r="J655">
        <v>0</v>
      </c>
      <c r="K655" s="34">
        <v>0</v>
      </c>
      <c r="L655">
        <f>+Tabla3239[[#This Row],[BALANCE INICIAL]]+Tabla3239[[#This Row],[ENTRADAS]]-Tabla3239[[#This Row],[SALIDAS]]</f>
        <v>2</v>
      </c>
      <c r="M655" s="2">
        <v>1190</v>
      </c>
      <c r="N655" s="2">
        <f>+Tabla3239[[#This Row],[BALANCE INICIAL]]*Tabla3239[[#This Row],[PRECIO]]</f>
        <v>2380</v>
      </c>
      <c r="O655" s="2">
        <f>+Tabla3239[[#This Row],[ENTRADAS]]*Tabla3239[[#This Row],[PRECIO]]</f>
        <v>0</v>
      </c>
      <c r="P655" s="2">
        <f>+Tabla3239[[#This Row],[SALIDAS]]*Tabla3239[[#This Row],[PRECIO]]</f>
        <v>0</v>
      </c>
      <c r="Q655" s="2">
        <f>+Tabla3239[[#This Row],[BALANCE INICIAL2]]+Tabla3239[[#This Row],[ENTRADAS3]]-Tabla3239[[#This Row],[SALIDAS4]]</f>
        <v>2380</v>
      </c>
    </row>
    <row r="656" spans="1:17">
      <c r="A656" s="39" t="s">
        <v>59</v>
      </c>
      <c r="B656" s="40" t="s">
        <v>880</v>
      </c>
      <c r="C656" s="52" t="s">
        <v>107</v>
      </c>
      <c r="D656" t="s">
        <v>792</v>
      </c>
      <c r="F656" s="55" t="s">
        <v>1345</v>
      </c>
      <c r="G656" s="55"/>
      <c r="H656" s="9" t="s">
        <v>873</v>
      </c>
      <c r="I656">
        <v>3</v>
      </c>
      <c r="J656">
        <v>0</v>
      </c>
      <c r="K656" s="34">
        <v>0</v>
      </c>
      <c r="L656">
        <f>+Tabla3239[[#This Row],[BALANCE INICIAL]]+Tabla3239[[#This Row],[ENTRADAS]]-Tabla3239[[#This Row],[SALIDAS]]</f>
        <v>3</v>
      </c>
      <c r="M656" s="2">
        <v>800</v>
      </c>
      <c r="N656" s="2">
        <f>+Tabla3239[[#This Row],[BALANCE INICIAL]]*Tabla3239[[#This Row],[PRECIO]]</f>
        <v>2400</v>
      </c>
      <c r="O656" s="2">
        <f>+Tabla3239[[#This Row],[ENTRADAS]]*Tabla3239[[#This Row],[PRECIO]]</f>
        <v>0</v>
      </c>
      <c r="P656" s="2">
        <f>+Tabla3239[[#This Row],[SALIDAS]]*Tabla3239[[#This Row],[PRECIO]]</f>
        <v>0</v>
      </c>
      <c r="Q656" s="2">
        <f>+Tabla3239[[#This Row],[BALANCE INICIAL2]]+Tabla3239[[#This Row],[ENTRADAS3]]-Tabla3239[[#This Row],[SALIDAS4]]</f>
        <v>2400</v>
      </c>
    </row>
    <row r="657" spans="1:17">
      <c r="A657" s="39" t="s">
        <v>59</v>
      </c>
      <c r="B657" s="40" t="s">
        <v>880</v>
      </c>
      <c r="C657" s="52" t="s">
        <v>107</v>
      </c>
      <c r="D657" t="s">
        <v>793</v>
      </c>
      <c r="F657" s="55" t="s">
        <v>1345</v>
      </c>
      <c r="G657" s="55"/>
      <c r="H657" s="9" t="s">
        <v>873</v>
      </c>
      <c r="I657">
        <v>1</v>
      </c>
      <c r="J657">
        <v>0</v>
      </c>
      <c r="K657" s="34">
        <v>0</v>
      </c>
      <c r="L657">
        <f>+Tabla3239[[#This Row],[BALANCE INICIAL]]+Tabla3239[[#This Row],[ENTRADAS]]-Tabla3239[[#This Row],[SALIDAS]]</f>
        <v>1</v>
      </c>
      <c r="M657" s="2">
        <v>737</v>
      </c>
      <c r="N657" s="2">
        <f>+Tabla3239[[#This Row],[BALANCE INICIAL]]*Tabla3239[[#This Row],[PRECIO]]</f>
        <v>737</v>
      </c>
      <c r="O657" s="2">
        <f>+Tabla3239[[#This Row],[ENTRADAS]]*Tabla3239[[#This Row],[PRECIO]]</f>
        <v>0</v>
      </c>
      <c r="P657" s="2">
        <f>+Tabla3239[[#This Row],[SALIDAS]]*Tabla3239[[#This Row],[PRECIO]]</f>
        <v>0</v>
      </c>
      <c r="Q657" s="2">
        <f>+Tabla3239[[#This Row],[BALANCE INICIAL2]]+Tabla3239[[#This Row],[ENTRADAS3]]-Tabla3239[[#This Row],[SALIDAS4]]</f>
        <v>737</v>
      </c>
    </row>
    <row r="658" spans="1:17">
      <c r="A658" s="39" t="s">
        <v>59</v>
      </c>
      <c r="B658" s="40" t="s">
        <v>880</v>
      </c>
      <c r="C658" s="52" t="s">
        <v>107</v>
      </c>
      <c r="D658" t="s">
        <v>794</v>
      </c>
      <c r="F658" s="55" t="s">
        <v>1345</v>
      </c>
      <c r="G658" s="55"/>
      <c r="H658" s="9" t="s">
        <v>873</v>
      </c>
      <c r="I658">
        <v>1</v>
      </c>
      <c r="J658">
        <v>0</v>
      </c>
      <c r="K658" s="34">
        <v>0</v>
      </c>
      <c r="L658">
        <f>+Tabla3239[[#This Row],[BALANCE INICIAL]]+Tabla3239[[#This Row],[ENTRADAS]]-Tabla3239[[#This Row],[SALIDAS]]</f>
        <v>1</v>
      </c>
      <c r="M658" s="2">
        <v>715</v>
      </c>
      <c r="N658" s="2">
        <f>+Tabla3239[[#This Row],[BALANCE INICIAL]]*Tabla3239[[#This Row],[PRECIO]]</f>
        <v>715</v>
      </c>
      <c r="O658" s="2">
        <f>+Tabla3239[[#This Row],[ENTRADAS]]*Tabla3239[[#This Row],[PRECIO]]</f>
        <v>0</v>
      </c>
      <c r="P658" s="2">
        <f>+Tabla3239[[#This Row],[SALIDAS]]*Tabla3239[[#This Row],[PRECIO]]</f>
        <v>0</v>
      </c>
      <c r="Q658" s="2">
        <f>+Tabla3239[[#This Row],[BALANCE INICIAL2]]+Tabla3239[[#This Row],[ENTRADAS3]]-Tabla3239[[#This Row],[SALIDAS4]]</f>
        <v>715</v>
      </c>
    </row>
    <row r="659" spans="1:17">
      <c r="A659" s="39" t="s">
        <v>59</v>
      </c>
      <c r="B659" s="40" t="s">
        <v>880</v>
      </c>
      <c r="C659" s="52" t="s">
        <v>107</v>
      </c>
      <c r="D659" t="s">
        <v>795</v>
      </c>
      <c r="F659" s="55" t="s">
        <v>1345</v>
      </c>
      <c r="G659" s="55"/>
      <c r="H659" s="9" t="s">
        <v>873</v>
      </c>
      <c r="I659">
        <v>3</v>
      </c>
      <c r="J659">
        <v>0</v>
      </c>
      <c r="K659" s="34">
        <v>0</v>
      </c>
      <c r="L659">
        <f>+Tabla3239[[#This Row],[BALANCE INICIAL]]+Tabla3239[[#This Row],[ENTRADAS]]-Tabla3239[[#This Row],[SALIDAS]]</f>
        <v>3</v>
      </c>
      <c r="M659" s="2">
        <v>740</v>
      </c>
      <c r="N659" s="2">
        <f>+Tabla3239[[#This Row],[BALANCE INICIAL]]*Tabla3239[[#This Row],[PRECIO]]</f>
        <v>2220</v>
      </c>
      <c r="O659" s="2">
        <f>+Tabla3239[[#This Row],[ENTRADAS]]*Tabla3239[[#This Row],[PRECIO]]</f>
        <v>0</v>
      </c>
      <c r="P659" s="2">
        <f>+Tabla3239[[#This Row],[SALIDAS]]*Tabla3239[[#This Row],[PRECIO]]</f>
        <v>0</v>
      </c>
      <c r="Q659" s="2">
        <f>+Tabla3239[[#This Row],[BALANCE INICIAL2]]+Tabla3239[[#This Row],[ENTRADAS3]]-Tabla3239[[#This Row],[SALIDAS4]]</f>
        <v>2220</v>
      </c>
    </row>
    <row r="660" spans="1:17">
      <c r="A660" s="39" t="s">
        <v>59</v>
      </c>
      <c r="B660" s="40" t="s">
        <v>880</v>
      </c>
      <c r="C660" s="52" t="s">
        <v>107</v>
      </c>
      <c r="D660" t="s">
        <v>796</v>
      </c>
      <c r="F660" s="55" t="s">
        <v>1345</v>
      </c>
      <c r="G660" s="55"/>
      <c r="H660" s="9" t="s">
        <v>873</v>
      </c>
      <c r="I660">
        <v>1</v>
      </c>
      <c r="J660">
        <v>0</v>
      </c>
      <c r="K660" s="34">
        <v>0</v>
      </c>
      <c r="L660">
        <f>+Tabla3239[[#This Row],[BALANCE INICIAL]]+Tabla3239[[#This Row],[ENTRADAS]]-Tabla3239[[#This Row],[SALIDAS]]</f>
        <v>1</v>
      </c>
      <c r="M660" s="2">
        <v>725</v>
      </c>
      <c r="N660" s="2">
        <f>+Tabla3239[[#This Row],[BALANCE INICIAL]]*Tabla3239[[#This Row],[PRECIO]]</f>
        <v>725</v>
      </c>
      <c r="O660" s="2">
        <f>+Tabla3239[[#This Row],[ENTRADAS]]*Tabla3239[[#This Row],[PRECIO]]</f>
        <v>0</v>
      </c>
      <c r="P660" s="2">
        <f>+Tabla3239[[#This Row],[SALIDAS]]*Tabla3239[[#This Row],[PRECIO]]</f>
        <v>0</v>
      </c>
      <c r="Q660" s="2">
        <f>+Tabla3239[[#This Row],[BALANCE INICIAL2]]+Tabla3239[[#This Row],[ENTRADAS3]]-Tabla3239[[#This Row],[SALIDAS4]]</f>
        <v>725</v>
      </c>
    </row>
    <row r="661" spans="1:17">
      <c r="A661" s="39" t="s">
        <v>59</v>
      </c>
      <c r="B661" s="40" t="s">
        <v>880</v>
      </c>
      <c r="C661" s="52" t="s">
        <v>107</v>
      </c>
      <c r="D661" t="s">
        <v>797</v>
      </c>
      <c r="F661" s="55" t="s">
        <v>1345</v>
      </c>
      <c r="G661" s="55"/>
      <c r="H661" s="9" t="s">
        <v>873</v>
      </c>
      <c r="I661">
        <v>1</v>
      </c>
      <c r="J661">
        <v>0</v>
      </c>
      <c r="K661" s="34">
        <v>0</v>
      </c>
      <c r="L661">
        <f>+Tabla3239[[#This Row],[BALANCE INICIAL]]+Tabla3239[[#This Row],[ENTRADAS]]-Tabla3239[[#This Row],[SALIDAS]]</f>
        <v>1</v>
      </c>
      <c r="M661" s="2">
        <v>700</v>
      </c>
      <c r="N661" s="2">
        <f>+Tabla3239[[#This Row],[BALANCE INICIAL]]*Tabla3239[[#This Row],[PRECIO]]</f>
        <v>700</v>
      </c>
      <c r="O661" s="2">
        <f>+Tabla3239[[#This Row],[ENTRADAS]]*Tabla3239[[#This Row],[PRECIO]]</f>
        <v>0</v>
      </c>
      <c r="P661" s="2">
        <f>+Tabla3239[[#This Row],[SALIDAS]]*Tabla3239[[#This Row],[PRECIO]]</f>
        <v>0</v>
      </c>
      <c r="Q661" s="2">
        <f>+Tabla3239[[#This Row],[BALANCE INICIAL2]]+Tabla3239[[#This Row],[ENTRADAS3]]-Tabla3239[[#This Row],[SALIDAS4]]</f>
        <v>700</v>
      </c>
    </row>
    <row r="662" spans="1:17">
      <c r="A662" s="39" t="s">
        <v>59</v>
      </c>
      <c r="B662" s="40" t="s">
        <v>880</v>
      </c>
      <c r="C662" s="52" t="s">
        <v>107</v>
      </c>
      <c r="D662" t="s">
        <v>798</v>
      </c>
      <c r="F662" s="55" t="s">
        <v>1345</v>
      </c>
      <c r="G662" s="55"/>
      <c r="H662" s="9" t="s">
        <v>873</v>
      </c>
      <c r="I662">
        <v>2</v>
      </c>
      <c r="J662">
        <v>0</v>
      </c>
      <c r="K662" s="34">
        <v>0</v>
      </c>
      <c r="L662">
        <f>+Tabla3239[[#This Row],[BALANCE INICIAL]]+Tabla3239[[#This Row],[ENTRADAS]]-Tabla3239[[#This Row],[SALIDAS]]</f>
        <v>2</v>
      </c>
      <c r="M662" s="2">
        <v>700</v>
      </c>
      <c r="N662" s="2">
        <f>+Tabla3239[[#This Row],[BALANCE INICIAL]]*Tabla3239[[#This Row],[PRECIO]]</f>
        <v>1400</v>
      </c>
      <c r="O662" s="2">
        <f>+Tabla3239[[#This Row],[ENTRADAS]]*Tabla3239[[#This Row],[PRECIO]]</f>
        <v>0</v>
      </c>
      <c r="P662" s="2">
        <f>+Tabla3239[[#This Row],[SALIDAS]]*Tabla3239[[#This Row],[PRECIO]]</f>
        <v>0</v>
      </c>
      <c r="Q662" s="2">
        <f>+Tabla3239[[#This Row],[BALANCE INICIAL2]]+Tabla3239[[#This Row],[ENTRADAS3]]-Tabla3239[[#This Row],[SALIDAS4]]</f>
        <v>1400</v>
      </c>
    </row>
    <row r="663" spans="1:17">
      <c r="A663" s="39" t="s">
        <v>59</v>
      </c>
      <c r="B663" s="40" t="s">
        <v>880</v>
      </c>
      <c r="C663" s="52" t="s">
        <v>107</v>
      </c>
      <c r="D663" t="s">
        <v>799</v>
      </c>
      <c r="F663" s="55" t="s">
        <v>1345</v>
      </c>
      <c r="G663" s="55"/>
      <c r="H663" s="9" t="s">
        <v>873</v>
      </c>
      <c r="I663">
        <v>2</v>
      </c>
      <c r="J663">
        <v>0</v>
      </c>
      <c r="K663" s="34">
        <v>0</v>
      </c>
      <c r="L663">
        <f>+Tabla3239[[#This Row],[BALANCE INICIAL]]+Tabla3239[[#This Row],[ENTRADAS]]-Tabla3239[[#This Row],[SALIDAS]]</f>
        <v>2</v>
      </c>
      <c r="M663" s="2">
        <v>395</v>
      </c>
      <c r="N663" s="2">
        <f>+Tabla3239[[#This Row],[BALANCE INICIAL]]*Tabla3239[[#This Row],[PRECIO]]</f>
        <v>790</v>
      </c>
      <c r="O663" s="2">
        <f>+Tabla3239[[#This Row],[ENTRADAS]]*Tabla3239[[#This Row],[PRECIO]]</f>
        <v>0</v>
      </c>
      <c r="P663" s="2">
        <f>+Tabla3239[[#This Row],[SALIDAS]]*Tabla3239[[#This Row],[PRECIO]]</f>
        <v>0</v>
      </c>
      <c r="Q663" s="2">
        <f>+Tabla3239[[#This Row],[BALANCE INICIAL2]]+Tabla3239[[#This Row],[ENTRADAS3]]-Tabla3239[[#This Row],[SALIDAS4]]</f>
        <v>790</v>
      </c>
    </row>
    <row r="664" spans="1:17">
      <c r="A664" s="39" t="s">
        <v>23</v>
      </c>
      <c r="B664" s="40" t="s">
        <v>881</v>
      </c>
      <c r="C664" s="52" t="s">
        <v>97</v>
      </c>
      <c r="D664" t="s">
        <v>1354</v>
      </c>
      <c r="F664" s="55" t="s">
        <v>1345</v>
      </c>
      <c r="G664" s="55"/>
      <c r="H664" s="9" t="s">
        <v>820</v>
      </c>
      <c r="I664">
        <v>2</v>
      </c>
      <c r="J664">
        <v>0</v>
      </c>
      <c r="K664" s="34">
        <v>0</v>
      </c>
      <c r="L664">
        <f>+Tabla3239[[#This Row],[BALANCE INICIAL]]+Tabla3239[[#This Row],[ENTRADAS]]-Tabla3239[[#This Row],[SALIDAS]]</f>
        <v>2</v>
      </c>
      <c r="M664" s="2">
        <v>1250</v>
      </c>
      <c r="N664" s="2">
        <f>+Tabla3239[[#This Row],[BALANCE INICIAL]]*Tabla3239[[#This Row],[PRECIO]]</f>
        <v>2500</v>
      </c>
      <c r="O664" s="2">
        <f>+Tabla3239[[#This Row],[ENTRADAS]]*Tabla3239[[#This Row],[PRECIO]]</f>
        <v>0</v>
      </c>
      <c r="P664" s="2">
        <f>+Tabla3239[[#This Row],[SALIDAS]]*Tabla3239[[#This Row],[PRECIO]]</f>
        <v>0</v>
      </c>
      <c r="Q664" s="2">
        <f>+Tabla3239[[#This Row],[BALANCE INICIAL2]]+Tabla3239[[#This Row],[ENTRADAS3]]-Tabla3239[[#This Row],[SALIDAS4]]</f>
        <v>2500</v>
      </c>
    </row>
    <row r="665" spans="1:17">
      <c r="A665" s="39" t="s">
        <v>43</v>
      </c>
      <c r="B665" s="40" t="s">
        <v>954</v>
      </c>
      <c r="C665" s="50" t="s">
        <v>89</v>
      </c>
      <c r="D665" t="s">
        <v>1045</v>
      </c>
      <c r="E665" t="s">
        <v>1048</v>
      </c>
      <c r="F665" s="55" t="s">
        <v>1345</v>
      </c>
      <c r="G665" s="55"/>
      <c r="H665" s="9" t="s">
        <v>825</v>
      </c>
      <c r="I665">
        <v>2</v>
      </c>
      <c r="J665">
        <v>0</v>
      </c>
      <c r="K665" s="34">
        <v>1</v>
      </c>
      <c r="L665">
        <f>+Tabla3239[[#This Row],[BALANCE INICIAL]]+Tabla3239[[#This Row],[ENTRADAS]]-Tabla3239[[#This Row],[SALIDAS]]</f>
        <v>1</v>
      </c>
      <c r="M665" s="2">
        <v>750</v>
      </c>
      <c r="N665" s="2">
        <f>+Tabla3239[[#This Row],[BALANCE INICIAL]]*Tabla3239[[#This Row],[PRECIO]]</f>
        <v>1500</v>
      </c>
      <c r="O665" s="2">
        <f>+Tabla3239[[#This Row],[ENTRADAS]]*Tabla3239[[#This Row],[PRECIO]]</f>
        <v>0</v>
      </c>
      <c r="P665" s="2">
        <f>+Tabla3239[[#This Row],[SALIDAS]]*Tabla3239[[#This Row],[PRECIO]]</f>
        <v>750</v>
      </c>
      <c r="Q665" s="2">
        <f>+Tabla3239[[#This Row],[BALANCE INICIAL2]]+Tabla3239[[#This Row],[ENTRADAS3]]-Tabla3239[[#This Row],[SALIDAS4]]</f>
        <v>750</v>
      </c>
    </row>
    <row r="666" spans="1:17">
      <c r="A666" s="39" t="s">
        <v>33</v>
      </c>
      <c r="B666" s="40" t="s">
        <v>879</v>
      </c>
      <c r="C666" s="50" t="s">
        <v>106</v>
      </c>
      <c r="D666" t="s">
        <v>800</v>
      </c>
      <c r="F666" s="55" t="s">
        <v>1345</v>
      </c>
      <c r="G666" s="55"/>
      <c r="H666" s="9" t="s">
        <v>825</v>
      </c>
      <c r="I666">
        <v>4</v>
      </c>
      <c r="J666">
        <v>0</v>
      </c>
      <c r="K666" s="34">
        <v>0</v>
      </c>
      <c r="L666">
        <f>+Tabla3239[[#This Row],[BALANCE INICIAL]]+Tabla3239[[#This Row],[ENTRADAS]]-Tabla3239[[#This Row],[SALIDAS]]</f>
        <v>4</v>
      </c>
      <c r="M666" s="2">
        <v>990</v>
      </c>
      <c r="N666" s="2">
        <f>+Tabla3239[[#This Row],[BALANCE INICIAL]]*Tabla3239[[#This Row],[PRECIO]]</f>
        <v>3960</v>
      </c>
      <c r="O666" s="2">
        <f>+Tabla3239[[#This Row],[ENTRADAS]]*Tabla3239[[#This Row],[PRECIO]]</f>
        <v>0</v>
      </c>
      <c r="P666" s="2">
        <f>+Tabla3239[[#This Row],[SALIDAS]]*Tabla3239[[#This Row],[PRECIO]]</f>
        <v>0</v>
      </c>
      <c r="Q666" s="2">
        <f>+Tabla3239[[#This Row],[BALANCE INICIAL2]]+Tabla3239[[#This Row],[ENTRADAS3]]-Tabla3239[[#This Row],[SALIDAS4]]</f>
        <v>3960</v>
      </c>
    </row>
    <row r="667" spans="1:17" ht="16.5" customHeight="1">
      <c r="A667" s="39" t="s">
        <v>26</v>
      </c>
      <c r="B667" s="40" t="s">
        <v>887</v>
      </c>
      <c r="C667" s="52" t="s">
        <v>70</v>
      </c>
      <c r="D667" t="s">
        <v>1165</v>
      </c>
      <c r="F667" s="55" t="s">
        <v>1345</v>
      </c>
      <c r="G667" s="55"/>
      <c r="H667" s="9" t="s">
        <v>820</v>
      </c>
      <c r="I667">
        <v>2</v>
      </c>
      <c r="J667">
        <v>0</v>
      </c>
      <c r="K667" s="34">
        <v>0</v>
      </c>
      <c r="L667">
        <f>+Tabla3239[[#This Row],[BALANCE INICIAL]]+Tabla3239[[#This Row],[ENTRADAS]]-Tabla3239[[#This Row],[SALIDAS]]</f>
        <v>2</v>
      </c>
      <c r="M667" s="2">
        <v>238.35</v>
      </c>
      <c r="N667" s="2">
        <f>+Tabla3239[[#This Row],[BALANCE INICIAL]]*Tabla3239[[#This Row],[PRECIO]]</f>
        <v>476.7</v>
      </c>
      <c r="O667" s="2">
        <f>+Tabla3239[[#This Row],[ENTRADAS]]*Tabla3239[[#This Row],[PRECIO]]</f>
        <v>0</v>
      </c>
      <c r="P667" s="2">
        <f>+Tabla3239[[#This Row],[SALIDAS]]*Tabla3239[[#This Row],[PRECIO]]</f>
        <v>0</v>
      </c>
      <c r="Q667" s="2">
        <f>+Tabla3239[[#This Row],[BALANCE INICIAL2]]+Tabla3239[[#This Row],[ENTRADAS3]]-Tabla3239[[#This Row],[SALIDAS4]]</f>
        <v>476.7</v>
      </c>
    </row>
    <row r="668" spans="1:17">
      <c r="A668" s="39" t="s">
        <v>34</v>
      </c>
      <c r="B668" s="40" t="s">
        <v>877</v>
      </c>
      <c r="C668" s="52" t="s">
        <v>80</v>
      </c>
      <c r="D668" t="s">
        <v>1166</v>
      </c>
      <c r="F668" s="55" t="s">
        <v>1345</v>
      </c>
      <c r="G668" s="55"/>
      <c r="H668" s="9" t="s">
        <v>820</v>
      </c>
      <c r="I668">
        <v>3</v>
      </c>
      <c r="J668">
        <v>0</v>
      </c>
      <c r="K668" s="34">
        <v>0</v>
      </c>
      <c r="L668">
        <f>+Tabla3239[[#This Row],[BALANCE INICIAL]]+Tabla3239[[#This Row],[ENTRADAS]]-Tabla3239[[#This Row],[SALIDAS]]</f>
        <v>3</v>
      </c>
      <c r="M668" s="2">
        <v>503.18</v>
      </c>
      <c r="N668" s="2">
        <f>+Tabla3239[[#This Row],[BALANCE INICIAL]]*Tabla3239[[#This Row],[PRECIO]]</f>
        <v>1509.54</v>
      </c>
      <c r="O668" s="2">
        <f>+Tabla3239[[#This Row],[ENTRADAS]]*Tabla3239[[#This Row],[PRECIO]]</f>
        <v>0</v>
      </c>
      <c r="P668" s="2">
        <f>+Tabla3239[[#This Row],[SALIDAS]]*Tabla3239[[#This Row],[PRECIO]]</f>
        <v>0</v>
      </c>
      <c r="Q668" s="2">
        <f>+Tabla3239[[#This Row],[BALANCE INICIAL2]]+Tabla3239[[#This Row],[ENTRADAS3]]-Tabla3239[[#This Row],[SALIDAS4]]</f>
        <v>1509.54</v>
      </c>
    </row>
    <row r="669" spans="1:17">
      <c r="A669" s="39" t="s">
        <v>34</v>
      </c>
      <c r="B669" s="40" t="s">
        <v>877</v>
      </c>
      <c r="C669" s="52" t="s">
        <v>80</v>
      </c>
      <c r="D669" t="s">
        <v>1167</v>
      </c>
      <c r="F669" s="55" t="s">
        <v>1345</v>
      </c>
      <c r="G669" s="55"/>
      <c r="H669" s="9" t="s">
        <v>820</v>
      </c>
      <c r="I669">
        <v>9</v>
      </c>
      <c r="J669">
        <v>0</v>
      </c>
      <c r="K669" s="34">
        <v>0</v>
      </c>
      <c r="L669">
        <f>+Tabla3239[[#This Row],[BALANCE INICIAL]]+Tabla3239[[#This Row],[ENTRADAS]]-Tabla3239[[#This Row],[SALIDAS]]</f>
        <v>9</v>
      </c>
      <c r="M669" s="2">
        <v>128</v>
      </c>
      <c r="N669" s="2">
        <f>+Tabla3239[[#This Row],[BALANCE INICIAL]]*Tabla3239[[#This Row],[PRECIO]]</f>
        <v>1152</v>
      </c>
      <c r="O669" s="2">
        <f>+Tabla3239[[#This Row],[ENTRADAS]]*Tabla3239[[#This Row],[PRECIO]]</f>
        <v>0</v>
      </c>
      <c r="P669" s="2">
        <f>+Tabla3239[[#This Row],[SALIDAS]]*Tabla3239[[#This Row],[PRECIO]]</f>
        <v>0</v>
      </c>
      <c r="Q669" s="2">
        <f>+Tabla3239[[#This Row],[BALANCE INICIAL2]]+Tabla3239[[#This Row],[ENTRADAS3]]-Tabla3239[[#This Row],[SALIDAS4]]</f>
        <v>1152</v>
      </c>
    </row>
    <row r="670" spans="1:17" ht="15" customHeight="1">
      <c r="A670" s="9" t="s">
        <v>1145</v>
      </c>
      <c r="B670" s="17" t="s">
        <v>885</v>
      </c>
      <c r="C670" s="50" t="s">
        <v>1146</v>
      </c>
      <c r="D670" t="s">
        <v>1347</v>
      </c>
      <c r="E670" t="s">
        <v>1348</v>
      </c>
      <c r="F670" s="54">
        <v>45475</v>
      </c>
      <c r="G670" s="54"/>
      <c r="H670" s="9" t="s">
        <v>820</v>
      </c>
      <c r="I670">
        <v>0</v>
      </c>
      <c r="J670">
        <v>6</v>
      </c>
      <c r="K670" s="34">
        <v>0</v>
      </c>
      <c r="L670">
        <f>+Tabla3239[[#This Row],[BALANCE INICIAL]]+Tabla3239[[#This Row],[ENTRADAS]]-Tabla3239[[#This Row],[SALIDAS]]</f>
        <v>6</v>
      </c>
      <c r="M670" s="2">
        <v>3440</v>
      </c>
      <c r="N670" s="2">
        <f>+Tabla3239[[#This Row],[BALANCE INICIAL]]*Tabla3239[[#This Row],[PRECIO]]</f>
        <v>0</v>
      </c>
      <c r="O670" s="2">
        <f>+Tabla3239[[#This Row],[ENTRADAS]]*Tabla3239[[#This Row],[PRECIO]]</f>
        <v>20640</v>
      </c>
      <c r="P670" s="2">
        <f>+Tabla3239[[#This Row],[SALIDAS]]*Tabla3239[[#This Row],[PRECIO]]</f>
        <v>0</v>
      </c>
      <c r="Q670" s="2">
        <f>+Tabla3239[[#This Row],[BALANCE INICIAL2]]+Tabla3239[[#This Row],[ENTRADAS3]]-Tabla3239[[#This Row],[SALIDAS4]]</f>
        <v>20640</v>
      </c>
    </row>
    <row r="671" spans="1:17">
      <c r="A671" s="9" t="s">
        <v>1145</v>
      </c>
      <c r="B671" s="17" t="s">
        <v>885</v>
      </c>
      <c r="C671" s="50" t="s">
        <v>1146</v>
      </c>
      <c r="D671" t="s">
        <v>1346</v>
      </c>
      <c r="E671" t="s">
        <v>1348</v>
      </c>
      <c r="F671" s="54">
        <v>45475</v>
      </c>
      <c r="G671" s="54"/>
      <c r="H671" s="9" t="s">
        <v>820</v>
      </c>
      <c r="I671">
        <v>0</v>
      </c>
      <c r="J671">
        <v>9</v>
      </c>
      <c r="K671" s="34">
        <v>0</v>
      </c>
      <c r="L671">
        <f>+Tabla3239[[#This Row],[BALANCE INICIAL]]+Tabla3239[[#This Row],[ENTRADAS]]-Tabla3239[[#This Row],[SALIDAS]]</f>
        <v>9</v>
      </c>
      <c r="M671" s="2">
        <v>6719.76</v>
      </c>
      <c r="N671" s="2">
        <f>+Tabla3239[[#This Row],[BALANCE INICIAL]]*Tabla3239[[#This Row],[PRECIO]]</f>
        <v>0</v>
      </c>
      <c r="O671" s="2">
        <f>+Tabla3239[[#This Row],[ENTRADAS]]*Tabla3239[[#This Row],[PRECIO]]</f>
        <v>60477.840000000004</v>
      </c>
      <c r="P671" s="2">
        <f>+Tabla3239[[#This Row],[SALIDAS]]*Tabla3239[[#This Row],[PRECIO]]</f>
        <v>0</v>
      </c>
      <c r="Q671" s="2">
        <f>+Tabla3239[[#This Row],[BALANCE INICIAL2]]+Tabla3239[[#This Row],[ENTRADAS3]]-Tabla3239[[#This Row],[SALIDAS4]]</f>
        <v>60477.840000000004</v>
      </c>
    </row>
    <row r="672" spans="1:17">
      <c r="A672" s="9" t="s">
        <v>1145</v>
      </c>
      <c r="B672" s="17" t="s">
        <v>885</v>
      </c>
      <c r="C672" s="50" t="s">
        <v>1146</v>
      </c>
      <c r="D672" t="s">
        <v>1363</v>
      </c>
      <c r="E672" t="s">
        <v>1348</v>
      </c>
      <c r="F672" s="54">
        <v>45475</v>
      </c>
      <c r="G672" s="54"/>
      <c r="H672" s="9" t="s">
        <v>820</v>
      </c>
      <c r="I672">
        <v>0</v>
      </c>
      <c r="J672">
        <v>9</v>
      </c>
      <c r="K672" s="34">
        <v>0</v>
      </c>
      <c r="L672">
        <f>+Tabla3239[[#This Row],[BALANCE INICIAL]]+Tabla3239[[#This Row],[ENTRADAS]]-Tabla3239[[#This Row],[SALIDAS]]</f>
        <v>9</v>
      </c>
      <c r="M672" s="2">
        <v>8140</v>
      </c>
      <c r="N672" s="2">
        <f>+Tabla3239[[#This Row],[BALANCE INICIAL]]*Tabla3239[[#This Row],[PRECIO]]</f>
        <v>0</v>
      </c>
      <c r="O672" s="2">
        <f>+Tabla3239[[#This Row],[ENTRADAS]]*Tabla3239[[#This Row],[PRECIO]]</f>
        <v>73260</v>
      </c>
      <c r="P672" s="2">
        <f>+Tabla3239[[#This Row],[SALIDAS]]*Tabla3239[[#This Row],[PRECIO]]</f>
        <v>0</v>
      </c>
      <c r="Q672" s="2">
        <f>+Tabla3239[[#This Row],[BALANCE INICIAL2]]+Tabla3239[[#This Row],[ENTRADAS3]]-Tabla3239[[#This Row],[SALIDAS4]]</f>
        <v>73260</v>
      </c>
    </row>
    <row r="673" spans="1:17">
      <c r="A673" s="39" t="s">
        <v>41</v>
      </c>
      <c r="B673" s="40" t="s">
        <v>890</v>
      </c>
      <c r="C673" s="52" t="s">
        <v>87</v>
      </c>
      <c r="D673" t="s">
        <v>1353</v>
      </c>
      <c r="F673" s="55" t="s">
        <v>1345</v>
      </c>
      <c r="G673" s="55"/>
      <c r="H673" s="9" t="s">
        <v>839</v>
      </c>
      <c r="I673">
        <v>520</v>
      </c>
      <c r="J673">
        <v>0</v>
      </c>
      <c r="K673" s="34">
        <v>30</v>
      </c>
      <c r="L673">
        <f>+Tabla3239[[#This Row],[BALANCE INICIAL]]+Tabla3239[[#This Row],[ENTRADAS]]-Tabla3239[[#This Row],[SALIDAS]]</f>
        <v>490</v>
      </c>
      <c r="M673" s="2">
        <v>232</v>
      </c>
      <c r="N673" s="2">
        <f>+Tabla3239[[#This Row],[BALANCE INICIAL]]*Tabla3239[[#This Row],[PRECIO]]</f>
        <v>120640</v>
      </c>
      <c r="O673" s="2">
        <f>+Tabla3239[[#This Row],[ENTRADAS]]*Tabla3239[[#This Row],[PRECIO]]</f>
        <v>0</v>
      </c>
      <c r="P673" s="2">
        <f>+Tabla3239[[#This Row],[SALIDAS]]*Tabla3239[[#This Row],[PRECIO]]</f>
        <v>6960</v>
      </c>
      <c r="Q673" s="2">
        <f>+Tabla3239[[#This Row],[BALANCE INICIAL2]]+Tabla3239[[#This Row],[ENTRADAS3]]-Tabla3239[[#This Row],[SALIDAS4]]</f>
        <v>113680</v>
      </c>
    </row>
    <row r="674" spans="1:17" ht="15" customHeight="1">
      <c r="A674" s="39" t="s">
        <v>41</v>
      </c>
      <c r="B674" s="40" t="s">
        <v>890</v>
      </c>
      <c r="C674" s="52" t="s">
        <v>87</v>
      </c>
      <c r="D674" t="s">
        <v>1404</v>
      </c>
      <c r="F674" s="55" t="s">
        <v>1345</v>
      </c>
      <c r="G674" s="55"/>
      <c r="H674" s="9" t="s">
        <v>820</v>
      </c>
      <c r="I674">
        <v>2500</v>
      </c>
      <c r="J674">
        <v>0</v>
      </c>
      <c r="K674" s="34">
        <v>30</v>
      </c>
      <c r="L674">
        <f>+Tabla3239[[#This Row],[BALANCE INICIAL]]+Tabla3239[[#This Row],[ENTRADAS]]-Tabla3239[[#This Row],[SALIDAS]]</f>
        <v>2470</v>
      </c>
      <c r="M674" s="2">
        <v>1.18</v>
      </c>
      <c r="N674" s="2">
        <f>+Tabla3239[[#This Row],[BALANCE INICIAL]]*Tabla3239[[#This Row],[PRECIO]]</f>
        <v>2950</v>
      </c>
      <c r="O674" s="2">
        <f>+Tabla3239[[#This Row],[ENTRADAS]]*Tabla3239[[#This Row],[PRECIO]]</f>
        <v>0</v>
      </c>
      <c r="P674" s="2">
        <f>+Tabla3239[[#This Row],[SALIDAS]]*Tabla3239[[#This Row],[PRECIO]]</f>
        <v>35.4</v>
      </c>
      <c r="Q674" s="2">
        <f>+Tabla3239[[#This Row],[BALANCE INICIAL2]]+Tabla3239[[#This Row],[ENTRADAS3]]-Tabla3239[[#This Row],[SALIDAS4]]</f>
        <v>2914.6</v>
      </c>
    </row>
    <row r="675" spans="1:17">
      <c r="A675" s="39" t="s">
        <v>46</v>
      </c>
      <c r="B675" s="40" t="s">
        <v>903</v>
      </c>
      <c r="C675" s="52" t="s">
        <v>93</v>
      </c>
      <c r="D675" t="s">
        <v>1168</v>
      </c>
      <c r="F675" s="55" t="s">
        <v>1345</v>
      </c>
      <c r="G675" s="55"/>
      <c r="H675" s="9" t="s">
        <v>820</v>
      </c>
      <c r="I675">
        <v>0</v>
      </c>
      <c r="J675">
        <v>0</v>
      </c>
      <c r="K675" s="34">
        <v>0</v>
      </c>
      <c r="L675">
        <v>0</v>
      </c>
      <c r="M675" s="2">
        <v>250.04</v>
      </c>
      <c r="N675" s="2">
        <f>+Tabla3239[[#This Row],[BALANCE INICIAL]]*Tabla3239[[#This Row],[PRECIO]]</f>
        <v>0</v>
      </c>
      <c r="O675" s="2">
        <f>+Tabla3239[[#This Row],[ENTRADAS]]*Tabla3239[[#This Row],[PRECIO]]</f>
        <v>0</v>
      </c>
      <c r="P675" s="2">
        <f>+Tabla3239[[#This Row],[SALIDAS]]*Tabla3239[[#This Row],[PRECIO]]</f>
        <v>0</v>
      </c>
      <c r="Q675" s="2">
        <f>+Tabla3239[[#This Row],[BALANCE INICIAL2]]+Tabla3239[[#This Row],[ENTRADAS3]]-Tabla3239[[#This Row],[SALIDAS4]]</f>
        <v>0</v>
      </c>
    </row>
    <row r="676" spans="1:17">
      <c r="A676" s="39" t="s">
        <v>41</v>
      </c>
      <c r="B676" s="40" t="s">
        <v>890</v>
      </c>
      <c r="C676" s="52" t="s">
        <v>87</v>
      </c>
      <c r="D676" t="s">
        <v>1352</v>
      </c>
      <c r="F676" s="55" t="s">
        <v>1345</v>
      </c>
      <c r="G676" s="55"/>
      <c r="H676" s="9" t="s">
        <v>820</v>
      </c>
      <c r="I676">
        <v>600</v>
      </c>
      <c r="J676">
        <v>0</v>
      </c>
      <c r="K676" s="34">
        <v>57</v>
      </c>
      <c r="L676">
        <f>+Tabla3239[[#This Row],[BALANCE INICIAL]]+Tabla3239[[#This Row],[ENTRADAS]]-Tabla3239[[#This Row],[SALIDAS]]</f>
        <v>543</v>
      </c>
      <c r="M676" s="2">
        <v>27.44</v>
      </c>
      <c r="N676" s="2">
        <f>+Tabla3239[[#This Row],[BALANCE INICIAL]]*Tabla3239[[#This Row],[PRECIO]]</f>
        <v>16464</v>
      </c>
      <c r="O676" s="2">
        <f>+Tabla3239[[#This Row],[ENTRADAS]]*Tabla3239[[#This Row],[PRECIO]]</f>
        <v>0</v>
      </c>
      <c r="P676" s="2">
        <f>+Tabla3239[[#This Row],[SALIDAS]]*Tabla3239[[#This Row],[PRECIO]]</f>
        <v>1564.0800000000002</v>
      </c>
      <c r="Q676" s="2">
        <f>+Tabla3239[[#This Row],[BALANCE INICIAL2]]+Tabla3239[[#This Row],[ENTRADAS3]]-Tabla3239[[#This Row],[SALIDAS4]]</f>
        <v>14899.92</v>
      </c>
    </row>
    <row r="677" spans="1:17" ht="13.5" customHeight="1">
      <c r="A677" s="39" t="s">
        <v>55</v>
      </c>
      <c r="B677" s="40" t="s">
        <v>905</v>
      </c>
      <c r="C677" s="52" t="s">
        <v>103</v>
      </c>
      <c r="D677" t="s">
        <v>464</v>
      </c>
      <c r="F677" s="55" t="s">
        <v>1345</v>
      </c>
      <c r="G677" s="55"/>
      <c r="H677" s="9" t="s">
        <v>861</v>
      </c>
      <c r="I677">
        <v>500</v>
      </c>
      <c r="J677">
        <v>0</v>
      </c>
      <c r="K677" s="34">
        <v>0</v>
      </c>
      <c r="L677">
        <f>+Tabla3239[[#This Row],[BALANCE INICIAL]]+Tabla3239[[#This Row],[ENTRADAS]]-Tabla3239[[#This Row],[SALIDAS]]</f>
        <v>500</v>
      </c>
      <c r="M677" s="2">
        <v>2.4</v>
      </c>
      <c r="N677" s="2">
        <f>+Tabla3239[[#This Row],[BALANCE INICIAL]]*Tabla3239[[#This Row],[PRECIO]]</f>
        <v>1200</v>
      </c>
      <c r="O677" s="2">
        <f>+Tabla3239[[#This Row],[ENTRADAS]]*Tabla3239[[#This Row],[PRECIO]]</f>
        <v>0</v>
      </c>
      <c r="P677" s="2">
        <f>+Tabla3239[[#This Row],[SALIDAS]]*Tabla3239[[#This Row],[PRECIO]]</f>
        <v>0</v>
      </c>
      <c r="Q677" s="2">
        <f>+Tabla3239[[#This Row],[BALANCE INICIAL2]]+Tabla3239[[#This Row],[ENTRADAS3]]-Tabla3239[[#This Row],[SALIDAS4]]</f>
        <v>1200</v>
      </c>
    </row>
    <row r="678" spans="1:17">
      <c r="A678" s="39" t="s">
        <v>33</v>
      </c>
      <c r="B678" s="40" t="s">
        <v>879</v>
      </c>
      <c r="C678" s="50" t="s">
        <v>106</v>
      </c>
      <c r="D678" t="s">
        <v>801</v>
      </c>
      <c r="F678" s="55" t="s">
        <v>1345</v>
      </c>
      <c r="G678" s="55"/>
      <c r="H678" s="9" t="s">
        <v>825</v>
      </c>
      <c r="I678">
        <v>1</v>
      </c>
      <c r="J678">
        <v>0</v>
      </c>
      <c r="K678" s="34">
        <v>0</v>
      </c>
      <c r="L678">
        <f>+Tabla3239[[#This Row],[BALANCE INICIAL]]+Tabla3239[[#This Row],[ENTRADAS]]-Tabla3239[[#This Row],[SALIDAS]]</f>
        <v>1</v>
      </c>
      <c r="M678" s="2">
        <v>750</v>
      </c>
      <c r="N678" s="2">
        <f>+Tabla3239[[#This Row],[BALANCE INICIAL]]*Tabla3239[[#This Row],[PRECIO]]</f>
        <v>750</v>
      </c>
      <c r="O678" s="2">
        <f>+Tabla3239[[#This Row],[ENTRADAS]]*Tabla3239[[#This Row],[PRECIO]]</f>
        <v>0</v>
      </c>
      <c r="P678" s="2">
        <f>+Tabla3239[[#This Row],[SALIDAS]]*Tabla3239[[#This Row],[PRECIO]]</f>
        <v>0</v>
      </c>
      <c r="Q678" s="2">
        <f>+Tabla3239[[#This Row],[BALANCE INICIAL2]]+Tabla3239[[#This Row],[ENTRADAS3]]-Tabla3239[[#This Row],[SALIDAS4]]</f>
        <v>750</v>
      </c>
    </row>
    <row r="679" spans="1:17">
      <c r="A679" s="39" t="s">
        <v>40</v>
      </c>
      <c r="B679" s="40" t="s">
        <v>900</v>
      </c>
      <c r="C679" s="52" t="s">
        <v>86</v>
      </c>
      <c r="D679" t="s">
        <v>1164</v>
      </c>
      <c r="F679" s="55" t="s">
        <v>1345</v>
      </c>
      <c r="G679" s="55"/>
      <c r="H679" s="9" t="s">
        <v>820</v>
      </c>
      <c r="I679">
        <v>61</v>
      </c>
      <c r="J679">
        <v>0</v>
      </c>
      <c r="K679" s="34">
        <v>61</v>
      </c>
      <c r="L679">
        <f>+Tabla3239[[#This Row],[BALANCE INICIAL]]+Tabla3239[[#This Row],[ENTRADAS]]-Tabla3239[[#This Row],[SALIDAS]]</f>
        <v>0</v>
      </c>
      <c r="M679" s="2">
        <v>98</v>
      </c>
      <c r="N679" s="2">
        <f>+Tabla3239[[#This Row],[BALANCE INICIAL]]*Tabla3239[[#This Row],[PRECIO]]</f>
        <v>5978</v>
      </c>
      <c r="O679" s="2">
        <f>+Tabla3239[[#This Row],[ENTRADAS]]*Tabla3239[[#This Row],[PRECIO]]</f>
        <v>0</v>
      </c>
      <c r="P679" s="2">
        <f>+Tabla3239[[#This Row],[SALIDAS]]*Tabla3239[[#This Row],[PRECIO]]</f>
        <v>5978</v>
      </c>
      <c r="Q679" s="2">
        <f>+Tabla3239[[#This Row],[BALANCE INICIAL2]]+Tabla3239[[#This Row],[ENTRADAS3]]-Tabla3239[[#This Row],[SALIDAS4]]</f>
        <v>0</v>
      </c>
    </row>
    <row r="680" spans="1:17">
      <c r="A680" s="39" t="s">
        <v>31</v>
      </c>
      <c r="B680" s="40" t="s">
        <v>897</v>
      </c>
      <c r="C680" s="50" t="s">
        <v>69</v>
      </c>
      <c r="D680" t="s">
        <v>1019</v>
      </c>
      <c r="E680" t="s">
        <v>1020</v>
      </c>
      <c r="F680" s="55" t="s">
        <v>1345</v>
      </c>
      <c r="G680" s="55"/>
      <c r="H680" s="9" t="s">
        <v>820</v>
      </c>
      <c r="I680">
        <v>100</v>
      </c>
      <c r="J680">
        <v>0</v>
      </c>
      <c r="K680" s="34">
        <v>5</v>
      </c>
      <c r="L680">
        <f>+Tabla3239[[#This Row],[BALANCE INICIAL]]+Tabla3239[[#This Row],[ENTRADAS]]-Tabla3239[[#This Row],[SALIDAS]]</f>
        <v>95</v>
      </c>
      <c r="M680" s="2">
        <v>98.64</v>
      </c>
      <c r="N680" s="2">
        <f>+Tabla3239[[#This Row],[BALANCE INICIAL]]*Tabla3239[[#This Row],[PRECIO]]</f>
        <v>9864</v>
      </c>
      <c r="O680" s="2">
        <f>+Tabla3239[[#This Row],[ENTRADAS]]*Tabla3239[[#This Row],[PRECIO]]</f>
        <v>0</v>
      </c>
      <c r="P680" s="2">
        <f>+Tabla3239[[#This Row],[SALIDAS]]*Tabla3239[[#This Row],[PRECIO]]</f>
        <v>493.2</v>
      </c>
      <c r="Q680" s="2">
        <f>+Tabla3239[[#This Row],[BALANCE INICIAL2]]+Tabla3239[[#This Row],[ENTRADAS3]]-Tabla3239[[#This Row],[SALIDAS4]]</f>
        <v>9370.7999999999993</v>
      </c>
    </row>
    <row r="681" spans="1:17">
      <c r="A681" s="39" t="s">
        <v>1130</v>
      </c>
      <c r="B681" s="40" t="s">
        <v>894</v>
      </c>
      <c r="C681" s="52" t="s">
        <v>1131</v>
      </c>
      <c r="D681" t="s">
        <v>134</v>
      </c>
      <c r="F681" s="55" t="s">
        <v>1345</v>
      </c>
      <c r="G681" s="55"/>
      <c r="H681" s="9" t="s">
        <v>820</v>
      </c>
      <c r="I681">
        <v>0</v>
      </c>
      <c r="J681">
        <v>0</v>
      </c>
      <c r="K681" s="34">
        <v>0</v>
      </c>
      <c r="L681">
        <f>+Tabla3239[[#This Row],[BALANCE INICIAL]]+Tabla3239[[#This Row],[ENTRADAS]]-Tabla3239[[#This Row],[SALIDAS]]</f>
        <v>0</v>
      </c>
      <c r="M681" s="2">
        <v>600</v>
      </c>
      <c r="N681" s="2">
        <f>+Tabla3239[[#This Row],[BALANCE INICIAL]]*Tabla3239[[#This Row],[PRECIO]]</f>
        <v>0</v>
      </c>
      <c r="O681" s="2">
        <f>+Tabla3239[[#This Row],[ENTRADAS]]*Tabla3239[[#This Row],[PRECIO]]</f>
        <v>0</v>
      </c>
      <c r="P681" s="2">
        <f>+Tabla3239[[#This Row],[SALIDAS]]*Tabla3239[[#This Row],[PRECIO]]</f>
        <v>0</v>
      </c>
      <c r="Q681" s="2">
        <f>+Tabla3239[[#This Row],[BALANCE INICIAL2]]+Tabla3239[[#This Row],[ENTRADAS3]]-Tabla3239[[#This Row],[SALIDAS4]]</f>
        <v>0</v>
      </c>
    </row>
    <row r="682" spans="1:17">
      <c r="A682" s="9" t="s">
        <v>29</v>
      </c>
      <c r="B682" s="47" t="s">
        <v>878</v>
      </c>
      <c r="C682" s="50" t="s">
        <v>102</v>
      </c>
      <c r="D682" t="s">
        <v>631</v>
      </c>
      <c r="F682" s="55" t="s">
        <v>1345</v>
      </c>
      <c r="G682" s="55"/>
      <c r="H682" s="9" t="s">
        <v>865</v>
      </c>
      <c r="I682">
        <v>2</v>
      </c>
      <c r="J682">
        <v>0</v>
      </c>
      <c r="K682" s="34">
        <v>0</v>
      </c>
      <c r="L682">
        <f>+Tabla3239[[#This Row],[BALANCE INICIAL]]+Tabla3239[[#This Row],[ENTRADAS]]-Tabla3239[[#This Row],[SALIDAS]]</f>
        <v>2</v>
      </c>
      <c r="M682" s="2">
        <v>195</v>
      </c>
      <c r="N682" s="2">
        <f>+Tabla3239[[#This Row],[BALANCE INICIAL]]*Tabla3239[[#This Row],[PRECIO]]</f>
        <v>390</v>
      </c>
      <c r="O682" s="2">
        <f>+Tabla3239[[#This Row],[ENTRADAS]]*Tabla3239[[#This Row],[PRECIO]]</f>
        <v>0</v>
      </c>
      <c r="P682" s="2">
        <f>+Tabla3239[[#This Row],[SALIDAS]]*Tabla3239[[#This Row],[PRECIO]]</f>
        <v>0</v>
      </c>
      <c r="Q682" s="2">
        <f>+Tabla3239[[#This Row],[BALANCE INICIAL2]]+Tabla3239[[#This Row],[ENTRADAS3]]-Tabla3239[[#This Row],[SALIDAS4]]</f>
        <v>390</v>
      </c>
    </row>
    <row r="683" spans="1:17">
      <c r="A683" s="9" t="s">
        <v>29</v>
      </c>
      <c r="B683" s="47" t="s">
        <v>878</v>
      </c>
      <c r="C683" s="50" t="s">
        <v>102</v>
      </c>
      <c r="D683" t="s">
        <v>1562</v>
      </c>
      <c r="F683" s="55"/>
      <c r="G683" s="55"/>
      <c r="H683" s="9" t="s">
        <v>820</v>
      </c>
      <c r="I683">
        <v>22</v>
      </c>
      <c r="K683" s="34"/>
      <c r="L683">
        <f>+Tabla3239[[#This Row],[BALANCE INICIAL]]+Tabla3239[[#This Row],[ENTRADAS]]-Tabla3239[[#This Row],[SALIDAS]]</f>
        <v>22</v>
      </c>
      <c r="M683" s="2">
        <v>490.5</v>
      </c>
      <c r="N683" s="2">
        <f>+Tabla3239[[#This Row],[BALANCE INICIAL]]*Tabla3239[[#This Row],[PRECIO]]</f>
        <v>10791</v>
      </c>
      <c r="O683" s="2">
        <f>+Tabla3239[[#This Row],[ENTRADAS]]*Tabla3239[[#This Row],[PRECIO]]</f>
        <v>0</v>
      </c>
      <c r="P683" s="2">
        <f>+Tabla3239[[#This Row],[SALIDAS]]*Tabla3239[[#This Row],[PRECIO]]</f>
        <v>0</v>
      </c>
      <c r="Q683" s="2">
        <f>+Tabla3239[[#This Row],[BALANCE INICIAL2]]+Tabla3239[[#This Row],[ENTRADAS3]]-Tabla3239[[#This Row],[SALIDAS4]]</f>
        <v>10791</v>
      </c>
    </row>
    <row r="684" spans="1:17">
      <c r="A684" s="9" t="s">
        <v>29</v>
      </c>
      <c r="B684" s="47" t="s">
        <v>878</v>
      </c>
      <c r="C684" s="50" t="s">
        <v>102</v>
      </c>
      <c r="D684" t="s">
        <v>632</v>
      </c>
      <c r="F684" s="55" t="s">
        <v>1345</v>
      </c>
      <c r="G684" s="55"/>
      <c r="H684" s="9" t="s">
        <v>865</v>
      </c>
      <c r="I684">
        <v>14</v>
      </c>
      <c r="J684">
        <v>0</v>
      </c>
      <c r="K684" s="34">
        <v>0</v>
      </c>
      <c r="L684">
        <f>+Tabla3239[[#This Row],[BALANCE INICIAL]]+Tabla3239[[#This Row],[ENTRADAS]]-Tabla3239[[#This Row],[SALIDAS]]</f>
        <v>14</v>
      </c>
      <c r="M684" s="2">
        <v>170</v>
      </c>
      <c r="N684" s="2">
        <f>+Tabla3239[[#This Row],[BALANCE INICIAL]]*Tabla3239[[#This Row],[PRECIO]]</f>
        <v>2380</v>
      </c>
      <c r="O684" s="2">
        <f>+Tabla3239[[#This Row],[ENTRADAS]]*Tabla3239[[#This Row],[PRECIO]]</f>
        <v>0</v>
      </c>
      <c r="P684" s="2">
        <f>+Tabla3239[[#This Row],[SALIDAS]]*Tabla3239[[#This Row],[PRECIO]]</f>
        <v>0</v>
      </c>
      <c r="Q684" s="2">
        <f>+Tabla3239[[#This Row],[BALANCE INICIAL2]]+Tabla3239[[#This Row],[ENTRADAS3]]-Tabla3239[[#This Row],[SALIDAS4]]</f>
        <v>2380</v>
      </c>
    </row>
    <row r="685" spans="1:17">
      <c r="A685" s="9" t="s">
        <v>29</v>
      </c>
      <c r="B685" s="47" t="s">
        <v>878</v>
      </c>
      <c r="C685" s="50" t="s">
        <v>102</v>
      </c>
      <c r="D685" t="s">
        <v>633</v>
      </c>
      <c r="F685" s="55" t="s">
        <v>1345</v>
      </c>
      <c r="G685" s="55"/>
      <c r="H685" s="9" t="s">
        <v>865</v>
      </c>
      <c r="I685">
        <v>3</v>
      </c>
      <c r="J685">
        <v>0</v>
      </c>
      <c r="K685" s="34">
        <v>0</v>
      </c>
      <c r="L685">
        <f>+Tabla3239[[#This Row],[BALANCE INICIAL]]+Tabla3239[[#This Row],[ENTRADAS]]-Tabla3239[[#This Row],[SALIDAS]]</f>
        <v>3</v>
      </c>
      <c r="M685" s="2">
        <v>170</v>
      </c>
      <c r="N685" s="2">
        <f>+Tabla3239[[#This Row],[BALANCE INICIAL]]*Tabla3239[[#This Row],[PRECIO]]</f>
        <v>510</v>
      </c>
      <c r="O685" s="2">
        <f>+Tabla3239[[#This Row],[ENTRADAS]]*Tabla3239[[#This Row],[PRECIO]]</f>
        <v>0</v>
      </c>
      <c r="P685" s="2">
        <f>+Tabla3239[[#This Row],[SALIDAS]]*Tabla3239[[#This Row],[PRECIO]]</f>
        <v>0</v>
      </c>
      <c r="Q685" s="2">
        <f>+Tabla3239[[#This Row],[BALANCE INICIAL2]]+Tabla3239[[#This Row],[ENTRADAS3]]-Tabla3239[[#This Row],[SALIDAS4]]</f>
        <v>510</v>
      </c>
    </row>
    <row r="686" spans="1:17">
      <c r="A686" s="9" t="s">
        <v>29</v>
      </c>
      <c r="B686" s="47" t="s">
        <v>878</v>
      </c>
      <c r="C686" s="50" t="s">
        <v>102</v>
      </c>
      <c r="D686" t="s">
        <v>634</v>
      </c>
      <c r="F686" s="55" t="s">
        <v>1345</v>
      </c>
      <c r="G686" s="55"/>
      <c r="H686" s="9" t="s">
        <v>865</v>
      </c>
      <c r="I686">
        <v>3</v>
      </c>
      <c r="J686">
        <v>0</v>
      </c>
      <c r="K686" s="34">
        <v>0</v>
      </c>
      <c r="L686">
        <f>+Tabla3239[[#This Row],[BALANCE INICIAL]]+Tabla3239[[#This Row],[ENTRADAS]]-Tabla3239[[#This Row],[SALIDAS]]</f>
        <v>3</v>
      </c>
      <c r="M686" s="2">
        <v>159</v>
      </c>
      <c r="N686" s="2">
        <f>+Tabla3239[[#This Row],[BALANCE INICIAL]]*Tabla3239[[#This Row],[PRECIO]]</f>
        <v>477</v>
      </c>
      <c r="O686" s="2">
        <f>+Tabla3239[[#This Row],[ENTRADAS]]*Tabla3239[[#This Row],[PRECIO]]</f>
        <v>0</v>
      </c>
      <c r="P686" s="2">
        <f>+Tabla3239[[#This Row],[SALIDAS]]*Tabla3239[[#This Row],[PRECIO]]</f>
        <v>0</v>
      </c>
      <c r="Q686" s="2">
        <f>+Tabla3239[[#This Row],[BALANCE INICIAL2]]+Tabla3239[[#This Row],[ENTRADAS3]]-Tabla3239[[#This Row],[SALIDAS4]]</f>
        <v>477</v>
      </c>
    </row>
    <row r="687" spans="1:17">
      <c r="A687" s="39" t="s">
        <v>59</v>
      </c>
      <c r="B687" s="40" t="s">
        <v>880</v>
      </c>
      <c r="C687" s="52" t="s">
        <v>107</v>
      </c>
      <c r="D687" t="s">
        <v>802</v>
      </c>
      <c r="F687" s="55" t="s">
        <v>1345</v>
      </c>
      <c r="G687" s="55"/>
      <c r="H687" s="9" t="s">
        <v>820</v>
      </c>
      <c r="I687">
        <v>2</v>
      </c>
      <c r="J687">
        <v>0</v>
      </c>
      <c r="K687" s="34">
        <v>0</v>
      </c>
      <c r="L687">
        <f>+Tabla3239[[#This Row],[BALANCE INICIAL]]+Tabla3239[[#This Row],[ENTRADAS]]-Tabla3239[[#This Row],[SALIDAS]]</f>
        <v>2</v>
      </c>
      <c r="M687" s="2">
        <v>2400</v>
      </c>
      <c r="N687" s="2">
        <f>+Tabla3239[[#This Row],[BALANCE INICIAL]]*Tabla3239[[#This Row],[PRECIO]]</f>
        <v>4800</v>
      </c>
      <c r="O687" s="2">
        <f>+Tabla3239[[#This Row],[ENTRADAS]]*Tabla3239[[#This Row],[PRECIO]]</f>
        <v>0</v>
      </c>
      <c r="P687" s="2">
        <f>+Tabla3239[[#This Row],[SALIDAS]]*Tabla3239[[#This Row],[PRECIO]]</f>
        <v>0</v>
      </c>
      <c r="Q687" s="2">
        <f>+Tabla3239[[#This Row],[BALANCE INICIAL2]]+Tabla3239[[#This Row],[ENTRADAS3]]-Tabla3239[[#This Row],[SALIDAS4]]</f>
        <v>4800</v>
      </c>
    </row>
    <row r="688" spans="1:17" ht="17.25" customHeight="1">
      <c r="A688" s="39" t="s">
        <v>975</v>
      </c>
      <c r="B688" s="56">
        <v>1206030004</v>
      </c>
      <c r="C688" s="52" t="s">
        <v>976</v>
      </c>
      <c r="D688" s="22" t="s">
        <v>1481</v>
      </c>
      <c r="E688" t="s">
        <v>974</v>
      </c>
      <c r="F688" s="55" t="s">
        <v>1345</v>
      </c>
      <c r="G688" s="55"/>
      <c r="H688" s="9" t="s">
        <v>820</v>
      </c>
      <c r="I688">
        <v>0</v>
      </c>
      <c r="J688">
        <v>0</v>
      </c>
      <c r="K688" s="34">
        <v>0</v>
      </c>
      <c r="L688">
        <f>+Tabla3239[[#This Row],[BALANCE INICIAL]]+Tabla3239[[#This Row],[ENTRADAS]]-Tabla3239[[#This Row],[SALIDAS]]</f>
        <v>0</v>
      </c>
      <c r="M688" s="2">
        <v>52517.88</v>
      </c>
      <c r="N688" s="2">
        <f>+Tabla3239[[#This Row],[BALANCE INICIAL]]*Tabla3239[[#This Row],[PRECIO]]</f>
        <v>0</v>
      </c>
      <c r="O688" s="2">
        <f>+Tabla3239[[#This Row],[ENTRADAS]]*Tabla3239[[#This Row],[PRECIO]]</f>
        <v>0</v>
      </c>
      <c r="P688" s="2">
        <f>+Tabla3239[[#This Row],[SALIDAS]]*Tabla3239[[#This Row],[PRECIO]]</f>
        <v>0</v>
      </c>
      <c r="Q688" s="2">
        <f>+Tabla3239[[#This Row],[BALANCE INICIAL2]]+Tabla3239[[#This Row],[ENTRADAS3]]-Tabla3239[[#This Row],[SALIDAS4]]</f>
        <v>0</v>
      </c>
    </row>
    <row r="689" spans="1:17">
      <c r="A689" s="39" t="s">
        <v>34</v>
      </c>
      <c r="B689" s="40" t="s">
        <v>877</v>
      </c>
      <c r="C689" s="52" t="s">
        <v>80</v>
      </c>
      <c r="D689" t="s">
        <v>1497</v>
      </c>
      <c r="F689" s="55" t="s">
        <v>1345</v>
      </c>
      <c r="G689" s="55"/>
      <c r="H689" s="9" t="s">
        <v>820</v>
      </c>
      <c r="I689">
        <v>48</v>
      </c>
      <c r="J689">
        <v>0</v>
      </c>
      <c r="K689" s="34">
        <v>23</v>
      </c>
      <c r="L689">
        <f>+Tabla3239[[#This Row],[BALANCE INICIAL]]+Tabla3239[[#This Row],[ENTRADAS]]-Tabla3239[[#This Row],[SALIDAS]]</f>
        <v>25</v>
      </c>
      <c r="M689" s="2">
        <v>813.56</v>
      </c>
      <c r="N689" s="2">
        <f>+Tabla3239[[#This Row],[BALANCE INICIAL]]*Tabla3239[[#This Row],[PRECIO]]</f>
        <v>39050.879999999997</v>
      </c>
      <c r="O689" s="2">
        <f>+Tabla3239[[#This Row],[ENTRADAS]]*Tabla3239[[#This Row],[PRECIO]]</f>
        <v>0</v>
      </c>
      <c r="P689" s="2">
        <f>+Tabla3239[[#This Row],[SALIDAS]]*Tabla3239[[#This Row],[PRECIO]]</f>
        <v>18711.879999999997</v>
      </c>
      <c r="Q689" s="2">
        <f>+Tabla3239[[#This Row],[BALANCE INICIAL2]]+Tabla3239[[#This Row],[ENTRADAS3]]-Tabla3239[[#This Row],[SALIDAS4]]</f>
        <v>20339</v>
      </c>
    </row>
    <row r="690" spans="1:17">
      <c r="A690" s="39" t="s">
        <v>34</v>
      </c>
      <c r="B690" s="40" t="s">
        <v>877</v>
      </c>
      <c r="C690" s="52" t="s">
        <v>80</v>
      </c>
      <c r="D690" t="s">
        <v>1392</v>
      </c>
      <c r="E690" t="s">
        <v>1345</v>
      </c>
      <c r="F690" s="55" t="s">
        <v>1345</v>
      </c>
      <c r="G690" s="55"/>
      <c r="H690" s="9" t="s">
        <v>820</v>
      </c>
      <c r="I690">
        <v>3</v>
      </c>
      <c r="J690">
        <v>0</v>
      </c>
      <c r="K690" s="34">
        <v>0</v>
      </c>
      <c r="L690">
        <f>+Tabla3239[[#This Row],[BALANCE INICIAL]]+Tabla3239[[#This Row],[ENTRADAS]]-Tabla3239[[#This Row],[SALIDAS]]</f>
        <v>3</v>
      </c>
      <c r="M690" s="2">
        <v>407.83</v>
      </c>
      <c r="N690" s="2">
        <f>+Tabla3239[[#This Row],[BALANCE INICIAL]]*Tabla3239[[#This Row],[PRECIO]]</f>
        <v>1223.49</v>
      </c>
      <c r="O690" s="2">
        <f>+Tabla3239[[#This Row],[ENTRADAS]]*Tabla3239[[#This Row],[PRECIO]]</f>
        <v>0</v>
      </c>
      <c r="P690" s="2">
        <f>+Tabla3239[[#This Row],[SALIDAS]]*Tabla3239[[#This Row],[PRECIO]]</f>
        <v>0</v>
      </c>
      <c r="Q690" s="2">
        <f>+Tabla3239[[#This Row],[BALANCE INICIAL2]]+Tabla3239[[#This Row],[ENTRADAS3]]-Tabla3239[[#This Row],[SALIDAS4]]</f>
        <v>1223.49</v>
      </c>
    </row>
    <row r="691" spans="1:17">
      <c r="A691" s="39" t="s">
        <v>34</v>
      </c>
      <c r="B691" s="40" t="s">
        <v>877</v>
      </c>
      <c r="C691" s="52" t="s">
        <v>80</v>
      </c>
      <c r="D691" t="s">
        <v>1033</v>
      </c>
      <c r="E691" t="s">
        <v>1029</v>
      </c>
      <c r="F691" s="55" t="s">
        <v>1345</v>
      </c>
      <c r="G691" s="55"/>
      <c r="H691" s="9" t="s">
        <v>820</v>
      </c>
      <c r="I691">
        <v>0</v>
      </c>
      <c r="J691">
        <v>0</v>
      </c>
      <c r="K691" s="34">
        <v>0</v>
      </c>
      <c r="L691">
        <f>+Tabla3239[[#This Row],[BALANCE INICIAL]]+Tabla3239[[#This Row],[ENTRADAS]]-Tabla3239[[#This Row],[SALIDAS]]</f>
        <v>0</v>
      </c>
      <c r="M691" s="2">
        <v>998</v>
      </c>
      <c r="N691" s="2">
        <f>+Tabla3239[[#This Row],[BALANCE INICIAL]]*Tabla3239[[#This Row],[PRECIO]]</f>
        <v>0</v>
      </c>
      <c r="O691" s="2">
        <f>+Tabla3239[[#This Row],[ENTRADAS]]*Tabla3239[[#This Row],[PRECIO]]</f>
        <v>0</v>
      </c>
      <c r="P691" s="2">
        <f>+Tabla3239[[#This Row],[SALIDAS]]*Tabla3239[[#This Row],[PRECIO]]</f>
        <v>0</v>
      </c>
      <c r="Q691" s="2">
        <f>+Tabla3239[[#This Row],[BALANCE INICIAL2]]+Tabla3239[[#This Row],[ENTRADAS3]]-Tabla3239[[#This Row],[SALIDAS4]]</f>
        <v>0</v>
      </c>
    </row>
    <row r="692" spans="1:17">
      <c r="A692" s="39" t="s">
        <v>34</v>
      </c>
      <c r="B692" s="40" t="s">
        <v>877</v>
      </c>
      <c r="C692" s="52" t="s">
        <v>80</v>
      </c>
      <c r="D692" t="s">
        <v>1417</v>
      </c>
      <c r="F692" s="55" t="s">
        <v>1345</v>
      </c>
      <c r="G692" s="55"/>
      <c r="H692" s="9" t="s">
        <v>820</v>
      </c>
      <c r="I692">
        <v>21</v>
      </c>
      <c r="J692">
        <v>0</v>
      </c>
      <c r="K692" s="34">
        <v>2</v>
      </c>
      <c r="L692">
        <f>+Tabla3239[[#This Row],[BALANCE INICIAL]]+Tabla3239[[#This Row],[ENTRADAS]]-Tabla3239[[#This Row],[SALIDAS]]</f>
        <v>19</v>
      </c>
      <c r="M692" s="2">
        <v>336.37</v>
      </c>
      <c r="N692" s="2">
        <f>+Tabla3239[[#This Row],[BALANCE INICIAL]]*Tabla3239[[#This Row],[PRECIO]]</f>
        <v>7063.77</v>
      </c>
      <c r="O692" s="2">
        <f>+Tabla3239[[#This Row],[ENTRADAS]]*Tabla3239[[#This Row],[PRECIO]]</f>
        <v>0</v>
      </c>
      <c r="P692" s="2">
        <f>+Tabla3239[[#This Row],[SALIDAS]]*Tabla3239[[#This Row],[PRECIO]]</f>
        <v>672.74</v>
      </c>
      <c r="Q692" s="2">
        <f>+Tabla3239[[#This Row],[BALANCE INICIAL2]]+Tabla3239[[#This Row],[ENTRADAS3]]-Tabla3239[[#This Row],[SALIDAS4]]</f>
        <v>6391.0300000000007</v>
      </c>
    </row>
    <row r="693" spans="1:17">
      <c r="A693" s="39" t="s">
        <v>24</v>
      </c>
      <c r="B693" s="40" t="s">
        <v>875</v>
      </c>
      <c r="C693" s="52" t="s">
        <v>64</v>
      </c>
      <c r="D693" t="s">
        <v>1418</v>
      </c>
      <c r="E693" t="s">
        <v>1029</v>
      </c>
      <c r="F693" s="55" t="s">
        <v>1345</v>
      </c>
      <c r="G693" s="55"/>
      <c r="H693" s="9" t="s">
        <v>820</v>
      </c>
      <c r="I693">
        <v>1</v>
      </c>
      <c r="J693">
        <v>0</v>
      </c>
      <c r="K693" s="34">
        <v>1</v>
      </c>
      <c r="L693">
        <f>+Tabla3239[[#This Row],[BALANCE INICIAL]]+Tabla3239[[#This Row],[ENTRADAS]]-Tabla3239[[#This Row],[SALIDAS]]</f>
        <v>0</v>
      </c>
      <c r="M693" s="2">
        <v>285</v>
      </c>
      <c r="N693" s="2">
        <f>+Tabla3239[[#This Row],[BALANCE INICIAL]]*Tabla3239[[#This Row],[PRECIO]]</f>
        <v>285</v>
      </c>
      <c r="O693" s="2">
        <f>+Tabla3239[[#This Row],[ENTRADAS]]*Tabla3239[[#This Row],[PRECIO]]</f>
        <v>0</v>
      </c>
      <c r="P693" s="2">
        <f>+Tabla3239[[#This Row],[SALIDAS]]*Tabla3239[[#This Row],[PRECIO]]</f>
        <v>285</v>
      </c>
      <c r="Q693" s="2">
        <f>+Tabla3239[[#This Row],[BALANCE INICIAL2]]+Tabla3239[[#This Row],[ENTRADAS3]]-Tabla3239[[#This Row],[SALIDAS4]]</f>
        <v>0</v>
      </c>
    </row>
    <row r="694" spans="1:17">
      <c r="A694" s="39" t="s">
        <v>37</v>
      </c>
      <c r="B694" s="40" t="s">
        <v>886</v>
      </c>
      <c r="C694" s="52" t="s">
        <v>83</v>
      </c>
      <c r="D694" t="s">
        <v>1375</v>
      </c>
      <c r="F694" s="55" t="s">
        <v>1345</v>
      </c>
      <c r="G694" s="55"/>
      <c r="H694" s="9" t="s">
        <v>820</v>
      </c>
      <c r="I694">
        <v>6</v>
      </c>
      <c r="J694">
        <v>0</v>
      </c>
      <c r="K694" s="34">
        <v>0</v>
      </c>
      <c r="L694">
        <f>+Tabla3239[[#This Row],[BALANCE INICIAL]]+Tabla3239[[#This Row],[ENTRADAS]]-Tabla3239[[#This Row],[SALIDAS]]</f>
        <v>6</v>
      </c>
      <c r="M694" s="2">
        <v>520</v>
      </c>
      <c r="N694" s="2">
        <f>+Tabla3239[[#This Row],[BALANCE INICIAL]]*Tabla3239[[#This Row],[PRECIO]]</f>
        <v>3120</v>
      </c>
      <c r="O694" s="2">
        <f>+Tabla3239[[#This Row],[ENTRADAS]]*Tabla3239[[#This Row],[PRECIO]]</f>
        <v>0</v>
      </c>
      <c r="P694" s="2">
        <f>+Tabla3239[[#This Row],[SALIDAS]]*Tabla3239[[#This Row],[PRECIO]]</f>
        <v>0</v>
      </c>
      <c r="Q694" s="2">
        <f>+Tabla3239[[#This Row],[BALANCE INICIAL2]]+Tabla3239[[#This Row],[ENTRADAS3]]-Tabla3239[[#This Row],[SALIDAS4]]</f>
        <v>3120</v>
      </c>
    </row>
    <row r="695" spans="1:17">
      <c r="A695" s="39" t="s">
        <v>34</v>
      </c>
      <c r="B695" s="40" t="s">
        <v>877</v>
      </c>
      <c r="C695" s="52" t="s">
        <v>80</v>
      </c>
      <c r="D695" t="s">
        <v>1219</v>
      </c>
      <c r="F695" s="55" t="s">
        <v>1345</v>
      </c>
      <c r="G695" s="55"/>
      <c r="H695" s="9" t="s">
        <v>834</v>
      </c>
      <c r="I695">
        <v>1</v>
      </c>
      <c r="J695">
        <v>0</v>
      </c>
      <c r="K695" s="34">
        <v>0</v>
      </c>
      <c r="L695">
        <f>+Tabla3239[[#This Row],[BALANCE INICIAL]]+Tabla3239[[#This Row],[ENTRADAS]]-Tabla3239[[#This Row],[SALIDAS]]</f>
        <v>1</v>
      </c>
      <c r="M695" s="2">
        <v>140</v>
      </c>
      <c r="N695" s="2">
        <f>+Tabla3239[[#This Row],[BALANCE INICIAL]]*Tabla3239[[#This Row],[PRECIO]]</f>
        <v>140</v>
      </c>
      <c r="O695" s="2">
        <f>+Tabla3239[[#This Row],[ENTRADAS]]*Tabla3239[[#This Row],[PRECIO]]</f>
        <v>0</v>
      </c>
      <c r="P695" s="2">
        <f>+Tabla3239[[#This Row],[SALIDAS]]*Tabla3239[[#This Row],[PRECIO]]</f>
        <v>0</v>
      </c>
      <c r="Q695" s="2">
        <f>+Tabla3239[[#This Row],[BALANCE INICIAL2]]+Tabla3239[[#This Row],[ENTRADAS3]]-Tabla3239[[#This Row],[SALIDAS4]]</f>
        <v>140</v>
      </c>
    </row>
    <row r="696" spans="1:17">
      <c r="A696" s="39" t="s">
        <v>59</v>
      </c>
      <c r="B696" s="40" t="s">
        <v>880</v>
      </c>
      <c r="C696" s="52" t="s">
        <v>107</v>
      </c>
      <c r="D696" t="s">
        <v>715</v>
      </c>
      <c r="F696" s="55" t="s">
        <v>1345</v>
      </c>
      <c r="G696" s="55"/>
      <c r="H696" s="9" t="s">
        <v>873</v>
      </c>
      <c r="I696">
        <v>7</v>
      </c>
      <c r="J696">
        <v>0</v>
      </c>
      <c r="K696" s="34">
        <v>0</v>
      </c>
      <c r="L696">
        <f>+Tabla3239[[#This Row],[BALANCE INICIAL]]+Tabla3239[[#This Row],[ENTRADAS]]-Tabla3239[[#This Row],[SALIDAS]]</f>
        <v>7</v>
      </c>
      <c r="M696" s="2">
        <v>179.92</v>
      </c>
      <c r="N696" s="2">
        <f>+Tabla3239[[#This Row],[BALANCE INICIAL]]*Tabla3239[[#This Row],[PRECIO]]</f>
        <v>1259.4399999999998</v>
      </c>
      <c r="O696" s="2">
        <f>+Tabla3239[[#This Row],[ENTRADAS]]*Tabla3239[[#This Row],[PRECIO]]</f>
        <v>0</v>
      </c>
      <c r="P696" s="2">
        <f>+Tabla3239[[#This Row],[SALIDAS]]*Tabla3239[[#This Row],[PRECIO]]</f>
        <v>0</v>
      </c>
      <c r="Q696" s="2">
        <f>+Tabla3239[[#This Row],[BALANCE INICIAL2]]+Tabla3239[[#This Row],[ENTRADAS3]]-Tabla3239[[#This Row],[SALIDAS4]]</f>
        <v>1259.4399999999998</v>
      </c>
    </row>
    <row r="697" spans="1:17">
      <c r="A697" s="39" t="s">
        <v>59</v>
      </c>
      <c r="B697" s="40" t="s">
        <v>880</v>
      </c>
      <c r="C697" s="52" t="s">
        <v>107</v>
      </c>
      <c r="D697" t="s">
        <v>803</v>
      </c>
      <c r="F697" s="55" t="s">
        <v>1345</v>
      </c>
      <c r="G697" s="55"/>
      <c r="H697" s="9" t="s">
        <v>820</v>
      </c>
      <c r="I697">
        <v>1</v>
      </c>
      <c r="J697">
        <v>0</v>
      </c>
      <c r="K697" s="34">
        <v>0</v>
      </c>
      <c r="L697">
        <f>+Tabla3239[[#This Row],[BALANCE INICIAL]]+Tabla3239[[#This Row],[ENTRADAS]]-Tabla3239[[#This Row],[SALIDAS]]</f>
        <v>1</v>
      </c>
      <c r="M697" s="2">
        <v>256.60000000000002</v>
      </c>
      <c r="N697" s="2">
        <f>+Tabla3239[[#This Row],[BALANCE INICIAL]]*Tabla3239[[#This Row],[PRECIO]]</f>
        <v>256.60000000000002</v>
      </c>
      <c r="O697" s="2">
        <f>+Tabla3239[[#This Row],[ENTRADAS]]*Tabla3239[[#This Row],[PRECIO]]</f>
        <v>0</v>
      </c>
      <c r="P697" s="2">
        <f>+Tabla3239[[#This Row],[SALIDAS]]*Tabla3239[[#This Row],[PRECIO]]</f>
        <v>0</v>
      </c>
      <c r="Q697" s="2">
        <f>+Tabla3239[[#This Row],[BALANCE INICIAL2]]+Tabla3239[[#This Row],[ENTRADAS3]]-Tabla3239[[#This Row],[SALIDAS4]]</f>
        <v>256.60000000000002</v>
      </c>
    </row>
    <row r="698" spans="1:17">
      <c r="A698" s="39" t="s">
        <v>59</v>
      </c>
      <c r="B698" s="40" t="s">
        <v>880</v>
      </c>
      <c r="C698" s="52" t="s">
        <v>107</v>
      </c>
      <c r="D698" t="s">
        <v>804</v>
      </c>
      <c r="F698" s="55" t="s">
        <v>1345</v>
      </c>
      <c r="G698" s="55"/>
      <c r="H698" s="9" t="s">
        <v>820</v>
      </c>
      <c r="I698">
        <v>1</v>
      </c>
      <c r="J698">
        <v>0</v>
      </c>
      <c r="K698" s="34">
        <v>0</v>
      </c>
      <c r="L698">
        <f>+Tabla3239[[#This Row],[BALANCE INICIAL]]+Tabla3239[[#This Row],[ENTRADAS]]-Tabla3239[[#This Row],[SALIDAS]]</f>
        <v>1</v>
      </c>
      <c r="M698" s="2">
        <v>280</v>
      </c>
      <c r="N698" s="2">
        <f>+Tabla3239[[#This Row],[BALANCE INICIAL]]*Tabla3239[[#This Row],[PRECIO]]</f>
        <v>280</v>
      </c>
      <c r="O698" s="2">
        <f>+Tabla3239[[#This Row],[ENTRADAS]]*Tabla3239[[#This Row],[PRECIO]]</f>
        <v>0</v>
      </c>
      <c r="P698" s="2">
        <f>+Tabla3239[[#This Row],[SALIDAS]]*Tabla3239[[#This Row],[PRECIO]]</f>
        <v>0</v>
      </c>
      <c r="Q698" s="2">
        <f>+Tabla3239[[#This Row],[BALANCE INICIAL2]]+Tabla3239[[#This Row],[ENTRADAS3]]-Tabla3239[[#This Row],[SALIDAS4]]</f>
        <v>280</v>
      </c>
    </row>
    <row r="699" spans="1:17">
      <c r="A699" s="39" t="s">
        <v>59</v>
      </c>
      <c r="B699" s="40" t="s">
        <v>880</v>
      </c>
      <c r="C699" s="52" t="s">
        <v>107</v>
      </c>
      <c r="D699" t="s">
        <v>805</v>
      </c>
      <c r="F699" s="55" t="s">
        <v>1345</v>
      </c>
      <c r="G699" s="55"/>
      <c r="H699" s="9" t="s">
        <v>820</v>
      </c>
      <c r="I699">
        <v>1</v>
      </c>
      <c r="J699">
        <v>0</v>
      </c>
      <c r="K699" s="34">
        <v>0</v>
      </c>
      <c r="L699">
        <f>+Tabla3239[[#This Row],[BALANCE INICIAL]]+Tabla3239[[#This Row],[ENTRADAS]]-Tabla3239[[#This Row],[SALIDAS]]</f>
        <v>1</v>
      </c>
      <c r="M699" s="2">
        <v>350</v>
      </c>
      <c r="N699" s="2">
        <f>+Tabla3239[[#This Row],[BALANCE INICIAL]]*Tabla3239[[#This Row],[PRECIO]]</f>
        <v>350</v>
      </c>
      <c r="O699" s="2">
        <f>+Tabla3239[[#This Row],[ENTRADAS]]*Tabla3239[[#This Row],[PRECIO]]</f>
        <v>0</v>
      </c>
      <c r="P699" s="2">
        <f>+Tabla3239[[#This Row],[SALIDAS]]*Tabla3239[[#This Row],[PRECIO]]</f>
        <v>0</v>
      </c>
      <c r="Q699" s="2">
        <f>+Tabla3239[[#This Row],[BALANCE INICIAL2]]+Tabla3239[[#This Row],[ENTRADAS3]]-Tabla3239[[#This Row],[SALIDAS4]]</f>
        <v>350</v>
      </c>
    </row>
    <row r="700" spans="1:17">
      <c r="A700" s="39" t="s">
        <v>1384</v>
      </c>
      <c r="B700" s="40" t="s">
        <v>1385</v>
      </c>
      <c r="C700" s="52" t="s">
        <v>1386</v>
      </c>
      <c r="D700" t="s">
        <v>1340</v>
      </c>
      <c r="F700" s="55" t="s">
        <v>1345</v>
      </c>
      <c r="G700" s="55"/>
      <c r="H700" s="9" t="s">
        <v>820</v>
      </c>
      <c r="I700">
        <v>0</v>
      </c>
      <c r="J700">
        <v>0</v>
      </c>
      <c r="K700" s="34">
        <v>0</v>
      </c>
      <c r="L700">
        <f>+Tabla3239[[#This Row],[BALANCE INICIAL]]+Tabla3239[[#This Row],[ENTRADAS]]-Tabla3239[[#This Row],[SALIDAS]]</f>
        <v>0</v>
      </c>
      <c r="M700" s="2">
        <v>275</v>
      </c>
      <c r="N700" s="2">
        <f>+Tabla3239[[#This Row],[BALANCE INICIAL]]*Tabla3239[[#This Row],[PRECIO]]</f>
        <v>0</v>
      </c>
      <c r="O700" s="2">
        <f>+Tabla3239[[#This Row],[ENTRADAS]]*Tabla3239[[#This Row],[PRECIO]]</f>
        <v>0</v>
      </c>
      <c r="P700" s="2">
        <f>+Tabla3239[[#This Row],[SALIDAS]]*Tabla3239[[#This Row],[PRECIO]]</f>
        <v>0</v>
      </c>
      <c r="Q700" s="2">
        <f>+Tabla3239[[#This Row],[BALANCE INICIAL2]]+Tabla3239[[#This Row],[ENTRADAS3]]-Tabla3239[[#This Row],[SALIDAS4]]</f>
        <v>0</v>
      </c>
    </row>
    <row r="701" spans="1:17">
      <c r="A701" s="9" t="s">
        <v>29</v>
      </c>
      <c r="B701" s="47" t="s">
        <v>878</v>
      </c>
      <c r="C701" s="50" t="s">
        <v>102</v>
      </c>
      <c r="D701" t="s">
        <v>1085</v>
      </c>
      <c r="F701" s="55" t="s">
        <v>1345</v>
      </c>
      <c r="G701" s="55"/>
      <c r="H701" s="9" t="s">
        <v>820</v>
      </c>
      <c r="I701">
        <v>9</v>
      </c>
      <c r="J701">
        <v>0</v>
      </c>
      <c r="K701" s="34">
        <v>8</v>
      </c>
      <c r="L701">
        <f>+Tabla3239[[#This Row],[BALANCE INICIAL]]+Tabla3239[[#This Row],[ENTRADAS]]-Tabla3239[[#This Row],[SALIDAS]]</f>
        <v>1</v>
      </c>
      <c r="M701" s="2">
        <v>520</v>
      </c>
      <c r="N701" s="2">
        <f>+Tabla3239[[#This Row],[BALANCE INICIAL]]*Tabla3239[[#This Row],[PRECIO]]</f>
        <v>4680</v>
      </c>
      <c r="O701" s="2">
        <f>+Tabla3239[[#This Row],[ENTRADAS]]*Tabla3239[[#This Row],[PRECIO]]</f>
        <v>0</v>
      </c>
      <c r="P701" s="2">
        <f>+Tabla3239[[#This Row],[SALIDAS]]*Tabla3239[[#This Row],[PRECIO]]</f>
        <v>4160</v>
      </c>
      <c r="Q701" s="2">
        <f>+Tabla3239[[#This Row],[BALANCE INICIAL2]]+Tabla3239[[#This Row],[ENTRADAS3]]-Tabla3239[[#This Row],[SALIDAS4]]</f>
        <v>520</v>
      </c>
    </row>
    <row r="702" spans="1:17" ht="15" customHeight="1">
      <c r="A702" s="39" t="s">
        <v>35</v>
      </c>
      <c r="B702" s="40" t="s">
        <v>883</v>
      </c>
      <c r="C702" s="52" t="s">
        <v>81</v>
      </c>
      <c r="D702" t="s">
        <v>1202</v>
      </c>
      <c r="F702" s="55" t="s">
        <v>1345</v>
      </c>
      <c r="G702" s="55"/>
      <c r="H702" s="9" t="s">
        <v>820</v>
      </c>
      <c r="I702">
        <v>4</v>
      </c>
      <c r="J702">
        <v>0</v>
      </c>
      <c r="K702" s="34">
        <v>1</v>
      </c>
      <c r="L702">
        <f>+Tabla3239[[#This Row],[BALANCE INICIAL]]+Tabla3239[[#This Row],[ENTRADAS]]-Tabla3239[[#This Row],[SALIDAS]]</f>
        <v>3</v>
      </c>
      <c r="M702" s="2">
        <v>103.05</v>
      </c>
      <c r="N702" s="2">
        <f>+Tabla3239[[#This Row],[BALANCE INICIAL]]*Tabla3239[[#This Row],[PRECIO]]</f>
        <v>412.2</v>
      </c>
      <c r="O702" s="2">
        <f>+Tabla3239[[#This Row],[ENTRADAS]]*Tabla3239[[#This Row],[PRECIO]]</f>
        <v>0</v>
      </c>
      <c r="P702" s="2">
        <f>+Tabla3239[[#This Row],[SALIDAS]]*Tabla3239[[#This Row],[PRECIO]]</f>
        <v>103.05</v>
      </c>
      <c r="Q702" s="2">
        <f>+Tabla3239[[#This Row],[BALANCE INICIAL2]]+Tabla3239[[#This Row],[ENTRADAS3]]-Tabla3239[[#This Row],[SALIDAS4]]</f>
        <v>309.14999999999998</v>
      </c>
    </row>
    <row r="703" spans="1:17">
      <c r="A703" s="39" t="s">
        <v>35</v>
      </c>
      <c r="B703" s="40" t="s">
        <v>883</v>
      </c>
      <c r="C703" s="52" t="s">
        <v>81</v>
      </c>
      <c r="D703" t="s">
        <v>1203</v>
      </c>
      <c r="F703" s="55" t="s">
        <v>1345</v>
      </c>
      <c r="G703" s="55"/>
      <c r="H703" s="9" t="s">
        <v>820</v>
      </c>
      <c r="I703">
        <v>15</v>
      </c>
      <c r="J703">
        <v>0</v>
      </c>
      <c r="K703" s="34">
        <v>4</v>
      </c>
      <c r="L703">
        <f>+Tabla3239[[#This Row],[BALANCE INICIAL]]+Tabla3239[[#This Row],[ENTRADAS]]-Tabla3239[[#This Row],[SALIDAS]]</f>
        <v>11</v>
      </c>
      <c r="M703" s="2">
        <v>19.53</v>
      </c>
      <c r="N703" s="2">
        <f>+Tabla3239[[#This Row],[BALANCE INICIAL]]*Tabla3239[[#This Row],[PRECIO]]</f>
        <v>292.95000000000005</v>
      </c>
      <c r="O703" s="2">
        <f>+Tabla3239[[#This Row],[ENTRADAS]]*Tabla3239[[#This Row],[PRECIO]]</f>
        <v>0</v>
      </c>
      <c r="P703" s="2">
        <f>+Tabla3239[[#This Row],[SALIDAS]]*Tabla3239[[#This Row],[PRECIO]]</f>
        <v>78.12</v>
      </c>
      <c r="Q703" s="2">
        <f>+Tabla3239[[#This Row],[BALANCE INICIAL2]]+Tabla3239[[#This Row],[ENTRADAS3]]-Tabla3239[[#This Row],[SALIDAS4]]</f>
        <v>214.83000000000004</v>
      </c>
    </row>
    <row r="704" spans="1:17">
      <c r="A704" s="39" t="s">
        <v>55</v>
      </c>
      <c r="B704" s="40" t="s">
        <v>905</v>
      </c>
      <c r="C704" s="52" t="s">
        <v>103</v>
      </c>
      <c r="D704" t="s">
        <v>1075</v>
      </c>
      <c r="E704" t="s">
        <v>1060</v>
      </c>
      <c r="F704" s="55" t="s">
        <v>1345</v>
      </c>
      <c r="G704" s="55"/>
      <c r="H704" s="9" t="s">
        <v>1403</v>
      </c>
      <c r="I704">
        <v>0</v>
      </c>
      <c r="J704">
        <v>0</v>
      </c>
      <c r="K704" s="34">
        <v>0</v>
      </c>
      <c r="L704">
        <f>+Tabla3239[[#This Row],[BALANCE INICIAL]]+Tabla3239[[#This Row],[ENTRADAS]]-Tabla3239[[#This Row],[SALIDAS]]</f>
        <v>0</v>
      </c>
      <c r="M704" s="2">
        <v>11700</v>
      </c>
      <c r="N704" s="2">
        <f>+Tabla3239[[#This Row],[BALANCE INICIAL]]*Tabla3239[[#This Row],[PRECIO]]</f>
        <v>0</v>
      </c>
      <c r="O704" s="2">
        <f>+Tabla3239[[#This Row],[ENTRADAS]]*Tabla3239[[#This Row],[PRECIO]]</f>
        <v>0</v>
      </c>
      <c r="P704" s="2">
        <f>+Tabla3239[[#This Row],[SALIDAS]]*Tabla3239[[#This Row],[PRECIO]]</f>
        <v>0</v>
      </c>
      <c r="Q704" s="2">
        <f>+Tabla3239[[#This Row],[BALANCE INICIAL2]]+Tabla3239[[#This Row],[ENTRADAS3]]-Tabla3239[[#This Row],[SALIDAS4]]</f>
        <v>0</v>
      </c>
    </row>
    <row r="705" spans="1:17">
      <c r="A705" s="39" t="s">
        <v>55</v>
      </c>
      <c r="B705" s="40" t="s">
        <v>905</v>
      </c>
      <c r="C705" s="52" t="s">
        <v>103</v>
      </c>
      <c r="D705" t="s">
        <v>1076</v>
      </c>
      <c r="E705" t="s">
        <v>1060</v>
      </c>
      <c r="F705" s="55" t="s">
        <v>1345</v>
      </c>
      <c r="G705" s="55"/>
      <c r="H705" s="9" t="s">
        <v>1403</v>
      </c>
      <c r="I705">
        <v>0</v>
      </c>
      <c r="J705">
        <v>0</v>
      </c>
      <c r="K705" s="34">
        <v>0</v>
      </c>
      <c r="L705">
        <f>+Tabla3239[[#This Row],[BALANCE INICIAL]]+Tabla3239[[#This Row],[ENTRADAS]]-Tabla3239[[#This Row],[SALIDAS]]</f>
        <v>0</v>
      </c>
      <c r="M705" s="2">
        <v>11700</v>
      </c>
      <c r="N705" s="2">
        <f>+Tabla3239[[#This Row],[BALANCE INICIAL]]*Tabla3239[[#This Row],[PRECIO]]</f>
        <v>0</v>
      </c>
      <c r="O705" s="2">
        <f>+Tabla3239[[#This Row],[ENTRADAS]]*Tabla3239[[#This Row],[PRECIO]]</f>
        <v>0</v>
      </c>
      <c r="P705" s="2">
        <f>+Tabla3239[[#This Row],[SALIDAS]]*Tabla3239[[#This Row],[PRECIO]]</f>
        <v>0</v>
      </c>
      <c r="Q705" s="2">
        <f>+Tabla3239[[#This Row],[BALANCE INICIAL2]]+Tabla3239[[#This Row],[ENTRADAS3]]-Tabla3239[[#This Row],[SALIDAS4]]</f>
        <v>0</v>
      </c>
    </row>
    <row r="706" spans="1:17">
      <c r="A706" s="39" t="s">
        <v>55</v>
      </c>
      <c r="B706" s="40" t="s">
        <v>905</v>
      </c>
      <c r="C706" s="52" t="s">
        <v>103</v>
      </c>
      <c r="D706" t="s">
        <v>1074</v>
      </c>
      <c r="E706" t="s">
        <v>1060</v>
      </c>
      <c r="F706" s="55" t="s">
        <v>1345</v>
      </c>
      <c r="G706" s="55"/>
      <c r="H706" s="9" t="s">
        <v>1403</v>
      </c>
      <c r="I706">
        <v>0</v>
      </c>
      <c r="J706">
        <v>0</v>
      </c>
      <c r="K706" s="34">
        <v>0</v>
      </c>
      <c r="L706">
        <f>+Tabla3239[[#This Row],[BALANCE INICIAL]]+Tabla3239[[#This Row],[ENTRADAS]]-Tabla3239[[#This Row],[SALIDAS]]</f>
        <v>0</v>
      </c>
      <c r="M706" s="2">
        <v>11700</v>
      </c>
      <c r="N706" s="2">
        <f>+Tabla3239[[#This Row],[BALANCE INICIAL]]*Tabla3239[[#This Row],[PRECIO]]</f>
        <v>0</v>
      </c>
      <c r="O706" s="2">
        <f>+Tabla3239[[#This Row],[ENTRADAS]]*Tabla3239[[#This Row],[PRECIO]]</f>
        <v>0</v>
      </c>
      <c r="P706" s="2">
        <f>+Tabla3239[[#This Row],[SALIDAS]]*Tabla3239[[#This Row],[PRECIO]]</f>
        <v>0</v>
      </c>
      <c r="Q706" s="2">
        <f>+Tabla3239[[#This Row],[BALANCE INICIAL2]]+Tabla3239[[#This Row],[ENTRADAS3]]-Tabla3239[[#This Row],[SALIDAS4]]</f>
        <v>0</v>
      </c>
    </row>
    <row r="707" spans="1:17">
      <c r="A707" s="39" t="s">
        <v>55</v>
      </c>
      <c r="B707" s="40" t="s">
        <v>905</v>
      </c>
      <c r="C707" s="52" t="s">
        <v>103</v>
      </c>
      <c r="D707" t="s">
        <v>1069</v>
      </c>
      <c r="E707" t="s">
        <v>1060</v>
      </c>
      <c r="F707" s="55" t="s">
        <v>1345</v>
      </c>
      <c r="G707" s="55"/>
      <c r="H707" s="9" t="s">
        <v>1403</v>
      </c>
      <c r="I707">
        <v>0</v>
      </c>
      <c r="J707">
        <v>0</v>
      </c>
      <c r="K707" s="34">
        <v>0</v>
      </c>
      <c r="L707">
        <f>+Tabla3239[[#This Row],[BALANCE INICIAL]]+Tabla3239[[#This Row],[ENTRADAS]]-Tabla3239[[#This Row],[SALIDAS]]</f>
        <v>0</v>
      </c>
      <c r="M707" s="2">
        <v>9000</v>
      </c>
      <c r="N707" s="2">
        <f>+Tabla3239[[#This Row],[BALANCE INICIAL]]*Tabla3239[[#This Row],[PRECIO]]</f>
        <v>0</v>
      </c>
      <c r="O707" s="2">
        <f>+Tabla3239[[#This Row],[ENTRADAS]]*Tabla3239[[#This Row],[PRECIO]]</f>
        <v>0</v>
      </c>
      <c r="P707" s="2">
        <f>+Tabla3239[[#This Row],[SALIDAS]]*Tabla3239[[#This Row],[PRECIO]]</f>
        <v>0</v>
      </c>
      <c r="Q707" s="2">
        <f>+Tabla3239[[#This Row],[BALANCE INICIAL2]]+Tabla3239[[#This Row],[ENTRADAS3]]-Tabla3239[[#This Row],[SALIDAS4]]</f>
        <v>0</v>
      </c>
    </row>
    <row r="708" spans="1:17">
      <c r="A708" s="39" t="s">
        <v>55</v>
      </c>
      <c r="B708" s="40" t="s">
        <v>905</v>
      </c>
      <c r="C708" s="52" t="s">
        <v>103</v>
      </c>
      <c r="D708" t="s">
        <v>1077</v>
      </c>
      <c r="E708" t="s">
        <v>1060</v>
      </c>
      <c r="F708" s="55" t="s">
        <v>1345</v>
      </c>
      <c r="G708" s="55"/>
      <c r="H708" s="9" t="s">
        <v>1403</v>
      </c>
      <c r="I708">
        <v>0</v>
      </c>
      <c r="J708">
        <v>0</v>
      </c>
      <c r="K708" s="34">
        <v>0</v>
      </c>
      <c r="L708">
        <f>+Tabla3239[[#This Row],[BALANCE INICIAL]]+Tabla3239[[#This Row],[ENTRADAS]]-Tabla3239[[#This Row],[SALIDAS]]</f>
        <v>0</v>
      </c>
      <c r="M708" s="2">
        <v>11700</v>
      </c>
      <c r="N708" s="2">
        <f>+Tabla3239[[#This Row],[BALANCE INICIAL]]*Tabla3239[[#This Row],[PRECIO]]</f>
        <v>0</v>
      </c>
      <c r="O708" s="2">
        <f>+Tabla3239[[#This Row],[ENTRADAS]]*Tabla3239[[#This Row],[PRECIO]]</f>
        <v>0</v>
      </c>
      <c r="P708" s="2">
        <f>+Tabla3239[[#This Row],[SALIDAS]]*Tabla3239[[#This Row],[PRECIO]]</f>
        <v>0</v>
      </c>
      <c r="Q708" s="2">
        <f>+Tabla3239[[#This Row],[BALANCE INICIAL2]]+Tabla3239[[#This Row],[ENTRADAS3]]-Tabla3239[[#This Row],[SALIDAS4]]</f>
        <v>0</v>
      </c>
    </row>
    <row r="709" spans="1:17">
      <c r="A709" s="39" t="s">
        <v>55</v>
      </c>
      <c r="B709" s="40" t="s">
        <v>905</v>
      </c>
      <c r="C709" s="52" t="s">
        <v>103</v>
      </c>
      <c r="D709" t="s">
        <v>137</v>
      </c>
      <c r="F709" s="55" t="s">
        <v>1345</v>
      </c>
      <c r="G709" s="55"/>
      <c r="H709" s="9" t="s">
        <v>829</v>
      </c>
      <c r="I709">
        <v>0</v>
      </c>
      <c r="J709">
        <v>0</v>
      </c>
      <c r="K709" s="34">
        <v>0</v>
      </c>
      <c r="L709">
        <f>+Tabla3239[[#This Row],[BALANCE INICIAL]]+Tabla3239[[#This Row],[ENTRADAS]]-Tabla3239[[#This Row],[SALIDAS]]</f>
        <v>0</v>
      </c>
      <c r="M709" s="2">
        <v>380</v>
      </c>
      <c r="N709" s="2">
        <f>+Tabla3239[[#This Row],[BALANCE INICIAL]]*Tabla3239[[#This Row],[PRECIO]]</f>
        <v>0</v>
      </c>
      <c r="O709" s="2">
        <f>+Tabla3239[[#This Row],[ENTRADAS]]*Tabla3239[[#This Row],[PRECIO]]</f>
        <v>0</v>
      </c>
      <c r="P709" s="2">
        <f>+Tabla3239[[#This Row],[SALIDAS]]*Tabla3239[[#This Row],[PRECIO]]</f>
        <v>0</v>
      </c>
      <c r="Q709" s="2">
        <f>+Tabla3239[[#This Row],[BALANCE INICIAL2]]+Tabla3239[[#This Row],[ENTRADAS3]]-Tabla3239[[#This Row],[SALIDAS4]]</f>
        <v>0</v>
      </c>
    </row>
    <row r="710" spans="1:17">
      <c r="A710" s="39" t="s">
        <v>59</v>
      </c>
      <c r="B710" s="40" t="s">
        <v>880</v>
      </c>
      <c r="C710" s="52" t="s">
        <v>107</v>
      </c>
      <c r="D710" t="s">
        <v>806</v>
      </c>
      <c r="F710" s="55" t="s">
        <v>1345</v>
      </c>
      <c r="G710" s="55"/>
      <c r="H710" s="9" t="s">
        <v>820</v>
      </c>
      <c r="I710">
        <v>107</v>
      </c>
      <c r="J710">
        <v>0</v>
      </c>
      <c r="K710" s="34">
        <v>0</v>
      </c>
      <c r="L710">
        <f>+Tabla3239[[#This Row],[BALANCE INICIAL]]+Tabla3239[[#This Row],[ENTRADAS]]-Tabla3239[[#This Row],[SALIDAS]]</f>
        <v>107</v>
      </c>
      <c r="M710" s="2">
        <v>25</v>
      </c>
      <c r="N710" s="2">
        <f>+Tabla3239[[#This Row],[BALANCE INICIAL]]*Tabla3239[[#This Row],[PRECIO]]</f>
        <v>2675</v>
      </c>
      <c r="O710" s="2">
        <f>+Tabla3239[[#This Row],[ENTRADAS]]*Tabla3239[[#This Row],[PRECIO]]</f>
        <v>0</v>
      </c>
      <c r="P710" s="2">
        <f>+Tabla3239[[#This Row],[SALIDAS]]*Tabla3239[[#This Row],[PRECIO]]</f>
        <v>0</v>
      </c>
      <c r="Q710" s="2">
        <f>+Tabla3239[[#This Row],[BALANCE INICIAL2]]+Tabla3239[[#This Row],[ENTRADAS3]]-Tabla3239[[#This Row],[SALIDAS4]]</f>
        <v>2675</v>
      </c>
    </row>
    <row r="711" spans="1:17">
      <c r="A711" s="39" t="s">
        <v>59</v>
      </c>
      <c r="B711" s="40" t="s">
        <v>880</v>
      </c>
      <c r="C711" s="52" t="s">
        <v>107</v>
      </c>
      <c r="D711" t="s">
        <v>807</v>
      </c>
      <c r="F711" s="55" t="s">
        <v>1345</v>
      </c>
      <c r="G711" s="55"/>
      <c r="H711" s="9" t="s">
        <v>820</v>
      </c>
      <c r="I711">
        <v>5</v>
      </c>
      <c r="J711">
        <v>0</v>
      </c>
      <c r="K711" s="34">
        <v>0</v>
      </c>
      <c r="L711">
        <f>+Tabla3239[[#This Row],[BALANCE INICIAL]]+Tabla3239[[#This Row],[ENTRADAS]]-Tabla3239[[#This Row],[SALIDAS]]</f>
        <v>5</v>
      </c>
      <c r="M711" s="2">
        <v>550.41</v>
      </c>
      <c r="N711" s="2">
        <f>+Tabla3239[[#This Row],[BALANCE INICIAL]]*Tabla3239[[#This Row],[PRECIO]]</f>
        <v>2752.0499999999997</v>
      </c>
      <c r="O711" s="2">
        <f>+Tabla3239[[#This Row],[ENTRADAS]]*Tabla3239[[#This Row],[PRECIO]]</f>
        <v>0</v>
      </c>
      <c r="P711" s="2">
        <f>+Tabla3239[[#This Row],[SALIDAS]]*Tabla3239[[#This Row],[PRECIO]]</f>
        <v>0</v>
      </c>
      <c r="Q711" s="2">
        <f>+Tabla3239[[#This Row],[BALANCE INICIAL2]]+Tabla3239[[#This Row],[ENTRADAS3]]-Tabla3239[[#This Row],[SALIDAS4]]</f>
        <v>2752.0499999999997</v>
      </c>
    </row>
    <row r="712" spans="1:17">
      <c r="A712" s="39" t="s">
        <v>60</v>
      </c>
      <c r="B712" s="40" t="s">
        <v>885</v>
      </c>
      <c r="C712" s="52" t="s">
        <v>108</v>
      </c>
      <c r="D712" t="s">
        <v>808</v>
      </c>
      <c r="F712" s="55" t="s">
        <v>1345</v>
      </c>
      <c r="G712" s="55"/>
      <c r="H712" s="9" t="s">
        <v>820</v>
      </c>
      <c r="I712">
        <v>1</v>
      </c>
      <c r="J712">
        <v>0</v>
      </c>
      <c r="K712" s="34">
        <v>0</v>
      </c>
      <c r="L712">
        <f>+Tabla3239[[#This Row],[BALANCE INICIAL]]+Tabla3239[[#This Row],[ENTRADAS]]-Tabla3239[[#This Row],[SALIDAS]]</f>
        <v>1</v>
      </c>
      <c r="M712" s="2">
        <v>645</v>
      </c>
      <c r="N712" s="2">
        <f>+Tabla3239[[#This Row],[BALANCE INICIAL]]*Tabla3239[[#This Row],[PRECIO]]</f>
        <v>645</v>
      </c>
      <c r="O712" s="2">
        <f>+Tabla3239[[#This Row],[ENTRADAS]]*Tabla3239[[#This Row],[PRECIO]]</f>
        <v>0</v>
      </c>
      <c r="P712" s="2">
        <f>+Tabla3239[[#This Row],[SALIDAS]]*Tabla3239[[#This Row],[PRECIO]]</f>
        <v>0</v>
      </c>
      <c r="Q712" s="2">
        <f>+Tabla3239[[#This Row],[BALANCE INICIAL2]]+Tabla3239[[#This Row],[ENTRADAS3]]-Tabla3239[[#This Row],[SALIDAS4]]</f>
        <v>645</v>
      </c>
    </row>
    <row r="713" spans="1:17">
      <c r="A713" s="39" t="s">
        <v>42</v>
      </c>
      <c r="B713" s="56">
        <v>1206010001</v>
      </c>
      <c r="C713" s="52" t="s">
        <v>88</v>
      </c>
      <c r="D713" t="s">
        <v>1200</v>
      </c>
      <c r="F713" s="55" t="s">
        <v>1345</v>
      </c>
      <c r="G713" s="55"/>
      <c r="H713" s="9" t="s">
        <v>820</v>
      </c>
      <c r="I713">
        <v>4</v>
      </c>
      <c r="J713">
        <v>0</v>
      </c>
      <c r="K713" s="34">
        <v>0</v>
      </c>
      <c r="L713">
        <f>+Tabla3239[[#This Row],[BALANCE INICIAL]]+Tabla3239[[#This Row],[ENTRADAS]]-Tabla3239[[#This Row],[SALIDAS]]</f>
        <v>4</v>
      </c>
      <c r="M713" s="2">
        <v>162.5</v>
      </c>
      <c r="N713" s="2">
        <f>+Tabla3239[[#This Row],[BALANCE INICIAL]]*Tabla3239[[#This Row],[PRECIO]]</f>
        <v>650</v>
      </c>
      <c r="O713" s="2">
        <f>+Tabla3239[[#This Row],[ENTRADAS]]*Tabla3239[[#This Row],[PRECIO]]</f>
        <v>0</v>
      </c>
      <c r="P713" s="2">
        <f>+Tabla3239[[#This Row],[SALIDAS]]*Tabla3239[[#This Row],[PRECIO]]</f>
        <v>0</v>
      </c>
      <c r="Q713" s="2">
        <f>+Tabla3239[[#This Row],[BALANCE INICIAL2]]+Tabla3239[[#This Row],[ENTRADAS3]]-Tabla3239[[#This Row],[SALIDAS4]]</f>
        <v>650</v>
      </c>
    </row>
    <row r="714" spans="1:17">
      <c r="A714" s="39" t="s">
        <v>42</v>
      </c>
      <c r="B714" s="56">
        <v>1206010001</v>
      </c>
      <c r="C714" s="52" t="s">
        <v>88</v>
      </c>
      <c r="D714" t="s">
        <v>1052</v>
      </c>
      <c r="E714">
        <v>0</v>
      </c>
      <c r="F714" s="55" t="s">
        <v>1345</v>
      </c>
      <c r="G714" s="55"/>
      <c r="H714" s="9" t="s">
        <v>825</v>
      </c>
      <c r="I714">
        <v>0</v>
      </c>
      <c r="J714">
        <v>0</v>
      </c>
      <c r="K714" s="34">
        <v>0</v>
      </c>
      <c r="L714">
        <f>+Tabla3239[[#This Row],[BALANCE INICIAL]]+Tabla3239[[#This Row],[ENTRADAS]]-Tabla3239[[#This Row],[SALIDAS]]</f>
        <v>0</v>
      </c>
      <c r="M714" s="2">
        <v>1401</v>
      </c>
      <c r="N714" s="2">
        <f>+Tabla3239[[#This Row],[BALANCE INICIAL]]*Tabla3239[[#This Row],[PRECIO]]</f>
        <v>0</v>
      </c>
      <c r="O714" s="2">
        <f>+Tabla3239[[#This Row],[ENTRADAS]]*Tabla3239[[#This Row],[PRECIO]]</f>
        <v>0</v>
      </c>
      <c r="P714" s="2">
        <f>+Tabla3239[[#This Row],[SALIDAS]]*Tabla3239[[#This Row],[PRECIO]]</f>
        <v>0</v>
      </c>
      <c r="Q714" s="2">
        <f>+Tabla3239[[#This Row],[BALANCE INICIAL2]]+Tabla3239[[#This Row],[ENTRADAS3]]-Tabla3239[[#This Row],[SALIDAS4]]</f>
        <v>0</v>
      </c>
    </row>
    <row r="715" spans="1:17" ht="13.5" customHeight="1">
      <c r="A715" s="39" t="s">
        <v>42</v>
      </c>
      <c r="B715" s="56">
        <v>1206010001</v>
      </c>
      <c r="C715" s="52" t="s">
        <v>88</v>
      </c>
      <c r="D715" t="s">
        <v>1201</v>
      </c>
      <c r="F715" s="55" t="s">
        <v>1345</v>
      </c>
      <c r="G715" s="55"/>
      <c r="H715" s="9" t="s">
        <v>820</v>
      </c>
      <c r="I715">
        <v>5</v>
      </c>
      <c r="J715">
        <v>0</v>
      </c>
      <c r="K715" s="34">
        <v>0</v>
      </c>
      <c r="L715">
        <f>+Tabla3239[[#This Row],[BALANCE INICIAL]]+Tabla3239[[#This Row],[ENTRADAS]]-Tabla3239[[#This Row],[SALIDAS]]</f>
        <v>5</v>
      </c>
      <c r="M715" s="2">
        <v>900</v>
      </c>
      <c r="N715" s="2">
        <f>+Tabla3239[[#This Row],[BALANCE INICIAL]]*Tabla3239[[#This Row],[PRECIO]]</f>
        <v>4500</v>
      </c>
      <c r="O715" s="2">
        <f>+Tabla3239[[#This Row],[ENTRADAS]]*Tabla3239[[#This Row],[PRECIO]]</f>
        <v>0</v>
      </c>
      <c r="P715" s="2">
        <f>+Tabla3239[[#This Row],[SALIDAS]]*Tabla3239[[#This Row],[PRECIO]]</f>
        <v>0</v>
      </c>
      <c r="Q715" s="2">
        <f>+Tabla3239[[#This Row],[BALANCE INICIAL2]]+Tabla3239[[#This Row],[ENTRADAS3]]-Tabla3239[[#This Row],[SALIDAS4]]</f>
        <v>4500</v>
      </c>
    </row>
    <row r="716" spans="1:17">
      <c r="A716" s="39" t="s">
        <v>47</v>
      </c>
      <c r="B716" s="40" t="s">
        <v>893</v>
      </c>
      <c r="C716" s="52" t="s">
        <v>94</v>
      </c>
      <c r="D716" t="s">
        <v>402</v>
      </c>
      <c r="F716" s="55" t="s">
        <v>1345</v>
      </c>
      <c r="G716" s="55"/>
      <c r="H716" s="9" t="s">
        <v>825</v>
      </c>
      <c r="I716">
        <v>3</v>
      </c>
      <c r="J716">
        <v>0</v>
      </c>
      <c r="K716" s="34">
        <v>3</v>
      </c>
      <c r="L716">
        <f>+Tabla3239[[#This Row],[BALANCE INICIAL]]+Tabla3239[[#This Row],[ENTRADAS]]-Tabla3239[[#This Row],[SALIDAS]]</f>
        <v>0</v>
      </c>
      <c r="M716" s="2">
        <v>452.54</v>
      </c>
      <c r="N716" s="2">
        <f>+Tabla3239[[#This Row],[BALANCE INICIAL]]*Tabla3239[[#This Row],[PRECIO]]</f>
        <v>1357.6200000000001</v>
      </c>
      <c r="O716" s="2">
        <f>+Tabla3239[[#This Row],[ENTRADAS]]*Tabla3239[[#This Row],[PRECIO]]</f>
        <v>0</v>
      </c>
      <c r="P716" s="2">
        <f>+Tabla3239[[#This Row],[SALIDAS]]*Tabla3239[[#This Row],[PRECIO]]</f>
        <v>1357.6200000000001</v>
      </c>
      <c r="Q716" s="2">
        <f>+Tabla3239[[#This Row],[BALANCE INICIAL2]]+Tabla3239[[#This Row],[ENTRADAS3]]-Tabla3239[[#This Row],[SALIDAS4]]</f>
        <v>0</v>
      </c>
    </row>
    <row r="717" spans="1:17">
      <c r="A717" s="39" t="s">
        <v>47</v>
      </c>
      <c r="B717" s="40" t="s">
        <v>893</v>
      </c>
      <c r="C717" s="52" t="s">
        <v>94</v>
      </c>
      <c r="D717" t="s">
        <v>320</v>
      </c>
      <c r="F717" s="55" t="s">
        <v>1345</v>
      </c>
      <c r="G717" s="55"/>
      <c r="H717" s="9" t="s">
        <v>825</v>
      </c>
      <c r="I717">
        <v>60</v>
      </c>
      <c r="J717">
        <v>0</v>
      </c>
      <c r="K717" s="34">
        <v>15</v>
      </c>
      <c r="L717">
        <f>+Tabla3239[[#This Row],[BALANCE INICIAL]]+Tabla3239[[#This Row],[ENTRADAS]]-Tabla3239[[#This Row],[SALIDAS]]</f>
        <v>45</v>
      </c>
      <c r="M717" s="2">
        <v>435.83</v>
      </c>
      <c r="N717" s="2">
        <f>+Tabla3239[[#This Row],[BALANCE INICIAL]]*Tabla3239[[#This Row],[PRECIO]]</f>
        <v>26149.8</v>
      </c>
      <c r="O717" s="2">
        <f>+Tabla3239[[#This Row],[ENTRADAS]]*Tabla3239[[#This Row],[PRECIO]]</f>
        <v>0</v>
      </c>
      <c r="P717" s="2">
        <f>+Tabla3239[[#This Row],[SALIDAS]]*Tabla3239[[#This Row],[PRECIO]]</f>
        <v>6537.45</v>
      </c>
      <c r="Q717" s="2">
        <f>+Tabla3239[[#This Row],[BALANCE INICIAL2]]+Tabla3239[[#This Row],[ENTRADAS3]]-Tabla3239[[#This Row],[SALIDAS4]]</f>
        <v>19612.349999999999</v>
      </c>
    </row>
    <row r="718" spans="1:17">
      <c r="A718" s="63" t="s">
        <v>1525</v>
      </c>
      <c r="B718" s="40" t="s">
        <v>1526</v>
      </c>
      <c r="C718" s="52" t="s">
        <v>1527</v>
      </c>
      <c r="D718" t="s">
        <v>1528</v>
      </c>
      <c r="E718" t="s">
        <v>1531</v>
      </c>
      <c r="F718" s="55">
        <v>45523</v>
      </c>
      <c r="G718" s="62" t="s">
        <v>1532</v>
      </c>
      <c r="H718" s="9" t="s">
        <v>820</v>
      </c>
      <c r="I718">
        <v>0</v>
      </c>
      <c r="J718">
        <v>1050</v>
      </c>
      <c r="K718" s="34">
        <v>1050</v>
      </c>
      <c r="L718">
        <f>+Tabla3239[[#This Row],[BALANCE INICIAL]]+Tabla3239[[#This Row],[ENTRADAS]]-Tabla3239[[#This Row],[SALIDAS]]</f>
        <v>0</v>
      </c>
      <c r="M718" s="2">
        <v>1000</v>
      </c>
      <c r="N718" s="2">
        <f>+Tabla3239[[#This Row],[BALANCE INICIAL]]*Tabla3239[[#This Row],[PRECIO]]</f>
        <v>0</v>
      </c>
      <c r="O718" s="2">
        <f>+Tabla3239[[#This Row],[ENTRADAS]]*Tabla3239[[#This Row],[PRECIO]]</f>
        <v>1050000</v>
      </c>
      <c r="P718" s="2">
        <f>+Tabla3239[[#This Row],[SALIDAS]]*Tabla3239[[#This Row],[PRECIO]]</f>
        <v>1050000</v>
      </c>
      <c r="Q718" s="2">
        <f>+Tabla3239[[#This Row],[BALANCE INICIAL2]]+Tabla3239[[#This Row],[ENTRADAS3]]-Tabla3239[[#This Row],[SALIDAS4]]</f>
        <v>0</v>
      </c>
    </row>
    <row r="719" spans="1:17">
      <c r="A719" s="63" t="s">
        <v>1525</v>
      </c>
      <c r="B719" s="40" t="s">
        <v>1526</v>
      </c>
      <c r="C719" s="52" t="s">
        <v>1527</v>
      </c>
      <c r="D719" t="s">
        <v>1529</v>
      </c>
      <c r="E719" t="s">
        <v>1531</v>
      </c>
      <c r="F719" s="55">
        <v>45523</v>
      </c>
      <c r="G719" s="62" t="s">
        <v>1532</v>
      </c>
      <c r="H719" s="9" t="s">
        <v>820</v>
      </c>
      <c r="I719">
        <v>0</v>
      </c>
      <c r="J719">
        <v>900</v>
      </c>
      <c r="K719" s="34">
        <v>900</v>
      </c>
      <c r="L719">
        <f>+Tabla3239[[#This Row],[BALANCE INICIAL]]+Tabla3239[[#This Row],[ENTRADAS]]-Tabla3239[[#This Row],[SALIDAS]]</f>
        <v>0</v>
      </c>
      <c r="M719" s="2">
        <v>500</v>
      </c>
      <c r="N719" s="2">
        <f>+Tabla3239[[#This Row],[BALANCE INICIAL]]*Tabla3239[[#This Row],[PRECIO]]</f>
        <v>0</v>
      </c>
      <c r="O719" s="2">
        <f>+Tabla3239[[#This Row],[ENTRADAS]]*Tabla3239[[#This Row],[PRECIO]]</f>
        <v>450000</v>
      </c>
      <c r="P719" s="2">
        <f>+Tabla3239[[#This Row],[SALIDAS]]*Tabla3239[[#This Row],[PRECIO]]</f>
        <v>450000</v>
      </c>
      <c r="Q719" s="2">
        <f>+Tabla3239[[#This Row],[BALANCE INICIAL2]]+Tabla3239[[#This Row],[ENTRADAS3]]-Tabla3239[[#This Row],[SALIDAS4]]</f>
        <v>0</v>
      </c>
    </row>
    <row r="720" spans="1:17">
      <c r="A720" s="63" t="s">
        <v>1525</v>
      </c>
      <c r="B720" s="40" t="s">
        <v>1526</v>
      </c>
      <c r="C720" s="52" t="s">
        <v>1527</v>
      </c>
      <c r="D720" t="s">
        <v>1530</v>
      </c>
      <c r="E720" t="s">
        <v>1531</v>
      </c>
      <c r="F720" s="55">
        <v>45523</v>
      </c>
      <c r="G720" s="62" t="s">
        <v>1532</v>
      </c>
      <c r="H720" s="9" t="s">
        <v>820</v>
      </c>
      <c r="I720">
        <v>0</v>
      </c>
      <c r="J720">
        <v>600</v>
      </c>
      <c r="K720" s="34">
        <v>600</v>
      </c>
      <c r="L720">
        <f>+Tabla3239[[#This Row],[BALANCE INICIAL]]+Tabla3239[[#This Row],[ENTRADAS]]-Tabla3239[[#This Row],[SALIDAS]]</f>
        <v>0</v>
      </c>
      <c r="M720" s="2">
        <v>200</v>
      </c>
      <c r="N720" s="2">
        <f>+Tabla3239[[#This Row],[BALANCE INICIAL]]*Tabla3239[[#This Row],[PRECIO]]</f>
        <v>0</v>
      </c>
      <c r="O720" s="2">
        <f>+Tabla3239[[#This Row],[ENTRADAS]]*Tabla3239[[#This Row],[PRECIO]]</f>
        <v>120000</v>
      </c>
      <c r="P720" s="2">
        <f>+Tabla3239[[#This Row],[SALIDAS]]*Tabla3239[[#This Row],[PRECIO]]</f>
        <v>120000</v>
      </c>
      <c r="Q720" s="2">
        <f>+Tabla3239[[#This Row],[BALANCE INICIAL2]]+Tabla3239[[#This Row],[ENTRADAS3]]-Tabla3239[[#This Row],[SALIDAS4]]</f>
        <v>0</v>
      </c>
    </row>
    <row r="721" spans="1:17" ht="14.25" customHeight="1">
      <c r="A721" s="39" t="s">
        <v>28</v>
      </c>
      <c r="B721" s="40" t="s">
        <v>884</v>
      </c>
      <c r="C721" s="52" t="s">
        <v>74</v>
      </c>
      <c r="D721" t="s">
        <v>1059</v>
      </c>
      <c r="F721" s="55" t="s">
        <v>1345</v>
      </c>
      <c r="G721" s="55"/>
      <c r="H721" s="9" t="s">
        <v>820</v>
      </c>
      <c r="I721">
        <v>19</v>
      </c>
      <c r="J721">
        <v>0</v>
      </c>
      <c r="K721" s="34">
        <v>9</v>
      </c>
      <c r="L721">
        <f>+Tabla3239[[#This Row],[BALANCE INICIAL]]+Tabla3239[[#This Row],[ENTRADAS]]-Tabla3239[[#This Row],[SALIDAS]]</f>
        <v>10</v>
      </c>
      <c r="M721" s="2">
        <v>155.16999999999999</v>
      </c>
      <c r="N721" s="2">
        <f>+Tabla3239[[#This Row],[BALANCE INICIAL]]*Tabla3239[[#This Row],[PRECIO]]</f>
        <v>2948.2299999999996</v>
      </c>
      <c r="O721" s="2">
        <f>+Tabla3239[[#This Row],[ENTRADAS]]*Tabla3239[[#This Row],[PRECIO]]</f>
        <v>0</v>
      </c>
      <c r="P721" s="2">
        <f>+Tabla3239[[#This Row],[SALIDAS]]*Tabla3239[[#This Row],[PRECIO]]</f>
        <v>1396.53</v>
      </c>
      <c r="Q721" s="2">
        <f>+Tabla3239[[#This Row],[BALANCE INICIAL2]]+Tabla3239[[#This Row],[ENTRADAS3]]-Tabla3239[[#This Row],[SALIDAS4]]</f>
        <v>1551.6999999999996</v>
      </c>
    </row>
    <row r="722" spans="1:17">
      <c r="A722" s="39" t="s">
        <v>59</v>
      </c>
      <c r="B722" s="40" t="s">
        <v>880</v>
      </c>
      <c r="C722" s="52" t="s">
        <v>107</v>
      </c>
      <c r="D722" t="s">
        <v>809</v>
      </c>
      <c r="F722" s="55" t="s">
        <v>1345</v>
      </c>
      <c r="G722" s="55"/>
      <c r="H722" s="9" t="s">
        <v>820</v>
      </c>
      <c r="I722">
        <v>3</v>
      </c>
      <c r="J722">
        <v>0</v>
      </c>
      <c r="K722" s="34">
        <v>0</v>
      </c>
      <c r="L722">
        <f>+Tabla3239[[#This Row],[BALANCE INICIAL]]+Tabla3239[[#This Row],[ENTRADAS]]-Tabla3239[[#This Row],[SALIDAS]]</f>
        <v>3</v>
      </c>
      <c r="M722" s="2">
        <v>400</v>
      </c>
      <c r="N722" s="2">
        <f>+Tabla3239[[#This Row],[BALANCE INICIAL]]*Tabla3239[[#This Row],[PRECIO]]</f>
        <v>1200</v>
      </c>
      <c r="O722" s="2">
        <f>+Tabla3239[[#This Row],[ENTRADAS]]*Tabla3239[[#This Row],[PRECIO]]</f>
        <v>0</v>
      </c>
      <c r="P722" s="2">
        <f>+Tabla3239[[#This Row],[SALIDAS]]*Tabla3239[[#This Row],[PRECIO]]</f>
        <v>0</v>
      </c>
      <c r="Q722" s="2">
        <f>+Tabla3239[[#This Row],[BALANCE INICIAL2]]+Tabla3239[[#This Row],[ENTRADAS3]]-Tabla3239[[#This Row],[SALIDAS4]]</f>
        <v>1200</v>
      </c>
    </row>
    <row r="723" spans="1:17">
      <c r="A723" s="39" t="s">
        <v>37</v>
      </c>
      <c r="B723" s="40" t="s">
        <v>886</v>
      </c>
      <c r="C723" s="52" t="s">
        <v>83</v>
      </c>
      <c r="D723" t="s">
        <v>1009</v>
      </c>
      <c r="F723" s="55" t="s">
        <v>1345</v>
      </c>
      <c r="G723" s="55"/>
      <c r="H723" s="9" t="s">
        <v>820</v>
      </c>
      <c r="I723">
        <v>4</v>
      </c>
      <c r="J723">
        <v>0</v>
      </c>
      <c r="K723" s="34">
        <v>0</v>
      </c>
      <c r="L723">
        <f>+Tabla3239[[#This Row],[BALANCE INICIAL]]+Tabla3239[[#This Row],[ENTRADAS]]-Tabla3239[[#This Row],[SALIDAS]]</f>
        <v>4</v>
      </c>
      <c r="M723" s="2">
        <v>200</v>
      </c>
      <c r="N723" s="2">
        <f>+Tabla3239[[#This Row],[BALANCE INICIAL]]*Tabla3239[[#This Row],[PRECIO]]</f>
        <v>800</v>
      </c>
      <c r="O723" s="2">
        <f>+Tabla3239[[#This Row],[ENTRADAS]]*Tabla3239[[#This Row],[PRECIO]]</f>
        <v>0</v>
      </c>
      <c r="P723" s="2">
        <f>+Tabla3239[[#This Row],[SALIDAS]]*Tabla3239[[#This Row],[PRECIO]]</f>
        <v>0</v>
      </c>
      <c r="Q723" s="2">
        <f>+Tabla3239[[#This Row],[BALANCE INICIAL2]]+Tabla3239[[#This Row],[ENTRADAS3]]-Tabla3239[[#This Row],[SALIDAS4]]</f>
        <v>800</v>
      </c>
    </row>
    <row r="724" spans="1:17">
      <c r="A724" s="9" t="s">
        <v>29</v>
      </c>
      <c r="B724" s="47" t="s">
        <v>878</v>
      </c>
      <c r="C724" s="50" t="s">
        <v>102</v>
      </c>
      <c r="D724" t="s">
        <v>635</v>
      </c>
      <c r="F724" s="55" t="s">
        <v>1345</v>
      </c>
      <c r="G724" s="55"/>
      <c r="H724" s="9" t="s">
        <v>865</v>
      </c>
      <c r="I724">
        <v>13</v>
      </c>
      <c r="J724">
        <v>0</v>
      </c>
      <c r="K724" s="34">
        <v>0</v>
      </c>
      <c r="L724">
        <f>+Tabla3239[[#This Row],[BALANCE INICIAL]]+Tabla3239[[#This Row],[ENTRADAS]]-Tabla3239[[#This Row],[SALIDAS]]</f>
        <v>13</v>
      </c>
      <c r="M724" s="2">
        <v>880</v>
      </c>
      <c r="N724" s="2">
        <f>+Tabla3239[[#This Row],[BALANCE INICIAL]]*Tabla3239[[#This Row],[PRECIO]]</f>
        <v>11440</v>
      </c>
      <c r="O724" s="2">
        <f>+Tabla3239[[#This Row],[ENTRADAS]]*Tabla3239[[#This Row],[PRECIO]]</f>
        <v>0</v>
      </c>
      <c r="P724" s="2">
        <f>+Tabla3239[[#This Row],[SALIDAS]]*Tabla3239[[#This Row],[PRECIO]]</f>
        <v>0</v>
      </c>
      <c r="Q724" s="2">
        <f>+Tabla3239[[#This Row],[BALANCE INICIAL2]]+Tabla3239[[#This Row],[ENTRADAS3]]-Tabla3239[[#This Row],[SALIDAS4]]</f>
        <v>11440</v>
      </c>
    </row>
    <row r="725" spans="1:17">
      <c r="A725" s="39" t="s">
        <v>33</v>
      </c>
      <c r="B725" s="40" t="s">
        <v>879</v>
      </c>
      <c r="C725" s="50" t="s">
        <v>106</v>
      </c>
      <c r="D725" t="s">
        <v>1373</v>
      </c>
      <c r="F725" s="55" t="s">
        <v>1345</v>
      </c>
      <c r="G725" s="55"/>
      <c r="H725" s="9" t="s">
        <v>1372</v>
      </c>
      <c r="I725">
        <v>26</v>
      </c>
      <c r="J725">
        <v>0</v>
      </c>
      <c r="K725" s="34">
        <v>0</v>
      </c>
      <c r="L725">
        <f>+Tabla3239[[#This Row],[BALANCE INICIAL]]+Tabla3239[[#This Row],[ENTRADAS]]-Tabla3239[[#This Row],[SALIDAS]]</f>
        <v>26</v>
      </c>
      <c r="M725" s="2">
        <v>145</v>
      </c>
      <c r="N725" s="2">
        <f>+Tabla3239[[#This Row],[BALANCE INICIAL]]*Tabla3239[[#This Row],[PRECIO]]</f>
        <v>3770</v>
      </c>
      <c r="O725" s="2">
        <f>+Tabla3239[[#This Row],[ENTRADAS]]*Tabla3239[[#This Row],[PRECIO]]</f>
        <v>0</v>
      </c>
      <c r="P725" s="2">
        <f>+Tabla3239[[#This Row],[SALIDAS]]*Tabla3239[[#This Row],[PRECIO]]</f>
        <v>0</v>
      </c>
      <c r="Q725" s="2">
        <f>+Tabla3239[[#This Row],[BALANCE INICIAL2]]+Tabla3239[[#This Row],[ENTRADAS3]]-Tabla3239[[#This Row],[SALIDAS4]]</f>
        <v>3770</v>
      </c>
    </row>
    <row r="726" spans="1:17" ht="15.75" customHeight="1">
      <c r="A726" s="39" t="s">
        <v>33</v>
      </c>
      <c r="B726" s="40" t="s">
        <v>879</v>
      </c>
      <c r="C726" s="50" t="s">
        <v>106</v>
      </c>
      <c r="D726" t="s">
        <v>1374</v>
      </c>
      <c r="F726" s="55" t="s">
        <v>1345</v>
      </c>
      <c r="G726" s="55"/>
      <c r="H726" s="9" t="s">
        <v>1371</v>
      </c>
      <c r="I726">
        <v>91</v>
      </c>
      <c r="J726">
        <v>0</v>
      </c>
      <c r="K726" s="34">
        <v>0</v>
      </c>
      <c r="L726">
        <f>+Tabla3239[[#This Row],[BALANCE INICIAL]]+Tabla3239[[#This Row],[ENTRADAS]]-Tabla3239[[#This Row],[SALIDAS]]</f>
        <v>91</v>
      </c>
      <c r="M726" s="2">
        <v>175</v>
      </c>
      <c r="N726" s="2">
        <f>+Tabla3239[[#This Row],[BALANCE INICIAL]]*Tabla3239[[#This Row],[PRECIO]]</f>
        <v>15925</v>
      </c>
      <c r="O726" s="2">
        <f>+Tabla3239[[#This Row],[ENTRADAS]]*Tabla3239[[#This Row],[PRECIO]]</f>
        <v>0</v>
      </c>
      <c r="P726" s="2">
        <f>+Tabla3239[[#This Row],[SALIDAS]]*Tabla3239[[#This Row],[PRECIO]]</f>
        <v>0</v>
      </c>
      <c r="Q726" s="2">
        <f>+Tabla3239[[#This Row],[BALANCE INICIAL2]]+Tabla3239[[#This Row],[ENTRADAS3]]-Tabla3239[[#This Row],[SALIDAS4]]</f>
        <v>15925</v>
      </c>
    </row>
    <row r="727" spans="1:17">
      <c r="A727" s="39" t="s">
        <v>28</v>
      </c>
      <c r="B727" s="40" t="s">
        <v>884</v>
      </c>
      <c r="C727" s="52" t="s">
        <v>74</v>
      </c>
      <c r="D727" t="s">
        <v>1063</v>
      </c>
      <c r="E727" t="s">
        <v>1060</v>
      </c>
      <c r="F727" s="55" t="s">
        <v>1345</v>
      </c>
      <c r="G727" s="55"/>
      <c r="H727" s="9" t="s">
        <v>820</v>
      </c>
      <c r="I727">
        <v>0</v>
      </c>
      <c r="J727">
        <v>0</v>
      </c>
      <c r="K727" s="34">
        <v>0</v>
      </c>
      <c r="L727">
        <f>+Tabla3239[[#This Row],[BALANCE INICIAL]]+Tabla3239[[#This Row],[ENTRADAS]]-Tabla3239[[#This Row],[SALIDAS]]</f>
        <v>0</v>
      </c>
      <c r="M727" s="2">
        <v>135</v>
      </c>
      <c r="N727" s="2">
        <f>+Tabla3239[[#This Row],[BALANCE INICIAL]]*Tabla3239[[#This Row],[PRECIO]]</f>
        <v>0</v>
      </c>
      <c r="O727" s="2">
        <f>+Tabla3239[[#This Row],[ENTRADAS]]*Tabla3239[[#This Row],[PRECIO]]</f>
        <v>0</v>
      </c>
      <c r="P727" s="2">
        <f>+Tabla3239[[#This Row],[SALIDAS]]*Tabla3239[[#This Row],[PRECIO]]</f>
        <v>0</v>
      </c>
      <c r="Q727" s="2">
        <f>+Tabla3239[[#This Row],[BALANCE INICIAL2]]+Tabla3239[[#This Row],[ENTRADAS3]]-Tabla3239[[#This Row],[SALIDAS4]]</f>
        <v>0</v>
      </c>
    </row>
    <row r="728" spans="1:17">
      <c r="A728" s="39" t="s">
        <v>59</v>
      </c>
      <c r="B728" s="40" t="s">
        <v>880</v>
      </c>
      <c r="C728" s="52" t="s">
        <v>107</v>
      </c>
      <c r="D728" t="s">
        <v>810</v>
      </c>
      <c r="F728" s="55" t="s">
        <v>1345</v>
      </c>
      <c r="G728" s="55"/>
      <c r="H728" s="9" t="s">
        <v>820</v>
      </c>
      <c r="I728">
        <v>1</v>
      </c>
      <c r="J728">
        <v>0</v>
      </c>
      <c r="K728" s="34">
        <v>0</v>
      </c>
      <c r="L728">
        <f>+Tabla3239[[#This Row],[BALANCE INICIAL]]+Tabla3239[[#This Row],[ENTRADAS]]-Tabla3239[[#This Row],[SALIDAS]]</f>
        <v>1</v>
      </c>
      <c r="M728" s="2">
        <v>275</v>
      </c>
      <c r="N728" s="2">
        <f>+Tabla3239[[#This Row],[BALANCE INICIAL]]*Tabla3239[[#This Row],[PRECIO]]</f>
        <v>275</v>
      </c>
      <c r="O728" s="2">
        <f>+Tabla3239[[#This Row],[ENTRADAS]]*Tabla3239[[#This Row],[PRECIO]]</f>
        <v>0</v>
      </c>
      <c r="P728" s="2">
        <f>+Tabla3239[[#This Row],[SALIDAS]]*Tabla3239[[#This Row],[PRECIO]]</f>
        <v>0</v>
      </c>
      <c r="Q728" s="2">
        <f>+Tabla3239[[#This Row],[BALANCE INICIAL2]]+Tabla3239[[#This Row],[ENTRADAS3]]-Tabla3239[[#This Row],[SALIDAS4]]</f>
        <v>275</v>
      </c>
    </row>
    <row r="729" spans="1:17" ht="15" customHeight="1">
      <c r="A729" s="39" t="s">
        <v>24</v>
      </c>
      <c r="B729" s="40" t="s">
        <v>875</v>
      </c>
      <c r="C729" s="52" t="s">
        <v>64</v>
      </c>
      <c r="D729" t="s">
        <v>1198</v>
      </c>
      <c r="F729" s="55" t="s">
        <v>1345</v>
      </c>
      <c r="G729" s="55"/>
      <c r="H729" s="9" t="s">
        <v>820</v>
      </c>
      <c r="I729">
        <v>50</v>
      </c>
      <c r="J729">
        <v>0</v>
      </c>
      <c r="K729" s="34">
        <v>50</v>
      </c>
      <c r="L729">
        <f>+Tabla3239[[#This Row],[BALANCE INICIAL]]+Tabla3239[[#This Row],[ENTRADAS]]-Tabla3239[[#This Row],[SALIDAS]]</f>
        <v>0</v>
      </c>
      <c r="M729" s="2">
        <v>65</v>
      </c>
      <c r="N729" s="2">
        <f>+Tabla3239[[#This Row],[BALANCE INICIAL]]*Tabla3239[[#This Row],[PRECIO]]</f>
        <v>3250</v>
      </c>
      <c r="O729" s="2">
        <f>+Tabla3239[[#This Row],[ENTRADAS]]*Tabla3239[[#This Row],[PRECIO]]</f>
        <v>0</v>
      </c>
      <c r="P729" s="2">
        <f>+Tabla3239[[#This Row],[SALIDAS]]*Tabla3239[[#This Row],[PRECIO]]</f>
        <v>3250</v>
      </c>
      <c r="Q729" s="2">
        <f>+Tabla3239[[#This Row],[BALANCE INICIAL2]]+Tabla3239[[#This Row],[ENTRADAS3]]-Tabla3239[[#This Row],[SALIDAS4]]</f>
        <v>0</v>
      </c>
    </row>
    <row r="730" spans="1:17">
      <c r="A730" s="39" t="s">
        <v>24</v>
      </c>
      <c r="B730" s="40" t="s">
        <v>875</v>
      </c>
      <c r="C730" s="52" t="s">
        <v>64</v>
      </c>
      <c r="D730" t="s">
        <v>1199</v>
      </c>
      <c r="F730" s="55" t="s">
        <v>1345</v>
      </c>
      <c r="G730" s="55"/>
      <c r="H730" s="9" t="s">
        <v>820</v>
      </c>
      <c r="I730">
        <v>4</v>
      </c>
      <c r="J730">
        <v>0</v>
      </c>
      <c r="K730" s="34">
        <v>4</v>
      </c>
      <c r="L730">
        <f>+Tabla3239[[#This Row],[BALANCE INICIAL]]+Tabla3239[[#This Row],[ENTRADAS]]-Tabla3239[[#This Row],[SALIDAS]]</f>
        <v>0</v>
      </c>
      <c r="M730" s="2">
        <v>485.17</v>
      </c>
      <c r="N730" s="2">
        <f>+Tabla3239[[#This Row],[BALANCE INICIAL]]*Tabla3239[[#This Row],[PRECIO]]</f>
        <v>1940.68</v>
      </c>
      <c r="O730" s="2">
        <f>+Tabla3239[[#This Row],[ENTRADAS]]*Tabla3239[[#This Row],[PRECIO]]</f>
        <v>0</v>
      </c>
      <c r="P730" s="2">
        <f>+Tabla3239[[#This Row],[SALIDAS]]*Tabla3239[[#This Row],[PRECIO]]</f>
        <v>1940.68</v>
      </c>
      <c r="Q730" s="2">
        <f>+Tabla3239[[#This Row],[BALANCE INICIAL2]]+Tabla3239[[#This Row],[ENTRADAS3]]-Tabla3239[[#This Row],[SALIDAS4]]</f>
        <v>0</v>
      </c>
    </row>
    <row r="731" spans="1:17">
      <c r="A731" s="39" t="s">
        <v>24</v>
      </c>
      <c r="B731" s="40" t="s">
        <v>875</v>
      </c>
      <c r="C731" s="52" t="s">
        <v>64</v>
      </c>
      <c r="D731" t="s">
        <v>1007</v>
      </c>
      <c r="F731" s="55" t="s">
        <v>1345</v>
      </c>
      <c r="G731" s="55"/>
      <c r="H731" s="9" t="s">
        <v>820</v>
      </c>
      <c r="I731">
        <v>10</v>
      </c>
      <c r="J731">
        <v>0</v>
      </c>
      <c r="K731" s="34">
        <v>0</v>
      </c>
      <c r="L731">
        <f>+Tabla3239[[#This Row],[BALANCE INICIAL]]+Tabla3239[[#This Row],[ENTRADAS]]-Tabla3239[[#This Row],[SALIDAS]]</f>
        <v>10</v>
      </c>
      <c r="M731" s="2">
        <v>325</v>
      </c>
      <c r="N731" s="2">
        <f>+Tabla3239[[#This Row],[BALANCE INICIAL]]*Tabla3239[[#This Row],[PRECIO]]</f>
        <v>3250</v>
      </c>
      <c r="O731" s="2">
        <f>+Tabla3239[[#This Row],[ENTRADAS]]*Tabla3239[[#This Row],[PRECIO]]</f>
        <v>0</v>
      </c>
      <c r="P731" s="2">
        <f>+Tabla3239[[#This Row],[SALIDAS]]*Tabla3239[[#This Row],[PRECIO]]</f>
        <v>0</v>
      </c>
      <c r="Q731" s="2">
        <f>+Tabla3239[[#This Row],[BALANCE INICIAL2]]+Tabla3239[[#This Row],[ENTRADAS3]]-Tabla3239[[#This Row],[SALIDAS4]]</f>
        <v>3250</v>
      </c>
    </row>
    <row r="732" spans="1:17">
      <c r="A732" s="39" t="s">
        <v>28</v>
      </c>
      <c r="B732" s="40" t="s">
        <v>884</v>
      </c>
      <c r="C732" s="52" t="s">
        <v>74</v>
      </c>
      <c r="D732" t="s">
        <v>1124</v>
      </c>
      <c r="F732" s="55" t="s">
        <v>1345</v>
      </c>
      <c r="G732" s="55"/>
      <c r="H732" s="9" t="s">
        <v>820</v>
      </c>
      <c r="I732">
        <v>8</v>
      </c>
      <c r="J732">
        <v>0</v>
      </c>
      <c r="K732" s="34">
        <v>0</v>
      </c>
      <c r="L732">
        <f>+Tabla3239[[#This Row],[BALANCE INICIAL]]+Tabla3239[[#This Row],[ENTRADAS]]-Tabla3239[[#This Row],[SALIDAS]]</f>
        <v>8</v>
      </c>
      <c r="M732" s="2">
        <v>1490</v>
      </c>
      <c r="N732" s="2">
        <f>+Tabla3239[[#This Row],[BALANCE INICIAL]]*Tabla3239[[#This Row],[PRECIO]]</f>
        <v>11920</v>
      </c>
      <c r="O732" s="2">
        <f>+Tabla3239[[#This Row],[ENTRADAS]]*Tabla3239[[#This Row],[PRECIO]]</f>
        <v>0</v>
      </c>
      <c r="P732" s="2">
        <f>+Tabla3239[[#This Row],[SALIDAS]]*Tabla3239[[#This Row],[PRECIO]]</f>
        <v>0</v>
      </c>
      <c r="Q732" s="2">
        <f>+Tabla3239[[#This Row],[BALANCE INICIAL2]]+Tabla3239[[#This Row],[ENTRADAS3]]-Tabla3239[[#This Row],[SALIDAS4]]</f>
        <v>11920</v>
      </c>
    </row>
    <row r="733" spans="1:17">
      <c r="A733" s="39" t="s">
        <v>28</v>
      </c>
      <c r="B733" s="40" t="s">
        <v>884</v>
      </c>
      <c r="C733" s="52" t="s">
        <v>74</v>
      </c>
      <c r="D733" t="s">
        <v>1508</v>
      </c>
      <c r="F733" s="55" t="s">
        <v>1345</v>
      </c>
      <c r="G733" s="55"/>
      <c r="H733" s="9" t="s">
        <v>820</v>
      </c>
      <c r="I733">
        <v>3</v>
      </c>
      <c r="J733">
        <v>0</v>
      </c>
      <c r="K733" s="34">
        <v>1</v>
      </c>
      <c r="L733">
        <f>+Tabla3239[[#This Row],[BALANCE INICIAL]]+Tabla3239[[#This Row],[ENTRADAS]]-Tabla3239[[#This Row],[SALIDAS]]</f>
        <v>2</v>
      </c>
      <c r="M733" s="2">
        <v>2693</v>
      </c>
      <c r="N733" s="2">
        <f>+Tabla3239[[#This Row],[BALANCE INICIAL]]*Tabla3239[[#This Row],[PRECIO]]</f>
        <v>8079</v>
      </c>
      <c r="O733" s="2">
        <f>+Tabla3239[[#This Row],[ENTRADAS]]*Tabla3239[[#This Row],[PRECIO]]</f>
        <v>0</v>
      </c>
      <c r="P733" s="2">
        <f>+Tabla3239[[#This Row],[SALIDAS]]*Tabla3239[[#This Row],[PRECIO]]</f>
        <v>2693</v>
      </c>
      <c r="Q733" s="2">
        <f>+Tabla3239[[#This Row],[BALANCE INICIAL2]]+Tabla3239[[#This Row],[ENTRADAS3]]-Tabla3239[[#This Row],[SALIDAS4]]</f>
        <v>5386</v>
      </c>
    </row>
    <row r="734" spans="1:17">
      <c r="A734" s="39" t="s">
        <v>28</v>
      </c>
      <c r="B734" s="40" t="s">
        <v>884</v>
      </c>
      <c r="C734" s="52" t="s">
        <v>74</v>
      </c>
      <c r="D734" t="s">
        <v>1120</v>
      </c>
      <c r="F734" s="55" t="s">
        <v>1345</v>
      </c>
      <c r="G734" s="55"/>
      <c r="H734" s="9" t="s">
        <v>820</v>
      </c>
      <c r="I734">
        <v>3</v>
      </c>
      <c r="J734">
        <v>0</v>
      </c>
      <c r="K734" s="34">
        <v>0</v>
      </c>
      <c r="L734">
        <f>+Tabla3239[[#This Row],[BALANCE INICIAL]]+Tabla3239[[#This Row],[ENTRADAS]]-Tabla3239[[#This Row],[SALIDAS]]</f>
        <v>3</v>
      </c>
      <c r="M734" s="2">
        <v>1800</v>
      </c>
      <c r="N734" s="2">
        <f>+Tabla3239[[#This Row],[BALANCE INICIAL]]*Tabla3239[[#This Row],[PRECIO]]</f>
        <v>5400</v>
      </c>
      <c r="O734" s="2">
        <f>+Tabla3239[[#This Row],[ENTRADAS]]*Tabla3239[[#This Row],[PRECIO]]</f>
        <v>0</v>
      </c>
      <c r="P734" s="2">
        <f>+Tabla3239[[#This Row],[SALIDAS]]*Tabla3239[[#This Row],[PRECIO]]</f>
        <v>0</v>
      </c>
      <c r="Q734" s="2">
        <f>+Tabla3239[[#This Row],[BALANCE INICIAL2]]+Tabla3239[[#This Row],[ENTRADAS3]]-Tabla3239[[#This Row],[SALIDAS4]]</f>
        <v>5400</v>
      </c>
    </row>
    <row r="735" spans="1:17">
      <c r="A735" s="39" t="s">
        <v>28</v>
      </c>
      <c r="B735" s="40" t="s">
        <v>884</v>
      </c>
      <c r="C735" s="52" t="s">
        <v>74</v>
      </c>
      <c r="D735" t="s">
        <v>1118</v>
      </c>
      <c r="F735" s="55" t="s">
        <v>1345</v>
      </c>
      <c r="G735" s="55"/>
      <c r="H735" s="9" t="s">
        <v>820</v>
      </c>
      <c r="I735">
        <v>1</v>
      </c>
      <c r="J735">
        <v>0</v>
      </c>
      <c r="K735" s="34">
        <v>0</v>
      </c>
      <c r="L735">
        <f>+Tabla3239[[#This Row],[BALANCE INICIAL]]+Tabla3239[[#This Row],[ENTRADAS]]-Tabla3239[[#This Row],[SALIDAS]]</f>
        <v>1</v>
      </c>
      <c r="M735" s="2">
        <v>1995</v>
      </c>
      <c r="N735" s="2">
        <f>+Tabla3239[[#This Row],[BALANCE INICIAL]]*Tabla3239[[#This Row],[PRECIO]]</f>
        <v>1995</v>
      </c>
      <c r="O735" s="2">
        <f>+Tabla3239[[#This Row],[ENTRADAS]]*Tabla3239[[#This Row],[PRECIO]]</f>
        <v>0</v>
      </c>
      <c r="P735" s="2">
        <f>+Tabla3239[[#This Row],[SALIDAS]]*Tabla3239[[#This Row],[PRECIO]]</f>
        <v>0</v>
      </c>
      <c r="Q735" s="2">
        <f>+Tabla3239[[#This Row],[BALANCE INICIAL2]]+Tabla3239[[#This Row],[ENTRADAS3]]-Tabla3239[[#This Row],[SALIDAS4]]</f>
        <v>1995</v>
      </c>
    </row>
    <row r="736" spans="1:17">
      <c r="A736" s="39" t="s">
        <v>28</v>
      </c>
      <c r="B736" s="40" t="s">
        <v>884</v>
      </c>
      <c r="C736" s="52" t="s">
        <v>74</v>
      </c>
      <c r="D736" t="s">
        <v>1119</v>
      </c>
      <c r="F736" s="55" t="s">
        <v>1345</v>
      </c>
      <c r="G736" s="55"/>
      <c r="H736" s="9" t="s">
        <v>820</v>
      </c>
      <c r="I736">
        <v>15</v>
      </c>
      <c r="J736">
        <v>0</v>
      </c>
      <c r="K736" s="34">
        <v>0</v>
      </c>
      <c r="L736">
        <f>+Tabla3239[[#This Row],[BALANCE INICIAL]]+Tabla3239[[#This Row],[ENTRADAS]]-Tabla3239[[#This Row],[SALIDAS]]</f>
        <v>15</v>
      </c>
      <c r="M736" s="2">
        <v>1850</v>
      </c>
      <c r="N736" s="2">
        <f>+Tabla3239[[#This Row],[BALANCE INICIAL]]*Tabla3239[[#This Row],[PRECIO]]</f>
        <v>27750</v>
      </c>
      <c r="O736" s="2">
        <f>+Tabla3239[[#This Row],[ENTRADAS]]*Tabla3239[[#This Row],[PRECIO]]</f>
        <v>0</v>
      </c>
      <c r="P736" s="2">
        <f>+Tabla3239[[#This Row],[SALIDAS]]*Tabla3239[[#This Row],[PRECIO]]</f>
        <v>0</v>
      </c>
      <c r="Q736" s="2">
        <f>+Tabla3239[[#This Row],[BALANCE INICIAL2]]+Tabla3239[[#This Row],[ENTRADAS3]]-Tabla3239[[#This Row],[SALIDAS4]]</f>
        <v>27750</v>
      </c>
    </row>
    <row r="737" spans="1:17">
      <c r="A737" s="39" t="s">
        <v>28</v>
      </c>
      <c r="B737" s="40" t="s">
        <v>884</v>
      </c>
      <c r="C737" s="52" t="s">
        <v>74</v>
      </c>
      <c r="D737" t="s">
        <v>1509</v>
      </c>
      <c r="F737" s="55" t="s">
        <v>1345</v>
      </c>
      <c r="G737" s="55"/>
      <c r="H737" s="9" t="s">
        <v>820</v>
      </c>
      <c r="I737">
        <v>6</v>
      </c>
      <c r="J737">
        <v>0</v>
      </c>
      <c r="K737" s="34">
        <v>0</v>
      </c>
      <c r="L737">
        <f>+Tabla3239[[#This Row],[BALANCE INICIAL]]+Tabla3239[[#This Row],[ENTRADAS]]-Tabla3239[[#This Row],[SALIDAS]]</f>
        <v>6</v>
      </c>
      <c r="M737" s="2">
        <v>1650</v>
      </c>
      <c r="N737" s="2">
        <f>+Tabla3239[[#This Row],[BALANCE INICIAL]]*Tabla3239[[#This Row],[PRECIO]]</f>
        <v>9900</v>
      </c>
      <c r="O737" s="2">
        <f>+Tabla3239[[#This Row],[ENTRADAS]]*Tabla3239[[#This Row],[PRECIO]]</f>
        <v>0</v>
      </c>
      <c r="P737" s="2">
        <f>+Tabla3239[[#This Row],[SALIDAS]]*Tabla3239[[#This Row],[PRECIO]]</f>
        <v>0</v>
      </c>
      <c r="Q737" s="2">
        <f>+Tabla3239[[#This Row],[BALANCE INICIAL2]]+Tabla3239[[#This Row],[ENTRADAS3]]-Tabla3239[[#This Row],[SALIDAS4]]</f>
        <v>9900</v>
      </c>
    </row>
    <row r="738" spans="1:17">
      <c r="A738" s="39" t="s">
        <v>28</v>
      </c>
      <c r="B738" s="40" t="s">
        <v>884</v>
      </c>
      <c r="C738" s="52" t="s">
        <v>74</v>
      </c>
      <c r="D738" t="s">
        <v>1510</v>
      </c>
      <c r="F738" s="55" t="s">
        <v>1345</v>
      </c>
      <c r="G738" s="55"/>
      <c r="H738" s="9" t="s">
        <v>820</v>
      </c>
      <c r="I738">
        <v>3</v>
      </c>
      <c r="J738">
        <v>0</v>
      </c>
      <c r="K738" s="34">
        <v>0</v>
      </c>
      <c r="L738">
        <f>+Tabla3239[[#This Row],[BALANCE INICIAL]]+Tabla3239[[#This Row],[ENTRADAS]]-Tabla3239[[#This Row],[SALIDAS]]</f>
        <v>3</v>
      </c>
      <c r="M738" s="2">
        <v>4399</v>
      </c>
      <c r="N738" s="2">
        <f>+Tabla3239[[#This Row],[BALANCE INICIAL]]*Tabla3239[[#This Row],[PRECIO]]</f>
        <v>13197</v>
      </c>
      <c r="O738" s="2">
        <f>+Tabla3239[[#This Row],[ENTRADAS]]*Tabla3239[[#This Row],[PRECIO]]</f>
        <v>0</v>
      </c>
      <c r="P738" s="2">
        <f>+Tabla3239[[#This Row],[SALIDAS]]*Tabla3239[[#This Row],[PRECIO]]</f>
        <v>0</v>
      </c>
      <c r="Q738" s="2">
        <f>+Tabla3239[[#This Row],[BALANCE INICIAL2]]+Tabla3239[[#This Row],[ENTRADAS3]]-Tabla3239[[#This Row],[SALIDAS4]]</f>
        <v>13197</v>
      </c>
    </row>
    <row r="739" spans="1:17">
      <c r="A739" s="39" t="s">
        <v>28</v>
      </c>
      <c r="B739" s="40" t="s">
        <v>884</v>
      </c>
      <c r="C739" s="52" t="s">
        <v>74</v>
      </c>
      <c r="D739" t="s">
        <v>1511</v>
      </c>
      <c r="F739" s="55" t="s">
        <v>1345</v>
      </c>
      <c r="G739" s="55"/>
      <c r="H739" s="9" t="s">
        <v>820</v>
      </c>
      <c r="I739">
        <v>3</v>
      </c>
      <c r="J739">
        <v>0</v>
      </c>
      <c r="K739" s="34">
        <v>0</v>
      </c>
      <c r="L739">
        <f>+Tabla3239[[#This Row],[BALANCE INICIAL]]+Tabla3239[[#This Row],[ENTRADAS]]-Tabla3239[[#This Row],[SALIDAS]]</f>
        <v>3</v>
      </c>
      <c r="M739" s="2">
        <v>4399</v>
      </c>
      <c r="N739" s="2">
        <f>+Tabla3239[[#This Row],[BALANCE INICIAL]]*Tabla3239[[#This Row],[PRECIO]]</f>
        <v>13197</v>
      </c>
      <c r="O739" s="2">
        <f>+Tabla3239[[#This Row],[ENTRADAS]]*Tabla3239[[#This Row],[PRECIO]]</f>
        <v>0</v>
      </c>
      <c r="P739" s="2">
        <f>+Tabla3239[[#This Row],[SALIDAS]]*Tabla3239[[#This Row],[PRECIO]]</f>
        <v>0</v>
      </c>
      <c r="Q739" s="2">
        <f>+Tabla3239[[#This Row],[BALANCE INICIAL2]]+Tabla3239[[#This Row],[ENTRADAS3]]-Tabla3239[[#This Row],[SALIDAS4]]</f>
        <v>13197</v>
      </c>
    </row>
    <row r="740" spans="1:17">
      <c r="A740" s="39" t="s">
        <v>28</v>
      </c>
      <c r="B740" s="40" t="s">
        <v>884</v>
      </c>
      <c r="C740" s="52" t="s">
        <v>74</v>
      </c>
      <c r="D740" t="s">
        <v>1512</v>
      </c>
      <c r="F740" s="55" t="s">
        <v>1345</v>
      </c>
      <c r="G740" s="55"/>
      <c r="H740" s="9" t="s">
        <v>820</v>
      </c>
      <c r="I740">
        <v>3</v>
      </c>
      <c r="J740">
        <v>0</v>
      </c>
      <c r="K740" s="34">
        <v>0</v>
      </c>
      <c r="L740">
        <f>+Tabla3239[[#This Row],[BALANCE INICIAL]]+Tabla3239[[#This Row],[ENTRADAS]]-Tabla3239[[#This Row],[SALIDAS]]</f>
        <v>3</v>
      </c>
      <c r="M740" s="2">
        <v>4399</v>
      </c>
      <c r="N740" s="2">
        <f>+Tabla3239[[#This Row],[BALANCE INICIAL]]*Tabla3239[[#This Row],[PRECIO]]</f>
        <v>13197</v>
      </c>
      <c r="O740" s="2">
        <f>+Tabla3239[[#This Row],[ENTRADAS]]*Tabla3239[[#This Row],[PRECIO]]</f>
        <v>0</v>
      </c>
      <c r="P740" s="2">
        <f>+Tabla3239[[#This Row],[SALIDAS]]*Tabla3239[[#This Row],[PRECIO]]</f>
        <v>0</v>
      </c>
      <c r="Q740" s="2">
        <f>+Tabla3239[[#This Row],[BALANCE INICIAL2]]+Tabla3239[[#This Row],[ENTRADAS3]]-Tabla3239[[#This Row],[SALIDAS4]]</f>
        <v>13197</v>
      </c>
    </row>
    <row r="741" spans="1:17">
      <c r="A741" s="39" t="s">
        <v>28</v>
      </c>
      <c r="B741" s="40" t="s">
        <v>884</v>
      </c>
      <c r="C741" s="52" t="s">
        <v>74</v>
      </c>
      <c r="D741" t="s">
        <v>1513</v>
      </c>
      <c r="F741" s="55" t="s">
        <v>1345</v>
      </c>
      <c r="G741" s="55"/>
      <c r="H741" s="9" t="s">
        <v>820</v>
      </c>
      <c r="I741">
        <v>37</v>
      </c>
      <c r="J741">
        <v>0</v>
      </c>
      <c r="K741" s="34">
        <v>0</v>
      </c>
      <c r="L741">
        <f>+Tabla3239[[#This Row],[BALANCE INICIAL]]+Tabla3239[[#This Row],[ENTRADAS]]-Tabla3239[[#This Row],[SALIDAS]]</f>
        <v>37</v>
      </c>
      <c r="M741" s="2">
        <v>3731</v>
      </c>
      <c r="N741" s="2">
        <f>+Tabla3239[[#This Row],[BALANCE INICIAL]]*Tabla3239[[#This Row],[PRECIO]]</f>
        <v>138047</v>
      </c>
      <c r="O741" s="2">
        <f>+Tabla3239[[#This Row],[ENTRADAS]]*Tabla3239[[#This Row],[PRECIO]]</f>
        <v>0</v>
      </c>
      <c r="P741" s="2">
        <f>+Tabla3239[[#This Row],[SALIDAS]]*Tabla3239[[#This Row],[PRECIO]]</f>
        <v>0</v>
      </c>
      <c r="Q741" s="2">
        <f>+Tabla3239[[#This Row],[BALANCE INICIAL2]]+Tabla3239[[#This Row],[ENTRADAS3]]-Tabla3239[[#This Row],[SALIDAS4]]</f>
        <v>138047</v>
      </c>
    </row>
    <row r="742" spans="1:17">
      <c r="A742" s="39" t="s">
        <v>28</v>
      </c>
      <c r="B742" s="40" t="s">
        <v>884</v>
      </c>
      <c r="C742" s="52" t="s">
        <v>74</v>
      </c>
      <c r="D742" t="s">
        <v>1505</v>
      </c>
      <c r="F742" s="55" t="s">
        <v>1345</v>
      </c>
      <c r="G742" s="55"/>
      <c r="H742" s="9" t="s">
        <v>820</v>
      </c>
      <c r="I742">
        <v>2</v>
      </c>
      <c r="J742">
        <v>0</v>
      </c>
      <c r="K742" s="34">
        <v>0</v>
      </c>
      <c r="L742">
        <f>+Tabla3239[[#This Row],[BALANCE INICIAL]]+Tabla3239[[#This Row],[ENTRADAS]]-Tabla3239[[#This Row],[SALIDAS]]</f>
        <v>2</v>
      </c>
      <c r="M742" s="2">
        <v>3875.46</v>
      </c>
      <c r="N742" s="2">
        <f>+Tabla3239[[#This Row],[BALANCE INICIAL]]*Tabla3239[[#This Row],[PRECIO]]</f>
        <v>7750.92</v>
      </c>
      <c r="O742" s="2">
        <f>+Tabla3239[[#This Row],[ENTRADAS]]*Tabla3239[[#This Row],[PRECIO]]</f>
        <v>0</v>
      </c>
      <c r="P742" s="2">
        <f>+Tabla3239[[#This Row],[SALIDAS]]*Tabla3239[[#This Row],[PRECIO]]</f>
        <v>0</v>
      </c>
      <c r="Q742" s="2">
        <f>+Tabla3239[[#This Row],[BALANCE INICIAL2]]+Tabla3239[[#This Row],[ENTRADAS3]]-Tabla3239[[#This Row],[SALIDAS4]]</f>
        <v>7750.92</v>
      </c>
    </row>
    <row r="743" spans="1:17">
      <c r="A743" s="39" t="s">
        <v>28</v>
      </c>
      <c r="B743" s="40" t="s">
        <v>884</v>
      </c>
      <c r="C743" s="52" t="s">
        <v>74</v>
      </c>
      <c r="D743" t="s">
        <v>1504</v>
      </c>
      <c r="F743" s="55" t="s">
        <v>1345</v>
      </c>
      <c r="G743" s="55"/>
      <c r="H743" s="9" t="s">
        <v>820</v>
      </c>
      <c r="I743">
        <v>1</v>
      </c>
      <c r="J743">
        <v>0</v>
      </c>
      <c r="K743" s="34">
        <v>0</v>
      </c>
      <c r="L743">
        <f>+Tabla3239[[#This Row],[BALANCE INICIAL]]+Tabla3239[[#This Row],[ENTRADAS]]-Tabla3239[[#This Row],[SALIDAS]]</f>
        <v>1</v>
      </c>
      <c r="M743" s="2">
        <v>1499</v>
      </c>
      <c r="N743" s="2">
        <f>+Tabla3239[[#This Row],[BALANCE INICIAL]]*Tabla3239[[#This Row],[PRECIO]]</f>
        <v>1499</v>
      </c>
      <c r="O743" s="2">
        <f>+Tabla3239[[#This Row],[ENTRADAS]]*Tabla3239[[#This Row],[PRECIO]]</f>
        <v>0</v>
      </c>
      <c r="P743" s="2">
        <f>+Tabla3239[[#This Row],[SALIDAS]]*Tabla3239[[#This Row],[PRECIO]]</f>
        <v>0</v>
      </c>
      <c r="Q743" s="2">
        <f>+Tabla3239[[#This Row],[BALANCE INICIAL2]]+Tabla3239[[#This Row],[ENTRADAS3]]-Tabla3239[[#This Row],[SALIDAS4]]</f>
        <v>1499</v>
      </c>
    </row>
    <row r="744" spans="1:17">
      <c r="A744" s="39" t="s">
        <v>28</v>
      </c>
      <c r="B744" s="40" t="s">
        <v>884</v>
      </c>
      <c r="C744" s="52" t="s">
        <v>74</v>
      </c>
      <c r="D744" t="s">
        <v>1506</v>
      </c>
      <c r="F744" s="55" t="s">
        <v>1345</v>
      </c>
      <c r="G744" s="55"/>
      <c r="H744" s="9" t="s">
        <v>820</v>
      </c>
      <c r="I744">
        <v>2</v>
      </c>
      <c r="J744">
        <v>0</v>
      </c>
      <c r="K744" s="34">
        <v>0</v>
      </c>
      <c r="L744">
        <f>+Tabla3239[[#This Row],[BALANCE INICIAL]]+Tabla3239[[#This Row],[ENTRADAS]]-Tabla3239[[#This Row],[SALIDAS]]</f>
        <v>2</v>
      </c>
      <c r="M744" s="2">
        <v>3875.46</v>
      </c>
      <c r="N744" s="2">
        <f>+Tabla3239[[#This Row],[BALANCE INICIAL]]*Tabla3239[[#This Row],[PRECIO]]</f>
        <v>7750.92</v>
      </c>
      <c r="O744" s="2">
        <f>+Tabla3239[[#This Row],[ENTRADAS]]*Tabla3239[[#This Row],[PRECIO]]</f>
        <v>0</v>
      </c>
      <c r="P744" s="2">
        <f>+Tabla3239[[#This Row],[SALIDAS]]*Tabla3239[[#This Row],[PRECIO]]</f>
        <v>0</v>
      </c>
      <c r="Q744" s="2">
        <f>+Tabla3239[[#This Row],[BALANCE INICIAL2]]+Tabla3239[[#This Row],[ENTRADAS3]]-Tabla3239[[#This Row],[SALIDAS4]]</f>
        <v>7750.92</v>
      </c>
    </row>
    <row r="745" spans="1:17">
      <c r="A745" s="39" t="s">
        <v>28</v>
      </c>
      <c r="B745" s="40" t="s">
        <v>884</v>
      </c>
      <c r="C745" s="52" t="s">
        <v>74</v>
      </c>
      <c r="D745" t="s">
        <v>1507</v>
      </c>
      <c r="F745" s="55" t="s">
        <v>1345</v>
      </c>
      <c r="G745" s="55"/>
      <c r="H745" s="9" t="s">
        <v>820</v>
      </c>
      <c r="I745">
        <v>1</v>
      </c>
      <c r="J745">
        <v>0</v>
      </c>
      <c r="K745" s="34">
        <v>0</v>
      </c>
      <c r="L745">
        <f>+Tabla3239[[#This Row],[BALANCE INICIAL]]+Tabla3239[[#This Row],[ENTRADAS]]-Tabla3239[[#This Row],[SALIDAS]]</f>
        <v>1</v>
      </c>
      <c r="M745" s="2">
        <v>3311.77</v>
      </c>
      <c r="N745" s="2">
        <f>+Tabla3239[[#This Row],[BALANCE INICIAL]]*Tabla3239[[#This Row],[PRECIO]]</f>
        <v>3311.77</v>
      </c>
      <c r="O745" s="2">
        <f>+Tabla3239[[#This Row],[ENTRADAS]]*Tabla3239[[#This Row],[PRECIO]]</f>
        <v>0</v>
      </c>
      <c r="P745" s="2">
        <f>+Tabla3239[[#This Row],[SALIDAS]]*Tabla3239[[#This Row],[PRECIO]]</f>
        <v>0</v>
      </c>
      <c r="Q745" s="2">
        <f>+Tabla3239[[#This Row],[BALANCE INICIAL2]]+Tabla3239[[#This Row],[ENTRADAS3]]-Tabla3239[[#This Row],[SALIDAS4]]</f>
        <v>3311.77</v>
      </c>
    </row>
    <row r="746" spans="1:17">
      <c r="A746" s="39" t="s">
        <v>28</v>
      </c>
      <c r="B746" s="40" t="s">
        <v>884</v>
      </c>
      <c r="C746" s="52" t="s">
        <v>74</v>
      </c>
      <c r="D746" t="s">
        <v>1520</v>
      </c>
      <c r="F746" s="55" t="s">
        <v>1345</v>
      </c>
      <c r="G746" s="55"/>
      <c r="H746" s="9" t="s">
        <v>820</v>
      </c>
      <c r="I746">
        <v>3</v>
      </c>
      <c r="J746">
        <v>0</v>
      </c>
      <c r="K746" s="34">
        <v>0</v>
      </c>
      <c r="L746">
        <f>+Tabla3239[[#This Row],[BALANCE INICIAL]]+Tabla3239[[#This Row],[ENTRADAS]]-Tabla3239[[#This Row],[SALIDAS]]</f>
        <v>3</v>
      </c>
      <c r="M746" s="2">
        <v>23021</v>
      </c>
      <c r="N746" s="2">
        <f>+Tabla3239[[#This Row],[BALANCE INICIAL]]*Tabla3239[[#This Row],[PRECIO]]</f>
        <v>69063</v>
      </c>
      <c r="O746" s="2">
        <f>+Tabla3239[[#This Row],[ENTRADAS]]*Tabla3239[[#This Row],[PRECIO]]</f>
        <v>0</v>
      </c>
      <c r="P746" s="2">
        <f>+Tabla3239[[#This Row],[SALIDAS]]*Tabla3239[[#This Row],[PRECIO]]</f>
        <v>0</v>
      </c>
      <c r="Q746" s="2">
        <f>+Tabla3239[[#This Row],[BALANCE INICIAL2]]+Tabla3239[[#This Row],[ENTRADAS3]]-Tabla3239[[#This Row],[SALIDAS4]]</f>
        <v>69063</v>
      </c>
    </row>
    <row r="747" spans="1:17">
      <c r="A747" s="39" t="s">
        <v>28</v>
      </c>
      <c r="B747" s="40" t="s">
        <v>884</v>
      </c>
      <c r="C747" s="52" t="s">
        <v>74</v>
      </c>
      <c r="D747" t="s">
        <v>1514</v>
      </c>
      <c r="F747" s="55" t="s">
        <v>1345</v>
      </c>
      <c r="G747" s="55"/>
      <c r="H747" s="9" t="s">
        <v>820</v>
      </c>
      <c r="I747">
        <v>2</v>
      </c>
      <c r="J747">
        <v>0</v>
      </c>
      <c r="K747" s="34">
        <v>0</v>
      </c>
      <c r="L747">
        <f>+Tabla3239[[#This Row],[BALANCE INICIAL]]+Tabla3239[[#This Row],[ENTRADAS]]-Tabla3239[[#This Row],[SALIDAS]]</f>
        <v>2</v>
      </c>
      <c r="M747" s="2">
        <v>7009.16</v>
      </c>
      <c r="N747" s="2">
        <f>+Tabla3239[[#This Row],[BALANCE INICIAL]]*Tabla3239[[#This Row],[PRECIO]]</f>
        <v>14018.32</v>
      </c>
      <c r="O747" s="2">
        <f>+Tabla3239[[#This Row],[ENTRADAS]]*Tabla3239[[#This Row],[PRECIO]]</f>
        <v>0</v>
      </c>
      <c r="P747" s="2">
        <f>+Tabla3239[[#This Row],[SALIDAS]]*Tabla3239[[#This Row],[PRECIO]]</f>
        <v>0</v>
      </c>
      <c r="Q747" s="2">
        <f>+Tabla3239[[#This Row],[BALANCE INICIAL2]]+Tabla3239[[#This Row],[ENTRADAS3]]-Tabla3239[[#This Row],[SALIDAS4]]</f>
        <v>14018.32</v>
      </c>
    </row>
    <row r="748" spans="1:17">
      <c r="A748" s="39" t="s">
        <v>28</v>
      </c>
      <c r="B748" s="40" t="s">
        <v>884</v>
      </c>
      <c r="C748" s="52" t="s">
        <v>74</v>
      </c>
      <c r="D748" t="s">
        <v>1515</v>
      </c>
      <c r="F748" s="55" t="s">
        <v>1345</v>
      </c>
      <c r="G748" s="55"/>
      <c r="H748" s="9" t="s">
        <v>820</v>
      </c>
      <c r="I748">
        <v>12</v>
      </c>
      <c r="J748">
        <v>0</v>
      </c>
      <c r="K748" s="34">
        <v>0</v>
      </c>
      <c r="L748">
        <f>+Tabla3239[[#This Row],[BALANCE INICIAL]]+Tabla3239[[#This Row],[ENTRADAS]]-Tabla3239[[#This Row],[SALIDAS]]</f>
        <v>12</v>
      </c>
      <c r="M748" s="2">
        <v>7552</v>
      </c>
      <c r="N748" s="2">
        <f>+Tabla3239[[#This Row],[BALANCE INICIAL]]*Tabla3239[[#This Row],[PRECIO]]</f>
        <v>90624</v>
      </c>
      <c r="O748" s="2">
        <f>+Tabla3239[[#This Row],[ENTRADAS]]*Tabla3239[[#This Row],[PRECIO]]</f>
        <v>0</v>
      </c>
      <c r="P748" s="2">
        <f>+Tabla3239[[#This Row],[SALIDAS]]*Tabla3239[[#This Row],[PRECIO]]</f>
        <v>0</v>
      </c>
      <c r="Q748" s="2">
        <f>+Tabla3239[[#This Row],[BALANCE INICIAL2]]+Tabla3239[[#This Row],[ENTRADAS3]]-Tabla3239[[#This Row],[SALIDAS4]]</f>
        <v>90624</v>
      </c>
    </row>
    <row r="749" spans="1:17">
      <c r="A749" s="39" t="s">
        <v>28</v>
      </c>
      <c r="B749" s="40" t="s">
        <v>884</v>
      </c>
      <c r="C749" s="52" t="s">
        <v>74</v>
      </c>
      <c r="D749" t="s">
        <v>1516</v>
      </c>
      <c r="F749" s="55" t="s">
        <v>1345</v>
      </c>
      <c r="G749" s="55"/>
      <c r="H749" s="9" t="s">
        <v>820</v>
      </c>
      <c r="I749">
        <v>7</v>
      </c>
      <c r="J749">
        <v>0</v>
      </c>
      <c r="K749" s="34">
        <v>0</v>
      </c>
      <c r="L749">
        <f>+Tabla3239[[#This Row],[BALANCE INICIAL]]+Tabla3239[[#This Row],[ENTRADAS]]-Tabla3239[[#This Row],[SALIDAS]]</f>
        <v>7</v>
      </c>
      <c r="M749" s="2">
        <v>7552</v>
      </c>
      <c r="N749" s="2">
        <f>+Tabla3239[[#This Row],[BALANCE INICIAL]]*Tabla3239[[#This Row],[PRECIO]]</f>
        <v>52864</v>
      </c>
      <c r="O749" s="2">
        <f>+Tabla3239[[#This Row],[ENTRADAS]]*Tabla3239[[#This Row],[PRECIO]]</f>
        <v>0</v>
      </c>
      <c r="P749" s="2">
        <f>+Tabla3239[[#This Row],[SALIDAS]]*Tabla3239[[#This Row],[PRECIO]]</f>
        <v>0</v>
      </c>
      <c r="Q749" s="2">
        <f>+Tabla3239[[#This Row],[BALANCE INICIAL2]]+Tabla3239[[#This Row],[ENTRADAS3]]-Tabla3239[[#This Row],[SALIDAS4]]</f>
        <v>52864</v>
      </c>
    </row>
    <row r="750" spans="1:17">
      <c r="A750" s="39" t="s">
        <v>28</v>
      </c>
      <c r="B750" s="40" t="s">
        <v>884</v>
      </c>
      <c r="C750" s="52" t="s">
        <v>74</v>
      </c>
      <c r="D750" t="s">
        <v>1517</v>
      </c>
      <c r="F750" s="55" t="s">
        <v>1345</v>
      </c>
      <c r="G750" s="55"/>
      <c r="H750" s="9" t="s">
        <v>820</v>
      </c>
      <c r="I750">
        <v>6</v>
      </c>
      <c r="J750">
        <v>0</v>
      </c>
      <c r="K750" s="34">
        <v>0</v>
      </c>
      <c r="L750">
        <f>+Tabla3239[[#This Row],[BALANCE INICIAL]]+Tabla3239[[#This Row],[ENTRADAS]]-Tabla3239[[#This Row],[SALIDAS]]</f>
        <v>6</v>
      </c>
      <c r="M750" s="2">
        <v>7552</v>
      </c>
      <c r="N750" s="2">
        <f>+Tabla3239[[#This Row],[BALANCE INICIAL]]*Tabla3239[[#This Row],[PRECIO]]</f>
        <v>45312</v>
      </c>
      <c r="O750" s="2">
        <f>+Tabla3239[[#This Row],[ENTRADAS]]*Tabla3239[[#This Row],[PRECIO]]</f>
        <v>0</v>
      </c>
      <c r="P750" s="2">
        <f>+Tabla3239[[#This Row],[SALIDAS]]*Tabla3239[[#This Row],[PRECIO]]</f>
        <v>0</v>
      </c>
      <c r="Q750" s="2">
        <f>+Tabla3239[[#This Row],[BALANCE INICIAL2]]+Tabla3239[[#This Row],[ENTRADAS3]]-Tabla3239[[#This Row],[SALIDAS4]]</f>
        <v>45312</v>
      </c>
    </row>
    <row r="751" spans="1:17">
      <c r="A751" s="39" t="s">
        <v>28</v>
      </c>
      <c r="B751" s="40" t="s">
        <v>884</v>
      </c>
      <c r="C751" s="52" t="s">
        <v>74</v>
      </c>
      <c r="D751" t="s">
        <v>1518</v>
      </c>
      <c r="F751" s="55" t="s">
        <v>1345</v>
      </c>
      <c r="G751" s="55"/>
      <c r="H751" s="9" t="s">
        <v>820</v>
      </c>
      <c r="I751">
        <v>6</v>
      </c>
      <c r="J751">
        <v>0</v>
      </c>
      <c r="K751" s="34">
        <v>0</v>
      </c>
      <c r="L751">
        <f>+Tabla3239[[#This Row],[BALANCE INICIAL]]+Tabla3239[[#This Row],[ENTRADAS]]-Tabla3239[[#This Row],[SALIDAS]]</f>
        <v>6</v>
      </c>
      <c r="M751" s="2">
        <v>7662</v>
      </c>
      <c r="N751" s="2">
        <f>+Tabla3239[[#This Row],[BALANCE INICIAL]]*Tabla3239[[#This Row],[PRECIO]]</f>
        <v>45972</v>
      </c>
      <c r="O751" s="2">
        <f>+Tabla3239[[#This Row],[ENTRADAS]]*Tabla3239[[#This Row],[PRECIO]]</f>
        <v>0</v>
      </c>
      <c r="P751" s="2">
        <f>+Tabla3239[[#This Row],[SALIDAS]]*Tabla3239[[#This Row],[PRECIO]]</f>
        <v>0</v>
      </c>
      <c r="Q751" s="2">
        <f>+Tabla3239[[#This Row],[BALANCE INICIAL2]]+Tabla3239[[#This Row],[ENTRADAS3]]-Tabla3239[[#This Row],[SALIDAS4]]</f>
        <v>45972</v>
      </c>
    </row>
    <row r="752" spans="1:17">
      <c r="A752" s="39" t="s">
        <v>28</v>
      </c>
      <c r="B752" s="40" t="s">
        <v>884</v>
      </c>
      <c r="C752" s="52" t="s">
        <v>74</v>
      </c>
      <c r="D752" t="s">
        <v>1524</v>
      </c>
      <c r="F752" s="55" t="s">
        <v>1345</v>
      </c>
      <c r="G752" s="55"/>
      <c r="H752" s="9" t="s">
        <v>858</v>
      </c>
      <c r="I752">
        <v>7</v>
      </c>
      <c r="J752">
        <v>0</v>
      </c>
      <c r="K752" s="34">
        <v>0</v>
      </c>
      <c r="L752">
        <f>+Tabla3239[[#This Row],[BALANCE INICIAL]]+Tabla3239[[#This Row],[ENTRADAS]]-Tabla3239[[#This Row],[SALIDAS]]</f>
        <v>7</v>
      </c>
      <c r="M752" s="2">
        <v>6250.43</v>
      </c>
      <c r="N752" s="2">
        <f>+Tabla3239[[#This Row],[BALANCE INICIAL]]*Tabla3239[[#This Row],[PRECIO]]</f>
        <v>43753.01</v>
      </c>
      <c r="O752" s="2">
        <f>+Tabla3239[[#This Row],[ENTRADAS]]*Tabla3239[[#This Row],[PRECIO]]</f>
        <v>0</v>
      </c>
      <c r="P752" s="2">
        <f>+Tabla3239[[#This Row],[SALIDAS]]*Tabla3239[[#This Row],[PRECIO]]</f>
        <v>0</v>
      </c>
      <c r="Q752" s="2">
        <f>+Tabla3239[[#This Row],[BALANCE INICIAL2]]+Tabla3239[[#This Row],[ENTRADAS3]]-Tabla3239[[#This Row],[SALIDAS4]]</f>
        <v>43753.01</v>
      </c>
    </row>
    <row r="753" spans="1:17">
      <c r="A753" s="39" t="s">
        <v>28</v>
      </c>
      <c r="B753" s="40" t="s">
        <v>884</v>
      </c>
      <c r="C753" s="52" t="s">
        <v>74</v>
      </c>
      <c r="D753" t="s">
        <v>1522</v>
      </c>
      <c r="F753" s="55" t="s">
        <v>1345</v>
      </c>
      <c r="G753" s="55"/>
      <c r="H753" s="9" t="s">
        <v>858</v>
      </c>
      <c r="I753">
        <v>7</v>
      </c>
      <c r="J753">
        <v>0</v>
      </c>
      <c r="K753" s="34">
        <v>0</v>
      </c>
      <c r="L753">
        <f>+Tabla3239[[#This Row],[BALANCE INICIAL]]+Tabla3239[[#This Row],[ENTRADAS]]-Tabla3239[[#This Row],[SALIDAS]]</f>
        <v>7</v>
      </c>
      <c r="M753" s="2">
        <v>6250.43</v>
      </c>
      <c r="N753" s="2">
        <f>+Tabla3239[[#This Row],[BALANCE INICIAL]]*Tabla3239[[#This Row],[PRECIO]]</f>
        <v>43753.01</v>
      </c>
      <c r="O753" s="2">
        <f>+Tabla3239[[#This Row],[ENTRADAS]]*Tabla3239[[#This Row],[PRECIO]]</f>
        <v>0</v>
      </c>
      <c r="P753" s="2">
        <f>+Tabla3239[[#This Row],[SALIDAS]]*Tabla3239[[#This Row],[PRECIO]]</f>
        <v>0</v>
      </c>
      <c r="Q753" s="2">
        <f>+Tabla3239[[#This Row],[BALANCE INICIAL2]]+Tabla3239[[#This Row],[ENTRADAS3]]-Tabla3239[[#This Row],[SALIDAS4]]</f>
        <v>43753.01</v>
      </c>
    </row>
    <row r="754" spans="1:17">
      <c r="A754" s="39" t="s">
        <v>28</v>
      </c>
      <c r="B754" s="40" t="s">
        <v>884</v>
      </c>
      <c r="C754" s="52" t="s">
        <v>74</v>
      </c>
      <c r="D754" t="s">
        <v>1521</v>
      </c>
      <c r="F754" s="55" t="s">
        <v>1345</v>
      </c>
      <c r="G754" s="55"/>
      <c r="H754" s="9" t="s">
        <v>858</v>
      </c>
      <c r="I754">
        <v>7</v>
      </c>
      <c r="J754">
        <v>0</v>
      </c>
      <c r="K754" s="34">
        <v>0</v>
      </c>
      <c r="L754">
        <f>+Tabla3239[[#This Row],[BALANCE INICIAL]]+Tabla3239[[#This Row],[ENTRADAS]]-Tabla3239[[#This Row],[SALIDAS]]</f>
        <v>7</v>
      </c>
      <c r="M754" s="2">
        <v>6250.43</v>
      </c>
      <c r="N754" s="2">
        <f>+Tabla3239[[#This Row],[BALANCE INICIAL]]*Tabla3239[[#This Row],[PRECIO]]</f>
        <v>43753.01</v>
      </c>
      <c r="O754" s="2">
        <f>+Tabla3239[[#This Row],[ENTRADAS]]*Tabla3239[[#This Row],[PRECIO]]</f>
        <v>0</v>
      </c>
      <c r="P754" s="2">
        <f>+Tabla3239[[#This Row],[SALIDAS]]*Tabla3239[[#This Row],[PRECIO]]</f>
        <v>0</v>
      </c>
      <c r="Q754" s="2">
        <f>+Tabla3239[[#This Row],[BALANCE INICIAL2]]+Tabla3239[[#This Row],[ENTRADAS3]]-Tabla3239[[#This Row],[SALIDAS4]]</f>
        <v>43753.01</v>
      </c>
    </row>
    <row r="755" spans="1:17">
      <c r="A755" s="39" t="s">
        <v>28</v>
      </c>
      <c r="B755" s="40" t="s">
        <v>884</v>
      </c>
      <c r="C755" s="52" t="s">
        <v>74</v>
      </c>
      <c r="D755" t="s">
        <v>1523</v>
      </c>
      <c r="F755" s="55" t="s">
        <v>1345</v>
      </c>
      <c r="G755" s="55"/>
      <c r="H755" s="9" t="s">
        <v>858</v>
      </c>
      <c r="I755">
        <v>7</v>
      </c>
      <c r="J755">
        <v>0</v>
      </c>
      <c r="K755" s="34">
        <v>0</v>
      </c>
      <c r="L755">
        <f>+Tabla3239[[#This Row],[BALANCE INICIAL]]+Tabla3239[[#This Row],[ENTRADAS]]-Tabla3239[[#This Row],[SALIDAS]]</f>
        <v>7</v>
      </c>
      <c r="M755" s="2">
        <v>4829.71</v>
      </c>
      <c r="N755" s="2">
        <f>+Tabla3239[[#This Row],[BALANCE INICIAL]]*Tabla3239[[#This Row],[PRECIO]]</f>
        <v>33807.97</v>
      </c>
      <c r="O755" s="2">
        <f>+Tabla3239[[#This Row],[ENTRADAS]]*Tabla3239[[#This Row],[PRECIO]]</f>
        <v>0</v>
      </c>
      <c r="P755" s="2">
        <f>+Tabla3239[[#This Row],[SALIDAS]]*Tabla3239[[#This Row],[PRECIO]]</f>
        <v>0</v>
      </c>
      <c r="Q755" s="2">
        <f>+Tabla3239[[#This Row],[BALANCE INICIAL2]]+Tabla3239[[#This Row],[ENTRADAS3]]-Tabla3239[[#This Row],[SALIDAS4]]</f>
        <v>33807.97</v>
      </c>
    </row>
    <row r="756" spans="1:17">
      <c r="A756" s="39" t="s">
        <v>28</v>
      </c>
      <c r="B756" s="40" t="s">
        <v>884</v>
      </c>
      <c r="C756" s="52" t="s">
        <v>74</v>
      </c>
      <c r="D756" t="s">
        <v>1099</v>
      </c>
      <c r="F756" s="55" t="s">
        <v>1345</v>
      </c>
      <c r="G756" s="55"/>
      <c r="H756" s="9" t="s">
        <v>820</v>
      </c>
      <c r="I756">
        <v>1</v>
      </c>
      <c r="J756">
        <v>0</v>
      </c>
      <c r="K756" s="34">
        <v>1</v>
      </c>
      <c r="L756">
        <f>+Tabla3239[[#This Row],[BALANCE INICIAL]]+Tabla3239[[#This Row],[ENTRADAS]]-Tabla3239[[#This Row],[SALIDAS]]</f>
        <v>0</v>
      </c>
      <c r="M756" s="2">
        <v>9043</v>
      </c>
      <c r="N756" s="2">
        <f>+Tabla3239[[#This Row],[BALANCE INICIAL]]*Tabla3239[[#This Row],[PRECIO]]</f>
        <v>9043</v>
      </c>
      <c r="O756" s="2">
        <f>+Tabla3239[[#This Row],[ENTRADAS]]*Tabla3239[[#This Row],[PRECIO]]</f>
        <v>0</v>
      </c>
      <c r="P756" s="2">
        <f>+Tabla3239[[#This Row],[SALIDAS]]*Tabla3239[[#This Row],[PRECIO]]</f>
        <v>9043</v>
      </c>
      <c r="Q756" s="2">
        <f>+Tabla3239[[#This Row],[BALANCE INICIAL2]]+Tabla3239[[#This Row],[ENTRADAS3]]-Tabla3239[[#This Row],[SALIDAS4]]</f>
        <v>0</v>
      </c>
    </row>
    <row r="757" spans="1:17">
      <c r="A757" s="39" t="s">
        <v>28</v>
      </c>
      <c r="B757" s="40" t="s">
        <v>884</v>
      </c>
      <c r="C757" s="52" t="s">
        <v>74</v>
      </c>
      <c r="D757" t="s">
        <v>1535</v>
      </c>
      <c r="F757" s="55" t="s">
        <v>1345</v>
      </c>
      <c r="G757" s="55"/>
      <c r="H757" s="9" t="s">
        <v>820</v>
      </c>
      <c r="I757">
        <v>8</v>
      </c>
      <c r="J757">
        <v>0</v>
      </c>
      <c r="K757" s="34">
        <v>0</v>
      </c>
      <c r="L757">
        <f>+Tabla3239[[#This Row],[BALANCE INICIAL]]+Tabla3239[[#This Row],[ENTRADAS]]-Tabla3239[[#This Row],[SALIDAS]]</f>
        <v>8</v>
      </c>
      <c r="M757" s="2">
        <v>5984.4</v>
      </c>
      <c r="N757" s="2">
        <f>+Tabla3239[[#This Row],[BALANCE INICIAL]]*Tabla3239[[#This Row],[PRECIO]]</f>
        <v>47875.199999999997</v>
      </c>
      <c r="O757" s="2">
        <f>+Tabla3239[[#This Row],[ENTRADAS]]*Tabla3239[[#This Row],[PRECIO]]</f>
        <v>0</v>
      </c>
      <c r="P757" s="2">
        <f>+Tabla3239[[#This Row],[SALIDAS]]*Tabla3239[[#This Row],[PRECIO]]</f>
        <v>0</v>
      </c>
      <c r="Q757" s="2">
        <f>+Tabla3239[[#This Row],[BALANCE INICIAL2]]+Tabla3239[[#This Row],[ENTRADAS3]]-Tabla3239[[#This Row],[SALIDAS4]]</f>
        <v>47875.199999999997</v>
      </c>
    </row>
    <row r="758" spans="1:17">
      <c r="A758" s="39" t="s">
        <v>28</v>
      </c>
      <c r="B758" s="40" t="s">
        <v>884</v>
      </c>
      <c r="C758" s="52" t="s">
        <v>74</v>
      </c>
      <c r="D758" t="s">
        <v>1536</v>
      </c>
      <c r="F758" s="55" t="s">
        <v>1345</v>
      </c>
      <c r="G758" s="55"/>
      <c r="H758" s="9" t="s">
        <v>820</v>
      </c>
      <c r="I758">
        <v>14</v>
      </c>
      <c r="J758">
        <v>0</v>
      </c>
      <c r="K758" s="34">
        <v>0</v>
      </c>
      <c r="L758">
        <f>+Tabla3239[[#This Row],[BALANCE INICIAL]]+Tabla3239[[#This Row],[ENTRADAS]]-Tabla3239[[#This Row],[SALIDAS]]</f>
        <v>14</v>
      </c>
      <c r="M758" s="2">
        <v>7355</v>
      </c>
      <c r="N758" s="2">
        <f>+Tabla3239[[#This Row],[BALANCE INICIAL]]*Tabla3239[[#This Row],[PRECIO]]</f>
        <v>102970</v>
      </c>
      <c r="O758" s="2">
        <f>+Tabla3239[[#This Row],[ENTRADAS]]*Tabla3239[[#This Row],[PRECIO]]</f>
        <v>0</v>
      </c>
      <c r="P758" s="2">
        <f>+Tabla3239[[#This Row],[SALIDAS]]*Tabla3239[[#This Row],[PRECIO]]</f>
        <v>0</v>
      </c>
      <c r="Q758" s="2">
        <f>+Tabla3239[[#This Row],[BALANCE INICIAL2]]+Tabla3239[[#This Row],[ENTRADAS3]]-Tabla3239[[#This Row],[SALIDAS4]]</f>
        <v>102970</v>
      </c>
    </row>
    <row r="759" spans="1:17">
      <c r="A759" s="39" t="s">
        <v>28</v>
      </c>
      <c r="B759" s="40" t="s">
        <v>884</v>
      </c>
      <c r="C759" s="52" t="s">
        <v>74</v>
      </c>
      <c r="D759" t="s">
        <v>1537</v>
      </c>
      <c r="F759" s="55" t="s">
        <v>1345</v>
      </c>
      <c r="G759" s="55"/>
      <c r="H759" s="9" t="s">
        <v>820</v>
      </c>
      <c r="I759">
        <v>6</v>
      </c>
      <c r="J759">
        <v>0</v>
      </c>
      <c r="K759" s="34">
        <v>3</v>
      </c>
      <c r="L759">
        <f>+Tabla3239[[#This Row],[BALANCE INICIAL]]+Tabla3239[[#This Row],[ENTRADAS]]-Tabla3239[[#This Row],[SALIDAS]]</f>
        <v>3</v>
      </c>
      <c r="M759" s="2">
        <v>6093</v>
      </c>
      <c r="N759" s="2">
        <f>+Tabla3239[[#This Row],[BALANCE INICIAL]]*Tabla3239[[#This Row],[PRECIO]]</f>
        <v>36558</v>
      </c>
      <c r="O759" s="2">
        <f>+Tabla3239[[#This Row],[ENTRADAS]]*Tabla3239[[#This Row],[PRECIO]]</f>
        <v>0</v>
      </c>
      <c r="P759" s="2">
        <f>+Tabla3239[[#This Row],[SALIDAS]]*Tabla3239[[#This Row],[PRECIO]]</f>
        <v>18279</v>
      </c>
      <c r="Q759" s="2">
        <f>+Tabla3239[[#This Row],[BALANCE INICIAL2]]+Tabla3239[[#This Row],[ENTRADAS3]]-Tabla3239[[#This Row],[SALIDAS4]]</f>
        <v>18279</v>
      </c>
    </row>
    <row r="760" spans="1:17">
      <c r="A760" s="39" t="s">
        <v>28</v>
      </c>
      <c r="B760" s="40" t="s">
        <v>884</v>
      </c>
      <c r="C760" s="52" t="s">
        <v>74</v>
      </c>
      <c r="D760" t="s">
        <v>1503</v>
      </c>
      <c r="F760" s="55" t="s">
        <v>1345</v>
      </c>
      <c r="G760" s="55"/>
      <c r="H760" s="9" t="s">
        <v>820</v>
      </c>
      <c r="I760">
        <v>8</v>
      </c>
      <c r="J760">
        <v>0</v>
      </c>
      <c r="K760" s="34">
        <v>8</v>
      </c>
      <c r="L760">
        <f>+Tabla3239[[#This Row],[BALANCE INICIAL]]+Tabla3239[[#This Row],[ENTRADAS]]-Tabla3239[[#This Row],[SALIDAS]]</f>
        <v>0</v>
      </c>
      <c r="M760" s="2">
        <v>3898.31</v>
      </c>
      <c r="N760" s="2">
        <f>+Tabla3239[[#This Row],[BALANCE INICIAL]]*Tabla3239[[#This Row],[PRECIO]]</f>
        <v>31186.48</v>
      </c>
      <c r="O760" s="2">
        <f>+Tabla3239[[#This Row],[ENTRADAS]]*Tabla3239[[#This Row],[PRECIO]]</f>
        <v>0</v>
      </c>
      <c r="P760" s="2">
        <f>+Tabla3239[[#This Row],[SALIDAS]]*Tabla3239[[#This Row],[PRECIO]]</f>
        <v>31186.48</v>
      </c>
      <c r="Q760" s="2">
        <f>+Tabla3239[[#This Row],[BALANCE INICIAL2]]+Tabla3239[[#This Row],[ENTRADAS3]]-Tabla3239[[#This Row],[SALIDAS4]]</f>
        <v>0</v>
      </c>
    </row>
    <row r="761" spans="1:17">
      <c r="A761" s="39" t="s">
        <v>28</v>
      </c>
      <c r="B761" s="40" t="s">
        <v>884</v>
      </c>
      <c r="C761" s="52" t="s">
        <v>74</v>
      </c>
      <c r="D761" t="s">
        <v>1341</v>
      </c>
      <c r="F761" s="55" t="s">
        <v>1345</v>
      </c>
      <c r="G761" s="55"/>
      <c r="H761" s="9" t="s">
        <v>858</v>
      </c>
      <c r="I761">
        <v>0</v>
      </c>
      <c r="J761">
        <v>0</v>
      </c>
      <c r="K761" s="34">
        <v>0</v>
      </c>
      <c r="L761">
        <f>+Tabla3239[[#This Row],[BALANCE INICIAL]]+Tabla3239[[#This Row],[ENTRADAS]]-Tabla3239[[#This Row],[SALIDAS]]</f>
        <v>0</v>
      </c>
      <c r="M761" s="2">
        <v>3500</v>
      </c>
      <c r="N761" s="2">
        <f>+Tabla3239[[#This Row],[BALANCE INICIAL]]*Tabla3239[[#This Row],[PRECIO]]</f>
        <v>0</v>
      </c>
      <c r="O761" s="2">
        <f>+Tabla3239[[#This Row],[ENTRADAS]]*Tabla3239[[#This Row],[PRECIO]]</f>
        <v>0</v>
      </c>
      <c r="P761" s="2">
        <f>+Tabla3239[[#This Row],[SALIDAS]]*Tabla3239[[#This Row],[PRECIO]]</f>
        <v>0</v>
      </c>
      <c r="Q761" s="2">
        <f>+Tabla3239[[#This Row],[BALANCE INICIAL2]]+Tabla3239[[#This Row],[ENTRADAS3]]-Tabla3239[[#This Row],[SALIDAS4]]</f>
        <v>0</v>
      </c>
    </row>
    <row r="762" spans="1:17">
      <c r="A762" s="39" t="s">
        <v>28</v>
      </c>
      <c r="B762" s="40" t="s">
        <v>884</v>
      </c>
      <c r="C762" s="52" t="s">
        <v>74</v>
      </c>
      <c r="D762" t="s">
        <v>1342</v>
      </c>
      <c r="F762" s="55" t="s">
        <v>1345</v>
      </c>
      <c r="G762" s="55"/>
      <c r="H762" s="9" t="s">
        <v>858</v>
      </c>
      <c r="I762">
        <v>0</v>
      </c>
      <c r="J762">
        <v>0</v>
      </c>
      <c r="K762" s="34">
        <v>0</v>
      </c>
      <c r="L762">
        <f>+Tabla3239[[#This Row],[BALANCE INICIAL]]+Tabla3239[[#This Row],[ENTRADAS]]-Tabla3239[[#This Row],[SALIDAS]]</f>
        <v>0</v>
      </c>
      <c r="M762" s="2">
        <v>3500</v>
      </c>
      <c r="N762" s="2">
        <f>+Tabla3239[[#This Row],[BALANCE INICIAL]]*Tabla3239[[#This Row],[PRECIO]]</f>
        <v>0</v>
      </c>
      <c r="O762" s="2">
        <f>+Tabla3239[[#This Row],[ENTRADAS]]*Tabla3239[[#This Row],[PRECIO]]</f>
        <v>0</v>
      </c>
      <c r="P762" s="2">
        <f>+Tabla3239[[#This Row],[SALIDAS]]*Tabla3239[[#This Row],[PRECIO]]</f>
        <v>0</v>
      </c>
      <c r="Q762" s="2">
        <f>+Tabla3239[[#This Row],[BALANCE INICIAL2]]+Tabla3239[[#This Row],[ENTRADAS3]]-Tabla3239[[#This Row],[SALIDAS4]]</f>
        <v>0</v>
      </c>
    </row>
    <row r="763" spans="1:17">
      <c r="A763" s="39" t="s">
        <v>28</v>
      </c>
      <c r="B763" s="40" t="s">
        <v>884</v>
      </c>
      <c r="C763" s="52" t="s">
        <v>74</v>
      </c>
      <c r="D763" t="s">
        <v>1343</v>
      </c>
      <c r="F763" s="55" t="s">
        <v>1345</v>
      </c>
      <c r="G763" s="55"/>
      <c r="H763" s="9" t="s">
        <v>858</v>
      </c>
      <c r="I763">
        <v>0</v>
      </c>
      <c r="J763">
        <v>0</v>
      </c>
      <c r="K763" s="34">
        <v>0</v>
      </c>
      <c r="L763">
        <f>+Tabla3239[[#This Row],[BALANCE INICIAL]]+Tabla3239[[#This Row],[ENTRADAS]]-Tabla3239[[#This Row],[SALIDAS]]</f>
        <v>0</v>
      </c>
      <c r="M763" s="2">
        <v>3500</v>
      </c>
      <c r="N763" s="2">
        <f>+Tabla3239[[#This Row],[BALANCE INICIAL]]*Tabla3239[[#This Row],[PRECIO]]</f>
        <v>0</v>
      </c>
      <c r="O763" s="2">
        <f>+Tabla3239[[#This Row],[ENTRADAS]]*Tabla3239[[#This Row],[PRECIO]]</f>
        <v>0</v>
      </c>
      <c r="P763" s="2">
        <f>+Tabla3239[[#This Row],[SALIDAS]]*Tabla3239[[#This Row],[PRECIO]]</f>
        <v>0</v>
      </c>
      <c r="Q763" s="2">
        <f>+Tabla3239[[#This Row],[BALANCE INICIAL2]]+Tabla3239[[#This Row],[ENTRADAS3]]-Tabla3239[[#This Row],[SALIDAS4]]</f>
        <v>0</v>
      </c>
    </row>
    <row r="764" spans="1:17">
      <c r="A764" s="39" t="s">
        <v>28</v>
      </c>
      <c r="B764" s="40" t="s">
        <v>884</v>
      </c>
      <c r="C764" s="52" t="s">
        <v>74</v>
      </c>
      <c r="D764" t="s">
        <v>1344</v>
      </c>
      <c r="F764" s="55" t="s">
        <v>1345</v>
      </c>
      <c r="G764" s="55"/>
      <c r="H764" s="9" t="s">
        <v>858</v>
      </c>
      <c r="I764">
        <v>0</v>
      </c>
      <c r="J764">
        <v>0</v>
      </c>
      <c r="K764" s="34">
        <v>0</v>
      </c>
      <c r="L764">
        <f>+Tabla3239[[#This Row],[BALANCE INICIAL]]+Tabla3239[[#This Row],[ENTRADAS]]-Tabla3239[[#This Row],[SALIDAS]]</f>
        <v>0</v>
      </c>
      <c r="M764" s="2">
        <v>3500</v>
      </c>
      <c r="N764" s="2">
        <f>+Tabla3239[[#This Row],[BALANCE INICIAL]]*Tabla3239[[#This Row],[PRECIO]]</f>
        <v>0</v>
      </c>
      <c r="O764" s="2">
        <f>+Tabla3239[[#This Row],[ENTRADAS]]*Tabla3239[[#This Row],[PRECIO]]</f>
        <v>0</v>
      </c>
      <c r="P764" s="2">
        <f>+Tabla3239[[#This Row],[SALIDAS]]*Tabla3239[[#This Row],[PRECIO]]</f>
        <v>0</v>
      </c>
      <c r="Q764" s="2">
        <f>+Tabla3239[[#This Row],[BALANCE INICIAL2]]+Tabla3239[[#This Row],[ENTRADAS3]]-Tabla3239[[#This Row],[SALIDAS4]]</f>
        <v>0</v>
      </c>
    </row>
    <row r="765" spans="1:17">
      <c r="A765" s="39" t="s">
        <v>28</v>
      </c>
      <c r="B765" s="40" t="s">
        <v>884</v>
      </c>
      <c r="C765" s="52" t="s">
        <v>74</v>
      </c>
      <c r="D765" t="s">
        <v>1123</v>
      </c>
      <c r="F765" s="55" t="s">
        <v>1345</v>
      </c>
      <c r="G765" s="55"/>
      <c r="H765" s="9" t="s">
        <v>820</v>
      </c>
      <c r="I765">
        <v>1</v>
      </c>
      <c r="J765">
        <v>0</v>
      </c>
      <c r="K765" s="34">
        <v>0</v>
      </c>
      <c r="L765">
        <f>+Tabla3239[[#This Row],[BALANCE INICIAL]]+Tabla3239[[#This Row],[ENTRADAS]]-Tabla3239[[#This Row],[SALIDAS]]</f>
        <v>1</v>
      </c>
      <c r="M765" s="2">
        <v>1295</v>
      </c>
      <c r="N765" s="2">
        <f>+Tabla3239[[#This Row],[BALANCE INICIAL]]*Tabla3239[[#This Row],[PRECIO]]</f>
        <v>1295</v>
      </c>
      <c r="O765" s="2">
        <f>+Tabla3239[[#This Row],[ENTRADAS]]*Tabla3239[[#This Row],[PRECIO]]</f>
        <v>0</v>
      </c>
      <c r="P765" s="2">
        <f>+Tabla3239[[#This Row],[SALIDAS]]*Tabla3239[[#This Row],[PRECIO]]</f>
        <v>0</v>
      </c>
      <c r="Q765" s="2">
        <f>+Tabla3239[[#This Row],[BALANCE INICIAL2]]+Tabla3239[[#This Row],[ENTRADAS3]]-Tabla3239[[#This Row],[SALIDAS4]]</f>
        <v>1295</v>
      </c>
    </row>
    <row r="766" spans="1:17">
      <c r="A766" s="39" t="s">
        <v>28</v>
      </c>
      <c r="B766" s="40" t="s">
        <v>884</v>
      </c>
      <c r="C766" s="52" t="s">
        <v>74</v>
      </c>
      <c r="D766" t="s">
        <v>343</v>
      </c>
      <c r="F766" s="55" t="s">
        <v>1345</v>
      </c>
      <c r="G766" s="55"/>
      <c r="H766" s="9" t="s">
        <v>820</v>
      </c>
      <c r="I766">
        <v>7</v>
      </c>
      <c r="J766">
        <v>0</v>
      </c>
      <c r="K766" s="34">
        <v>0</v>
      </c>
      <c r="L766">
        <f>+Tabla3239[[#This Row],[BALANCE INICIAL]]+Tabla3239[[#This Row],[ENTRADAS]]-Tabla3239[[#This Row],[SALIDAS]]</f>
        <v>7</v>
      </c>
      <c r="M766" s="2">
        <v>1890</v>
      </c>
      <c r="N766" s="2">
        <f>+Tabla3239[[#This Row],[BALANCE INICIAL]]*Tabla3239[[#This Row],[PRECIO]]</f>
        <v>13230</v>
      </c>
      <c r="O766" s="2">
        <f>+Tabla3239[[#This Row],[ENTRADAS]]*Tabla3239[[#This Row],[PRECIO]]</f>
        <v>0</v>
      </c>
      <c r="P766" s="2">
        <f>+Tabla3239[[#This Row],[SALIDAS]]*Tabla3239[[#This Row],[PRECIO]]</f>
        <v>0</v>
      </c>
      <c r="Q766" s="2">
        <f>+Tabla3239[[#This Row],[BALANCE INICIAL2]]+Tabla3239[[#This Row],[ENTRADAS3]]-Tabla3239[[#This Row],[SALIDAS4]]</f>
        <v>13230</v>
      </c>
    </row>
    <row r="767" spans="1:17">
      <c r="A767" s="39" t="s">
        <v>28</v>
      </c>
      <c r="B767" s="40" t="s">
        <v>884</v>
      </c>
      <c r="C767" s="52" t="s">
        <v>74</v>
      </c>
      <c r="D767" t="s">
        <v>345</v>
      </c>
      <c r="F767" s="55" t="s">
        <v>1345</v>
      </c>
      <c r="G767" s="55"/>
      <c r="H767" s="9" t="s">
        <v>842</v>
      </c>
      <c r="I767">
        <v>2</v>
      </c>
      <c r="J767">
        <v>0</v>
      </c>
      <c r="K767" s="34">
        <v>0</v>
      </c>
      <c r="L767">
        <f>+Tabla3239[[#This Row],[BALANCE INICIAL]]+Tabla3239[[#This Row],[ENTRADAS]]-Tabla3239[[#This Row],[SALIDAS]]</f>
        <v>2</v>
      </c>
      <c r="M767" s="2">
        <v>1900</v>
      </c>
      <c r="N767" s="2">
        <f>+Tabla3239[[#This Row],[BALANCE INICIAL]]*Tabla3239[[#This Row],[PRECIO]]</f>
        <v>3800</v>
      </c>
      <c r="O767" s="2">
        <f>+Tabla3239[[#This Row],[ENTRADAS]]*Tabla3239[[#This Row],[PRECIO]]</f>
        <v>0</v>
      </c>
      <c r="P767" s="2">
        <f>+Tabla3239[[#This Row],[SALIDAS]]*Tabla3239[[#This Row],[PRECIO]]</f>
        <v>0</v>
      </c>
      <c r="Q767" s="2">
        <f>+Tabla3239[[#This Row],[BALANCE INICIAL2]]+Tabla3239[[#This Row],[ENTRADAS3]]-Tabla3239[[#This Row],[SALIDAS4]]</f>
        <v>3800</v>
      </c>
    </row>
    <row r="768" spans="1:17">
      <c r="A768" s="39" t="s">
        <v>28</v>
      </c>
      <c r="B768" s="40" t="s">
        <v>884</v>
      </c>
      <c r="C768" s="52" t="s">
        <v>74</v>
      </c>
      <c r="D768" t="s">
        <v>346</v>
      </c>
      <c r="F768" s="55" t="s">
        <v>1345</v>
      </c>
      <c r="G768" s="55"/>
      <c r="H768" s="9" t="s">
        <v>820</v>
      </c>
      <c r="I768">
        <v>10</v>
      </c>
      <c r="J768">
        <v>0</v>
      </c>
      <c r="K768" s="34">
        <v>0</v>
      </c>
      <c r="L768">
        <f>+Tabla3239[[#This Row],[BALANCE INICIAL]]+Tabla3239[[#This Row],[ENTRADAS]]-Tabla3239[[#This Row],[SALIDAS]]</f>
        <v>10</v>
      </c>
      <c r="M768" s="2">
        <v>1850</v>
      </c>
      <c r="N768" s="2">
        <f>+Tabla3239[[#This Row],[BALANCE INICIAL]]*Tabla3239[[#This Row],[PRECIO]]</f>
        <v>18500</v>
      </c>
      <c r="O768" s="2">
        <f>+Tabla3239[[#This Row],[ENTRADAS]]*Tabla3239[[#This Row],[PRECIO]]</f>
        <v>0</v>
      </c>
      <c r="P768" s="2">
        <f>+Tabla3239[[#This Row],[SALIDAS]]*Tabla3239[[#This Row],[PRECIO]]</f>
        <v>0</v>
      </c>
      <c r="Q768" s="2">
        <f>+Tabla3239[[#This Row],[BALANCE INICIAL2]]+Tabla3239[[#This Row],[ENTRADAS3]]-Tabla3239[[#This Row],[SALIDAS4]]</f>
        <v>18500</v>
      </c>
    </row>
    <row r="769" spans="1:17">
      <c r="A769" s="39" t="s">
        <v>23</v>
      </c>
      <c r="B769" s="40" t="s">
        <v>881</v>
      </c>
      <c r="C769" s="52" t="s">
        <v>882</v>
      </c>
      <c r="D769" t="s">
        <v>403</v>
      </c>
      <c r="F769" s="55" t="s">
        <v>1345</v>
      </c>
      <c r="G769" s="55"/>
      <c r="H769" s="9" t="s">
        <v>820</v>
      </c>
      <c r="I769">
        <v>0</v>
      </c>
      <c r="J769">
        <v>0</v>
      </c>
      <c r="K769" s="34">
        <v>0</v>
      </c>
      <c r="L769">
        <f>+Tabla3239[[#This Row],[BALANCE INICIAL]]+Tabla3239[[#This Row],[ENTRADAS]]-Tabla3239[[#This Row],[SALIDAS]]</f>
        <v>0</v>
      </c>
      <c r="M769" s="2">
        <v>1.18</v>
      </c>
      <c r="N769" s="2">
        <f>+Tabla3239[[#This Row],[BALANCE INICIAL]]*Tabla3239[[#This Row],[PRECIO]]</f>
        <v>0</v>
      </c>
      <c r="O769" s="2">
        <f>+Tabla3239[[#This Row],[ENTRADAS]]*Tabla3239[[#This Row],[PRECIO]]</f>
        <v>0</v>
      </c>
      <c r="P769" s="2">
        <f>+Tabla3239[[#This Row],[SALIDAS]]*Tabla3239[[#This Row],[PRECIO]]</f>
        <v>0</v>
      </c>
      <c r="Q769" s="2">
        <f>+Tabla3239[[#This Row],[BALANCE INICIAL2]]+Tabla3239[[#This Row],[ENTRADAS3]]-Tabla3239[[#This Row],[SALIDAS4]]</f>
        <v>0</v>
      </c>
    </row>
    <row r="770" spans="1:17">
      <c r="A770" s="39" t="s">
        <v>1424</v>
      </c>
      <c r="B770" s="40" t="s">
        <v>1425</v>
      </c>
      <c r="C770" s="52" t="s">
        <v>1426</v>
      </c>
      <c r="D770" t="s">
        <v>997</v>
      </c>
      <c r="E770" t="s">
        <v>998</v>
      </c>
      <c r="F770" s="55" t="s">
        <v>1345</v>
      </c>
      <c r="G770" s="55"/>
      <c r="H770" s="9" t="s">
        <v>820</v>
      </c>
      <c r="I770">
        <v>0</v>
      </c>
      <c r="J770">
        <v>0</v>
      </c>
      <c r="K770" s="34">
        <v>0</v>
      </c>
      <c r="L770">
        <f>+Tabla3239[[#This Row],[BALANCE INICIAL]]+Tabla3239[[#This Row],[ENTRADAS]]-Tabla3239[[#This Row],[SALIDAS]]</f>
        <v>0</v>
      </c>
      <c r="M770" s="2">
        <v>8.57</v>
      </c>
      <c r="N770" s="2">
        <f>+Tabla3239[[#This Row],[BALANCE INICIAL]]*Tabla3239[[#This Row],[PRECIO]]</f>
        <v>0</v>
      </c>
      <c r="O770" s="2">
        <f>+Tabla3239[[#This Row],[ENTRADAS]]*Tabla3239[[#This Row],[PRECIO]]</f>
        <v>0</v>
      </c>
      <c r="P770" s="2">
        <f>+Tabla3239[[#This Row],[SALIDAS]]*Tabla3239[[#This Row],[PRECIO]]</f>
        <v>0</v>
      </c>
      <c r="Q770" s="2">
        <f>+Tabla3239[[#This Row],[BALANCE INICIAL2]]+Tabla3239[[#This Row],[ENTRADAS3]]-Tabla3239[[#This Row],[SALIDAS4]]</f>
        <v>0</v>
      </c>
    </row>
    <row r="771" spans="1:17">
      <c r="A771" s="39" t="s">
        <v>1424</v>
      </c>
      <c r="B771" s="40" t="s">
        <v>1425</v>
      </c>
      <c r="C771" s="52" t="s">
        <v>1426</v>
      </c>
      <c r="D771" t="s">
        <v>404</v>
      </c>
      <c r="F771" s="55" t="s">
        <v>1345</v>
      </c>
      <c r="G771" s="55"/>
      <c r="H771" s="9" t="s">
        <v>820</v>
      </c>
      <c r="I771">
        <v>0</v>
      </c>
      <c r="J771">
        <v>0</v>
      </c>
      <c r="K771" s="34">
        <v>0</v>
      </c>
      <c r="L771">
        <f>+Tabla3239[[#This Row],[BALANCE INICIAL]]+Tabla3239[[#This Row],[ENTRADAS]]-Tabla3239[[#This Row],[SALIDAS]]</f>
        <v>0</v>
      </c>
      <c r="M771" s="2">
        <v>1</v>
      </c>
      <c r="N771" s="2">
        <f>+Tabla3239[[#This Row],[BALANCE INICIAL]]*Tabla3239[[#This Row],[PRECIO]]</f>
        <v>0</v>
      </c>
      <c r="O771" s="2">
        <f>+Tabla3239[[#This Row],[ENTRADAS]]*Tabla3239[[#This Row],[PRECIO]]</f>
        <v>0</v>
      </c>
      <c r="P771" s="2">
        <f>+Tabla3239[[#This Row],[SALIDAS]]*Tabla3239[[#This Row],[PRECIO]]</f>
        <v>0</v>
      </c>
      <c r="Q771" s="2">
        <f>+Tabla3239[[#This Row],[BALANCE INICIAL2]]+Tabla3239[[#This Row],[ENTRADAS3]]-Tabla3239[[#This Row],[SALIDAS4]]</f>
        <v>0</v>
      </c>
    </row>
    <row r="772" spans="1:17">
      <c r="A772" s="9" t="s">
        <v>29</v>
      </c>
      <c r="B772" s="47" t="s">
        <v>878</v>
      </c>
      <c r="C772" s="50" t="s">
        <v>102</v>
      </c>
      <c r="D772" t="s">
        <v>636</v>
      </c>
      <c r="F772" s="55" t="s">
        <v>1345</v>
      </c>
      <c r="G772" s="55"/>
      <c r="H772" s="9" t="s">
        <v>834</v>
      </c>
      <c r="I772">
        <v>10</v>
      </c>
      <c r="J772">
        <v>0</v>
      </c>
      <c r="K772" s="34">
        <v>0</v>
      </c>
      <c r="L772">
        <f>+Tabla3239[[#This Row],[BALANCE INICIAL]]+Tabla3239[[#This Row],[ENTRADAS]]-Tabla3239[[#This Row],[SALIDAS]]</f>
        <v>10</v>
      </c>
      <c r="M772" s="2">
        <v>73</v>
      </c>
      <c r="N772" s="2">
        <f>+Tabla3239[[#This Row],[BALANCE INICIAL]]*Tabla3239[[#This Row],[PRECIO]]</f>
        <v>730</v>
      </c>
      <c r="O772" s="2">
        <f>+Tabla3239[[#This Row],[ENTRADAS]]*Tabla3239[[#This Row],[PRECIO]]</f>
        <v>0</v>
      </c>
      <c r="P772" s="2">
        <f>+Tabla3239[[#This Row],[SALIDAS]]*Tabla3239[[#This Row],[PRECIO]]</f>
        <v>0</v>
      </c>
      <c r="Q772" s="2">
        <f>+Tabla3239[[#This Row],[BALANCE INICIAL2]]+Tabla3239[[#This Row],[ENTRADAS3]]-Tabla3239[[#This Row],[SALIDAS4]]</f>
        <v>730</v>
      </c>
    </row>
    <row r="773" spans="1:17">
      <c r="A773" s="39" t="s">
        <v>37</v>
      </c>
      <c r="B773" s="40" t="s">
        <v>886</v>
      </c>
      <c r="C773" s="52" t="s">
        <v>83</v>
      </c>
      <c r="D773" t="s">
        <v>1197</v>
      </c>
      <c r="F773" s="55" t="s">
        <v>1345</v>
      </c>
      <c r="G773" s="55"/>
      <c r="H773" s="9" t="s">
        <v>820</v>
      </c>
      <c r="I773">
        <v>1</v>
      </c>
      <c r="J773">
        <v>0</v>
      </c>
      <c r="K773" s="34">
        <v>0</v>
      </c>
      <c r="L773">
        <f>+Tabla3239[[#This Row],[BALANCE INICIAL]]+Tabla3239[[#This Row],[ENTRADAS]]-Tabla3239[[#This Row],[SALIDAS]]</f>
        <v>1</v>
      </c>
      <c r="M773" s="2">
        <v>510</v>
      </c>
      <c r="N773" s="2">
        <f>+Tabla3239[[#This Row],[BALANCE INICIAL]]*Tabla3239[[#This Row],[PRECIO]]</f>
        <v>510</v>
      </c>
      <c r="O773" s="2">
        <f>+Tabla3239[[#This Row],[ENTRADAS]]*Tabla3239[[#This Row],[PRECIO]]</f>
        <v>0</v>
      </c>
      <c r="P773" s="2">
        <f>+Tabla3239[[#This Row],[SALIDAS]]*Tabla3239[[#This Row],[PRECIO]]</f>
        <v>0</v>
      </c>
      <c r="Q773" s="2">
        <f>+Tabla3239[[#This Row],[BALANCE INICIAL2]]+Tabla3239[[#This Row],[ENTRADAS3]]-Tabla3239[[#This Row],[SALIDAS4]]</f>
        <v>510</v>
      </c>
    </row>
    <row r="774" spans="1:17">
      <c r="A774" s="9" t="s">
        <v>29</v>
      </c>
      <c r="B774" s="47" t="s">
        <v>878</v>
      </c>
      <c r="C774" s="50" t="s">
        <v>102</v>
      </c>
      <c r="D774" t="s">
        <v>812</v>
      </c>
      <c r="F774" s="55" t="s">
        <v>1345</v>
      </c>
      <c r="G774" s="55"/>
      <c r="H774" s="9" t="s">
        <v>820</v>
      </c>
      <c r="I774">
        <v>5</v>
      </c>
      <c r="J774">
        <v>0</v>
      </c>
      <c r="K774" s="34">
        <v>0</v>
      </c>
      <c r="L774">
        <f>+Tabla3239[[#This Row],[BALANCE INICIAL]]+Tabla3239[[#This Row],[ENTRADAS]]-Tabla3239[[#This Row],[SALIDAS]]</f>
        <v>5</v>
      </c>
      <c r="M774" s="2">
        <v>95</v>
      </c>
      <c r="N774" s="2">
        <f>+Tabla3239[[#This Row],[BALANCE INICIAL]]*Tabla3239[[#This Row],[PRECIO]]</f>
        <v>475</v>
      </c>
      <c r="O774" s="2">
        <f>+Tabla3239[[#This Row],[ENTRADAS]]*Tabla3239[[#This Row],[PRECIO]]</f>
        <v>0</v>
      </c>
      <c r="P774" s="2">
        <f>+Tabla3239[[#This Row],[SALIDAS]]*Tabla3239[[#This Row],[PRECIO]]</f>
        <v>0</v>
      </c>
      <c r="Q774" s="2">
        <f>+Tabla3239[[#This Row],[BALANCE INICIAL2]]+Tabla3239[[#This Row],[ENTRADAS3]]-Tabla3239[[#This Row],[SALIDAS4]]</f>
        <v>475</v>
      </c>
    </row>
    <row r="775" spans="1:17">
      <c r="A775" s="39" t="s">
        <v>48</v>
      </c>
      <c r="B775" s="40" t="s">
        <v>886</v>
      </c>
      <c r="C775" s="52" t="s">
        <v>1380</v>
      </c>
      <c r="D775" t="s">
        <v>1196</v>
      </c>
      <c r="F775" s="55" t="s">
        <v>1345</v>
      </c>
      <c r="G775" s="55"/>
      <c r="H775" s="9" t="s">
        <v>820</v>
      </c>
      <c r="I775">
        <v>0</v>
      </c>
      <c r="J775">
        <v>0</v>
      </c>
      <c r="K775" s="34">
        <v>0</v>
      </c>
      <c r="L775">
        <f>+Tabla3239[[#This Row],[BALANCE INICIAL]]+Tabla3239[[#This Row],[ENTRADAS]]-Tabla3239[[#This Row],[SALIDAS]]</f>
        <v>0</v>
      </c>
      <c r="M775" s="2">
        <v>2616.63</v>
      </c>
      <c r="N775" s="2">
        <f>+Tabla3239[[#This Row],[BALANCE INICIAL]]*Tabla3239[[#This Row],[PRECIO]]</f>
        <v>0</v>
      </c>
      <c r="O775" s="2">
        <f>+Tabla3239[[#This Row],[ENTRADAS]]*Tabla3239[[#This Row],[PRECIO]]</f>
        <v>0</v>
      </c>
      <c r="P775" s="2">
        <f>+Tabla3239[[#This Row],[SALIDAS]]*Tabla3239[[#This Row],[PRECIO]]</f>
        <v>0</v>
      </c>
      <c r="Q775" s="2">
        <f>+Tabla3239[[#This Row],[BALANCE INICIAL2]]+Tabla3239[[#This Row],[ENTRADAS3]]-Tabla3239[[#This Row],[SALIDAS4]]</f>
        <v>0</v>
      </c>
    </row>
    <row r="776" spans="1:17">
      <c r="A776" s="39" t="s">
        <v>59</v>
      </c>
      <c r="B776" s="40" t="s">
        <v>880</v>
      </c>
      <c r="C776" s="52" t="s">
        <v>107</v>
      </c>
      <c r="D776" t="s">
        <v>811</v>
      </c>
      <c r="F776" s="55" t="s">
        <v>1345</v>
      </c>
      <c r="G776" s="55"/>
      <c r="H776" s="9" t="s">
        <v>820</v>
      </c>
      <c r="I776">
        <v>2</v>
      </c>
      <c r="J776">
        <v>0</v>
      </c>
      <c r="K776" s="34">
        <v>0</v>
      </c>
      <c r="L776">
        <f>+Tabla3239[[#This Row],[BALANCE INICIAL]]+Tabla3239[[#This Row],[ENTRADAS]]-Tabla3239[[#This Row],[SALIDAS]]</f>
        <v>2</v>
      </c>
      <c r="M776" s="2">
        <v>525</v>
      </c>
      <c r="N776" s="2">
        <f>+Tabla3239[[#This Row],[BALANCE INICIAL]]*Tabla3239[[#This Row],[PRECIO]]</f>
        <v>1050</v>
      </c>
      <c r="O776" s="2">
        <f>+Tabla3239[[#This Row],[ENTRADAS]]*Tabla3239[[#This Row],[PRECIO]]</f>
        <v>0</v>
      </c>
      <c r="P776" s="2">
        <f>+Tabla3239[[#This Row],[SALIDAS]]*Tabla3239[[#This Row],[PRECIO]]</f>
        <v>0</v>
      </c>
      <c r="Q776" s="2">
        <f>+Tabla3239[[#This Row],[BALANCE INICIAL2]]+Tabla3239[[#This Row],[ENTRADAS3]]-Tabla3239[[#This Row],[SALIDAS4]]</f>
        <v>1050</v>
      </c>
    </row>
    <row r="777" spans="1:17">
      <c r="A777" s="39" t="s">
        <v>1130</v>
      </c>
      <c r="B777" s="40" t="s">
        <v>894</v>
      </c>
      <c r="C777" s="52" t="s">
        <v>1131</v>
      </c>
      <c r="D777" t="s">
        <v>1519</v>
      </c>
      <c r="F777" s="55" t="s">
        <v>1345</v>
      </c>
      <c r="G777" s="55"/>
      <c r="H777" s="9" t="s">
        <v>820</v>
      </c>
      <c r="I777">
        <v>0</v>
      </c>
      <c r="J777">
        <v>0</v>
      </c>
      <c r="K777" s="34">
        <v>0</v>
      </c>
      <c r="L777">
        <f>+Tabla3239[[#This Row],[BALANCE INICIAL]]+Tabla3239[[#This Row],[ENTRADAS]]-Tabla3239[[#This Row],[SALIDAS]]</f>
        <v>0</v>
      </c>
      <c r="M777" s="2">
        <v>350</v>
      </c>
      <c r="N777" s="2">
        <f>+Tabla3239[[#This Row],[BALANCE INICIAL]]*Tabla3239[[#This Row],[PRECIO]]</f>
        <v>0</v>
      </c>
      <c r="O777" s="2">
        <f>+Tabla3239[[#This Row],[ENTRADAS]]*Tabla3239[[#This Row],[PRECIO]]</f>
        <v>0</v>
      </c>
      <c r="P777" s="2">
        <f>+Tabla3239[[#This Row],[SALIDAS]]*Tabla3239[[#This Row],[PRECIO]]</f>
        <v>0</v>
      </c>
      <c r="Q777" s="2">
        <f>+Tabla3239[[#This Row],[BALANCE INICIAL2]]+Tabla3239[[#This Row],[ENTRADAS3]]-Tabla3239[[#This Row],[SALIDAS4]]</f>
        <v>0</v>
      </c>
    </row>
    <row r="778" spans="1:17">
      <c r="A778" s="39" t="s">
        <v>1130</v>
      </c>
      <c r="B778" s="40" t="s">
        <v>894</v>
      </c>
      <c r="C778" s="52" t="s">
        <v>1131</v>
      </c>
      <c r="D778" t="s">
        <v>1126</v>
      </c>
      <c r="E778" t="s">
        <v>1129</v>
      </c>
      <c r="F778" s="55" t="s">
        <v>1345</v>
      </c>
      <c r="G778" s="55"/>
      <c r="H778" s="9" t="s">
        <v>820</v>
      </c>
      <c r="I778">
        <v>10</v>
      </c>
      <c r="J778">
        <v>0</v>
      </c>
      <c r="K778" s="34">
        <v>0</v>
      </c>
      <c r="L778">
        <f>+Tabla3239[[#This Row],[BALANCE INICIAL]]+Tabla3239[[#This Row],[ENTRADAS]]-Tabla3239[[#This Row],[SALIDAS]]</f>
        <v>10</v>
      </c>
      <c r="M778" s="2">
        <v>600</v>
      </c>
      <c r="N778" s="2">
        <f>+Tabla3239[[#This Row],[BALANCE INICIAL]]*Tabla3239[[#This Row],[PRECIO]]</f>
        <v>6000</v>
      </c>
      <c r="O778" s="2">
        <f>+Tabla3239[[#This Row],[ENTRADAS]]*Tabla3239[[#This Row],[PRECIO]]</f>
        <v>0</v>
      </c>
      <c r="P778" s="2">
        <f>+Tabla3239[[#This Row],[SALIDAS]]*Tabla3239[[#This Row],[PRECIO]]</f>
        <v>0</v>
      </c>
      <c r="Q778" s="2">
        <f>+Tabla3239[[#This Row],[BALANCE INICIAL2]]+Tabla3239[[#This Row],[ENTRADAS3]]-Tabla3239[[#This Row],[SALIDAS4]]</f>
        <v>6000</v>
      </c>
    </row>
    <row r="779" spans="1:17">
      <c r="A779" s="39" t="s">
        <v>1130</v>
      </c>
      <c r="B779" s="40" t="s">
        <v>894</v>
      </c>
      <c r="C779" s="52" t="s">
        <v>1131</v>
      </c>
      <c r="D779" t="s">
        <v>1127</v>
      </c>
      <c r="E779" t="s">
        <v>1129</v>
      </c>
      <c r="F779" s="55" t="s">
        <v>1345</v>
      </c>
      <c r="G779" s="55"/>
      <c r="H779" s="9" t="s">
        <v>820</v>
      </c>
      <c r="I779">
        <v>5</v>
      </c>
      <c r="J779">
        <v>0</v>
      </c>
      <c r="K779" s="34">
        <v>0</v>
      </c>
      <c r="L779">
        <f>+Tabla3239[[#This Row],[BALANCE INICIAL]]+Tabla3239[[#This Row],[ENTRADAS]]-Tabla3239[[#This Row],[SALIDAS]]</f>
        <v>5</v>
      </c>
      <c r="M779" s="2">
        <v>600</v>
      </c>
      <c r="N779" s="2">
        <f>+Tabla3239[[#This Row],[BALANCE INICIAL]]*Tabla3239[[#This Row],[PRECIO]]</f>
        <v>3000</v>
      </c>
      <c r="O779" s="2">
        <f>+Tabla3239[[#This Row],[ENTRADAS]]*Tabla3239[[#This Row],[PRECIO]]</f>
        <v>0</v>
      </c>
      <c r="P779" s="2">
        <f>+Tabla3239[[#This Row],[SALIDAS]]*Tabla3239[[#This Row],[PRECIO]]</f>
        <v>0</v>
      </c>
      <c r="Q779" s="2">
        <f>+Tabla3239[[#This Row],[BALANCE INICIAL2]]+Tabla3239[[#This Row],[ENTRADAS3]]-Tabla3239[[#This Row],[SALIDAS4]]</f>
        <v>3000</v>
      </c>
    </row>
    <row r="780" spans="1:17">
      <c r="A780" s="39" t="s">
        <v>1130</v>
      </c>
      <c r="B780" s="40" t="s">
        <v>894</v>
      </c>
      <c r="C780" s="52" t="s">
        <v>1131</v>
      </c>
      <c r="D780" t="s">
        <v>1128</v>
      </c>
      <c r="E780" t="s">
        <v>1129</v>
      </c>
      <c r="F780" s="55" t="s">
        <v>1345</v>
      </c>
      <c r="G780" s="55"/>
      <c r="H780" s="9" t="s">
        <v>820</v>
      </c>
      <c r="I780">
        <v>10</v>
      </c>
      <c r="J780">
        <v>0</v>
      </c>
      <c r="K780" s="34">
        <v>0</v>
      </c>
      <c r="L780">
        <f>+Tabla3239[[#This Row],[BALANCE INICIAL]]+Tabla3239[[#This Row],[ENTRADAS]]-Tabla3239[[#This Row],[SALIDAS]]</f>
        <v>10</v>
      </c>
      <c r="M780" s="2">
        <v>600</v>
      </c>
      <c r="N780" s="2">
        <f>+Tabla3239[[#This Row],[BALANCE INICIAL]]*Tabla3239[[#This Row],[PRECIO]]</f>
        <v>6000</v>
      </c>
      <c r="O780" s="2">
        <f>+Tabla3239[[#This Row],[ENTRADAS]]*Tabla3239[[#This Row],[PRECIO]]</f>
        <v>0</v>
      </c>
      <c r="P780" s="2">
        <f>+Tabla3239[[#This Row],[SALIDAS]]*Tabla3239[[#This Row],[PRECIO]]</f>
        <v>0</v>
      </c>
      <c r="Q780" s="2">
        <f>+Tabla3239[[#This Row],[BALANCE INICIAL2]]+Tabla3239[[#This Row],[ENTRADAS3]]-Tabla3239[[#This Row],[SALIDAS4]]</f>
        <v>6000</v>
      </c>
    </row>
    <row r="781" spans="1:17">
      <c r="A781" s="39" t="s">
        <v>1130</v>
      </c>
      <c r="B781" s="40" t="s">
        <v>894</v>
      </c>
      <c r="C781" s="52" t="s">
        <v>1131</v>
      </c>
      <c r="D781" t="s">
        <v>149</v>
      </c>
      <c r="F781" s="55" t="s">
        <v>1345</v>
      </c>
      <c r="G781" s="55"/>
      <c r="H781" s="9" t="s">
        <v>820</v>
      </c>
      <c r="I781">
        <v>0</v>
      </c>
      <c r="J781">
        <v>0</v>
      </c>
      <c r="K781" s="34">
        <v>0</v>
      </c>
      <c r="L781">
        <f>+Tabla3239[[#This Row],[BALANCE INICIAL]]+Tabla3239[[#This Row],[ENTRADAS]]-Tabla3239[[#This Row],[SALIDAS]]</f>
        <v>0</v>
      </c>
      <c r="M781" s="2">
        <v>400</v>
      </c>
      <c r="N781" s="2">
        <f>+Tabla3239[[#This Row],[BALANCE INICIAL]]*Tabla3239[[#This Row],[PRECIO]]</f>
        <v>0</v>
      </c>
      <c r="O781" s="2">
        <f>+Tabla3239[[#This Row],[ENTRADAS]]*Tabla3239[[#This Row],[PRECIO]]</f>
        <v>0</v>
      </c>
      <c r="P781" s="2">
        <f>+Tabla3239[[#This Row],[SALIDAS]]*Tabla3239[[#This Row],[PRECIO]]</f>
        <v>0</v>
      </c>
      <c r="Q781" s="2">
        <f>+Tabla3239[[#This Row],[BALANCE INICIAL2]]+Tabla3239[[#This Row],[ENTRADAS3]]-Tabla3239[[#This Row],[SALIDAS4]]</f>
        <v>0</v>
      </c>
    </row>
    <row r="782" spans="1:17">
      <c r="A782" s="39" t="s">
        <v>34</v>
      </c>
      <c r="B782" s="40" t="s">
        <v>877</v>
      </c>
      <c r="C782" s="52" t="s">
        <v>80</v>
      </c>
      <c r="D782" t="s">
        <v>452</v>
      </c>
      <c r="F782" s="55" t="s">
        <v>1345</v>
      </c>
      <c r="G782" s="55"/>
      <c r="H782" s="9" t="s">
        <v>862</v>
      </c>
      <c r="I782">
        <v>200</v>
      </c>
      <c r="J782">
        <v>0</v>
      </c>
      <c r="K782" s="34">
        <v>0</v>
      </c>
      <c r="L782">
        <f>+Tabla3239[[#This Row],[BALANCE INICIAL]]+Tabla3239[[#This Row],[ENTRADAS]]-Tabla3239[[#This Row],[SALIDAS]]</f>
        <v>200</v>
      </c>
      <c r="M782" s="2">
        <v>890</v>
      </c>
      <c r="N782" s="2">
        <f>+Tabla3239[[#This Row],[BALANCE INICIAL]]*Tabla3239[[#This Row],[PRECIO]]</f>
        <v>178000</v>
      </c>
      <c r="O782" s="2">
        <f>+Tabla3239[[#This Row],[ENTRADAS]]*Tabla3239[[#This Row],[PRECIO]]</f>
        <v>0</v>
      </c>
      <c r="P782" s="2">
        <f>+Tabla3239[[#This Row],[SALIDAS]]*Tabla3239[[#This Row],[PRECIO]]</f>
        <v>0</v>
      </c>
      <c r="Q782" s="2">
        <f>+Tabla3239[[#This Row],[BALANCE INICIAL2]]+Tabla3239[[#This Row],[ENTRADAS3]]-Tabla3239[[#This Row],[SALIDAS4]]</f>
        <v>178000</v>
      </c>
    </row>
    <row r="783" spans="1:17">
      <c r="A783" s="39" t="s">
        <v>34</v>
      </c>
      <c r="B783" s="40" t="s">
        <v>877</v>
      </c>
      <c r="C783" s="52" t="s">
        <v>80</v>
      </c>
      <c r="D783" t="s">
        <v>450</v>
      </c>
      <c r="F783" s="55" t="s">
        <v>1345</v>
      </c>
      <c r="G783" s="55"/>
      <c r="H783" s="9" t="s">
        <v>820</v>
      </c>
      <c r="I783">
        <v>3</v>
      </c>
      <c r="J783">
        <v>0</v>
      </c>
      <c r="K783" s="34">
        <v>3</v>
      </c>
      <c r="L783">
        <f>+Tabla3239[[#This Row],[BALANCE INICIAL]]+Tabla3239[[#This Row],[ENTRADAS]]-Tabla3239[[#This Row],[SALIDAS]]</f>
        <v>0</v>
      </c>
      <c r="M783" s="2">
        <v>426.17</v>
      </c>
      <c r="N783" s="2">
        <f>+Tabla3239[[#This Row],[BALANCE INICIAL]]*Tabla3239[[#This Row],[PRECIO]]</f>
        <v>1278.51</v>
      </c>
      <c r="O783" s="2">
        <f>+Tabla3239[[#This Row],[ENTRADAS]]*Tabla3239[[#This Row],[PRECIO]]</f>
        <v>0</v>
      </c>
      <c r="P783" s="2">
        <f>+Tabla3239[[#This Row],[SALIDAS]]*Tabla3239[[#This Row],[PRECIO]]</f>
        <v>1278.51</v>
      </c>
      <c r="Q783" s="2">
        <f>+Tabla3239[[#This Row],[BALANCE INICIAL2]]+Tabla3239[[#This Row],[ENTRADAS3]]-Tabla3239[[#This Row],[SALIDAS4]]</f>
        <v>0</v>
      </c>
    </row>
    <row r="784" spans="1:17">
      <c r="A784" s="39" t="s">
        <v>34</v>
      </c>
      <c r="B784" s="40" t="s">
        <v>877</v>
      </c>
      <c r="C784" s="52" t="s">
        <v>80</v>
      </c>
      <c r="D784" t="s">
        <v>451</v>
      </c>
      <c r="F784" s="55" t="s">
        <v>1345</v>
      </c>
      <c r="G784" s="55"/>
      <c r="H784" s="9" t="s">
        <v>820</v>
      </c>
      <c r="I784">
        <v>6</v>
      </c>
      <c r="J784">
        <v>0</v>
      </c>
      <c r="K784" s="34">
        <v>0</v>
      </c>
      <c r="L784">
        <f>+Tabla3239[[#This Row],[BALANCE INICIAL]]+Tabla3239[[#This Row],[ENTRADAS]]-Tabla3239[[#This Row],[SALIDAS]]</f>
        <v>6</v>
      </c>
      <c r="M784" s="2">
        <v>230</v>
      </c>
      <c r="N784" s="2">
        <f>+Tabla3239[[#This Row],[BALANCE INICIAL]]*Tabla3239[[#This Row],[PRECIO]]</f>
        <v>1380</v>
      </c>
      <c r="O784" s="2">
        <f>+Tabla3239[[#This Row],[ENTRADAS]]*Tabla3239[[#This Row],[PRECIO]]</f>
        <v>0</v>
      </c>
      <c r="P784" s="2">
        <f>+Tabla3239[[#This Row],[SALIDAS]]*Tabla3239[[#This Row],[PRECIO]]</f>
        <v>0</v>
      </c>
      <c r="Q784" s="2">
        <f>+Tabla3239[[#This Row],[BALANCE INICIAL2]]+Tabla3239[[#This Row],[ENTRADAS3]]-Tabla3239[[#This Row],[SALIDAS4]]</f>
        <v>1380</v>
      </c>
    </row>
    <row r="785" spans="1:17">
      <c r="A785" s="39" t="s">
        <v>34</v>
      </c>
      <c r="B785" s="40" t="s">
        <v>877</v>
      </c>
      <c r="C785" s="52" t="s">
        <v>80</v>
      </c>
      <c r="D785" t="s">
        <v>1461</v>
      </c>
      <c r="F785" s="55" t="s">
        <v>1345</v>
      </c>
      <c r="G785" s="55"/>
      <c r="H785" s="9" t="s">
        <v>820</v>
      </c>
      <c r="I785">
        <v>12</v>
      </c>
      <c r="J785">
        <v>0</v>
      </c>
      <c r="K785" s="34">
        <v>12</v>
      </c>
      <c r="L785">
        <f>+Tabla3239[[#This Row],[BALANCE INICIAL]]+Tabla3239[[#This Row],[ENTRADAS]]-Tabla3239[[#This Row],[SALIDAS]]</f>
        <v>0</v>
      </c>
      <c r="M785" s="2">
        <v>25.37</v>
      </c>
      <c r="N785" s="2">
        <f>+Tabla3239[[#This Row],[BALANCE INICIAL]]*Tabla3239[[#This Row],[PRECIO]]</f>
        <v>304.44</v>
      </c>
      <c r="O785" s="2">
        <f>+Tabla3239[[#This Row],[ENTRADAS]]*Tabla3239[[#This Row],[PRECIO]]</f>
        <v>0</v>
      </c>
      <c r="P785" s="2">
        <f>+Tabla3239[[#This Row],[SALIDAS]]*Tabla3239[[#This Row],[PRECIO]]</f>
        <v>304.44</v>
      </c>
      <c r="Q785" s="2">
        <f>+Tabla3239[[#This Row],[BALANCE INICIAL2]]+Tabla3239[[#This Row],[ENTRADAS3]]-Tabla3239[[#This Row],[SALIDAS4]]</f>
        <v>0</v>
      </c>
    </row>
    <row r="786" spans="1:17">
      <c r="A786" s="39" t="s">
        <v>34</v>
      </c>
      <c r="B786" s="40" t="s">
        <v>877</v>
      </c>
      <c r="C786" s="52" t="s">
        <v>80</v>
      </c>
      <c r="D786" t="s">
        <v>1462</v>
      </c>
      <c r="F786" s="55" t="s">
        <v>1345</v>
      </c>
      <c r="G786" s="55"/>
      <c r="H786" s="9" t="s">
        <v>820</v>
      </c>
      <c r="I786">
        <v>12</v>
      </c>
      <c r="J786">
        <v>0</v>
      </c>
      <c r="K786" s="34">
        <v>12</v>
      </c>
      <c r="L786">
        <f>+Tabla3239[[#This Row],[BALANCE INICIAL]]+Tabla3239[[#This Row],[ENTRADAS]]-Tabla3239[[#This Row],[SALIDAS]]</f>
        <v>0</v>
      </c>
      <c r="M786" s="2">
        <v>227.75</v>
      </c>
      <c r="N786" s="2">
        <f>+Tabla3239[[#This Row],[BALANCE INICIAL]]*Tabla3239[[#This Row],[PRECIO]]</f>
        <v>2733</v>
      </c>
      <c r="O786" s="2">
        <f>+Tabla3239[[#This Row],[ENTRADAS]]*Tabla3239[[#This Row],[PRECIO]]</f>
        <v>0</v>
      </c>
      <c r="P786" s="2">
        <f>+Tabla3239[[#This Row],[SALIDAS]]*Tabla3239[[#This Row],[PRECIO]]</f>
        <v>2733</v>
      </c>
      <c r="Q786" s="2">
        <f>+Tabla3239[[#This Row],[BALANCE INICIAL2]]+Tabla3239[[#This Row],[ENTRADAS3]]-Tabla3239[[#This Row],[SALIDAS4]]</f>
        <v>0</v>
      </c>
    </row>
    <row r="787" spans="1:17">
      <c r="A787" s="39" t="s">
        <v>34</v>
      </c>
      <c r="B787" s="40" t="s">
        <v>877</v>
      </c>
      <c r="C787" s="52" t="s">
        <v>80</v>
      </c>
      <c r="D787" t="s">
        <v>1499</v>
      </c>
      <c r="F787" s="55" t="s">
        <v>1345</v>
      </c>
      <c r="G787" s="55"/>
      <c r="H787" s="9" t="s">
        <v>820</v>
      </c>
      <c r="I787">
        <v>50</v>
      </c>
      <c r="J787">
        <v>0</v>
      </c>
      <c r="K787" s="34">
        <v>0</v>
      </c>
      <c r="L787">
        <f>+Tabla3239[[#This Row],[BALANCE INICIAL]]+Tabla3239[[#This Row],[ENTRADAS]]-Tabla3239[[#This Row],[SALIDAS]]</f>
        <v>50</v>
      </c>
      <c r="M787" s="2">
        <v>70.510000000000005</v>
      </c>
      <c r="N787" s="2">
        <f>+Tabla3239[[#This Row],[BALANCE INICIAL]]*Tabla3239[[#This Row],[PRECIO]]</f>
        <v>3525.5000000000005</v>
      </c>
      <c r="O787" s="2">
        <f>+Tabla3239[[#This Row],[ENTRADAS]]*Tabla3239[[#This Row],[PRECIO]]</f>
        <v>0</v>
      </c>
      <c r="P787" s="2">
        <f>+Tabla3239[[#This Row],[SALIDAS]]*Tabla3239[[#This Row],[PRECIO]]</f>
        <v>0</v>
      </c>
      <c r="Q787" s="2">
        <f>+Tabla3239[[#This Row],[BALANCE INICIAL2]]+Tabla3239[[#This Row],[ENTRADAS3]]-Tabla3239[[#This Row],[SALIDAS4]]</f>
        <v>3525.5000000000005</v>
      </c>
    </row>
    <row r="788" spans="1:17">
      <c r="A788" s="39" t="s">
        <v>34</v>
      </c>
      <c r="B788" s="40" t="s">
        <v>877</v>
      </c>
      <c r="C788" s="52" t="s">
        <v>80</v>
      </c>
      <c r="D788" t="s">
        <v>1500</v>
      </c>
      <c r="F788" s="55" t="s">
        <v>1345</v>
      </c>
      <c r="G788" s="55"/>
      <c r="H788" s="9" t="s">
        <v>820</v>
      </c>
      <c r="I788">
        <v>50</v>
      </c>
      <c r="J788">
        <v>0</v>
      </c>
      <c r="K788" s="34">
        <v>6</v>
      </c>
      <c r="L788">
        <f>+Tabla3239[[#This Row],[BALANCE INICIAL]]+Tabla3239[[#This Row],[ENTRADAS]]-Tabla3239[[#This Row],[SALIDAS]]</f>
        <v>44</v>
      </c>
      <c r="M788" s="2">
        <v>196.34</v>
      </c>
      <c r="N788" s="2">
        <f>+Tabla3239[[#This Row],[BALANCE INICIAL]]*Tabla3239[[#This Row],[PRECIO]]</f>
        <v>9817</v>
      </c>
      <c r="O788" s="2">
        <f>+Tabla3239[[#This Row],[ENTRADAS]]*Tabla3239[[#This Row],[PRECIO]]</f>
        <v>0</v>
      </c>
      <c r="P788" s="2">
        <f>+Tabla3239[[#This Row],[SALIDAS]]*Tabla3239[[#This Row],[PRECIO]]</f>
        <v>1178.04</v>
      </c>
      <c r="Q788" s="2">
        <f>+Tabla3239[[#This Row],[BALANCE INICIAL2]]+Tabla3239[[#This Row],[ENTRADAS3]]-Tabla3239[[#This Row],[SALIDAS4]]</f>
        <v>8638.9599999999991</v>
      </c>
    </row>
    <row r="789" spans="1:17">
      <c r="A789" s="39" t="s">
        <v>24</v>
      </c>
      <c r="B789" s="40" t="s">
        <v>875</v>
      </c>
      <c r="C789" s="52" t="s">
        <v>64</v>
      </c>
      <c r="D789" t="s">
        <v>1594</v>
      </c>
      <c r="F789" s="55" t="s">
        <v>1345</v>
      </c>
      <c r="G789" s="55"/>
      <c r="H789" s="9" t="s">
        <v>820</v>
      </c>
      <c r="I789">
        <v>100</v>
      </c>
      <c r="J789">
        <v>0</v>
      </c>
      <c r="K789" s="34">
        <v>1</v>
      </c>
      <c r="L789">
        <f>+Tabla3239[[#This Row],[BALANCE INICIAL]]+Tabla3239[[#This Row],[ENTRADAS]]-Tabla3239[[#This Row],[SALIDAS]]</f>
        <v>99</v>
      </c>
      <c r="M789" s="2">
        <v>73.099999999999994</v>
      </c>
      <c r="N789" s="2">
        <f>+Tabla3239[[#This Row],[BALANCE INICIAL]]*Tabla3239[[#This Row],[PRECIO]]</f>
        <v>7309.9999999999991</v>
      </c>
      <c r="O789" s="2">
        <f>+Tabla3239[[#This Row],[ENTRADAS]]*Tabla3239[[#This Row],[PRECIO]]</f>
        <v>0</v>
      </c>
      <c r="P789" s="2">
        <f>+Tabla3239[[#This Row],[SALIDAS]]*Tabla3239[[#This Row],[PRECIO]]</f>
        <v>73.099999999999994</v>
      </c>
      <c r="Q789" s="2">
        <f>+Tabla3239[[#This Row],[BALANCE INICIAL2]]+Tabla3239[[#This Row],[ENTRADAS3]]-Tabla3239[[#This Row],[SALIDAS4]]</f>
        <v>7236.8999999999987</v>
      </c>
    </row>
    <row r="790" spans="1:17" ht="16.5" customHeight="1">
      <c r="A790" s="39" t="s">
        <v>24</v>
      </c>
      <c r="B790" s="40" t="s">
        <v>875</v>
      </c>
      <c r="C790" s="52" t="s">
        <v>64</v>
      </c>
      <c r="D790" t="s">
        <v>1595</v>
      </c>
      <c r="F790" s="55" t="s">
        <v>1345</v>
      </c>
      <c r="G790" s="55"/>
      <c r="H790" s="9" t="s">
        <v>839</v>
      </c>
      <c r="I790">
        <v>8</v>
      </c>
      <c r="J790">
        <v>0</v>
      </c>
      <c r="K790" s="34">
        <v>0</v>
      </c>
      <c r="L790">
        <f>+Tabla3239[[#This Row],[BALANCE INICIAL]]+Tabla3239[[#This Row],[ENTRADAS]]-Tabla3239[[#This Row],[SALIDAS]]</f>
        <v>8</v>
      </c>
      <c r="M790" s="2">
        <v>146</v>
      </c>
      <c r="N790" s="2">
        <f>+Tabla3239[[#This Row],[BALANCE INICIAL]]*Tabla3239[[#This Row],[PRECIO]]</f>
        <v>1168</v>
      </c>
      <c r="O790" s="2">
        <f>+Tabla3239[[#This Row],[ENTRADAS]]*Tabla3239[[#This Row],[PRECIO]]</f>
        <v>0</v>
      </c>
      <c r="P790" s="2">
        <f>+Tabla3239[[#This Row],[SALIDAS]]*Tabla3239[[#This Row],[PRECIO]]</f>
        <v>0</v>
      </c>
      <c r="Q790" s="2">
        <f>+Tabla3239[[#This Row],[BALANCE INICIAL2]]+Tabla3239[[#This Row],[ENTRADAS3]]-Tabla3239[[#This Row],[SALIDAS4]]</f>
        <v>1168</v>
      </c>
    </row>
    <row r="791" spans="1:17">
      <c r="A791" s="39" t="s">
        <v>33</v>
      </c>
      <c r="B791" s="40" t="s">
        <v>879</v>
      </c>
      <c r="C791" s="52" t="s">
        <v>78</v>
      </c>
      <c r="D791" t="s">
        <v>466</v>
      </c>
      <c r="F791" s="55" t="s">
        <v>1345</v>
      </c>
      <c r="G791" s="55"/>
      <c r="H791" s="9" t="s">
        <v>820</v>
      </c>
      <c r="I791">
        <v>5</v>
      </c>
      <c r="J791">
        <v>0</v>
      </c>
      <c r="K791" s="34">
        <v>0</v>
      </c>
      <c r="L791">
        <f>+Tabla3239[[#This Row],[BALANCE INICIAL]]+Tabla3239[[#This Row],[ENTRADAS]]-Tabla3239[[#This Row],[SALIDAS]]</f>
        <v>5</v>
      </c>
      <c r="M791" s="2">
        <v>310.39999999999998</v>
      </c>
      <c r="N791" s="2">
        <f>+Tabla3239[[#This Row],[BALANCE INICIAL]]*Tabla3239[[#This Row],[PRECIO]]</f>
        <v>1552</v>
      </c>
      <c r="O791" s="2">
        <f>+Tabla3239[[#This Row],[ENTRADAS]]*Tabla3239[[#This Row],[PRECIO]]</f>
        <v>0</v>
      </c>
      <c r="P791" s="2">
        <f>+Tabla3239[[#This Row],[SALIDAS]]*Tabla3239[[#This Row],[PRECIO]]</f>
        <v>0</v>
      </c>
      <c r="Q791" s="2">
        <f>+Tabla3239[[#This Row],[BALANCE INICIAL2]]+Tabla3239[[#This Row],[ENTRADAS3]]-Tabla3239[[#This Row],[SALIDAS4]]</f>
        <v>1552</v>
      </c>
    </row>
    <row r="792" spans="1:17">
      <c r="A792" s="39" t="s">
        <v>33</v>
      </c>
      <c r="B792" s="40" t="s">
        <v>879</v>
      </c>
      <c r="C792" s="52" t="s">
        <v>78</v>
      </c>
      <c r="D792" t="s">
        <v>467</v>
      </c>
      <c r="F792" s="55" t="s">
        <v>1345</v>
      </c>
      <c r="G792" s="55"/>
      <c r="H792" s="9" t="s">
        <v>820</v>
      </c>
      <c r="I792">
        <v>1</v>
      </c>
      <c r="J792">
        <v>0</v>
      </c>
      <c r="K792" s="34">
        <v>1</v>
      </c>
      <c r="L792">
        <f>+Tabla3239[[#This Row],[BALANCE INICIAL]]+Tabla3239[[#This Row],[ENTRADAS]]-Tabla3239[[#This Row],[SALIDAS]]</f>
        <v>0</v>
      </c>
      <c r="M792" s="2">
        <v>675</v>
      </c>
      <c r="N792" s="2">
        <f>+Tabla3239[[#This Row],[BALANCE INICIAL]]*Tabla3239[[#This Row],[PRECIO]]</f>
        <v>675</v>
      </c>
      <c r="O792" s="2">
        <f>+Tabla3239[[#This Row],[ENTRADAS]]*Tabla3239[[#This Row],[PRECIO]]</f>
        <v>0</v>
      </c>
      <c r="P792" s="2">
        <f>+Tabla3239[[#This Row],[SALIDAS]]*Tabla3239[[#This Row],[PRECIO]]</f>
        <v>675</v>
      </c>
      <c r="Q792" s="2">
        <f>+Tabla3239[[#This Row],[BALANCE INICIAL2]]+Tabla3239[[#This Row],[ENTRADAS3]]-Tabla3239[[#This Row],[SALIDAS4]]</f>
        <v>0</v>
      </c>
    </row>
    <row r="793" spans="1:17">
      <c r="A793" s="39" t="s">
        <v>33</v>
      </c>
      <c r="B793" s="40" t="s">
        <v>879</v>
      </c>
      <c r="C793" s="52" t="s">
        <v>78</v>
      </c>
      <c r="D793" t="s">
        <v>1609</v>
      </c>
      <c r="F793" s="55" t="s">
        <v>1345</v>
      </c>
      <c r="G793" s="55"/>
      <c r="H793" s="9" t="s">
        <v>820</v>
      </c>
      <c r="I793">
        <v>9</v>
      </c>
      <c r="J793">
        <v>0</v>
      </c>
      <c r="K793" s="34">
        <v>2</v>
      </c>
      <c r="L793">
        <f>+Tabla3239[[#This Row],[BALANCE INICIAL]]+Tabla3239[[#This Row],[ENTRADAS]]-Tabla3239[[#This Row],[SALIDAS]]</f>
        <v>7</v>
      </c>
      <c r="M793" s="2">
        <v>310.39999999999998</v>
      </c>
      <c r="N793" s="2">
        <f>+Tabla3239[[#This Row],[BALANCE INICIAL]]*Tabla3239[[#This Row],[PRECIO]]</f>
        <v>2793.6</v>
      </c>
      <c r="O793" s="2">
        <f>+Tabla3239[[#This Row],[ENTRADAS]]*Tabla3239[[#This Row],[PRECIO]]</f>
        <v>0</v>
      </c>
      <c r="P793" s="2">
        <f>+Tabla3239[[#This Row],[SALIDAS]]*Tabla3239[[#This Row],[PRECIO]]</f>
        <v>620.79999999999995</v>
      </c>
      <c r="Q793" s="2">
        <f>+Tabla3239[[#This Row],[BALANCE INICIAL2]]+Tabla3239[[#This Row],[ENTRADAS3]]-Tabla3239[[#This Row],[SALIDAS4]]</f>
        <v>2172.8000000000002</v>
      </c>
    </row>
    <row r="794" spans="1:17">
      <c r="A794" s="39" t="s">
        <v>33</v>
      </c>
      <c r="B794" s="40" t="s">
        <v>879</v>
      </c>
      <c r="C794" s="52" t="s">
        <v>78</v>
      </c>
      <c r="D794" t="s">
        <v>1596</v>
      </c>
      <c r="F794" s="55"/>
      <c r="G794" s="55"/>
      <c r="H794" s="9" t="s">
        <v>820</v>
      </c>
      <c r="I794">
        <v>3</v>
      </c>
      <c r="J794">
        <v>0</v>
      </c>
      <c r="K794" s="34"/>
      <c r="L794">
        <f>+Tabla3239[[#This Row],[BALANCE INICIAL]]+Tabla3239[[#This Row],[ENTRADAS]]-Tabla3239[[#This Row],[SALIDAS]]</f>
        <v>3</v>
      </c>
      <c r="M794" s="2">
        <v>310.39999999999998</v>
      </c>
      <c r="N794" s="2">
        <f>+Tabla3239[[#This Row],[BALANCE INICIAL]]*Tabla3239[[#This Row],[PRECIO]]</f>
        <v>931.19999999999993</v>
      </c>
      <c r="O794" s="2">
        <f>+Tabla3239[[#This Row],[ENTRADAS]]*Tabla3239[[#This Row],[PRECIO]]</f>
        <v>0</v>
      </c>
      <c r="P794" s="2">
        <f>+Tabla3239[[#This Row],[SALIDAS]]*Tabla3239[[#This Row],[PRECIO]]</f>
        <v>0</v>
      </c>
      <c r="Q794" s="2">
        <f>+Tabla3239[[#This Row],[BALANCE INICIAL2]]+Tabla3239[[#This Row],[ENTRADAS3]]-Tabla3239[[#This Row],[SALIDAS4]]</f>
        <v>931.19999999999993</v>
      </c>
    </row>
    <row r="795" spans="1:17">
      <c r="A795" s="39" t="s">
        <v>1424</v>
      </c>
      <c r="B795" s="40" t="s">
        <v>1425</v>
      </c>
      <c r="C795" s="52" t="s">
        <v>1426</v>
      </c>
      <c r="D795" t="s">
        <v>1191</v>
      </c>
      <c r="F795" s="55" t="s">
        <v>1345</v>
      </c>
      <c r="G795" s="55"/>
      <c r="H795" s="9" t="s">
        <v>820</v>
      </c>
      <c r="I795">
        <v>1</v>
      </c>
      <c r="J795">
        <v>0</v>
      </c>
      <c r="K795" s="34">
        <v>0</v>
      </c>
      <c r="L795">
        <f>+Tabla3239[[#This Row],[BALANCE INICIAL]]+Tabla3239[[#This Row],[ENTRADAS]]-Tabla3239[[#This Row],[SALIDAS]]</f>
        <v>1</v>
      </c>
      <c r="M795" s="2">
        <v>93</v>
      </c>
      <c r="N795" s="2">
        <f>+Tabla3239[[#This Row],[BALANCE INICIAL]]*Tabla3239[[#This Row],[PRECIO]]</f>
        <v>93</v>
      </c>
      <c r="O795" s="2">
        <f>+Tabla3239[[#This Row],[ENTRADAS]]*Tabla3239[[#This Row],[PRECIO]]</f>
        <v>0</v>
      </c>
      <c r="P795" s="2">
        <f>+Tabla3239[[#This Row],[SALIDAS]]*Tabla3239[[#This Row],[PRECIO]]</f>
        <v>0</v>
      </c>
      <c r="Q795" s="2">
        <f>+Tabla3239[[#This Row],[BALANCE INICIAL2]]+Tabla3239[[#This Row],[ENTRADAS3]]-Tabla3239[[#This Row],[SALIDAS4]]</f>
        <v>93</v>
      </c>
    </row>
    <row r="796" spans="1:17" ht="16.5" customHeight="1">
      <c r="A796" s="39" t="s">
        <v>26</v>
      </c>
      <c r="B796" s="40" t="s">
        <v>887</v>
      </c>
      <c r="C796" s="52" t="s">
        <v>70</v>
      </c>
      <c r="D796" t="s">
        <v>1192</v>
      </c>
      <c r="F796" s="55" t="s">
        <v>1345</v>
      </c>
      <c r="G796" s="55"/>
      <c r="H796" s="9" t="s">
        <v>820</v>
      </c>
      <c r="I796">
        <v>3</v>
      </c>
      <c r="J796">
        <v>0</v>
      </c>
      <c r="K796" s="34">
        <v>0</v>
      </c>
      <c r="L796">
        <f>+Tabla3239[[#This Row],[BALANCE INICIAL]]+Tabla3239[[#This Row],[ENTRADAS]]-Tabla3239[[#This Row],[SALIDAS]]</f>
        <v>3</v>
      </c>
      <c r="M796" s="2">
        <v>36</v>
      </c>
      <c r="N796" s="2">
        <f>+Tabla3239[[#This Row],[BALANCE INICIAL]]*Tabla3239[[#This Row],[PRECIO]]</f>
        <v>108</v>
      </c>
      <c r="O796" s="2">
        <f>+Tabla3239[[#This Row],[ENTRADAS]]*Tabla3239[[#This Row],[PRECIO]]</f>
        <v>0</v>
      </c>
      <c r="P796" s="2">
        <f>+Tabla3239[[#This Row],[SALIDAS]]*Tabla3239[[#This Row],[PRECIO]]</f>
        <v>0</v>
      </c>
      <c r="Q796" s="2">
        <f>+Tabla3239[[#This Row],[BALANCE INICIAL2]]+Tabla3239[[#This Row],[ENTRADAS3]]-Tabla3239[[#This Row],[SALIDAS4]]</f>
        <v>108</v>
      </c>
    </row>
    <row r="797" spans="1:17" ht="15.75" customHeight="1">
      <c r="A797" s="39" t="s">
        <v>59</v>
      </c>
      <c r="B797" s="40" t="s">
        <v>880</v>
      </c>
      <c r="C797" s="52" t="s">
        <v>107</v>
      </c>
      <c r="D797" t="s">
        <v>813</v>
      </c>
      <c r="F797" s="55" t="s">
        <v>1345</v>
      </c>
      <c r="G797" s="55"/>
      <c r="H797" s="9" t="s">
        <v>820</v>
      </c>
      <c r="I797">
        <v>4</v>
      </c>
      <c r="J797">
        <v>0</v>
      </c>
      <c r="K797" s="34">
        <v>0</v>
      </c>
      <c r="L797">
        <f>+Tabla3239[[#This Row],[BALANCE INICIAL]]+Tabla3239[[#This Row],[ENTRADAS]]-Tabla3239[[#This Row],[SALIDAS]]</f>
        <v>4</v>
      </c>
      <c r="M797" s="2">
        <v>1750</v>
      </c>
      <c r="N797" s="2">
        <f>+Tabla3239[[#This Row],[BALANCE INICIAL]]*Tabla3239[[#This Row],[PRECIO]]</f>
        <v>7000</v>
      </c>
      <c r="O797" s="2">
        <f>+Tabla3239[[#This Row],[ENTRADAS]]*Tabla3239[[#This Row],[PRECIO]]</f>
        <v>0</v>
      </c>
      <c r="P797" s="2">
        <f>+Tabla3239[[#This Row],[SALIDAS]]*Tabla3239[[#This Row],[PRECIO]]</f>
        <v>0</v>
      </c>
      <c r="Q797" s="2">
        <f>+Tabla3239[[#This Row],[BALANCE INICIAL2]]+Tabla3239[[#This Row],[ENTRADAS3]]-Tabla3239[[#This Row],[SALIDAS4]]</f>
        <v>7000</v>
      </c>
    </row>
    <row r="798" spans="1:17" ht="15.75" customHeight="1">
      <c r="A798" s="39" t="s">
        <v>59</v>
      </c>
      <c r="B798" s="40" t="s">
        <v>880</v>
      </c>
      <c r="C798" s="52" t="s">
        <v>107</v>
      </c>
      <c r="D798" t="s">
        <v>814</v>
      </c>
      <c r="F798" s="55" t="s">
        <v>1345</v>
      </c>
      <c r="G798" s="55"/>
      <c r="H798" s="9" t="s">
        <v>820</v>
      </c>
      <c r="I798">
        <v>283</v>
      </c>
      <c r="J798">
        <v>0</v>
      </c>
      <c r="K798" s="34">
        <v>0</v>
      </c>
      <c r="L798">
        <f>+Tabla3239[[#This Row],[BALANCE INICIAL]]+Tabla3239[[#This Row],[ENTRADAS]]-Tabla3239[[#This Row],[SALIDAS]]</f>
        <v>283</v>
      </c>
      <c r="M798" s="2">
        <v>25</v>
      </c>
      <c r="N798" s="2">
        <f>+Tabla3239[[#This Row],[BALANCE INICIAL]]*Tabla3239[[#This Row],[PRECIO]]</f>
        <v>7075</v>
      </c>
      <c r="O798" s="2">
        <f>+Tabla3239[[#This Row],[ENTRADAS]]*Tabla3239[[#This Row],[PRECIO]]</f>
        <v>0</v>
      </c>
      <c r="P798" s="2">
        <f>+Tabla3239[[#This Row],[SALIDAS]]*Tabla3239[[#This Row],[PRECIO]]</f>
        <v>0</v>
      </c>
      <c r="Q798" s="2">
        <f>+Tabla3239[[#This Row],[BALANCE INICIAL2]]+Tabla3239[[#This Row],[ENTRADAS3]]-Tabla3239[[#This Row],[SALIDAS4]]</f>
        <v>7075</v>
      </c>
    </row>
    <row r="799" spans="1:17">
      <c r="A799" s="39" t="s">
        <v>62</v>
      </c>
      <c r="B799" s="40" t="s">
        <v>891</v>
      </c>
      <c r="C799" s="52" t="s">
        <v>100</v>
      </c>
      <c r="D799" t="s">
        <v>815</v>
      </c>
      <c r="F799" s="55" t="s">
        <v>1345</v>
      </c>
      <c r="G799" s="55"/>
      <c r="H799" s="9" t="s">
        <v>820</v>
      </c>
      <c r="I799">
        <v>3</v>
      </c>
      <c r="J799">
        <v>0</v>
      </c>
      <c r="K799" s="34">
        <v>0</v>
      </c>
      <c r="L799">
        <f>+Tabla3239[[#This Row],[BALANCE INICIAL]]+Tabla3239[[#This Row],[ENTRADAS]]-Tabla3239[[#This Row],[SALIDAS]]</f>
        <v>3</v>
      </c>
      <c r="M799" s="2">
        <v>125</v>
      </c>
      <c r="N799" s="2">
        <f>+Tabla3239[[#This Row],[BALANCE INICIAL]]*Tabla3239[[#This Row],[PRECIO]]</f>
        <v>375</v>
      </c>
      <c r="O799" s="2">
        <f>+Tabla3239[[#This Row],[ENTRADAS]]*Tabla3239[[#This Row],[PRECIO]]</f>
        <v>0</v>
      </c>
      <c r="P799" s="2">
        <f>+Tabla3239[[#This Row],[SALIDAS]]*Tabla3239[[#This Row],[PRECIO]]</f>
        <v>0</v>
      </c>
      <c r="Q799" s="2">
        <f>+Tabla3239[[#This Row],[BALANCE INICIAL2]]+Tabla3239[[#This Row],[ENTRADAS3]]-Tabla3239[[#This Row],[SALIDAS4]]</f>
        <v>375</v>
      </c>
    </row>
    <row r="800" spans="1:17">
      <c r="A800" s="39" t="s">
        <v>62</v>
      </c>
      <c r="B800" s="40" t="s">
        <v>891</v>
      </c>
      <c r="C800" s="52" t="s">
        <v>100</v>
      </c>
      <c r="D800" t="s">
        <v>816</v>
      </c>
      <c r="F800" s="55" t="s">
        <v>1345</v>
      </c>
      <c r="G800" s="55"/>
      <c r="H800" s="9" t="s">
        <v>820</v>
      </c>
      <c r="I800">
        <v>9</v>
      </c>
      <c r="J800">
        <v>0</v>
      </c>
      <c r="K800" s="34">
        <v>0</v>
      </c>
      <c r="L800">
        <f>+Tabla3239[[#This Row],[BALANCE INICIAL]]+Tabla3239[[#This Row],[ENTRADAS]]-Tabla3239[[#This Row],[SALIDAS]]</f>
        <v>9</v>
      </c>
      <c r="M800" s="2">
        <v>206</v>
      </c>
      <c r="N800" s="2">
        <f>+Tabla3239[[#This Row],[BALANCE INICIAL]]*Tabla3239[[#This Row],[PRECIO]]</f>
        <v>1854</v>
      </c>
      <c r="O800" s="2">
        <f>+Tabla3239[[#This Row],[ENTRADAS]]*Tabla3239[[#This Row],[PRECIO]]</f>
        <v>0</v>
      </c>
      <c r="P800" s="2">
        <f>+Tabla3239[[#This Row],[SALIDAS]]*Tabla3239[[#This Row],[PRECIO]]</f>
        <v>0</v>
      </c>
      <c r="Q800" s="2">
        <f>+Tabla3239[[#This Row],[BALANCE INICIAL2]]+Tabla3239[[#This Row],[ENTRADAS3]]-Tabla3239[[#This Row],[SALIDAS4]]</f>
        <v>1854</v>
      </c>
    </row>
    <row r="801" spans="1:17">
      <c r="A801" s="39" t="s">
        <v>62</v>
      </c>
      <c r="B801" s="40" t="s">
        <v>891</v>
      </c>
      <c r="C801" s="52" t="s">
        <v>100</v>
      </c>
      <c r="D801" t="s">
        <v>817</v>
      </c>
      <c r="F801" s="55" t="s">
        <v>1345</v>
      </c>
      <c r="G801" s="55"/>
      <c r="H801" s="9" t="s">
        <v>820</v>
      </c>
      <c r="I801">
        <v>1</v>
      </c>
      <c r="J801">
        <v>0</v>
      </c>
      <c r="K801" s="34">
        <v>0</v>
      </c>
      <c r="L801">
        <f>+Tabla3239[[#This Row],[BALANCE INICIAL]]+Tabla3239[[#This Row],[ENTRADAS]]-Tabla3239[[#This Row],[SALIDAS]]</f>
        <v>1</v>
      </c>
      <c r="M801" s="2">
        <v>102</v>
      </c>
      <c r="N801" s="2">
        <f>+Tabla3239[[#This Row],[BALANCE INICIAL]]*Tabla3239[[#This Row],[PRECIO]]</f>
        <v>102</v>
      </c>
      <c r="O801" s="2">
        <f>+Tabla3239[[#This Row],[ENTRADAS]]*Tabla3239[[#This Row],[PRECIO]]</f>
        <v>0</v>
      </c>
      <c r="P801" s="2">
        <f>+Tabla3239[[#This Row],[SALIDAS]]*Tabla3239[[#This Row],[PRECIO]]</f>
        <v>0</v>
      </c>
      <c r="Q801" s="2">
        <f>+Tabla3239[[#This Row],[BALANCE INICIAL2]]+Tabla3239[[#This Row],[ENTRADAS3]]-Tabla3239[[#This Row],[SALIDAS4]]</f>
        <v>102</v>
      </c>
    </row>
    <row r="802" spans="1:17">
      <c r="A802" s="39" t="s">
        <v>62</v>
      </c>
      <c r="B802" s="40" t="s">
        <v>891</v>
      </c>
      <c r="C802" s="52" t="s">
        <v>100</v>
      </c>
      <c r="D802" t="s">
        <v>818</v>
      </c>
      <c r="F802" s="55" t="s">
        <v>1345</v>
      </c>
      <c r="G802" s="55"/>
      <c r="H802" s="9" t="s">
        <v>820</v>
      </c>
      <c r="I802">
        <v>120</v>
      </c>
      <c r="J802">
        <v>0</v>
      </c>
      <c r="K802" s="34">
        <v>0</v>
      </c>
      <c r="L802">
        <f>+Tabla3239[[#This Row],[BALANCE INICIAL]]+Tabla3239[[#This Row],[ENTRADAS]]-Tabla3239[[#This Row],[SALIDAS]]</f>
        <v>120</v>
      </c>
      <c r="M802" s="2">
        <v>115</v>
      </c>
      <c r="N802" s="2">
        <f>+Tabla3239[[#This Row],[BALANCE INICIAL]]*Tabla3239[[#This Row],[PRECIO]]</f>
        <v>13800</v>
      </c>
      <c r="O802" s="2">
        <f>+Tabla3239[[#This Row],[ENTRADAS]]*Tabla3239[[#This Row],[PRECIO]]</f>
        <v>0</v>
      </c>
      <c r="P802" s="2">
        <f>+Tabla3239[[#This Row],[SALIDAS]]*Tabla3239[[#This Row],[PRECIO]]</f>
        <v>0</v>
      </c>
      <c r="Q802" s="2">
        <f>+Tabla3239[[#This Row],[BALANCE INICIAL2]]+Tabla3239[[#This Row],[ENTRADAS3]]-Tabla3239[[#This Row],[SALIDAS4]]</f>
        <v>13800</v>
      </c>
    </row>
    <row r="803" spans="1:17" ht="15" customHeight="1">
      <c r="A803" s="39" t="s">
        <v>34</v>
      </c>
      <c r="B803" s="40" t="s">
        <v>877</v>
      </c>
      <c r="C803" s="52" t="s">
        <v>104</v>
      </c>
      <c r="D803" t="s">
        <v>531</v>
      </c>
      <c r="F803" s="55" t="s">
        <v>1345</v>
      </c>
      <c r="G803" s="55"/>
      <c r="H803" s="9" t="s">
        <v>820</v>
      </c>
      <c r="I803">
        <v>0</v>
      </c>
      <c r="J803">
        <v>0</v>
      </c>
      <c r="K803" s="34">
        <v>0</v>
      </c>
      <c r="L803">
        <f>+Tabla3239[[#This Row],[BALANCE INICIAL]]+Tabla3239[[#This Row],[ENTRADAS]]-Tabla3239[[#This Row],[SALIDAS]]</f>
        <v>0</v>
      </c>
      <c r="M803" s="2">
        <v>138</v>
      </c>
      <c r="N803" s="2">
        <f>+Tabla3239[[#This Row],[BALANCE INICIAL]]*Tabla3239[[#This Row],[PRECIO]]</f>
        <v>0</v>
      </c>
      <c r="O803" s="2">
        <f>+Tabla3239[[#This Row],[ENTRADAS]]*Tabla3239[[#This Row],[PRECIO]]</f>
        <v>0</v>
      </c>
      <c r="P803" s="2">
        <f>+Tabla3239[[#This Row],[SALIDAS]]*Tabla3239[[#This Row],[PRECIO]]</f>
        <v>0</v>
      </c>
      <c r="Q803" s="2">
        <f>+Tabla3239[[#This Row],[BALANCE INICIAL2]]+Tabla3239[[#This Row],[ENTRADAS3]]-Tabla3239[[#This Row],[SALIDAS4]]</f>
        <v>0</v>
      </c>
    </row>
    <row r="804" spans="1:17">
      <c r="A804" s="39" t="s">
        <v>34</v>
      </c>
      <c r="B804" s="40" t="s">
        <v>877</v>
      </c>
      <c r="C804" s="52" t="s">
        <v>104</v>
      </c>
      <c r="D804" t="s">
        <v>532</v>
      </c>
      <c r="F804" s="55" t="s">
        <v>1345</v>
      </c>
      <c r="G804" s="55"/>
      <c r="H804" s="9" t="s">
        <v>820</v>
      </c>
      <c r="I804">
        <v>0</v>
      </c>
      <c r="J804">
        <v>0</v>
      </c>
      <c r="K804" s="34">
        <v>0</v>
      </c>
      <c r="L804">
        <f>+Tabla3239[[#This Row],[BALANCE INICIAL]]+Tabla3239[[#This Row],[ENTRADAS]]-Tabla3239[[#This Row],[SALIDAS]]</f>
        <v>0</v>
      </c>
      <c r="M804" s="2">
        <v>74</v>
      </c>
      <c r="N804" s="2">
        <f>+Tabla3239[[#This Row],[BALANCE INICIAL]]*Tabla3239[[#This Row],[PRECIO]]</f>
        <v>0</v>
      </c>
      <c r="O804" s="2">
        <f>+Tabla3239[[#This Row],[ENTRADAS]]*Tabla3239[[#This Row],[PRECIO]]</f>
        <v>0</v>
      </c>
      <c r="P804" s="2">
        <f>+Tabla3239[[#This Row],[SALIDAS]]*Tabla3239[[#This Row],[PRECIO]]</f>
        <v>0</v>
      </c>
      <c r="Q804" s="2">
        <f>+Tabla3239[[#This Row],[BALANCE INICIAL2]]+Tabla3239[[#This Row],[ENTRADAS3]]-Tabla3239[[#This Row],[SALIDAS4]]</f>
        <v>0</v>
      </c>
    </row>
    <row r="805" spans="1:17">
      <c r="A805" s="39" t="s">
        <v>1130</v>
      </c>
      <c r="B805" s="40" t="s">
        <v>894</v>
      </c>
      <c r="C805" s="52" t="s">
        <v>1131</v>
      </c>
      <c r="D805" t="s">
        <v>147</v>
      </c>
      <c r="F805" s="55" t="s">
        <v>1345</v>
      </c>
      <c r="G805" s="55"/>
      <c r="H805" s="9" t="s">
        <v>820</v>
      </c>
      <c r="I805">
        <v>0</v>
      </c>
      <c r="J805">
        <v>0</v>
      </c>
      <c r="K805" s="34">
        <v>0</v>
      </c>
      <c r="L805">
        <f>+Tabla3239[[#This Row],[BALANCE INICIAL]]+Tabla3239[[#This Row],[ENTRADAS]]-Tabla3239[[#This Row],[SALIDAS]]</f>
        <v>0</v>
      </c>
      <c r="M805" s="2">
        <v>12000</v>
      </c>
      <c r="N805" s="2">
        <f>+Tabla3239[[#This Row],[BALANCE INICIAL]]*Tabla3239[[#This Row],[PRECIO]]</f>
        <v>0</v>
      </c>
      <c r="O805" s="2">
        <f>+Tabla3239[[#This Row],[ENTRADAS]]*Tabla3239[[#This Row],[PRECIO]]</f>
        <v>0</v>
      </c>
      <c r="P805" s="2">
        <f>+Tabla3239[[#This Row],[SALIDAS]]*Tabla3239[[#This Row],[PRECIO]]</f>
        <v>0</v>
      </c>
      <c r="Q805" s="2">
        <f>+Tabla3239[[#This Row],[BALANCE INICIAL2]]+Tabla3239[[#This Row],[ENTRADAS3]]-Tabla3239[[#This Row],[SALIDAS4]]</f>
        <v>0</v>
      </c>
    </row>
    <row r="806" spans="1:17">
      <c r="A806" s="9" t="s">
        <v>29</v>
      </c>
      <c r="B806" s="47" t="s">
        <v>878</v>
      </c>
      <c r="C806" s="50" t="s">
        <v>102</v>
      </c>
      <c r="D806" t="s">
        <v>638</v>
      </c>
      <c r="F806" s="55" t="s">
        <v>1345</v>
      </c>
      <c r="G806" s="55"/>
      <c r="H806" s="9" t="s">
        <v>872</v>
      </c>
      <c r="I806">
        <v>2</v>
      </c>
      <c r="J806">
        <v>0</v>
      </c>
      <c r="K806" s="34">
        <v>0</v>
      </c>
      <c r="L806">
        <f>+Tabla3239[[#This Row],[BALANCE INICIAL]]+Tabla3239[[#This Row],[ENTRADAS]]-Tabla3239[[#This Row],[SALIDAS]]</f>
        <v>2</v>
      </c>
      <c r="M806" s="2">
        <v>390</v>
      </c>
      <c r="N806" s="2">
        <f>+Tabla3239[[#This Row],[BALANCE INICIAL]]*Tabla3239[[#This Row],[PRECIO]]</f>
        <v>780</v>
      </c>
      <c r="O806" s="2">
        <f>+Tabla3239[[#This Row],[ENTRADAS]]*Tabla3239[[#This Row],[PRECIO]]</f>
        <v>0</v>
      </c>
      <c r="P806" s="2">
        <f>+Tabla3239[[#This Row],[SALIDAS]]*Tabla3239[[#This Row],[PRECIO]]</f>
        <v>0</v>
      </c>
      <c r="Q806" s="2">
        <f>+Tabla3239[[#This Row],[BALANCE INICIAL2]]+Tabla3239[[#This Row],[ENTRADAS3]]-Tabla3239[[#This Row],[SALIDAS4]]</f>
        <v>780</v>
      </c>
    </row>
    <row r="807" spans="1:17">
      <c r="A807" s="9" t="s">
        <v>29</v>
      </c>
      <c r="B807" s="47" t="s">
        <v>878</v>
      </c>
      <c r="C807" s="50" t="s">
        <v>102</v>
      </c>
      <c r="D807" t="s">
        <v>1556</v>
      </c>
      <c r="F807" s="55" t="s">
        <v>1345</v>
      </c>
      <c r="G807" s="55"/>
      <c r="H807" s="9" t="s">
        <v>872</v>
      </c>
      <c r="I807">
        <v>4</v>
      </c>
      <c r="J807">
        <v>0</v>
      </c>
      <c r="K807" s="34">
        <v>0</v>
      </c>
      <c r="L807">
        <f>+Tabla3239[[#This Row],[BALANCE INICIAL]]+Tabla3239[[#This Row],[ENTRADAS]]-Tabla3239[[#This Row],[SALIDAS]]</f>
        <v>4</v>
      </c>
      <c r="M807" s="2">
        <v>470</v>
      </c>
      <c r="N807" s="2">
        <f>+Tabla3239[[#This Row],[BALANCE INICIAL]]*Tabla3239[[#This Row],[PRECIO]]</f>
        <v>1880</v>
      </c>
      <c r="O807" s="2">
        <f>+Tabla3239[[#This Row],[ENTRADAS]]*Tabla3239[[#This Row],[PRECIO]]</f>
        <v>0</v>
      </c>
      <c r="P807" s="2">
        <f>+Tabla3239[[#This Row],[SALIDAS]]*Tabla3239[[#This Row],[PRECIO]]</f>
        <v>0</v>
      </c>
      <c r="Q807" s="2">
        <f>+Tabla3239[[#This Row],[BALANCE INICIAL2]]+Tabla3239[[#This Row],[ENTRADAS3]]-Tabla3239[[#This Row],[SALIDAS4]]</f>
        <v>1880</v>
      </c>
    </row>
    <row r="808" spans="1:17">
      <c r="A808" s="9" t="s">
        <v>29</v>
      </c>
      <c r="B808" s="47" t="s">
        <v>878</v>
      </c>
      <c r="C808" s="50" t="s">
        <v>102</v>
      </c>
      <c r="D808" t="s">
        <v>1555</v>
      </c>
      <c r="F808" s="55" t="s">
        <v>1345</v>
      </c>
      <c r="G808" s="55"/>
      <c r="H808" s="9" t="s">
        <v>870</v>
      </c>
      <c r="I808">
        <v>10</v>
      </c>
      <c r="J808">
        <v>0</v>
      </c>
      <c r="K808" s="34">
        <v>0</v>
      </c>
      <c r="L808">
        <f>+Tabla3239[[#This Row],[BALANCE INICIAL]]+Tabla3239[[#This Row],[ENTRADAS]]-Tabla3239[[#This Row],[SALIDAS]]</f>
        <v>10</v>
      </c>
      <c r="M808" s="2">
        <v>480</v>
      </c>
      <c r="N808" s="2">
        <f>+Tabla3239[[#This Row],[BALANCE INICIAL]]*Tabla3239[[#This Row],[PRECIO]]</f>
        <v>4800</v>
      </c>
      <c r="O808" s="2">
        <f>+Tabla3239[[#This Row],[ENTRADAS]]*Tabla3239[[#This Row],[PRECIO]]</f>
        <v>0</v>
      </c>
      <c r="P808" s="2">
        <f>+Tabla3239[[#This Row],[SALIDAS]]*Tabla3239[[#This Row],[PRECIO]]</f>
        <v>0</v>
      </c>
      <c r="Q808" s="2">
        <f>+Tabla3239[[#This Row],[BALANCE INICIAL2]]+Tabla3239[[#This Row],[ENTRADAS3]]-Tabla3239[[#This Row],[SALIDAS4]]</f>
        <v>4800</v>
      </c>
    </row>
    <row r="809" spans="1:17">
      <c r="A809" s="9" t="s">
        <v>29</v>
      </c>
      <c r="B809" s="47" t="s">
        <v>878</v>
      </c>
      <c r="C809" s="50" t="s">
        <v>102</v>
      </c>
      <c r="D809" t="s">
        <v>640</v>
      </c>
      <c r="F809" s="55" t="s">
        <v>1345</v>
      </c>
      <c r="G809" s="55"/>
      <c r="H809" s="9" t="s">
        <v>872</v>
      </c>
      <c r="I809">
        <v>1</v>
      </c>
      <c r="J809">
        <v>0</v>
      </c>
      <c r="K809" s="34">
        <v>0</v>
      </c>
      <c r="L809">
        <f>+Tabla3239[[#This Row],[BALANCE INICIAL]]+Tabla3239[[#This Row],[ENTRADAS]]-Tabla3239[[#This Row],[SALIDAS]]</f>
        <v>1</v>
      </c>
      <c r="M809" s="2">
        <v>186</v>
      </c>
      <c r="N809" s="2">
        <f>+Tabla3239[[#This Row],[BALANCE INICIAL]]*Tabla3239[[#This Row],[PRECIO]]</f>
        <v>186</v>
      </c>
      <c r="O809" s="2">
        <f>+Tabla3239[[#This Row],[ENTRADAS]]*Tabla3239[[#This Row],[PRECIO]]</f>
        <v>0</v>
      </c>
      <c r="P809" s="2">
        <f>+Tabla3239[[#This Row],[SALIDAS]]*Tabla3239[[#This Row],[PRECIO]]</f>
        <v>0</v>
      </c>
      <c r="Q809" s="2">
        <f>+Tabla3239[[#This Row],[BALANCE INICIAL2]]+Tabla3239[[#This Row],[ENTRADAS3]]-Tabla3239[[#This Row],[SALIDAS4]]</f>
        <v>186</v>
      </c>
    </row>
    <row r="810" spans="1:17">
      <c r="A810" s="9" t="s">
        <v>29</v>
      </c>
      <c r="B810" s="47" t="s">
        <v>878</v>
      </c>
      <c r="C810" s="50" t="s">
        <v>102</v>
      </c>
      <c r="D810" t="s">
        <v>641</v>
      </c>
      <c r="F810" s="55" t="s">
        <v>1345</v>
      </c>
      <c r="G810" s="55"/>
      <c r="H810" s="9" t="s">
        <v>870</v>
      </c>
      <c r="I810">
        <v>36</v>
      </c>
      <c r="J810">
        <v>0</v>
      </c>
      <c r="K810" s="34">
        <v>0</v>
      </c>
      <c r="L810">
        <f>+Tabla3239[[#This Row],[BALANCE INICIAL]]+Tabla3239[[#This Row],[ENTRADAS]]-Tabla3239[[#This Row],[SALIDAS]]</f>
        <v>36</v>
      </c>
      <c r="M810" s="2">
        <v>200</v>
      </c>
      <c r="N810" s="2">
        <f>+Tabla3239[[#This Row],[BALANCE INICIAL]]*Tabla3239[[#This Row],[PRECIO]]</f>
        <v>7200</v>
      </c>
      <c r="O810" s="2">
        <f>+Tabla3239[[#This Row],[ENTRADAS]]*Tabla3239[[#This Row],[PRECIO]]</f>
        <v>0</v>
      </c>
      <c r="P810" s="2">
        <f>+Tabla3239[[#This Row],[SALIDAS]]*Tabla3239[[#This Row],[PRECIO]]</f>
        <v>0</v>
      </c>
      <c r="Q810" s="2">
        <f>+Tabla3239[[#This Row],[BALANCE INICIAL2]]+Tabla3239[[#This Row],[ENTRADAS3]]-Tabla3239[[#This Row],[SALIDAS4]]</f>
        <v>7200</v>
      </c>
    </row>
    <row r="811" spans="1:17">
      <c r="A811" s="9" t="s">
        <v>29</v>
      </c>
      <c r="B811" s="47" t="s">
        <v>878</v>
      </c>
      <c r="C811" s="50" t="s">
        <v>102</v>
      </c>
      <c r="D811" t="s">
        <v>642</v>
      </c>
      <c r="F811" s="55" t="s">
        <v>1345</v>
      </c>
      <c r="G811" s="55"/>
      <c r="H811" s="9" t="s">
        <v>870</v>
      </c>
      <c r="I811">
        <v>8</v>
      </c>
      <c r="J811">
        <v>0</v>
      </c>
      <c r="K811" s="34">
        <v>0</v>
      </c>
      <c r="L811">
        <f>+Tabla3239[[#This Row],[BALANCE INICIAL]]+Tabla3239[[#This Row],[ENTRADAS]]-Tabla3239[[#This Row],[SALIDAS]]</f>
        <v>8</v>
      </c>
      <c r="M811" s="2">
        <v>200</v>
      </c>
      <c r="N811" s="2">
        <f>+Tabla3239[[#This Row],[BALANCE INICIAL]]*Tabla3239[[#This Row],[PRECIO]]</f>
        <v>1600</v>
      </c>
      <c r="O811" s="2">
        <f>+Tabla3239[[#This Row],[ENTRADAS]]*Tabla3239[[#This Row],[PRECIO]]</f>
        <v>0</v>
      </c>
      <c r="P811" s="2">
        <f>+Tabla3239[[#This Row],[SALIDAS]]*Tabla3239[[#This Row],[PRECIO]]</f>
        <v>0</v>
      </c>
      <c r="Q811" s="2">
        <f>+Tabla3239[[#This Row],[BALANCE INICIAL2]]+Tabla3239[[#This Row],[ENTRADAS3]]-Tabla3239[[#This Row],[SALIDAS4]]</f>
        <v>1600</v>
      </c>
    </row>
    <row r="812" spans="1:17">
      <c r="A812" s="39" t="s">
        <v>27</v>
      </c>
      <c r="B812" s="40" t="s">
        <v>889</v>
      </c>
      <c r="C812" s="52" t="s">
        <v>1139</v>
      </c>
      <c r="D812" t="s">
        <v>1193</v>
      </c>
      <c r="F812" s="55" t="s">
        <v>1345</v>
      </c>
      <c r="G812" s="55"/>
      <c r="H812" s="9" t="s">
        <v>820</v>
      </c>
      <c r="I812">
        <v>1000</v>
      </c>
      <c r="J812">
        <v>0</v>
      </c>
      <c r="K812" s="34">
        <v>0</v>
      </c>
      <c r="L812">
        <f>+Tabla3239[[#This Row],[BALANCE INICIAL]]+Tabla3239[[#This Row],[ENTRADAS]]-Tabla3239[[#This Row],[SALIDAS]]</f>
        <v>1000</v>
      </c>
      <c r="M812" s="2">
        <v>0.88</v>
      </c>
      <c r="N812" s="2">
        <f>+Tabla3239[[#This Row],[BALANCE INICIAL]]*Tabla3239[[#This Row],[PRECIO]]</f>
        <v>880</v>
      </c>
      <c r="O812" s="2">
        <f>+Tabla3239[[#This Row],[ENTRADAS]]*Tabla3239[[#This Row],[PRECIO]]</f>
        <v>0</v>
      </c>
      <c r="P812" s="2">
        <f>+Tabla3239[[#This Row],[SALIDAS]]*Tabla3239[[#This Row],[PRECIO]]</f>
        <v>0</v>
      </c>
      <c r="Q812" s="2">
        <f>+Tabla3239[[#This Row],[BALANCE INICIAL2]]+Tabla3239[[#This Row],[ENTRADAS3]]-Tabla3239[[#This Row],[SALIDAS4]]</f>
        <v>880</v>
      </c>
    </row>
    <row r="813" spans="1:17" ht="15" customHeight="1">
      <c r="A813" s="39" t="s">
        <v>27</v>
      </c>
      <c r="B813" s="40" t="s">
        <v>889</v>
      </c>
      <c r="C813" s="52" t="s">
        <v>1139</v>
      </c>
      <c r="D813" t="s">
        <v>1194</v>
      </c>
      <c r="F813" s="55" t="s">
        <v>1345</v>
      </c>
      <c r="G813" s="55"/>
      <c r="H813" s="9" t="s">
        <v>820</v>
      </c>
      <c r="I813">
        <v>1000</v>
      </c>
      <c r="J813">
        <v>0</v>
      </c>
      <c r="K813" s="34">
        <v>0</v>
      </c>
      <c r="L813">
        <f>+Tabla3239[[#This Row],[BALANCE INICIAL]]+Tabla3239[[#This Row],[ENTRADAS]]-Tabla3239[[#This Row],[SALIDAS]]</f>
        <v>1000</v>
      </c>
      <c r="M813" s="2">
        <v>2.7</v>
      </c>
      <c r="N813" s="2">
        <f>+Tabla3239[[#This Row],[BALANCE INICIAL]]*Tabla3239[[#This Row],[PRECIO]]</f>
        <v>2700</v>
      </c>
      <c r="O813" s="2">
        <f>+Tabla3239[[#This Row],[ENTRADAS]]*Tabla3239[[#This Row],[PRECIO]]</f>
        <v>0</v>
      </c>
      <c r="P813" s="2">
        <f>+Tabla3239[[#This Row],[SALIDAS]]*Tabla3239[[#This Row],[PRECIO]]</f>
        <v>0</v>
      </c>
      <c r="Q813" s="2">
        <f>+Tabla3239[[#This Row],[BALANCE INICIAL2]]+Tabla3239[[#This Row],[ENTRADAS3]]-Tabla3239[[#This Row],[SALIDAS4]]</f>
        <v>2700</v>
      </c>
    </row>
    <row r="814" spans="1:17" ht="15.75" customHeight="1">
      <c r="A814" s="39" t="s">
        <v>33</v>
      </c>
      <c r="B814" s="40" t="s">
        <v>879</v>
      </c>
      <c r="C814" s="50" t="s">
        <v>106</v>
      </c>
      <c r="D814" t="s">
        <v>819</v>
      </c>
      <c r="F814" s="55" t="s">
        <v>1345</v>
      </c>
      <c r="G814" s="55"/>
      <c r="H814" s="9" t="s">
        <v>825</v>
      </c>
      <c r="I814">
        <v>1</v>
      </c>
      <c r="J814">
        <v>0</v>
      </c>
      <c r="K814" s="34">
        <v>0</v>
      </c>
      <c r="L814">
        <f>+Tabla3239[[#This Row],[BALANCE INICIAL]]+Tabla3239[[#This Row],[ENTRADAS]]-Tabla3239[[#This Row],[SALIDAS]]</f>
        <v>1</v>
      </c>
      <c r="M814" s="2">
        <v>1490</v>
      </c>
      <c r="N814" s="2">
        <f>+Tabla3239[[#This Row],[BALANCE INICIAL]]*Tabla3239[[#This Row],[PRECIO]]</f>
        <v>1490</v>
      </c>
      <c r="O814" s="2">
        <f>+Tabla3239[[#This Row],[ENTRADAS]]*Tabla3239[[#This Row],[PRECIO]]</f>
        <v>0</v>
      </c>
      <c r="P814" s="2">
        <f>+Tabla3239[[#This Row],[SALIDAS]]*Tabla3239[[#This Row],[PRECIO]]</f>
        <v>0</v>
      </c>
      <c r="Q814" s="2">
        <f>+Tabla3239[[#This Row],[BALANCE INICIAL2]]+Tabla3239[[#This Row],[ENTRADAS3]]-Tabla3239[[#This Row],[SALIDAS4]]</f>
        <v>1490</v>
      </c>
    </row>
    <row r="815" spans="1:17">
      <c r="A815" s="9" t="s">
        <v>29</v>
      </c>
      <c r="B815" s="47" t="s">
        <v>878</v>
      </c>
      <c r="C815" s="50" t="s">
        <v>102</v>
      </c>
      <c r="D815" t="s">
        <v>1559</v>
      </c>
      <c r="F815" s="55"/>
      <c r="G815" s="55"/>
      <c r="H815" s="9" t="s">
        <v>868</v>
      </c>
      <c r="I815">
        <v>1</v>
      </c>
      <c r="K815" s="34"/>
      <c r="L815">
        <f>+Tabla3239[[#This Row],[BALANCE INICIAL]]+Tabla3239[[#This Row],[ENTRADAS]]-Tabla3239[[#This Row],[SALIDAS]]</f>
        <v>1</v>
      </c>
      <c r="M815" s="2">
        <v>755</v>
      </c>
      <c r="N815" s="2">
        <f>+Tabla3239[[#This Row],[BALANCE INICIAL]]*Tabla3239[[#This Row],[PRECIO]]</f>
        <v>755</v>
      </c>
      <c r="O815" s="2">
        <f>+Tabla3239[[#This Row],[ENTRADAS]]*Tabla3239[[#This Row],[PRECIO]]</f>
        <v>0</v>
      </c>
      <c r="P815" s="2">
        <f>+Tabla3239[[#This Row],[SALIDAS]]*Tabla3239[[#This Row],[PRECIO]]</f>
        <v>0</v>
      </c>
      <c r="Q815" s="2">
        <f>+Tabla3239[[#This Row],[BALANCE INICIAL2]]+Tabla3239[[#This Row],[ENTRADAS3]]-Tabla3239[[#This Row],[SALIDAS4]]</f>
        <v>755</v>
      </c>
    </row>
    <row r="816" spans="1:17">
      <c r="A816" s="39" t="s">
        <v>55</v>
      </c>
      <c r="B816" s="40" t="s">
        <v>905</v>
      </c>
      <c r="C816" s="52" t="s">
        <v>103</v>
      </c>
      <c r="D816" t="s">
        <v>143</v>
      </c>
      <c r="F816" s="55" t="s">
        <v>1345</v>
      </c>
      <c r="G816" s="55"/>
      <c r="H816" s="9" t="s">
        <v>829</v>
      </c>
      <c r="I816">
        <v>0</v>
      </c>
      <c r="J816">
        <v>0</v>
      </c>
      <c r="K816" s="34">
        <v>0</v>
      </c>
      <c r="L816">
        <f>+Tabla3239[[#This Row],[BALANCE INICIAL]]+Tabla3239[[#This Row],[ENTRADAS]]-Tabla3239[[#This Row],[SALIDAS]]</f>
        <v>0</v>
      </c>
      <c r="M816" s="2">
        <v>500</v>
      </c>
      <c r="N816" s="2">
        <f>+Tabla3239[[#This Row],[BALANCE INICIAL]]*Tabla3239[[#This Row],[PRECIO]]</f>
        <v>0</v>
      </c>
      <c r="O816" s="2">
        <f>+Tabla3239[[#This Row],[ENTRADAS]]*Tabla3239[[#This Row],[PRECIO]]</f>
        <v>0</v>
      </c>
      <c r="P816" s="2">
        <f>+Tabla3239[[#This Row],[SALIDAS]]*Tabla3239[[#This Row],[PRECIO]]</f>
        <v>0</v>
      </c>
      <c r="Q816" s="2">
        <f>+Tabla3239[[#This Row],[BALANCE INICIAL2]]+Tabla3239[[#This Row],[ENTRADAS3]]-Tabla3239[[#This Row],[SALIDAS4]]</f>
        <v>0</v>
      </c>
    </row>
    <row r="817" spans="1:17">
      <c r="A817" s="39" t="s">
        <v>55</v>
      </c>
      <c r="B817" s="40" t="s">
        <v>905</v>
      </c>
      <c r="C817" s="52" t="s">
        <v>103</v>
      </c>
      <c r="D817" t="s">
        <v>136</v>
      </c>
      <c r="F817" s="55" t="s">
        <v>1345</v>
      </c>
      <c r="G817" s="55"/>
      <c r="H817" s="9" t="s">
        <v>829</v>
      </c>
      <c r="I817">
        <v>0</v>
      </c>
      <c r="J817">
        <v>0</v>
      </c>
      <c r="K817" s="34">
        <v>0</v>
      </c>
      <c r="L817">
        <f>+Tabla3239[[#This Row],[BALANCE INICIAL]]+Tabla3239[[#This Row],[ENTRADAS]]-Tabla3239[[#This Row],[SALIDAS]]</f>
        <v>0</v>
      </c>
      <c r="M817" s="2">
        <v>400</v>
      </c>
      <c r="N817" s="2">
        <f>+Tabla3239[[#This Row],[BALANCE INICIAL]]*Tabla3239[[#This Row],[PRECIO]]</f>
        <v>0</v>
      </c>
      <c r="O817" s="2">
        <f>+Tabla3239[[#This Row],[ENTRADAS]]*Tabla3239[[#This Row],[PRECIO]]</f>
        <v>0</v>
      </c>
      <c r="P817" s="2">
        <f>+Tabla3239[[#This Row],[SALIDAS]]*Tabla3239[[#This Row],[PRECIO]]</f>
        <v>0</v>
      </c>
      <c r="Q817" s="2">
        <f>+Tabla3239[[#This Row],[BALANCE INICIAL2]]+Tabla3239[[#This Row],[ENTRADAS3]]-Tabla3239[[#This Row],[SALIDAS4]]</f>
        <v>0</v>
      </c>
    </row>
    <row r="818" spans="1:17">
      <c r="A818" s="39" t="s">
        <v>34</v>
      </c>
      <c r="B818" s="40" t="s">
        <v>877</v>
      </c>
      <c r="C818" s="52" t="s">
        <v>80</v>
      </c>
      <c r="D818" t="s">
        <v>1195</v>
      </c>
      <c r="F818" s="55" t="s">
        <v>1345</v>
      </c>
      <c r="G818" s="55"/>
      <c r="H818" s="9" t="s">
        <v>820</v>
      </c>
      <c r="I818">
        <v>9</v>
      </c>
      <c r="J818">
        <v>0</v>
      </c>
      <c r="K818" s="34">
        <v>2</v>
      </c>
      <c r="L818">
        <f>+Tabla3239[[#This Row],[BALANCE INICIAL]]+Tabla3239[[#This Row],[ENTRADAS]]-Tabla3239[[#This Row],[SALIDAS]]</f>
        <v>7</v>
      </c>
      <c r="M818" s="2">
        <v>1950</v>
      </c>
      <c r="N818" s="2">
        <f>+Tabla3239[[#This Row],[BALANCE INICIAL]]*Tabla3239[[#This Row],[PRECIO]]</f>
        <v>17550</v>
      </c>
      <c r="O818" s="2">
        <f>+Tabla3239[[#This Row],[ENTRADAS]]*Tabla3239[[#This Row],[PRECIO]]</f>
        <v>0</v>
      </c>
      <c r="P818" s="2">
        <f>+Tabla3239[[#This Row],[SALIDAS]]*Tabla3239[[#This Row],[PRECIO]]</f>
        <v>3900</v>
      </c>
      <c r="Q818" s="2">
        <f>+Tabla3239[[#This Row],[BALANCE INICIAL2]]+Tabla3239[[#This Row],[ENTRADAS3]]-Tabla3239[[#This Row],[SALIDAS4]]</f>
        <v>13650</v>
      </c>
    </row>
    <row r="819" spans="1:17">
      <c r="A819" s="9"/>
      <c r="B819" s="47"/>
      <c r="C819" s="50"/>
      <c r="H819" s="9"/>
      <c r="K819" s="60"/>
      <c r="M819" s="2"/>
      <c r="N819" s="2">
        <f>SUBTOTAL(109,[BALANCE INICIAL2])</f>
        <v>8413179.7199999969</v>
      </c>
      <c r="O819" s="2">
        <f>SUBTOTAL(109,[ENTRADAS3])</f>
        <v>2167468.7599999998</v>
      </c>
      <c r="P819" s="2">
        <f>SUBTOTAL(109,[SALIDAS4])</f>
        <v>3332773.0100000002</v>
      </c>
      <c r="Q819" s="2">
        <f>SUBTOTAL(109,[TOTAL5])</f>
        <v>7247875.4699999997</v>
      </c>
    </row>
  </sheetData>
  <mergeCells count="5">
    <mergeCell ref="A6:C6"/>
    <mergeCell ref="A7:C7"/>
    <mergeCell ref="A15:C15"/>
    <mergeCell ref="I15:L15"/>
    <mergeCell ref="N15:Q15"/>
  </mergeCells>
  <phoneticPr fontId="8" type="noConversion"/>
  <conditionalFormatting sqref="A234">
    <cfRule type="duplicateValues" dxfId="314" priority="5" stopIfTrue="1"/>
    <cfRule type="duplicateValues" dxfId="313" priority="6" stopIfTrue="1"/>
    <cfRule type="duplicateValues" dxfId="312" priority="7" stopIfTrue="1"/>
    <cfRule type="duplicateValues" dxfId="311" priority="8"/>
  </conditionalFormatting>
  <conditionalFormatting sqref="A235">
    <cfRule type="duplicateValues" dxfId="310" priority="1" stopIfTrue="1"/>
    <cfRule type="duplicateValues" dxfId="309" priority="2" stopIfTrue="1"/>
    <cfRule type="duplicateValues" dxfId="308" priority="3" stopIfTrue="1"/>
    <cfRule type="duplicateValues" dxfId="307" priority="4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6:Q879"/>
  <sheetViews>
    <sheetView showGridLines="0" topLeftCell="A795" zoomScale="115" zoomScaleNormal="115" workbookViewId="0">
      <selection activeCell="A805" sqref="A804:C805"/>
    </sheetView>
  </sheetViews>
  <sheetFormatPr baseColWidth="10" defaultRowHeight="14.4"/>
  <cols>
    <col min="1" max="1" width="10.109375" customWidth="1"/>
    <col min="2" max="2" width="19.109375" customWidth="1"/>
    <col min="3" max="3" width="24.88671875" customWidth="1"/>
    <col min="4" max="4" width="32.33203125" customWidth="1"/>
    <col min="5" max="5" width="20.44140625" customWidth="1"/>
    <col min="6" max="7" width="8.6640625" customWidth="1"/>
    <col min="8" max="8" width="13.44140625" customWidth="1"/>
    <col min="9" max="9" width="15.33203125" customWidth="1"/>
    <col min="10" max="10" width="10.44140625" customWidth="1"/>
    <col min="11" max="11" width="8.88671875" customWidth="1"/>
    <col min="12" max="12" width="13" customWidth="1"/>
    <col min="13" max="13" width="13.88671875" customWidth="1"/>
    <col min="14" max="14" width="17" customWidth="1"/>
    <col min="15" max="15" width="15" customWidth="1"/>
    <col min="16" max="16" width="16" customWidth="1"/>
    <col min="17" max="17" width="16.33203125" customWidth="1"/>
  </cols>
  <sheetData>
    <row r="6" spans="1:17" ht="18">
      <c r="A6" s="217" t="s">
        <v>21</v>
      </c>
      <c r="B6" s="217"/>
      <c r="C6" s="217"/>
    </row>
    <row r="7" spans="1:17" ht="18">
      <c r="A7" s="218" t="s">
        <v>22</v>
      </c>
      <c r="B7" s="218"/>
      <c r="C7" s="218"/>
    </row>
    <row r="9" spans="1:17">
      <c r="A9" s="7" t="s">
        <v>18</v>
      </c>
    </row>
    <row r="10" spans="1:17">
      <c r="A10" s="7" t="s">
        <v>19</v>
      </c>
      <c r="B10" s="4" t="s">
        <v>1016</v>
      </c>
    </row>
    <row r="11" spans="1:17" ht="43.2">
      <c r="A11" s="8" t="s">
        <v>20</v>
      </c>
      <c r="B11" s="6">
        <f ca="1">+TODAY()</f>
        <v>45593</v>
      </c>
    </row>
    <row r="14" spans="1:17" ht="15" thickBot="1"/>
    <row r="15" spans="1:17" ht="18.600000000000001" thickBot="1">
      <c r="A15" s="219" t="s">
        <v>14</v>
      </c>
      <c r="B15" s="220"/>
      <c r="C15" s="221"/>
      <c r="I15" s="222" t="s">
        <v>15</v>
      </c>
      <c r="J15" s="223"/>
      <c r="K15" s="223"/>
      <c r="L15" s="224"/>
      <c r="N15" s="225" t="s">
        <v>17</v>
      </c>
      <c r="O15" s="223"/>
      <c r="P15" s="223"/>
      <c r="Q15" s="224"/>
    </row>
    <row r="16" spans="1:17" ht="28.2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1350</v>
      </c>
      <c r="G16" s="1" t="s">
        <v>1484</v>
      </c>
      <c r="H16" s="1" t="s">
        <v>10</v>
      </c>
      <c r="I16" s="46" t="s">
        <v>2</v>
      </c>
      <c r="J16" s="32" t="s">
        <v>3</v>
      </c>
      <c r="K16" s="33" t="s">
        <v>4</v>
      </c>
      <c r="L16" s="3" t="s">
        <v>16</v>
      </c>
      <c r="M16" s="1" t="s">
        <v>5</v>
      </c>
      <c r="N16" s="1" t="s">
        <v>6</v>
      </c>
      <c r="O16" s="1" t="s">
        <v>7</v>
      </c>
      <c r="P16" s="1" t="s">
        <v>8</v>
      </c>
      <c r="Q16" s="1" t="s">
        <v>9</v>
      </c>
    </row>
    <row r="17" spans="1:17">
      <c r="A17" s="9" t="s">
        <v>1159</v>
      </c>
      <c r="B17" s="17" t="s">
        <v>1160</v>
      </c>
      <c r="C17" s="50" t="s">
        <v>1161</v>
      </c>
      <c r="D17" t="s">
        <v>1493</v>
      </c>
      <c r="F17" s="55" t="s">
        <v>1345</v>
      </c>
      <c r="G17" s="55"/>
      <c r="H17" s="9" t="s">
        <v>820</v>
      </c>
      <c r="I17">
        <v>44</v>
      </c>
      <c r="J17">
        <v>0</v>
      </c>
      <c r="K17" s="34">
        <v>0</v>
      </c>
      <c r="L17">
        <f>+Tabla32391110[[#This Row],[BALANCE INICIAL]]+Tabla32391110[[#This Row],[ENTRADAS]]-Tabla32391110[[#This Row],[SALIDAS]]</f>
        <v>44</v>
      </c>
      <c r="M17" s="2">
        <v>188.56</v>
      </c>
      <c r="N17" s="2">
        <f>+Tabla32391110[[#This Row],[BALANCE INICIAL]]*Tabla32391110[[#This Row],[PRECIO]]</f>
        <v>8296.64</v>
      </c>
      <c r="O17" s="2">
        <f>+Tabla32391110[[#This Row],[ENTRADAS]]*Tabla32391110[[#This Row],[PRECIO]]</f>
        <v>0</v>
      </c>
      <c r="P17" s="2">
        <f>+Tabla32391110[[#This Row],[SALIDAS]]*Tabla32391110[[#This Row],[PRECIO]]</f>
        <v>0</v>
      </c>
      <c r="Q17" s="2">
        <f>+Tabla32391110[[#This Row],[BALANCE INICIAL2]]+Tabla32391110[[#This Row],[ENTRADAS3]]-Tabla32391110[[#This Row],[SALIDAS4]]</f>
        <v>8296.64</v>
      </c>
    </row>
    <row r="18" spans="1:17" ht="15" customHeight="1">
      <c r="A18" s="9" t="s">
        <v>1159</v>
      </c>
      <c r="B18" s="17" t="s">
        <v>1160</v>
      </c>
      <c r="C18" s="50" t="s">
        <v>1161</v>
      </c>
      <c r="D18" t="s">
        <v>1494</v>
      </c>
      <c r="F18" s="55" t="s">
        <v>1345</v>
      </c>
      <c r="G18" s="55"/>
      <c r="H18" s="9" t="s">
        <v>820</v>
      </c>
      <c r="I18">
        <v>36</v>
      </c>
      <c r="J18">
        <v>0</v>
      </c>
      <c r="K18" s="34">
        <v>0</v>
      </c>
      <c r="L18">
        <f>+Tabla32391110[[#This Row],[BALANCE INICIAL]]+Tabla32391110[[#This Row],[ENTRADAS]]-Tabla32391110[[#This Row],[SALIDAS]]</f>
        <v>36</v>
      </c>
      <c r="M18" s="2">
        <v>283.89999999999998</v>
      </c>
      <c r="N18" s="2">
        <f>+Tabla32391110[[#This Row],[BALANCE INICIAL]]*Tabla32391110[[#This Row],[PRECIO]]</f>
        <v>10220.4</v>
      </c>
      <c r="O18" s="2">
        <f>+Tabla32391110[[#This Row],[ENTRADAS]]*Tabla32391110[[#This Row],[PRECIO]]</f>
        <v>0</v>
      </c>
      <c r="P18" s="2">
        <f>+Tabla32391110[[#This Row],[SALIDAS]]*Tabla32391110[[#This Row],[PRECIO]]</f>
        <v>0</v>
      </c>
      <c r="Q18" s="2">
        <f>+Tabla32391110[[#This Row],[BALANCE INICIAL2]]+Tabla32391110[[#This Row],[ENTRADAS3]]-Tabla32391110[[#This Row],[SALIDAS4]]</f>
        <v>10220.4</v>
      </c>
    </row>
    <row r="19" spans="1:17">
      <c r="A19" s="9" t="s">
        <v>1159</v>
      </c>
      <c r="B19" s="17" t="s">
        <v>1160</v>
      </c>
      <c r="C19" s="50" t="s">
        <v>1161</v>
      </c>
      <c r="D19" t="s">
        <v>1495</v>
      </c>
      <c r="F19" s="55" t="s">
        <v>1345</v>
      </c>
      <c r="G19" s="55"/>
      <c r="H19" s="9" t="s">
        <v>820</v>
      </c>
      <c r="I19">
        <v>20</v>
      </c>
      <c r="J19">
        <v>0</v>
      </c>
      <c r="K19" s="34">
        <v>0</v>
      </c>
      <c r="L19">
        <f>+Tabla32391110[[#This Row],[BALANCE INICIAL]]+Tabla32391110[[#This Row],[ENTRADAS]]-Tabla32391110[[#This Row],[SALIDAS]]</f>
        <v>20</v>
      </c>
      <c r="M19" s="2">
        <v>6.3</v>
      </c>
      <c r="N19" s="2">
        <f>+Tabla32391110[[#This Row],[BALANCE INICIAL]]*Tabla32391110[[#This Row],[PRECIO]]</f>
        <v>126</v>
      </c>
      <c r="O19" s="2">
        <f>+Tabla32391110[[#This Row],[ENTRADAS]]*Tabla32391110[[#This Row],[PRECIO]]</f>
        <v>0</v>
      </c>
      <c r="P19" s="2">
        <f>+Tabla32391110[[#This Row],[SALIDAS]]*Tabla32391110[[#This Row],[PRECIO]]</f>
        <v>0</v>
      </c>
      <c r="Q19" s="2">
        <f>+Tabla32391110[[#This Row],[BALANCE INICIAL2]]+Tabla32391110[[#This Row],[ENTRADAS3]]-Tabla32391110[[#This Row],[SALIDAS4]]</f>
        <v>126</v>
      </c>
    </row>
    <row r="20" spans="1:17">
      <c r="A20" s="13" t="s">
        <v>33</v>
      </c>
      <c r="B20" s="17" t="s">
        <v>879</v>
      </c>
      <c r="C20" s="50" t="s">
        <v>106</v>
      </c>
      <c r="D20" t="s">
        <v>643</v>
      </c>
      <c r="F20" s="55" t="s">
        <v>1345</v>
      </c>
      <c r="G20" s="55"/>
      <c r="H20" s="9" t="s">
        <v>870</v>
      </c>
      <c r="I20">
        <v>3</v>
      </c>
      <c r="J20">
        <v>0</v>
      </c>
      <c r="K20" s="34">
        <v>0</v>
      </c>
      <c r="L20">
        <f>+Tabla32391110[[#This Row],[BALANCE INICIAL]]+Tabla32391110[[#This Row],[ENTRADAS]]-Tabla32391110[[#This Row],[SALIDAS]]</f>
        <v>3</v>
      </c>
      <c r="M20" s="2">
        <v>450</v>
      </c>
      <c r="N20" s="2">
        <f>+Tabla32391110[[#This Row],[BALANCE INICIAL]]*Tabla32391110[[#This Row],[PRECIO]]</f>
        <v>1350</v>
      </c>
      <c r="O20" s="2">
        <f>+Tabla32391110[[#This Row],[ENTRADAS]]*Tabla32391110[[#This Row],[PRECIO]]</f>
        <v>0</v>
      </c>
      <c r="P20" s="2">
        <f>+Tabla32391110[[#This Row],[SALIDAS]]*Tabla32391110[[#This Row],[PRECIO]]</f>
        <v>0</v>
      </c>
      <c r="Q20" s="2">
        <f>+Tabla32391110[[#This Row],[BALANCE INICIAL2]]+Tabla32391110[[#This Row],[ENTRADAS3]]-Tabla32391110[[#This Row],[SALIDAS4]]</f>
        <v>1350</v>
      </c>
    </row>
    <row r="21" spans="1:17">
      <c r="A21" s="13" t="s">
        <v>50</v>
      </c>
      <c r="B21" s="17" t="s">
        <v>902</v>
      </c>
      <c r="C21" s="49" t="s">
        <v>99</v>
      </c>
      <c r="D21" t="s">
        <v>1038</v>
      </c>
      <c r="E21" t="s">
        <v>1048</v>
      </c>
      <c r="F21" s="55" t="s">
        <v>1345</v>
      </c>
      <c r="G21" s="55"/>
      <c r="H21" s="9" t="s">
        <v>825</v>
      </c>
      <c r="I21">
        <v>0</v>
      </c>
      <c r="J21">
        <v>0</v>
      </c>
      <c r="K21" s="34">
        <v>0</v>
      </c>
      <c r="L21">
        <f>+Tabla32391110[[#This Row],[BALANCE INICIAL]]+Tabla32391110[[#This Row],[ENTRADAS]]-Tabla32391110[[#This Row],[SALIDAS]]</f>
        <v>0</v>
      </c>
      <c r="M21" s="2">
        <v>2850</v>
      </c>
      <c r="N21" s="2">
        <f>+Tabla32391110[[#This Row],[BALANCE INICIAL]]*Tabla32391110[[#This Row],[PRECIO]]</f>
        <v>0</v>
      </c>
      <c r="O21" s="2">
        <f>+Tabla32391110[[#This Row],[ENTRADAS]]*Tabla32391110[[#This Row],[PRECIO]]</f>
        <v>0</v>
      </c>
      <c r="P21" s="2">
        <f>+Tabla32391110[[#This Row],[SALIDAS]]*Tabla32391110[[#This Row],[PRECIO]]</f>
        <v>0</v>
      </c>
      <c r="Q21" s="2">
        <f>+Tabla32391110[[#This Row],[BALANCE INICIAL2]]+Tabla32391110[[#This Row],[ENTRADAS3]]-Tabla32391110[[#This Row],[SALIDAS4]]</f>
        <v>0</v>
      </c>
    </row>
    <row r="22" spans="1:17">
      <c r="A22" s="9" t="s">
        <v>50</v>
      </c>
      <c r="B22" s="17" t="s">
        <v>902</v>
      </c>
      <c r="C22" s="50" t="s">
        <v>99</v>
      </c>
      <c r="D22" t="s">
        <v>1597</v>
      </c>
      <c r="F22" s="55" t="s">
        <v>1345</v>
      </c>
      <c r="G22" s="55"/>
      <c r="H22" s="9" t="s">
        <v>820</v>
      </c>
      <c r="I22">
        <v>2</v>
      </c>
      <c r="J22">
        <v>0</v>
      </c>
      <c r="K22" s="34">
        <v>0</v>
      </c>
      <c r="L22">
        <f>+Tabla32391110[[#This Row],[BALANCE INICIAL]]+Tabla32391110[[#This Row],[ENTRADAS]]-Tabla32391110[[#This Row],[SALIDAS]]</f>
        <v>2</v>
      </c>
      <c r="M22" s="2">
        <v>650</v>
      </c>
      <c r="N22" s="2">
        <f>+Tabla32391110[[#This Row],[BALANCE INICIAL]]*Tabla32391110[[#This Row],[PRECIO]]</f>
        <v>1300</v>
      </c>
      <c r="O22" s="2">
        <f>+Tabla32391110[[#This Row],[ENTRADAS]]*Tabla32391110[[#This Row],[PRECIO]]</f>
        <v>0</v>
      </c>
      <c r="P22" s="2">
        <f>+Tabla32391110[[#This Row],[SALIDAS]]*Tabla32391110[[#This Row],[PRECIO]]</f>
        <v>0</v>
      </c>
      <c r="Q22" s="2">
        <f>+Tabla32391110[[#This Row],[BALANCE INICIAL2]]+Tabla32391110[[#This Row],[ENTRADAS3]]-Tabla32391110[[#This Row],[SALIDAS4]]</f>
        <v>1300</v>
      </c>
    </row>
    <row r="23" spans="1:17">
      <c r="A23" s="13" t="s">
        <v>50</v>
      </c>
      <c r="B23" s="17" t="s">
        <v>902</v>
      </c>
      <c r="C23" s="49" t="s">
        <v>99</v>
      </c>
      <c r="D23" t="s">
        <v>1039</v>
      </c>
      <c r="E23" t="s">
        <v>1048</v>
      </c>
      <c r="F23" s="55" t="s">
        <v>1345</v>
      </c>
      <c r="G23" s="55"/>
      <c r="H23" s="9" t="s">
        <v>825</v>
      </c>
      <c r="I23">
        <v>4</v>
      </c>
      <c r="J23">
        <v>0</v>
      </c>
      <c r="K23" s="34">
        <v>1</v>
      </c>
      <c r="L23">
        <f>+Tabla32391110[[#This Row],[BALANCE INICIAL]]+Tabla32391110[[#This Row],[ENTRADAS]]-Tabla32391110[[#This Row],[SALIDAS]]</f>
        <v>3</v>
      </c>
      <c r="M23" s="2">
        <v>2900</v>
      </c>
      <c r="N23" s="2">
        <f>+Tabla32391110[[#This Row],[BALANCE INICIAL]]*Tabla32391110[[#This Row],[PRECIO]]</f>
        <v>11600</v>
      </c>
      <c r="O23" s="2">
        <f>+Tabla32391110[[#This Row],[ENTRADAS]]*Tabla32391110[[#This Row],[PRECIO]]</f>
        <v>0</v>
      </c>
      <c r="P23" s="2">
        <f>+Tabla32391110[[#This Row],[SALIDAS]]*Tabla32391110[[#This Row],[PRECIO]]</f>
        <v>2900</v>
      </c>
      <c r="Q23" s="2">
        <f>+Tabla32391110[[#This Row],[BALANCE INICIAL2]]+Tabla32391110[[#This Row],[ENTRADAS3]]-Tabla32391110[[#This Row],[SALIDAS4]]</f>
        <v>8700</v>
      </c>
    </row>
    <row r="24" spans="1:17">
      <c r="A24" s="63" t="s">
        <v>29</v>
      </c>
      <c r="B24" s="40" t="s">
        <v>878</v>
      </c>
      <c r="C24" s="52" t="s">
        <v>102</v>
      </c>
      <c r="D24" t="s">
        <v>1710</v>
      </c>
      <c r="E24" t="s">
        <v>1659</v>
      </c>
      <c r="F24" s="55">
        <v>45551</v>
      </c>
      <c r="G24" s="62" t="s">
        <v>1719</v>
      </c>
      <c r="H24" s="9"/>
      <c r="I24">
        <v>0</v>
      </c>
      <c r="J24">
        <v>25</v>
      </c>
      <c r="K24" s="34">
        <v>1</v>
      </c>
      <c r="L24">
        <f>+Tabla32391110[[#This Row],[BALANCE INICIAL]]+Tabla32391110[[#This Row],[ENTRADAS]]-Tabla32391110[[#This Row],[SALIDAS]]</f>
        <v>24</v>
      </c>
      <c r="M24" s="2">
        <v>1266</v>
      </c>
      <c r="N24" s="2">
        <f>+Tabla32391110[[#This Row],[BALANCE INICIAL]]*Tabla32391110[[#This Row],[PRECIO]]</f>
        <v>0</v>
      </c>
      <c r="O24" s="2">
        <f>+Tabla32391110[[#This Row],[ENTRADAS]]*Tabla32391110[[#This Row],[PRECIO]]</f>
        <v>31650</v>
      </c>
      <c r="P24" s="2">
        <f>+Tabla32391110[[#This Row],[SALIDAS]]*Tabla32391110[[#This Row],[PRECIO]]</f>
        <v>1266</v>
      </c>
      <c r="Q24" s="2">
        <f>+Tabla32391110[[#This Row],[BALANCE INICIAL2]]+Tabla32391110[[#This Row],[ENTRADAS3]]-Tabla32391110[[#This Row],[SALIDAS4]]</f>
        <v>30384</v>
      </c>
    </row>
    <row r="25" spans="1:17">
      <c r="A25" s="63" t="s">
        <v>29</v>
      </c>
      <c r="B25" s="40" t="s">
        <v>878</v>
      </c>
      <c r="C25" s="52" t="s">
        <v>102</v>
      </c>
      <c r="D25" t="s">
        <v>1711</v>
      </c>
      <c r="E25" t="s">
        <v>1659</v>
      </c>
      <c r="F25" s="55">
        <v>45551</v>
      </c>
      <c r="G25" s="62" t="s">
        <v>1719</v>
      </c>
      <c r="H25" s="9"/>
      <c r="I25">
        <v>0</v>
      </c>
      <c r="J25">
        <v>4</v>
      </c>
      <c r="K25" s="34">
        <v>0</v>
      </c>
      <c r="L25">
        <f>+Tabla32391110[[#This Row],[BALANCE INICIAL]]+Tabla32391110[[#This Row],[ENTRADAS]]-Tabla32391110[[#This Row],[SALIDAS]]</f>
        <v>4</v>
      </c>
      <c r="M25" s="2">
        <v>1093</v>
      </c>
      <c r="N25" s="2">
        <f>+Tabla32391110[[#This Row],[BALANCE INICIAL]]*Tabla32391110[[#This Row],[PRECIO]]</f>
        <v>0</v>
      </c>
      <c r="O25" s="2">
        <f>+Tabla32391110[[#This Row],[ENTRADAS]]*Tabla32391110[[#This Row],[PRECIO]]</f>
        <v>4372</v>
      </c>
      <c r="P25" s="2">
        <f>+Tabla32391110[[#This Row],[SALIDAS]]*Tabla32391110[[#This Row],[PRECIO]]</f>
        <v>0</v>
      </c>
      <c r="Q25" s="2">
        <f>+Tabla32391110[[#This Row],[BALANCE INICIAL2]]+Tabla32391110[[#This Row],[ENTRADAS3]]-Tabla32391110[[#This Row],[SALIDAS4]]</f>
        <v>4372</v>
      </c>
    </row>
    <row r="26" spans="1:17">
      <c r="A26" s="9" t="s">
        <v>34</v>
      </c>
      <c r="B26" s="17" t="s">
        <v>877</v>
      </c>
      <c r="C26" s="50" t="s">
        <v>80</v>
      </c>
      <c r="D26" t="s">
        <v>1334</v>
      </c>
      <c r="F26" s="55" t="s">
        <v>1345</v>
      </c>
      <c r="G26" s="55"/>
      <c r="H26" s="9" t="s">
        <v>820</v>
      </c>
      <c r="I26">
        <v>1</v>
      </c>
      <c r="J26">
        <v>0</v>
      </c>
      <c r="K26" s="34">
        <v>0</v>
      </c>
      <c r="L26">
        <f>+Tabla32391110[[#This Row],[BALANCE INICIAL]]+Tabla32391110[[#This Row],[ENTRADAS]]-Tabla32391110[[#This Row],[SALIDAS]]</f>
        <v>1</v>
      </c>
      <c r="M26" s="2">
        <v>259.52999999999997</v>
      </c>
      <c r="N26" s="2">
        <f>+Tabla32391110[[#This Row],[BALANCE INICIAL]]*Tabla32391110[[#This Row],[PRECIO]]</f>
        <v>259.52999999999997</v>
      </c>
      <c r="O26" s="2">
        <f>+Tabla32391110[[#This Row],[ENTRADAS]]*Tabla32391110[[#This Row],[PRECIO]]</f>
        <v>0</v>
      </c>
      <c r="P26" s="2">
        <f>+Tabla32391110[[#This Row],[SALIDAS]]*Tabla32391110[[#This Row],[PRECIO]]</f>
        <v>0</v>
      </c>
      <c r="Q26" s="2">
        <f>+Tabla32391110[[#This Row],[BALANCE INICIAL2]]+Tabla32391110[[#This Row],[ENTRADAS3]]-Tabla32391110[[#This Row],[SALIDAS4]]</f>
        <v>259.52999999999997</v>
      </c>
    </row>
    <row r="27" spans="1:17" ht="13.5" customHeight="1">
      <c r="A27" s="9" t="s">
        <v>1381</v>
      </c>
      <c r="B27" s="47" t="s">
        <v>1382</v>
      </c>
      <c r="C27" s="50" t="s">
        <v>1383</v>
      </c>
      <c r="D27" t="s">
        <v>1634</v>
      </c>
      <c r="E27" t="s">
        <v>1641</v>
      </c>
      <c r="F27" s="55">
        <v>45546</v>
      </c>
      <c r="G27" s="62" t="s">
        <v>1643</v>
      </c>
      <c r="H27" s="9" t="s">
        <v>820</v>
      </c>
      <c r="I27">
        <v>0</v>
      </c>
      <c r="J27">
        <v>15</v>
      </c>
      <c r="K27" s="34">
        <v>4</v>
      </c>
      <c r="L27">
        <f>+Tabla32391110[[#This Row],[BALANCE INICIAL]]+Tabla32391110[[#This Row],[ENTRADAS]]-Tabla32391110[[#This Row],[SALIDAS]]</f>
        <v>11</v>
      </c>
      <c r="M27" s="2">
        <v>289</v>
      </c>
      <c r="N27" s="2">
        <f>+Tabla32391110[[#This Row],[BALANCE INICIAL]]*Tabla32391110[[#This Row],[PRECIO]]</f>
        <v>0</v>
      </c>
      <c r="O27" s="2">
        <f>+Tabla32391110[[#This Row],[ENTRADAS]]*Tabla32391110[[#This Row],[PRECIO]]</f>
        <v>4335</v>
      </c>
      <c r="P27" s="2">
        <f>+Tabla32391110[[#This Row],[SALIDAS]]*Tabla32391110[[#This Row],[PRECIO]]</f>
        <v>1156</v>
      </c>
      <c r="Q27" s="2">
        <f>+Tabla32391110[[#This Row],[BALANCE INICIAL2]]+Tabla32391110[[#This Row],[ENTRADAS3]]-Tabla32391110[[#This Row],[SALIDAS4]]</f>
        <v>3179</v>
      </c>
    </row>
    <row r="28" spans="1:17">
      <c r="A28" s="9" t="s">
        <v>34</v>
      </c>
      <c r="B28" s="17" t="s">
        <v>877</v>
      </c>
      <c r="C28" s="50" t="s">
        <v>80</v>
      </c>
      <c r="D28" t="s">
        <v>1321</v>
      </c>
      <c r="F28" s="55" t="s">
        <v>1345</v>
      </c>
      <c r="G28" s="55"/>
      <c r="H28" s="9" t="s">
        <v>820</v>
      </c>
      <c r="I28">
        <v>14</v>
      </c>
      <c r="J28">
        <v>0</v>
      </c>
      <c r="K28" s="34">
        <v>0</v>
      </c>
      <c r="L28">
        <f>+Tabla32391110[[#This Row],[BALANCE INICIAL]]+Tabla32391110[[#This Row],[ENTRADAS]]-Tabla32391110[[#This Row],[SALIDAS]]</f>
        <v>14</v>
      </c>
      <c r="M28" s="2">
        <v>9.76</v>
      </c>
      <c r="N28" s="2">
        <f>+Tabla32391110[[#This Row],[BALANCE INICIAL]]*Tabla32391110[[#This Row],[PRECIO]]</f>
        <v>136.63999999999999</v>
      </c>
      <c r="O28" s="2">
        <f>+Tabla32391110[[#This Row],[ENTRADAS]]*Tabla32391110[[#This Row],[PRECIO]]</f>
        <v>0</v>
      </c>
      <c r="P28" s="2">
        <f>+Tabla32391110[[#This Row],[SALIDAS]]*Tabla32391110[[#This Row],[PRECIO]]</f>
        <v>0</v>
      </c>
      <c r="Q28" s="2">
        <f>+Tabla32391110[[#This Row],[BALANCE INICIAL2]]+Tabla32391110[[#This Row],[ENTRADAS3]]-Tabla32391110[[#This Row],[SALIDAS4]]</f>
        <v>136.63999999999999</v>
      </c>
    </row>
    <row r="29" spans="1:17">
      <c r="A29" s="9" t="s">
        <v>34</v>
      </c>
      <c r="B29" s="17" t="s">
        <v>877</v>
      </c>
      <c r="C29" s="50" t="s">
        <v>80</v>
      </c>
      <c r="D29" t="s">
        <v>1322</v>
      </c>
      <c r="F29" s="55" t="s">
        <v>1345</v>
      </c>
      <c r="G29" s="55"/>
      <c r="H29" s="9" t="s">
        <v>820</v>
      </c>
      <c r="I29">
        <v>12</v>
      </c>
      <c r="J29">
        <v>0</v>
      </c>
      <c r="K29" s="34">
        <v>0</v>
      </c>
      <c r="L29">
        <f>+Tabla32391110[[#This Row],[BALANCE INICIAL]]+Tabla32391110[[#This Row],[ENTRADAS]]-Tabla32391110[[#This Row],[SALIDAS]]</f>
        <v>12</v>
      </c>
      <c r="M29" s="2">
        <v>13.93</v>
      </c>
      <c r="N29" s="2">
        <f>+Tabla32391110[[#This Row],[BALANCE INICIAL]]*Tabla32391110[[#This Row],[PRECIO]]</f>
        <v>167.16</v>
      </c>
      <c r="O29" s="2">
        <f>+Tabla32391110[[#This Row],[ENTRADAS]]*Tabla32391110[[#This Row],[PRECIO]]</f>
        <v>0</v>
      </c>
      <c r="P29" s="2">
        <f>+Tabla32391110[[#This Row],[SALIDAS]]*Tabla32391110[[#This Row],[PRECIO]]</f>
        <v>0</v>
      </c>
      <c r="Q29" s="2">
        <f>+Tabla32391110[[#This Row],[BALANCE INICIAL2]]+Tabla32391110[[#This Row],[ENTRADAS3]]-Tabla32391110[[#This Row],[SALIDAS4]]</f>
        <v>167.16</v>
      </c>
    </row>
    <row r="30" spans="1:17">
      <c r="A30" s="9" t="s">
        <v>34</v>
      </c>
      <c r="B30" s="17" t="s">
        <v>877</v>
      </c>
      <c r="C30" s="50" t="s">
        <v>80</v>
      </c>
      <c r="D30" t="s">
        <v>1413</v>
      </c>
      <c r="F30" s="55" t="s">
        <v>1345</v>
      </c>
      <c r="G30" s="55"/>
      <c r="H30" s="9" t="s">
        <v>820</v>
      </c>
      <c r="I30">
        <v>13</v>
      </c>
      <c r="J30">
        <v>0</v>
      </c>
      <c r="K30" s="34">
        <v>0</v>
      </c>
      <c r="L30">
        <f>+Tabla32391110[[#This Row],[BALANCE INICIAL]]+Tabla32391110[[#This Row],[ENTRADAS]]-Tabla32391110[[#This Row],[SALIDAS]]</f>
        <v>13</v>
      </c>
      <c r="M30" s="2">
        <v>13.93</v>
      </c>
      <c r="N30" s="2">
        <f>+Tabla32391110[[#This Row],[BALANCE INICIAL]]*Tabla32391110[[#This Row],[PRECIO]]</f>
        <v>181.09</v>
      </c>
      <c r="O30" s="2">
        <f>+Tabla32391110[[#This Row],[ENTRADAS]]*Tabla32391110[[#This Row],[PRECIO]]</f>
        <v>0</v>
      </c>
      <c r="P30" s="2">
        <f>+Tabla32391110[[#This Row],[SALIDAS]]*Tabla32391110[[#This Row],[PRECIO]]</f>
        <v>0</v>
      </c>
      <c r="Q30" s="2">
        <f>+Tabla32391110[[#This Row],[BALANCE INICIAL2]]+Tabla32391110[[#This Row],[ENTRADAS3]]-Tabla32391110[[#This Row],[SALIDAS4]]</f>
        <v>181.09</v>
      </c>
    </row>
    <row r="31" spans="1:17" ht="15" customHeight="1">
      <c r="A31" s="9" t="s">
        <v>26</v>
      </c>
      <c r="B31" s="47" t="s">
        <v>887</v>
      </c>
      <c r="C31" s="50" t="s">
        <v>66</v>
      </c>
      <c r="D31" t="s">
        <v>1323</v>
      </c>
      <c r="F31" s="55" t="s">
        <v>1345</v>
      </c>
      <c r="G31" s="55"/>
      <c r="H31" s="9" t="s">
        <v>820</v>
      </c>
      <c r="I31">
        <v>20</v>
      </c>
      <c r="J31">
        <v>0</v>
      </c>
      <c r="K31" s="34">
        <v>0</v>
      </c>
      <c r="L31">
        <f>+Tabla32391110[[#This Row],[BALANCE INICIAL]]+Tabla32391110[[#This Row],[ENTRADAS]]-Tabla32391110[[#This Row],[SALIDAS]]</f>
        <v>20</v>
      </c>
      <c r="M31" s="2">
        <v>18.54</v>
      </c>
      <c r="N31" s="2">
        <f>+Tabla32391110[[#This Row],[BALANCE INICIAL]]*Tabla32391110[[#This Row],[PRECIO]]</f>
        <v>370.79999999999995</v>
      </c>
      <c r="O31" s="2">
        <f>+Tabla32391110[[#This Row],[ENTRADAS]]*Tabla32391110[[#This Row],[PRECIO]]</f>
        <v>0</v>
      </c>
      <c r="P31" s="2">
        <f>+Tabla32391110[[#This Row],[SALIDAS]]*Tabla32391110[[#This Row],[PRECIO]]</f>
        <v>0</v>
      </c>
      <c r="Q31" s="2">
        <f>+Tabla32391110[[#This Row],[BALANCE INICIAL2]]+Tabla32391110[[#This Row],[ENTRADAS3]]-Tabla32391110[[#This Row],[SALIDAS4]]</f>
        <v>370.79999999999995</v>
      </c>
    </row>
    <row r="32" spans="1:17" ht="15" customHeight="1">
      <c r="A32" s="9" t="s">
        <v>29</v>
      </c>
      <c r="B32" s="47" t="s">
        <v>878</v>
      </c>
      <c r="C32" s="50" t="s">
        <v>102</v>
      </c>
      <c r="D32" t="s">
        <v>1324</v>
      </c>
      <c r="E32" t="s">
        <v>1054</v>
      </c>
      <c r="F32" s="55" t="s">
        <v>1345</v>
      </c>
      <c r="G32" s="55"/>
      <c r="H32" s="9" t="s">
        <v>1409</v>
      </c>
      <c r="I32">
        <v>0</v>
      </c>
      <c r="J32">
        <v>0</v>
      </c>
      <c r="K32" s="34">
        <v>0</v>
      </c>
      <c r="L32">
        <f>+Tabla32391110[[#This Row],[BALANCE INICIAL]]+Tabla32391110[[#This Row],[ENTRADAS]]-Tabla32391110[[#This Row],[SALIDAS]]</f>
        <v>0</v>
      </c>
      <c r="M32" s="2">
        <v>115</v>
      </c>
      <c r="N32" s="2">
        <f>+Tabla32391110[[#This Row],[BALANCE INICIAL]]*Tabla32391110[[#This Row],[PRECIO]]</f>
        <v>0</v>
      </c>
      <c r="O32" s="2">
        <f>+Tabla32391110[[#This Row],[ENTRADAS]]*Tabla32391110[[#This Row],[PRECIO]]</f>
        <v>0</v>
      </c>
      <c r="P32" s="2">
        <f>+Tabla32391110[[#This Row],[SALIDAS]]*Tabla32391110[[#This Row],[PRECIO]]</f>
        <v>0</v>
      </c>
      <c r="Q32" s="2">
        <f>+Tabla32391110[[#This Row],[BALANCE INICIAL2]]+Tabla32391110[[#This Row],[ENTRADAS3]]-Tabla32391110[[#This Row],[SALIDAS4]]</f>
        <v>0</v>
      </c>
    </row>
    <row r="33" spans="1:17" ht="15" customHeight="1">
      <c r="A33" s="9" t="s">
        <v>29</v>
      </c>
      <c r="B33" s="47" t="s">
        <v>878</v>
      </c>
      <c r="C33" s="50" t="s">
        <v>102</v>
      </c>
      <c r="D33" t="s">
        <v>1650</v>
      </c>
      <c r="E33" t="s">
        <v>1653</v>
      </c>
      <c r="F33" s="55">
        <v>45551</v>
      </c>
      <c r="G33" s="62" t="s">
        <v>1652</v>
      </c>
      <c r="H33" s="9" t="s">
        <v>1409</v>
      </c>
      <c r="I33">
        <v>0</v>
      </c>
      <c r="J33">
        <v>1000</v>
      </c>
      <c r="K33" s="34">
        <v>481</v>
      </c>
      <c r="L33">
        <f>+Tabla32391110[[#This Row],[BALANCE INICIAL]]+Tabla32391110[[#This Row],[ENTRADAS]]-Tabla32391110[[#This Row],[SALIDAS]]</f>
        <v>519</v>
      </c>
      <c r="M33" s="2">
        <v>164.7</v>
      </c>
      <c r="N33" s="2">
        <f>+Tabla32391110[[#This Row],[BALANCE INICIAL]]*Tabla32391110[[#This Row],[PRECIO]]</f>
        <v>0</v>
      </c>
      <c r="O33" s="2">
        <f>+Tabla32391110[[#This Row],[ENTRADAS]]*Tabla32391110[[#This Row],[PRECIO]]</f>
        <v>164700</v>
      </c>
      <c r="P33" s="2">
        <f>+Tabla32391110[[#This Row],[SALIDAS]]*Tabla32391110[[#This Row],[PRECIO]]</f>
        <v>79220.7</v>
      </c>
      <c r="Q33" s="2">
        <f>+Tabla32391110[[#This Row],[BALANCE INICIAL2]]+Tabla32391110[[#This Row],[ENTRADAS3]]-Tabla32391110[[#This Row],[SALIDAS4]]</f>
        <v>85479.3</v>
      </c>
    </row>
    <row r="34" spans="1:17" ht="15" customHeight="1">
      <c r="A34" s="9" t="s">
        <v>24</v>
      </c>
      <c r="B34" s="17" t="s">
        <v>875</v>
      </c>
      <c r="C34" s="50" t="s">
        <v>64</v>
      </c>
      <c r="D34" t="s">
        <v>1737</v>
      </c>
      <c r="F34" s="55"/>
      <c r="G34" s="55"/>
      <c r="H34" s="9" t="s">
        <v>1403</v>
      </c>
      <c r="I34">
        <v>1</v>
      </c>
      <c r="J34">
        <v>0</v>
      </c>
      <c r="K34" s="34">
        <v>0</v>
      </c>
      <c r="L34">
        <f>+Tabla32391110[[#This Row],[BALANCE INICIAL]]+Tabla32391110[[#This Row],[ENTRADAS]]-Tabla32391110[[#This Row],[SALIDAS]]</f>
        <v>1</v>
      </c>
      <c r="M34" s="2">
        <v>20</v>
      </c>
      <c r="N34" s="2">
        <f>+Tabla32391110[[#This Row],[BALANCE INICIAL]]*Tabla32391110[[#This Row],[PRECIO]]</f>
        <v>20</v>
      </c>
      <c r="O34" s="2">
        <f>+Tabla32391110[[#This Row],[ENTRADAS]]*Tabla32391110[[#This Row],[PRECIO]]</f>
        <v>0</v>
      </c>
      <c r="P34" s="2">
        <f>+Tabla32391110[[#This Row],[SALIDAS]]*Tabla32391110[[#This Row],[PRECIO]]</f>
        <v>0</v>
      </c>
      <c r="Q34" s="2">
        <f>+Tabla32391110[[#This Row],[BALANCE INICIAL2]]+Tabla32391110[[#This Row],[ENTRADAS3]]-Tabla32391110[[#This Row],[SALIDAS4]]</f>
        <v>20</v>
      </c>
    </row>
    <row r="35" spans="1:17" ht="15" customHeight="1">
      <c r="A35" s="9" t="s">
        <v>999</v>
      </c>
      <c r="B35" s="17" t="s">
        <v>875</v>
      </c>
      <c r="C35" s="50" t="s">
        <v>1000</v>
      </c>
      <c r="D35" t="s">
        <v>996</v>
      </c>
      <c r="E35" t="s">
        <v>998</v>
      </c>
      <c r="F35" s="55" t="s">
        <v>1345</v>
      </c>
      <c r="G35" s="55"/>
      <c r="H35" s="9" t="s">
        <v>1411</v>
      </c>
      <c r="I35">
        <v>0</v>
      </c>
      <c r="J35">
        <v>0</v>
      </c>
      <c r="K35" s="34">
        <v>0</v>
      </c>
      <c r="L35">
        <f>+Tabla32391110[[#This Row],[BALANCE INICIAL]]+Tabla32391110[[#This Row],[ENTRADAS]]-Tabla32391110[[#This Row],[SALIDAS]]</f>
        <v>0</v>
      </c>
      <c r="M35" s="2">
        <v>233</v>
      </c>
      <c r="N35" s="2">
        <f>+Tabla32391110[[#This Row],[BALANCE INICIAL]]*Tabla32391110[[#This Row],[PRECIO]]</f>
        <v>0</v>
      </c>
      <c r="O35" s="2">
        <f>+Tabla32391110[[#This Row],[ENTRADAS]]*Tabla32391110[[#This Row],[PRECIO]]</f>
        <v>0</v>
      </c>
      <c r="P35" s="2">
        <f>+Tabla32391110[[#This Row],[SALIDAS]]*Tabla32391110[[#This Row],[PRECIO]]</f>
        <v>0</v>
      </c>
      <c r="Q35" s="2">
        <f>+Tabla32391110[[#This Row],[BALANCE INICIAL2]]+Tabla32391110[[#This Row],[ENTRADAS3]]-Tabla32391110[[#This Row],[SALIDAS4]]</f>
        <v>0</v>
      </c>
    </row>
    <row r="36" spans="1:17" ht="15" customHeight="1">
      <c r="A36" s="9" t="s">
        <v>999</v>
      </c>
      <c r="B36" s="17" t="s">
        <v>875</v>
      </c>
      <c r="C36" s="50" t="s">
        <v>1000</v>
      </c>
      <c r="D36" t="s">
        <v>1325</v>
      </c>
      <c r="F36" s="55" t="s">
        <v>1345</v>
      </c>
      <c r="G36" s="55"/>
      <c r="H36" s="9" t="s">
        <v>1403</v>
      </c>
      <c r="I36">
        <v>18</v>
      </c>
      <c r="J36">
        <v>0</v>
      </c>
      <c r="K36" s="34">
        <v>0</v>
      </c>
      <c r="L36">
        <f>+Tabla32391110[[#This Row],[BALANCE INICIAL]]+Tabla32391110[[#This Row],[ENTRADAS]]-Tabla32391110[[#This Row],[SALIDAS]]</f>
        <v>18</v>
      </c>
      <c r="M36" s="2">
        <v>150</v>
      </c>
      <c r="N36" s="2">
        <f>+Tabla32391110[[#This Row],[BALANCE INICIAL]]*Tabla32391110[[#This Row],[PRECIO]]</f>
        <v>2700</v>
      </c>
      <c r="O36" s="2">
        <f>+Tabla32391110[[#This Row],[ENTRADAS]]*Tabla32391110[[#This Row],[PRECIO]]</f>
        <v>0</v>
      </c>
      <c r="P36" s="2">
        <f>+Tabla32391110[[#This Row],[SALIDAS]]*Tabla32391110[[#This Row],[PRECIO]]</f>
        <v>0</v>
      </c>
      <c r="Q36" s="2">
        <f>+Tabla32391110[[#This Row],[BALANCE INICIAL2]]+Tabla32391110[[#This Row],[ENTRADAS3]]-Tabla32391110[[#This Row],[SALIDAS4]]</f>
        <v>2700</v>
      </c>
    </row>
    <row r="37" spans="1:17" ht="15" customHeight="1">
      <c r="A37" s="9" t="s">
        <v>999</v>
      </c>
      <c r="B37" s="17" t="s">
        <v>875</v>
      </c>
      <c r="C37" s="50" t="s">
        <v>1000</v>
      </c>
      <c r="D37" t="s">
        <v>1326</v>
      </c>
      <c r="F37" s="55" t="s">
        <v>1345</v>
      </c>
      <c r="G37" s="55"/>
      <c r="H37" s="9" t="s">
        <v>1411</v>
      </c>
      <c r="I37">
        <v>4000</v>
      </c>
      <c r="J37">
        <v>0</v>
      </c>
      <c r="K37" s="34">
        <v>0</v>
      </c>
      <c r="L37">
        <f>+Tabla32391110[[#This Row],[BALANCE INICIAL]]+Tabla32391110[[#This Row],[ENTRADAS]]-Tabla32391110[[#This Row],[SALIDAS]]</f>
        <v>4000</v>
      </c>
      <c r="M37" s="2">
        <v>8.2799999999999994</v>
      </c>
      <c r="N37" s="2">
        <f>+Tabla32391110[[#This Row],[BALANCE INICIAL]]*Tabla32391110[[#This Row],[PRECIO]]</f>
        <v>33120</v>
      </c>
      <c r="O37" s="2">
        <f>+Tabla32391110[[#This Row],[ENTRADAS]]*Tabla32391110[[#This Row],[PRECIO]]</f>
        <v>0</v>
      </c>
      <c r="P37" s="2">
        <f>+Tabla32391110[[#This Row],[SALIDAS]]*Tabla32391110[[#This Row],[PRECIO]]</f>
        <v>0</v>
      </c>
      <c r="Q37" s="2">
        <f>+Tabla32391110[[#This Row],[BALANCE INICIAL2]]+Tabla32391110[[#This Row],[ENTRADAS3]]-Tabla32391110[[#This Row],[SALIDAS4]]</f>
        <v>33120</v>
      </c>
    </row>
    <row r="38" spans="1:17" ht="15" customHeight="1">
      <c r="A38" s="9" t="s">
        <v>29</v>
      </c>
      <c r="B38" s="47" t="s">
        <v>878</v>
      </c>
      <c r="C38" s="50" t="s">
        <v>102</v>
      </c>
      <c r="D38" t="s">
        <v>1779</v>
      </c>
      <c r="F38" s="55" t="s">
        <v>1345</v>
      </c>
      <c r="G38" s="55"/>
      <c r="H38" s="9" t="s">
        <v>865</v>
      </c>
      <c r="I38">
        <v>1</v>
      </c>
      <c r="J38">
        <v>0</v>
      </c>
      <c r="K38" s="34">
        <v>0</v>
      </c>
      <c r="L38">
        <f>+Tabla32391110[[#This Row],[BALANCE INICIAL]]+Tabla32391110[[#This Row],[ENTRADAS]]-Tabla32391110[[#This Row],[SALIDAS]]</f>
        <v>1</v>
      </c>
      <c r="M38" s="2">
        <v>174</v>
      </c>
      <c r="N38" s="2">
        <f>+Tabla32391110[[#This Row],[BALANCE INICIAL]]*Tabla32391110[[#This Row],[PRECIO]]</f>
        <v>174</v>
      </c>
      <c r="O38" s="2">
        <f>+Tabla32391110[[#This Row],[ENTRADAS]]*Tabla32391110[[#This Row],[PRECIO]]</f>
        <v>0</v>
      </c>
      <c r="P38" s="2">
        <f>+Tabla32391110[[#This Row],[SALIDAS]]*Tabla32391110[[#This Row],[PRECIO]]</f>
        <v>0</v>
      </c>
      <c r="Q38" s="2">
        <f>+Tabla32391110[[#This Row],[BALANCE INICIAL2]]+Tabla32391110[[#This Row],[ENTRADAS3]]-Tabla32391110[[#This Row],[SALIDAS4]]</f>
        <v>174</v>
      </c>
    </row>
    <row r="39" spans="1:17" ht="15" customHeight="1">
      <c r="A39" s="63" t="s">
        <v>29</v>
      </c>
      <c r="B39" s="40" t="s">
        <v>878</v>
      </c>
      <c r="C39" s="52" t="s">
        <v>102</v>
      </c>
      <c r="D39" t="s">
        <v>1720</v>
      </c>
      <c r="E39" t="s">
        <v>1659</v>
      </c>
      <c r="F39" s="55">
        <v>45551</v>
      </c>
      <c r="G39" s="62" t="s">
        <v>1719</v>
      </c>
      <c r="H39" s="9"/>
      <c r="I39">
        <v>0</v>
      </c>
      <c r="J39">
        <v>3</v>
      </c>
      <c r="K39" s="34">
        <v>0</v>
      </c>
      <c r="L39">
        <f>+Tabla32391110[[#This Row],[BALANCE INICIAL]]+Tabla32391110[[#This Row],[ENTRADAS]]-Tabla32391110[[#This Row],[SALIDAS]]</f>
        <v>3</v>
      </c>
      <c r="M39" s="2">
        <v>79</v>
      </c>
      <c r="N39" s="2">
        <f>+Tabla32391110[[#This Row],[BALANCE INICIAL]]*Tabla32391110[[#This Row],[PRECIO]]</f>
        <v>0</v>
      </c>
      <c r="O39" s="2">
        <f>+Tabla32391110[[#This Row],[ENTRADAS]]*Tabla32391110[[#This Row],[PRECIO]]</f>
        <v>237</v>
      </c>
      <c r="P39" s="2">
        <f>+Tabla32391110[[#This Row],[SALIDAS]]*Tabla32391110[[#This Row],[PRECIO]]</f>
        <v>0</v>
      </c>
      <c r="Q39" s="2">
        <f>+Tabla32391110[[#This Row],[BALANCE INICIAL2]]+Tabla32391110[[#This Row],[ENTRADAS3]]-Tabla32391110[[#This Row],[SALIDAS4]]</f>
        <v>237</v>
      </c>
    </row>
    <row r="40" spans="1:17" ht="15" customHeight="1">
      <c r="A40" s="35" t="s">
        <v>43</v>
      </c>
      <c r="B40" s="17" t="s">
        <v>954</v>
      </c>
      <c r="C40" s="51" t="s">
        <v>89</v>
      </c>
      <c r="D40" t="s">
        <v>1405</v>
      </c>
      <c r="F40" s="55" t="s">
        <v>1345</v>
      </c>
      <c r="G40" s="55"/>
      <c r="H40" s="9" t="s">
        <v>825</v>
      </c>
      <c r="I40">
        <v>5</v>
      </c>
      <c r="J40">
        <v>0</v>
      </c>
      <c r="K40" s="34">
        <v>4</v>
      </c>
      <c r="L40">
        <f>+Tabla32391110[[#This Row],[BALANCE INICIAL]]+Tabla32391110[[#This Row],[ENTRADAS]]-Tabla32391110[[#This Row],[SALIDAS]]</f>
        <v>1</v>
      </c>
      <c r="M40" s="2">
        <v>335</v>
      </c>
      <c r="N40" s="2">
        <f>+Tabla32391110[[#This Row],[BALANCE INICIAL]]*Tabla32391110[[#This Row],[PRECIO]]</f>
        <v>1675</v>
      </c>
      <c r="O40" s="2">
        <f>+Tabla32391110[[#This Row],[ENTRADAS]]*Tabla32391110[[#This Row],[PRECIO]]</f>
        <v>0</v>
      </c>
      <c r="P40" s="2">
        <f>+Tabla32391110[[#This Row],[SALIDAS]]*Tabla32391110[[#This Row],[PRECIO]]</f>
        <v>1340</v>
      </c>
      <c r="Q40" s="2">
        <f>+Tabla32391110[[#This Row],[BALANCE INICIAL2]]+Tabla32391110[[#This Row],[ENTRADAS3]]-Tabla32391110[[#This Row],[SALIDAS4]]</f>
        <v>335</v>
      </c>
    </row>
    <row r="41" spans="1:17" ht="15" customHeight="1">
      <c r="A41" s="39" t="s">
        <v>28</v>
      </c>
      <c r="B41" s="40" t="s">
        <v>884</v>
      </c>
      <c r="C41" s="52" t="s">
        <v>74</v>
      </c>
      <c r="D41" t="s">
        <v>1081</v>
      </c>
      <c r="E41" t="s">
        <v>1060</v>
      </c>
      <c r="F41" s="55" t="s">
        <v>1345</v>
      </c>
      <c r="G41" s="55"/>
      <c r="H41" s="9" t="s">
        <v>839</v>
      </c>
      <c r="I41">
        <v>0</v>
      </c>
      <c r="J41">
        <v>0</v>
      </c>
      <c r="K41" s="34">
        <v>0</v>
      </c>
      <c r="L41">
        <f>+Tabla32391110[[#This Row],[BALANCE INICIAL]]+Tabla32391110[[#This Row],[ENTRADAS]]-Tabla32391110[[#This Row],[SALIDAS]]</f>
        <v>0</v>
      </c>
      <c r="M41" s="2">
        <v>325</v>
      </c>
      <c r="N41" s="2">
        <f>+Tabla32391110[[#This Row],[BALANCE INICIAL]]*Tabla32391110[[#This Row],[PRECIO]]</f>
        <v>0</v>
      </c>
      <c r="O41" s="2">
        <f>+Tabla32391110[[#This Row],[ENTRADAS]]*Tabla32391110[[#This Row],[PRECIO]]</f>
        <v>0</v>
      </c>
      <c r="P41" s="2">
        <f>+Tabla32391110[[#This Row],[SALIDAS]]*Tabla32391110[[#This Row],[PRECIO]]</f>
        <v>0</v>
      </c>
      <c r="Q41" s="2">
        <f>+Tabla32391110[[#This Row],[BALANCE INICIAL2]]+Tabla32391110[[#This Row],[ENTRADAS3]]-Tabla32391110[[#This Row],[SALIDAS4]]</f>
        <v>0</v>
      </c>
    </row>
    <row r="42" spans="1:17" ht="15" customHeight="1">
      <c r="A42" s="63" t="s">
        <v>29</v>
      </c>
      <c r="B42" s="40" t="s">
        <v>878</v>
      </c>
      <c r="C42" s="52" t="s">
        <v>102</v>
      </c>
      <c r="D42" t="s">
        <v>1661</v>
      </c>
      <c r="E42" t="s">
        <v>1659</v>
      </c>
      <c r="F42" s="55">
        <v>45551</v>
      </c>
      <c r="G42" s="62" t="s">
        <v>1719</v>
      </c>
      <c r="H42" s="9"/>
      <c r="I42">
        <v>0</v>
      </c>
      <c r="J42">
        <v>30</v>
      </c>
      <c r="K42" s="34">
        <v>0</v>
      </c>
      <c r="L42">
        <f>+Tabla32391110[[#This Row],[BALANCE INICIAL]]+Tabla32391110[[#This Row],[ENTRADAS]]-Tabla32391110[[#This Row],[SALIDAS]]</f>
        <v>30</v>
      </c>
      <c r="M42" s="2">
        <v>338</v>
      </c>
      <c r="N42" s="2">
        <f>+Tabla32391110[[#This Row],[BALANCE INICIAL]]*Tabla32391110[[#This Row],[PRECIO]]</f>
        <v>0</v>
      </c>
      <c r="O42" s="2">
        <f>+Tabla32391110[[#This Row],[ENTRADAS]]*Tabla32391110[[#This Row],[PRECIO]]</f>
        <v>10140</v>
      </c>
      <c r="P42" s="2">
        <f>+Tabla32391110[[#This Row],[SALIDAS]]*Tabla32391110[[#This Row],[PRECIO]]</f>
        <v>0</v>
      </c>
      <c r="Q42" s="2">
        <f>+Tabla32391110[[#This Row],[BALANCE INICIAL2]]+Tabla32391110[[#This Row],[ENTRADAS3]]-Tabla32391110[[#This Row],[SALIDAS4]]</f>
        <v>10140</v>
      </c>
    </row>
    <row r="43" spans="1:17" ht="15" customHeight="1">
      <c r="A43" s="9" t="s">
        <v>1159</v>
      </c>
      <c r="B43" s="17" t="s">
        <v>1160</v>
      </c>
      <c r="C43" s="50" t="s">
        <v>1161</v>
      </c>
      <c r="D43" t="s">
        <v>1329</v>
      </c>
      <c r="F43" s="55" t="s">
        <v>1345</v>
      </c>
      <c r="G43" s="55"/>
      <c r="H43" s="9" t="s">
        <v>820</v>
      </c>
      <c r="I43">
        <v>1</v>
      </c>
      <c r="J43">
        <v>0</v>
      </c>
      <c r="K43" s="34">
        <v>0</v>
      </c>
      <c r="L43">
        <f>+Tabla32391110[[#This Row],[BALANCE INICIAL]]+Tabla32391110[[#This Row],[ENTRADAS]]-Tabla32391110[[#This Row],[SALIDAS]]</f>
        <v>1</v>
      </c>
      <c r="M43" s="2">
        <v>618.30999999999995</v>
      </c>
      <c r="N43" s="2">
        <f>+Tabla32391110[[#This Row],[BALANCE INICIAL]]*Tabla32391110[[#This Row],[PRECIO]]</f>
        <v>618.30999999999995</v>
      </c>
      <c r="O43" s="2">
        <f>+Tabla32391110[[#This Row],[ENTRADAS]]*Tabla32391110[[#This Row],[PRECIO]]</f>
        <v>0</v>
      </c>
      <c r="P43" s="2">
        <f>+Tabla32391110[[#This Row],[SALIDAS]]*Tabla32391110[[#This Row],[PRECIO]]</f>
        <v>0</v>
      </c>
      <c r="Q43" s="2">
        <f>+Tabla32391110[[#This Row],[BALANCE INICIAL2]]+Tabla32391110[[#This Row],[ENTRADAS3]]-Tabla32391110[[#This Row],[SALIDAS4]]</f>
        <v>618.30999999999995</v>
      </c>
    </row>
    <row r="44" spans="1:17" ht="15" customHeight="1">
      <c r="A44" s="9" t="s">
        <v>1159</v>
      </c>
      <c r="B44" s="17" t="s">
        <v>1160</v>
      </c>
      <c r="C44" s="50" t="s">
        <v>1161</v>
      </c>
      <c r="D44" t="s">
        <v>1328</v>
      </c>
      <c r="F44" s="55" t="s">
        <v>1345</v>
      </c>
      <c r="G44" s="55"/>
      <c r="H44" s="9" t="s">
        <v>820</v>
      </c>
      <c r="I44">
        <v>2</v>
      </c>
      <c r="J44">
        <v>0</v>
      </c>
      <c r="K44" s="34">
        <v>0</v>
      </c>
      <c r="L44">
        <f>+Tabla32391110[[#This Row],[BALANCE INICIAL]]+Tabla32391110[[#This Row],[ENTRADAS]]-Tabla32391110[[#This Row],[SALIDAS]]</f>
        <v>2</v>
      </c>
      <c r="M44" s="2">
        <v>466.44</v>
      </c>
      <c r="N44" s="2">
        <f>+Tabla32391110[[#This Row],[BALANCE INICIAL]]*Tabla32391110[[#This Row],[PRECIO]]</f>
        <v>932.88</v>
      </c>
      <c r="O44" s="2">
        <f>+Tabla32391110[[#This Row],[ENTRADAS]]*Tabla32391110[[#This Row],[PRECIO]]</f>
        <v>0</v>
      </c>
      <c r="P44" s="2">
        <f>+Tabla32391110[[#This Row],[SALIDAS]]*Tabla32391110[[#This Row],[PRECIO]]</f>
        <v>0</v>
      </c>
      <c r="Q44" s="2">
        <f>+Tabla32391110[[#This Row],[BALANCE INICIAL2]]+Tabla32391110[[#This Row],[ENTRADAS3]]-Tabla32391110[[#This Row],[SALIDAS4]]</f>
        <v>932.88</v>
      </c>
    </row>
    <row r="45" spans="1:17" ht="15" customHeight="1">
      <c r="A45" s="13" t="s">
        <v>33</v>
      </c>
      <c r="B45" s="17" t="s">
        <v>879</v>
      </c>
      <c r="C45" s="50" t="s">
        <v>106</v>
      </c>
      <c r="D45" t="s">
        <v>1046</v>
      </c>
      <c r="E45" t="s">
        <v>1048</v>
      </c>
      <c r="F45" s="55" t="s">
        <v>1345</v>
      </c>
      <c r="G45" s="55"/>
      <c r="H45" s="9" t="s">
        <v>825</v>
      </c>
      <c r="I45">
        <v>1</v>
      </c>
      <c r="J45">
        <v>0</v>
      </c>
      <c r="K45" s="34">
        <v>0</v>
      </c>
      <c r="L45">
        <f>+Tabla32391110[[#This Row],[BALANCE INICIAL]]+Tabla32391110[[#This Row],[ENTRADAS]]-Tabla32391110[[#This Row],[SALIDAS]]</f>
        <v>1</v>
      </c>
      <c r="M45" s="2">
        <v>1400</v>
      </c>
      <c r="N45" s="2">
        <f>+Tabla32391110[[#This Row],[BALANCE INICIAL]]*Tabla32391110[[#This Row],[PRECIO]]</f>
        <v>1400</v>
      </c>
      <c r="O45" s="2">
        <f>+Tabla32391110[[#This Row],[ENTRADAS]]*Tabla32391110[[#This Row],[PRECIO]]</f>
        <v>0</v>
      </c>
      <c r="P45" s="2">
        <f>+Tabla32391110[[#This Row],[SALIDAS]]*Tabla32391110[[#This Row],[PRECIO]]</f>
        <v>0</v>
      </c>
      <c r="Q45" s="2">
        <f>+Tabla32391110[[#This Row],[BALANCE INICIAL2]]+Tabla32391110[[#This Row],[ENTRADAS3]]-Tabla32391110[[#This Row],[SALIDAS4]]</f>
        <v>1400</v>
      </c>
    </row>
    <row r="46" spans="1:17" ht="15" customHeight="1">
      <c r="A46" s="9" t="s">
        <v>29</v>
      </c>
      <c r="B46" s="47" t="s">
        <v>878</v>
      </c>
      <c r="C46" s="50" t="s">
        <v>102</v>
      </c>
      <c r="D46" t="s">
        <v>487</v>
      </c>
      <c r="F46" s="55" t="s">
        <v>1345</v>
      </c>
      <c r="G46" s="55"/>
      <c r="H46" s="9" t="s">
        <v>865</v>
      </c>
      <c r="I46">
        <v>1</v>
      </c>
      <c r="J46">
        <v>0</v>
      </c>
      <c r="K46" s="34">
        <v>0</v>
      </c>
      <c r="L46">
        <f>+Tabla32391110[[#This Row],[BALANCE INICIAL]]+Tabla32391110[[#This Row],[ENTRADAS]]-Tabla32391110[[#This Row],[SALIDAS]]</f>
        <v>1</v>
      </c>
      <c r="M46" s="2">
        <v>103.95</v>
      </c>
      <c r="N46" s="2">
        <f>+Tabla32391110[[#This Row],[BALANCE INICIAL]]*Tabla32391110[[#This Row],[PRECIO]]</f>
        <v>103.95</v>
      </c>
      <c r="O46" s="2">
        <f>+Tabla32391110[[#This Row],[ENTRADAS]]*Tabla32391110[[#This Row],[PRECIO]]</f>
        <v>0</v>
      </c>
      <c r="P46" s="2">
        <f>+Tabla32391110[[#This Row],[SALIDAS]]*Tabla32391110[[#This Row],[PRECIO]]</f>
        <v>0</v>
      </c>
      <c r="Q46" s="2">
        <f>+Tabla32391110[[#This Row],[BALANCE INICIAL2]]+Tabla32391110[[#This Row],[ENTRADAS3]]-Tabla32391110[[#This Row],[SALIDAS4]]</f>
        <v>103.95</v>
      </c>
    </row>
    <row r="47" spans="1:17" ht="15" customHeight="1">
      <c r="A47" s="63" t="s">
        <v>29</v>
      </c>
      <c r="B47" s="40" t="s">
        <v>878</v>
      </c>
      <c r="C47" s="52" t="s">
        <v>102</v>
      </c>
      <c r="D47" t="s">
        <v>1662</v>
      </c>
      <c r="E47" t="s">
        <v>1659</v>
      </c>
      <c r="F47" s="55">
        <v>45551</v>
      </c>
      <c r="G47" s="62" t="s">
        <v>1719</v>
      </c>
      <c r="H47" s="9"/>
      <c r="I47">
        <v>0</v>
      </c>
      <c r="J47">
        <v>2</v>
      </c>
      <c r="K47" s="34">
        <v>0</v>
      </c>
      <c r="L47">
        <f>+Tabla32391110[[#This Row],[BALANCE INICIAL]]+Tabla32391110[[#This Row],[ENTRADAS]]-Tabla32391110[[#This Row],[SALIDAS]]</f>
        <v>2</v>
      </c>
      <c r="M47" s="2">
        <v>694</v>
      </c>
      <c r="N47" s="2">
        <f>+Tabla32391110[[#This Row],[BALANCE INICIAL]]*Tabla32391110[[#This Row],[PRECIO]]</f>
        <v>0</v>
      </c>
      <c r="O47" s="2">
        <f>+Tabla32391110[[#This Row],[ENTRADAS]]*Tabla32391110[[#This Row],[PRECIO]]</f>
        <v>1388</v>
      </c>
      <c r="P47" s="2">
        <f>+Tabla32391110[[#This Row],[SALIDAS]]*Tabla32391110[[#This Row],[PRECIO]]</f>
        <v>0</v>
      </c>
      <c r="Q47" s="2">
        <f>+Tabla32391110[[#This Row],[BALANCE INICIAL2]]+Tabla32391110[[#This Row],[ENTRADAS3]]-Tabla32391110[[#This Row],[SALIDAS4]]</f>
        <v>1388</v>
      </c>
    </row>
    <row r="48" spans="1:17" ht="15" customHeight="1">
      <c r="A48" s="13" t="s">
        <v>43</v>
      </c>
      <c r="B48" s="17" t="s">
        <v>954</v>
      </c>
      <c r="C48" s="49" t="s">
        <v>89</v>
      </c>
      <c r="D48" t="s">
        <v>1022</v>
      </c>
      <c r="E48" t="s">
        <v>1020</v>
      </c>
      <c r="F48" s="55" t="s">
        <v>1345</v>
      </c>
      <c r="G48" s="55"/>
      <c r="H48" s="9" t="s">
        <v>820</v>
      </c>
      <c r="I48">
        <v>26</v>
      </c>
      <c r="J48">
        <v>0</v>
      </c>
      <c r="K48" s="34">
        <v>0</v>
      </c>
      <c r="L48">
        <f>+Tabla32391110[[#This Row],[BALANCE INICIAL]]+Tabla32391110[[#This Row],[ENTRADAS]]-Tabla32391110[[#This Row],[SALIDAS]]</f>
        <v>26</v>
      </c>
      <c r="M48" s="2">
        <v>110</v>
      </c>
      <c r="N48" s="2">
        <f>+Tabla32391110[[#This Row],[BALANCE INICIAL]]*Tabla32391110[[#This Row],[PRECIO]]</f>
        <v>2860</v>
      </c>
      <c r="O48" s="2">
        <f>+Tabla32391110[[#This Row],[ENTRADAS]]*Tabla32391110[[#This Row],[PRECIO]]</f>
        <v>0</v>
      </c>
      <c r="P48" s="2">
        <f>+Tabla32391110[[#This Row],[SALIDAS]]*Tabla32391110[[#This Row],[PRECIO]]</f>
        <v>0</v>
      </c>
      <c r="Q48" s="2">
        <f>+Tabla32391110[[#This Row],[BALANCE INICIAL2]]+Tabla32391110[[#This Row],[ENTRADAS3]]-Tabla32391110[[#This Row],[SALIDAS4]]</f>
        <v>2860</v>
      </c>
    </row>
    <row r="49" spans="1:17" ht="15" customHeight="1">
      <c r="A49" s="9" t="s">
        <v>31</v>
      </c>
      <c r="B49" s="47" t="s">
        <v>897</v>
      </c>
      <c r="C49" s="50" t="s">
        <v>69</v>
      </c>
      <c r="D49" t="s">
        <v>123</v>
      </c>
      <c r="F49" s="55" t="s">
        <v>1345</v>
      </c>
      <c r="G49" s="55"/>
      <c r="H49" s="9" t="s">
        <v>825</v>
      </c>
      <c r="I49">
        <v>57</v>
      </c>
      <c r="J49">
        <v>0</v>
      </c>
      <c r="K49" s="34">
        <v>0</v>
      </c>
      <c r="L49">
        <f>+Tabla32391110[[#This Row],[BALANCE INICIAL]]+Tabla32391110[[#This Row],[ENTRADAS]]-Tabla32391110[[#This Row],[SALIDAS]]</f>
        <v>57</v>
      </c>
      <c r="M49" s="2">
        <v>125</v>
      </c>
      <c r="N49" s="2">
        <f>+Tabla32391110[[#This Row],[BALANCE INICIAL]]*Tabla32391110[[#This Row],[PRECIO]]</f>
        <v>7125</v>
      </c>
      <c r="O49" s="2">
        <f>+Tabla32391110[[#This Row],[ENTRADAS]]*Tabla32391110[[#This Row],[PRECIO]]</f>
        <v>0</v>
      </c>
      <c r="P49" s="2">
        <f>+Tabla32391110[[#This Row],[SALIDAS]]*Tabla32391110[[#This Row],[PRECIO]]</f>
        <v>0</v>
      </c>
      <c r="Q49" s="2">
        <f>+Tabla32391110[[#This Row],[BALANCE INICIAL2]]+Tabla32391110[[#This Row],[ENTRADAS3]]-Tabla32391110[[#This Row],[SALIDAS4]]</f>
        <v>7125</v>
      </c>
    </row>
    <row r="50" spans="1:17" ht="15" customHeight="1">
      <c r="A50" s="9" t="s">
        <v>59</v>
      </c>
      <c r="B50" s="17" t="s">
        <v>880</v>
      </c>
      <c r="C50" s="50" t="s">
        <v>107</v>
      </c>
      <c r="D50" t="s">
        <v>1633</v>
      </c>
      <c r="F50" s="55" t="s">
        <v>1345</v>
      </c>
      <c r="G50" s="55"/>
      <c r="H50" s="9" t="s">
        <v>820</v>
      </c>
      <c r="I50">
        <v>4</v>
      </c>
      <c r="J50">
        <v>0</v>
      </c>
      <c r="K50" s="34">
        <v>1</v>
      </c>
      <c r="L50">
        <f>+Tabla32391110[[#This Row],[BALANCE INICIAL]]+Tabla32391110[[#This Row],[ENTRADAS]]-Tabla32391110[[#This Row],[SALIDAS]]</f>
        <v>3</v>
      </c>
      <c r="M50" s="2">
        <v>325</v>
      </c>
      <c r="N50" s="2">
        <f>+Tabla32391110[[#This Row],[BALANCE INICIAL]]*Tabla32391110[[#This Row],[PRECIO]]</f>
        <v>1300</v>
      </c>
      <c r="O50" s="2">
        <f>+Tabla32391110[[#This Row],[ENTRADAS]]*Tabla32391110[[#This Row],[PRECIO]]</f>
        <v>0</v>
      </c>
      <c r="P50" s="2">
        <f>+Tabla32391110[[#This Row],[SALIDAS]]*Tabla32391110[[#This Row],[PRECIO]]</f>
        <v>325</v>
      </c>
      <c r="Q50" s="2">
        <f>+Tabla32391110[[#This Row],[BALANCE INICIAL2]]+Tabla32391110[[#This Row],[ENTRADAS3]]-Tabla32391110[[#This Row],[SALIDAS4]]</f>
        <v>975</v>
      </c>
    </row>
    <row r="51" spans="1:17" ht="15" customHeight="1">
      <c r="A51" s="13" t="s">
        <v>26</v>
      </c>
      <c r="B51" s="17" t="s">
        <v>887</v>
      </c>
      <c r="C51" s="49" t="s">
        <v>70</v>
      </c>
      <c r="D51" t="s">
        <v>1027</v>
      </c>
      <c r="E51" t="s">
        <v>1028</v>
      </c>
      <c r="F51" s="55" t="s">
        <v>1345</v>
      </c>
      <c r="G51" s="55"/>
      <c r="H51" s="9" t="s">
        <v>820</v>
      </c>
      <c r="I51">
        <v>0</v>
      </c>
      <c r="J51">
        <v>0</v>
      </c>
      <c r="K51" s="34">
        <v>0</v>
      </c>
      <c r="L51">
        <f>+Tabla32391110[[#This Row],[BALANCE INICIAL]]+Tabla32391110[[#This Row],[ENTRADAS]]-Tabla32391110[[#This Row],[SALIDAS]]</f>
        <v>0</v>
      </c>
      <c r="M51" s="2">
        <v>6000</v>
      </c>
      <c r="N51" s="2">
        <f>+Tabla32391110[[#This Row],[BALANCE INICIAL]]*Tabla32391110[[#This Row],[PRECIO]]</f>
        <v>0</v>
      </c>
      <c r="O51" s="2">
        <f>+Tabla32391110[[#This Row],[ENTRADAS]]*Tabla32391110[[#This Row],[PRECIO]]</f>
        <v>0</v>
      </c>
      <c r="P51" s="2">
        <f>+Tabla32391110[[#This Row],[SALIDAS]]*Tabla32391110[[#This Row],[PRECIO]]</f>
        <v>0</v>
      </c>
      <c r="Q51" s="2">
        <f>+Tabla32391110[[#This Row],[BALANCE INICIAL2]]+Tabla32391110[[#This Row],[ENTRADAS3]]-Tabla32391110[[#This Row],[SALIDAS4]]</f>
        <v>0</v>
      </c>
    </row>
    <row r="52" spans="1:17" ht="15" customHeight="1">
      <c r="A52" s="35" t="s">
        <v>27</v>
      </c>
      <c r="B52" s="17" t="s">
        <v>889</v>
      </c>
      <c r="C52" s="51" t="s">
        <v>1139</v>
      </c>
      <c r="D52" t="s">
        <v>1319</v>
      </c>
      <c r="F52" s="55" t="s">
        <v>1345</v>
      </c>
      <c r="G52" s="55"/>
      <c r="H52" s="9" t="s">
        <v>820</v>
      </c>
      <c r="I52">
        <v>100</v>
      </c>
      <c r="J52">
        <v>0</v>
      </c>
      <c r="K52" s="34">
        <v>0</v>
      </c>
      <c r="L52">
        <f>+Tabla32391110[[#This Row],[BALANCE INICIAL]]+Tabla32391110[[#This Row],[ENTRADAS]]-Tabla32391110[[#This Row],[SALIDAS]]</f>
        <v>100</v>
      </c>
      <c r="M52" s="2">
        <v>50.4</v>
      </c>
      <c r="N52" s="2">
        <f>+Tabla32391110[[#This Row],[BALANCE INICIAL]]*Tabla32391110[[#This Row],[PRECIO]]</f>
        <v>5040</v>
      </c>
      <c r="O52" s="2">
        <f>+Tabla32391110[[#This Row],[ENTRADAS]]*Tabla32391110[[#This Row],[PRECIO]]</f>
        <v>0</v>
      </c>
      <c r="P52" s="2">
        <f>+Tabla32391110[[#This Row],[SALIDAS]]*Tabla32391110[[#This Row],[PRECIO]]</f>
        <v>0</v>
      </c>
      <c r="Q52" s="2">
        <f>+Tabla32391110[[#This Row],[BALANCE INICIAL2]]+Tabla32391110[[#This Row],[ENTRADAS3]]-Tabla32391110[[#This Row],[SALIDAS4]]</f>
        <v>5040</v>
      </c>
    </row>
    <row r="53" spans="1:17" ht="15" customHeight="1">
      <c r="A53" s="63" t="s">
        <v>29</v>
      </c>
      <c r="B53" s="40" t="s">
        <v>878</v>
      </c>
      <c r="C53" s="52" t="s">
        <v>102</v>
      </c>
      <c r="D53" t="s">
        <v>1663</v>
      </c>
      <c r="E53" t="s">
        <v>1659</v>
      </c>
      <c r="F53" s="55">
        <v>45551</v>
      </c>
      <c r="G53" s="62" t="s">
        <v>1719</v>
      </c>
      <c r="H53" s="9"/>
      <c r="I53">
        <v>0</v>
      </c>
      <c r="J53">
        <v>6</v>
      </c>
      <c r="K53" s="34">
        <v>0</v>
      </c>
      <c r="L53">
        <f>+Tabla32391110[[#This Row],[BALANCE INICIAL]]+Tabla32391110[[#This Row],[ENTRADAS]]-Tabla32391110[[#This Row],[SALIDAS]]</f>
        <v>6</v>
      </c>
      <c r="M53" s="2">
        <v>144</v>
      </c>
      <c r="N53" s="2">
        <f>+Tabla32391110[[#This Row],[BALANCE INICIAL]]*Tabla32391110[[#This Row],[PRECIO]]</f>
        <v>0</v>
      </c>
      <c r="O53" s="2">
        <f>+Tabla32391110[[#This Row],[ENTRADAS]]*Tabla32391110[[#This Row],[PRECIO]]</f>
        <v>864</v>
      </c>
      <c r="P53" s="2">
        <f>+Tabla32391110[[#This Row],[SALIDAS]]*Tabla32391110[[#This Row],[PRECIO]]</f>
        <v>0</v>
      </c>
      <c r="Q53" s="2">
        <f>+Tabla32391110[[#This Row],[BALANCE INICIAL2]]+Tabla32391110[[#This Row],[ENTRADAS3]]-Tabla32391110[[#This Row],[SALIDAS4]]</f>
        <v>864</v>
      </c>
    </row>
    <row r="54" spans="1:17" ht="15" customHeight="1">
      <c r="A54" s="9" t="s">
        <v>1424</v>
      </c>
      <c r="B54" s="47" t="s">
        <v>1425</v>
      </c>
      <c r="C54" s="50" t="s">
        <v>1426</v>
      </c>
      <c r="D54" t="s">
        <v>1316</v>
      </c>
      <c r="F54" s="55" t="s">
        <v>1345</v>
      </c>
      <c r="G54" s="55"/>
      <c r="H54" s="9" t="s">
        <v>820</v>
      </c>
      <c r="I54">
        <v>15</v>
      </c>
      <c r="J54">
        <v>0</v>
      </c>
      <c r="K54" s="34">
        <v>0</v>
      </c>
      <c r="L54">
        <f>+Tabla32391110[[#This Row],[BALANCE INICIAL]]+Tabla32391110[[#This Row],[ENTRADAS]]-Tabla32391110[[#This Row],[SALIDAS]]</f>
        <v>15</v>
      </c>
      <c r="M54" s="2">
        <v>250</v>
      </c>
      <c r="N54" s="2">
        <f>+Tabla32391110[[#This Row],[BALANCE INICIAL]]*Tabla32391110[[#This Row],[PRECIO]]</f>
        <v>3750</v>
      </c>
      <c r="O54" s="2">
        <f>+Tabla32391110[[#This Row],[ENTRADAS]]*Tabla32391110[[#This Row],[PRECIO]]</f>
        <v>0</v>
      </c>
      <c r="P54" s="2">
        <f>+Tabla32391110[[#This Row],[SALIDAS]]*Tabla32391110[[#This Row],[PRECIO]]</f>
        <v>0</v>
      </c>
      <c r="Q54" s="2">
        <f>+Tabla32391110[[#This Row],[BALANCE INICIAL2]]+Tabla32391110[[#This Row],[ENTRADAS3]]-Tabla32391110[[#This Row],[SALIDAS4]]</f>
        <v>3750</v>
      </c>
    </row>
    <row r="55" spans="1:17" ht="15" customHeight="1">
      <c r="A55" s="35" t="s">
        <v>27</v>
      </c>
      <c r="B55" s="17" t="s">
        <v>889</v>
      </c>
      <c r="C55" s="51" t="s">
        <v>1139</v>
      </c>
      <c r="D55" t="s">
        <v>1320</v>
      </c>
      <c r="F55" s="55" t="s">
        <v>1345</v>
      </c>
      <c r="G55" s="55"/>
      <c r="H55" s="9" t="s">
        <v>820</v>
      </c>
      <c r="I55">
        <v>300</v>
      </c>
      <c r="J55">
        <v>0</v>
      </c>
      <c r="K55" s="34">
        <v>0</v>
      </c>
      <c r="L55">
        <f>+Tabla32391110[[#This Row],[BALANCE INICIAL]]+Tabla32391110[[#This Row],[ENTRADAS]]-Tabla32391110[[#This Row],[SALIDAS]]</f>
        <v>300</v>
      </c>
      <c r="M55" s="2">
        <v>91</v>
      </c>
      <c r="N55" s="2">
        <f>+Tabla32391110[[#This Row],[BALANCE INICIAL]]*Tabla32391110[[#This Row],[PRECIO]]</f>
        <v>27300</v>
      </c>
      <c r="O55" s="2">
        <f>+Tabla32391110[[#This Row],[ENTRADAS]]*Tabla32391110[[#This Row],[PRECIO]]</f>
        <v>0</v>
      </c>
      <c r="P55" s="2">
        <f>+Tabla32391110[[#This Row],[SALIDAS]]*Tabla32391110[[#This Row],[PRECIO]]</f>
        <v>0</v>
      </c>
      <c r="Q55" s="2">
        <f>+Tabla32391110[[#This Row],[BALANCE INICIAL2]]+Tabla32391110[[#This Row],[ENTRADAS3]]-Tabla32391110[[#This Row],[SALIDAS4]]</f>
        <v>27300</v>
      </c>
    </row>
    <row r="56" spans="1:17" ht="15" customHeight="1">
      <c r="A56" s="9" t="s">
        <v>59</v>
      </c>
      <c r="B56" s="17" t="s">
        <v>880</v>
      </c>
      <c r="C56" s="50" t="s">
        <v>107</v>
      </c>
      <c r="D56" t="s">
        <v>645</v>
      </c>
      <c r="F56" s="55" t="s">
        <v>1345</v>
      </c>
      <c r="G56" s="55"/>
      <c r="H56" s="9" t="s">
        <v>820</v>
      </c>
      <c r="I56">
        <v>3</v>
      </c>
      <c r="J56">
        <v>0</v>
      </c>
      <c r="K56" s="34">
        <v>0</v>
      </c>
      <c r="L56">
        <f>+Tabla32391110[[#This Row],[BALANCE INICIAL]]+Tabla32391110[[#This Row],[ENTRADAS]]-Tabla32391110[[#This Row],[SALIDAS]]</f>
        <v>3</v>
      </c>
      <c r="M56" s="2">
        <v>850</v>
      </c>
      <c r="N56" s="2">
        <f>+Tabla32391110[[#This Row],[BALANCE INICIAL]]*Tabla32391110[[#This Row],[PRECIO]]</f>
        <v>2550</v>
      </c>
      <c r="O56" s="2">
        <f>+Tabla32391110[[#This Row],[ENTRADAS]]*Tabla32391110[[#This Row],[PRECIO]]</f>
        <v>0</v>
      </c>
      <c r="P56" s="2">
        <f>+Tabla32391110[[#This Row],[SALIDAS]]*Tabla32391110[[#This Row],[PRECIO]]</f>
        <v>0</v>
      </c>
      <c r="Q56" s="2">
        <f>+Tabla32391110[[#This Row],[BALANCE INICIAL2]]+Tabla32391110[[#This Row],[ENTRADAS3]]-Tabla32391110[[#This Row],[SALIDAS4]]</f>
        <v>2550</v>
      </c>
    </row>
    <row r="57" spans="1:17" ht="15" customHeight="1">
      <c r="A57" s="9" t="s">
        <v>1159</v>
      </c>
      <c r="B57" s="17" t="s">
        <v>1160</v>
      </c>
      <c r="C57" s="50" t="s">
        <v>1161</v>
      </c>
      <c r="D57" t="s">
        <v>1317</v>
      </c>
      <c r="F57" s="55" t="s">
        <v>1345</v>
      </c>
      <c r="G57" s="55"/>
      <c r="H57" s="9" t="s">
        <v>820</v>
      </c>
      <c r="I57">
        <v>1</v>
      </c>
      <c r="J57">
        <v>0</v>
      </c>
      <c r="K57" s="34">
        <v>0</v>
      </c>
      <c r="L57">
        <f>+Tabla32391110[[#This Row],[BALANCE INICIAL]]+Tabla32391110[[#This Row],[ENTRADAS]]-Tabla32391110[[#This Row],[SALIDAS]]</f>
        <v>1</v>
      </c>
      <c r="M57" s="2">
        <v>86.74</v>
      </c>
      <c r="N57" s="2">
        <f>+Tabla32391110[[#This Row],[BALANCE INICIAL]]*Tabla32391110[[#This Row],[PRECIO]]</f>
        <v>86.74</v>
      </c>
      <c r="O57" s="2">
        <f>+Tabla32391110[[#This Row],[ENTRADAS]]*Tabla32391110[[#This Row],[PRECIO]]</f>
        <v>0</v>
      </c>
      <c r="P57" s="2">
        <f>+Tabla32391110[[#This Row],[SALIDAS]]*Tabla32391110[[#This Row],[PRECIO]]</f>
        <v>0</v>
      </c>
      <c r="Q57" s="2">
        <f>+Tabla32391110[[#This Row],[BALANCE INICIAL2]]+Tabla32391110[[#This Row],[ENTRADAS3]]-Tabla32391110[[#This Row],[SALIDAS4]]</f>
        <v>86.74</v>
      </c>
    </row>
    <row r="58" spans="1:17" ht="15" customHeight="1">
      <c r="A58" s="39" t="s">
        <v>28</v>
      </c>
      <c r="B58" s="40" t="s">
        <v>884</v>
      </c>
      <c r="C58" s="52" t="s">
        <v>74</v>
      </c>
      <c r="D58" t="s">
        <v>1632</v>
      </c>
      <c r="F58" s="55" t="s">
        <v>1345</v>
      </c>
      <c r="G58" s="55"/>
      <c r="H58" s="9" t="s">
        <v>820</v>
      </c>
      <c r="I58">
        <v>7</v>
      </c>
      <c r="J58">
        <v>0</v>
      </c>
      <c r="K58" s="34">
        <v>1</v>
      </c>
      <c r="L58">
        <f>+Tabla32391110[[#This Row],[BALANCE INICIAL]]+Tabla32391110[[#This Row],[ENTRADAS]]-Tabla32391110[[#This Row],[SALIDAS]]</f>
        <v>6</v>
      </c>
      <c r="M58" s="2">
        <v>524.13</v>
      </c>
      <c r="N58" s="2">
        <f>+Tabla32391110[[#This Row],[BALANCE INICIAL]]*Tabla32391110[[#This Row],[PRECIO]]</f>
        <v>3668.91</v>
      </c>
      <c r="O58" s="2">
        <f>+Tabla32391110[[#This Row],[ENTRADAS]]*Tabla32391110[[#This Row],[PRECIO]]</f>
        <v>0</v>
      </c>
      <c r="P58" s="2">
        <f>+Tabla32391110[[#This Row],[SALIDAS]]*Tabla32391110[[#This Row],[PRECIO]]</f>
        <v>524.13</v>
      </c>
      <c r="Q58" s="2">
        <f>+Tabla32391110[[#This Row],[BALANCE INICIAL2]]+Tabla32391110[[#This Row],[ENTRADAS3]]-Tabla32391110[[#This Row],[SALIDAS4]]</f>
        <v>3144.7799999999997</v>
      </c>
    </row>
    <row r="59" spans="1:17" ht="15" customHeight="1">
      <c r="A59" s="39" t="s">
        <v>28</v>
      </c>
      <c r="B59" s="40" t="s">
        <v>884</v>
      </c>
      <c r="C59" s="52" t="s">
        <v>74</v>
      </c>
      <c r="D59" t="s">
        <v>1318</v>
      </c>
      <c r="F59" s="55" t="s">
        <v>1345</v>
      </c>
      <c r="G59" s="55"/>
      <c r="H59" s="9" t="s">
        <v>820</v>
      </c>
      <c r="I59">
        <v>0</v>
      </c>
      <c r="J59">
        <v>0</v>
      </c>
      <c r="K59" s="34">
        <v>0</v>
      </c>
      <c r="L59">
        <f>+Tabla32391110[[#This Row],[BALANCE INICIAL]]+Tabla32391110[[#This Row],[ENTRADAS]]-Tabla32391110[[#This Row],[SALIDAS]]</f>
        <v>0</v>
      </c>
      <c r="M59" s="2">
        <v>244</v>
      </c>
      <c r="N59" s="2">
        <f>+Tabla32391110[[#This Row],[BALANCE INICIAL]]*Tabla32391110[[#This Row],[PRECIO]]</f>
        <v>0</v>
      </c>
      <c r="O59" s="2">
        <f>+Tabla32391110[[#This Row],[ENTRADAS]]*Tabla32391110[[#This Row],[PRECIO]]</f>
        <v>0</v>
      </c>
      <c r="P59" s="2">
        <f>+Tabla32391110[[#This Row],[SALIDAS]]*Tabla32391110[[#This Row],[PRECIO]]</f>
        <v>0</v>
      </c>
      <c r="Q59" s="2">
        <f>+Tabla32391110[[#This Row],[BALANCE INICIAL2]]+Tabla32391110[[#This Row],[ENTRADAS3]]-Tabla32391110[[#This Row],[SALIDAS4]]</f>
        <v>0</v>
      </c>
    </row>
    <row r="60" spans="1:17" ht="15" customHeight="1">
      <c r="A60" s="13" t="s">
        <v>1542</v>
      </c>
      <c r="B60" s="17" t="s">
        <v>1543</v>
      </c>
      <c r="C60" s="49" t="s">
        <v>1544</v>
      </c>
      <c r="D60" t="s">
        <v>1539</v>
      </c>
      <c r="E60" t="s">
        <v>1540</v>
      </c>
      <c r="F60" s="55">
        <v>45524</v>
      </c>
      <c r="G60" s="62" t="s">
        <v>1541</v>
      </c>
      <c r="H60" s="9" t="s">
        <v>820</v>
      </c>
      <c r="I60">
        <v>0</v>
      </c>
      <c r="J60">
        <v>0</v>
      </c>
      <c r="K60" s="34">
        <v>0</v>
      </c>
      <c r="L60">
        <f>+Tabla32391110[[#This Row],[BALANCE INICIAL]]+Tabla32391110[[#This Row],[ENTRADAS]]-Tabla32391110[[#This Row],[SALIDAS]]</f>
        <v>0</v>
      </c>
      <c r="M60" s="2">
        <v>185000</v>
      </c>
      <c r="N60" s="2">
        <f>+Tabla32391110[[#This Row],[BALANCE INICIAL]]*Tabla32391110[[#This Row],[PRECIO]]</f>
        <v>0</v>
      </c>
      <c r="O60" s="2">
        <f>+Tabla32391110[[#This Row],[ENTRADAS]]*Tabla32391110[[#This Row],[PRECIO]]</f>
        <v>0</v>
      </c>
      <c r="P60" s="2">
        <f>+Tabla32391110[[#This Row],[SALIDAS]]*Tabla32391110[[#This Row],[PRECIO]]</f>
        <v>0</v>
      </c>
      <c r="Q60" s="2">
        <f>+Tabla32391110[[#This Row],[BALANCE INICIAL2]]+Tabla32391110[[#This Row],[ENTRADAS3]]-Tabla32391110[[#This Row],[SALIDAS4]]</f>
        <v>0</v>
      </c>
    </row>
    <row r="61" spans="1:17" ht="15" customHeight="1">
      <c r="A61" s="63" t="s">
        <v>29</v>
      </c>
      <c r="B61" s="40" t="s">
        <v>878</v>
      </c>
      <c r="C61" s="52" t="s">
        <v>102</v>
      </c>
      <c r="D61" t="s">
        <v>1664</v>
      </c>
      <c r="E61" t="s">
        <v>1659</v>
      </c>
      <c r="F61" s="55">
        <v>45551</v>
      </c>
      <c r="G61" s="62" t="s">
        <v>1719</v>
      </c>
      <c r="H61" s="9"/>
      <c r="I61">
        <v>0</v>
      </c>
      <c r="J61">
        <v>3</v>
      </c>
      <c r="K61" s="34">
        <v>0</v>
      </c>
      <c r="L61">
        <f>+Tabla32391110[[#This Row],[BALANCE INICIAL]]+Tabla32391110[[#This Row],[ENTRADAS]]-Tabla32391110[[#This Row],[SALIDAS]]</f>
        <v>3</v>
      </c>
      <c r="M61" s="2">
        <v>263</v>
      </c>
      <c r="N61" s="2">
        <f>+Tabla32391110[[#This Row],[BALANCE INICIAL]]*Tabla32391110[[#This Row],[PRECIO]]</f>
        <v>0</v>
      </c>
      <c r="O61" s="2">
        <f>+Tabla32391110[[#This Row],[ENTRADAS]]*Tabla32391110[[#This Row],[PRECIO]]</f>
        <v>789</v>
      </c>
      <c r="P61" s="2">
        <f>+Tabla32391110[[#This Row],[SALIDAS]]*Tabla32391110[[#This Row],[PRECIO]]</f>
        <v>0</v>
      </c>
      <c r="Q61" s="2">
        <f>+Tabla32391110[[#This Row],[BALANCE INICIAL2]]+Tabla32391110[[#This Row],[ENTRADAS3]]-Tabla32391110[[#This Row],[SALIDAS4]]</f>
        <v>789</v>
      </c>
    </row>
    <row r="62" spans="1:17" ht="15" customHeight="1">
      <c r="A62" s="63" t="s">
        <v>29</v>
      </c>
      <c r="B62" s="40" t="s">
        <v>878</v>
      </c>
      <c r="C62" s="52" t="s">
        <v>102</v>
      </c>
      <c r="D62" t="s">
        <v>1665</v>
      </c>
      <c r="E62" t="s">
        <v>1659</v>
      </c>
      <c r="F62" s="55">
        <v>45551</v>
      </c>
      <c r="G62" s="62" t="s">
        <v>1719</v>
      </c>
      <c r="H62" s="9"/>
      <c r="I62">
        <v>0</v>
      </c>
      <c r="J62">
        <v>1</v>
      </c>
      <c r="K62" s="34">
        <v>0</v>
      </c>
      <c r="L62">
        <f>+Tabla32391110[[#This Row],[BALANCE INICIAL]]+Tabla32391110[[#This Row],[ENTRADAS]]-Tabla32391110[[#This Row],[SALIDAS]]</f>
        <v>1</v>
      </c>
      <c r="M62" s="2">
        <v>375</v>
      </c>
      <c r="N62" s="2">
        <f>+Tabla32391110[[#This Row],[BALANCE INICIAL]]*Tabla32391110[[#This Row],[PRECIO]]</f>
        <v>0</v>
      </c>
      <c r="O62" s="2">
        <f>+Tabla32391110[[#This Row],[ENTRADAS]]*Tabla32391110[[#This Row],[PRECIO]]</f>
        <v>375</v>
      </c>
      <c r="P62" s="2">
        <f>+Tabla32391110[[#This Row],[SALIDAS]]*Tabla32391110[[#This Row],[PRECIO]]</f>
        <v>0</v>
      </c>
      <c r="Q62" s="2">
        <f>+Tabla32391110[[#This Row],[BALANCE INICIAL2]]+Tabla32391110[[#This Row],[ENTRADAS3]]-Tabla32391110[[#This Row],[SALIDAS4]]</f>
        <v>375</v>
      </c>
    </row>
    <row r="63" spans="1:17" ht="15" customHeight="1">
      <c r="A63" s="63" t="s">
        <v>29</v>
      </c>
      <c r="B63" s="40" t="s">
        <v>878</v>
      </c>
      <c r="C63" s="52" t="s">
        <v>102</v>
      </c>
      <c r="D63" t="s">
        <v>1666</v>
      </c>
      <c r="E63" t="s">
        <v>1659</v>
      </c>
      <c r="F63" s="55">
        <v>45551</v>
      </c>
      <c r="G63" s="62" t="s">
        <v>1719</v>
      </c>
      <c r="H63" s="9"/>
      <c r="I63">
        <v>0</v>
      </c>
      <c r="J63">
        <v>25</v>
      </c>
      <c r="K63" s="34">
        <v>0</v>
      </c>
      <c r="L63">
        <f>+Tabla32391110[[#This Row],[BALANCE INICIAL]]+Tabla32391110[[#This Row],[ENTRADAS]]-Tabla32391110[[#This Row],[SALIDAS]]</f>
        <v>25</v>
      </c>
      <c r="M63" s="2">
        <v>43</v>
      </c>
      <c r="N63" s="2">
        <f>+Tabla32391110[[#This Row],[BALANCE INICIAL]]*Tabla32391110[[#This Row],[PRECIO]]</f>
        <v>0</v>
      </c>
      <c r="O63" s="2">
        <f>+Tabla32391110[[#This Row],[ENTRADAS]]*Tabla32391110[[#This Row],[PRECIO]]</f>
        <v>1075</v>
      </c>
      <c r="P63" s="2">
        <f>+Tabla32391110[[#This Row],[SALIDAS]]*Tabla32391110[[#This Row],[PRECIO]]</f>
        <v>0</v>
      </c>
      <c r="Q63" s="2">
        <f>+Tabla32391110[[#This Row],[BALANCE INICIAL2]]+Tabla32391110[[#This Row],[ENTRADAS3]]-Tabla32391110[[#This Row],[SALIDAS4]]</f>
        <v>1075</v>
      </c>
    </row>
    <row r="64" spans="1:17" ht="15" customHeight="1">
      <c r="A64" s="13" t="s">
        <v>34</v>
      </c>
      <c r="B64" s="17" t="s">
        <v>877</v>
      </c>
      <c r="C64" s="49" t="s">
        <v>80</v>
      </c>
      <c r="D64" t="s">
        <v>1053</v>
      </c>
      <c r="F64" s="55" t="s">
        <v>1345</v>
      </c>
      <c r="G64" s="55"/>
      <c r="H64" s="9" t="s">
        <v>820</v>
      </c>
      <c r="I64">
        <v>5</v>
      </c>
      <c r="J64">
        <v>0</v>
      </c>
      <c r="K64" s="34">
        <v>5</v>
      </c>
      <c r="L64">
        <f>+Tabla32391110[[#This Row],[BALANCE INICIAL]]+Tabla32391110[[#This Row],[ENTRADAS]]-Tabla32391110[[#This Row],[SALIDAS]]</f>
        <v>0</v>
      </c>
      <c r="M64" s="2">
        <v>1</v>
      </c>
      <c r="N64" s="2">
        <f>+Tabla32391110[[#This Row],[BALANCE INICIAL]]*Tabla32391110[[#This Row],[PRECIO]]</f>
        <v>5</v>
      </c>
      <c r="O64" s="2">
        <f>+Tabla32391110[[#This Row],[ENTRADAS]]*Tabla32391110[[#This Row],[PRECIO]]</f>
        <v>0</v>
      </c>
      <c r="P64" s="2">
        <f>+Tabla32391110[[#This Row],[SALIDAS]]*Tabla32391110[[#This Row],[PRECIO]]</f>
        <v>5</v>
      </c>
      <c r="Q64" s="2">
        <f>+Tabla32391110[[#This Row],[BALANCE INICIAL2]]+Tabla32391110[[#This Row],[ENTRADAS3]]-Tabla32391110[[#This Row],[SALIDAS4]]</f>
        <v>0</v>
      </c>
    </row>
    <row r="65" spans="1:17" ht="15" customHeight="1">
      <c r="A65" s="63" t="s">
        <v>29</v>
      </c>
      <c r="B65" s="40" t="s">
        <v>878</v>
      </c>
      <c r="C65" s="52" t="s">
        <v>102</v>
      </c>
      <c r="D65" t="s">
        <v>1667</v>
      </c>
      <c r="E65" t="s">
        <v>1659</v>
      </c>
      <c r="F65" s="55">
        <v>45551</v>
      </c>
      <c r="G65" s="62" t="s">
        <v>1719</v>
      </c>
      <c r="H65" s="9"/>
      <c r="I65">
        <v>0</v>
      </c>
      <c r="J65">
        <v>15</v>
      </c>
      <c r="K65" s="34">
        <v>0</v>
      </c>
      <c r="L65">
        <f>+Tabla32391110[[#This Row],[BALANCE INICIAL]]+Tabla32391110[[#This Row],[ENTRADAS]]-Tabla32391110[[#This Row],[SALIDAS]]</f>
        <v>15</v>
      </c>
      <c r="M65" s="2">
        <v>113</v>
      </c>
      <c r="N65" s="2">
        <f>+Tabla32391110[[#This Row],[BALANCE INICIAL]]*Tabla32391110[[#This Row],[PRECIO]]</f>
        <v>0</v>
      </c>
      <c r="O65" s="2">
        <f>+Tabla32391110[[#This Row],[ENTRADAS]]*Tabla32391110[[#This Row],[PRECIO]]</f>
        <v>1695</v>
      </c>
      <c r="P65" s="2">
        <f>+Tabla32391110[[#This Row],[SALIDAS]]*Tabla32391110[[#This Row],[PRECIO]]</f>
        <v>0</v>
      </c>
      <c r="Q65" s="2">
        <f>+Tabla32391110[[#This Row],[BALANCE INICIAL2]]+Tabla32391110[[#This Row],[ENTRADAS3]]-Tabla32391110[[#This Row],[SALIDAS4]]</f>
        <v>1695</v>
      </c>
    </row>
    <row r="66" spans="1:17" ht="15" customHeight="1">
      <c r="A66" s="9" t="s">
        <v>29</v>
      </c>
      <c r="B66" s="47" t="s">
        <v>878</v>
      </c>
      <c r="C66" s="50" t="s">
        <v>102</v>
      </c>
      <c r="D66" t="s">
        <v>128</v>
      </c>
      <c r="F66" s="55" t="s">
        <v>1345</v>
      </c>
      <c r="G66" s="55"/>
      <c r="H66" s="9" t="s">
        <v>827</v>
      </c>
      <c r="I66">
        <v>76</v>
      </c>
      <c r="J66">
        <v>0</v>
      </c>
      <c r="K66" s="34">
        <v>45</v>
      </c>
      <c r="L66">
        <f>+Tabla32391110[[#This Row],[BALANCE INICIAL]]+Tabla32391110[[#This Row],[ENTRADAS]]-Tabla32391110[[#This Row],[SALIDAS]]</f>
        <v>31</v>
      </c>
      <c r="M66" s="2">
        <v>125</v>
      </c>
      <c r="N66" s="2">
        <f>+Tabla32391110[[#This Row],[BALANCE INICIAL]]*Tabla32391110[[#This Row],[PRECIO]]</f>
        <v>9500</v>
      </c>
      <c r="O66" s="2">
        <f>+Tabla32391110[[#This Row],[ENTRADAS]]*Tabla32391110[[#This Row],[PRECIO]]</f>
        <v>0</v>
      </c>
      <c r="P66" s="2">
        <f>+Tabla32391110[[#This Row],[SALIDAS]]*Tabla32391110[[#This Row],[PRECIO]]</f>
        <v>5625</v>
      </c>
      <c r="Q66" s="2">
        <f>+Tabla32391110[[#This Row],[BALANCE INICIAL2]]+Tabla32391110[[#This Row],[ENTRADAS3]]-Tabla32391110[[#This Row],[SALIDAS4]]</f>
        <v>3875</v>
      </c>
    </row>
    <row r="67" spans="1:17" ht="15" customHeight="1">
      <c r="A67" s="63" t="s">
        <v>29</v>
      </c>
      <c r="B67" s="40" t="s">
        <v>878</v>
      </c>
      <c r="C67" s="52" t="s">
        <v>102</v>
      </c>
      <c r="D67" t="s">
        <v>1668</v>
      </c>
      <c r="E67" t="s">
        <v>1659</v>
      </c>
      <c r="F67" s="55">
        <v>45551</v>
      </c>
      <c r="G67" s="62" t="s">
        <v>1719</v>
      </c>
      <c r="H67" s="9"/>
      <c r="I67">
        <v>0</v>
      </c>
      <c r="J67">
        <v>20</v>
      </c>
      <c r="K67" s="34">
        <v>0</v>
      </c>
      <c r="L67">
        <f>+Tabla32391110[[#This Row],[BALANCE INICIAL]]+Tabla32391110[[#This Row],[ENTRADAS]]-Tabla32391110[[#This Row],[SALIDAS]]</f>
        <v>20</v>
      </c>
      <c r="M67" s="2">
        <v>105</v>
      </c>
      <c r="N67" s="2">
        <f>+Tabla32391110[[#This Row],[BALANCE INICIAL]]*Tabla32391110[[#This Row],[PRECIO]]</f>
        <v>0</v>
      </c>
      <c r="O67" s="2">
        <f>+Tabla32391110[[#This Row],[ENTRADAS]]*Tabla32391110[[#This Row],[PRECIO]]</f>
        <v>2100</v>
      </c>
      <c r="P67" s="2">
        <f>+Tabla32391110[[#This Row],[SALIDAS]]*Tabla32391110[[#This Row],[PRECIO]]</f>
        <v>0</v>
      </c>
      <c r="Q67" s="2">
        <f>+Tabla32391110[[#This Row],[BALANCE INICIAL2]]+Tabla32391110[[#This Row],[ENTRADAS3]]-Tabla32391110[[#This Row],[SALIDAS4]]</f>
        <v>2100</v>
      </c>
    </row>
    <row r="68" spans="1:17" ht="15" customHeight="1">
      <c r="A68" s="39" t="s">
        <v>1387</v>
      </c>
      <c r="B68" s="40" t="s">
        <v>1388</v>
      </c>
      <c r="C68" s="52" t="s">
        <v>1389</v>
      </c>
      <c r="D68" t="s">
        <v>1364</v>
      </c>
      <c r="F68" s="55" t="s">
        <v>1345</v>
      </c>
      <c r="G68" s="55"/>
      <c r="H68" s="9" t="s">
        <v>834</v>
      </c>
      <c r="I68">
        <v>2</v>
      </c>
      <c r="J68">
        <v>0</v>
      </c>
      <c r="K68" s="34">
        <v>0</v>
      </c>
      <c r="L68">
        <f>+Tabla32391110[[#This Row],[BALANCE INICIAL]]+Tabla32391110[[#This Row],[ENTRADAS]]-Tabla32391110[[#This Row],[SALIDAS]]</f>
        <v>2</v>
      </c>
      <c r="M68" s="2">
        <v>750</v>
      </c>
      <c r="N68" s="2">
        <f>+Tabla32391110[[#This Row],[BALANCE INICIAL]]*Tabla32391110[[#This Row],[PRECIO]]</f>
        <v>1500</v>
      </c>
      <c r="O68" s="2">
        <f>+Tabla32391110[[#This Row],[ENTRADAS]]*Tabla32391110[[#This Row],[PRECIO]]</f>
        <v>0</v>
      </c>
      <c r="P68" s="2">
        <f>+Tabla32391110[[#This Row],[SALIDAS]]*Tabla32391110[[#This Row],[PRECIO]]</f>
        <v>0</v>
      </c>
      <c r="Q68" s="2">
        <f>+Tabla32391110[[#This Row],[BALANCE INICIAL2]]+Tabla32391110[[#This Row],[ENTRADAS3]]-Tabla32391110[[#This Row],[SALIDAS4]]</f>
        <v>1500</v>
      </c>
    </row>
    <row r="69" spans="1:17" ht="15" customHeight="1">
      <c r="A69" s="39" t="s">
        <v>41</v>
      </c>
      <c r="B69" s="40" t="s">
        <v>890</v>
      </c>
      <c r="C69" s="52" t="s">
        <v>87</v>
      </c>
      <c r="D69" t="s">
        <v>1627</v>
      </c>
      <c r="E69" t="s">
        <v>1630</v>
      </c>
      <c r="F69" s="55">
        <v>45540</v>
      </c>
      <c r="G69" s="62" t="s">
        <v>1616</v>
      </c>
      <c r="H69" s="9" t="s">
        <v>820</v>
      </c>
      <c r="I69">
        <v>0</v>
      </c>
      <c r="J69">
        <v>1</v>
      </c>
      <c r="K69" s="34">
        <v>1</v>
      </c>
      <c r="L69">
        <f>+Tabla32391110[[#This Row],[BALANCE INICIAL]]+Tabla32391110[[#This Row],[ENTRADAS]]-Tabla32391110[[#This Row],[SALIDAS]]</f>
        <v>0</v>
      </c>
      <c r="M69" s="2">
        <v>3200</v>
      </c>
      <c r="N69" s="2">
        <f>+Tabla32391110[[#This Row],[BALANCE INICIAL]]*Tabla32391110[[#This Row],[PRECIO]]</f>
        <v>0</v>
      </c>
      <c r="O69" s="2">
        <f>+Tabla32391110[[#This Row],[ENTRADAS]]*Tabla32391110[[#This Row],[PRECIO]]</f>
        <v>3200</v>
      </c>
      <c r="P69" s="2">
        <f>+Tabla32391110[[#This Row],[SALIDAS]]*Tabla32391110[[#This Row],[PRECIO]]</f>
        <v>3200</v>
      </c>
      <c r="Q69" s="2">
        <f>+Tabla32391110[[#This Row],[BALANCE INICIAL2]]+Tabla32391110[[#This Row],[ENTRADAS3]]-Tabla32391110[[#This Row],[SALIDAS4]]</f>
        <v>0</v>
      </c>
    </row>
    <row r="70" spans="1:17" ht="15" customHeight="1">
      <c r="A70" s="39" t="s">
        <v>41</v>
      </c>
      <c r="B70" s="40" t="s">
        <v>890</v>
      </c>
      <c r="C70" s="52" t="s">
        <v>87</v>
      </c>
      <c r="D70" t="s">
        <v>1628</v>
      </c>
      <c r="E70" t="s">
        <v>1630</v>
      </c>
      <c r="F70" s="55">
        <v>45540</v>
      </c>
      <c r="G70" s="62" t="s">
        <v>1616</v>
      </c>
      <c r="H70" s="9" t="s">
        <v>820</v>
      </c>
      <c r="I70">
        <v>0</v>
      </c>
      <c r="J70">
        <v>1</v>
      </c>
      <c r="K70" s="34">
        <v>1</v>
      </c>
      <c r="L70">
        <f>+Tabla32391110[[#This Row],[BALANCE INICIAL]]+Tabla32391110[[#This Row],[ENTRADAS]]-Tabla32391110[[#This Row],[SALIDAS]]</f>
        <v>0</v>
      </c>
      <c r="M70" s="2">
        <v>3200</v>
      </c>
      <c r="N70" s="2">
        <f>+Tabla32391110[[#This Row],[BALANCE INICIAL]]*Tabla32391110[[#This Row],[PRECIO]]</f>
        <v>0</v>
      </c>
      <c r="O70" s="2">
        <f>+Tabla32391110[[#This Row],[ENTRADAS]]*Tabla32391110[[#This Row],[PRECIO]]</f>
        <v>3200</v>
      </c>
      <c r="P70" s="2">
        <f>+Tabla32391110[[#This Row],[SALIDAS]]*Tabla32391110[[#This Row],[PRECIO]]</f>
        <v>3200</v>
      </c>
      <c r="Q70" s="2">
        <f>+Tabla32391110[[#This Row],[BALANCE INICIAL2]]+Tabla32391110[[#This Row],[ENTRADAS3]]-Tabla32391110[[#This Row],[SALIDAS4]]</f>
        <v>0</v>
      </c>
    </row>
    <row r="71" spans="1:17">
      <c r="A71" s="39" t="s">
        <v>41</v>
      </c>
      <c r="B71" s="40" t="s">
        <v>890</v>
      </c>
      <c r="C71" s="52" t="s">
        <v>87</v>
      </c>
      <c r="D71" t="s">
        <v>1626</v>
      </c>
      <c r="E71" t="s">
        <v>1630</v>
      </c>
      <c r="F71" s="55">
        <v>45540</v>
      </c>
      <c r="G71" s="62" t="s">
        <v>1616</v>
      </c>
      <c r="H71" s="9" t="s">
        <v>820</v>
      </c>
      <c r="I71">
        <v>0</v>
      </c>
      <c r="J71">
        <v>1</v>
      </c>
      <c r="K71" s="34">
        <v>1</v>
      </c>
      <c r="L71">
        <f>+Tabla32391110[[#This Row],[BALANCE INICIAL]]+Tabla32391110[[#This Row],[ENTRADAS]]-Tabla32391110[[#This Row],[SALIDAS]]</f>
        <v>0</v>
      </c>
      <c r="M71" s="2">
        <v>3200</v>
      </c>
      <c r="N71" s="2">
        <f>+Tabla32391110[[#This Row],[BALANCE INICIAL]]*Tabla32391110[[#This Row],[PRECIO]]</f>
        <v>0</v>
      </c>
      <c r="O71" s="2">
        <f>+Tabla32391110[[#This Row],[ENTRADAS]]*Tabla32391110[[#This Row],[PRECIO]]</f>
        <v>3200</v>
      </c>
      <c r="P71" s="2">
        <f>+Tabla32391110[[#This Row],[SALIDAS]]*Tabla32391110[[#This Row],[PRECIO]]</f>
        <v>3200</v>
      </c>
      <c r="Q71" s="2">
        <f>+Tabla32391110[[#This Row],[BALANCE INICIAL2]]+Tabla32391110[[#This Row],[ENTRADAS3]]-Tabla32391110[[#This Row],[SALIDAS4]]</f>
        <v>0</v>
      </c>
    </row>
    <row r="72" spans="1:17">
      <c r="A72" s="63" t="s">
        <v>29</v>
      </c>
      <c r="B72" s="40" t="s">
        <v>878</v>
      </c>
      <c r="C72" s="52" t="s">
        <v>102</v>
      </c>
      <c r="D72" t="s">
        <v>541</v>
      </c>
      <c r="E72" t="s">
        <v>1659</v>
      </c>
      <c r="F72" s="55">
        <v>45551</v>
      </c>
      <c r="G72" s="62" t="s">
        <v>1719</v>
      </c>
      <c r="H72" s="9"/>
      <c r="I72">
        <v>0</v>
      </c>
      <c r="J72">
        <v>3</v>
      </c>
      <c r="K72" s="34">
        <v>0</v>
      </c>
      <c r="L72">
        <f>+Tabla32391110[[#This Row],[BALANCE INICIAL]]+Tabla32391110[[#This Row],[ENTRADAS]]-Tabla32391110[[#This Row],[SALIDAS]]</f>
        <v>3</v>
      </c>
      <c r="M72" s="2">
        <v>117</v>
      </c>
      <c r="N72" s="2">
        <f>+Tabla32391110[[#This Row],[BALANCE INICIAL]]*Tabla32391110[[#This Row],[PRECIO]]</f>
        <v>0</v>
      </c>
      <c r="O72" s="2">
        <f>+Tabla32391110[[#This Row],[ENTRADAS]]*Tabla32391110[[#This Row],[PRECIO]]</f>
        <v>351</v>
      </c>
      <c r="P72" s="2">
        <f>+Tabla32391110[[#This Row],[SALIDAS]]*Tabla32391110[[#This Row],[PRECIO]]</f>
        <v>0</v>
      </c>
      <c r="Q72" s="2">
        <f>+Tabla32391110[[#This Row],[BALANCE INICIAL2]]+Tabla32391110[[#This Row],[ENTRADAS3]]-Tabla32391110[[#This Row],[SALIDAS4]]</f>
        <v>351</v>
      </c>
    </row>
    <row r="73" spans="1:17">
      <c r="A73" s="9" t="s">
        <v>59</v>
      </c>
      <c r="B73" s="17" t="s">
        <v>880</v>
      </c>
      <c r="C73" s="50" t="s">
        <v>107</v>
      </c>
      <c r="D73" t="s">
        <v>646</v>
      </c>
      <c r="F73" s="55" t="s">
        <v>1345</v>
      </c>
      <c r="G73" s="55"/>
      <c r="H73" s="9" t="s">
        <v>820</v>
      </c>
      <c r="I73">
        <v>4</v>
      </c>
      <c r="J73">
        <v>0</v>
      </c>
      <c r="K73" s="34">
        <v>0</v>
      </c>
      <c r="L73">
        <f>+Tabla32391110[[#This Row],[BALANCE INICIAL]]+Tabla32391110[[#This Row],[ENTRADAS]]-Tabla32391110[[#This Row],[SALIDAS]]</f>
        <v>4</v>
      </c>
      <c r="M73" s="2">
        <v>1495</v>
      </c>
      <c r="N73" s="2">
        <f>+Tabla32391110[[#This Row],[BALANCE INICIAL]]*Tabla32391110[[#This Row],[PRECIO]]</f>
        <v>5980</v>
      </c>
      <c r="O73" s="2">
        <f>+Tabla32391110[[#This Row],[ENTRADAS]]*Tabla32391110[[#This Row],[PRECIO]]</f>
        <v>0</v>
      </c>
      <c r="P73" s="2">
        <f>+Tabla32391110[[#This Row],[SALIDAS]]*Tabla32391110[[#This Row],[PRECIO]]</f>
        <v>0</v>
      </c>
      <c r="Q73" s="2">
        <f>+Tabla32391110[[#This Row],[BALANCE INICIAL2]]+Tabla32391110[[#This Row],[ENTRADAS3]]-Tabla32391110[[#This Row],[SALIDAS4]]</f>
        <v>5980</v>
      </c>
    </row>
    <row r="74" spans="1:17">
      <c r="A74" s="39" t="s">
        <v>1617</v>
      </c>
      <c r="B74" s="40" t="s">
        <v>1618</v>
      </c>
      <c r="C74" s="52" t="s">
        <v>1619</v>
      </c>
      <c r="D74" t="s">
        <v>1614</v>
      </c>
      <c r="E74" t="s">
        <v>1631</v>
      </c>
      <c r="F74" s="55">
        <v>45540</v>
      </c>
      <c r="G74" s="62" t="s">
        <v>1492</v>
      </c>
      <c r="H74" s="9" t="s">
        <v>820</v>
      </c>
      <c r="I74">
        <v>0</v>
      </c>
      <c r="J74">
        <v>1</v>
      </c>
      <c r="K74" s="34">
        <v>1</v>
      </c>
      <c r="L74">
        <f>+Tabla32391110[[#This Row],[BALANCE INICIAL]]+Tabla32391110[[#This Row],[ENTRADAS]]-Tabla32391110[[#This Row],[SALIDAS]]</f>
        <v>0</v>
      </c>
      <c r="M74" s="2">
        <v>5500</v>
      </c>
      <c r="N74" s="2">
        <f>+Tabla32391110[[#This Row],[BALANCE INICIAL]]*Tabla32391110[[#This Row],[PRECIO]]</f>
        <v>0</v>
      </c>
      <c r="O74" s="2">
        <f>+Tabla32391110[[#This Row],[ENTRADAS]]*Tabla32391110[[#This Row],[PRECIO]]</f>
        <v>5500</v>
      </c>
      <c r="P74" s="2">
        <f>+Tabla32391110[[#This Row],[SALIDAS]]*Tabla32391110[[#This Row],[PRECIO]]</f>
        <v>5500</v>
      </c>
      <c r="Q74" s="2">
        <f>+Tabla32391110[[#This Row],[BALANCE INICIAL2]]+Tabla32391110[[#This Row],[ENTRADAS3]]-Tabla32391110[[#This Row],[SALIDAS4]]</f>
        <v>0</v>
      </c>
    </row>
    <row r="75" spans="1:17">
      <c r="A75" s="39" t="s">
        <v>1617</v>
      </c>
      <c r="B75" s="40" t="s">
        <v>1618</v>
      </c>
      <c r="C75" s="52" t="s">
        <v>1619</v>
      </c>
      <c r="D75" t="s">
        <v>1792</v>
      </c>
      <c r="E75" t="s">
        <v>1631</v>
      </c>
      <c r="F75" s="55">
        <v>45540</v>
      </c>
      <c r="G75" s="62" t="s">
        <v>1492</v>
      </c>
      <c r="H75" s="9" t="s">
        <v>820</v>
      </c>
      <c r="I75">
        <v>0</v>
      </c>
      <c r="J75">
        <v>20</v>
      </c>
      <c r="K75" s="34">
        <v>20</v>
      </c>
      <c r="L75">
        <f>+Tabla32391110[[#This Row],[BALANCE INICIAL]]+Tabla32391110[[#This Row],[ENTRADAS]]-Tabla32391110[[#This Row],[SALIDAS]]</f>
        <v>0</v>
      </c>
      <c r="M75" s="2">
        <v>200</v>
      </c>
      <c r="N75" s="2">
        <f>+Tabla32391110[[#This Row],[BALANCE INICIAL]]*Tabla32391110[[#This Row],[PRECIO]]</f>
        <v>0</v>
      </c>
      <c r="O75" s="2">
        <f>+Tabla32391110[[#This Row],[ENTRADAS]]*Tabla32391110[[#This Row],[PRECIO]]</f>
        <v>4000</v>
      </c>
      <c r="P75" s="2">
        <f>+Tabla32391110[[#This Row],[SALIDAS]]*Tabla32391110[[#This Row],[PRECIO]]</f>
        <v>4000</v>
      </c>
      <c r="Q75" s="2">
        <f>+Tabla32391110[[#This Row],[BALANCE INICIAL2]]+Tabla32391110[[#This Row],[ENTRADAS3]]-Tabla32391110[[#This Row],[SALIDAS4]]</f>
        <v>0</v>
      </c>
    </row>
    <row r="76" spans="1:17">
      <c r="A76" s="39" t="s">
        <v>1617</v>
      </c>
      <c r="B76" s="40" t="s">
        <v>1618</v>
      </c>
      <c r="C76" s="52" t="s">
        <v>1619</v>
      </c>
      <c r="D76" t="s">
        <v>1793</v>
      </c>
      <c r="E76" t="s">
        <v>1631</v>
      </c>
      <c r="F76" s="55">
        <v>45540</v>
      </c>
      <c r="G76" s="62" t="s">
        <v>1492</v>
      </c>
      <c r="H76" s="9" t="s">
        <v>820</v>
      </c>
      <c r="I76">
        <v>0</v>
      </c>
      <c r="J76">
        <v>1</v>
      </c>
      <c r="K76" s="34">
        <v>1</v>
      </c>
      <c r="L76">
        <f>+Tabla32391110[[#This Row],[BALANCE INICIAL]]+Tabla32391110[[#This Row],[ENTRADAS]]-Tabla32391110[[#This Row],[SALIDAS]]</f>
        <v>0</v>
      </c>
      <c r="M76" s="2">
        <v>6000</v>
      </c>
      <c r="N76" s="2">
        <f>+Tabla32391110[[#This Row],[BALANCE INICIAL]]*Tabla32391110[[#This Row],[PRECIO]]</f>
        <v>0</v>
      </c>
      <c r="O76" s="2">
        <f>+Tabla32391110[[#This Row],[ENTRADAS]]*Tabla32391110[[#This Row],[PRECIO]]</f>
        <v>6000</v>
      </c>
      <c r="P76" s="2">
        <f>+Tabla32391110[[#This Row],[SALIDAS]]*Tabla32391110[[#This Row],[PRECIO]]</f>
        <v>6000</v>
      </c>
      <c r="Q76" s="2">
        <f>+Tabla32391110[[#This Row],[BALANCE INICIAL2]]+Tabla32391110[[#This Row],[ENTRADAS3]]-Tabla32391110[[#This Row],[SALIDAS4]]</f>
        <v>0</v>
      </c>
    </row>
    <row r="77" spans="1:17">
      <c r="A77" s="39" t="s">
        <v>1617</v>
      </c>
      <c r="B77" s="40" t="s">
        <v>1618</v>
      </c>
      <c r="C77" s="52" t="s">
        <v>1619</v>
      </c>
      <c r="D77" t="s">
        <v>1794</v>
      </c>
      <c r="E77" t="s">
        <v>1631</v>
      </c>
      <c r="F77" s="55">
        <v>45540</v>
      </c>
      <c r="G77" s="62" t="s">
        <v>1492</v>
      </c>
      <c r="H77" s="9" t="s">
        <v>820</v>
      </c>
      <c r="I77">
        <v>0</v>
      </c>
      <c r="J77">
        <v>2</v>
      </c>
      <c r="K77" s="34">
        <v>2</v>
      </c>
      <c r="L77">
        <f>+Tabla32391110[[#This Row],[BALANCE INICIAL]]+Tabla32391110[[#This Row],[ENTRADAS]]-Tabla32391110[[#This Row],[SALIDAS]]</f>
        <v>0</v>
      </c>
      <c r="M77" s="2">
        <v>7800</v>
      </c>
      <c r="N77" s="2">
        <f>+Tabla32391110[[#This Row],[BALANCE INICIAL]]*Tabla32391110[[#This Row],[PRECIO]]</f>
        <v>0</v>
      </c>
      <c r="O77" s="2">
        <f>+Tabla32391110[[#This Row],[ENTRADAS]]*Tabla32391110[[#This Row],[PRECIO]]</f>
        <v>15600</v>
      </c>
      <c r="P77" s="2">
        <f>+Tabla32391110[[#This Row],[SALIDAS]]*Tabla32391110[[#This Row],[PRECIO]]</f>
        <v>15600</v>
      </c>
      <c r="Q77" s="2">
        <f>+Tabla32391110[[#This Row],[BALANCE INICIAL2]]+Tabla32391110[[#This Row],[ENTRADAS3]]-Tabla32391110[[#This Row],[SALIDAS4]]</f>
        <v>0</v>
      </c>
    </row>
    <row r="78" spans="1:17">
      <c r="A78" s="39" t="s">
        <v>1617</v>
      </c>
      <c r="B78" s="40" t="s">
        <v>1618</v>
      </c>
      <c r="C78" s="52" t="s">
        <v>1619</v>
      </c>
      <c r="D78" t="s">
        <v>1795</v>
      </c>
      <c r="E78" t="s">
        <v>1631</v>
      </c>
      <c r="F78" s="55">
        <v>45540</v>
      </c>
      <c r="G78" s="62" t="s">
        <v>1492</v>
      </c>
      <c r="H78" s="9" t="s">
        <v>820</v>
      </c>
      <c r="I78">
        <v>0</v>
      </c>
      <c r="J78">
        <v>1</v>
      </c>
      <c r="K78" s="34">
        <v>1</v>
      </c>
      <c r="L78">
        <f>+Tabla32391110[[#This Row],[BALANCE INICIAL]]+Tabla32391110[[#This Row],[ENTRADAS]]-Tabla32391110[[#This Row],[SALIDAS]]</f>
        <v>0</v>
      </c>
      <c r="M78" s="2">
        <v>1850</v>
      </c>
      <c r="N78" s="2">
        <f>+Tabla32391110[[#This Row],[BALANCE INICIAL]]*Tabla32391110[[#This Row],[PRECIO]]</f>
        <v>0</v>
      </c>
      <c r="O78" s="2">
        <f>+Tabla32391110[[#This Row],[ENTRADAS]]*Tabla32391110[[#This Row],[PRECIO]]</f>
        <v>1850</v>
      </c>
      <c r="P78" s="2">
        <f>+Tabla32391110[[#This Row],[SALIDAS]]*Tabla32391110[[#This Row],[PRECIO]]</f>
        <v>1850</v>
      </c>
      <c r="Q78" s="2">
        <f>+Tabla32391110[[#This Row],[BALANCE INICIAL2]]+Tabla32391110[[#This Row],[ENTRADAS3]]-Tabla32391110[[#This Row],[SALIDAS4]]</f>
        <v>0</v>
      </c>
    </row>
    <row r="79" spans="1:17">
      <c r="A79" s="39" t="s">
        <v>1617</v>
      </c>
      <c r="B79" s="40" t="s">
        <v>1618</v>
      </c>
      <c r="C79" s="52" t="s">
        <v>1619</v>
      </c>
      <c r="D79" t="s">
        <v>1796</v>
      </c>
      <c r="E79" t="s">
        <v>1631</v>
      </c>
      <c r="F79" s="55">
        <v>45540</v>
      </c>
      <c r="G79" s="62" t="s">
        <v>1492</v>
      </c>
      <c r="H79" s="9" t="s">
        <v>820</v>
      </c>
      <c r="I79">
        <v>0</v>
      </c>
      <c r="J79">
        <v>1</v>
      </c>
      <c r="K79" s="34">
        <v>1</v>
      </c>
      <c r="L79">
        <f>+Tabla32391110[[#This Row],[BALANCE INICIAL]]+Tabla32391110[[#This Row],[ENTRADAS]]-Tabla32391110[[#This Row],[SALIDAS]]</f>
        <v>0</v>
      </c>
      <c r="M79" s="2">
        <v>6900</v>
      </c>
      <c r="N79" s="2">
        <f>+Tabla32391110[[#This Row],[BALANCE INICIAL]]*Tabla32391110[[#This Row],[PRECIO]]</f>
        <v>0</v>
      </c>
      <c r="O79" s="2">
        <f>+Tabla32391110[[#This Row],[ENTRADAS]]*Tabla32391110[[#This Row],[PRECIO]]</f>
        <v>6900</v>
      </c>
      <c r="P79" s="2">
        <f>+Tabla32391110[[#This Row],[SALIDAS]]*Tabla32391110[[#This Row],[PRECIO]]</f>
        <v>6900</v>
      </c>
      <c r="Q79" s="2">
        <f>+Tabla32391110[[#This Row],[BALANCE INICIAL2]]+Tabla32391110[[#This Row],[ENTRADAS3]]-Tabla32391110[[#This Row],[SALIDAS4]]</f>
        <v>0</v>
      </c>
    </row>
    <row r="80" spans="1:17">
      <c r="A80" s="39" t="s">
        <v>1617</v>
      </c>
      <c r="B80" s="40" t="s">
        <v>1618</v>
      </c>
      <c r="C80" s="52" t="s">
        <v>1619</v>
      </c>
      <c r="D80" t="s">
        <v>1797</v>
      </c>
      <c r="E80" t="s">
        <v>1631</v>
      </c>
      <c r="F80" s="55">
        <v>45540</v>
      </c>
      <c r="G80" s="62" t="s">
        <v>1492</v>
      </c>
      <c r="H80" s="9" t="s">
        <v>820</v>
      </c>
      <c r="I80">
        <v>0</v>
      </c>
      <c r="J80">
        <v>1</v>
      </c>
      <c r="K80" s="34">
        <v>1</v>
      </c>
      <c r="L80">
        <f>+Tabla32391110[[#This Row],[BALANCE INICIAL]]+Tabla32391110[[#This Row],[ENTRADAS]]-Tabla32391110[[#This Row],[SALIDAS]]</f>
        <v>0</v>
      </c>
      <c r="M80" s="2">
        <v>11800</v>
      </c>
      <c r="N80" s="2">
        <f>+Tabla32391110[[#This Row],[BALANCE INICIAL]]*Tabla32391110[[#This Row],[PRECIO]]</f>
        <v>0</v>
      </c>
      <c r="O80" s="2">
        <f>+Tabla32391110[[#This Row],[ENTRADAS]]*Tabla32391110[[#This Row],[PRECIO]]</f>
        <v>11800</v>
      </c>
      <c r="P80" s="2">
        <f>+Tabla32391110[[#This Row],[SALIDAS]]*Tabla32391110[[#This Row],[PRECIO]]</f>
        <v>11800</v>
      </c>
      <c r="Q80" s="2">
        <f>+Tabla32391110[[#This Row],[BALANCE INICIAL2]]+Tabla32391110[[#This Row],[ENTRADAS3]]-Tabla32391110[[#This Row],[SALIDAS4]]</f>
        <v>0</v>
      </c>
    </row>
    <row r="81" spans="1:17">
      <c r="A81" s="39" t="s">
        <v>1617</v>
      </c>
      <c r="B81" s="40" t="s">
        <v>1618</v>
      </c>
      <c r="C81" s="52" t="s">
        <v>1619</v>
      </c>
      <c r="D81" t="s">
        <v>1798</v>
      </c>
      <c r="E81" t="s">
        <v>1631</v>
      </c>
      <c r="F81" s="55">
        <v>45540</v>
      </c>
      <c r="G81" s="62" t="s">
        <v>1492</v>
      </c>
      <c r="H81" s="9" t="s">
        <v>820</v>
      </c>
      <c r="I81">
        <v>0</v>
      </c>
      <c r="J81">
        <v>1</v>
      </c>
      <c r="K81" s="34">
        <v>1</v>
      </c>
      <c r="L81">
        <f>+Tabla32391110[[#This Row],[BALANCE INICIAL]]+Tabla32391110[[#This Row],[ENTRADAS]]-Tabla32391110[[#This Row],[SALIDAS]]</f>
        <v>0</v>
      </c>
      <c r="M81" s="2">
        <v>20000</v>
      </c>
      <c r="N81" s="2">
        <f>+Tabla32391110[[#This Row],[BALANCE INICIAL]]*Tabla32391110[[#This Row],[PRECIO]]</f>
        <v>0</v>
      </c>
      <c r="O81" s="2">
        <f>+Tabla32391110[[#This Row],[ENTRADAS]]*Tabla32391110[[#This Row],[PRECIO]]</f>
        <v>20000</v>
      </c>
      <c r="P81" s="2">
        <f>+Tabla32391110[[#This Row],[SALIDAS]]*Tabla32391110[[#This Row],[PRECIO]]</f>
        <v>20000</v>
      </c>
      <c r="Q81" s="2">
        <f>+Tabla32391110[[#This Row],[BALANCE INICIAL2]]+Tabla32391110[[#This Row],[ENTRADAS3]]-Tabla32391110[[#This Row],[SALIDAS4]]</f>
        <v>0</v>
      </c>
    </row>
    <row r="82" spans="1:17">
      <c r="A82" s="39" t="s">
        <v>1617</v>
      </c>
      <c r="B82" s="40" t="s">
        <v>1618</v>
      </c>
      <c r="C82" s="52" t="s">
        <v>1619</v>
      </c>
      <c r="D82" t="s">
        <v>1799</v>
      </c>
      <c r="E82" t="s">
        <v>1631</v>
      </c>
      <c r="F82" s="55">
        <v>45540</v>
      </c>
      <c r="G82" s="62" t="s">
        <v>1492</v>
      </c>
      <c r="H82" s="9" t="s">
        <v>820</v>
      </c>
      <c r="I82">
        <v>0</v>
      </c>
      <c r="J82">
        <v>1</v>
      </c>
      <c r="K82" s="34">
        <v>1</v>
      </c>
      <c r="L82">
        <f>+Tabla32391110[[#This Row],[BALANCE INICIAL]]+Tabla32391110[[#This Row],[ENTRADAS]]-Tabla32391110[[#This Row],[SALIDAS]]</f>
        <v>0</v>
      </c>
      <c r="M82" s="2">
        <v>15150</v>
      </c>
      <c r="N82" s="2">
        <f>+Tabla32391110[[#This Row],[BALANCE INICIAL]]*Tabla32391110[[#This Row],[PRECIO]]</f>
        <v>0</v>
      </c>
      <c r="O82" s="2">
        <f>+Tabla32391110[[#This Row],[ENTRADAS]]*Tabla32391110[[#This Row],[PRECIO]]</f>
        <v>15150</v>
      </c>
      <c r="P82" s="2">
        <f>+Tabla32391110[[#This Row],[SALIDAS]]*Tabla32391110[[#This Row],[PRECIO]]</f>
        <v>15150</v>
      </c>
      <c r="Q82" s="2">
        <f>+Tabla32391110[[#This Row],[BALANCE INICIAL2]]+Tabla32391110[[#This Row],[ENTRADAS3]]-Tabla32391110[[#This Row],[SALIDAS4]]</f>
        <v>0</v>
      </c>
    </row>
    <row r="83" spans="1:17">
      <c r="A83" s="39" t="s">
        <v>1617</v>
      </c>
      <c r="B83" s="40" t="s">
        <v>1618</v>
      </c>
      <c r="C83" s="52" t="s">
        <v>1619</v>
      </c>
      <c r="D83" t="s">
        <v>1800</v>
      </c>
      <c r="E83" t="s">
        <v>1631</v>
      </c>
      <c r="F83" s="55">
        <v>45540</v>
      </c>
      <c r="G83" s="62" t="s">
        <v>1492</v>
      </c>
      <c r="H83" s="9" t="s">
        <v>820</v>
      </c>
      <c r="I83">
        <v>0</v>
      </c>
      <c r="J83">
        <v>2</v>
      </c>
      <c r="K83" s="34">
        <v>2</v>
      </c>
      <c r="L83">
        <f>+Tabla32391110[[#This Row],[BALANCE INICIAL]]+Tabla32391110[[#This Row],[ENTRADAS]]-Tabla32391110[[#This Row],[SALIDAS]]</f>
        <v>0</v>
      </c>
      <c r="M83" s="2">
        <v>1800</v>
      </c>
      <c r="N83" s="2">
        <f>+Tabla32391110[[#This Row],[BALANCE INICIAL]]*Tabla32391110[[#This Row],[PRECIO]]</f>
        <v>0</v>
      </c>
      <c r="O83" s="2">
        <f>+Tabla32391110[[#This Row],[ENTRADAS]]*Tabla32391110[[#This Row],[PRECIO]]</f>
        <v>3600</v>
      </c>
      <c r="P83" s="2">
        <f>+Tabla32391110[[#This Row],[SALIDAS]]*Tabla32391110[[#This Row],[PRECIO]]</f>
        <v>3600</v>
      </c>
      <c r="Q83" s="2">
        <f>+Tabla32391110[[#This Row],[BALANCE INICIAL2]]+Tabla32391110[[#This Row],[ENTRADAS3]]-Tabla32391110[[#This Row],[SALIDAS4]]</f>
        <v>0</v>
      </c>
    </row>
    <row r="84" spans="1:17">
      <c r="A84" s="39" t="s">
        <v>1617</v>
      </c>
      <c r="B84" s="40" t="s">
        <v>1618</v>
      </c>
      <c r="C84" s="52" t="s">
        <v>1619</v>
      </c>
      <c r="D84" t="s">
        <v>1801</v>
      </c>
      <c r="E84" t="s">
        <v>1631</v>
      </c>
      <c r="F84" s="55">
        <v>45540</v>
      </c>
      <c r="G84" s="62" t="s">
        <v>1492</v>
      </c>
      <c r="H84" s="9" t="s">
        <v>820</v>
      </c>
      <c r="I84">
        <v>0</v>
      </c>
      <c r="J84">
        <v>1</v>
      </c>
      <c r="K84" s="34">
        <v>1</v>
      </c>
      <c r="L84">
        <f>+Tabla32391110[[#This Row],[BALANCE INICIAL]]+Tabla32391110[[#This Row],[ENTRADAS]]-Tabla32391110[[#This Row],[SALIDAS]]</f>
        <v>0</v>
      </c>
      <c r="M84" s="2">
        <v>3600</v>
      </c>
      <c r="N84" s="2">
        <f>+Tabla32391110[[#This Row],[BALANCE INICIAL]]*Tabla32391110[[#This Row],[PRECIO]]</f>
        <v>0</v>
      </c>
      <c r="O84" s="2">
        <f>+Tabla32391110[[#This Row],[ENTRADAS]]*Tabla32391110[[#This Row],[PRECIO]]</f>
        <v>3600</v>
      </c>
      <c r="P84" s="2">
        <f>+Tabla32391110[[#This Row],[SALIDAS]]*Tabla32391110[[#This Row],[PRECIO]]</f>
        <v>3600</v>
      </c>
      <c r="Q84" s="2">
        <f>+Tabla32391110[[#This Row],[BALANCE INICIAL2]]+Tabla32391110[[#This Row],[ENTRADAS3]]-Tabla32391110[[#This Row],[SALIDAS4]]</f>
        <v>0</v>
      </c>
    </row>
    <row r="85" spans="1:17">
      <c r="A85" s="63"/>
      <c r="B85" s="40"/>
      <c r="C85" s="52"/>
      <c r="F85" s="55"/>
      <c r="G85" s="55"/>
      <c r="H85" s="9"/>
      <c r="K85" s="34"/>
      <c r="L85">
        <f>+Tabla32391110[[#This Row],[BALANCE INICIAL]]+Tabla32391110[[#This Row],[ENTRADAS]]-Tabla32391110[[#This Row],[SALIDAS]]</f>
        <v>0</v>
      </c>
      <c r="M85" s="2"/>
      <c r="N85" s="2">
        <f>+Tabla32391110[[#This Row],[BALANCE INICIAL]]*Tabla32391110[[#This Row],[PRECIO]]</f>
        <v>0</v>
      </c>
      <c r="O85" s="2">
        <f>+Tabla32391110[[#This Row],[ENTRADAS]]*Tabla32391110[[#This Row],[PRECIO]]</f>
        <v>0</v>
      </c>
      <c r="P85" s="2">
        <f>+Tabla32391110[[#This Row],[SALIDAS]]*Tabla32391110[[#This Row],[PRECIO]]</f>
        <v>0</v>
      </c>
      <c r="Q85" s="2">
        <f>+Tabla32391110[[#This Row],[BALANCE INICIAL2]]+Tabla32391110[[#This Row],[ENTRADAS3]]-Tabla32391110[[#This Row],[SALIDAS4]]</f>
        <v>0</v>
      </c>
    </row>
    <row r="86" spans="1:17">
      <c r="A86" s="63"/>
      <c r="B86" s="40"/>
      <c r="C86" s="52"/>
      <c r="F86" s="55"/>
      <c r="G86" s="55"/>
      <c r="H86" s="9"/>
      <c r="K86" s="34"/>
      <c r="L86">
        <f>+Tabla32391110[[#This Row],[BALANCE INICIAL]]+Tabla32391110[[#This Row],[ENTRADAS]]-Tabla32391110[[#This Row],[SALIDAS]]</f>
        <v>0</v>
      </c>
      <c r="M86" s="2"/>
      <c r="N86" s="2">
        <f>+Tabla32391110[[#This Row],[BALANCE INICIAL]]*Tabla32391110[[#This Row],[PRECIO]]</f>
        <v>0</v>
      </c>
      <c r="O86" s="2">
        <f>+Tabla32391110[[#This Row],[ENTRADAS]]*Tabla32391110[[#This Row],[PRECIO]]</f>
        <v>0</v>
      </c>
      <c r="P86" s="2">
        <f>+Tabla32391110[[#This Row],[SALIDAS]]*Tabla32391110[[#This Row],[PRECIO]]</f>
        <v>0</v>
      </c>
      <c r="Q86" s="2">
        <f>+Tabla32391110[[#This Row],[BALANCE INICIAL2]]+Tabla32391110[[#This Row],[ENTRADAS3]]-Tabla32391110[[#This Row],[SALIDAS4]]</f>
        <v>0</v>
      </c>
    </row>
    <row r="87" spans="1:17">
      <c r="A87" s="63"/>
      <c r="B87" s="40"/>
      <c r="C87" s="52"/>
      <c r="F87" s="55"/>
      <c r="G87" s="55"/>
      <c r="H87" s="9"/>
      <c r="K87" s="34"/>
      <c r="L87">
        <f>+Tabla32391110[[#This Row],[BALANCE INICIAL]]+Tabla32391110[[#This Row],[ENTRADAS]]-Tabla32391110[[#This Row],[SALIDAS]]</f>
        <v>0</v>
      </c>
      <c r="M87" s="2"/>
      <c r="N87" s="2">
        <f>+Tabla32391110[[#This Row],[BALANCE INICIAL]]*Tabla32391110[[#This Row],[PRECIO]]</f>
        <v>0</v>
      </c>
      <c r="O87" s="2">
        <f>+Tabla32391110[[#This Row],[ENTRADAS]]*Tabla32391110[[#This Row],[PRECIO]]</f>
        <v>0</v>
      </c>
      <c r="P87" s="2">
        <f>+Tabla32391110[[#This Row],[SALIDAS]]*Tabla32391110[[#This Row],[PRECIO]]</f>
        <v>0</v>
      </c>
      <c r="Q87" s="2">
        <f>+Tabla32391110[[#This Row],[BALANCE INICIAL2]]+Tabla32391110[[#This Row],[ENTRADAS3]]-Tabla32391110[[#This Row],[SALIDAS4]]</f>
        <v>0</v>
      </c>
    </row>
    <row r="88" spans="1:17">
      <c r="A88" s="39" t="s">
        <v>1617</v>
      </c>
      <c r="B88" s="40" t="s">
        <v>1618</v>
      </c>
      <c r="C88" s="52" t="s">
        <v>1619</v>
      </c>
      <c r="D88" t="s">
        <v>1614</v>
      </c>
      <c r="E88" t="s">
        <v>1615</v>
      </c>
      <c r="F88" s="55">
        <v>45534</v>
      </c>
      <c r="G88" s="62" t="s">
        <v>1616</v>
      </c>
      <c r="H88" s="9" t="s">
        <v>820</v>
      </c>
      <c r="I88">
        <v>0</v>
      </c>
      <c r="J88">
        <v>0</v>
      </c>
      <c r="K88" s="34">
        <v>0</v>
      </c>
      <c r="L88">
        <f>+Tabla32391110[[#This Row],[BALANCE INICIAL]]+Tabla32391110[[#This Row],[ENTRADAS]]-Tabla32391110[[#This Row],[SALIDAS]]</f>
        <v>0</v>
      </c>
      <c r="M88" s="2">
        <v>3800</v>
      </c>
      <c r="N88" s="2">
        <f>+Tabla32391110[[#This Row],[BALANCE INICIAL]]*Tabla32391110[[#This Row],[PRECIO]]</f>
        <v>0</v>
      </c>
      <c r="O88" s="2">
        <f>+Tabla32391110[[#This Row],[ENTRADAS]]*Tabla32391110[[#This Row],[PRECIO]]</f>
        <v>0</v>
      </c>
      <c r="P88" s="2">
        <f>+Tabla32391110[[#This Row],[SALIDAS]]*Tabla32391110[[#This Row],[PRECIO]]</f>
        <v>0</v>
      </c>
      <c r="Q88" s="2">
        <f>+Tabla32391110[[#This Row],[BALANCE INICIAL2]]+Tabla32391110[[#This Row],[ENTRADAS3]]-Tabla32391110[[#This Row],[SALIDAS4]]</f>
        <v>0</v>
      </c>
    </row>
    <row r="89" spans="1:17">
      <c r="A89" s="9" t="s">
        <v>1141</v>
      </c>
      <c r="B89" s="17" t="s">
        <v>1142</v>
      </c>
      <c r="C89" s="50" t="s">
        <v>1143</v>
      </c>
      <c r="D89" t="s">
        <v>1420</v>
      </c>
      <c r="F89" s="55" t="s">
        <v>1345</v>
      </c>
      <c r="G89" s="55"/>
      <c r="H89" s="9" t="s">
        <v>820</v>
      </c>
      <c r="I89">
        <v>2</v>
      </c>
      <c r="J89">
        <v>0</v>
      </c>
      <c r="K89" s="34">
        <v>0</v>
      </c>
      <c r="L89">
        <f>+Tabla32391110[[#This Row],[BALANCE INICIAL]]+Tabla32391110[[#This Row],[ENTRADAS]]-Tabla32391110[[#This Row],[SALIDAS]]</f>
        <v>2</v>
      </c>
      <c r="M89" s="2">
        <v>100</v>
      </c>
      <c r="N89" s="2">
        <f>+Tabla32391110[[#This Row],[BALANCE INICIAL]]*Tabla32391110[[#This Row],[PRECIO]]</f>
        <v>200</v>
      </c>
      <c r="O89" s="2">
        <f>+Tabla32391110[[#This Row],[ENTRADAS]]*Tabla32391110[[#This Row],[PRECIO]]</f>
        <v>0</v>
      </c>
      <c r="P89" s="2">
        <f>+Tabla32391110[[#This Row],[SALIDAS]]*Tabla32391110[[#This Row],[PRECIO]]</f>
        <v>0</v>
      </c>
      <c r="Q89" s="2">
        <f>+Tabla32391110[[#This Row],[BALANCE INICIAL2]]+Tabla32391110[[#This Row],[ENTRADAS3]]-Tabla32391110[[#This Row],[SALIDAS4]]</f>
        <v>200</v>
      </c>
    </row>
    <row r="90" spans="1:17">
      <c r="A90" s="9" t="s">
        <v>59</v>
      </c>
      <c r="B90" s="17" t="s">
        <v>880</v>
      </c>
      <c r="C90" s="50" t="s">
        <v>107</v>
      </c>
      <c r="D90" t="s">
        <v>647</v>
      </c>
      <c r="F90" s="55" t="s">
        <v>1345</v>
      </c>
      <c r="G90" s="55"/>
      <c r="H90" s="9" t="s">
        <v>820</v>
      </c>
      <c r="I90">
        <v>7</v>
      </c>
      <c r="J90">
        <v>0</v>
      </c>
      <c r="K90" s="34">
        <v>0</v>
      </c>
      <c r="L90">
        <f>+Tabla32391110[[#This Row],[BALANCE INICIAL]]+Tabla32391110[[#This Row],[ENTRADAS]]-Tabla32391110[[#This Row],[SALIDAS]]</f>
        <v>7</v>
      </c>
      <c r="M90" s="2">
        <v>130</v>
      </c>
      <c r="N90" s="2">
        <f>+Tabla32391110[[#This Row],[BALANCE INICIAL]]*Tabla32391110[[#This Row],[PRECIO]]</f>
        <v>910</v>
      </c>
      <c r="O90" s="2">
        <f>+Tabla32391110[[#This Row],[ENTRADAS]]*Tabla32391110[[#This Row],[PRECIO]]</f>
        <v>0</v>
      </c>
      <c r="P90" s="2">
        <f>+Tabla32391110[[#This Row],[SALIDAS]]*Tabla32391110[[#This Row],[PRECIO]]</f>
        <v>0</v>
      </c>
      <c r="Q90" s="2">
        <f>+Tabla32391110[[#This Row],[BALANCE INICIAL2]]+Tabla32391110[[#This Row],[ENTRADAS3]]-Tabla32391110[[#This Row],[SALIDAS4]]</f>
        <v>910</v>
      </c>
    </row>
    <row r="91" spans="1:17">
      <c r="A91" s="9" t="s">
        <v>59</v>
      </c>
      <c r="B91" s="17" t="s">
        <v>880</v>
      </c>
      <c r="C91" s="50" t="s">
        <v>107</v>
      </c>
      <c r="D91" t="s">
        <v>649</v>
      </c>
      <c r="F91" s="55" t="s">
        <v>1345</v>
      </c>
      <c r="G91" s="55"/>
      <c r="H91" s="9" t="s">
        <v>820</v>
      </c>
      <c r="I91">
        <v>19</v>
      </c>
      <c r="J91">
        <v>0</v>
      </c>
      <c r="K91" s="34">
        <v>0</v>
      </c>
      <c r="L91">
        <f>+Tabla32391110[[#This Row],[BALANCE INICIAL]]+Tabla32391110[[#This Row],[ENTRADAS]]-Tabla32391110[[#This Row],[SALIDAS]]</f>
        <v>19</v>
      </c>
      <c r="M91" s="2">
        <v>98</v>
      </c>
      <c r="N91" s="2">
        <f>+Tabla32391110[[#This Row],[BALANCE INICIAL]]*Tabla32391110[[#This Row],[PRECIO]]</f>
        <v>1862</v>
      </c>
      <c r="O91" s="2">
        <f>+Tabla32391110[[#This Row],[ENTRADAS]]*Tabla32391110[[#This Row],[PRECIO]]</f>
        <v>0</v>
      </c>
      <c r="P91" s="2">
        <f>+Tabla32391110[[#This Row],[SALIDAS]]*Tabla32391110[[#This Row],[PRECIO]]</f>
        <v>0</v>
      </c>
      <c r="Q91" s="2">
        <f>+Tabla32391110[[#This Row],[BALANCE INICIAL2]]+Tabla32391110[[#This Row],[ENTRADAS3]]-Tabla32391110[[#This Row],[SALIDAS4]]</f>
        <v>1862</v>
      </c>
    </row>
    <row r="92" spans="1:17">
      <c r="A92" s="9" t="s">
        <v>59</v>
      </c>
      <c r="B92" s="17" t="s">
        <v>880</v>
      </c>
      <c r="C92" s="50" t="s">
        <v>107</v>
      </c>
      <c r="D92" t="s">
        <v>651</v>
      </c>
      <c r="F92" s="55" t="s">
        <v>1345</v>
      </c>
      <c r="G92" s="55"/>
      <c r="H92" s="9" t="s">
        <v>834</v>
      </c>
      <c r="I92">
        <v>5</v>
      </c>
      <c r="J92">
        <v>0</v>
      </c>
      <c r="K92" s="34">
        <v>0</v>
      </c>
      <c r="L92">
        <f>+Tabla32391110[[#This Row],[BALANCE INICIAL]]+Tabla32391110[[#This Row],[ENTRADAS]]-Tabla32391110[[#This Row],[SALIDAS]]</f>
        <v>5</v>
      </c>
      <c r="M92" s="2">
        <v>130</v>
      </c>
      <c r="N92" s="2">
        <f>+Tabla32391110[[#This Row],[BALANCE INICIAL]]*Tabla32391110[[#This Row],[PRECIO]]</f>
        <v>650</v>
      </c>
      <c r="O92" s="2">
        <f>+Tabla32391110[[#This Row],[ENTRADAS]]*Tabla32391110[[#This Row],[PRECIO]]</f>
        <v>0</v>
      </c>
      <c r="P92" s="2">
        <f>+Tabla32391110[[#This Row],[SALIDAS]]*Tabla32391110[[#This Row],[PRECIO]]</f>
        <v>0</v>
      </c>
      <c r="Q92" s="2">
        <f>+Tabla32391110[[#This Row],[BALANCE INICIAL2]]+Tabla32391110[[#This Row],[ENTRADAS3]]-Tabla32391110[[#This Row],[SALIDAS4]]</f>
        <v>650</v>
      </c>
    </row>
    <row r="93" spans="1:17">
      <c r="A93" s="9" t="s">
        <v>30</v>
      </c>
      <c r="B93" s="17" t="s">
        <v>876</v>
      </c>
      <c r="C93" s="50" t="s">
        <v>73</v>
      </c>
      <c r="D93" t="s">
        <v>1312</v>
      </c>
      <c r="F93" s="55" t="s">
        <v>1345</v>
      </c>
      <c r="G93" s="55"/>
      <c r="H93" s="9" t="s">
        <v>820</v>
      </c>
      <c r="I93">
        <v>2500</v>
      </c>
      <c r="J93">
        <v>0</v>
      </c>
      <c r="K93" s="34">
        <v>0</v>
      </c>
      <c r="L93">
        <f>+Tabla32391110[[#This Row],[BALANCE INICIAL]]+Tabla32391110[[#This Row],[ENTRADAS]]-Tabla32391110[[#This Row],[SALIDAS]]</f>
        <v>2500</v>
      </c>
      <c r="M93" s="2">
        <v>186</v>
      </c>
      <c r="N93" s="2">
        <f>+Tabla32391110[[#This Row],[BALANCE INICIAL]]*Tabla32391110[[#This Row],[PRECIO]]</f>
        <v>465000</v>
      </c>
      <c r="O93" s="2">
        <f>+Tabla32391110[[#This Row],[ENTRADAS]]*Tabla32391110[[#This Row],[PRECIO]]</f>
        <v>0</v>
      </c>
      <c r="P93" s="2">
        <f>+Tabla32391110[[#This Row],[SALIDAS]]*Tabla32391110[[#This Row],[PRECIO]]</f>
        <v>0</v>
      </c>
      <c r="Q93" s="2">
        <f>+Tabla32391110[[#This Row],[BALANCE INICIAL2]]+Tabla32391110[[#This Row],[ENTRADAS3]]-Tabla32391110[[#This Row],[SALIDAS4]]</f>
        <v>465000</v>
      </c>
    </row>
    <row r="94" spans="1:17">
      <c r="A94" s="9" t="s">
        <v>24</v>
      </c>
      <c r="B94" s="47" t="s">
        <v>875</v>
      </c>
      <c r="C94" s="50" t="s">
        <v>64</v>
      </c>
      <c r="D94" t="s">
        <v>1638</v>
      </c>
      <c r="E94" t="s">
        <v>1642</v>
      </c>
      <c r="F94" s="55">
        <v>45546</v>
      </c>
      <c r="G94" s="62" t="s">
        <v>1643</v>
      </c>
      <c r="H94" s="9" t="s">
        <v>820</v>
      </c>
      <c r="I94">
        <v>0</v>
      </c>
      <c r="J94">
        <v>1</v>
      </c>
      <c r="K94" s="34">
        <v>1</v>
      </c>
      <c r="L94">
        <f>+Tabla32391110[[#This Row],[BALANCE INICIAL]]+Tabla32391110[[#This Row],[ENTRADAS]]-Tabla32391110[[#This Row],[SALIDAS]]</f>
        <v>0</v>
      </c>
      <c r="M94" s="2">
        <v>8649.15</v>
      </c>
      <c r="N94" s="2">
        <f>+Tabla32391110[[#This Row],[BALANCE INICIAL]]*Tabla32391110[[#This Row],[PRECIO]]</f>
        <v>0</v>
      </c>
      <c r="O94" s="2">
        <f>+Tabla32391110[[#This Row],[ENTRADAS]]*Tabla32391110[[#This Row],[PRECIO]]</f>
        <v>8649.15</v>
      </c>
      <c r="P94" s="2">
        <f>+Tabla32391110[[#This Row],[SALIDAS]]*Tabla32391110[[#This Row],[PRECIO]]</f>
        <v>8649.15</v>
      </c>
      <c r="Q94" s="2">
        <f>+Tabla32391110[[#This Row],[BALANCE INICIAL2]]+Tabla32391110[[#This Row],[ENTRADAS3]]-Tabla32391110[[#This Row],[SALIDAS4]]</f>
        <v>0</v>
      </c>
    </row>
    <row r="95" spans="1:17">
      <c r="A95" s="9" t="s">
        <v>24</v>
      </c>
      <c r="B95" s="47" t="s">
        <v>875</v>
      </c>
      <c r="C95" s="50" t="s">
        <v>64</v>
      </c>
      <c r="D95" t="s">
        <v>1640</v>
      </c>
      <c r="E95" t="s">
        <v>1642</v>
      </c>
      <c r="F95" s="55">
        <v>45546</v>
      </c>
      <c r="G95" s="62" t="s">
        <v>1643</v>
      </c>
      <c r="H95" s="9" t="s">
        <v>820</v>
      </c>
      <c r="I95">
        <v>0</v>
      </c>
      <c r="J95">
        <v>2</v>
      </c>
      <c r="K95" s="34">
        <v>0</v>
      </c>
      <c r="L95">
        <f>+Tabla32391110[[#This Row],[BALANCE INICIAL]]+Tabla32391110[[#This Row],[ENTRADAS]]-Tabla32391110[[#This Row],[SALIDAS]]</f>
        <v>2</v>
      </c>
      <c r="M95" s="2">
        <v>14720.34</v>
      </c>
      <c r="N95" s="2">
        <f>+Tabla32391110[[#This Row],[BALANCE INICIAL]]*Tabla32391110[[#This Row],[PRECIO]]</f>
        <v>0</v>
      </c>
      <c r="O95" s="2">
        <f>+Tabla32391110[[#This Row],[ENTRADAS]]*Tabla32391110[[#This Row],[PRECIO]]</f>
        <v>29440.68</v>
      </c>
      <c r="P95" s="2">
        <f>+Tabla32391110[[#This Row],[SALIDAS]]*Tabla32391110[[#This Row],[PRECIO]]</f>
        <v>0</v>
      </c>
      <c r="Q95" s="2">
        <f>+Tabla32391110[[#This Row],[BALANCE INICIAL2]]+Tabla32391110[[#This Row],[ENTRADAS3]]-Tabla32391110[[#This Row],[SALIDAS4]]</f>
        <v>29440.68</v>
      </c>
    </row>
    <row r="96" spans="1:17" ht="15" customHeight="1">
      <c r="A96" s="9" t="s">
        <v>24</v>
      </c>
      <c r="B96" s="47" t="s">
        <v>875</v>
      </c>
      <c r="C96" s="50" t="s">
        <v>64</v>
      </c>
      <c r="D96" t="s">
        <v>1639</v>
      </c>
      <c r="E96" t="s">
        <v>1642</v>
      </c>
      <c r="F96" s="55">
        <v>45546</v>
      </c>
      <c r="G96" s="62" t="s">
        <v>1643</v>
      </c>
      <c r="H96" s="9" t="s">
        <v>820</v>
      </c>
      <c r="I96">
        <v>0</v>
      </c>
      <c r="J96">
        <v>1</v>
      </c>
      <c r="K96" s="34">
        <v>0</v>
      </c>
      <c r="L96">
        <f>+Tabla32391110[[#This Row],[BALANCE INICIAL]]+Tabla32391110[[#This Row],[ENTRADAS]]-Tabla32391110[[#This Row],[SALIDAS]]</f>
        <v>1</v>
      </c>
      <c r="M96" s="2">
        <v>6917.29</v>
      </c>
      <c r="N96" s="2">
        <f>+Tabla32391110[[#This Row],[BALANCE INICIAL]]*Tabla32391110[[#This Row],[PRECIO]]</f>
        <v>0</v>
      </c>
      <c r="O96" s="2">
        <f>+Tabla32391110[[#This Row],[ENTRADAS]]*Tabla32391110[[#This Row],[PRECIO]]</f>
        <v>6917.29</v>
      </c>
      <c r="P96" s="2">
        <f>+Tabla32391110[[#This Row],[SALIDAS]]*Tabla32391110[[#This Row],[PRECIO]]</f>
        <v>0</v>
      </c>
      <c r="Q96" s="2">
        <f>+Tabla32391110[[#This Row],[BALANCE INICIAL2]]+Tabla32391110[[#This Row],[ENTRADAS3]]-Tabla32391110[[#This Row],[SALIDAS4]]</f>
        <v>6917.29</v>
      </c>
    </row>
    <row r="97" spans="1:17" ht="15.75" customHeight="1">
      <c r="A97" s="9" t="s">
        <v>24</v>
      </c>
      <c r="B97" s="17" t="s">
        <v>875</v>
      </c>
      <c r="C97" s="50" t="s">
        <v>64</v>
      </c>
      <c r="D97" t="s">
        <v>1313</v>
      </c>
      <c r="F97" s="55" t="s">
        <v>1345</v>
      </c>
      <c r="G97" s="55"/>
      <c r="H97" s="9" t="s">
        <v>820</v>
      </c>
      <c r="I97">
        <v>0</v>
      </c>
      <c r="J97">
        <v>0</v>
      </c>
      <c r="K97" s="34">
        <v>0</v>
      </c>
      <c r="L97">
        <f>+Tabla32391110[[#This Row],[BALANCE INICIAL]]+Tabla32391110[[#This Row],[ENTRADAS]]-Tabla32391110[[#This Row],[SALIDAS]]</f>
        <v>0</v>
      </c>
      <c r="M97" s="2">
        <v>10138</v>
      </c>
      <c r="N97" s="2">
        <f>+Tabla32391110[[#This Row],[BALANCE INICIAL]]*Tabla32391110[[#This Row],[PRECIO]]</f>
        <v>0</v>
      </c>
      <c r="O97" s="2">
        <f>+Tabla32391110[[#This Row],[ENTRADAS]]*Tabla32391110[[#This Row],[PRECIO]]</f>
        <v>0</v>
      </c>
      <c r="P97" s="2">
        <f>+Tabla32391110[[#This Row],[SALIDAS]]*Tabla32391110[[#This Row],[PRECIO]]</f>
        <v>0</v>
      </c>
      <c r="Q97" s="2">
        <f>+Tabla32391110[[#This Row],[BALANCE INICIAL2]]+Tabla32391110[[#This Row],[ENTRADAS3]]-Tabla32391110[[#This Row],[SALIDAS4]]</f>
        <v>0</v>
      </c>
    </row>
    <row r="98" spans="1:17" ht="16.5" customHeight="1">
      <c r="A98" s="9" t="s">
        <v>24</v>
      </c>
      <c r="B98" s="17" t="s">
        <v>875</v>
      </c>
      <c r="C98" s="50" t="s">
        <v>64</v>
      </c>
      <c r="D98" t="s">
        <v>1780</v>
      </c>
      <c r="F98" s="55" t="s">
        <v>1345</v>
      </c>
      <c r="G98" s="55"/>
      <c r="H98" s="9" t="s">
        <v>820</v>
      </c>
      <c r="I98">
        <v>12</v>
      </c>
      <c r="J98">
        <v>0</v>
      </c>
      <c r="K98" s="34">
        <v>0</v>
      </c>
      <c r="L98">
        <f>+Tabla32391110[[#This Row],[BALANCE INICIAL]]+Tabla32391110[[#This Row],[ENTRADAS]]-Tabla32391110[[#This Row],[SALIDAS]]</f>
        <v>12</v>
      </c>
      <c r="M98" s="2">
        <v>6860</v>
      </c>
      <c r="N98" s="2">
        <f>+Tabla32391110[[#This Row],[BALANCE INICIAL]]*Tabla32391110[[#This Row],[PRECIO]]</f>
        <v>82320</v>
      </c>
      <c r="O98" s="2">
        <f>+Tabla32391110[[#This Row],[ENTRADAS]]*Tabla32391110[[#This Row],[PRECIO]]</f>
        <v>0</v>
      </c>
      <c r="P98" s="2">
        <f>+Tabla32391110[[#This Row],[SALIDAS]]*Tabla32391110[[#This Row],[PRECIO]]</f>
        <v>0</v>
      </c>
      <c r="Q98" s="2">
        <f>+Tabla32391110[[#This Row],[BALANCE INICIAL2]]+Tabla32391110[[#This Row],[ENTRADAS3]]-Tabla32391110[[#This Row],[SALIDAS4]]</f>
        <v>82320</v>
      </c>
    </row>
    <row r="99" spans="1:17">
      <c r="A99" s="9" t="s">
        <v>60</v>
      </c>
      <c r="B99" s="17" t="s">
        <v>885</v>
      </c>
      <c r="C99" s="50" t="s">
        <v>108</v>
      </c>
      <c r="D99" t="s">
        <v>652</v>
      </c>
      <c r="F99" s="55" t="s">
        <v>1345</v>
      </c>
      <c r="G99" s="55"/>
      <c r="H99" s="9" t="s">
        <v>820</v>
      </c>
      <c r="I99">
        <v>1</v>
      </c>
      <c r="J99">
        <v>0</v>
      </c>
      <c r="K99" s="34">
        <v>0</v>
      </c>
      <c r="L99">
        <f>+Tabla32391110[[#This Row],[BALANCE INICIAL]]+Tabla32391110[[#This Row],[ENTRADAS]]-Tabla32391110[[#This Row],[SALIDAS]]</f>
        <v>1</v>
      </c>
      <c r="M99" s="2">
        <v>18500</v>
      </c>
      <c r="N99" s="2">
        <f>+Tabla32391110[[#This Row],[BALANCE INICIAL]]*Tabla32391110[[#This Row],[PRECIO]]</f>
        <v>18500</v>
      </c>
      <c r="O99" s="2">
        <f>+Tabla32391110[[#This Row],[ENTRADAS]]*Tabla32391110[[#This Row],[PRECIO]]</f>
        <v>0</v>
      </c>
      <c r="P99" s="2">
        <f>+Tabla32391110[[#This Row],[SALIDAS]]*Tabla32391110[[#This Row],[PRECIO]]</f>
        <v>0</v>
      </c>
      <c r="Q99" s="2">
        <f>+Tabla32391110[[#This Row],[BALANCE INICIAL2]]+Tabla32391110[[#This Row],[ENTRADAS3]]-Tabla32391110[[#This Row],[SALIDAS4]]</f>
        <v>18500</v>
      </c>
    </row>
    <row r="100" spans="1:17">
      <c r="A100" s="9" t="s">
        <v>59</v>
      </c>
      <c r="B100" s="47" t="s">
        <v>880</v>
      </c>
      <c r="C100" s="50" t="s">
        <v>107</v>
      </c>
      <c r="D100" t="s">
        <v>712</v>
      </c>
      <c r="F100" s="55" t="s">
        <v>1345</v>
      </c>
      <c r="G100" s="55"/>
      <c r="H100" s="9" t="s">
        <v>873</v>
      </c>
      <c r="I100">
        <v>1</v>
      </c>
      <c r="J100">
        <v>0</v>
      </c>
      <c r="K100" s="34">
        <v>0</v>
      </c>
      <c r="L100">
        <f>+Tabla32391110[[#This Row],[BALANCE INICIAL]]+Tabla32391110[[#This Row],[ENTRADAS]]-Tabla32391110[[#This Row],[SALIDAS]]</f>
        <v>1</v>
      </c>
      <c r="M100" s="2">
        <v>2337.02</v>
      </c>
      <c r="N100" s="2">
        <f>+Tabla32391110[[#This Row],[BALANCE INICIAL]]*Tabla32391110[[#This Row],[PRECIO]]</f>
        <v>2337.02</v>
      </c>
      <c r="O100" s="2">
        <f>+Tabla32391110[[#This Row],[ENTRADAS]]*Tabla32391110[[#This Row],[PRECIO]]</f>
        <v>0</v>
      </c>
      <c r="P100" s="2">
        <f>+Tabla32391110[[#This Row],[SALIDAS]]*Tabla32391110[[#This Row],[PRECIO]]</f>
        <v>0</v>
      </c>
      <c r="Q100" s="2">
        <f>+Tabla32391110[[#This Row],[BALANCE INICIAL2]]+Tabla32391110[[#This Row],[ENTRADAS3]]-Tabla32391110[[#This Row],[SALIDAS4]]</f>
        <v>2337.02</v>
      </c>
    </row>
    <row r="101" spans="1:17">
      <c r="A101" s="63" t="s">
        <v>29</v>
      </c>
      <c r="B101" s="40" t="s">
        <v>878</v>
      </c>
      <c r="C101" s="52" t="s">
        <v>102</v>
      </c>
      <c r="D101" t="s">
        <v>1669</v>
      </c>
      <c r="E101" t="s">
        <v>1659</v>
      </c>
      <c r="F101" s="55">
        <v>45551</v>
      </c>
      <c r="G101" s="62" t="s">
        <v>1719</v>
      </c>
      <c r="H101" s="9"/>
      <c r="I101">
        <v>0</v>
      </c>
      <c r="J101">
        <v>4</v>
      </c>
      <c r="K101" s="34">
        <v>0</v>
      </c>
      <c r="L101">
        <f>+Tabla32391110[[#This Row],[BALANCE INICIAL]]+Tabla32391110[[#This Row],[ENTRADAS]]-Tabla32391110[[#This Row],[SALIDAS]]</f>
        <v>4</v>
      </c>
      <c r="M101" s="2">
        <v>63</v>
      </c>
      <c r="N101" s="2">
        <f>+Tabla32391110[[#This Row],[BALANCE INICIAL]]*Tabla32391110[[#This Row],[PRECIO]]</f>
        <v>0</v>
      </c>
      <c r="O101" s="2">
        <f>+Tabla32391110[[#This Row],[ENTRADAS]]*Tabla32391110[[#This Row],[PRECIO]]</f>
        <v>252</v>
      </c>
      <c r="P101" s="2">
        <f>+Tabla32391110[[#This Row],[SALIDAS]]*Tabla32391110[[#This Row],[PRECIO]]</f>
        <v>0</v>
      </c>
      <c r="Q101" s="2">
        <f>+Tabla32391110[[#This Row],[BALANCE INICIAL2]]+Tabla32391110[[#This Row],[ENTRADAS3]]-Tabla32391110[[#This Row],[SALIDAS4]]</f>
        <v>252</v>
      </c>
    </row>
    <row r="102" spans="1:17" ht="15.6">
      <c r="A102" s="9" t="s">
        <v>1424</v>
      </c>
      <c r="B102" s="47" t="s">
        <v>1425</v>
      </c>
      <c r="C102" s="50" t="s">
        <v>1426</v>
      </c>
      <c r="D102" t="s">
        <v>1395</v>
      </c>
      <c r="F102" s="55" t="s">
        <v>1345</v>
      </c>
      <c r="G102" s="55"/>
      <c r="H102" s="9" t="s">
        <v>820</v>
      </c>
      <c r="I102">
        <v>37</v>
      </c>
      <c r="J102">
        <v>0</v>
      </c>
      <c r="K102" s="34">
        <v>0</v>
      </c>
      <c r="L102">
        <f>+Tabla32391110[[#This Row],[BALANCE INICIAL]]+Tabla32391110[[#This Row],[ENTRADAS]]-Tabla32391110[[#This Row],[SALIDAS]]</f>
        <v>37</v>
      </c>
      <c r="M102" s="2">
        <v>130</v>
      </c>
      <c r="N102" s="2">
        <f>+Tabla32391110[[#This Row],[BALANCE INICIAL]]*Tabla32391110[[#This Row],[PRECIO]]</f>
        <v>4810</v>
      </c>
      <c r="O102" s="2">
        <f>+Tabla32391110[[#This Row],[ENTRADAS]]*Tabla32391110[[#This Row],[PRECIO]]</f>
        <v>0</v>
      </c>
      <c r="P102" s="2">
        <f>+Tabla32391110[[#This Row],[SALIDAS]]*Tabla32391110[[#This Row],[PRECIO]]</f>
        <v>0</v>
      </c>
      <c r="Q102" s="2">
        <f>+Tabla32391110[[#This Row],[BALANCE INICIAL2]]+Tabla32391110[[#This Row],[ENTRADAS3]]-Tabla32391110[[#This Row],[SALIDAS4]]</f>
        <v>4810</v>
      </c>
    </row>
    <row r="103" spans="1:17">
      <c r="A103" s="9" t="s">
        <v>30</v>
      </c>
      <c r="B103" s="47" t="s">
        <v>876</v>
      </c>
      <c r="C103" s="50" t="s">
        <v>73</v>
      </c>
      <c r="D103" t="s">
        <v>157</v>
      </c>
      <c r="F103" s="55" t="s">
        <v>1345</v>
      </c>
      <c r="G103" s="55"/>
      <c r="H103" s="9" t="s">
        <v>820</v>
      </c>
      <c r="I103">
        <v>15</v>
      </c>
      <c r="J103">
        <v>0</v>
      </c>
      <c r="K103" s="34">
        <v>3</v>
      </c>
      <c r="L103">
        <f>+Tabla32391110[[#This Row],[BALANCE INICIAL]]+Tabla32391110[[#This Row],[ENTRADAS]]-Tabla32391110[[#This Row],[SALIDAS]]</f>
        <v>12</v>
      </c>
      <c r="M103" s="2">
        <v>53</v>
      </c>
      <c r="N103" s="2">
        <f>+Tabla32391110[[#This Row],[BALANCE INICIAL]]*Tabla32391110[[#This Row],[PRECIO]]</f>
        <v>795</v>
      </c>
      <c r="O103" s="2">
        <f>+Tabla32391110[[#This Row],[ENTRADAS]]*Tabla32391110[[#This Row],[PRECIO]]</f>
        <v>0</v>
      </c>
      <c r="P103" s="2">
        <f>+Tabla32391110[[#This Row],[SALIDAS]]*Tabla32391110[[#This Row],[PRECIO]]</f>
        <v>159</v>
      </c>
      <c r="Q103" s="2">
        <f>+Tabla32391110[[#This Row],[BALANCE INICIAL2]]+Tabla32391110[[#This Row],[ENTRADAS3]]-Tabla32391110[[#This Row],[SALIDAS4]]</f>
        <v>636</v>
      </c>
    </row>
    <row r="104" spans="1:17">
      <c r="A104" s="9" t="s">
        <v>26</v>
      </c>
      <c r="B104" s="47" t="s">
        <v>887</v>
      </c>
      <c r="C104" s="50" t="s">
        <v>70</v>
      </c>
      <c r="D104" t="s">
        <v>1315</v>
      </c>
      <c r="F104" s="55" t="s">
        <v>1345</v>
      </c>
      <c r="G104" s="55"/>
      <c r="H104" s="9" t="s">
        <v>820</v>
      </c>
      <c r="I104">
        <v>1</v>
      </c>
      <c r="J104">
        <v>0</v>
      </c>
      <c r="K104" s="34">
        <v>0</v>
      </c>
      <c r="L104">
        <f>+Tabla32391110[[#This Row],[BALANCE INICIAL]]+Tabla32391110[[#This Row],[ENTRADAS]]-Tabla32391110[[#This Row],[SALIDAS]]</f>
        <v>1</v>
      </c>
      <c r="M104" s="2">
        <v>2200</v>
      </c>
      <c r="N104" s="2">
        <f>+Tabla32391110[[#This Row],[BALANCE INICIAL]]*Tabla32391110[[#This Row],[PRECIO]]</f>
        <v>2200</v>
      </c>
      <c r="O104" s="2">
        <f>+Tabla32391110[[#This Row],[ENTRADAS]]*Tabla32391110[[#This Row],[PRECIO]]</f>
        <v>0</v>
      </c>
      <c r="P104" s="2">
        <f>+Tabla32391110[[#This Row],[SALIDAS]]*Tabla32391110[[#This Row],[PRECIO]]</f>
        <v>0</v>
      </c>
      <c r="Q104" s="2">
        <f>+Tabla32391110[[#This Row],[BALANCE INICIAL2]]+Tabla32391110[[#This Row],[ENTRADAS3]]-Tabla32391110[[#This Row],[SALIDAS4]]</f>
        <v>2200</v>
      </c>
    </row>
    <row r="105" spans="1:17" ht="15.75" customHeight="1">
      <c r="A105" s="9" t="s">
        <v>26</v>
      </c>
      <c r="B105" s="47" t="s">
        <v>887</v>
      </c>
      <c r="C105" s="50" t="s">
        <v>70</v>
      </c>
      <c r="D105" t="s">
        <v>1062</v>
      </c>
      <c r="E105" t="s">
        <v>1060</v>
      </c>
      <c r="F105" s="55" t="s">
        <v>1345</v>
      </c>
      <c r="G105" s="55"/>
      <c r="H105" s="9" t="s">
        <v>839</v>
      </c>
      <c r="I105">
        <v>0</v>
      </c>
      <c r="J105">
        <v>0</v>
      </c>
      <c r="K105" s="34">
        <v>0</v>
      </c>
      <c r="L105">
        <f>+Tabla32391110[[#This Row],[BALANCE INICIAL]]+Tabla32391110[[#This Row],[ENTRADAS]]-Tabla32391110[[#This Row],[SALIDAS]]</f>
        <v>0</v>
      </c>
      <c r="M105" s="2">
        <v>3200</v>
      </c>
      <c r="N105" s="2">
        <f>+Tabla32391110[[#This Row],[BALANCE INICIAL]]*Tabla32391110[[#This Row],[PRECIO]]</f>
        <v>0</v>
      </c>
      <c r="O105" s="2">
        <f>+Tabla32391110[[#This Row],[ENTRADAS]]*Tabla32391110[[#This Row],[PRECIO]]</f>
        <v>0</v>
      </c>
      <c r="P105" s="2">
        <f>+Tabla32391110[[#This Row],[SALIDAS]]*Tabla32391110[[#This Row],[PRECIO]]</f>
        <v>0</v>
      </c>
      <c r="Q105" s="2">
        <f>+Tabla32391110[[#This Row],[BALANCE INICIAL2]]+Tabla32391110[[#This Row],[ENTRADAS3]]-Tabla32391110[[#This Row],[SALIDAS4]]</f>
        <v>0</v>
      </c>
    </row>
    <row r="106" spans="1:17">
      <c r="A106" s="39" t="s">
        <v>28</v>
      </c>
      <c r="B106" s="40" t="s">
        <v>884</v>
      </c>
      <c r="C106" s="52" t="s">
        <v>74</v>
      </c>
      <c r="D106" t="s">
        <v>1132</v>
      </c>
      <c r="F106" s="55" t="s">
        <v>1345</v>
      </c>
      <c r="G106" s="55"/>
      <c r="H106" s="9" t="s">
        <v>820</v>
      </c>
      <c r="I106">
        <v>0</v>
      </c>
      <c r="J106">
        <v>0</v>
      </c>
      <c r="K106" s="34">
        <v>0</v>
      </c>
      <c r="L106">
        <f>+Tabla32391110[[#This Row],[BALANCE INICIAL]]+Tabla32391110[[#This Row],[ENTRADAS]]-Tabla32391110[[#This Row],[SALIDAS]]</f>
        <v>0</v>
      </c>
      <c r="M106" s="2">
        <v>40</v>
      </c>
      <c r="N106" s="2">
        <f>+Tabla32391110[[#This Row],[BALANCE INICIAL]]*Tabla32391110[[#This Row],[PRECIO]]</f>
        <v>0</v>
      </c>
      <c r="O106" s="2">
        <f>+Tabla32391110[[#This Row],[ENTRADAS]]*Tabla32391110[[#This Row],[PRECIO]]</f>
        <v>0</v>
      </c>
      <c r="P106" s="2">
        <f>+Tabla32391110[[#This Row],[SALIDAS]]*Tabla32391110[[#This Row],[PRECIO]]</f>
        <v>0</v>
      </c>
      <c r="Q106" s="2">
        <f>+Tabla32391110[[#This Row],[BALANCE INICIAL2]]+Tabla32391110[[#This Row],[ENTRADAS3]]-Tabla32391110[[#This Row],[SALIDAS4]]</f>
        <v>0</v>
      </c>
    </row>
    <row r="107" spans="1:17">
      <c r="A107" s="39" t="s">
        <v>28</v>
      </c>
      <c r="B107" s="40" t="s">
        <v>884</v>
      </c>
      <c r="C107" s="52" t="s">
        <v>74</v>
      </c>
      <c r="D107" t="s">
        <v>1311</v>
      </c>
      <c r="F107" s="55" t="s">
        <v>1345</v>
      </c>
      <c r="G107" s="55"/>
      <c r="H107" s="9" t="s">
        <v>839</v>
      </c>
      <c r="I107">
        <v>0</v>
      </c>
      <c r="J107">
        <v>0</v>
      </c>
      <c r="K107" s="34">
        <v>0</v>
      </c>
      <c r="L107">
        <f>+Tabla32391110[[#This Row],[BALANCE INICIAL]]+Tabla32391110[[#This Row],[ENTRADAS]]-Tabla32391110[[#This Row],[SALIDAS]]</f>
        <v>0</v>
      </c>
      <c r="M107" s="2">
        <v>53</v>
      </c>
      <c r="N107" s="2">
        <f>+Tabla32391110[[#This Row],[BALANCE INICIAL]]*Tabla32391110[[#This Row],[PRECIO]]</f>
        <v>0</v>
      </c>
      <c r="O107" s="2">
        <f>+Tabla32391110[[#This Row],[ENTRADAS]]*Tabla32391110[[#This Row],[PRECIO]]</f>
        <v>0</v>
      </c>
      <c r="P107" s="2">
        <f>+Tabla32391110[[#This Row],[SALIDAS]]*Tabla32391110[[#This Row],[PRECIO]]</f>
        <v>0</v>
      </c>
      <c r="Q107" s="2">
        <f>+Tabla32391110[[#This Row],[BALANCE INICIAL2]]+Tabla32391110[[#This Row],[ENTRADAS3]]-Tabla32391110[[#This Row],[SALIDAS4]]</f>
        <v>0</v>
      </c>
    </row>
    <row r="108" spans="1:17">
      <c r="A108" s="13" t="s">
        <v>34</v>
      </c>
      <c r="B108" s="17" t="s">
        <v>877</v>
      </c>
      <c r="C108" s="49" t="s">
        <v>80</v>
      </c>
      <c r="D108" t="s">
        <v>1024</v>
      </c>
      <c r="E108" t="s">
        <v>1020</v>
      </c>
      <c r="F108" s="55" t="s">
        <v>1345</v>
      </c>
      <c r="G108" s="55"/>
      <c r="H108" s="9" t="s">
        <v>834</v>
      </c>
      <c r="I108">
        <v>64</v>
      </c>
      <c r="J108">
        <v>0</v>
      </c>
      <c r="K108" s="34">
        <v>0</v>
      </c>
      <c r="L108">
        <f>+Tabla32391110[[#This Row],[BALANCE INICIAL]]+Tabla32391110[[#This Row],[ENTRADAS]]-Tabla32391110[[#This Row],[SALIDAS]]</f>
        <v>64</v>
      </c>
      <c r="M108" s="2">
        <v>69.599999999999994</v>
      </c>
      <c r="N108" s="2">
        <f>+Tabla32391110[[#This Row],[BALANCE INICIAL]]*Tabla32391110[[#This Row],[PRECIO]]</f>
        <v>4454.3999999999996</v>
      </c>
      <c r="O108" s="2">
        <f>+Tabla32391110[[#This Row],[ENTRADAS]]*Tabla32391110[[#This Row],[PRECIO]]</f>
        <v>0</v>
      </c>
      <c r="P108" s="2">
        <f>+Tabla32391110[[#This Row],[SALIDAS]]*Tabla32391110[[#This Row],[PRECIO]]</f>
        <v>0</v>
      </c>
      <c r="Q108" s="2">
        <f>+Tabla32391110[[#This Row],[BALANCE INICIAL2]]+Tabla32391110[[#This Row],[ENTRADAS3]]-Tabla32391110[[#This Row],[SALIDAS4]]</f>
        <v>4454.3999999999996</v>
      </c>
    </row>
    <row r="109" spans="1:17">
      <c r="A109" s="13" t="s">
        <v>34</v>
      </c>
      <c r="B109" s="17" t="s">
        <v>877</v>
      </c>
      <c r="C109" s="49" t="s">
        <v>80</v>
      </c>
      <c r="D109" t="s">
        <v>1023</v>
      </c>
      <c r="E109" t="s">
        <v>1021</v>
      </c>
      <c r="F109" s="55" t="s">
        <v>1345</v>
      </c>
      <c r="G109" s="55"/>
      <c r="H109" s="9" t="s">
        <v>834</v>
      </c>
      <c r="I109">
        <v>34</v>
      </c>
      <c r="J109">
        <v>0</v>
      </c>
      <c r="K109" s="34">
        <v>0</v>
      </c>
      <c r="L109">
        <f>+Tabla32391110[[#This Row],[BALANCE INICIAL]]+Tabla32391110[[#This Row],[ENTRADAS]]-Tabla32391110[[#This Row],[SALIDAS]]</f>
        <v>34</v>
      </c>
      <c r="M109" s="2">
        <v>485</v>
      </c>
      <c r="N109" s="2">
        <f>+Tabla32391110[[#This Row],[BALANCE INICIAL]]*Tabla32391110[[#This Row],[PRECIO]]</f>
        <v>16490</v>
      </c>
      <c r="O109" s="2">
        <f>+Tabla32391110[[#This Row],[ENTRADAS]]*Tabla32391110[[#This Row],[PRECIO]]</f>
        <v>0</v>
      </c>
      <c r="P109" s="2">
        <f>+Tabla32391110[[#This Row],[SALIDAS]]*Tabla32391110[[#This Row],[PRECIO]]</f>
        <v>0</v>
      </c>
      <c r="Q109" s="2">
        <f>+Tabla32391110[[#This Row],[BALANCE INICIAL2]]+Tabla32391110[[#This Row],[ENTRADAS3]]-Tabla32391110[[#This Row],[SALIDAS4]]</f>
        <v>16490</v>
      </c>
    </row>
    <row r="110" spans="1:17">
      <c r="A110" s="9" t="s">
        <v>55</v>
      </c>
      <c r="B110" s="17" t="s">
        <v>905</v>
      </c>
      <c r="C110" s="50" t="s">
        <v>103</v>
      </c>
      <c r="D110" t="s">
        <v>154</v>
      </c>
      <c r="F110" s="55" t="s">
        <v>1345</v>
      </c>
      <c r="G110" s="55"/>
      <c r="H110" s="9" t="s">
        <v>820</v>
      </c>
      <c r="I110">
        <v>0</v>
      </c>
      <c r="J110">
        <v>0</v>
      </c>
      <c r="K110" s="34">
        <v>0</v>
      </c>
      <c r="L110">
        <f>+Tabla32391110[[#This Row],[BALANCE INICIAL]]+Tabla32391110[[#This Row],[ENTRADAS]]-Tabla32391110[[#This Row],[SALIDAS]]</f>
        <v>0</v>
      </c>
      <c r="M110" s="2">
        <v>125</v>
      </c>
      <c r="N110" s="2">
        <f>+Tabla32391110[[#This Row],[BALANCE INICIAL]]*Tabla32391110[[#This Row],[PRECIO]]</f>
        <v>0</v>
      </c>
      <c r="O110" s="2">
        <f>+Tabla32391110[[#This Row],[ENTRADAS]]*Tabla32391110[[#This Row],[PRECIO]]</f>
        <v>0</v>
      </c>
      <c r="P110" s="2">
        <f>+Tabla32391110[[#This Row],[SALIDAS]]*Tabla32391110[[#This Row],[PRECIO]]</f>
        <v>0</v>
      </c>
      <c r="Q110" s="2">
        <f>+Tabla32391110[[#This Row],[BALANCE INICIAL2]]+Tabla32391110[[#This Row],[ENTRADAS3]]-Tabla32391110[[#This Row],[SALIDAS4]]</f>
        <v>0</v>
      </c>
    </row>
    <row r="111" spans="1:17">
      <c r="A111" s="9" t="s">
        <v>24</v>
      </c>
      <c r="B111" s="17" t="s">
        <v>875</v>
      </c>
      <c r="C111" s="50" t="s">
        <v>64</v>
      </c>
      <c r="D111" t="s">
        <v>1579</v>
      </c>
      <c r="F111" s="55" t="s">
        <v>1345</v>
      </c>
      <c r="G111" s="55"/>
      <c r="H111" s="9" t="s">
        <v>820</v>
      </c>
      <c r="I111">
        <v>50</v>
      </c>
      <c r="J111">
        <v>0</v>
      </c>
      <c r="K111" s="34">
        <v>0</v>
      </c>
      <c r="L111">
        <f>+Tabla32391110[[#This Row],[BALANCE INICIAL]]+Tabla32391110[[#This Row],[ENTRADAS]]-Tabla32391110[[#This Row],[SALIDAS]]</f>
        <v>50</v>
      </c>
      <c r="M111" s="2">
        <v>240</v>
      </c>
      <c r="N111" s="2">
        <f>+Tabla32391110[[#This Row],[BALANCE INICIAL]]*Tabla32391110[[#This Row],[PRECIO]]</f>
        <v>12000</v>
      </c>
      <c r="O111" s="2">
        <f>+Tabla32391110[[#This Row],[ENTRADAS]]*Tabla32391110[[#This Row],[PRECIO]]</f>
        <v>0</v>
      </c>
      <c r="P111" s="2">
        <f>+Tabla32391110[[#This Row],[SALIDAS]]*Tabla32391110[[#This Row],[PRECIO]]</f>
        <v>0</v>
      </c>
      <c r="Q111" s="2">
        <f>+Tabla32391110[[#This Row],[BALANCE INICIAL2]]+Tabla32391110[[#This Row],[ENTRADAS3]]-Tabla32391110[[#This Row],[SALIDAS4]]</f>
        <v>12000</v>
      </c>
    </row>
    <row r="112" spans="1:17">
      <c r="A112" s="9" t="s">
        <v>24</v>
      </c>
      <c r="B112" s="17" t="s">
        <v>875</v>
      </c>
      <c r="C112" s="50" t="s">
        <v>64</v>
      </c>
      <c r="D112" t="s">
        <v>1336</v>
      </c>
      <c r="F112" s="55" t="s">
        <v>1345</v>
      </c>
      <c r="G112" s="55"/>
      <c r="H112" s="9" t="s">
        <v>820</v>
      </c>
      <c r="I112">
        <v>1</v>
      </c>
      <c r="J112">
        <v>0</v>
      </c>
      <c r="K112" s="34">
        <v>0</v>
      </c>
      <c r="L112">
        <f>+Tabla32391110[[#This Row],[BALANCE INICIAL]]+Tabla32391110[[#This Row],[ENTRADAS]]-Tabla32391110[[#This Row],[SALIDAS]]</f>
        <v>1</v>
      </c>
      <c r="M112" s="2">
        <v>450</v>
      </c>
      <c r="N112" s="2">
        <f>+Tabla32391110[[#This Row],[BALANCE INICIAL]]*Tabla32391110[[#This Row],[PRECIO]]</f>
        <v>450</v>
      </c>
      <c r="O112" s="2">
        <f>+Tabla32391110[[#This Row],[ENTRADAS]]*Tabla32391110[[#This Row],[PRECIO]]</f>
        <v>0</v>
      </c>
      <c r="P112" s="2">
        <f>+Tabla32391110[[#This Row],[SALIDAS]]*Tabla32391110[[#This Row],[PRECIO]]</f>
        <v>0</v>
      </c>
      <c r="Q112" s="2">
        <f>+Tabla32391110[[#This Row],[BALANCE INICIAL2]]+Tabla32391110[[#This Row],[ENTRADAS3]]-Tabla32391110[[#This Row],[SALIDAS4]]</f>
        <v>450</v>
      </c>
    </row>
    <row r="113" spans="1:17">
      <c r="A113" s="9" t="s">
        <v>24</v>
      </c>
      <c r="B113" s="17" t="s">
        <v>875</v>
      </c>
      <c r="C113" s="50" t="s">
        <v>64</v>
      </c>
      <c r="D113" t="s">
        <v>1583</v>
      </c>
      <c r="F113" s="55" t="s">
        <v>1345</v>
      </c>
      <c r="G113" s="55"/>
      <c r="H113" s="9" t="s">
        <v>820</v>
      </c>
      <c r="I113">
        <v>20</v>
      </c>
      <c r="J113">
        <v>0</v>
      </c>
      <c r="K113" s="34">
        <v>0</v>
      </c>
      <c r="L113">
        <f>+Tabla32391110[[#This Row],[BALANCE INICIAL]]+Tabla32391110[[#This Row],[ENTRADAS]]-Tabla32391110[[#This Row],[SALIDAS]]</f>
        <v>20</v>
      </c>
      <c r="M113" s="2">
        <v>951.84</v>
      </c>
      <c r="N113" s="2">
        <f>+Tabla32391110[[#This Row],[BALANCE INICIAL]]*Tabla32391110[[#This Row],[PRECIO]]</f>
        <v>19036.8</v>
      </c>
      <c r="O113" s="2">
        <f>+Tabla32391110[[#This Row],[ENTRADAS]]*Tabla32391110[[#This Row],[PRECIO]]</f>
        <v>0</v>
      </c>
      <c r="P113" s="2">
        <f>+Tabla32391110[[#This Row],[SALIDAS]]*Tabla32391110[[#This Row],[PRECIO]]</f>
        <v>0</v>
      </c>
      <c r="Q113" s="2">
        <f>+Tabla32391110[[#This Row],[BALANCE INICIAL2]]+Tabla32391110[[#This Row],[ENTRADAS3]]-Tabla32391110[[#This Row],[SALIDAS4]]</f>
        <v>19036.8</v>
      </c>
    </row>
    <row r="114" spans="1:17">
      <c r="A114" s="9" t="s">
        <v>24</v>
      </c>
      <c r="B114" s="17" t="s">
        <v>875</v>
      </c>
      <c r="C114" s="50" t="s">
        <v>64</v>
      </c>
      <c r="D114" t="s">
        <v>1580</v>
      </c>
      <c r="F114" s="55" t="s">
        <v>1345</v>
      </c>
      <c r="G114" s="55"/>
      <c r="H114" s="9" t="s">
        <v>820</v>
      </c>
      <c r="I114">
        <v>130</v>
      </c>
      <c r="J114">
        <v>0</v>
      </c>
      <c r="K114" s="34">
        <v>10</v>
      </c>
      <c r="L114">
        <f>+Tabla32391110[[#This Row],[BALANCE INICIAL]]+Tabla32391110[[#This Row],[ENTRADAS]]-Tabla32391110[[#This Row],[SALIDAS]]</f>
        <v>120</v>
      </c>
      <c r="M114" s="2">
        <v>158.5</v>
      </c>
      <c r="N114" s="2">
        <f>+Tabla32391110[[#This Row],[BALANCE INICIAL]]*Tabla32391110[[#This Row],[PRECIO]]</f>
        <v>20605</v>
      </c>
      <c r="O114" s="2">
        <f>+Tabla32391110[[#This Row],[ENTRADAS]]*Tabla32391110[[#This Row],[PRECIO]]</f>
        <v>0</v>
      </c>
      <c r="P114" s="2">
        <f>+Tabla32391110[[#This Row],[SALIDAS]]*Tabla32391110[[#This Row],[PRECIO]]</f>
        <v>1585</v>
      </c>
      <c r="Q114" s="2">
        <f>+Tabla32391110[[#This Row],[BALANCE INICIAL2]]+Tabla32391110[[#This Row],[ENTRADAS3]]-Tabla32391110[[#This Row],[SALIDAS4]]</f>
        <v>19020</v>
      </c>
    </row>
    <row r="115" spans="1:17">
      <c r="A115" s="9" t="s">
        <v>24</v>
      </c>
      <c r="B115" s="17" t="s">
        <v>875</v>
      </c>
      <c r="C115" s="50" t="s">
        <v>64</v>
      </c>
      <c r="D115" t="s">
        <v>1581</v>
      </c>
      <c r="F115" s="55" t="s">
        <v>1345</v>
      </c>
      <c r="G115" s="55"/>
      <c r="H115" s="9" t="s">
        <v>820</v>
      </c>
      <c r="I115">
        <v>90</v>
      </c>
      <c r="J115">
        <v>0</v>
      </c>
      <c r="K115" s="34">
        <v>0</v>
      </c>
      <c r="L115">
        <f>+Tabla32391110[[#This Row],[BALANCE INICIAL]]+Tabla32391110[[#This Row],[ENTRADAS]]-Tabla32391110[[#This Row],[SALIDAS]]</f>
        <v>90</v>
      </c>
      <c r="M115" s="2">
        <v>170</v>
      </c>
      <c r="N115" s="2">
        <f>+Tabla32391110[[#This Row],[BALANCE INICIAL]]*Tabla32391110[[#This Row],[PRECIO]]</f>
        <v>15300</v>
      </c>
      <c r="O115" s="2">
        <f>+Tabla32391110[[#This Row],[ENTRADAS]]*Tabla32391110[[#This Row],[PRECIO]]</f>
        <v>0</v>
      </c>
      <c r="P115" s="2">
        <f>+Tabla32391110[[#This Row],[SALIDAS]]*Tabla32391110[[#This Row],[PRECIO]]</f>
        <v>0</v>
      </c>
      <c r="Q115" s="2">
        <f>+Tabla32391110[[#This Row],[BALANCE INICIAL2]]+Tabla32391110[[#This Row],[ENTRADAS3]]-Tabla32391110[[#This Row],[SALIDAS4]]</f>
        <v>15300</v>
      </c>
    </row>
    <row r="116" spans="1:17">
      <c r="A116" s="9" t="s">
        <v>24</v>
      </c>
      <c r="B116" s="17" t="s">
        <v>875</v>
      </c>
      <c r="C116" s="50" t="s">
        <v>64</v>
      </c>
      <c r="D116" t="s">
        <v>1582</v>
      </c>
      <c r="F116" s="55" t="s">
        <v>1345</v>
      </c>
      <c r="G116" s="55"/>
      <c r="H116" s="9" t="s">
        <v>820</v>
      </c>
      <c r="I116">
        <v>12</v>
      </c>
      <c r="J116">
        <v>0</v>
      </c>
      <c r="K116" s="34">
        <v>0</v>
      </c>
      <c r="L116">
        <f>+Tabla32391110[[#This Row],[BALANCE INICIAL]]+Tabla32391110[[#This Row],[ENTRADAS]]-Tabla32391110[[#This Row],[SALIDAS]]</f>
        <v>12</v>
      </c>
      <c r="M116" s="2">
        <v>238</v>
      </c>
      <c r="N116" s="2">
        <f>+Tabla32391110[[#This Row],[BALANCE INICIAL]]*Tabla32391110[[#This Row],[PRECIO]]</f>
        <v>2856</v>
      </c>
      <c r="O116" s="2">
        <f>+Tabla32391110[[#This Row],[ENTRADAS]]*Tabla32391110[[#This Row],[PRECIO]]</f>
        <v>0</v>
      </c>
      <c r="P116" s="2">
        <f>+Tabla32391110[[#This Row],[SALIDAS]]*Tabla32391110[[#This Row],[PRECIO]]</f>
        <v>0</v>
      </c>
      <c r="Q116" s="2">
        <f>+Tabla32391110[[#This Row],[BALANCE INICIAL2]]+Tabla32391110[[#This Row],[ENTRADAS3]]-Tabla32391110[[#This Row],[SALIDAS4]]</f>
        <v>2856</v>
      </c>
    </row>
    <row r="117" spans="1:17">
      <c r="A117" s="9" t="s">
        <v>24</v>
      </c>
      <c r="B117" s="17" t="s">
        <v>875</v>
      </c>
      <c r="C117" s="50" t="s">
        <v>64</v>
      </c>
      <c r="D117" t="s">
        <v>1338</v>
      </c>
      <c r="E117" t="s">
        <v>993</v>
      </c>
      <c r="F117" s="55" t="s">
        <v>1345</v>
      </c>
      <c r="G117" s="55"/>
      <c r="H117" s="9" t="s">
        <v>820</v>
      </c>
      <c r="I117">
        <v>0</v>
      </c>
      <c r="J117">
        <v>0</v>
      </c>
      <c r="K117" s="34">
        <v>0</v>
      </c>
      <c r="L117">
        <f>+Tabla32391110[[#This Row],[BALANCE INICIAL]]+Tabla32391110[[#This Row],[ENTRADAS]]-Tabla32391110[[#This Row],[SALIDAS]]</f>
        <v>0</v>
      </c>
      <c r="M117" s="2">
        <v>1494.07</v>
      </c>
      <c r="N117" s="2">
        <f>+Tabla32391110[[#This Row],[BALANCE INICIAL]]*Tabla32391110[[#This Row],[PRECIO]]</f>
        <v>0</v>
      </c>
      <c r="O117" s="2">
        <f>+Tabla32391110[[#This Row],[ENTRADAS]]*Tabla32391110[[#This Row],[PRECIO]]</f>
        <v>0</v>
      </c>
      <c r="P117" s="2">
        <f>+Tabla32391110[[#This Row],[SALIDAS]]*Tabla32391110[[#This Row],[PRECIO]]</f>
        <v>0</v>
      </c>
      <c r="Q117" s="2">
        <f>+Tabla32391110[[#This Row],[BALANCE INICIAL2]]+Tabla32391110[[#This Row],[ENTRADAS3]]-Tabla32391110[[#This Row],[SALIDAS4]]</f>
        <v>0</v>
      </c>
    </row>
    <row r="118" spans="1:17">
      <c r="A118" s="9" t="s">
        <v>1159</v>
      </c>
      <c r="B118" s="17" t="s">
        <v>1160</v>
      </c>
      <c r="C118" s="50" t="s">
        <v>1161</v>
      </c>
      <c r="D118" t="s">
        <v>1309</v>
      </c>
      <c r="F118" s="55" t="s">
        <v>1345</v>
      </c>
      <c r="G118" s="55"/>
      <c r="H118" s="9" t="s">
        <v>820</v>
      </c>
      <c r="I118">
        <v>14</v>
      </c>
      <c r="J118">
        <v>0</v>
      </c>
      <c r="K118" s="34">
        <v>0</v>
      </c>
      <c r="L118">
        <f>+Tabla32391110[[#This Row],[BALANCE INICIAL]]+Tabla32391110[[#This Row],[ENTRADAS]]-Tabla32391110[[#This Row],[SALIDAS]]</f>
        <v>14</v>
      </c>
      <c r="M118" s="2">
        <v>93.29</v>
      </c>
      <c r="N118" s="2">
        <f>+Tabla32391110[[#This Row],[BALANCE INICIAL]]*Tabla32391110[[#This Row],[PRECIO]]</f>
        <v>1306.0600000000002</v>
      </c>
      <c r="O118" s="2">
        <f>+Tabla32391110[[#This Row],[ENTRADAS]]*Tabla32391110[[#This Row],[PRECIO]]</f>
        <v>0</v>
      </c>
      <c r="P118" s="2">
        <f>+Tabla32391110[[#This Row],[SALIDAS]]*Tabla32391110[[#This Row],[PRECIO]]</f>
        <v>0</v>
      </c>
      <c r="Q118" s="2">
        <f>+Tabla32391110[[#This Row],[BALANCE INICIAL2]]+Tabla32391110[[#This Row],[ENTRADAS3]]-Tabla32391110[[#This Row],[SALIDAS4]]</f>
        <v>1306.0600000000002</v>
      </c>
    </row>
    <row r="119" spans="1:17">
      <c r="A119" s="39" t="s">
        <v>28</v>
      </c>
      <c r="B119" s="40" t="s">
        <v>884</v>
      </c>
      <c r="C119" s="52" t="s">
        <v>74</v>
      </c>
      <c r="D119" t="s">
        <v>1310</v>
      </c>
      <c r="F119" s="55" t="s">
        <v>1345</v>
      </c>
      <c r="G119" s="55"/>
      <c r="H119" s="9" t="s">
        <v>820</v>
      </c>
      <c r="I119">
        <v>0</v>
      </c>
      <c r="J119">
        <v>0</v>
      </c>
      <c r="K119" s="34">
        <v>0</v>
      </c>
      <c r="L119">
        <f>+Tabla32391110[[#This Row],[BALANCE INICIAL]]+Tabla32391110[[#This Row],[ENTRADAS]]-Tabla32391110[[#This Row],[SALIDAS]]</f>
        <v>0</v>
      </c>
      <c r="M119" s="2">
        <v>355.93</v>
      </c>
      <c r="N119" s="2">
        <f>+Tabla32391110[[#This Row],[BALANCE INICIAL]]*Tabla32391110[[#This Row],[PRECIO]]</f>
        <v>0</v>
      </c>
      <c r="O119" s="2">
        <f>+Tabla32391110[[#This Row],[ENTRADAS]]*Tabla32391110[[#This Row],[PRECIO]]</f>
        <v>0</v>
      </c>
      <c r="P119" s="2">
        <f>+Tabla32391110[[#This Row],[SALIDAS]]*Tabla32391110[[#This Row],[PRECIO]]</f>
        <v>0</v>
      </c>
      <c r="Q119" s="2">
        <f>+Tabla32391110[[#This Row],[BALANCE INICIAL2]]+Tabla32391110[[#This Row],[ENTRADAS3]]-Tabla32391110[[#This Row],[SALIDAS4]]</f>
        <v>0</v>
      </c>
    </row>
    <row r="120" spans="1:17">
      <c r="A120" s="9" t="s">
        <v>62</v>
      </c>
      <c r="B120" s="17" t="s">
        <v>891</v>
      </c>
      <c r="C120" s="50" t="s">
        <v>100</v>
      </c>
      <c r="D120" t="s">
        <v>153</v>
      </c>
      <c r="F120" s="55" t="s">
        <v>1345</v>
      </c>
      <c r="G120" s="55"/>
      <c r="H120" s="9" t="s">
        <v>820</v>
      </c>
      <c r="I120">
        <v>0</v>
      </c>
      <c r="J120">
        <v>0</v>
      </c>
      <c r="K120" s="34">
        <v>0</v>
      </c>
      <c r="L120">
        <f>+Tabla32391110[[#This Row],[BALANCE INICIAL]]+Tabla32391110[[#This Row],[ENTRADAS]]-Tabla32391110[[#This Row],[SALIDAS]]</f>
        <v>0</v>
      </c>
      <c r="M120" s="2">
        <v>400</v>
      </c>
      <c r="N120" s="2">
        <f>+Tabla32391110[[#This Row],[BALANCE INICIAL]]*Tabla32391110[[#This Row],[PRECIO]]</f>
        <v>0</v>
      </c>
      <c r="O120" s="2">
        <f>+Tabla32391110[[#This Row],[ENTRADAS]]*Tabla32391110[[#This Row],[PRECIO]]</f>
        <v>0</v>
      </c>
      <c r="P120" s="2">
        <f>+Tabla32391110[[#This Row],[SALIDAS]]*Tabla32391110[[#This Row],[PRECIO]]</f>
        <v>0</v>
      </c>
      <c r="Q120" s="2">
        <f>+Tabla32391110[[#This Row],[BALANCE INICIAL2]]+Tabla32391110[[#This Row],[ENTRADAS3]]-Tabla32391110[[#This Row],[SALIDAS4]]</f>
        <v>0</v>
      </c>
    </row>
    <row r="121" spans="1:17">
      <c r="A121" s="9" t="s">
        <v>26</v>
      </c>
      <c r="B121" s="47" t="s">
        <v>887</v>
      </c>
      <c r="C121" s="50" t="s">
        <v>70</v>
      </c>
      <c r="D121" t="s">
        <v>1220</v>
      </c>
      <c r="F121" s="55" t="s">
        <v>1345</v>
      </c>
      <c r="G121" s="55"/>
      <c r="H121" s="9" t="s">
        <v>834</v>
      </c>
      <c r="I121">
        <v>0</v>
      </c>
      <c r="J121">
        <v>0</v>
      </c>
      <c r="K121" s="34">
        <v>0</v>
      </c>
      <c r="L121">
        <f>+Tabla32391110[[#This Row],[BALANCE INICIAL]]+Tabla32391110[[#This Row],[ENTRADAS]]-Tabla32391110[[#This Row],[SALIDAS]]</f>
        <v>0</v>
      </c>
      <c r="M121" s="2">
        <v>400</v>
      </c>
      <c r="N121" s="2">
        <f>+Tabla32391110[[#This Row],[BALANCE INICIAL]]*Tabla32391110[[#This Row],[PRECIO]]</f>
        <v>0</v>
      </c>
      <c r="O121" s="2">
        <f>+Tabla32391110[[#This Row],[ENTRADAS]]*Tabla32391110[[#This Row],[PRECIO]]</f>
        <v>0</v>
      </c>
      <c r="P121" s="2">
        <f>+Tabla32391110[[#This Row],[SALIDAS]]*Tabla32391110[[#This Row],[PRECIO]]</f>
        <v>0</v>
      </c>
      <c r="Q121" s="2">
        <f>+Tabla32391110[[#This Row],[BALANCE INICIAL2]]+Tabla32391110[[#This Row],[ENTRADAS3]]-Tabla32391110[[#This Row],[SALIDAS4]]</f>
        <v>0</v>
      </c>
    </row>
    <row r="122" spans="1:17">
      <c r="A122" s="9" t="s">
        <v>59</v>
      </c>
      <c r="B122" s="17" t="s">
        <v>880</v>
      </c>
      <c r="C122" s="50" t="s">
        <v>107</v>
      </c>
      <c r="D122" t="s">
        <v>653</v>
      </c>
      <c r="F122" s="55" t="s">
        <v>1345</v>
      </c>
      <c r="G122" s="55"/>
      <c r="H122" s="9" t="s">
        <v>820</v>
      </c>
      <c r="I122">
        <v>71</v>
      </c>
      <c r="J122">
        <v>0</v>
      </c>
      <c r="K122" s="34">
        <v>0</v>
      </c>
      <c r="L122">
        <f>+Tabla32391110[[#This Row],[BALANCE INICIAL]]+Tabla32391110[[#This Row],[ENTRADAS]]-Tabla32391110[[#This Row],[SALIDAS]]</f>
        <v>71</v>
      </c>
      <c r="M122" s="2">
        <v>160</v>
      </c>
      <c r="N122" s="2">
        <f>+Tabla32391110[[#This Row],[BALANCE INICIAL]]*Tabla32391110[[#This Row],[PRECIO]]</f>
        <v>11360</v>
      </c>
      <c r="O122" s="2">
        <f>+Tabla32391110[[#This Row],[ENTRADAS]]*Tabla32391110[[#This Row],[PRECIO]]</f>
        <v>0</v>
      </c>
      <c r="P122" s="2">
        <f>+Tabla32391110[[#This Row],[SALIDAS]]*Tabla32391110[[#This Row],[PRECIO]]</f>
        <v>0</v>
      </c>
      <c r="Q122" s="2">
        <f>+Tabla32391110[[#This Row],[BALANCE INICIAL2]]+Tabla32391110[[#This Row],[ENTRADAS3]]-Tabla32391110[[#This Row],[SALIDAS4]]</f>
        <v>11360</v>
      </c>
    </row>
    <row r="123" spans="1:17">
      <c r="A123" s="9" t="s">
        <v>59</v>
      </c>
      <c r="B123" s="17" t="s">
        <v>880</v>
      </c>
      <c r="C123" s="50" t="s">
        <v>107</v>
      </c>
      <c r="D123" t="s">
        <v>654</v>
      </c>
      <c r="F123" s="55" t="s">
        <v>1345</v>
      </c>
      <c r="G123" s="55"/>
      <c r="H123" s="9" t="s">
        <v>820</v>
      </c>
      <c r="I123">
        <v>54</v>
      </c>
      <c r="J123">
        <v>0</v>
      </c>
      <c r="K123" s="34">
        <v>0</v>
      </c>
      <c r="L123">
        <f>+Tabla32391110[[#This Row],[BALANCE INICIAL]]+Tabla32391110[[#This Row],[ENTRADAS]]-Tabla32391110[[#This Row],[SALIDAS]]</f>
        <v>54</v>
      </c>
      <c r="M123" s="2">
        <v>180</v>
      </c>
      <c r="N123" s="2">
        <f>+Tabla32391110[[#This Row],[BALANCE INICIAL]]*Tabla32391110[[#This Row],[PRECIO]]</f>
        <v>9720</v>
      </c>
      <c r="O123" s="2">
        <f>+Tabla32391110[[#This Row],[ENTRADAS]]*Tabla32391110[[#This Row],[PRECIO]]</f>
        <v>0</v>
      </c>
      <c r="P123" s="2">
        <f>+Tabla32391110[[#This Row],[SALIDAS]]*Tabla32391110[[#This Row],[PRECIO]]</f>
        <v>0</v>
      </c>
      <c r="Q123" s="2">
        <f>+Tabla32391110[[#This Row],[BALANCE INICIAL2]]+Tabla32391110[[#This Row],[ENTRADAS3]]-Tabla32391110[[#This Row],[SALIDAS4]]</f>
        <v>9720</v>
      </c>
    </row>
    <row r="124" spans="1:17">
      <c r="A124" s="9" t="s">
        <v>59</v>
      </c>
      <c r="B124" s="17" t="s">
        <v>880</v>
      </c>
      <c r="C124" s="50" t="s">
        <v>107</v>
      </c>
      <c r="D124" t="s">
        <v>655</v>
      </c>
      <c r="F124" s="55" t="s">
        <v>1345</v>
      </c>
      <c r="G124" s="55"/>
      <c r="H124" s="9" t="s">
        <v>820</v>
      </c>
      <c r="I124">
        <v>165</v>
      </c>
      <c r="J124">
        <v>0</v>
      </c>
      <c r="K124" s="34">
        <v>0</v>
      </c>
      <c r="L124">
        <f>+Tabla32391110[[#This Row],[BALANCE INICIAL]]+Tabla32391110[[#This Row],[ENTRADAS]]-Tabla32391110[[#This Row],[SALIDAS]]</f>
        <v>165</v>
      </c>
      <c r="M124" s="2">
        <v>110</v>
      </c>
      <c r="N124" s="2">
        <f>+Tabla32391110[[#This Row],[BALANCE INICIAL]]*Tabla32391110[[#This Row],[PRECIO]]</f>
        <v>18150</v>
      </c>
      <c r="O124" s="2">
        <f>+Tabla32391110[[#This Row],[ENTRADAS]]*Tabla32391110[[#This Row],[PRECIO]]</f>
        <v>0</v>
      </c>
      <c r="P124" s="2">
        <f>+Tabla32391110[[#This Row],[SALIDAS]]*Tabla32391110[[#This Row],[PRECIO]]</f>
        <v>0</v>
      </c>
      <c r="Q124" s="2">
        <f>+Tabla32391110[[#This Row],[BALANCE INICIAL2]]+Tabla32391110[[#This Row],[ENTRADAS3]]-Tabla32391110[[#This Row],[SALIDAS4]]</f>
        <v>18150</v>
      </c>
    </row>
    <row r="125" spans="1:17">
      <c r="A125" s="63" t="s">
        <v>29</v>
      </c>
      <c r="B125" s="40" t="s">
        <v>878</v>
      </c>
      <c r="C125" s="52" t="s">
        <v>102</v>
      </c>
      <c r="D125" t="s">
        <v>1670</v>
      </c>
      <c r="E125" t="s">
        <v>1659</v>
      </c>
      <c r="F125" s="55">
        <v>45551</v>
      </c>
      <c r="G125" s="62" t="s">
        <v>1719</v>
      </c>
      <c r="H125" s="9"/>
      <c r="I125">
        <v>0</v>
      </c>
      <c r="J125">
        <v>2</v>
      </c>
      <c r="K125" s="34">
        <v>0</v>
      </c>
      <c r="L125">
        <f>+Tabla32391110[[#This Row],[BALANCE INICIAL]]+Tabla32391110[[#This Row],[ENTRADAS]]-Tabla32391110[[#This Row],[SALIDAS]]</f>
        <v>2</v>
      </c>
      <c r="M125" s="2">
        <v>1060</v>
      </c>
      <c r="N125" s="2">
        <f>+Tabla32391110[[#This Row],[BALANCE INICIAL]]*Tabla32391110[[#This Row],[PRECIO]]</f>
        <v>0</v>
      </c>
      <c r="O125" s="2">
        <f>+Tabla32391110[[#This Row],[ENTRADAS]]*Tabla32391110[[#This Row],[PRECIO]]</f>
        <v>2120</v>
      </c>
      <c r="P125" s="2">
        <f>+Tabla32391110[[#This Row],[SALIDAS]]*Tabla32391110[[#This Row],[PRECIO]]</f>
        <v>0</v>
      </c>
      <c r="Q125" s="2">
        <f>+Tabla32391110[[#This Row],[BALANCE INICIAL2]]+Tabla32391110[[#This Row],[ENTRADAS3]]-Tabla32391110[[#This Row],[SALIDAS4]]</f>
        <v>2120</v>
      </c>
    </row>
    <row r="126" spans="1:17">
      <c r="A126" s="9" t="s">
        <v>24</v>
      </c>
      <c r="B126" s="17" t="s">
        <v>875</v>
      </c>
      <c r="C126" s="50" t="s">
        <v>64</v>
      </c>
      <c r="D126" t="s">
        <v>1302</v>
      </c>
      <c r="F126" s="55" t="s">
        <v>1345</v>
      </c>
      <c r="G126" s="55"/>
      <c r="H126" s="9" t="s">
        <v>820</v>
      </c>
      <c r="I126">
        <v>4</v>
      </c>
      <c r="J126">
        <v>0</v>
      </c>
      <c r="K126" s="34">
        <v>0</v>
      </c>
      <c r="L126">
        <f>+Tabla32391110[[#This Row],[BALANCE INICIAL]]+Tabla32391110[[#This Row],[ENTRADAS]]-Tabla32391110[[#This Row],[SALIDAS]]</f>
        <v>4</v>
      </c>
      <c r="M126" s="2">
        <v>849</v>
      </c>
      <c r="N126" s="2">
        <f>+Tabla32391110[[#This Row],[BALANCE INICIAL]]*Tabla32391110[[#This Row],[PRECIO]]</f>
        <v>3396</v>
      </c>
      <c r="O126" s="2">
        <f>+Tabla32391110[[#This Row],[ENTRADAS]]*Tabla32391110[[#This Row],[PRECIO]]</f>
        <v>0</v>
      </c>
      <c r="P126" s="2">
        <f>+Tabla32391110[[#This Row],[SALIDAS]]*Tabla32391110[[#This Row],[PRECIO]]</f>
        <v>0</v>
      </c>
      <c r="Q126" s="2">
        <f>+Tabla32391110[[#This Row],[BALANCE INICIAL2]]+Tabla32391110[[#This Row],[ENTRADAS3]]-Tabla32391110[[#This Row],[SALIDAS4]]</f>
        <v>3396</v>
      </c>
    </row>
    <row r="127" spans="1:17">
      <c r="A127" s="9" t="s">
        <v>24</v>
      </c>
      <c r="B127" s="17" t="s">
        <v>875</v>
      </c>
      <c r="C127" s="50" t="s">
        <v>64</v>
      </c>
      <c r="D127" t="s">
        <v>1303</v>
      </c>
      <c r="F127" s="55" t="s">
        <v>1345</v>
      </c>
      <c r="G127" s="55"/>
      <c r="H127" s="9" t="s">
        <v>820</v>
      </c>
      <c r="I127">
        <v>8</v>
      </c>
      <c r="J127">
        <v>0</v>
      </c>
      <c r="K127" s="34">
        <v>0</v>
      </c>
      <c r="L127">
        <f>+Tabla32391110[[#This Row],[BALANCE INICIAL]]+Tabla32391110[[#This Row],[ENTRADAS]]-Tabla32391110[[#This Row],[SALIDAS]]</f>
        <v>8</v>
      </c>
      <c r="M127" s="2">
        <v>344</v>
      </c>
      <c r="N127" s="2">
        <f>+Tabla32391110[[#This Row],[BALANCE INICIAL]]*Tabla32391110[[#This Row],[PRECIO]]</f>
        <v>2752</v>
      </c>
      <c r="O127" s="2">
        <f>+Tabla32391110[[#This Row],[ENTRADAS]]*Tabla32391110[[#This Row],[PRECIO]]</f>
        <v>0</v>
      </c>
      <c r="P127" s="2">
        <f>+Tabla32391110[[#This Row],[SALIDAS]]*Tabla32391110[[#This Row],[PRECIO]]</f>
        <v>0</v>
      </c>
      <c r="Q127" s="2">
        <f>+Tabla32391110[[#This Row],[BALANCE INICIAL2]]+Tabla32391110[[#This Row],[ENTRADAS3]]-Tabla32391110[[#This Row],[SALIDAS4]]</f>
        <v>2752</v>
      </c>
    </row>
    <row r="128" spans="1:17">
      <c r="A128" s="9" t="s">
        <v>24</v>
      </c>
      <c r="B128" s="17" t="s">
        <v>875</v>
      </c>
      <c r="C128" s="50" t="s">
        <v>64</v>
      </c>
      <c r="D128" t="s">
        <v>1304</v>
      </c>
      <c r="F128" s="55" t="s">
        <v>1345</v>
      </c>
      <c r="G128" s="55"/>
      <c r="H128" s="9" t="s">
        <v>820</v>
      </c>
      <c r="I128">
        <v>4</v>
      </c>
      <c r="J128">
        <v>0</v>
      </c>
      <c r="K128" s="34">
        <v>0</v>
      </c>
      <c r="L128">
        <f>+Tabla32391110[[#This Row],[BALANCE INICIAL]]+Tabla32391110[[#This Row],[ENTRADAS]]-Tabla32391110[[#This Row],[SALIDAS]]</f>
        <v>4</v>
      </c>
      <c r="M128" s="2">
        <v>6840</v>
      </c>
      <c r="N128" s="2">
        <f>+Tabla32391110[[#This Row],[BALANCE INICIAL]]*Tabla32391110[[#This Row],[PRECIO]]</f>
        <v>27360</v>
      </c>
      <c r="O128" s="2">
        <f>+Tabla32391110[[#This Row],[ENTRADAS]]*Tabla32391110[[#This Row],[PRECIO]]</f>
        <v>0</v>
      </c>
      <c r="P128" s="2">
        <f>+Tabla32391110[[#This Row],[SALIDAS]]*Tabla32391110[[#This Row],[PRECIO]]</f>
        <v>0</v>
      </c>
      <c r="Q128" s="2">
        <f>+Tabla32391110[[#This Row],[BALANCE INICIAL2]]+Tabla32391110[[#This Row],[ENTRADAS3]]-Tabla32391110[[#This Row],[SALIDAS4]]</f>
        <v>27360</v>
      </c>
    </row>
    <row r="129" spans="1:17">
      <c r="A129" s="9" t="s">
        <v>24</v>
      </c>
      <c r="B129" s="17" t="s">
        <v>875</v>
      </c>
      <c r="C129" s="50" t="s">
        <v>64</v>
      </c>
      <c r="D129" t="s">
        <v>1305</v>
      </c>
      <c r="F129" s="55" t="s">
        <v>1345</v>
      </c>
      <c r="G129" s="55"/>
      <c r="H129" s="9" t="s">
        <v>820</v>
      </c>
      <c r="I129">
        <v>4</v>
      </c>
      <c r="J129">
        <v>0</v>
      </c>
      <c r="K129" s="34">
        <v>0</v>
      </c>
      <c r="L129">
        <f>+Tabla32391110[[#This Row],[BALANCE INICIAL]]+Tabla32391110[[#This Row],[ENTRADAS]]-Tabla32391110[[#This Row],[SALIDAS]]</f>
        <v>4</v>
      </c>
      <c r="M129" s="2">
        <v>3525</v>
      </c>
      <c r="N129" s="2">
        <f>+Tabla32391110[[#This Row],[BALANCE INICIAL]]*Tabla32391110[[#This Row],[PRECIO]]</f>
        <v>14100</v>
      </c>
      <c r="O129" s="2">
        <f>+Tabla32391110[[#This Row],[ENTRADAS]]*Tabla32391110[[#This Row],[PRECIO]]</f>
        <v>0</v>
      </c>
      <c r="P129" s="2">
        <f>+Tabla32391110[[#This Row],[SALIDAS]]*Tabla32391110[[#This Row],[PRECIO]]</f>
        <v>0</v>
      </c>
      <c r="Q129" s="2">
        <f>+Tabla32391110[[#This Row],[BALANCE INICIAL2]]+Tabla32391110[[#This Row],[ENTRADAS3]]-Tabla32391110[[#This Row],[SALIDAS4]]</f>
        <v>14100</v>
      </c>
    </row>
    <row r="130" spans="1:17" ht="15" customHeight="1">
      <c r="A130" s="9" t="s">
        <v>24</v>
      </c>
      <c r="B130" s="17" t="s">
        <v>875</v>
      </c>
      <c r="C130" s="50" t="s">
        <v>64</v>
      </c>
      <c r="D130" t="s">
        <v>1306</v>
      </c>
      <c r="F130" s="55" t="s">
        <v>1345</v>
      </c>
      <c r="G130" s="55"/>
      <c r="H130" s="9" t="s">
        <v>820</v>
      </c>
      <c r="I130">
        <v>1</v>
      </c>
      <c r="J130">
        <v>0</v>
      </c>
      <c r="K130" s="34">
        <v>0</v>
      </c>
      <c r="L130">
        <f>+Tabla32391110[[#This Row],[BALANCE INICIAL]]+Tabla32391110[[#This Row],[ENTRADAS]]-Tabla32391110[[#This Row],[SALIDAS]]</f>
        <v>1</v>
      </c>
      <c r="M130" s="2">
        <v>1295</v>
      </c>
      <c r="N130" s="2">
        <f>+Tabla32391110[[#This Row],[BALANCE INICIAL]]*Tabla32391110[[#This Row],[PRECIO]]</f>
        <v>1295</v>
      </c>
      <c r="O130" s="2">
        <f>+Tabla32391110[[#This Row],[ENTRADAS]]*Tabla32391110[[#This Row],[PRECIO]]</f>
        <v>0</v>
      </c>
      <c r="P130" s="2">
        <f>+Tabla32391110[[#This Row],[SALIDAS]]*Tabla32391110[[#This Row],[PRECIO]]</f>
        <v>0</v>
      </c>
      <c r="Q130" s="2">
        <f>+Tabla32391110[[#This Row],[BALANCE INICIAL2]]+Tabla32391110[[#This Row],[ENTRADAS3]]-Tabla32391110[[#This Row],[SALIDAS4]]</f>
        <v>1295</v>
      </c>
    </row>
    <row r="131" spans="1:17">
      <c r="A131" s="9" t="s">
        <v>24</v>
      </c>
      <c r="B131" s="17" t="s">
        <v>875</v>
      </c>
      <c r="C131" s="50" t="s">
        <v>64</v>
      </c>
      <c r="D131" t="s">
        <v>1307</v>
      </c>
      <c r="F131" s="55" t="s">
        <v>1345</v>
      </c>
      <c r="G131" s="55"/>
      <c r="H131" s="9" t="s">
        <v>820</v>
      </c>
      <c r="I131">
        <v>4</v>
      </c>
      <c r="J131">
        <v>0</v>
      </c>
      <c r="K131" s="34">
        <v>0</v>
      </c>
      <c r="L131">
        <f>+Tabla32391110[[#This Row],[BALANCE INICIAL]]+Tabla32391110[[#This Row],[ENTRADAS]]-Tabla32391110[[#This Row],[SALIDAS]]</f>
        <v>4</v>
      </c>
      <c r="M131" s="2">
        <v>120</v>
      </c>
      <c r="N131" s="2">
        <f>+Tabla32391110[[#This Row],[BALANCE INICIAL]]*Tabla32391110[[#This Row],[PRECIO]]</f>
        <v>480</v>
      </c>
      <c r="O131" s="2">
        <f>+Tabla32391110[[#This Row],[ENTRADAS]]*Tabla32391110[[#This Row],[PRECIO]]</f>
        <v>0</v>
      </c>
      <c r="P131" s="2">
        <f>+Tabla32391110[[#This Row],[SALIDAS]]*Tabla32391110[[#This Row],[PRECIO]]</f>
        <v>0</v>
      </c>
      <c r="Q131" s="2">
        <f>+Tabla32391110[[#This Row],[BALANCE INICIAL2]]+Tabla32391110[[#This Row],[ENTRADAS3]]-Tabla32391110[[#This Row],[SALIDAS4]]</f>
        <v>480</v>
      </c>
    </row>
    <row r="132" spans="1:17" ht="12.75" customHeight="1">
      <c r="A132" s="9" t="s">
        <v>31</v>
      </c>
      <c r="B132" s="47" t="s">
        <v>897</v>
      </c>
      <c r="C132" s="50" t="s">
        <v>69</v>
      </c>
      <c r="D132" t="s">
        <v>160</v>
      </c>
      <c r="E132" t="s">
        <v>1020</v>
      </c>
      <c r="F132" s="55" t="s">
        <v>1345</v>
      </c>
      <c r="G132" s="55"/>
      <c r="H132" s="9" t="s">
        <v>820</v>
      </c>
      <c r="I132">
        <v>105</v>
      </c>
      <c r="J132">
        <v>0</v>
      </c>
      <c r="K132" s="34">
        <v>105</v>
      </c>
      <c r="L132">
        <f>+Tabla32391110[[#This Row],[BALANCE INICIAL]]+Tabla32391110[[#This Row],[ENTRADAS]]-Tabla32391110[[#This Row],[SALIDAS]]</f>
        <v>0</v>
      </c>
      <c r="M132" s="2">
        <v>15</v>
      </c>
      <c r="N132" s="2">
        <f>+Tabla32391110[[#This Row],[BALANCE INICIAL]]*Tabla32391110[[#This Row],[PRECIO]]</f>
        <v>1575</v>
      </c>
      <c r="O132" s="2">
        <f>+Tabla32391110[[#This Row],[ENTRADAS]]*Tabla32391110[[#This Row],[PRECIO]]</f>
        <v>0</v>
      </c>
      <c r="P132" s="2">
        <f>+Tabla32391110[[#This Row],[SALIDAS]]*Tabla32391110[[#This Row],[PRECIO]]</f>
        <v>1575</v>
      </c>
      <c r="Q132" s="2">
        <f>+Tabla32391110[[#This Row],[BALANCE INICIAL2]]+Tabla32391110[[#This Row],[ENTRADAS3]]-Tabla32391110[[#This Row],[SALIDAS4]]</f>
        <v>0</v>
      </c>
    </row>
    <row r="133" spans="1:17">
      <c r="A133" s="9" t="s">
        <v>29</v>
      </c>
      <c r="B133" s="47" t="s">
        <v>878</v>
      </c>
      <c r="C133" s="50" t="s">
        <v>102</v>
      </c>
      <c r="D133" t="s">
        <v>1781</v>
      </c>
      <c r="F133" s="55" t="s">
        <v>1345</v>
      </c>
      <c r="G133" s="55"/>
      <c r="H133" s="9" t="s">
        <v>863</v>
      </c>
      <c r="I133">
        <v>1</v>
      </c>
      <c r="J133">
        <v>0</v>
      </c>
      <c r="K133" s="34">
        <v>0</v>
      </c>
      <c r="L133">
        <f>+Tabla32391110[[#This Row],[BALANCE INICIAL]]+Tabla32391110[[#This Row],[ENTRADAS]]-Tabla32391110[[#This Row],[SALIDAS]]</f>
        <v>1</v>
      </c>
      <c r="M133" s="2">
        <v>1600</v>
      </c>
      <c r="N133" s="2">
        <f>+Tabla32391110[[#This Row],[BALANCE INICIAL]]*Tabla32391110[[#This Row],[PRECIO]]</f>
        <v>1600</v>
      </c>
      <c r="O133" s="2">
        <f>+Tabla32391110[[#This Row],[ENTRADAS]]*Tabla32391110[[#This Row],[PRECIO]]</f>
        <v>0</v>
      </c>
      <c r="P133" s="2">
        <f>+Tabla32391110[[#This Row],[SALIDAS]]*Tabla32391110[[#This Row],[PRECIO]]</f>
        <v>0</v>
      </c>
      <c r="Q133" s="2">
        <f>+Tabla32391110[[#This Row],[BALANCE INICIAL2]]+Tabla32391110[[#This Row],[ENTRADAS3]]-Tabla32391110[[#This Row],[SALIDAS4]]</f>
        <v>1600</v>
      </c>
    </row>
    <row r="134" spans="1:17" ht="16.5" customHeight="1">
      <c r="A134" s="9" t="s">
        <v>31</v>
      </c>
      <c r="B134" s="47" t="s">
        <v>897</v>
      </c>
      <c r="C134" s="50" t="s">
        <v>69</v>
      </c>
      <c r="D134" t="s">
        <v>1613</v>
      </c>
      <c r="F134" s="55" t="s">
        <v>1345</v>
      </c>
      <c r="G134" s="55"/>
      <c r="H134" s="9" t="s">
        <v>820</v>
      </c>
      <c r="I134">
        <v>101</v>
      </c>
      <c r="J134">
        <v>0</v>
      </c>
      <c r="K134" s="34">
        <v>97</v>
      </c>
      <c r="L134">
        <f>+Tabla32391110[[#This Row],[BALANCE INICIAL]]+Tabla32391110[[#This Row],[ENTRADAS]]-Tabla32391110[[#This Row],[SALIDAS]]</f>
        <v>4</v>
      </c>
      <c r="M134" s="2">
        <v>13.18</v>
      </c>
      <c r="N134" s="2">
        <f>+Tabla32391110[[#This Row],[BALANCE INICIAL]]*Tabla32391110[[#This Row],[PRECIO]]</f>
        <v>1331.18</v>
      </c>
      <c r="O134" s="2">
        <f>+Tabla32391110[[#This Row],[ENTRADAS]]*Tabla32391110[[#This Row],[PRECIO]]</f>
        <v>0</v>
      </c>
      <c r="P134" s="2">
        <f>+Tabla32391110[[#This Row],[SALIDAS]]*Tabla32391110[[#This Row],[PRECIO]]</f>
        <v>1278.46</v>
      </c>
      <c r="Q134" s="2">
        <f>+Tabla32391110[[#This Row],[BALANCE INICIAL2]]+Tabla32391110[[#This Row],[ENTRADAS3]]-Tabla32391110[[#This Row],[SALIDAS4]]</f>
        <v>52.720000000000027</v>
      </c>
    </row>
    <row r="135" spans="1:17">
      <c r="A135" s="9" t="s">
        <v>31</v>
      </c>
      <c r="B135" s="47" t="s">
        <v>897</v>
      </c>
      <c r="C135" s="50" t="s">
        <v>69</v>
      </c>
      <c r="D135" t="s">
        <v>1339</v>
      </c>
      <c r="F135" s="55" t="s">
        <v>1345</v>
      </c>
      <c r="G135" s="55"/>
      <c r="H135" s="9" t="s">
        <v>820</v>
      </c>
      <c r="I135">
        <v>56</v>
      </c>
      <c r="J135">
        <v>0</v>
      </c>
      <c r="K135" s="34">
        <v>56</v>
      </c>
      <c r="L135">
        <f>+Tabla32391110[[#This Row],[BALANCE INICIAL]]+Tabla32391110[[#This Row],[ENTRADAS]]-Tabla32391110[[#This Row],[SALIDAS]]</f>
        <v>0</v>
      </c>
      <c r="M135" s="2">
        <v>17.62</v>
      </c>
      <c r="N135" s="2">
        <f>+Tabla32391110[[#This Row],[BALANCE INICIAL]]*Tabla32391110[[#This Row],[PRECIO]]</f>
        <v>986.72</v>
      </c>
      <c r="O135" s="2">
        <f>+Tabla32391110[[#This Row],[ENTRADAS]]*Tabla32391110[[#This Row],[PRECIO]]</f>
        <v>0</v>
      </c>
      <c r="P135" s="2">
        <f>+Tabla32391110[[#This Row],[SALIDAS]]*Tabla32391110[[#This Row],[PRECIO]]</f>
        <v>986.72</v>
      </c>
      <c r="Q135" s="2">
        <f>+Tabla32391110[[#This Row],[BALANCE INICIAL2]]+Tabla32391110[[#This Row],[ENTRADAS3]]-Tabla32391110[[#This Row],[SALIDAS4]]</f>
        <v>0</v>
      </c>
    </row>
    <row r="136" spans="1:17">
      <c r="A136" s="9" t="s">
        <v>1141</v>
      </c>
      <c r="B136" s="17" t="s">
        <v>1142</v>
      </c>
      <c r="C136" s="50" t="s">
        <v>1143</v>
      </c>
      <c r="D136" t="s">
        <v>1401</v>
      </c>
      <c r="F136" s="55" t="s">
        <v>1345</v>
      </c>
      <c r="G136" s="55"/>
      <c r="H136" s="9" t="s">
        <v>820</v>
      </c>
      <c r="I136">
        <v>0</v>
      </c>
      <c r="J136">
        <v>0</v>
      </c>
      <c r="K136" s="34">
        <v>0</v>
      </c>
      <c r="L136">
        <f>+Tabla32391110[[#This Row],[BALANCE INICIAL]]+Tabla32391110[[#This Row],[ENTRADAS]]-Tabla32391110[[#This Row],[SALIDAS]]</f>
        <v>0</v>
      </c>
      <c r="M136" s="2">
        <v>137.30000000000001</v>
      </c>
      <c r="N136" s="2">
        <f>+Tabla32391110[[#This Row],[BALANCE INICIAL]]*Tabla32391110[[#This Row],[PRECIO]]</f>
        <v>0</v>
      </c>
      <c r="O136" s="2">
        <f>+Tabla32391110[[#This Row],[ENTRADAS]]*Tabla32391110[[#This Row],[PRECIO]]</f>
        <v>0</v>
      </c>
      <c r="P136" s="2">
        <f>+Tabla32391110[[#This Row],[SALIDAS]]*Tabla32391110[[#This Row],[PRECIO]]</f>
        <v>0</v>
      </c>
      <c r="Q136" s="2">
        <f>+Tabla32391110[[#This Row],[BALANCE INICIAL2]]+Tabla32391110[[#This Row],[ENTRADAS3]]-Tabla32391110[[#This Row],[SALIDAS4]]</f>
        <v>0</v>
      </c>
    </row>
    <row r="137" spans="1:17" ht="15" customHeight="1">
      <c r="A137" s="9" t="s">
        <v>1141</v>
      </c>
      <c r="B137" s="17" t="s">
        <v>1142</v>
      </c>
      <c r="C137" s="50" t="s">
        <v>1143</v>
      </c>
      <c r="D137" t="s">
        <v>656</v>
      </c>
      <c r="F137" s="55" t="s">
        <v>1345</v>
      </c>
      <c r="G137" s="55"/>
      <c r="H137" s="9" t="s">
        <v>820</v>
      </c>
      <c r="I137">
        <v>1</v>
      </c>
      <c r="J137">
        <v>0</v>
      </c>
      <c r="K137" s="34">
        <v>0</v>
      </c>
      <c r="L137">
        <f>+Tabla32391110[[#This Row],[BALANCE INICIAL]]+Tabla32391110[[#This Row],[ENTRADAS]]-Tabla32391110[[#This Row],[SALIDAS]]</f>
        <v>1</v>
      </c>
      <c r="M137" s="2">
        <v>122.63</v>
      </c>
      <c r="N137" s="2">
        <f>+Tabla32391110[[#This Row],[BALANCE INICIAL]]*Tabla32391110[[#This Row],[PRECIO]]</f>
        <v>122.63</v>
      </c>
      <c r="O137" s="2">
        <f>+Tabla32391110[[#This Row],[ENTRADAS]]*Tabla32391110[[#This Row],[PRECIO]]</f>
        <v>0</v>
      </c>
      <c r="P137" s="2">
        <f>+Tabla32391110[[#This Row],[SALIDAS]]*Tabla32391110[[#This Row],[PRECIO]]</f>
        <v>0</v>
      </c>
      <c r="Q137" s="2">
        <f>+Tabla32391110[[#This Row],[BALANCE INICIAL2]]+Tabla32391110[[#This Row],[ENTRADAS3]]-Tabla32391110[[#This Row],[SALIDAS4]]</f>
        <v>122.63</v>
      </c>
    </row>
    <row r="138" spans="1:17">
      <c r="A138" s="9" t="s">
        <v>1141</v>
      </c>
      <c r="B138" s="17" t="s">
        <v>1142</v>
      </c>
      <c r="C138" s="50" t="s">
        <v>1143</v>
      </c>
      <c r="D138" t="s">
        <v>1299</v>
      </c>
      <c r="F138" s="55" t="s">
        <v>1345</v>
      </c>
      <c r="G138" s="55"/>
      <c r="H138" s="9" t="s">
        <v>820</v>
      </c>
      <c r="I138">
        <v>0</v>
      </c>
      <c r="J138">
        <v>0</v>
      </c>
      <c r="K138" s="34">
        <v>0</v>
      </c>
      <c r="L138">
        <f>+Tabla32391110[[#This Row],[BALANCE INICIAL]]+Tabla32391110[[#This Row],[ENTRADAS]]-Tabla32391110[[#This Row],[SALIDAS]]</f>
        <v>0</v>
      </c>
      <c r="M138" s="2">
        <v>48.81</v>
      </c>
      <c r="N138" s="2">
        <f>+Tabla32391110[[#This Row],[BALANCE INICIAL]]*Tabla32391110[[#This Row],[PRECIO]]</f>
        <v>0</v>
      </c>
      <c r="O138" s="2">
        <f>+Tabla32391110[[#This Row],[ENTRADAS]]*Tabla32391110[[#This Row],[PRECIO]]</f>
        <v>0</v>
      </c>
      <c r="P138" s="2">
        <f>+Tabla32391110[[#This Row],[SALIDAS]]*Tabla32391110[[#This Row],[PRECIO]]</f>
        <v>0</v>
      </c>
      <c r="Q138" s="2">
        <f>+Tabla32391110[[#This Row],[BALANCE INICIAL2]]+Tabla32391110[[#This Row],[ENTRADAS3]]-Tabla32391110[[#This Row],[SALIDAS4]]</f>
        <v>0</v>
      </c>
    </row>
    <row r="139" spans="1:17">
      <c r="A139" s="9" t="s">
        <v>26</v>
      </c>
      <c r="B139" s="47" t="s">
        <v>887</v>
      </c>
      <c r="C139" s="50" t="s">
        <v>70</v>
      </c>
      <c r="D139" t="s">
        <v>1043</v>
      </c>
      <c r="E139" t="s">
        <v>1048</v>
      </c>
      <c r="F139" s="55" t="s">
        <v>1345</v>
      </c>
      <c r="G139" s="55"/>
      <c r="H139" s="9" t="s">
        <v>820</v>
      </c>
      <c r="I139">
        <v>12</v>
      </c>
      <c r="J139">
        <v>0</v>
      </c>
      <c r="K139" s="34">
        <v>4</v>
      </c>
      <c r="L139">
        <f>+Tabla32391110[[#This Row],[BALANCE INICIAL]]+Tabla32391110[[#This Row],[ENTRADAS]]-Tabla32391110[[#This Row],[SALIDAS]]</f>
        <v>8</v>
      </c>
      <c r="M139" s="2">
        <v>1700</v>
      </c>
      <c r="N139" s="2">
        <f>+Tabla32391110[[#This Row],[BALANCE INICIAL]]*Tabla32391110[[#This Row],[PRECIO]]</f>
        <v>20400</v>
      </c>
      <c r="O139" s="2">
        <f>+Tabla32391110[[#This Row],[ENTRADAS]]*Tabla32391110[[#This Row],[PRECIO]]</f>
        <v>0</v>
      </c>
      <c r="P139" s="2">
        <f>+Tabla32391110[[#This Row],[SALIDAS]]*Tabla32391110[[#This Row],[PRECIO]]</f>
        <v>6800</v>
      </c>
      <c r="Q139" s="2">
        <f>+Tabla32391110[[#This Row],[BALANCE INICIAL2]]+Tabla32391110[[#This Row],[ENTRADAS3]]-Tabla32391110[[#This Row],[SALIDAS4]]</f>
        <v>13600</v>
      </c>
    </row>
    <row r="140" spans="1:17">
      <c r="A140" s="9" t="s">
        <v>24</v>
      </c>
      <c r="B140" s="17" t="s">
        <v>875</v>
      </c>
      <c r="C140" s="50" t="s">
        <v>64</v>
      </c>
      <c r="D140" t="s">
        <v>1478</v>
      </c>
      <c r="F140" s="55" t="s">
        <v>1345</v>
      </c>
      <c r="G140" s="55"/>
      <c r="H140" s="9" t="s">
        <v>839</v>
      </c>
      <c r="I140">
        <v>3</v>
      </c>
      <c r="J140">
        <v>0</v>
      </c>
      <c r="K140" s="34">
        <v>0</v>
      </c>
      <c r="L140">
        <f>+Tabla32391110[[#This Row],[BALANCE INICIAL]]+Tabla32391110[[#This Row],[ENTRADAS]]-Tabla32391110[[#This Row],[SALIDAS]]</f>
        <v>3</v>
      </c>
      <c r="M140" s="2">
        <v>2605</v>
      </c>
      <c r="N140" s="2">
        <f>+Tabla32391110[[#This Row],[BALANCE INICIAL]]*Tabla32391110[[#This Row],[PRECIO]]</f>
        <v>7815</v>
      </c>
      <c r="O140" s="2">
        <f>+Tabla32391110[[#This Row],[ENTRADAS]]*Tabla32391110[[#This Row],[PRECIO]]</f>
        <v>0</v>
      </c>
      <c r="P140" s="2">
        <f>+Tabla32391110[[#This Row],[SALIDAS]]*Tabla32391110[[#This Row],[PRECIO]]</f>
        <v>0</v>
      </c>
      <c r="Q140" s="2">
        <f>+Tabla32391110[[#This Row],[BALANCE INICIAL2]]+Tabla32391110[[#This Row],[ENTRADAS3]]-Tabla32391110[[#This Row],[SALIDAS4]]</f>
        <v>7815</v>
      </c>
    </row>
    <row r="141" spans="1:17">
      <c r="A141" s="63" t="s">
        <v>1381</v>
      </c>
      <c r="B141" s="40" t="s">
        <v>1382</v>
      </c>
      <c r="C141" s="52" t="s">
        <v>1383</v>
      </c>
      <c r="D141" t="s">
        <v>1647</v>
      </c>
      <c r="E141" t="s">
        <v>1648</v>
      </c>
      <c r="F141" s="55">
        <v>45551</v>
      </c>
      <c r="G141" s="62" t="s">
        <v>1649</v>
      </c>
      <c r="H141" s="9" t="s">
        <v>1403</v>
      </c>
      <c r="I141">
        <v>0</v>
      </c>
      <c r="J141">
        <v>2</v>
      </c>
      <c r="K141" s="34">
        <v>0</v>
      </c>
      <c r="L141">
        <f>+Tabla32391110[[#This Row],[BALANCE INICIAL]]+Tabla32391110[[#This Row],[ENTRADAS]]-Tabla32391110[[#This Row],[SALIDAS]]</f>
        <v>2</v>
      </c>
      <c r="M141" s="2">
        <v>2306.4699999999998</v>
      </c>
      <c r="N141" s="2">
        <f>+Tabla32391110[[#This Row],[BALANCE INICIAL]]*Tabla32391110[[#This Row],[PRECIO]]</f>
        <v>0</v>
      </c>
      <c r="O141" s="2">
        <f>+Tabla32391110[[#This Row],[ENTRADAS]]*Tabla32391110[[#This Row],[PRECIO]]</f>
        <v>4612.9399999999996</v>
      </c>
      <c r="P141" s="2">
        <f>+Tabla32391110[[#This Row],[SALIDAS]]*Tabla32391110[[#This Row],[PRECIO]]</f>
        <v>0</v>
      </c>
      <c r="Q141" s="2">
        <f>+Tabla32391110[[#This Row],[BALANCE INICIAL2]]+Tabla32391110[[#This Row],[ENTRADAS3]]-Tabla32391110[[#This Row],[SALIDAS4]]</f>
        <v>4612.9399999999996</v>
      </c>
    </row>
    <row r="142" spans="1:17">
      <c r="A142" s="63" t="s">
        <v>29</v>
      </c>
      <c r="B142" s="40" t="s">
        <v>878</v>
      </c>
      <c r="C142" s="52" t="s">
        <v>102</v>
      </c>
      <c r="D142" t="s">
        <v>1657</v>
      </c>
      <c r="E142" t="s">
        <v>1658</v>
      </c>
      <c r="F142" s="55">
        <v>45538</v>
      </c>
      <c r="G142" s="62" t="s">
        <v>1660</v>
      </c>
      <c r="H142" s="9" t="s">
        <v>834</v>
      </c>
      <c r="I142">
        <v>0</v>
      </c>
      <c r="J142">
        <v>20</v>
      </c>
      <c r="K142" s="34">
        <v>1</v>
      </c>
      <c r="L142">
        <f>+Tabla32391110[[#This Row],[BALANCE INICIAL]]+Tabla32391110[[#This Row],[ENTRADAS]]-Tabla32391110[[#This Row],[SALIDAS]]</f>
        <v>19</v>
      </c>
      <c r="M142" s="2">
        <v>250</v>
      </c>
      <c r="N142" s="2">
        <f>+Tabla32391110[[#This Row],[BALANCE INICIAL]]*Tabla32391110[[#This Row],[PRECIO]]</f>
        <v>0</v>
      </c>
      <c r="O142" s="2">
        <f>+Tabla32391110[[#This Row],[ENTRADAS]]*Tabla32391110[[#This Row],[PRECIO]]</f>
        <v>5000</v>
      </c>
      <c r="P142" s="2">
        <f>+Tabla32391110[[#This Row],[SALIDAS]]*Tabla32391110[[#This Row],[PRECIO]]</f>
        <v>250</v>
      </c>
      <c r="Q142" s="2">
        <f>+Tabla32391110[[#This Row],[BALANCE INICIAL2]]+Tabla32391110[[#This Row],[ENTRADAS3]]-Tabla32391110[[#This Row],[SALIDAS4]]</f>
        <v>4750</v>
      </c>
    </row>
    <row r="143" spans="1:17">
      <c r="A143" s="9" t="s">
        <v>29</v>
      </c>
      <c r="B143" s="47" t="s">
        <v>878</v>
      </c>
      <c r="C143" s="50" t="s">
        <v>102</v>
      </c>
      <c r="D143" t="s">
        <v>1300</v>
      </c>
      <c r="F143" s="55" t="s">
        <v>1345</v>
      </c>
      <c r="G143" s="55"/>
      <c r="H143" s="9" t="s">
        <v>827</v>
      </c>
      <c r="I143">
        <v>131</v>
      </c>
      <c r="J143">
        <v>0</v>
      </c>
      <c r="K143" s="34">
        <v>93</v>
      </c>
      <c r="L143">
        <f>+Tabla32391110[[#This Row],[BALANCE INICIAL]]+Tabla32391110[[#This Row],[ENTRADAS]]-Tabla32391110[[#This Row],[SALIDAS]]</f>
        <v>38</v>
      </c>
      <c r="M143" s="2">
        <v>250</v>
      </c>
      <c r="N143" s="2">
        <f>+Tabla32391110[[#This Row],[BALANCE INICIAL]]*Tabla32391110[[#This Row],[PRECIO]]</f>
        <v>32750</v>
      </c>
      <c r="O143" s="2">
        <f>+Tabla32391110[[#This Row],[ENTRADAS]]*Tabla32391110[[#This Row],[PRECIO]]</f>
        <v>0</v>
      </c>
      <c r="P143" s="2">
        <f>+Tabla32391110[[#This Row],[SALIDAS]]*Tabla32391110[[#This Row],[PRECIO]]</f>
        <v>23250</v>
      </c>
      <c r="Q143" s="2">
        <f>+Tabla32391110[[#This Row],[BALANCE INICIAL2]]+Tabla32391110[[#This Row],[ENTRADAS3]]-Tabla32391110[[#This Row],[SALIDAS4]]</f>
        <v>9500</v>
      </c>
    </row>
    <row r="144" spans="1:17">
      <c r="A144" s="9" t="s">
        <v>1159</v>
      </c>
      <c r="B144" s="17" t="s">
        <v>1160</v>
      </c>
      <c r="C144" s="50" t="s">
        <v>1161</v>
      </c>
      <c r="D144" t="s">
        <v>1447</v>
      </c>
      <c r="F144" s="55" t="s">
        <v>1345</v>
      </c>
      <c r="G144" s="55"/>
      <c r="H144" s="9" t="s">
        <v>820</v>
      </c>
      <c r="I144">
        <v>25</v>
      </c>
      <c r="J144">
        <v>0</v>
      </c>
      <c r="K144" s="34">
        <v>0</v>
      </c>
      <c r="L144">
        <f>+Tabla32391110[[#This Row],[BALANCE INICIAL]]+Tabla32391110[[#This Row],[ENTRADAS]]-Tabla32391110[[#This Row],[SALIDAS]]</f>
        <v>25</v>
      </c>
      <c r="M144" s="2">
        <v>35</v>
      </c>
      <c r="N144" s="2">
        <f>+Tabla32391110[[#This Row],[BALANCE INICIAL]]*Tabla32391110[[#This Row],[PRECIO]]</f>
        <v>875</v>
      </c>
      <c r="O144" s="2">
        <f>+Tabla32391110[[#This Row],[ENTRADAS]]*Tabla32391110[[#This Row],[PRECIO]]</f>
        <v>0</v>
      </c>
      <c r="P144" s="2">
        <f>+Tabla32391110[[#This Row],[SALIDAS]]*Tabla32391110[[#This Row],[PRECIO]]</f>
        <v>0</v>
      </c>
      <c r="Q144" s="2">
        <f>+Tabla32391110[[#This Row],[BALANCE INICIAL2]]+Tabla32391110[[#This Row],[ENTRADAS3]]-Tabla32391110[[#This Row],[SALIDAS4]]</f>
        <v>875</v>
      </c>
    </row>
    <row r="145" spans="1:17">
      <c r="A145" s="9" t="s">
        <v>34</v>
      </c>
      <c r="B145" s="17" t="s">
        <v>877</v>
      </c>
      <c r="C145" s="50" t="s">
        <v>80</v>
      </c>
      <c r="D145" t="s">
        <v>1448</v>
      </c>
      <c r="F145" s="55" t="s">
        <v>1345</v>
      </c>
      <c r="G145" s="55"/>
      <c r="H145" s="9" t="s">
        <v>820</v>
      </c>
      <c r="I145">
        <v>20</v>
      </c>
      <c r="J145">
        <v>0</v>
      </c>
      <c r="K145" s="34">
        <v>0</v>
      </c>
      <c r="L145">
        <f>+Tabla32391110[[#This Row],[BALANCE INICIAL]]+Tabla32391110[[#This Row],[ENTRADAS]]-Tabla32391110[[#This Row],[SALIDAS]]</f>
        <v>20</v>
      </c>
      <c r="M145" s="2">
        <v>23</v>
      </c>
      <c r="N145" s="2">
        <f>+Tabla32391110[[#This Row],[BALANCE INICIAL]]*Tabla32391110[[#This Row],[PRECIO]]</f>
        <v>460</v>
      </c>
      <c r="O145" s="2">
        <f>+Tabla32391110[[#This Row],[ENTRADAS]]*Tabla32391110[[#This Row],[PRECIO]]</f>
        <v>0</v>
      </c>
      <c r="P145" s="2">
        <f>+Tabla32391110[[#This Row],[SALIDAS]]*Tabla32391110[[#This Row],[PRECIO]]</f>
        <v>0</v>
      </c>
      <c r="Q145" s="2">
        <f>+Tabla32391110[[#This Row],[BALANCE INICIAL2]]+Tabla32391110[[#This Row],[ENTRADAS3]]-Tabla32391110[[#This Row],[SALIDAS4]]</f>
        <v>460</v>
      </c>
    </row>
    <row r="146" spans="1:17">
      <c r="A146" s="9" t="s">
        <v>26</v>
      </c>
      <c r="B146" s="47" t="s">
        <v>887</v>
      </c>
      <c r="C146" s="50" t="s">
        <v>70</v>
      </c>
      <c r="D146" t="s">
        <v>1061</v>
      </c>
      <c r="E146" t="s">
        <v>1060</v>
      </c>
      <c r="F146" s="55" t="s">
        <v>1345</v>
      </c>
      <c r="G146" s="55"/>
      <c r="H146" s="9" t="s">
        <v>820</v>
      </c>
      <c r="I146">
        <v>0</v>
      </c>
      <c r="J146">
        <v>0</v>
      </c>
      <c r="K146" s="34">
        <v>0</v>
      </c>
      <c r="L146">
        <f>+Tabla32391110[[#This Row],[BALANCE INICIAL]]+Tabla32391110[[#This Row],[ENTRADAS]]-Tabla32391110[[#This Row],[SALIDAS]]</f>
        <v>0</v>
      </c>
      <c r="M146" s="2">
        <v>250</v>
      </c>
      <c r="N146" s="2">
        <f>+Tabla32391110[[#This Row],[BALANCE INICIAL]]*Tabla32391110[[#This Row],[PRECIO]]</f>
        <v>0</v>
      </c>
      <c r="O146" s="2">
        <f>+Tabla32391110[[#This Row],[ENTRADAS]]*Tabla32391110[[#This Row],[PRECIO]]</f>
        <v>0</v>
      </c>
      <c r="P146" s="2">
        <f>+Tabla32391110[[#This Row],[SALIDAS]]*Tabla32391110[[#This Row],[PRECIO]]</f>
        <v>0</v>
      </c>
      <c r="Q146" s="2">
        <f>+Tabla32391110[[#This Row],[BALANCE INICIAL2]]+Tabla32391110[[#This Row],[ENTRADAS3]]-Tabla32391110[[#This Row],[SALIDAS4]]</f>
        <v>0</v>
      </c>
    </row>
    <row r="147" spans="1:17">
      <c r="A147" s="39" t="s">
        <v>28</v>
      </c>
      <c r="B147" s="40" t="s">
        <v>884</v>
      </c>
      <c r="C147" s="52" t="s">
        <v>74</v>
      </c>
      <c r="D147" t="s">
        <v>1301</v>
      </c>
      <c r="F147" s="55" t="s">
        <v>1345</v>
      </c>
      <c r="G147" s="55"/>
      <c r="H147" s="9" t="s">
        <v>820</v>
      </c>
      <c r="I147">
        <v>1</v>
      </c>
      <c r="J147">
        <v>0</v>
      </c>
      <c r="K147" s="34">
        <v>0</v>
      </c>
      <c r="L147">
        <f>+Tabla32391110[[#This Row],[BALANCE INICIAL]]+Tabla32391110[[#This Row],[ENTRADAS]]-Tabla32391110[[#This Row],[SALIDAS]]</f>
        <v>1</v>
      </c>
      <c r="M147" s="2">
        <v>438.4</v>
      </c>
      <c r="N147" s="2">
        <f>+Tabla32391110[[#This Row],[BALANCE INICIAL]]*Tabla32391110[[#This Row],[PRECIO]]</f>
        <v>438.4</v>
      </c>
      <c r="O147" s="2">
        <f>+Tabla32391110[[#This Row],[ENTRADAS]]*Tabla32391110[[#This Row],[PRECIO]]</f>
        <v>0</v>
      </c>
      <c r="P147" s="2">
        <f>+Tabla32391110[[#This Row],[SALIDAS]]*Tabla32391110[[#This Row],[PRECIO]]</f>
        <v>0</v>
      </c>
      <c r="Q147" s="2">
        <f>+Tabla32391110[[#This Row],[BALANCE INICIAL2]]+Tabla32391110[[#This Row],[ENTRADAS3]]-Tabla32391110[[#This Row],[SALIDAS4]]</f>
        <v>438.4</v>
      </c>
    </row>
    <row r="148" spans="1:17">
      <c r="A148" s="9" t="s">
        <v>59</v>
      </c>
      <c r="B148" s="17" t="s">
        <v>880</v>
      </c>
      <c r="C148" s="50" t="s">
        <v>107</v>
      </c>
      <c r="D148" t="s">
        <v>657</v>
      </c>
      <c r="F148" s="55" t="s">
        <v>1345</v>
      </c>
      <c r="G148" s="55"/>
      <c r="H148" s="9" t="s">
        <v>820</v>
      </c>
      <c r="I148">
        <v>10</v>
      </c>
      <c r="J148">
        <v>0</v>
      </c>
      <c r="K148" s="34">
        <v>0</v>
      </c>
      <c r="L148">
        <f>+Tabla32391110[[#This Row],[BALANCE INICIAL]]+Tabla32391110[[#This Row],[ENTRADAS]]-Tabla32391110[[#This Row],[SALIDAS]]</f>
        <v>10</v>
      </c>
      <c r="M148" s="2">
        <v>600</v>
      </c>
      <c r="N148" s="2">
        <f>+Tabla32391110[[#This Row],[BALANCE INICIAL]]*Tabla32391110[[#This Row],[PRECIO]]</f>
        <v>6000</v>
      </c>
      <c r="O148" s="2">
        <f>+Tabla32391110[[#This Row],[ENTRADAS]]*Tabla32391110[[#This Row],[PRECIO]]</f>
        <v>0</v>
      </c>
      <c r="P148" s="2">
        <f>+Tabla32391110[[#This Row],[SALIDAS]]*Tabla32391110[[#This Row],[PRECIO]]</f>
        <v>0</v>
      </c>
      <c r="Q148" s="2">
        <f>+Tabla32391110[[#This Row],[BALANCE INICIAL2]]+Tabla32391110[[#This Row],[ENTRADAS3]]-Tabla32391110[[#This Row],[SALIDAS4]]</f>
        <v>6000</v>
      </c>
    </row>
    <row r="149" spans="1:17">
      <c r="A149" s="9" t="s">
        <v>59</v>
      </c>
      <c r="B149" s="17" t="s">
        <v>880</v>
      </c>
      <c r="C149" s="50" t="s">
        <v>107</v>
      </c>
      <c r="D149" t="s">
        <v>658</v>
      </c>
      <c r="F149" s="55" t="s">
        <v>1345</v>
      </c>
      <c r="G149" s="55"/>
      <c r="H149" s="9" t="s">
        <v>820</v>
      </c>
      <c r="I149">
        <v>6</v>
      </c>
      <c r="J149">
        <v>0</v>
      </c>
      <c r="K149" s="34">
        <v>0</v>
      </c>
      <c r="L149">
        <f>+Tabla32391110[[#This Row],[BALANCE INICIAL]]+Tabla32391110[[#This Row],[ENTRADAS]]-Tabla32391110[[#This Row],[SALIDAS]]</f>
        <v>6</v>
      </c>
      <c r="M149" s="2">
        <v>750</v>
      </c>
      <c r="N149" s="2">
        <f>+Tabla32391110[[#This Row],[BALANCE INICIAL]]*Tabla32391110[[#This Row],[PRECIO]]</f>
        <v>4500</v>
      </c>
      <c r="O149" s="2">
        <f>+Tabla32391110[[#This Row],[ENTRADAS]]*Tabla32391110[[#This Row],[PRECIO]]</f>
        <v>0</v>
      </c>
      <c r="P149" s="2">
        <f>+Tabla32391110[[#This Row],[SALIDAS]]*Tabla32391110[[#This Row],[PRECIO]]</f>
        <v>0</v>
      </c>
      <c r="Q149" s="2">
        <f>+Tabla32391110[[#This Row],[BALANCE INICIAL2]]+Tabla32391110[[#This Row],[ENTRADAS3]]-Tabla32391110[[#This Row],[SALIDAS4]]</f>
        <v>4500</v>
      </c>
    </row>
    <row r="150" spans="1:17">
      <c r="A150" s="9" t="s">
        <v>59</v>
      </c>
      <c r="B150" s="17" t="s">
        <v>880</v>
      </c>
      <c r="C150" s="50" t="s">
        <v>107</v>
      </c>
      <c r="D150" t="s">
        <v>659</v>
      </c>
      <c r="F150" s="55" t="s">
        <v>1345</v>
      </c>
      <c r="G150" s="55"/>
      <c r="H150" s="9" t="s">
        <v>820</v>
      </c>
      <c r="I150">
        <v>1</v>
      </c>
      <c r="J150">
        <v>0</v>
      </c>
      <c r="K150" s="34">
        <v>0</v>
      </c>
      <c r="L150">
        <f>+Tabla32391110[[#This Row],[BALANCE INICIAL]]+Tabla32391110[[#This Row],[ENTRADAS]]-Tabla32391110[[#This Row],[SALIDAS]]</f>
        <v>1</v>
      </c>
      <c r="M150" s="2">
        <v>400</v>
      </c>
      <c r="N150" s="2">
        <f>+Tabla32391110[[#This Row],[BALANCE INICIAL]]*Tabla32391110[[#This Row],[PRECIO]]</f>
        <v>400</v>
      </c>
      <c r="O150" s="2">
        <f>+Tabla32391110[[#This Row],[ENTRADAS]]*Tabla32391110[[#This Row],[PRECIO]]</f>
        <v>0</v>
      </c>
      <c r="P150" s="2">
        <f>+Tabla32391110[[#This Row],[SALIDAS]]*Tabla32391110[[#This Row],[PRECIO]]</f>
        <v>0</v>
      </c>
      <c r="Q150" s="2">
        <f>+Tabla32391110[[#This Row],[BALANCE INICIAL2]]+Tabla32391110[[#This Row],[ENTRADAS3]]-Tabla32391110[[#This Row],[SALIDAS4]]</f>
        <v>400</v>
      </c>
    </row>
    <row r="151" spans="1:17">
      <c r="A151" s="9" t="s">
        <v>1130</v>
      </c>
      <c r="B151" s="17" t="s">
        <v>894</v>
      </c>
      <c r="C151" s="50" t="s">
        <v>1131</v>
      </c>
      <c r="D151" t="s">
        <v>1377</v>
      </c>
      <c r="F151" s="55" t="s">
        <v>1345</v>
      </c>
      <c r="G151" s="55"/>
      <c r="H151" s="9" t="s">
        <v>820</v>
      </c>
      <c r="I151">
        <v>0</v>
      </c>
      <c r="J151">
        <v>0</v>
      </c>
      <c r="K151" s="34">
        <v>0</v>
      </c>
      <c r="L151">
        <f>+Tabla32391110[[#This Row],[BALANCE INICIAL]]+Tabla32391110[[#This Row],[ENTRADAS]]-Tabla32391110[[#This Row],[SALIDAS]]</f>
        <v>0</v>
      </c>
      <c r="M151" s="2">
        <v>1200</v>
      </c>
      <c r="N151" s="2">
        <f>+Tabla32391110[[#This Row],[BALANCE INICIAL]]*Tabla32391110[[#This Row],[PRECIO]]</f>
        <v>0</v>
      </c>
      <c r="O151" s="2">
        <f>+Tabla32391110[[#This Row],[ENTRADAS]]*Tabla32391110[[#This Row],[PRECIO]]</f>
        <v>0</v>
      </c>
      <c r="P151" s="2">
        <f>+Tabla32391110[[#This Row],[SALIDAS]]*Tabla32391110[[#This Row],[PRECIO]]</f>
        <v>0</v>
      </c>
      <c r="Q151" s="2">
        <f>+Tabla32391110[[#This Row],[BALANCE INICIAL2]]+Tabla32391110[[#This Row],[ENTRADAS3]]-Tabla32391110[[#This Row],[SALIDAS4]]</f>
        <v>0</v>
      </c>
    </row>
    <row r="152" spans="1:17">
      <c r="A152" s="9" t="s">
        <v>1159</v>
      </c>
      <c r="B152" s="17" t="s">
        <v>1160</v>
      </c>
      <c r="C152" s="50" t="s">
        <v>1161</v>
      </c>
      <c r="D152" t="s">
        <v>1431</v>
      </c>
      <c r="F152" s="55" t="s">
        <v>1345</v>
      </c>
      <c r="G152" s="55"/>
      <c r="H152" s="9" t="s">
        <v>820</v>
      </c>
      <c r="I152">
        <v>47</v>
      </c>
      <c r="J152">
        <v>0</v>
      </c>
      <c r="K152" s="34">
        <v>0</v>
      </c>
      <c r="L152">
        <f>+Tabla32391110[[#This Row],[BALANCE INICIAL]]+Tabla32391110[[#This Row],[ENTRADAS]]-Tabla32391110[[#This Row],[SALIDAS]]</f>
        <v>47</v>
      </c>
      <c r="M152" s="2">
        <v>108</v>
      </c>
      <c r="N152" s="2">
        <f>+Tabla32391110[[#This Row],[BALANCE INICIAL]]*Tabla32391110[[#This Row],[PRECIO]]</f>
        <v>5076</v>
      </c>
      <c r="O152" s="2">
        <f>+Tabla32391110[[#This Row],[ENTRADAS]]*Tabla32391110[[#This Row],[PRECIO]]</f>
        <v>0</v>
      </c>
      <c r="P152" s="2">
        <f>+Tabla32391110[[#This Row],[SALIDAS]]*Tabla32391110[[#This Row],[PRECIO]]</f>
        <v>0</v>
      </c>
      <c r="Q152" s="2">
        <f>+Tabla32391110[[#This Row],[BALANCE INICIAL2]]+Tabla32391110[[#This Row],[ENTRADAS3]]-Tabla32391110[[#This Row],[SALIDAS4]]</f>
        <v>5076</v>
      </c>
    </row>
    <row r="153" spans="1:17">
      <c r="A153" s="9" t="s">
        <v>1159</v>
      </c>
      <c r="B153" s="17" t="s">
        <v>1160</v>
      </c>
      <c r="C153" s="50" t="s">
        <v>1161</v>
      </c>
      <c r="D153" t="s">
        <v>1432</v>
      </c>
      <c r="F153" s="55" t="s">
        <v>1345</v>
      </c>
      <c r="G153" s="55"/>
      <c r="H153" s="9" t="s">
        <v>820</v>
      </c>
      <c r="I153">
        <v>23</v>
      </c>
      <c r="J153">
        <v>0</v>
      </c>
      <c r="K153" s="34">
        <v>0</v>
      </c>
      <c r="L153">
        <f>+Tabla32391110[[#This Row],[BALANCE INICIAL]]+Tabla32391110[[#This Row],[ENTRADAS]]-Tabla32391110[[#This Row],[SALIDAS]]</f>
        <v>23</v>
      </c>
      <c r="M153" s="2">
        <v>275</v>
      </c>
      <c r="N153" s="2">
        <f>+Tabla32391110[[#This Row],[BALANCE INICIAL]]*Tabla32391110[[#This Row],[PRECIO]]</f>
        <v>6325</v>
      </c>
      <c r="O153" s="2">
        <f>+Tabla32391110[[#This Row],[ENTRADAS]]*Tabla32391110[[#This Row],[PRECIO]]</f>
        <v>0</v>
      </c>
      <c r="P153" s="2">
        <f>+Tabla32391110[[#This Row],[SALIDAS]]*Tabla32391110[[#This Row],[PRECIO]]</f>
        <v>0</v>
      </c>
      <c r="Q153" s="2">
        <f>+Tabla32391110[[#This Row],[BALANCE INICIAL2]]+Tabla32391110[[#This Row],[ENTRADAS3]]-Tabla32391110[[#This Row],[SALIDAS4]]</f>
        <v>6325</v>
      </c>
    </row>
    <row r="154" spans="1:17" ht="15.6">
      <c r="A154" s="9" t="s">
        <v>34</v>
      </c>
      <c r="B154" s="17" t="s">
        <v>877</v>
      </c>
      <c r="C154" s="50" t="s">
        <v>80</v>
      </c>
      <c r="D154" t="s">
        <v>1430</v>
      </c>
      <c r="F154" s="55" t="s">
        <v>1345</v>
      </c>
      <c r="G154" s="55"/>
      <c r="H154" s="9" t="s">
        <v>820</v>
      </c>
      <c r="I154">
        <v>9</v>
      </c>
      <c r="J154">
        <v>0</v>
      </c>
      <c r="K154" s="34">
        <v>0</v>
      </c>
      <c r="L154">
        <f>+Tabla32391110[[#This Row],[BALANCE INICIAL]]+Tabla32391110[[#This Row],[ENTRADAS]]-Tabla32391110[[#This Row],[SALIDAS]]</f>
        <v>9</v>
      </c>
      <c r="M154" s="2">
        <v>109</v>
      </c>
      <c r="N154" s="2">
        <f>+Tabla32391110[[#This Row],[BALANCE INICIAL]]*Tabla32391110[[#This Row],[PRECIO]]</f>
        <v>981</v>
      </c>
      <c r="O154" s="2">
        <f>+Tabla32391110[[#This Row],[ENTRADAS]]*Tabla32391110[[#This Row],[PRECIO]]</f>
        <v>0</v>
      </c>
      <c r="P154" s="2">
        <f>+Tabla32391110[[#This Row],[SALIDAS]]*Tabla32391110[[#This Row],[PRECIO]]</f>
        <v>0</v>
      </c>
      <c r="Q154" s="2">
        <f>+Tabla32391110[[#This Row],[BALANCE INICIAL2]]+Tabla32391110[[#This Row],[ENTRADAS3]]-Tabla32391110[[#This Row],[SALIDAS4]]</f>
        <v>981</v>
      </c>
    </row>
    <row r="155" spans="1:17">
      <c r="A155" s="9" t="s">
        <v>29</v>
      </c>
      <c r="B155" s="47" t="s">
        <v>878</v>
      </c>
      <c r="C155" s="50" t="s">
        <v>102</v>
      </c>
      <c r="D155" t="s">
        <v>546</v>
      </c>
      <c r="F155" s="55" t="s">
        <v>1345</v>
      </c>
      <c r="G155" s="55"/>
      <c r="H155" s="9" t="s">
        <v>866</v>
      </c>
      <c r="I155">
        <v>17.529999999999998</v>
      </c>
      <c r="J155">
        <v>0</v>
      </c>
      <c r="K155" s="34">
        <v>0</v>
      </c>
      <c r="L155">
        <f>+Tabla32391110[[#This Row],[BALANCE INICIAL]]+Tabla32391110[[#This Row],[ENTRADAS]]-Tabla32391110[[#This Row],[SALIDAS]]</f>
        <v>17.529999999999998</v>
      </c>
      <c r="M155" s="2">
        <v>198</v>
      </c>
      <c r="N155" s="2">
        <f>+Tabla32391110[[#This Row],[BALANCE INICIAL]]*Tabla32391110[[#This Row],[PRECIO]]</f>
        <v>3470.9399999999996</v>
      </c>
      <c r="O155" s="2">
        <f>+Tabla32391110[[#This Row],[ENTRADAS]]*Tabla32391110[[#This Row],[PRECIO]]</f>
        <v>0</v>
      </c>
      <c r="P155" s="2">
        <f>+Tabla32391110[[#This Row],[SALIDAS]]*Tabla32391110[[#This Row],[PRECIO]]</f>
        <v>0</v>
      </c>
      <c r="Q155" s="2">
        <f>+Tabla32391110[[#This Row],[BALANCE INICIAL2]]+Tabla32391110[[#This Row],[ENTRADAS3]]-Tabla32391110[[#This Row],[SALIDAS4]]</f>
        <v>3470.9399999999996</v>
      </c>
    </row>
    <row r="156" spans="1:17">
      <c r="A156" s="13" t="s">
        <v>33</v>
      </c>
      <c r="B156" s="17" t="s">
        <v>879</v>
      </c>
      <c r="C156" s="50" t="s">
        <v>106</v>
      </c>
      <c r="D156" t="s">
        <v>173</v>
      </c>
      <c r="F156" s="55" t="s">
        <v>1345</v>
      </c>
      <c r="G156" s="55"/>
      <c r="H156" s="9" t="s">
        <v>825</v>
      </c>
      <c r="I156">
        <v>2</v>
      </c>
      <c r="J156">
        <v>0</v>
      </c>
      <c r="K156" s="34">
        <v>0</v>
      </c>
      <c r="L156">
        <f>+Tabla32391110[[#This Row],[BALANCE INICIAL]]+Tabla32391110[[#This Row],[ENTRADAS]]-Tabla32391110[[#This Row],[SALIDAS]]</f>
        <v>2</v>
      </c>
      <c r="M156" s="2">
        <v>199</v>
      </c>
      <c r="N156" s="2">
        <f>+Tabla32391110[[#This Row],[BALANCE INICIAL]]*Tabla32391110[[#This Row],[PRECIO]]</f>
        <v>398</v>
      </c>
      <c r="O156" s="2">
        <f>+Tabla32391110[[#This Row],[ENTRADAS]]*Tabla32391110[[#This Row],[PRECIO]]</f>
        <v>0</v>
      </c>
      <c r="P156" s="2">
        <f>+Tabla32391110[[#This Row],[SALIDAS]]*Tabla32391110[[#This Row],[PRECIO]]</f>
        <v>0</v>
      </c>
      <c r="Q156" s="2">
        <f>+Tabla32391110[[#This Row],[BALANCE INICIAL2]]+Tabla32391110[[#This Row],[ENTRADAS3]]-Tabla32391110[[#This Row],[SALIDAS4]]</f>
        <v>398</v>
      </c>
    </row>
    <row r="157" spans="1:17">
      <c r="A157" s="9" t="s">
        <v>59</v>
      </c>
      <c r="B157" s="17" t="s">
        <v>880</v>
      </c>
      <c r="C157" s="50" t="s">
        <v>107</v>
      </c>
      <c r="D157" t="s">
        <v>660</v>
      </c>
      <c r="F157" s="55" t="s">
        <v>1345</v>
      </c>
      <c r="G157" s="55"/>
      <c r="H157" s="9" t="s">
        <v>834</v>
      </c>
      <c r="I157">
        <v>7</v>
      </c>
      <c r="J157">
        <v>0</v>
      </c>
      <c r="K157" s="34">
        <v>0</v>
      </c>
      <c r="L157">
        <f>+Tabla32391110[[#This Row],[BALANCE INICIAL]]+Tabla32391110[[#This Row],[ENTRADAS]]-Tabla32391110[[#This Row],[SALIDAS]]</f>
        <v>7</v>
      </c>
      <c r="M157" s="2">
        <v>365</v>
      </c>
      <c r="N157" s="2">
        <f>+Tabla32391110[[#This Row],[BALANCE INICIAL]]*Tabla32391110[[#This Row],[PRECIO]]</f>
        <v>2555</v>
      </c>
      <c r="O157" s="2">
        <f>+Tabla32391110[[#This Row],[ENTRADAS]]*Tabla32391110[[#This Row],[PRECIO]]</f>
        <v>0</v>
      </c>
      <c r="P157" s="2">
        <f>+Tabla32391110[[#This Row],[SALIDAS]]*Tabla32391110[[#This Row],[PRECIO]]</f>
        <v>0</v>
      </c>
      <c r="Q157" s="2">
        <f>+Tabla32391110[[#This Row],[BALANCE INICIAL2]]+Tabla32391110[[#This Row],[ENTRADAS3]]-Tabla32391110[[#This Row],[SALIDAS4]]</f>
        <v>2555</v>
      </c>
    </row>
    <row r="158" spans="1:17">
      <c r="A158" s="9" t="s">
        <v>59</v>
      </c>
      <c r="B158" s="17" t="s">
        <v>880</v>
      </c>
      <c r="C158" s="50" t="s">
        <v>107</v>
      </c>
      <c r="D158" t="s">
        <v>662</v>
      </c>
      <c r="F158" s="55" t="s">
        <v>1345</v>
      </c>
      <c r="G158" s="55"/>
      <c r="H158" s="9" t="s">
        <v>834</v>
      </c>
      <c r="I158">
        <v>1</v>
      </c>
      <c r="J158">
        <v>0</v>
      </c>
      <c r="K158" s="34">
        <v>0</v>
      </c>
      <c r="L158">
        <f>+Tabla32391110[[#This Row],[BALANCE INICIAL]]+Tabla32391110[[#This Row],[ENTRADAS]]-Tabla32391110[[#This Row],[SALIDAS]]</f>
        <v>1</v>
      </c>
      <c r="M158" s="2">
        <v>400</v>
      </c>
      <c r="N158" s="2">
        <f>+Tabla32391110[[#This Row],[BALANCE INICIAL]]*Tabla32391110[[#This Row],[PRECIO]]</f>
        <v>400</v>
      </c>
      <c r="O158" s="2">
        <f>+Tabla32391110[[#This Row],[ENTRADAS]]*Tabla32391110[[#This Row],[PRECIO]]</f>
        <v>0</v>
      </c>
      <c r="P158" s="2">
        <f>+Tabla32391110[[#This Row],[SALIDAS]]*Tabla32391110[[#This Row],[PRECIO]]</f>
        <v>0</v>
      </c>
      <c r="Q158" s="2">
        <f>+Tabla32391110[[#This Row],[BALANCE INICIAL2]]+Tabla32391110[[#This Row],[ENTRADAS3]]-Tabla32391110[[#This Row],[SALIDAS4]]</f>
        <v>400</v>
      </c>
    </row>
    <row r="159" spans="1:17">
      <c r="A159" s="9" t="s">
        <v>59</v>
      </c>
      <c r="B159" s="17" t="s">
        <v>880</v>
      </c>
      <c r="C159" s="50" t="s">
        <v>107</v>
      </c>
      <c r="D159" t="s">
        <v>663</v>
      </c>
      <c r="F159" s="55" t="s">
        <v>1345</v>
      </c>
      <c r="G159" s="55"/>
      <c r="H159" s="9" t="s">
        <v>834</v>
      </c>
      <c r="I159">
        <v>15</v>
      </c>
      <c r="J159">
        <v>0</v>
      </c>
      <c r="K159" s="34">
        <v>0</v>
      </c>
      <c r="L159">
        <f>+Tabla32391110[[#This Row],[BALANCE INICIAL]]+Tabla32391110[[#This Row],[ENTRADAS]]-Tabla32391110[[#This Row],[SALIDAS]]</f>
        <v>15</v>
      </c>
      <c r="M159" s="2">
        <v>365</v>
      </c>
      <c r="N159" s="2">
        <f>+Tabla32391110[[#This Row],[BALANCE INICIAL]]*Tabla32391110[[#This Row],[PRECIO]]</f>
        <v>5475</v>
      </c>
      <c r="O159" s="2">
        <f>+Tabla32391110[[#This Row],[ENTRADAS]]*Tabla32391110[[#This Row],[PRECIO]]</f>
        <v>0</v>
      </c>
      <c r="P159" s="2">
        <f>+Tabla32391110[[#This Row],[SALIDAS]]*Tabla32391110[[#This Row],[PRECIO]]</f>
        <v>0</v>
      </c>
      <c r="Q159" s="2">
        <f>+Tabla32391110[[#This Row],[BALANCE INICIAL2]]+Tabla32391110[[#This Row],[ENTRADAS3]]-Tabla32391110[[#This Row],[SALIDAS4]]</f>
        <v>5475</v>
      </c>
    </row>
    <row r="160" spans="1:17">
      <c r="A160" s="9" t="s">
        <v>59</v>
      </c>
      <c r="B160" s="17" t="s">
        <v>880</v>
      </c>
      <c r="C160" s="50" t="s">
        <v>107</v>
      </c>
      <c r="D160" t="s">
        <v>664</v>
      </c>
      <c r="F160" s="55" t="s">
        <v>1345</v>
      </c>
      <c r="G160" s="55"/>
      <c r="H160" s="9" t="s">
        <v>834</v>
      </c>
      <c r="I160">
        <v>13</v>
      </c>
      <c r="J160">
        <v>0</v>
      </c>
      <c r="K160" s="34">
        <v>0</v>
      </c>
      <c r="L160">
        <f>+Tabla32391110[[#This Row],[BALANCE INICIAL]]+Tabla32391110[[#This Row],[ENTRADAS]]-Tabla32391110[[#This Row],[SALIDAS]]</f>
        <v>13</v>
      </c>
      <c r="M160" s="2">
        <v>450</v>
      </c>
      <c r="N160" s="2">
        <f>+Tabla32391110[[#This Row],[BALANCE INICIAL]]*Tabla32391110[[#This Row],[PRECIO]]</f>
        <v>5850</v>
      </c>
      <c r="O160" s="2">
        <f>+Tabla32391110[[#This Row],[ENTRADAS]]*Tabla32391110[[#This Row],[PRECIO]]</f>
        <v>0</v>
      </c>
      <c r="P160" s="2">
        <f>+Tabla32391110[[#This Row],[SALIDAS]]*Tabla32391110[[#This Row],[PRECIO]]</f>
        <v>0</v>
      </c>
      <c r="Q160" s="2">
        <f>+Tabla32391110[[#This Row],[BALANCE INICIAL2]]+Tabla32391110[[#This Row],[ENTRADAS3]]-Tabla32391110[[#This Row],[SALIDAS4]]</f>
        <v>5850</v>
      </c>
    </row>
    <row r="161" spans="1:17">
      <c r="A161" s="9" t="s">
        <v>59</v>
      </c>
      <c r="B161" s="17" t="s">
        <v>880</v>
      </c>
      <c r="C161" s="50" t="s">
        <v>107</v>
      </c>
      <c r="D161" t="s">
        <v>665</v>
      </c>
      <c r="F161" s="55" t="s">
        <v>1345</v>
      </c>
      <c r="G161" s="55"/>
      <c r="H161" s="9" t="s">
        <v>834</v>
      </c>
      <c r="I161">
        <v>14</v>
      </c>
      <c r="J161">
        <v>0</v>
      </c>
      <c r="K161" s="34">
        <v>0</v>
      </c>
      <c r="L161">
        <f>+Tabla32391110[[#This Row],[BALANCE INICIAL]]+Tabla32391110[[#This Row],[ENTRADAS]]-Tabla32391110[[#This Row],[SALIDAS]]</f>
        <v>14</v>
      </c>
      <c r="M161" s="2">
        <v>365</v>
      </c>
      <c r="N161" s="2">
        <f>+Tabla32391110[[#This Row],[BALANCE INICIAL]]*Tabla32391110[[#This Row],[PRECIO]]</f>
        <v>5110</v>
      </c>
      <c r="O161" s="2">
        <f>+Tabla32391110[[#This Row],[ENTRADAS]]*Tabla32391110[[#This Row],[PRECIO]]</f>
        <v>0</v>
      </c>
      <c r="P161" s="2">
        <f>+Tabla32391110[[#This Row],[SALIDAS]]*Tabla32391110[[#This Row],[PRECIO]]</f>
        <v>0</v>
      </c>
      <c r="Q161" s="2">
        <f>+Tabla32391110[[#This Row],[BALANCE INICIAL2]]+Tabla32391110[[#This Row],[ENTRADAS3]]-Tabla32391110[[#This Row],[SALIDAS4]]</f>
        <v>5110</v>
      </c>
    </row>
    <row r="162" spans="1:17">
      <c r="A162" s="9" t="s">
        <v>59</v>
      </c>
      <c r="B162" s="17" t="s">
        <v>880</v>
      </c>
      <c r="C162" s="50" t="s">
        <v>107</v>
      </c>
      <c r="D162" t="s">
        <v>667</v>
      </c>
      <c r="F162" s="55" t="s">
        <v>1345</v>
      </c>
      <c r="G162" s="55"/>
      <c r="H162" s="9" t="s">
        <v>834</v>
      </c>
      <c r="I162">
        <v>13</v>
      </c>
      <c r="J162">
        <v>0</v>
      </c>
      <c r="K162" s="34">
        <v>0</v>
      </c>
      <c r="L162">
        <f>+Tabla32391110[[#This Row],[BALANCE INICIAL]]+Tabla32391110[[#This Row],[ENTRADAS]]-Tabla32391110[[#This Row],[SALIDAS]]</f>
        <v>13</v>
      </c>
      <c r="M162" s="2">
        <v>365</v>
      </c>
      <c r="N162" s="2">
        <f>+Tabla32391110[[#This Row],[BALANCE INICIAL]]*Tabla32391110[[#This Row],[PRECIO]]</f>
        <v>4745</v>
      </c>
      <c r="O162" s="2">
        <f>+Tabla32391110[[#This Row],[ENTRADAS]]*Tabla32391110[[#This Row],[PRECIO]]</f>
        <v>0</v>
      </c>
      <c r="P162" s="2">
        <f>+Tabla32391110[[#This Row],[SALIDAS]]*Tabla32391110[[#This Row],[PRECIO]]</f>
        <v>0</v>
      </c>
      <c r="Q162" s="2">
        <f>+Tabla32391110[[#This Row],[BALANCE INICIAL2]]+Tabla32391110[[#This Row],[ENTRADAS3]]-Tabla32391110[[#This Row],[SALIDAS4]]</f>
        <v>4745</v>
      </c>
    </row>
    <row r="163" spans="1:17">
      <c r="A163" s="9" t="s">
        <v>29</v>
      </c>
      <c r="B163" s="47" t="s">
        <v>878</v>
      </c>
      <c r="C163" s="50" t="s">
        <v>102</v>
      </c>
      <c r="D163" t="s">
        <v>548</v>
      </c>
      <c r="F163" s="55" t="s">
        <v>1345</v>
      </c>
      <c r="G163" s="55"/>
      <c r="H163" s="9" t="s">
        <v>865</v>
      </c>
      <c r="I163">
        <v>10</v>
      </c>
      <c r="J163">
        <v>0</v>
      </c>
      <c r="K163" s="34">
        <v>10</v>
      </c>
      <c r="L163">
        <f>+Tabla32391110[[#This Row],[BALANCE INICIAL]]+Tabla32391110[[#This Row],[ENTRADAS]]-Tabla32391110[[#This Row],[SALIDAS]]</f>
        <v>0</v>
      </c>
      <c r="M163" s="2">
        <v>476</v>
      </c>
      <c r="N163" s="2">
        <f>+Tabla32391110[[#This Row],[BALANCE INICIAL]]*Tabla32391110[[#This Row],[PRECIO]]</f>
        <v>4760</v>
      </c>
      <c r="O163" s="2">
        <f>+Tabla32391110[[#This Row],[ENTRADAS]]*Tabla32391110[[#This Row],[PRECIO]]</f>
        <v>0</v>
      </c>
      <c r="P163" s="2">
        <f>+Tabla32391110[[#This Row],[SALIDAS]]*Tabla32391110[[#This Row],[PRECIO]]</f>
        <v>4760</v>
      </c>
      <c r="Q163" s="2">
        <f>+Tabla32391110[[#This Row],[BALANCE INICIAL2]]+Tabla32391110[[#This Row],[ENTRADAS3]]-Tabla32391110[[#This Row],[SALIDAS4]]</f>
        <v>0</v>
      </c>
    </row>
    <row r="164" spans="1:17" ht="13.5" customHeight="1">
      <c r="A164" s="63" t="s">
        <v>1381</v>
      </c>
      <c r="B164" s="40" t="s">
        <v>1382</v>
      </c>
      <c r="C164" s="52" t="s">
        <v>1383</v>
      </c>
      <c r="D164" t="s">
        <v>1646</v>
      </c>
      <c r="E164" t="s">
        <v>1648</v>
      </c>
      <c r="F164" s="55">
        <v>45551</v>
      </c>
      <c r="G164" s="62" t="s">
        <v>1649</v>
      </c>
      <c r="H164" s="9" t="s">
        <v>820</v>
      </c>
      <c r="I164">
        <v>0</v>
      </c>
      <c r="J164">
        <v>6</v>
      </c>
      <c r="K164" s="34">
        <v>0</v>
      </c>
      <c r="L164">
        <f>+Tabla32391110[[#This Row],[BALANCE INICIAL]]+Tabla32391110[[#This Row],[ENTRADAS]]-Tabla32391110[[#This Row],[SALIDAS]]</f>
        <v>6</v>
      </c>
      <c r="M164" s="2">
        <v>1116.06</v>
      </c>
      <c r="N164" s="2">
        <f>+Tabla32391110[[#This Row],[BALANCE INICIAL]]*Tabla32391110[[#This Row],[PRECIO]]</f>
        <v>0</v>
      </c>
      <c r="O164" s="2">
        <f>+Tabla32391110[[#This Row],[ENTRADAS]]*Tabla32391110[[#This Row],[PRECIO]]</f>
        <v>6696.36</v>
      </c>
      <c r="P164" s="2">
        <f>+Tabla32391110[[#This Row],[SALIDAS]]*Tabla32391110[[#This Row],[PRECIO]]</f>
        <v>0</v>
      </c>
      <c r="Q164" s="2">
        <f>+Tabla32391110[[#This Row],[BALANCE INICIAL2]]+Tabla32391110[[#This Row],[ENTRADAS3]]-Tabla32391110[[#This Row],[SALIDAS4]]</f>
        <v>6696.36</v>
      </c>
    </row>
    <row r="165" spans="1:17">
      <c r="A165" s="39" t="s">
        <v>28</v>
      </c>
      <c r="B165" s="40" t="s">
        <v>884</v>
      </c>
      <c r="C165" s="52" t="s">
        <v>74</v>
      </c>
      <c r="D165" t="s">
        <v>1398</v>
      </c>
      <c r="F165" s="55" t="s">
        <v>1345</v>
      </c>
      <c r="G165" s="55"/>
      <c r="H165" s="9" t="s">
        <v>820</v>
      </c>
      <c r="I165">
        <v>1</v>
      </c>
      <c r="J165">
        <v>0</v>
      </c>
      <c r="K165" s="34">
        <v>0</v>
      </c>
      <c r="L165">
        <f>+Tabla32391110[[#This Row],[BALANCE INICIAL]]+Tabla32391110[[#This Row],[ENTRADAS]]-Tabla32391110[[#This Row],[SALIDAS]]</f>
        <v>1</v>
      </c>
      <c r="M165" s="2">
        <v>97.46</v>
      </c>
      <c r="N165" s="2">
        <f>+Tabla32391110[[#This Row],[BALANCE INICIAL]]*Tabla32391110[[#This Row],[PRECIO]]</f>
        <v>97.46</v>
      </c>
      <c r="O165" s="2">
        <f>+Tabla32391110[[#This Row],[ENTRADAS]]*Tabla32391110[[#This Row],[PRECIO]]</f>
        <v>0</v>
      </c>
      <c r="P165" s="2">
        <f>+Tabla32391110[[#This Row],[SALIDAS]]*Tabla32391110[[#This Row],[PRECIO]]</f>
        <v>0</v>
      </c>
      <c r="Q165" s="2">
        <f>+Tabla32391110[[#This Row],[BALANCE INICIAL2]]+Tabla32391110[[#This Row],[ENTRADAS3]]-Tabla32391110[[#This Row],[SALIDAS4]]</f>
        <v>97.46</v>
      </c>
    </row>
    <row r="166" spans="1:17">
      <c r="A166" s="39" t="s">
        <v>28</v>
      </c>
      <c r="B166" s="40" t="s">
        <v>884</v>
      </c>
      <c r="C166" s="52" t="s">
        <v>74</v>
      </c>
      <c r="D166" t="s">
        <v>1296</v>
      </c>
      <c r="F166" s="55" t="s">
        <v>1345</v>
      </c>
      <c r="G166" s="55"/>
      <c r="H166" s="9" t="s">
        <v>820</v>
      </c>
      <c r="I166">
        <v>4</v>
      </c>
      <c r="J166">
        <v>0</v>
      </c>
      <c r="K166" s="34">
        <v>0</v>
      </c>
      <c r="L166">
        <f>+Tabla32391110[[#This Row],[BALANCE INICIAL]]+Tabla32391110[[#This Row],[ENTRADAS]]-Tabla32391110[[#This Row],[SALIDAS]]</f>
        <v>4</v>
      </c>
      <c r="M166" s="2">
        <v>130</v>
      </c>
      <c r="N166" s="2">
        <f>+Tabla32391110[[#This Row],[BALANCE INICIAL]]*Tabla32391110[[#This Row],[PRECIO]]</f>
        <v>520</v>
      </c>
      <c r="O166" s="2">
        <f>+Tabla32391110[[#This Row],[ENTRADAS]]*Tabla32391110[[#This Row],[PRECIO]]</f>
        <v>0</v>
      </c>
      <c r="P166" s="2">
        <f>+Tabla32391110[[#This Row],[SALIDAS]]*Tabla32391110[[#This Row],[PRECIO]]</f>
        <v>0</v>
      </c>
      <c r="Q166" s="2">
        <f>+Tabla32391110[[#This Row],[BALANCE INICIAL2]]+Tabla32391110[[#This Row],[ENTRADAS3]]-Tabla32391110[[#This Row],[SALIDAS4]]</f>
        <v>520</v>
      </c>
    </row>
    <row r="167" spans="1:17">
      <c r="A167" s="39" t="s">
        <v>28</v>
      </c>
      <c r="B167" s="40" t="s">
        <v>884</v>
      </c>
      <c r="C167" s="52" t="s">
        <v>74</v>
      </c>
      <c r="D167" t="s">
        <v>1297</v>
      </c>
      <c r="F167" s="55" t="s">
        <v>1345</v>
      </c>
      <c r="G167" s="55"/>
      <c r="H167" s="9" t="s">
        <v>820</v>
      </c>
      <c r="I167">
        <v>11</v>
      </c>
      <c r="J167">
        <v>0</v>
      </c>
      <c r="K167" s="34">
        <v>0</v>
      </c>
      <c r="L167">
        <f>+Tabla32391110[[#This Row],[BALANCE INICIAL]]+Tabla32391110[[#This Row],[ENTRADAS]]-Tabla32391110[[#This Row],[SALIDAS]]</f>
        <v>11</v>
      </c>
      <c r="M167" s="2">
        <v>184</v>
      </c>
      <c r="N167" s="2">
        <f>+Tabla32391110[[#This Row],[BALANCE INICIAL]]*Tabla32391110[[#This Row],[PRECIO]]</f>
        <v>2024</v>
      </c>
      <c r="O167" s="2">
        <f>+Tabla32391110[[#This Row],[ENTRADAS]]*Tabla32391110[[#This Row],[PRECIO]]</f>
        <v>0</v>
      </c>
      <c r="P167" s="2">
        <f>+Tabla32391110[[#This Row],[SALIDAS]]*Tabla32391110[[#This Row],[PRECIO]]</f>
        <v>0</v>
      </c>
      <c r="Q167" s="2">
        <f>+Tabla32391110[[#This Row],[BALANCE INICIAL2]]+Tabla32391110[[#This Row],[ENTRADAS3]]-Tabla32391110[[#This Row],[SALIDAS4]]</f>
        <v>2024</v>
      </c>
    </row>
    <row r="168" spans="1:17">
      <c r="A168" s="39" t="s">
        <v>28</v>
      </c>
      <c r="B168" s="40" t="s">
        <v>884</v>
      </c>
      <c r="C168" s="52" t="s">
        <v>74</v>
      </c>
      <c r="D168" t="s">
        <v>1298</v>
      </c>
      <c r="F168" s="55" t="s">
        <v>1345</v>
      </c>
      <c r="G168" s="55"/>
      <c r="H168" s="9" t="s">
        <v>820</v>
      </c>
      <c r="I168">
        <v>12</v>
      </c>
      <c r="J168">
        <v>0</v>
      </c>
      <c r="K168" s="34">
        <v>0</v>
      </c>
      <c r="L168">
        <f>+Tabla32391110[[#This Row],[BALANCE INICIAL]]+Tabla32391110[[#This Row],[ENTRADAS]]-Tabla32391110[[#This Row],[SALIDAS]]</f>
        <v>12</v>
      </c>
      <c r="M168" s="2">
        <v>199.16</v>
      </c>
      <c r="N168" s="2">
        <f>+Tabla32391110[[#This Row],[BALANCE INICIAL]]*Tabla32391110[[#This Row],[PRECIO]]</f>
        <v>2389.92</v>
      </c>
      <c r="O168" s="2">
        <f>+Tabla32391110[[#This Row],[ENTRADAS]]*Tabla32391110[[#This Row],[PRECIO]]</f>
        <v>0</v>
      </c>
      <c r="P168" s="2">
        <f>+Tabla32391110[[#This Row],[SALIDAS]]*Tabla32391110[[#This Row],[PRECIO]]</f>
        <v>0</v>
      </c>
      <c r="Q168" s="2">
        <f>+Tabla32391110[[#This Row],[BALANCE INICIAL2]]+Tabla32391110[[#This Row],[ENTRADAS3]]-Tabla32391110[[#This Row],[SALIDAS4]]</f>
        <v>2389.92</v>
      </c>
    </row>
    <row r="169" spans="1:17">
      <c r="A169" s="39" t="s">
        <v>28</v>
      </c>
      <c r="B169" s="40" t="s">
        <v>884</v>
      </c>
      <c r="C169" s="52" t="s">
        <v>74</v>
      </c>
      <c r="D169" t="s">
        <v>1397</v>
      </c>
      <c r="F169" s="55" t="s">
        <v>1345</v>
      </c>
      <c r="G169" s="55"/>
      <c r="H169" s="9" t="s">
        <v>820</v>
      </c>
      <c r="I169">
        <v>0</v>
      </c>
      <c r="J169">
        <v>0</v>
      </c>
      <c r="K169" s="34">
        <v>0</v>
      </c>
      <c r="L169">
        <f>+Tabla32391110[[#This Row],[BALANCE INICIAL]]+Tabla32391110[[#This Row],[ENTRADAS]]-Tabla32391110[[#This Row],[SALIDAS]]</f>
        <v>0</v>
      </c>
      <c r="M169" s="2">
        <v>391.36</v>
      </c>
      <c r="N169" s="2">
        <f>+Tabla32391110[[#This Row],[BALANCE INICIAL]]*Tabla32391110[[#This Row],[PRECIO]]</f>
        <v>0</v>
      </c>
      <c r="O169" s="2">
        <f>+Tabla32391110[[#This Row],[ENTRADAS]]*Tabla32391110[[#This Row],[PRECIO]]</f>
        <v>0</v>
      </c>
      <c r="P169" s="2">
        <f>+Tabla32391110[[#This Row],[SALIDAS]]*Tabla32391110[[#This Row],[PRECIO]]</f>
        <v>0</v>
      </c>
      <c r="Q169" s="2">
        <f>+Tabla32391110[[#This Row],[BALANCE INICIAL2]]+Tabla32391110[[#This Row],[ENTRADAS3]]-Tabla32391110[[#This Row],[SALIDAS4]]</f>
        <v>0</v>
      </c>
    </row>
    <row r="170" spans="1:17">
      <c r="A170" s="39" t="s">
        <v>41</v>
      </c>
      <c r="B170" s="40" t="s">
        <v>890</v>
      </c>
      <c r="C170" s="52" t="s">
        <v>87</v>
      </c>
      <c r="D170" t="s">
        <v>1625</v>
      </c>
      <c r="E170" t="s">
        <v>1630</v>
      </c>
      <c r="F170" s="55">
        <v>45540</v>
      </c>
      <c r="G170" s="62" t="s">
        <v>1616</v>
      </c>
      <c r="H170" s="9" t="s">
        <v>820</v>
      </c>
      <c r="I170">
        <v>0</v>
      </c>
      <c r="J170">
        <v>700</v>
      </c>
      <c r="K170" s="34">
        <v>0</v>
      </c>
      <c r="L170">
        <f>+Tabla32391110[[#This Row],[BALANCE INICIAL]]+Tabla32391110[[#This Row],[ENTRADAS]]-Tabla32391110[[#This Row],[SALIDAS]]</f>
        <v>700</v>
      </c>
      <c r="M170" s="2">
        <v>365</v>
      </c>
      <c r="N170" s="2">
        <f>+Tabla32391110[[#This Row],[BALANCE INICIAL]]*Tabla32391110[[#This Row],[PRECIO]]</f>
        <v>0</v>
      </c>
      <c r="O170" s="2">
        <f>+Tabla32391110[[#This Row],[ENTRADAS]]*Tabla32391110[[#This Row],[PRECIO]]</f>
        <v>255500</v>
      </c>
      <c r="P170" s="2">
        <f>+Tabla32391110[[#This Row],[SALIDAS]]*Tabla32391110[[#This Row],[PRECIO]]</f>
        <v>0</v>
      </c>
      <c r="Q170" s="2">
        <f>+Tabla32391110[[#This Row],[BALANCE INICIAL2]]+Tabla32391110[[#This Row],[ENTRADAS3]]-Tabla32391110[[#This Row],[SALIDAS4]]</f>
        <v>255500</v>
      </c>
    </row>
    <row r="171" spans="1:17">
      <c r="A171" s="39" t="s">
        <v>28</v>
      </c>
      <c r="B171" s="40" t="s">
        <v>884</v>
      </c>
      <c r="C171" s="52" t="s">
        <v>74</v>
      </c>
      <c r="D171" t="s">
        <v>1294</v>
      </c>
      <c r="F171" s="55" t="s">
        <v>1345</v>
      </c>
      <c r="G171" s="55"/>
      <c r="H171" s="9" t="s">
        <v>820</v>
      </c>
      <c r="I171">
        <v>70</v>
      </c>
      <c r="J171">
        <v>0</v>
      </c>
      <c r="K171" s="34">
        <v>0</v>
      </c>
      <c r="L171">
        <f>+Tabla32391110[[#This Row],[BALANCE INICIAL]]+Tabla32391110[[#This Row],[ENTRADAS]]-Tabla32391110[[#This Row],[SALIDAS]]</f>
        <v>70</v>
      </c>
      <c r="M171" s="2">
        <v>4.5</v>
      </c>
      <c r="N171" s="2">
        <f>+Tabla32391110[[#This Row],[BALANCE INICIAL]]*Tabla32391110[[#This Row],[PRECIO]]</f>
        <v>315</v>
      </c>
      <c r="O171" s="2">
        <f>+Tabla32391110[[#This Row],[ENTRADAS]]*Tabla32391110[[#This Row],[PRECIO]]</f>
        <v>0</v>
      </c>
      <c r="P171" s="2">
        <f>+Tabla32391110[[#This Row],[SALIDAS]]*Tabla32391110[[#This Row],[PRECIO]]</f>
        <v>0</v>
      </c>
      <c r="Q171" s="2">
        <f>+Tabla32391110[[#This Row],[BALANCE INICIAL2]]+Tabla32391110[[#This Row],[ENTRADAS3]]-Tabla32391110[[#This Row],[SALIDAS4]]</f>
        <v>315</v>
      </c>
    </row>
    <row r="172" spans="1:17">
      <c r="A172" s="9" t="s">
        <v>33</v>
      </c>
      <c r="B172" s="47" t="s">
        <v>879</v>
      </c>
      <c r="C172" s="50" t="s">
        <v>78</v>
      </c>
      <c r="D172" t="s">
        <v>1295</v>
      </c>
      <c r="F172" s="55" t="s">
        <v>1345</v>
      </c>
      <c r="G172" s="55"/>
      <c r="H172" s="9" t="s">
        <v>820</v>
      </c>
      <c r="I172">
        <v>1</v>
      </c>
      <c r="J172">
        <v>0</v>
      </c>
      <c r="K172" s="34">
        <v>0</v>
      </c>
      <c r="L172">
        <f>+Tabla32391110[[#This Row],[BALANCE INICIAL]]+Tabla32391110[[#This Row],[ENTRADAS]]-Tabla32391110[[#This Row],[SALIDAS]]</f>
        <v>1</v>
      </c>
      <c r="M172" s="2">
        <v>1900</v>
      </c>
      <c r="N172" s="2">
        <f>+Tabla32391110[[#This Row],[BALANCE INICIAL]]*Tabla32391110[[#This Row],[PRECIO]]</f>
        <v>1900</v>
      </c>
      <c r="O172" s="2">
        <f>+Tabla32391110[[#This Row],[ENTRADAS]]*Tabla32391110[[#This Row],[PRECIO]]</f>
        <v>0</v>
      </c>
      <c r="P172" s="2">
        <f>+Tabla32391110[[#This Row],[SALIDAS]]*Tabla32391110[[#This Row],[PRECIO]]</f>
        <v>0</v>
      </c>
      <c r="Q172" s="2">
        <f>+Tabla32391110[[#This Row],[BALANCE INICIAL2]]+Tabla32391110[[#This Row],[ENTRADAS3]]-Tabla32391110[[#This Row],[SALIDAS4]]</f>
        <v>1900</v>
      </c>
    </row>
    <row r="173" spans="1:17">
      <c r="A173" s="9" t="s">
        <v>1141</v>
      </c>
      <c r="B173" s="17" t="s">
        <v>1142</v>
      </c>
      <c r="C173" s="50" t="s">
        <v>1143</v>
      </c>
      <c r="D173" t="s">
        <v>1368</v>
      </c>
      <c r="F173" s="55" t="s">
        <v>1345</v>
      </c>
      <c r="G173" s="55"/>
      <c r="H173" s="9" t="s">
        <v>820</v>
      </c>
      <c r="I173">
        <v>18</v>
      </c>
      <c r="J173">
        <v>0</v>
      </c>
      <c r="K173" s="34">
        <v>0</v>
      </c>
      <c r="L173">
        <f>+Tabla32391110[[#This Row],[BALANCE INICIAL]]+Tabla32391110[[#This Row],[ENTRADAS]]-Tabla32391110[[#This Row],[SALIDAS]]</f>
        <v>18</v>
      </c>
      <c r="M173" s="2">
        <v>50</v>
      </c>
      <c r="N173" s="2">
        <f>+Tabla32391110[[#This Row],[BALANCE INICIAL]]*Tabla32391110[[#This Row],[PRECIO]]</f>
        <v>900</v>
      </c>
      <c r="O173" s="2">
        <f>+Tabla32391110[[#This Row],[ENTRADAS]]*Tabla32391110[[#This Row],[PRECIO]]</f>
        <v>0</v>
      </c>
      <c r="P173" s="2">
        <f>+Tabla32391110[[#This Row],[SALIDAS]]*Tabla32391110[[#This Row],[PRECIO]]</f>
        <v>0</v>
      </c>
      <c r="Q173" s="2">
        <f>+Tabla32391110[[#This Row],[BALANCE INICIAL2]]+Tabla32391110[[#This Row],[ENTRADAS3]]-Tabla32391110[[#This Row],[SALIDAS4]]</f>
        <v>900</v>
      </c>
    </row>
    <row r="174" spans="1:17">
      <c r="A174" s="9" t="s">
        <v>59</v>
      </c>
      <c r="B174" s="17" t="s">
        <v>880</v>
      </c>
      <c r="C174" s="50" t="s">
        <v>107</v>
      </c>
      <c r="D174" t="s">
        <v>668</v>
      </c>
      <c r="F174" s="55" t="s">
        <v>1345</v>
      </c>
      <c r="G174" s="55"/>
      <c r="H174" s="9" t="s">
        <v>820</v>
      </c>
      <c r="I174">
        <v>1</v>
      </c>
      <c r="J174">
        <v>0</v>
      </c>
      <c r="K174" s="34">
        <v>0</v>
      </c>
      <c r="L174">
        <f>+Tabla32391110[[#This Row],[BALANCE INICIAL]]+Tabla32391110[[#This Row],[ENTRADAS]]-Tabla32391110[[#This Row],[SALIDAS]]</f>
        <v>1</v>
      </c>
      <c r="M174" s="2">
        <v>545</v>
      </c>
      <c r="N174" s="2">
        <f>+Tabla32391110[[#This Row],[BALANCE INICIAL]]*Tabla32391110[[#This Row],[PRECIO]]</f>
        <v>545</v>
      </c>
      <c r="O174" s="2">
        <f>+Tabla32391110[[#This Row],[ENTRADAS]]*Tabla32391110[[#This Row],[PRECIO]]</f>
        <v>0</v>
      </c>
      <c r="P174" s="2">
        <f>+Tabla32391110[[#This Row],[SALIDAS]]*Tabla32391110[[#This Row],[PRECIO]]</f>
        <v>0</v>
      </c>
      <c r="Q174" s="2">
        <f>+Tabla32391110[[#This Row],[BALANCE INICIAL2]]+Tabla32391110[[#This Row],[ENTRADAS3]]-Tabla32391110[[#This Row],[SALIDAS4]]</f>
        <v>545</v>
      </c>
    </row>
    <row r="175" spans="1:17">
      <c r="A175" s="35" t="s">
        <v>27</v>
      </c>
      <c r="B175" s="17" t="s">
        <v>889</v>
      </c>
      <c r="C175" s="51" t="s">
        <v>1139</v>
      </c>
      <c r="D175" t="s">
        <v>1293</v>
      </c>
      <c r="F175" s="55" t="s">
        <v>1345</v>
      </c>
      <c r="G175" s="55"/>
      <c r="H175" s="9" t="s">
        <v>820</v>
      </c>
      <c r="I175">
        <v>150</v>
      </c>
      <c r="J175">
        <v>0</v>
      </c>
      <c r="K175" s="34">
        <v>0</v>
      </c>
      <c r="L175">
        <f>+Tabla32391110[[#This Row],[BALANCE INICIAL]]+Tabla32391110[[#This Row],[ENTRADAS]]-Tabla32391110[[#This Row],[SALIDAS]]</f>
        <v>150</v>
      </c>
      <c r="M175" s="2">
        <v>65.8</v>
      </c>
      <c r="N175" s="2">
        <f>+Tabla32391110[[#This Row],[BALANCE INICIAL]]*Tabla32391110[[#This Row],[PRECIO]]</f>
        <v>9870</v>
      </c>
      <c r="O175" s="2">
        <f>+Tabla32391110[[#This Row],[ENTRADAS]]*Tabla32391110[[#This Row],[PRECIO]]</f>
        <v>0</v>
      </c>
      <c r="P175" s="2">
        <f>+Tabla32391110[[#This Row],[SALIDAS]]*Tabla32391110[[#This Row],[PRECIO]]</f>
        <v>0</v>
      </c>
      <c r="Q175" s="2">
        <f>+Tabla32391110[[#This Row],[BALANCE INICIAL2]]+Tabla32391110[[#This Row],[ENTRADAS3]]-Tabla32391110[[#This Row],[SALIDAS4]]</f>
        <v>9870</v>
      </c>
    </row>
    <row r="176" spans="1:17">
      <c r="A176" s="9" t="s">
        <v>1130</v>
      </c>
      <c r="B176" s="17" t="s">
        <v>894</v>
      </c>
      <c r="C176" s="50" t="s">
        <v>1131</v>
      </c>
      <c r="D176" t="s">
        <v>1144</v>
      </c>
      <c r="F176" s="55" t="s">
        <v>1345</v>
      </c>
      <c r="G176" s="55"/>
      <c r="H176" s="9" t="s">
        <v>820</v>
      </c>
      <c r="I176">
        <v>0</v>
      </c>
      <c r="J176">
        <v>0</v>
      </c>
      <c r="K176" s="34">
        <v>0</v>
      </c>
      <c r="L176">
        <f>+Tabla32391110[[#This Row],[BALANCE INICIAL]]+Tabla32391110[[#This Row],[ENTRADAS]]-Tabla32391110[[#This Row],[SALIDAS]]</f>
        <v>0</v>
      </c>
      <c r="M176" s="2">
        <v>1300</v>
      </c>
      <c r="N176" s="2">
        <f>+Tabla32391110[[#This Row],[BALANCE INICIAL]]*Tabla32391110[[#This Row],[PRECIO]]</f>
        <v>0</v>
      </c>
      <c r="O176" s="2">
        <f>+Tabla32391110[[#This Row],[ENTRADAS]]*Tabla32391110[[#This Row],[PRECIO]]</f>
        <v>0</v>
      </c>
      <c r="P176" s="2">
        <f>+Tabla32391110[[#This Row],[SALIDAS]]*Tabla32391110[[#This Row],[PRECIO]]</f>
        <v>0</v>
      </c>
      <c r="Q176" s="2">
        <f>+Tabla32391110[[#This Row],[BALANCE INICIAL2]]+Tabla32391110[[#This Row],[ENTRADAS3]]-Tabla32391110[[#This Row],[SALIDAS4]]</f>
        <v>0</v>
      </c>
    </row>
    <row r="177" spans="1:17">
      <c r="A177" s="9" t="s">
        <v>32</v>
      </c>
      <c r="B177" s="47" t="s">
        <v>888</v>
      </c>
      <c r="C177" s="50" t="s">
        <v>76</v>
      </c>
      <c r="D177" t="s">
        <v>1414</v>
      </c>
      <c r="F177" s="55" t="s">
        <v>1345</v>
      </c>
      <c r="G177" s="55"/>
      <c r="H177" s="9" t="s">
        <v>820</v>
      </c>
      <c r="I177">
        <v>2</v>
      </c>
      <c r="J177">
        <v>0</v>
      </c>
      <c r="K177" s="34">
        <v>0</v>
      </c>
      <c r="L177">
        <f>+Tabla32391110[[#This Row],[BALANCE INICIAL]]+Tabla32391110[[#This Row],[ENTRADAS]]-Tabla32391110[[#This Row],[SALIDAS]]</f>
        <v>2</v>
      </c>
      <c r="M177" s="2">
        <v>185</v>
      </c>
      <c r="N177" s="2">
        <f>+Tabla32391110[[#This Row],[BALANCE INICIAL]]*Tabla32391110[[#This Row],[PRECIO]]</f>
        <v>370</v>
      </c>
      <c r="O177" s="2">
        <f>+Tabla32391110[[#This Row],[ENTRADAS]]*Tabla32391110[[#This Row],[PRECIO]]</f>
        <v>0</v>
      </c>
      <c r="P177" s="2">
        <f>+Tabla32391110[[#This Row],[SALIDAS]]*Tabla32391110[[#This Row],[PRECIO]]</f>
        <v>0</v>
      </c>
      <c r="Q177" s="2">
        <f>+Tabla32391110[[#This Row],[BALANCE INICIAL2]]+Tabla32391110[[#This Row],[ENTRADAS3]]-Tabla32391110[[#This Row],[SALIDAS4]]</f>
        <v>370</v>
      </c>
    </row>
    <row r="178" spans="1:17">
      <c r="A178" s="63" t="s">
        <v>29</v>
      </c>
      <c r="B178" s="40" t="s">
        <v>878</v>
      </c>
      <c r="C178" s="52" t="s">
        <v>102</v>
      </c>
      <c r="D178" t="s">
        <v>1716</v>
      </c>
      <c r="E178" t="s">
        <v>1659</v>
      </c>
      <c r="F178" s="55">
        <v>45551</v>
      </c>
      <c r="G178" s="62" t="s">
        <v>1719</v>
      </c>
      <c r="H178" s="9"/>
      <c r="I178">
        <v>0</v>
      </c>
      <c r="J178">
        <v>3</v>
      </c>
      <c r="K178" s="34">
        <v>0</v>
      </c>
      <c r="L178">
        <f>+Tabla32391110[[#This Row],[BALANCE INICIAL]]+Tabla32391110[[#This Row],[ENTRADAS]]-Tabla32391110[[#This Row],[SALIDAS]]</f>
        <v>3</v>
      </c>
      <c r="M178" s="2">
        <v>741</v>
      </c>
      <c r="N178" s="2">
        <f>+Tabla32391110[[#This Row],[BALANCE INICIAL]]*Tabla32391110[[#This Row],[PRECIO]]</f>
        <v>0</v>
      </c>
      <c r="O178" s="2">
        <f>+Tabla32391110[[#This Row],[ENTRADAS]]*Tabla32391110[[#This Row],[PRECIO]]</f>
        <v>2223</v>
      </c>
      <c r="P178" s="2">
        <f>+Tabla32391110[[#This Row],[SALIDAS]]*Tabla32391110[[#This Row],[PRECIO]]</f>
        <v>0</v>
      </c>
      <c r="Q178" s="2">
        <f>+Tabla32391110[[#This Row],[BALANCE INICIAL2]]+Tabla32391110[[#This Row],[ENTRADAS3]]-Tabla32391110[[#This Row],[SALIDAS4]]</f>
        <v>2223</v>
      </c>
    </row>
    <row r="179" spans="1:17">
      <c r="A179" s="39" t="s">
        <v>28</v>
      </c>
      <c r="B179" s="40" t="s">
        <v>884</v>
      </c>
      <c r="C179" s="52" t="s">
        <v>74</v>
      </c>
      <c r="D179" t="s">
        <v>184</v>
      </c>
      <c r="F179" s="55" t="s">
        <v>1345</v>
      </c>
      <c r="G179" s="55"/>
      <c r="H179" s="9" t="s">
        <v>839</v>
      </c>
      <c r="I179">
        <v>1</v>
      </c>
      <c r="J179">
        <v>0</v>
      </c>
      <c r="K179" s="34">
        <v>0</v>
      </c>
      <c r="L179">
        <f>+Tabla32391110[[#This Row],[BALANCE INICIAL]]+Tabla32391110[[#This Row],[ENTRADAS]]-Tabla32391110[[#This Row],[SALIDAS]]</f>
        <v>1</v>
      </c>
      <c r="M179" s="2">
        <v>21</v>
      </c>
      <c r="N179" s="2">
        <f>+Tabla32391110[[#This Row],[BALANCE INICIAL]]*Tabla32391110[[#This Row],[PRECIO]]</f>
        <v>21</v>
      </c>
      <c r="O179" s="2">
        <f>+Tabla32391110[[#This Row],[ENTRADAS]]*Tabla32391110[[#This Row],[PRECIO]]</f>
        <v>0</v>
      </c>
      <c r="P179" s="2">
        <f>+Tabla32391110[[#This Row],[SALIDAS]]*Tabla32391110[[#This Row],[PRECIO]]</f>
        <v>0</v>
      </c>
      <c r="Q179" s="2">
        <f>+Tabla32391110[[#This Row],[BALANCE INICIAL2]]+Tabla32391110[[#This Row],[ENTRADAS3]]-Tabla32391110[[#This Row],[SALIDAS4]]</f>
        <v>21</v>
      </c>
    </row>
    <row r="180" spans="1:17">
      <c r="A180" s="63" t="s">
        <v>29</v>
      </c>
      <c r="B180" s="40" t="s">
        <v>878</v>
      </c>
      <c r="C180" s="52" t="s">
        <v>102</v>
      </c>
      <c r="D180" t="s">
        <v>1671</v>
      </c>
      <c r="E180" t="s">
        <v>1659</v>
      </c>
      <c r="F180" s="55">
        <v>45551</v>
      </c>
      <c r="G180" s="62" t="s">
        <v>1719</v>
      </c>
      <c r="H180" s="9"/>
      <c r="I180">
        <v>0</v>
      </c>
      <c r="J180">
        <v>1</v>
      </c>
      <c r="K180" s="34">
        <v>0</v>
      </c>
      <c r="L180">
        <f>+Tabla32391110[[#This Row],[BALANCE INICIAL]]+Tabla32391110[[#This Row],[ENTRADAS]]-Tabla32391110[[#This Row],[SALIDAS]]</f>
        <v>1</v>
      </c>
      <c r="M180" s="2">
        <v>189</v>
      </c>
      <c r="N180" s="2">
        <f>+Tabla32391110[[#This Row],[BALANCE INICIAL]]*Tabla32391110[[#This Row],[PRECIO]]</f>
        <v>0</v>
      </c>
      <c r="O180" s="2">
        <f>+Tabla32391110[[#This Row],[ENTRADAS]]*Tabla32391110[[#This Row],[PRECIO]]</f>
        <v>189</v>
      </c>
      <c r="P180" s="2">
        <f>+Tabla32391110[[#This Row],[SALIDAS]]*Tabla32391110[[#This Row],[PRECIO]]</f>
        <v>0</v>
      </c>
      <c r="Q180" s="2">
        <f>+Tabla32391110[[#This Row],[BALANCE INICIAL2]]+Tabla32391110[[#This Row],[ENTRADAS3]]-Tabla32391110[[#This Row],[SALIDAS4]]</f>
        <v>189</v>
      </c>
    </row>
    <row r="181" spans="1:17">
      <c r="A181" s="9" t="s">
        <v>29</v>
      </c>
      <c r="B181" s="47" t="s">
        <v>878</v>
      </c>
      <c r="C181" s="50" t="s">
        <v>102</v>
      </c>
      <c r="D181" t="s">
        <v>550</v>
      </c>
      <c r="F181" s="55" t="s">
        <v>1345</v>
      </c>
      <c r="G181" s="55"/>
      <c r="H181" s="9" t="s">
        <v>865</v>
      </c>
      <c r="I181">
        <v>1</v>
      </c>
      <c r="J181">
        <v>0</v>
      </c>
      <c r="K181" s="34">
        <v>0</v>
      </c>
      <c r="L181">
        <f>+Tabla32391110[[#This Row],[BALANCE INICIAL]]+Tabla32391110[[#This Row],[ENTRADAS]]-Tabla32391110[[#This Row],[SALIDAS]]</f>
        <v>1</v>
      </c>
      <c r="M181" s="2">
        <v>1487</v>
      </c>
      <c r="N181" s="2">
        <f>+Tabla32391110[[#This Row],[BALANCE INICIAL]]*Tabla32391110[[#This Row],[PRECIO]]</f>
        <v>1487</v>
      </c>
      <c r="O181" s="2">
        <f>+Tabla32391110[[#This Row],[ENTRADAS]]*Tabla32391110[[#This Row],[PRECIO]]</f>
        <v>0</v>
      </c>
      <c r="P181" s="2">
        <f>+Tabla32391110[[#This Row],[SALIDAS]]*Tabla32391110[[#This Row],[PRECIO]]</f>
        <v>0</v>
      </c>
      <c r="Q181" s="2">
        <f>+Tabla32391110[[#This Row],[BALANCE INICIAL2]]+Tabla32391110[[#This Row],[ENTRADAS3]]-Tabla32391110[[#This Row],[SALIDAS4]]</f>
        <v>1487</v>
      </c>
    </row>
    <row r="182" spans="1:17">
      <c r="A182" s="39" t="s">
        <v>28</v>
      </c>
      <c r="B182" s="40" t="s">
        <v>884</v>
      </c>
      <c r="C182" s="52" t="s">
        <v>74</v>
      </c>
      <c r="D182" t="s">
        <v>1288</v>
      </c>
      <c r="F182" s="55" t="s">
        <v>1345</v>
      </c>
      <c r="G182" s="55"/>
      <c r="H182" s="9" t="s">
        <v>820</v>
      </c>
      <c r="I182">
        <v>3</v>
      </c>
      <c r="J182">
        <v>0</v>
      </c>
      <c r="K182" s="34">
        <v>0</v>
      </c>
      <c r="L182">
        <f>+Tabla32391110[[#This Row],[BALANCE INICIAL]]+Tabla32391110[[#This Row],[ENTRADAS]]-Tabla32391110[[#This Row],[SALIDAS]]</f>
        <v>3</v>
      </c>
      <c r="M182" s="2">
        <v>86.78</v>
      </c>
      <c r="N182" s="2">
        <f>+Tabla32391110[[#This Row],[BALANCE INICIAL]]*Tabla32391110[[#This Row],[PRECIO]]</f>
        <v>260.34000000000003</v>
      </c>
      <c r="O182" s="2">
        <f>+Tabla32391110[[#This Row],[ENTRADAS]]*Tabla32391110[[#This Row],[PRECIO]]</f>
        <v>0</v>
      </c>
      <c r="P182" s="2">
        <f>+Tabla32391110[[#This Row],[SALIDAS]]*Tabla32391110[[#This Row],[PRECIO]]</f>
        <v>0</v>
      </c>
      <c r="Q182" s="2">
        <f>+Tabla32391110[[#This Row],[BALANCE INICIAL2]]+Tabla32391110[[#This Row],[ENTRADAS3]]-Tabla32391110[[#This Row],[SALIDAS4]]</f>
        <v>260.34000000000003</v>
      </c>
    </row>
    <row r="183" spans="1:17">
      <c r="A183" s="39" t="s">
        <v>28</v>
      </c>
      <c r="B183" s="40" t="s">
        <v>884</v>
      </c>
      <c r="C183" s="52" t="s">
        <v>74</v>
      </c>
      <c r="D183" t="s">
        <v>1446</v>
      </c>
      <c r="F183" s="55" t="s">
        <v>1345</v>
      </c>
      <c r="G183" s="55"/>
      <c r="H183" s="9" t="s">
        <v>820</v>
      </c>
      <c r="I183">
        <v>0</v>
      </c>
      <c r="J183">
        <v>0</v>
      </c>
      <c r="K183" s="34">
        <v>0</v>
      </c>
      <c r="L183">
        <f>+Tabla32391110[[#This Row],[BALANCE INICIAL]]+Tabla32391110[[#This Row],[ENTRADAS]]-Tabla32391110[[#This Row],[SALIDAS]]</f>
        <v>0</v>
      </c>
      <c r="M183" s="2">
        <v>38.35</v>
      </c>
      <c r="N183" s="2">
        <f>+Tabla32391110[[#This Row],[BALANCE INICIAL]]*Tabla32391110[[#This Row],[PRECIO]]</f>
        <v>0</v>
      </c>
      <c r="O183" s="2">
        <f>+Tabla32391110[[#This Row],[ENTRADAS]]*Tabla32391110[[#This Row],[PRECIO]]</f>
        <v>0</v>
      </c>
      <c r="P183" s="2">
        <f>+Tabla32391110[[#This Row],[SALIDAS]]*Tabla32391110[[#This Row],[PRECIO]]</f>
        <v>0</v>
      </c>
      <c r="Q183" s="2">
        <f>+Tabla32391110[[#This Row],[BALANCE INICIAL2]]+Tabla32391110[[#This Row],[ENTRADAS3]]-Tabla32391110[[#This Row],[SALIDAS4]]</f>
        <v>0</v>
      </c>
    </row>
    <row r="184" spans="1:17">
      <c r="A184" s="39" t="s">
        <v>28</v>
      </c>
      <c r="B184" s="40" t="s">
        <v>884</v>
      </c>
      <c r="C184" s="52" t="s">
        <v>74</v>
      </c>
      <c r="D184" t="s">
        <v>1289</v>
      </c>
      <c r="E184" t="s">
        <v>1349</v>
      </c>
      <c r="F184" s="55" t="s">
        <v>1345</v>
      </c>
      <c r="G184" s="55"/>
      <c r="H184" s="9" t="s">
        <v>820</v>
      </c>
      <c r="I184">
        <v>49</v>
      </c>
      <c r="J184">
        <v>0</v>
      </c>
      <c r="K184" s="34">
        <v>9</v>
      </c>
      <c r="L184">
        <f>+Tabla32391110[[#This Row],[BALANCE INICIAL]]+Tabla32391110[[#This Row],[ENTRADAS]]-Tabla32391110[[#This Row],[SALIDAS]]</f>
        <v>40</v>
      </c>
      <c r="M184" s="2">
        <v>12</v>
      </c>
      <c r="N184" s="2">
        <f>+Tabla32391110[[#This Row],[BALANCE INICIAL]]*Tabla32391110[[#This Row],[PRECIO]]</f>
        <v>588</v>
      </c>
      <c r="O184" s="2">
        <f>+Tabla32391110[[#This Row],[ENTRADAS]]*Tabla32391110[[#This Row],[PRECIO]]</f>
        <v>0</v>
      </c>
      <c r="P184" s="2">
        <f>+Tabla32391110[[#This Row],[SALIDAS]]*Tabla32391110[[#This Row],[PRECIO]]</f>
        <v>108</v>
      </c>
      <c r="Q184" s="2">
        <f>+Tabla32391110[[#This Row],[BALANCE INICIAL2]]+Tabla32391110[[#This Row],[ENTRADAS3]]-Tabla32391110[[#This Row],[SALIDAS4]]</f>
        <v>480</v>
      </c>
    </row>
    <row r="185" spans="1:17">
      <c r="A185" s="13" t="s">
        <v>34</v>
      </c>
      <c r="B185" s="17" t="s">
        <v>877</v>
      </c>
      <c r="C185" s="49" t="s">
        <v>80</v>
      </c>
      <c r="D185" t="s">
        <v>1034</v>
      </c>
      <c r="E185" t="s">
        <v>998</v>
      </c>
      <c r="F185" s="55" t="s">
        <v>1345</v>
      </c>
      <c r="G185" s="55"/>
      <c r="H185" s="9" t="s">
        <v>820</v>
      </c>
      <c r="I185">
        <v>0</v>
      </c>
      <c r="J185">
        <v>0</v>
      </c>
      <c r="K185" s="34">
        <v>0</v>
      </c>
      <c r="L185">
        <f>+Tabla32391110[[#This Row],[BALANCE INICIAL]]+Tabla32391110[[#This Row],[ENTRADAS]]-Tabla32391110[[#This Row],[SALIDAS]]</f>
        <v>0</v>
      </c>
      <c r="M185" s="2">
        <v>290</v>
      </c>
      <c r="N185" s="2">
        <f>+Tabla32391110[[#This Row],[BALANCE INICIAL]]*Tabla32391110[[#This Row],[PRECIO]]</f>
        <v>0</v>
      </c>
      <c r="O185" s="2">
        <f>+Tabla32391110[[#This Row],[ENTRADAS]]*Tabla32391110[[#This Row],[PRECIO]]</f>
        <v>0</v>
      </c>
      <c r="P185" s="2">
        <f>+Tabla32391110[[#This Row],[SALIDAS]]*Tabla32391110[[#This Row],[PRECIO]]</f>
        <v>0</v>
      </c>
      <c r="Q185" s="2">
        <f>+Tabla32391110[[#This Row],[BALANCE INICIAL2]]+Tabla32391110[[#This Row],[ENTRADAS3]]-Tabla32391110[[#This Row],[SALIDAS4]]</f>
        <v>0</v>
      </c>
    </row>
    <row r="186" spans="1:17">
      <c r="A186" s="39" t="s">
        <v>28</v>
      </c>
      <c r="B186" s="40" t="s">
        <v>884</v>
      </c>
      <c r="C186" s="52" t="s">
        <v>74</v>
      </c>
      <c r="D186" t="s">
        <v>1290</v>
      </c>
      <c r="F186" s="55" t="s">
        <v>1345</v>
      </c>
      <c r="G186" s="55"/>
      <c r="H186" s="9" t="s">
        <v>820</v>
      </c>
      <c r="I186">
        <v>51</v>
      </c>
      <c r="J186">
        <v>0</v>
      </c>
      <c r="K186" s="34">
        <v>0</v>
      </c>
      <c r="L186">
        <f>+Tabla32391110[[#This Row],[BALANCE INICIAL]]+Tabla32391110[[#This Row],[ENTRADAS]]-Tabla32391110[[#This Row],[SALIDAS]]</f>
        <v>51</v>
      </c>
      <c r="M186" s="2">
        <v>48.73</v>
      </c>
      <c r="N186" s="2">
        <f>+Tabla32391110[[#This Row],[BALANCE INICIAL]]*Tabla32391110[[#This Row],[PRECIO]]</f>
        <v>2485.23</v>
      </c>
      <c r="O186" s="2">
        <f>+Tabla32391110[[#This Row],[ENTRADAS]]*Tabla32391110[[#This Row],[PRECIO]]</f>
        <v>0</v>
      </c>
      <c r="P186" s="2">
        <f>+Tabla32391110[[#This Row],[SALIDAS]]*Tabla32391110[[#This Row],[PRECIO]]</f>
        <v>0</v>
      </c>
      <c r="Q186" s="2">
        <f>+Tabla32391110[[#This Row],[BALANCE INICIAL2]]+Tabla32391110[[#This Row],[ENTRADAS3]]-Tabla32391110[[#This Row],[SALIDAS4]]</f>
        <v>2485.23</v>
      </c>
    </row>
    <row r="187" spans="1:17">
      <c r="A187" s="39" t="s">
        <v>28</v>
      </c>
      <c r="B187" s="40" t="s">
        <v>884</v>
      </c>
      <c r="C187" s="52" t="s">
        <v>74</v>
      </c>
      <c r="D187" t="s">
        <v>1291</v>
      </c>
      <c r="F187" s="55" t="s">
        <v>1345</v>
      </c>
      <c r="G187" s="55"/>
      <c r="H187" s="9" t="s">
        <v>820</v>
      </c>
      <c r="I187">
        <v>8</v>
      </c>
      <c r="J187">
        <v>0</v>
      </c>
      <c r="K187" s="34">
        <v>1</v>
      </c>
      <c r="L187">
        <f>+Tabla32391110[[#This Row],[BALANCE INICIAL]]+Tabla32391110[[#This Row],[ENTRADAS]]-Tabla32391110[[#This Row],[SALIDAS]]</f>
        <v>7</v>
      </c>
      <c r="M187" s="2">
        <v>100</v>
      </c>
      <c r="N187" s="2">
        <f>+Tabla32391110[[#This Row],[BALANCE INICIAL]]*Tabla32391110[[#This Row],[PRECIO]]</f>
        <v>800</v>
      </c>
      <c r="O187" s="2">
        <f>+Tabla32391110[[#This Row],[ENTRADAS]]*Tabla32391110[[#This Row],[PRECIO]]</f>
        <v>0</v>
      </c>
      <c r="P187" s="2">
        <f>+Tabla32391110[[#This Row],[SALIDAS]]*Tabla32391110[[#This Row],[PRECIO]]</f>
        <v>100</v>
      </c>
      <c r="Q187" s="2">
        <f>+Tabla32391110[[#This Row],[BALANCE INICIAL2]]+Tabla32391110[[#This Row],[ENTRADAS3]]-Tabla32391110[[#This Row],[SALIDAS4]]</f>
        <v>700</v>
      </c>
    </row>
    <row r="188" spans="1:17">
      <c r="A188" s="9" t="s">
        <v>41</v>
      </c>
      <c r="B188" s="47" t="s">
        <v>890</v>
      </c>
      <c r="C188" s="50" t="s">
        <v>87</v>
      </c>
      <c r="D188" t="s">
        <v>1605</v>
      </c>
      <c r="E188" t="s">
        <v>1606</v>
      </c>
      <c r="F188" s="55">
        <v>45534</v>
      </c>
      <c r="G188" s="62" t="s">
        <v>1607</v>
      </c>
      <c r="H188" s="9" t="s">
        <v>820</v>
      </c>
      <c r="I188">
        <v>1000</v>
      </c>
      <c r="J188">
        <v>0</v>
      </c>
      <c r="K188" s="34">
        <v>0</v>
      </c>
      <c r="L188">
        <f>+Tabla32391110[[#This Row],[BALANCE INICIAL]]+Tabla32391110[[#This Row],[ENTRADAS]]-Tabla32391110[[#This Row],[SALIDAS]]</f>
        <v>1000</v>
      </c>
      <c r="M188" s="2">
        <v>9.5</v>
      </c>
      <c r="N188" s="2">
        <f>+Tabla32391110[[#This Row],[BALANCE INICIAL]]*Tabla32391110[[#This Row],[PRECIO]]</f>
        <v>9500</v>
      </c>
      <c r="O188" s="2">
        <f>+Tabla32391110[[#This Row],[ENTRADAS]]*Tabla32391110[[#This Row],[PRECIO]]</f>
        <v>0</v>
      </c>
      <c r="P188" s="2">
        <f>+Tabla32391110[[#This Row],[SALIDAS]]*Tabla32391110[[#This Row],[PRECIO]]</f>
        <v>0</v>
      </c>
      <c r="Q188" s="2">
        <f>+Tabla32391110[[#This Row],[BALANCE INICIAL2]]+Tabla32391110[[#This Row],[ENTRADAS3]]-Tabla32391110[[#This Row],[SALIDAS4]]</f>
        <v>9500</v>
      </c>
    </row>
    <row r="189" spans="1:17">
      <c r="A189" s="39" t="s">
        <v>28</v>
      </c>
      <c r="B189" s="40" t="s">
        <v>884</v>
      </c>
      <c r="C189" s="52" t="s">
        <v>74</v>
      </c>
      <c r="D189" t="s">
        <v>1292</v>
      </c>
      <c r="F189" s="55" t="s">
        <v>1345</v>
      </c>
      <c r="G189" s="55"/>
      <c r="H189" s="9" t="s">
        <v>839</v>
      </c>
      <c r="I189">
        <v>0</v>
      </c>
      <c r="J189">
        <v>0</v>
      </c>
      <c r="K189" s="34">
        <v>0</v>
      </c>
      <c r="L189">
        <f>+Tabla32391110[[#This Row],[BALANCE INICIAL]]+Tabla32391110[[#This Row],[ENTRADAS]]-Tabla32391110[[#This Row],[SALIDAS]]</f>
        <v>0</v>
      </c>
      <c r="M189" s="2">
        <v>50</v>
      </c>
      <c r="N189" s="2">
        <f>+Tabla32391110[[#This Row],[BALANCE INICIAL]]*Tabla32391110[[#This Row],[PRECIO]]</f>
        <v>0</v>
      </c>
      <c r="O189" s="2">
        <f>+Tabla32391110[[#This Row],[ENTRADAS]]*Tabla32391110[[#This Row],[PRECIO]]</f>
        <v>0</v>
      </c>
      <c r="P189" s="2">
        <f>+Tabla32391110[[#This Row],[SALIDAS]]*Tabla32391110[[#This Row],[PRECIO]]</f>
        <v>0</v>
      </c>
      <c r="Q189" s="2">
        <f>+Tabla32391110[[#This Row],[BALANCE INICIAL2]]+Tabla32391110[[#This Row],[ENTRADAS3]]-Tabla32391110[[#This Row],[SALIDAS4]]</f>
        <v>0</v>
      </c>
    </row>
    <row r="190" spans="1:17">
      <c r="A190" s="39" t="s">
        <v>28</v>
      </c>
      <c r="B190" s="40" t="s">
        <v>884</v>
      </c>
      <c r="C190" s="52" t="s">
        <v>74</v>
      </c>
      <c r="D190" t="s">
        <v>1089</v>
      </c>
      <c r="F190" s="55" t="s">
        <v>1345</v>
      </c>
      <c r="G190" s="55"/>
      <c r="H190" s="9" t="s">
        <v>839</v>
      </c>
      <c r="I190">
        <v>38</v>
      </c>
      <c r="J190">
        <v>0</v>
      </c>
      <c r="K190" s="34">
        <v>0</v>
      </c>
      <c r="L190">
        <f>+Tabla32391110[[#This Row],[BALANCE INICIAL]]+Tabla32391110[[#This Row],[ENTRADAS]]-Tabla32391110[[#This Row],[SALIDAS]]</f>
        <v>38</v>
      </c>
      <c r="M190" s="2">
        <v>25</v>
      </c>
      <c r="N190" s="2">
        <f>+Tabla32391110[[#This Row],[BALANCE INICIAL]]*Tabla32391110[[#This Row],[PRECIO]]</f>
        <v>950</v>
      </c>
      <c r="O190" s="2">
        <f>+Tabla32391110[[#This Row],[ENTRADAS]]*Tabla32391110[[#This Row],[PRECIO]]</f>
        <v>0</v>
      </c>
      <c r="P190" s="2">
        <f>+Tabla32391110[[#This Row],[SALIDAS]]*Tabla32391110[[#This Row],[PRECIO]]</f>
        <v>0</v>
      </c>
      <c r="Q190" s="2">
        <f>+Tabla32391110[[#This Row],[BALANCE INICIAL2]]+Tabla32391110[[#This Row],[ENTRADAS3]]-Tabla32391110[[#This Row],[SALIDAS4]]</f>
        <v>950</v>
      </c>
    </row>
    <row r="191" spans="1:17">
      <c r="A191" s="39" t="s">
        <v>28</v>
      </c>
      <c r="B191" s="40" t="s">
        <v>884</v>
      </c>
      <c r="C191" s="52" t="s">
        <v>74</v>
      </c>
      <c r="D191" t="s">
        <v>1390</v>
      </c>
      <c r="F191" s="55" t="s">
        <v>1345</v>
      </c>
      <c r="G191" s="55"/>
      <c r="H191" s="9" t="s">
        <v>839</v>
      </c>
      <c r="I191">
        <v>12</v>
      </c>
      <c r="J191">
        <v>0</v>
      </c>
      <c r="K191" s="34">
        <v>0</v>
      </c>
      <c r="L191">
        <f>+Tabla32391110[[#This Row],[BALANCE INICIAL]]+Tabla32391110[[#This Row],[ENTRADAS]]-Tabla32391110[[#This Row],[SALIDAS]]</f>
        <v>12</v>
      </c>
      <c r="M191" s="2">
        <v>30</v>
      </c>
      <c r="N191" s="2">
        <f>+Tabla32391110[[#This Row],[BALANCE INICIAL]]*Tabla32391110[[#This Row],[PRECIO]]</f>
        <v>360</v>
      </c>
      <c r="O191" s="2">
        <f>+Tabla32391110[[#This Row],[ENTRADAS]]*Tabla32391110[[#This Row],[PRECIO]]</f>
        <v>0</v>
      </c>
      <c r="P191" s="2">
        <f>+Tabla32391110[[#This Row],[SALIDAS]]*Tabla32391110[[#This Row],[PRECIO]]</f>
        <v>0</v>
      </c>
      <c r="Q191" s="2">
        <f>+Tabla32391110[[#This Row],[BALANCE INICIAL2]]+Tabla32391110[[#This Row],[ENTRADAS3]]-Tabla32391110[[#This Row],[SALIDAS4]]</f>
        <v>360</v>
      </c>
    </row>
    <row r="192" spans="1:17">
      <c r="A192" s="39" t="s">
        <v>28</v>
      </c>
      <c r="B192" s="40" t="s">
        <v>884</v>
      </c>
      <c r="C192" s="52" t="s">
        <v>74</v>
      </c>
      <c r="D192" t="s">
        <v>1091</v>
      </c>
      <c r="F192" s="55" t="s">
        <v>1345</v>
      </c>
      <c r="G192" s="55"/>
      <c r="H192" s="9" t="s">
        <v>839</v>
      </c>
      <c r="I192">
        <v>11</v>
      </c>
      <c r="J192">
        <v>0</v>
      </c>
      <c r="K192" s="34">
        <v>0</v>
      </c>
      <c r="L192">
        <f>+Tabla32391110[[#This Row],[BALANCE INICIAL]]+Tabla32391110[[#This Row],[ENTRADAS]]-Tabla32391110[[#This Row],[SALIDAS]]</f>
        <v>11</v>
      </c>
      <c r="M192" s="2">
        <v>36.5</v>
      </c>
      <c r="N192" s="2">
        <f>+Tabla32391110[[#This Row],[BALANCE INICIAL]]*Tabla32391110[[#This Row],[PRECIO]]</f>
        <v>401.5</v>
      </c>
      <c r="O192" s="2">
        <f>+Tabla32391110[[#This Row],[ENTRADAS]]*Tabla32391110[[#This Row],[PRECIO]]</f>
        <v>0</v>
      </c>
      <c r="P192" s="2">
        <f>+Tabla32391110[[#This Row],[SALIDAS]]*Tabla32391110[[#This Row],[PRECIO]]</f>
        <v>0</v>
      </c>
      <c r="Q192" s="2">
        <f>+Tabla32391110[[#This Row],[BALANCE INICIAL2]]+Tabla32391110[[#This Row],[ENTRADAS3]]-Tabla32391110[[#This Row],[SALIDAS4]]</f>
        <v>401.5</v>
      </c>
    </row>
    <row r="193" spans="1:17">
      <c r="A193" s="39" t="s">
        <v>28</v>
      </c>
      <c r="B193" s="40" t="s">
        <v>884</v>
      </c>
      <c r="C193" s="52" t="s">
        <v>74</v>
      </c>
      <c r="D193" t="s">
        <v>1088</v>
      </c>
      <c r="F193" s="55" t="s">
        <v>1345</v>
      </c>
      <c r="G193" s="55"/>
      <c r="H193" s="9" t="s">
        <v>839</v>
      </c>
      <c r="I193">
        <v>6</v>
      </c>
      <c r="J193">
        <v>0</v>
      </c>
      <c r="K193" s="34">
        <v>0</v>
      </c>
      <c r="L193">
        <f>+Tabla32391110[[#This Row],[BALANCE INICIAL]]+Tabla32391110[[#This Row],[ENTRADAS]]-Tabla32391110[[#This Row],[SALIDAS]]</f>
        <v>6</v>
      </c>
      <c r="M193" s="2">
        <v>49</v>
      </c>
      <c r="N193" s="2">
        <f>+Tabla32391110[[#This Row],[BALANCE INICIAL]]*Tabla32391110[[#This Row],[PRECIO]]</f>
        <v>294</v>
      </c>
      <c r="O193" s="2">
        <f>+Tabla32391110[[#This Row],[ENTRADAS]]*Tabla32391110[[#This Row],[PRECIO]]</f>
        <v>0</v>
      </c>
      <c r="P193" s="2">
        <f>+Tabla32391110[[#This Row],[SALIDAS]]*Tabla32391110[[#This Row],[PRECIO]]</f>
        <v>0</v>
      </c>
      <c r="Q193" s="2">
        <f>+Tabla32391110[[#This Row],[BALANCE INICIAL2]]+Tabla32391110[[#This Row],[ENTRADAS3]]-Tabla32391110[[#This Row],[SALIDAS4]]</f>
        <v>294</v>
      </c>
    </row>
    <row r="194" spans="1:17">
      <c r="A194" s="39" t="s">
        <v>28</v>
      </c>
      <c r="B194" s="40" t="s">
        <v>884</v>
      </c>
      <c r="C194" s="52" t="s">
        <v>74</v>
      </c>
      <c r="D194" t="s">
        <v>1087</v>
      </c>
      <c r="F194" s="55" t="s">
        <v>1345</v>
      </c>
      <c r="G194" s="55"/>
      <c r="H194" s="9" t="s">
        <v>839</v>
      </c>
      <c r="I194">
        <v>26</v>
      </c>
      <c r="J194">
        <v>0</v>
      </c>
      <c r="K194" s="34">
        <v>0</v>
      </c>
      <c r="L194">
        <f>+Tabla32391110[[#This Row],[BALANCE INICIAL]]+Tabla32391110[[#This Row],[ENTRADAS]]-Tabla32391110[[#This Row],[SALIDAS]]</f>
        <v>26</v>
      </c>
      <c r="M194" s="2">
        <v>123.73</v>
      </c>
      <c r="N194" s="2">
        <f>+Tabla32391110[[#This Row],[BALANCE INICIAL]]*Tabla32391110[[#This Row],[PRECIO]]</f>
        <v>3216.98</v>
      </c>
      <c r="O194" s="2">
        <f>+Tabla32391110[[#This Row],[ENTRADAS]]*Tabla32391110[[#This Row],[PRECIO]]</f>
        <v>0</v>
      </c>
      <c r="P194" s="2">
        <f>+Tabla32391110[[#This Row],[SALIDAS]]*Tabla32391110[[#This Row],[PRECIO]]</f>
        <v>0</v>
      </c>
      <c r="Q194" s="2">
        <f>+Tabla32391110[[#This Row],[BALANCE INICIAL2]]+Tabla32391110[[#This Row],[ENTRADAS3]]-Tabla32391110[[#This Row],[SALIDAS4]]</f>
        <v>3216.98</v>
      </c>
    </row>
    <row r="195" spans="1:17">
      <c r="A195" s="39" t="s">
        <v>28</v>
      </c>
      <c r="B195" s="40" t="s">
        <v>884</v>
      </c>
      <c r="C195" s="52" t="s">
        <v>74</v>
      </c>
      <c r="D195" t="s">
        <v>1090</v>
      </c>
      <c r="F195" s="55" t="s">
        <v>1345</v>
      </c>
      <c r="G195" s="55"/>
      <c r="H195" s="9" t="s">
        <v>839</v>
      </c>
      <c r="I195">
        <v>0</v>
      </c>
      <c r="J195">
        <v>0</v>
      </c>
      <c r="K195" s="34">
        <v>0</v>
      </c>
      <c r="L195">
        <f>+Tabla32391110[[#This Row],[BALANCE INICIAL]]+Tabla32391110[[#This Row],[ENTRADAS]]-Tabla32391110[[#This Row],[SALIDAS]]</f>
        <v>0</v>
      </c>
      <c r="M195" s="2">
        <v>8.4700000000000006</v>
      </c>
      <c r="N195" s="2">
        <f>+Tabla32391110[[#This Row],[BALANCE INICIAL]]*Tabla32391110[[#This Row],[PRECIO]]</f>
        <v>0</v>
      </c>
      <c r="O195" s="2">
        <f>+Tabla32391110[[#This Row],[ENTRADAS]]*Tabla32391110[[#This Row],[PRECIO]]</f>
        <v>0</v>
      </c>
      <c r="P195" s="2">
        <f>+Tabla32391110[[#This Row],[SALIDAS]]*Tabla32391110[[#This Row],[PRECIO]]</f>
        <v>0</v>
      </c>
      <c r="Q195" s="2">
        <f>+Tabla32391110[[#This Row],[BALANCE INICIAL2]]+Tabla32391110[[#This Row],[ENTRADAS3]]-Tabla32391110[[#This Row],[SALIDAS4]]</f>
        <v>0</v>
      </c>
    </row>
    <row r="196" spans="1:17">
      <c r="A196" s="39" t="s">
        <v>28</v>
      </c>
      <c r="B196" s="40" t="s">
        <v>884</v>
      </c>
      <c r="C196" s="52" t="s">
        <v>74</v>
      </c>
      <c r="D196" t="s">
        <v>1419</v>
      </c>
      <c r="F196" s="55" t="s">
        <v>1345</v>
      </c>
      <c r="G196" s="55"/>
      <c r="H196" s="9" t="s">
        <v>820</v>
      </c>
      <c r="I196">
        <v>30</v>
      </c>
      <c r="J196">
        <v>1</v>
      </c>
      <c r="K196" s="34">
        <v>0</v>
      </c>
      <c r="L196">
        <f>+Tabla32391110[[#This Row],[BALANCE INICIAL]]+Tabla32391110[[#This Row],[ENTRADAS]]-Tabla32391110[[#This Row],[SALIDAS]]</f>
        <v>31</v>
      </c>
      <c r="M196" s="2">
        <v>65.260000000000005</v>
      </c>
      <c r="N196" s="2">
        <f>+Tabla32391110[[#This Row],[BALANCE INICIAL]]*Tabla32391110[[#This Row],[PRECIO]]</f>
        <v>1957.8000000000002</v>
      </c>
      <c r="O196" s="2">
        <f>+Tabla32391110[[#This Row],[ENTRADAS]]*Tabla32391110[[#This Row],[PRECIO]]</f>
        <v>65.260000000000005</v>
      </c>
      <c r="P196" s="2">
        <f>+Tabla32391110[[#This Row],[SALIDAS]]*Tabla32391110[[#This Row],[PRECIO]]</f>
        <v>0</v>
      </c>
      <c r="Q196" s="2">
        <f>+Tabla32391110[[#This Row],[BALANCE INICIAL2]]+Tabla32391110[[#This Row],[ENTRADAS3]]-Tabla32391110[[#This Row],[SALIDAS4]]</f>
        <v>2023.0600000000002</v>
      </c>
    </row>
    <row r="197" spans="1:17">
      <c r="A197" s="9" t="s">
        <v>33</v>
      </c>
      <c r="B197" s="47" t="s">
        <v>879</v>
      </c>
      <c r="C197" s="50" t="s">
        <v>106</v>
      </c>
      <c r="D197" t="s">
        <v>1367</v>
      </c>
      <c r="F197" s="55" t="s">
        <v>1345</v>
      </c>
      <c r="G197" s="55"/>
      <c r="H197" s="9" t="s">
        <v>825</v>
      </c>
      <c r="I197">
        <v>3</v>
      </c>
      <c r="J197">
        <v>0</v>
      </c>
      <c r="K197" s="34">
        <v>2</v>
      </c>
      <c r="L197">
        <f>+Tabla32391110[[#This Row],[BALANCE INICIAL]]+Tabla32391110[[#This Row],[ENTRADAS]]-Tabla32391110[[#This Row],[SALIDAS]]</f>
        <v>1</v>
      </c>
      <c r="M197" s="2">
        <v>52</v>
      </c>
      <c r="N197" s="2">
        <f>+Tabla32391110[[#This Row],[BALANCE INICIAL]]*Tabla32391110[[#This Row],[PRECIO]]</f>
        <v>156</v>
      </c>
      <c r="O197" s="2">
        <f>+Tabla32391110[[#This Row],[ENTRADAS]]*Tabla32391110[[#This Row],[PRECIO]]</f>
        <v>0</v>
      </c>
      <c r="P197" s="2">
        <f>+Tabla32391110[[#This Row],[SALIDAS]]*Tabla32391110[[#This Row],[PRECIO]]</f>
        <v>104</v>
      </c>
      <c r="Q197" s="2">
        <f>+Tabla32391110[[#This Row],[BALANCE INICIAL2]]+Tabla32391110[[#This Row],[ENTRADAS3]]-Tabla32391110[[#This Row],[SALIDAS4]]</f>
        <v>52</v>
      </c>
    </row>
    <row r="198" spans="1:17" ht="16.5" customHeight="1">
      <c r="A198" s="63" t="s">
        <v>29</v>
      </c>
      <c r="B198" s="40" t="s">
        <v>878</v>
      </c>
      <c r="C198" s="52" t="s">
        <v>102</v>
      </c>
      <c r="D198" t="s">
        <v>1672</v>
      </c>
      <c r="E198" t="s">
        <v>1659</v>
      </c>
      <c r="F198" s="55">
        <v>45551</v>
      </c>
      <c r="G198" s="62" t="s">
        <v>1719</v>
      </c>
      <c r="H198" s="9"/>
      <c r="I198">
        <v>0</v>
      </c>
      <c r="J198">
        <v>5</v>
      </c>
      <c r="K198" s="34">
        <v>0</v>
      </c>
      <c r="L198">
        <f>+Tabla32391110[[#This Row],[BALANCE INICIAL]]+Tabla32391110[[#This Row],[ENTRADAS]]-Tabla32391110[[#This Row],[SALIDAS]]</f>
        <v>5</v>
      </c>
      <c r="M198" s="2">
        <v>404</v>
      </c>
      <c r="N198" s="2">
        <f>+Tabla32391110[[#This Row],[BALANCE INICIAL]]*Tabla32391110[[#This Row],[PRECIO]]</f>
        <v>0</v>
      </c>
      <c r="O198" s="2">
        <f>+Tabla32391110[[#This Row],[ENTRADAS]]*Tabla32391110[[#This Row],[PRECIO]]</f>
        <v>2020</v>
      </c>
      <c r="P198" s="2">
        <f>+Tabla32391110[[#This Row],[SALIDAS]]*Tabla32391110[[#This Row],[PRECIO]]</f>
        <v>0</v>
      </c>
      <c r="Q198" s="2">
        <f>+Tabla32391110[[#This Row],[BALANCE INICIAL2]]+Tabla32391110[[#This Row],[ENTRADAS3]]-Tabla32391110[[#This Row],[SALIDAS4]]</f>
        <v>2020</v>
      </c>
    </row>
    <row r="199" spans="1:17" ht="16.5" customHeight="1">
      <c r="A199" s="9" t="s">
        <v>34</v>
      </c>
      <c r="B199" s="47" t="s">
        <v>877</v>
      </c>
      <c r="C199" s="50" t="s">
        <v>80</v>
      </c>
      <c r="D199" t="s">
        <v>1479</v>
      </c>
      <c r="F199" s="55" t="s">
        <v>1345</v>
      </c>
      <c r="G199" s="55"/>
      <c r="H199" s="9" t="s">
        <v>820</v>
      </c>
      <c r="I199">
        <v>9</v>
      </c>
      <c r="J199">
        <v>0</v>
      </c>
      <c r="K199" s="34">
        <v>0</v>
      </c>
      <c r="L199">
        <f>+Tabla32391110[[#This Row],[BALANCE INICIAL]]+Tabla32391110[[#This Row],[ENTRADAS]]-Tabla32391110[[#This Row],[SALIDAS]]</f>
        <v>9</v>
      </c>
      <c r="M199" s="2">
        <v>132.41999999999999</v>
      </c>
      <c r="N199" s="2">
        <f>+Tabla32391110[[#This Row],[BALANCE INICIAL]]*Tabla32391110[[#This Row],[PRECIO]]</f>
        <v>1191.78</v>
      </c>
      <c r="O199" s="2">
        <f>+Tabla32391110[[#This Row],[ENTRADAS]]*Tabla32391110[[#This Row],[PRECIO]]</f>
        <v>0</v>
      </c>
      <c r="P199" s="2">
        <f>+Tabla32391110[[#This Row],[SALIDAS]]*Tabla32391110[[#This Row],[PRECIO]]</f>
        <v>0</v>
      </c>
      <c r="Q199" s="2">
        <f>+Tabla32391110[[#This Row],[BALANCE INICIAL2]]+Tabla32391110[[#This Row],[ENTRADAS3]]-Tabla32391110[[#This Row],[SALIDAS4]]</f>
        <v>1191.78</v>
      </c>
    </row>
    <row r="200" spans="1:17">
      <c r="A200" s="9" t="s">
        <v>34</v>
      </c>
      <c r="B200" s="47" t="s">
        <v>877</v>
      </c>
      <c r="C200" s="50" t="s">
        <v>80</v>
      </c>
      <c r="D200" t="s">
        <v>1445</v>
      </c>
      <c r="F200" s="55" t="s">
        <v>1345</v>
      </c>
      <c r="G200" s="55"/>
      <c r="H200" s="9" t="s">
        <v>820</v>
      </c>
      <c r="I200">
        <v>30</v>
      </c>
      <c r="J200">
        <v>0</v>
      </c>
      <c r="K200" s="34">
        <v>4</v>
      </c>
      <c r="L200">
        <f>+Tabla32391110[[#This Row],[BALANCE INICIAL]]+Tabla32391110[[#This Row],[ENTRADAS]]-Tabla32391110[[#This Row],[SALIDAS]]</f>
        <v>26</v>
      </c>
      <c r="M200" s="2">
        <v>215.04</v>
      </c>
      <c r="N200" s="2">
        <f>+Tabla32391110[[#This Row],[BALANCE INICIAL]]*Tabla32391110[[#This Row],[PRECIO]]</f>
        <v>6451.2</v>
      </c>
      <c r="O200" s="2">
        <f>+Tabla32391110[[#This Row],[ENTRADAS]]*Tabla32391110[[#This Row],[PRECIO]]</f>
        <v>0</v>
      </c>
      <c r="P200" s="2">
        <f>+Tabla32391110[[#This Row],[SALIDAS]]*Tabla32391110[[#This Row],[PRECIO]]</f>
        <v>860.16</v>
      </c>
      <c r="Q200" s="2">
        <f>+Tabla32391110[[#This Row],[BALANCE INICIAL2]]+Tabla32391110[[#This Row],[ENTRADAS3]]-Tabla32391110[[#This Row],[SALIDAS4]]</f>
        <v>5591.04</v>
      </c>
    </row>
    <row r="201" spans="1:17">
      <c r="A201" s="9" t="s">
        <v>34</v>
      </c>
      <c r="B201" s="17" t="s">
        <v>877</v>
      </c>
      <c r="C201" s="50" t="s">
        <v>80</v>
      </c>
      <c r="D201" t="s">
        <v>1585</v>
      </c>
      <c r="F201" s="55" t="s">
        <v>1345</v>
      </c>
      <c r="G201" s="55"/>
      <c r="H201" s="9" t="s">
        <v>820</v>
      </c>
      <c r="I201">
        <v>26</v>
      </c>
      <c r="J201">
        <v>0</v>
      </c>
      <c r="K201" s="34">
        <v>0</v>
      </c>
      <c r="L201">
        <f>+Tabla32391110[[#This Row],[BALANCE INICIAL]]+Tabla32391110[[#This Row],[ENTRADAS]]-Tabla32391110[[#This Row],[SALIDAS]]</f>
        <v>26</v>
      </c>
      <c r="M201" s="2">
        <v>14.1</v>
      </c>
      <c r="N201" s="2">
        <f>+Tabla32391110[[#This Row],[BALANCE INICIAL]]*Tabla32391110[[#This Row],[PRECIO]]</f>
        <v>366.59999999999997</v>
      </c>
      <c r="O201" s="2">
        <f>+Tabla32391110[[#This Row],[ENTRADAS]]*Tabla32391110[[#This Row],[PRECIO]]</f>
        <v>0</v>
      </c>
      <c r="P201" s="2">
        <f>+Tabla32391110[[#This Row],[SALIDAS]]*Tabla32391110[[#This Row],[PRECIO]]</f>
        <v>0</v>
      </c>
      <c r="Q201" s="2">
        <f>+Tabla32391110[[#This Row],[BALANCE INICIAL2]]+Tabla32391110[[#This Row],[ENTRADAS3]]-Tabla32391110[[#This Row],[SALIDAS4]]</f>
        <v>366.59999999999997</v>
      </c>
    </row>
    <row r="202" spans="1:17">
      <c r="A202" s="9" t="s">
        <v>34</v>
      </c>
      <c r="B202" s="17" t="s">
        <v>877</v>
      </c>
      <c r="C202" s="50" t="s">
        <v>80</v>
      </c>
      <c r="D202" t="s">
        <v>453</v>
      </c>
      <c r="F202" s="55" t="s">
        <v>1345</v>
      </c>
      <c r="G202" s="55"/>
      <c r="H202" s="9" t="s">
        <v>820</v>
      </c>
      <c r="I202">
        <v>15</v>
      </c>
      <c r="J202">
        <v>0</v>
      </c>
      <c r="K202" s="34">
        <v>0</v>
      </c>
      <c r="L202">
        <f>+Tabla32391110[[#This Row],[BALANCE INICIAL]]+Tabla32391110[[#This Row],[ENTRADAS]]-Tabla32391110[[#This Row],[SALIDAS]]</f>
        <v>15</v>
      </c>
      <c r="M202" s="2">
        <v>15</v>
      </c>
      <c r="N202" s="2">
        <f>+Tabla32391110[[#This Row],[BALANCE INICIAL]]*Tabla32391110[[#This Row],[PRECIO]]</f>
        <v>225</v>
      </c>
      <c r="O202" s="2">
        <f>+Tabla32391110[[#This Row],[ENTRADAS]]*Tabla32391110[[#This Row],[PRECIO]]</f>
        <v>0</v>
      </c>
      <c r="P202" s="2">
        <f>+Tabla32391110[[#This Row],[SALIDAS]]*Tabla32391110[[#This Row],[PRECIO]]</f>
        <v>0</v>
      </c>
      <c r="Q202" s="2">
        <f>+Tabla32391110[[#This Row],[BALANCE INICIAL2]]+Tabla32391110[[#This Row],[ENTRADAS3]]-Tabla32391110[[#This Row],[SALIDAS4]]</f>
        <v>225</v>
      </c>
    </row>
    <row r="203" spans="1:17" ht="13.5" customHeight="1">
      <c r="A203" s="9" t="s">
        <v>59</v>
      </c>
      <c r="B203" s="17" t="s">
        <v>880</v>
      </c>
      <c r="C203" s="50" t="s">
        <v>107</v>
      </c>
      <c r="D203" t="s">
        <v>669</v>
      </c>
      <c r="F203" s="55" t="s">
        <v>1345</v>
      </c>
      <c r="G203" s="55"/>
      <c r="H203" s="9" t="s">
        <v>820</v>
      </c>
      <c r="I203">
        <v>1</v>
      </c>
      <c r="J203">
        <v>0</v>
      </c>
      <c r="K203" s="34">
        <v>0</v>
      </c>
      <c r="L203">
        <f>+Tabla32391110[[#This Row],[BALANCE INICIAL]]+Tabla32391110[[#This Row],[ENTRADAS]]-Tabla32391110[[#This Row],[SALIDAS]]</f>
        <v>1</v>
      </c>
      <c r="M203" s="2">
        <v>450</v>
      </c>
      <c r="N203" s="2">
        <f>+Tabla32391110[[#This Row],[BALANCE INICIAL]]*Tabla32391110[[#This Row],[PRECIO]]</f>
        <v>450</v>
      </c>
      <c r="O203" s="2">
        <f>+Tabla32391110[[#This Row],[ENTRADAS]]*Tabla32391110[[#This Row],[PRECIO]]</f>
        <v>0</v>
      </c>
      <c r="P203" s="2">
        <f>+Tabla32391110[[#This Row],[SALIDAS]]*Tabla32391110[[#This Row],[PRECIO]]</f>
        <v>0</v>
      </c>
      <c r="Q203" s="2">
        <f>+Tabla32391110[[#This Row],[BALANCE INICIAL2]]+Tabla32391110[[#This Row],[ENTRADAS3]]-Tabla32391110[[#This Row],[SALIDAS4]]</f>
        <v>450</v>
      </c>
    </row>
    <row r="204" spans="1:17" ht="15" customHeight="1">
      <c r="A204" s="9" t="s">
        <v>59</v>
      </c>
      <c r="B204" s="17" t="s">
        <v>880</v>
      </c>
      <c r="C204" s="50" t="s">
        <v>107</v>
      </c>
      <c r="D204" t="s">
        <v>670</v>
      </c>
      <c r="F204" s="55" t="s">
        <v>1345</v>
      </c>
      <c r="G204" s="55"/>
      <c r="H204" s="9" t="s">
        <v>820</v>
      </c>
      <c r="I204">
        <v>1</v>
      </c>
      <c r="J204">
        <v>0</v>
      </c>
      <c r="K204" s="34">
        <v>0</v>
      </c>
      <c r="L204">
        <f>+Tabla32391110[[#This Row],[BALANCE INICIAL]]+Tabla32391110[[#This Row],[ENTRADAS]]-Tabla32391110[[#This Row],[SALIDAS]]</f>
        <v>1</v>
      </c>
      <c r="M204" s="2">
        <v>550</v>
      </c>
      <c r="N204" s="2">
        <f>+Tabla32391110[[#This Row],[BALANCE INICIAL]]*Tabla32391110[[#This Row],[PRECIO]]</f>
        <v>550</v>
      </c>
      <c r="O204" s="2">
        <f>+Tabla32391110[[#This Row],[ENTRADAS]]*Tabla32391110[[#This Row],[PRECIO]]</f>
        <v>0</v>
      </c>
      <c r="P204" s="2">
        <f>+Tabla32391110[[#This Row],[SALIDAS]]*Tabla32391110[[#This Row],[PRECIO]]</f>
        <v>0</v>
      </c>
      <c r="Q204" s="2">
        <f>+Tabla32391110[[#This Row],[BALANCE INICIAL2]]+Tabla32391110[[#This Row],[ENTRADAS3]]-Tabla32391110[[#This Row],[SALIDAS4]]</f>
        <v>550</v>
      </c>
    </row>
    <row r="205" spans="1:17">
      <c r="A205" s="9" t="s">
        <v>59</v>
      </c>
      <c r="B205" s="17" t="s">
        <v>880</v>
      </c>
      <c r="C205" s="50" t="s">
        <v>107</v>
      </c>
      <c r="D205" t="s">
        <v>671</v>
      </c>
      <c r="F205" s="55" t="s">
        <v>1345</v>
      </c>
      <c r="G205" s="55"/>
      <c r="H205" s="9" t="s">
        <v>820</v>
      </c>
      <c r="I205">
        <v>7</v>
      </c>
      <c r="J205">
        <v>0</v>
      </c>
      <c r="K205" s="34">
        <v>0</v>
      </c>
      <c r="L205">
        <f>+Tabla32391110[[#This Row],[BALANCE INICIAL]]+Tabla32391110[[#This Row],[ENTRADAS]]-Tabla32391110[[#This Row],[SALIDAS]]</f>
        <v>7</v>
      </c>
      <c r="M205" s="2">
        <v>250</v>
      </c>
      <c r="N205" s="2">
        <f>+Tabla32391110[[#This Row],[BALANCE INICIAL]]*Tabla32391110[[#This Row],[PRECIO]]</f>
        <v>1750</v>
      </c>
      <c r="O205" s="2">
        <f>+Tabla32391110[[#This Row],[ENTRADAS]]*Tabla32391110[[#This Row],[PRECIO]]</f>
        <v>0</v>
      </c>
      <c r="P205" s="2">
        <f>+Tabla32391110[[#This Row],[SALIDAS]]*Tabla32391110[[#This Row],[PRECIO]]</f>
        <v>0</v>
      </c>
      <c r="Q205" s="2">
        <f>+Tabla32391110[[#This Row],[BALANCE INICIAL2]]+Tabla32391110[[#This Row],[ENTRADAS3]]-Tabla32391110[[#This Row],[SALIDAS4]]</f>
        <v>1750</v>
      </c>
    </row>
    <row r="206" spans="1:17">
      <c r="A206" s="9" t="s">
        <v>59</v>
      </c>
      <c r="B206" s="17" t="s">
        <v>880</v>
      </c>
      <c r="C206" s="50" t="s">
        <v>107</v>
      </c>
      <c r="D206" t="s">
        <v>672</v>
      </c>
      <c r="F206" s="55" t="s">
        <v>1345</v>
      </c>
      <c r="G206" s="55"/>
      <c r="H206" s="9" t="s">
        <v>820</v>
      </c>
      <c r="I206">
        <v>5</v>
      </c>
      <c r="J206">
        <v>0</v>
      </c>
      <c r="K206" s="34">
        <v>0</v>
      </c>
      <c r="L206">
        <f>+Tabla32391110[[#This Row],[BALANCE INICIAL]]+Tabla32391110[[#This Row],[ENTRADAS]]-Tabla32391110[[#This Row],[SALIDAS]]</f>
        <v>5</v>
      </c>
      <c r="M206" s="2">
        <v>499</v>
      </c>
      <c r="N206" s="2">
        <f>+Tabla32391110[[#This Row],[BALANCE INICIAL]]*Tabla32391110[[#This Row],[PRECIO]]</f>
        <v>2495</v>
      </c>
      <c r="O206" s="2">
        <f>+Tabla32391110[[#This Row],[ENTRADAS]]*Tabla32391110[[#This Row],[PRECIO]]</f>
        <v>0</v>
      </c>
      <c r="P206" s="2">
        <f>+Tabla32391110[[#This Row],[SALIDAS]]*Tabla32391110[[#This Row],[PRECIO]]</f>
        <v>0</v>
      </c>
      <c r="Q206" s="2">
        <f>+Tabla32391110[[#This Row],[BALANCE INICIAL2]]+Tabla32391110[[#This Row],[ENTRADAS3]]-Tabla32391110[[#This Row],[SALIDAS4]]</f>
        <v>2495</v>
      </c>
    </row>
    <row r="207" spans="1:17">
      <c r="A207" s="9" t="s">
        <v>42</v>
      </c>
      <c r="B207" s="48">
        <v>1206010001</v>
      </c>
      <c r="C207" s="50" t="s">
        <v>88</v>
      </c>
      <c r="D207" t="s">
        <v>378</v>
      </c>
      <c r="F207" s="55" t="s">
        <v>1345</v>
      </c>
      <c r="G207" s="55"/>
      <c r="H207" s="9" t="s">
        <v>820</v>
      </c>
      <c r="I207">
        <v>1</v>
      </c>
      <c r="J207">
        <v>0</v>
      </c>
      <c r="K207" s="34">
        <v>0</v>
      </c>
      <c r="L207">
        <f>+Tabla32391110[[#This Row],[BALANCE INICIAL]]+Tabla32391110[[#This Row],[ENTRADAS]]-Tabla32391110[[#This Row],[SALIDAS]]</f>
        <v>1</v>
      </c>
      <c r="M207" s="2">
        <v>26500</v>
      </c>
      <c r="N207" s="2">
        <f>+Tabla32391110[[#This Row],[BALANCE INICIAL]]*Tabla32391110[[#This Row],[PRECIO]]</f>
        <v>26500</v>
      </c>
      <c r="O207" s="2">
        <f>+Tabla32391110[[#This Row],[ENTRADAS]]*Tabla32391110[[#This Row],[PRECIO]]</f>
        <v>0</v>
      </c>
      <c r="P207" s="2">
        <f>+Tabla32391110[[#This Row],[SALIDAS]]*Tabla32391110[[#This Row],[PRECIO]]</f>
        <v>0</v>
      </c>
      <c r="Q207" s="2">
        <f>+Tabla32391110[[#This Row],[BALANCE INICIAL2]]+Tabla32391110[[#This Row],[ENTRADAS3]]-Tabla32391110[[#This Row],[SALIDAS4]]</f>
        <v>26500</v>
      </c>
    </row>
    <row r="208" spans="1:17">
      <c r="A208" s="9" t="s">
        <v>42</v>
      </c>
      <c r="B208" s="48">
        <v>1206010001</v>
      </c>
      <c r="C208" s="50" t="s">
        <v>88</v>
      </c>
      <c r="D208" t="s">
        <v>377</v>
      </c>
      <c r="F208" s="55" t="s">
        <v>1345</v>
      </c>
      <c r="G208" s="55"/>
      <c r="H208" s="9" t="s">
        <v>820</v>
      </c>
      <c r="I208">
        <v>2</v>
      </c>
      <c r="J208">
        <v>0</v>
      </c>
      <c r="K208" s="34">
        <v>0</v>
      </c>
      <c r="L208">
        <f>+Tabla32391110[[#This Row],[BALANCE INICIAL]]+Tabla32391110[[#This Row],[ENTRADAS]]-Tabla32391110[[#This Row],[SALIDAS]]</f>
        <v>2</v>
      </c>
      <c r="M208" s="2">
        <v>8500</v>
      </c>
      <c r="N208" s="2">
        <f>+Tabla32391110[[#This Row],[BALANCE INICIAL]]*Tabla32391110[[#This Row],[PRECIO]]</f>
        <v>17000</v>
      </c>
      <c r="O208" s="2">
        <f>+Tabla32391110[[#This Row],[ENTRADAS]]*Tabla32391110[[#This Row],[PRECIO]]</f>
        <v>0</v>
      </c>
      <c r="P208" s="2">
        <f>+Tabla32391110[[#This Row],[SALIDAS]]*Tabla32391110[[#This Row],[PRECIO]]</f>
        <v>0</v>
      </c>
      <c r="Q208" s="2">
        <f>+Tabla32391110[[#This Row],[BALANCE INICIAL2]]+Tabla32391110[[#This Row],[ENTRADAS3]]-Tabla32391110[[#This Row],[SALIDAS4]]</f>
        <v>17000</v>
      </c>
    </row>
    <row r="209" spans="1:17">
      <c r="A209" s="9" t="s">
        <v>59</v>
      </c>
      <c r="B209" s="17" t="s">
        <v>887</v>
      </c>
      <c r="C209" s="50" t="s">
        <v>70</v>
      </c>
      <c r="D209" t="s">
        <v>1740</v>
      </c>
      <c r="F209" s="55"/>
      <c r="G209" s="55"/>
      <c r="H209" s="9" t="s">
        <v>820</v>
      </c>
      <c r="I209">
        <v>1</v>
      </c>
      <c r="K209" s="34">
        <v>0</v>
      </c>
      <c r="L209">
        <f>+Tabla32391110[[#This Row],[BALANCE INICIAL]]+Tabla32391110[[#This Row],[ENTRADAS]]-Tabla32391110[[#This Row],[SALIDAS]]</f>
        <v>1</v>
      </c>
      <c r="M209" s="2">
        <v>45000</v>
      </c>
      <c r="N209" s="2">
        <f>+Tabla32391110[[#This Row],[BALANCE INICIAL]]*Tabla32391110[[#This Row],[PRECIO]]</f>
        <v>45000</v>
      </c>
      <c r="O209" s="2">
        <f>+Tabla32391110[[#This Row],[ENTRADAS]]*Tabla32391110[[#This Row],[PRECIO]]</f>
        <v>0</v>
      </c>
      <c r="P209" s="2">
        <f>+Tabla32391110[[#This Row],[SALIDAS]]*Tabla32391110[[#This Row],[PRECIO]]</f>
        <v>0</v>
      </c>
      <c r="Q209" s="2">
        <f>+Tabla32391110[[#This Row],[BALANCE INICIAL2]]+Tabla32391110[[#This Row],[ENTRADAS3]]-Tabla32391110[[#This Row],[SALIDAS4]]</f>
        <v>45000</v>
      </c>
    </row>
    <row r="210" spans="1:17" ht="15.6">
      <c r="A210" s="9" t="s">
        <v>34</v>
      </c>
      <c r="B210" s="17" t="s">
        <v>877</v>
      </c>
      <c r="C210" s="50" t="s">
        <v>80</v>
      </c>
      <c r="D210" t="s">
        <v>1437</v>
      </c>
      <c r="F210" s="55" t="s">
        <v>1345</v>
      </c>
      <c r="G210" s="55"/>
      <c r="H210" s="9" t="s">
        <v>820</v>
      </c>
      <c r="I210">
        <v>4</v>
      </c>
      <c r="J210">
        <v>0</v>
      </c>
      <c r="K210" s="34">
        <v>0</v>
      </c>
      <c r="L210">
        <f>+Tabla32391110[[#This Row],[BALANCE INICIAL]]+Tabla32391110[[#This Row],[ENTRADAS]]-Tabla32391110[[#This Row],[SALIDAS]]</f>
        <v>4</v>
      </c>
      <c r="M210" s="2">
        <v>126</v>
      </c>
      <c r="N210" s="2">
        <f>+Tabla32391110[[#This Row],[BALANCE INICIAL]]*Tabla32391110[[#This Row],[PRECIO]]</f>
        <v>504</v>
      </c>
      <c r="O210" s="2">
        <f>+Tabla32391110[[#This Row],[ENTRADAS]]*Tabla32391110[[#This Row],[PRECIO]]</f>
        <v>0</v>
      </c>
      <c r="P210" s="2">
        <f>+Tabla32391110[[#This Row],[SALIDAS]]*Tabla32391110[[#This Row],[PRECIO]]</f>
        <v>0</v>
      </c>
      <c r="Q210" s="2">
        <f>+Tabla32391110[[#This Row],[BALANCE INICIAL2]]+Tabla32391110[[#This Row],[ENTRADAS3]]-Tabla32391110[[#This Row],[SALIDAS4]]</f>
        <v>504</v>
      </c>
    </row>
    <row r="211" spans="1:17" ht="15.6">
      <c r="A211" s="9" t="s">
        <v>34</v>
      </c>
      <c r="B211" s="17" t="s">
        <v>877</v>
      </c>
      <c r="C211" s="50" t="s">
        <v>80</v>
      </c>
      <c r="D211" t="s">
        <v>1438</v>
      </c>
      <c r="F211" s="55" t="s">
        <v>1345</v>
      </c>
      <c r="G211" s="55"/>
      <c r="H211" s="9" t="s">
        <v>820</v>
      </c>
      <c r="I211">
        <v>50</v>
      </c>
      <c r="J211">
        <v>0</v>
      </c>
      <c r="K211" s="34">
        <v>0</v>
      </c>
      <c r="L211">
        <f>+Tabla32391110[[#This Row],[BALANCE INICIAL]]+Tabla32391110[[#This Row],[ENTRADAS]]-Tabla32391110[[#This Row],[SALIDAS]]</f>
        <v>50</v>
      </c>
      <c r="M211" s="2">
        <v>6.2</v>
      </c>
      <c r="N211" s="2">
        <f>+Tabla32391110[[#This Row],[BALANCE INICIAL]]*Tabla32391110[[#This Row],[PRECIO]]</f>
        <v>310</v>
      </c>
      <c r="O211" s="2">
        <f>+Tabla32391110[[#This Row],[ENTRADAS]]*Tabla32391110[[#This Row],[PRECIO]]</f>
        <v>0</v>
      </c>
      <c r="P211" s="2">
        <f>+Tabla32391110[[#This Row],[SALIDAS]]*Tabla32391110[[#This Row],[PRECIO]]</f>
        <v>0</v>
      </c>
      <c r="Q211" s="2">
        <f>+Tabla32391110[[#This Row],[BALANCE INICIAL2]]+Tabla32391110[[#This Row],[ENTRADAS3]]-Tabla32391110[[#This Row],[SALIDAS4]]</f>
        <v>310</v>
      </c>
    </row>
    <row r="212" spans="1:17">
      <c r="A212" s="9" t="s">
        <v>24</v>
      </c>
      <c r="B212" s="17" t="s">
        <v>875</v>
      </c>
      <c r="C212" s="50" t="s">
        <v>64</v>
      </c>
      <c r="D212" t="s">
        <v>1287</v>
      </c>
      <c r="F212" s="55" t="s">
        <v>1345</v>
      </c>
      <c r="G212" s="55"/>
      <c r="H212" s="9" t="s">
        <v>820</v>
      </c>
      <c r="I212">
        <v>10</v>
      </c>
      <c r="J212">
        <v>0</v>
      </c>
      <c r="K212" s="34">
        <v>0</v>
      </c>
      <c r="L212">
        <f>+Tabla32391110[[#This Row],[BALANCE INICIAL]]+Tabla32391110[[#This Row],[ENTRADAS]]-Tabla32391110[[#This Row],[SALIDAS]]</f>
        <v>10</v>
      </c>
      <c r="M212" s="2">
        <v>35</v>
      </c>
      <c r="N212" s="2">
        <f>+Tabla32391110[[#This Row],[BALANCE INICIAL]]*Tabla32391110[[#This Row],[PRECIO]]</f>
        <v>350</v>
      </c>
      <c r="O212" s="2">
        <f>+Tabla32391110[[#This Row],[ENTRADAS]]*Tabla32391110[[#This Row],[PRECIO]]</f>
        <v>0</v>
      </c>
      <c r="P212" s="2">
        <f>+Tabla32391110[[#This Row],[SALIDAS]]*Tabla32391110[[#This Row],[PRECIO]]</f>
        <v>0</v>
      </c>
      <c r="Q212" s="2">
        <f>+Tabla32391110[[#This Row],[BALANCE INICIAL2]]+Tabla32391110[[#This Row],[ENTRADAS3]]-Tabla32391110[[#This Row],[SALIDAS4]]</f>
        <v>350</v>
      </c>
    </row>
    <row r="213" spans="1:17" ht="15.6">
      <c r="A213" s="9" t="s">
        <v>24</v>
      </c>
      <c r="B213" s="17" t="s">
        <v>875</v>
      </c>
      <c r="C213" s="50" t="s">
        <v>64</v>
      </c>
      <c r="D213" t="s">
        <v>1436</v>
      </c>
      <c r="F213" s="55" t="s">
        <v>1345</v>
      </c>
      <c r="G213" s="55"/>
      <c r="H213" s="9" t="s">
        <v>820</v>
      </c>
      <c r="I213">
        <v>4</v>
      </c>
      <c r="J213">
        <v>0</v>
      </c>
      <c r="K213" s="34">
        <v>0</v>
      </c>
      <c r="L213">
        <f>+Tabla32391110[[#This Row],[BALANCE INICIAL]]+Tabla32391110[[#This Row],[ENTRADAS]]-Tabla32391110[[#This Row],[SALIDAS]]</f>
        <v>4</v>
      </c>
      <c r="M213" s="2">
        <v>18.7</v>
      </c>
      <c r="N213" s="2">
        <f>+Tabla32391110[[#This Row],[BALANCE INICIAL]]*Tabla32391110[[#This Row],[PRECIO]]</f>
        <v>74.8</v>
      </c>
      <c r="O213" s="2">
        <f>+Tabla32391110[[#This Row],[ENTRADAS]]*Tabla32391110[[#This Row],[PRECIO]]</f>
        <v>0</v>
      </c>
      <c r="P213" s="2">
        <f>+Tabla32391110[[#This Row],[SALIDAS]]*Tabla32391110[[#This Row],[PRECIO]]</f>
        <v>0</v>
      </c>
      <c r="Q213" s="2">
        <f>+Tabla32391110[[#This Row],[BALANCE INICIAL2]]+Tabla32391110[[#This Row],[ENTRADAS3]]-Tabla32391110[[#This Row],[SALIDAS4]]</f>
        <v>74.8</v>
      </c>
    </row>
    <row r="214" spans="1:17">
      <c r="A214" s="39" t="s">
        <v>1381</v>
      </c>
      <c r="B214" s="40" t="s">
        <v>1382</v>
      </c>
      <c r="C214" s="52" t="s">
        <v>1383</v>
      </c>
      <c r="D214" t="s">
        <v>1467</v>
      </c>
      <c r="F214" s="55" t="s">
        <v>1345</v>
      </c>
      <c r="G214" s="55"/>
      <c r="H214" s="9" t="s">
        <v>820</v>
      </c>
      <c r="I214">
        <v>200</v>
      </c>
      <c r="J214">
        <v>0</v>
      </c>
      <c r="K214" s="34">
        <v>0</v>
      </c>
      <c r="L214">
        <f>+Tabla32391110[[#This Row],[BALANCE INICIAL]]+Tabla32391110[[#This Row],[ENTRADAS]]-Tabla32391110[[#This Row],[SALIDAS]]</f>
        <v>200</v>
      </c>
      <c r="M214" s="2">
        <v>5.28</v>
      </c>
      <c r="N214" s="2">
        <f>+Tabla32391110[[#This Row],[BALANCE INICIAL]]*Tabla32391110[[#This Row],[PRECIO]]</f>
        <v>1056</v>
      </c>
      <c r="O214" s="2">
        <f>+Tabla32391110[[#This Row],[ENTRADAS]]*Tabla32391110[[#This Row],[PRECIO]]</f>
        <v>0</v>
      </c>
      <c r="P214" s="2">
        <f>+Tabla32391110[[#This Row],[SALIDAS]]*Tabla32391110[[#This Row],[PRECIO]]</f>
        <v>0</v>
      </c>
      <c r="Q214" s="2">
        <f>+Tabla32391110[[#This Row],[BALANCE INICIAL2]]+Tabla32391110[[#This Row],[ENTRADAS3]]-Tabla32391110[[#This Row],[SALIDAS4]]</f>
        <v>1056</v>
      </c>
    </row>
    <row r="215" spans="1:17">
      <c r="A215" s="9" t="s">
        <v>24</v>
      </c>
      <c r="B215" s="17" t="s">
        <v>875</v>
      </c>
      <c r="C215" s="50" t="s">
        <v>64</v>
      </c>
      <c r="D215" t="s">
        <v>1286</v>
      </c>
      <c r="F215" s="55" t="s">
        <v>1345</v>
      </c>
      <c r="G215" s="55"/>
      <c r="H215" s="9" t="s">
        <v>820</v>
      </c>
      <c r="I215">
        <v>10</v>
      </c>
      <c r="J215">
        <v>0</v>
      </c>
      <c r="K215" s="34">
        <v>0</v>
      </c>
      <c r="L215">
        <f>+Tabla32391110[[#This Row],[BALANCE INICIAL]]+Tabla32391110[[#This Row],[ENTRADAS]]-Tabla32391110[[#This Row],[SALIDAS]]</f>
        <v>10</v>
      </c>
      <c r="M215" s="2">
        <v>132.41999999999999</v>
      </c>
      <c r="N215" s="2">
        <f>+Tabla32391110[[#This Row],[BALANCE INICIAL]]*Tabla32391110[[#This Row],[PRECIO]]</f>
        <v>1324.1999999999998</v>
      </c>
      <c r="O215" s="2">
        <f>+Tabla32391110[[#This Row],[ENTRADAS]]*Tabla32391110[[#This Row],[PRECIO]]</f>
        <v>0</v>
      </c>
      <c r="P215" s="2">
        <f>+Tabla32391110[[#This Row],[SALIDAS]]*Tabla32391110[[#This Row],[PRECIO]]</f>
        <v>0</v>
      </c>
      <c r="Q215" s="2">
        <f>+Tabla32391110[[#This Row],[BALANCE INICIAL2]]+Tabla32391110[[#This Row],[ENTRADAS3]]-Tabla32391110[[#This Row],[SALIDAS4]]</f>
        <v>1324.1999999999998</v>
      </c>
    </row>
    <row r="216" spans="1:17">
      <c r="A216" s="9" t="s">
        <v>24</v>
      </c>
      <c r="B216" s="17" t="s">
        <v>875</v>
      </c>
      <c r="C216" s="50" t="s">
        <v>64</v>
      </c>
      <c r="D216" t="s">
        <v>1031</v>
      </c>
      <c r="E216" t="s">
        <v>1029</v>
      </c>
      <c r="F216" s="55" t="s">
        <v>1345</v>
      </c>
      <c r="G216" s="55"/>
      <c r="H216" s="9" t="s">
        <v>820</v>
      </c>
      <c r="I216">
        <v>0</v>
      </c>
      <c r="J216">
        <v>0</v>
      </c>
      <c r="K216" s="34">
        <v>0</v>
      </c>
      <c r="L216">
        <f>+Tabla32391110[[#This Row],[BALANCE INICIAL]]+Tabla32391110[[#This Row],[ENTRADAS]]-Tabla32391110[[#This Row],[SALIDAS]]</f>
        <v>0</v>
      </c>
      <c r="M216" s="2">
        <v>330</v>
      </c>
      <c r="N216" s="2">
        <f>+Tabla32391110[[#This Row],[BALANCE INICIAL]]*Tabla32391110[[#This Row],[PRECIO]]</f>
        <v>0</v>
      </c>
      <c r="O216" s="2">
        <f>+Tabla32391110[[#This Row],[ENTRADAS]]*Tabla32391110[[#This Row],[PRECIO]]</f>
        <v>0</v>
      </c>
      <c r="P216" s="2">
        <f>+Tabla32391110[[#This Row],[SALIDAS]]*Tabla32391110[[#This Row],[PRECIO]]</f>
        <v>0</v>
      </c>
      <c r="Q216" s="2">
        <f>+Tabla32391110[[#This Row],[BALANCE INICIAL2]]+Tabla32391110[[#This Row],[ENTRADAS3]]-Tabla32391110[[#This Row],[SALIDAS4]]</f>
        <v>0</v>
      </c>
    </row>
    <row r="217" spans="1:17">
      <c r="A217" s="9" t="s">
        <v>24</v>
      </c>
      <c r="B217" s="17" t="s">
        <v>875</v>
      </c>
      <c r="C217" s="50" t="s">
        <v>64</v>
      </c>
      <c r="D217" t="s">
        <v>1030</v>
      </c>
      <c r="E217" t="s">
        <v>1029</v>
      </c>
      <c r="F217" s="55" t="s">
        <v>1345</v>
      </c>
      <c r="G217" s="55"/>
      <c r="H217" s="9" t="s">
        <v>820</v>
      </c>
      <c r="I217">
        <v>4</v>
      </c>
      <c r="J217">
        <v>0</v>
      </c>
      <c r="K217" s="34">
        <v>0</v>
      </c>
      <c r="L217">
        <f>+Tabla32391110[[#This Row],[BALANCE INICIAL]]+Tabla32391110[[#This Row],[ENTRADAS]]-Tabla32391110[[#This Row],[SALIDAS]]</f>
        <v>4</v>
      </c>
      <c r="M217" s="2">
        <v>244</v>
      </c>
      <c r="N217" s="2">
        <f>+Tabla32391110[[#This Row],[BALANCE INICIAL]]*Tabla32391110[[#This Row],[PRECIO]]</f>
        <v>976</v>
      </c>
      <c r="O217" s="2">
        <f>+Tabla32391110[[#This Row],[ENTRADAS]]*Tabla32391110[[#This Row],[PRECIO]]</f>
        <v>0</v>
      </c>
      <c r="P217" s="2">
        <f>+Tabla32391110[[#This Row],[SALIDAS]]*Tabla32391110[[#This Row],[PRECIO]]</f>
        <v>0</v>
      </c>
      <c r="Q217" s="2">
        <f>+Tabla32391110[[#This Row],[BALANCE INICIAL2]]+Tabla32391110[[#This Row],[ENTRADAS3]]-Tabla32391110[[#This Row],[SALIDAS4]]</f>
        <v>976</v>
      </c>
    </row>
    <row r="218" spans="1:17">
      <c r="A218" s="9" t="s">
        <v>24</v>
      </c>
      <c r="B218" s="17" t="s">
        <v>875</v>
      </c>
      <c r="C218" s="50" t="s">
        <v>64</v>
      </c>
      <c r="D218" t="s">
        <v>458</v>
      </c>
      <c r="F218" s="55" t="s">
        <v>1345</v>
      </c>
      <c r="G218" s="55"/>
      <c r="H218" s="9" t="s">
        <v>820</v>
      </c>
      <c r="I218">
        <v>20</v>
      </c>
      <c r="J218">
        <v>0</v>
      </c>
      <c r="K218" s="34">
        <v>0</v>
      </c>
      <c r="L218">
        <f>+Tabla32391110[[#This Row],[BALANCE INICIAL]]+Tabla32391110[[#This Row],[ENTRADAS]]-Tabla32391110[[#This Row],[SALIDAS]]</f>
        <v>20</v>
      </c>
      <c r="M218" s="2">
        <v>428</v>
      </c>
      <c r="N218" s="2">
        <f>+Tabla32391110[[#This Row],[BALANCE INICIAL]]*Tabla32391110[[#This Row],[PRECIO]]</f>
        <v>8560</v>
      </c>
      <c r="O218" s="2">
        <f>+Tabla32391110[[#This Row],[ENTRADAS]]*Tabla32391110[[#This Row],[PRECIO]]</f>
        <v>0</v>
      </c>
      <c r="P218" s="2">
        <f>+Tabla32391110[[#This Row],[SALIDAS]]*Tabla32391110[[#This Row],[PRECIO]]</f>
        <v>0</v>
      </c>
      <c r="Q218" s="2">
        <f>+Tabla32391110[[#This Row],[BALANCE INICIAL2]]+Tabla32391110[[#This Row],[ENTRADAS3]]-Tabla32391110[[#This Row],[SALIDAS4]]</f>
        <v>8560</v>
      </c>
    </row>
    <row r="219" spans="1:17">
      <c r="A219" s="9" t="s">
        <v>24</v>
      </c>
      <c r="B219" s="17" t="s">
        <v>875</v>
      </c>
      <c r="C219" s="50" t="s">
        <v>64</v>
      </c>
      <c r="D219" t="s">
        <v>1586</v>
      </c>
      <c r="F219" s="55" t="s">
        <v>1345</v>
      </c>
      <c r="G219" s="55"/>
      <c r="H219" s="9" t="s">
        <v>820</v>
      </c>
      <c r="I219">
        <v>10</v>
      </c>
      <c r="J219">
        <v>0</v>
      </c>
      <c r="K219" s="34">
        <v>0</v>
      </c>
      <c r="L219">
        <f>+Tabla32391110[[#This Row],[BALANCE INICIAL]]+Tabla32391110[[#This Row],[ENTRADAS]]-Tabla32391110[[#This Row],[SALIDAS]]</f>
        <v>10</v>
      </c>
      <c r="M219" s="2">
        <v>105.93</v>
      </c>
      <c r="N219" s="2">
        <f>+Tabla32391110[[#This Row],[BALANCE INICIAL]]*Tabla32391110[[#This Row],[PRECIO]]</f>
        <v>1059.3000000000002</v>
      </c>
      <c r="O219" s="2">
        <f>+Tabla32391110[[#This Row],[ENTRADAS]]*Tabla32391110[[#This Row],[PRECIO]]</f>
        <v>0</v>
      </c>
      <c r="P219" s="2">
        <f>+Tabla32391110[[#This Row],[SALIDAS]]*Tabla32391110[[#This Row],[PRECIO]]</f>
        <v>0</v>
      </c>
      <c r="Q219" s="2">
        <f>+Tabla32391110[[#This Row],[BALANCE INICIAL2]]+Tabla32391110[[#This Row],[ENTRADAS3]]-Tabla32391110[[#This Row],[SALIDAS4]]</f>
        <v>1059.3000000000002</v>
      </c>
    </row>
    <row r="220" spans="1:17">
      <c r="A220" s="9" t="s">
        <v>26</v>
      </c>
      <c r="B220" s="47" t="s">
        <v>887</v>
      </c>
      <c r="C220" s="50" t="s">
        <v>70</v>
      </c>
      <c r="D220" t="s">
        <v>1283</v>
      </c>
      <c r="F220" s="55" t="s">
        <v>1345</v>
      </c>
      <c r="G220" s="55"/>
      <c r="H220" s="9" t="s">
        <v>820</v>
      </c>
      <c r="I220">
        <v>2</v>
      </c>
      <c r="J220">
        <v>0</v>
      </c>
      <c r="K220" s="34">
        <v>0</v>
      </c>
      <c r="L220">
        <f>+Tabla32391110[[#This Row],[BALANCE INICIAL]]+Tabla32391110[[#This Row],[ENTRADAS]]-Tabla32391110[[#This Row],[SALIDAS]]</f>
        <v>2</v>
      </c>
      <c r="M220" s="2">
        <v>6000</v>
      </c>
      <c r="N220" s="2">
        <f>+Tabla32391110[[#This Row],[BALANCE INICIAL]]*Tabla32391110[[#This Row],[PRECIO]]</f>
        <v>12000</v>
      </c>
      <c r="O220" s="2">
        <f>+Tabla32391110[[#This Row],[ENTRADAS]]*Tabla32391110[[#This Row],[PRECIO]]</f>
        <v>0</v>
      </c>
      <c r="P220" s="2">
        <f>+Tabla32391110[[#This Row],[SALIDAS]]*Tabla32391110[[#This Row],[PRECIO]]</f>
        <v>0</v>
      </c>
      <c r="Q220" s="2">
        <f>+Tabla32391110[[#This Row],[BALANCE INICIAL2]]+Tabla32391110[[#This Row],[ENTRADAS3]]-Tabla32391110[[#This Row],[SALIDAS4]]</f>
        <v>12000</v>
      </c>
    </row>
    <row r="221" spans="1:17">
      <c r="A221" s="9" t="s">
        <v>55</v>
      </c>
      <c r="B221" s="17" t="s">
        <v>905</v>
      </c>
      <c r="C221" s="50" t="s">
        <v>103</v>
      </c>
      <c r="D221" t="s">
        <v>1140</v>
      </c>
      <c r="F221" s="55" t="s">
        <v>1345</v>
      </c>
      <c r="G221" s="55"/>
      <c r="H221" s="9" t="s">
        <v>820</v>
      </c>
      <c r="I221">
        <v>0</v>
      </c>
      <c r="J221">
        <v>0</v>
      </c>
      <c r="K221" s="34">
        <v>0</v>
      </c>
      <c r="L221">
        <f>+Tabla32391110[[#This Row],[BALANCE INICIAL]]+Tabla32391110[[#This Row],[ENTRADAS]]-Tabla32391110[[#This Row],[SALIDAS]]</f>
        <v>0</v>
      </c>
      <c r="M221" s="2">
        <v>140</v>
      </c>
      <c r="N221" s="2">
        <f>+Tabla32391110[[#This Row],[BALANCE INICIAL]]*Tabla32391110[[#This Row],[PRECIO]]</f>
        <v>0</v>
      </c>
      <c r="O221" s="2">
        <f>+Tabla32391110[[#This Row],[ENTRADAS]]*Tabla32391110[[#This Row],[PRECIO]]</f>
        <v>0</v>
      </c>
      <c r="P221" s="2">
        <f>+Tabla32391110[[#This Row],[SALIDAS]]*Tabla32391110[[#This Row],[PRECIO]]</f>
        <v>0</v>
      </c>
      <c r="Q221" s="2">
        <f>+Tabla32391110[[#This Row],[BALANCE INICIAL2]]+Tabla32391110[[#This Row],[ENTRADAS3]]-Tabla32391110[[#This Row],[SALIDAS4]]</f>
        <v>0</v>
      </c>
    </row>
    <row r="222" spans="1:17">
      <c r="A222" s="9" t="s">
        <v>55</v>
      </c>
      <c r="B222" s="17" t="s">
        <v>905</v>
      </c>
      <c r="C222" s="50" t="s">
        <v>103</v>
      </c>
      <c r="D222" t="s">
        <v>142</v>
      </c>
      <c r="F222" s="55" t="s">
        <v>1345</v>
      </c>
      <c r="G222" s="55"/>
      <c r="H222" s="9" t="s">
        <v>820</v>
      </c>
      <c r="I222">
        <v>0</v>
      </c>
      <c r="J222">
        <v>0</v>
      </c>
      <c r="K222" s="34">
        <v>0</v>
      </c>
      <c r="L222">
        <f>+Tabla32391110[[#This Row],[BALANCE INICIAL]]+Tabla32391110[[#This Row],[ENTRADAS]]-Tabla32391110[[#This Row],[SALIDAS]]</f>
        <v>0</v>
      </c>
      <c r="M222" s="2">
        <v>140</v>
      </c>
      <c r="N222" s="2">
        <f>+Tabla32391110[[#This Row],[BALANCE INICIAL]]*Tabla32391110[[#This Row],[PRECIO]]</f>
        <v>0</v>
      </c>
      <c r="O222" s="2">
        <f>+Tabla32391110[[#This Row],[ENTRADAS]]*Tabla32391110[[#This Row],[PRECIO]]</f>
        <v>0</v>
      </c>
      <c r="P222" s="2">
        <f>+Tabla32391110[[#This Row],[SALIDAS]]*Tabla32391110[[#This Row],[PRECIO]]</f>
        <v>0</v>
      </c>
      <c r="Q222" s="2">
        <f>+Tabla32391110[[#This Row],[BALANCE INICIAL2]]+Tabla32391110[[#This Row],[ENTRADAS3]]-Tabla32391110[[#This Row],[SALIDAS4]]</f>
        <v>0</v>
      </c>
    </row>
    <row r="223" spans="1:17">
      <c r="A223" s="9" t="s">
        <v>24</v>
      </c>
      <c r="B223" s="17" t="s">
        <v>875</v>
      </c>
      <c r="C223" s="50" t="s">
        <v>64</v>
      </c>
      <c r="D223" t="s">
        <v>1284</v>
      </c>
      <c r="F223" s="55" t="s">
        <v>1345</v>
      </c>
      <c r="G223" s="55"/>
      <c r="H223" s="9" t="s">
        <v>820</v>
      </c>
      <c r="I223">
        <v>0</v>
      </c>
      <c r="J223">
        <v>0</v>
      </c>
      <c r="K223" s="34">
        <v>0</v>
      </c>
      <c r="L223">
        <f>+Tabla32391110[[#This Row],[BALANCE INICIAL]]+Tabla32391110[[#This Row],[ENTRADAS]]-Tabla32391110[[#This Row],[SALIDAS]]</f>
        <v>0</v>
      </c>
      <c r="M223" s="2">
        <v>1000</v>
      </c>
      <c r="N223" s="2">
        <f>+Tabla32391110[[#This Row],[BALANCE INICIAL]]*Tabla32391110[[#This Row],[PRECIO]]</f>
        <v>0</v>
      </c>
      <c r="O223" s="2">
        <f>+Tabla32391110[[#This Row],[ENTRADAS]]*Tabla32391110[[#This Row],[PRECIO]]</f>
        <v>0</v>
      </c>
      <c r="P223" s="2">
        <f>+Tabla32391110[[#This Row],[SALIDAS]]*Tabla32391110[[#This Row],[PRECIO]]</f>
        <v>0</v>
      </c>
      <c r="Q223" s="2">
        <f>+Tabla32391110[[#This Row],[BALANCE INICIAL2]]+Tabla32391110[[#This Row],[ENTRADAS3]]-Tabla32391110[[#This Row],[SALIDAS4]]</f>
        <v>0</v>
      </c>
    </row>
    <row r="224" spans="1:17">
      <c r="A224" s="13" t="s">
        <v>33</v>
      </c>
      <c r="B224" s="17" t="s">
        <v>879</v>
      </c>
      <c r="C224" s="50" t="s">
        <v>106</v>
      </c>
      <c r="D224" t="s">
        <v>1285</v>
      </c>
      <c r="F224" s="55" t="s">
        <v>1345</v>
      </c>
      <c r="G224" s="55"/>
      <c r="H224" s="9" t="s">
        <v>825</v>
      </c>
      <c r="I224">
        <v>15</v>
      </c>
      <c r="J224">
        <v>0</v>
      </c>
      <c r="K224" s="34">
        <v>2</v>
      </c>
      <c r="L224">
        <f>+Tabla32391110[[#This Row],[BALANCE INICIAL]]+Tabla32391110[[#This Row],[ENTRADAS]]-Tabla32391110[[#This Row],[SALIDAS]]</f>
        <v>13</v>
      </c>
      <c r="M224" s="2">
        <v>1600</v>
      </c>
      <c r="N224" s="2">
        <f>+Tabla32391110[[#This Row],[BALANCE INICIAL]]*Tabla32391110[[#This Row],[PRECIO]]</f>
        <v>24000</v>
      </c>
      <c r="O224" s="2">
        <f>+Tabla32391110[[#This Row],[ENTRADAS]]*Tabla32391110[[#This Row],[PRECIO]]</f>
        <v>0</v>
      </c>
      <c r="P224" s="2">
        <f>+Tabla32391110[[#This Row],[SALIDAS]]*Tabla32391110[[#This Row],[PRECIO]]</f>
        <v>3200</v>
      </c>
      <c r="Q224" s="2">
        <f>+Tabla32391110[[#This Row],[BALANCE INICIAL2]]+Tabla32391110[[#This Row],[ENTRADAS3]]-Tabla32391110[[#This Row],[SALIDAS4]]</f>
        <v>20800</v>
      </c>
    </row>
    <row r="225" spans="1:17">
      <c r="A225" s="9" t="s">
        <v>62</v>
      </c>
      <c r="B225" s="17" t="s">
        <v>891</v>
      </c>
      <c r="C225" s="50" t="s">
        <v>100</v>
      </c>
      <c r="D225" t="s">
        <v>673</v>
      </c>
      <c r="F225" s="55" t="s">
        <v>1345</v>
      </c>
      <c r="G225" s="55"/>
      <c r="H225" s="9" t="s">
        <v>820</v>
      </c>
      <c r="I225">
        <v>0</v>
      </c>
      <c r="J225">
        <v>0</v>
      </c>
      <c r="K225" s="34">
        <v>0</v>
      </c>
      <c r="L225">
        <f>+Tabla32391110[[#This Row],[BALANCE INICIAL]]+Tabla32391110[[#This Row],[ENTRADAS]]-Tabla32391110[[#This Row],[SALIDAS]]</f>
        <v>0</v>
      </c>
      <c r="M225" s="2">
        <v>250</v>
      </c>
      <c r="N225" s="2">
        <f>+Tabla32391110[[#This Row],[BALANCE INICIAL]]*Tabla32391110[[#This Row],[PRECIO]]</f>
        <v>0</v>
      </c>
      <c r="O225" s="2">
        <f>+Tabla32391110[[#This Row],[ENTRADAS]]*Tabla32391110[[#This Row],[PRECIO]]</f>
        <v>0</v>
      </c>
      <c r="P225" s="2">
        <f>+Tabla32391110[[#This Row],[SALIDAS]]*Tabla32391110[[#This Row],[PRECIO]]</f>
        <v>0</v>
      </c>
      <c r="Q225" s="2">
        <f>+Tabla32391110[[#This Row],[BALANCE INICIAL2]]+Tabla32391110[[#This Row],[ENTRADAS3]]-Tabla32391110[[#This Row],[SALIDAS4]]</f>
        <v>0</v>
      </c>
    </row>
    <row r="226" spans="1:17">
      <c r="A226" s="9" t="s">
        <v>62</v>
      </c>
      <c r="B226" s="17" t="s">
        <v>891</v>
      </c>
      <c r="C226" s="50" t="s">
        <v>100</v>
      </c>
      <c r="D226" t="s">
        <v>674</v>
      </c>
      <c r="F226" s="55" t="s">
        <v>1345</v>
      </c>
      <c r="G226" s="55"/>
      <c r="H226" s="9" t="s">
        <v>820</v>
      </c>
      <c r="I226">
        <v>13</v>
      </c>
      <c r="J226">
        <v>0</v>
      </c>
      <c r="K226" s="34">
        <v>0</v>
      </c>
      <c r="L226">
        <f>+Tabla32391110[[#This Row],[BALANCE INICIAL]]+Tabla32391110[[#This Row],[ENTRADAS]]-Tabla32391110[[#This Row],[SALIDAS]]</f>
        <v>13</v>
      </c>
      <c r="M226" s="2">
        <v>350</v>
      </c>
      <c r="N226" s="2">
        <f>+Tabla32391110[[#This Row],[BALANCE INICIAL]]*Tabla32391110[[#This Row],[PRECIO]]</f>
        <v>4550</v>
      </c>
      <c r="O226" s="2">
        <f>+Tabla32391110[[#This Row],[ENTRADAS]]*Tabla32391110[[#This Row],[PRECIO]]</f>
        <v>0</v>
      </c>
      <c r="P226" s="2">
        <f>+Tabla32391110[[#This Row],[SALIDAS]]*Tabla32391110[[#This Row],[PRECIO]]</f>
        <v>0</v>
      </c>
      <c r="Q226" s="2">
        <f>+Tabla32391110[[#This Row],[BALANCE INICIAL2]]+Tabla32391110[[#This Row],[ENTRADAS3]]-Tabla32391110[[#This Row],[SALIDAS4]]</f>
        <v>4550</v>
      </c>
    </row>
    <row r="227" spans="1:17">
      <c r="A227" s="9" t="s">
        <v>62</v>
      </c>
      <c r="B227" s="17" t="s">
        <v>891</v>
      </c>
      <c r="C227" s="50" t="s">
        <v>100</v>
      </c>
      <c r="D227" t="s">
        <v>675</v>
      </c>
      <c r="F227" s="55" t="s">
        <v>1345</v>
      </c>
      <c r="G227" s="55"/>
      <c r="H227" s="9" t="s">
        <v>820</v>
      </c>
      <c r="I227">
        <v>3</v>
      </c>
      <c r="J227">
        <v>0</v>
      </c>
      <c r="K227" s="34">
        <v>0</v>
      </c>
      <c r="L227">
        <f>+Tabla32391110[[#This Row],[BALANCE INICIAL]]+Tabla32391110[[#This Row],[ENTRADAS]]-Tabla32391110[[#This Row],[SALIDAS]]</f>
        <v>3</v>
      </c>
      <c r="M227" s="2">
        <v>265</v>
      </c>
      <c r="N227" s="2">
        <f>+Tabla32391110[[#This Row],[BALANCE INICIAL]]*Tabla32391110[[#This Row],[PRECIO]]</f>
        <v>795</v>
      </c>
      <c r="O227" s="2">
        <f>+Tabla32391110[[#This Row],[ENTRADAS]]*Tabla32391110[[#This Row],[PRECIO]]</f>
        <v>0</v>
      </c>
      <c r="P227" s="2">
        <f>+Tabla32391110[[#This Row],[SALIDAS]]*Tabla32391110[[#This Row],[PRECIO]]</f>
        <v>0</v>
      </c>
      <c r="Q227" s="2">
        <f>+Tabla32391110[[#This Row],[BALANCE INICIAL2]]+Tabla32391110[[#This Row],[ENTRADAS3]]-Tabla32391110[[#This Row],[SALIDAS4]]</f>
        <v>795</v>
      </c>
    </row>
    <row r="228" spans="1:17">
      <c r="A228" s="9" t="s">
        <v>62</v>
      </c>
      <c r="B228" s="17" t="s">
        <v>891</v>
      </c>
      <c r="C228" s="50" t="s">
        <v>100</v>
      </c>
      <c r="D228" t="s">
        <v>676</v>
      </c>
      <c r="F228" s="55" t="s">
        <v>1345</v>
      </c>
      <c r="G228" s="55"/>
      <c r="H228" s="9" t="s">
        <v>820</v>
      </c>
      <c r="I228">
        <v>18</v>
      </c>
      <c r="J228">
        <v>0</v>
      </c>
      <c r="K228" s="34">
        <v>12</v>
      </c>
      <c r="L228">
        <f>+Tabla32391110[[#This Row],[BALANCE INICIAL]]+Tabla32391110[[#This Row],[ENTRADAS]]-Tabla32391110[[#This Row],[SALIDAS]]</f>
        <v>6</v>
      </c>
      <c r="M228" s="2">
        <v>165</v>
      </c>
      <c r="N228" s="2">
        <f>+Tabla32391110[[#This Row],[BALANCE INICIAL]]*Tabla32391110[[#This Row],[PRECIO]]</f>
        <v>2970</v>
      </c>
      <c r="O228" s="2">
        <f>+Tabla32391110[[#This Row],[ENTRADAS]]*Tabla32391110[[#This Row],[PRECIO]]</f>
        <v>0</v>
      </c>
      <c r="P228" s="2">
        <f>+Tabla32391110[[#This Row],[SALIDAS]]*Tabla32391110[[#This Row],[PRECIO]]</f>
        <v>1980</v>
      </c>
      <c r="Q228" s="2">
        <f>+Tabla32391110[[#This Row],[BALANCE INICIAL2]]+Tabla32391110[[#This Row],[ENTRADAS3]]-Tabla32391110[[#This Row],[SALIDAS4]]</f>
        <v>990</v>
      </c>
    </row>
    <row r="229" spans="1:17">
      <c r="A229" s="9" t="s">
        <v>62</v>
      </c>
      <c r="B229" s="17" t="s">
        <v>891</v>
      </c>
      <c r="C229" s="50" t="s">
        <v>100</v>
      </c>
      <c r="D229" t="s">
        <v>1444</v>
      </c>
      <c r="F229" s="55" t="s">
        <v>1345</v>
      </c>
      <c r="G229" s="55"/>
      <c r="H229" s="9" t="s">
        <v>820</v>
      </c>
      <c r="I229">
        <v>0</v>
      </c>
      <c r="J229">
        <v>0</v>
      </c>
      <c r="K229" s="34">
        <v>0</v>
      </c>
      <c r="L229">
        <f>+Tabla32391110[[#This Row],[BALANCE INICIAL]]+Tabla32391110[[#This Row],[ENTRADAS]]-Tabla32391110[[#This Row],[SALIDAS]]</f>
        <v>0</v>
      </c>
      <c r="M229" s="2">
        <v>190</v>
      </c>
      <c r="N229" s="2">
        <f>+Tabla32391110[[#This Row],[BALANCE INICIAL]]*Tabla32391110[[#This Row],[PRECIO]]</f>
        <v>0</v>
      </c>
      <c r="O229" s="2">
        <f>+Tabla32391110[[#This Row],[ENTRADAS]]*Tabla32391110[[#This Row],[PRECIO]]</f>
        <v>0</v>
      </c>
      <c r="P229" s="2">
        <f>+Tabla32391110[[#This Row],[SALIDAS]]*Tabla32391110[[#This Row],[PRECIO]]</f>
        <v>0</v>
      </c>
      <c r="Q229" s="2">
        <f>+Tabla32391110[[#This Row],[BALANCE INICIAL2]]+Tabla32391110[[#This Row],[ENTRADAS3]]-Tabla32391110[[#This Row],[SALIDAS4]]</f>
        <v>0</v>
      </c>
    </row>
    <row r="230" spans="1:17" ht="15" customHeight="1">
      <c r="A230" s="9" t="s">
        <v>62</v>
      </c>
      <c r="B230" s="17" t="s">
        <v>891</v>
      </c>
      <c r="C230" s="50" t="s">
        <v>100</v>
      </c>
      <c r="D230" t="s">
        <v>678</v>
      </c>
      <c r="F230" s="55" t="s">
        <v>1345</v>
      </c>
      <c r="G230" s="55"/>
      <c r="H230" s="9" t="s">
        <v>820</v>
      </c>
      <c r="I230">
        <v>12</v>
      </c>
      <c r="J230">
        <v>0</v>
      </c>
      <c r="K230" s="34">
        <v>0</v>
      </c>
      <c r="L230">
        <f>+Tabla32391110[[#This Row],[BALANCE INICIAL]]+Tabla32391110[[#This Row],[ENTRADAS]]-Tabla32391110[[#This Row],[SALIDAS]]</f>
        <v>12</v>
      </c>
      <c r="M230" s="2">
        <v>200</v>
      </c>
      <c r="N230" s="2">
        <f>+Tabla32391110[[#This Row],[BALANCE INICIAL]]*Tabla32391110[[#This Row],[PRECIO]]</f>
        <v>2400</v>
      </c>
      <c r="O230" s="2">
        <f>+Tabla32391110[[#This Row],[ENTRADAS]]*Tabla32391110[[#This Row],[PRECIO]]</f>
        <v>0</v>
      </c>
      <c r="P230" s="2">
        <f>+Tabla32391110[[#This Row],[SALIDAS]]*Tabla32391110[[#This Row],[PRECIO]]</f>
        <v>0</v>
      </c>
      <c r="Q230" s="2">
        <f>+Tabla32391110[[#This Row],[BALANCE INICIAL2]]+Tabla32391110[[#This Row],[ENTRADAS3]]-Tabla32391110[[#This Row],[SALIDAS4]]</f>
        <v>2400</v>
      </c>
    </row>
    <row r="231" spans="1:17" ht="15" customHeight="1">
      <c r="A231" s="13" t="s">
        <v>55</v>
      </c>
      <c r="B231" s="17" t="s">
        <v>905</v>
      </c>
      <c r="C231" s="49" t="s">
        <v>103</v>
      </c>
      <c r="D231" t="s">
        <v>1068</v>
      </c>
      <c r="E231" t="s">
        <v>1060</v>
      </c>
      <c r="F231" s="55" t="s">
        <v>1345</v>
      </c>
      <c r="G231" s="55"/>
      <c r="H231" s="9" t="s">
        <v>829</v>
      </c>
      <c r="I231">
        <v>0</v>
      </c>
      <c r="J231">
        <v>0</v>
      </c>
      <c r="K231" s="34">
        <v>0</v>
      </c>
      <c r="L231">
        <f>+Tabla32391110[[#This Row],[BALANCE INICIAL]]+Tabla32391110[[#This Row],[ENTRADAS]]-Tabla32391110[[#This Row],[SALIDAS]]</f>
        <v>0</v>
      </c>
      <c r="M231" s="2">
        <v>225</v>
      </c>
      <c r="N231" s="2">
        <f>+Tabla32391110[[#This Row],[BALANCE INICIAL]]*Tabla32391110[[#This Row],[PRECIO]]</f>
        <v>0</v>
      </c>
      <c r="O231" s="2">
        <f>+Tabla32391110[[#This Row],[ENTRADAS]]*Tabla32391110[[#This Row],[PRECIO]]</f>
        <v>0</v>
      </c>
      <c r="P231" s="2">
        <f>+Tabla32391110[[#This Row],[SALIDAS]]*Tabla32391110[[#This Row],[PRECIO]]</f>
        <v>0</v>
      </c>
      <c r="Q231" s="2">
        <f>+Tabla32391110[[#This Row],[BALANCE INICIAL2]]+Tabla32391110[[#This Row],[ENTRADAS3]]-Tabla32391110[[#This Row],[SALIDAS4]]</f>
        <v>0</v>
      </c>
    </row>
    <row r="232" spans="1:17" ht="15" customHeight="1">
      <c r="A232" s="9" t="s">
        <v>34</v>
      </c>
      <c r="B232" s="17" t="s">
        <v>877</v>
      </c>
      <c r="C232" s="50" t="s">
        <v>80</v>
      </c>
      <c r="D232" t="s">
        <v>1575</v>
      </c>
      <c r="F232" s="55" t="s">
        <v>1345</v>
      </c>
      <c r="G232" s="55"/>
      <c r="H232" s="9" t="s">
        <v>820</v>
      </c>
      <c r="I232">
        <v>7</v>
      </c>
      <c r="J232">
        <v>0</v>
      </c>
      <c r="K232" s="34">
        <v>0</v>
      </c>
      <c r="L232">
        <f>+Tabla32391110[[#This Row],[BALANCE INICIAL]]+Tabla32391110[[#This Row],[ENTRADAS]]-Tabla32391110[[#This Row],[SALIDAS]]</f>
        <v>7</v>
      </c>
      <c r="M232" s="2">
        <v>188</v>
      </c>
      <c r="N232" s="2">
        <f>+Tabla32391110[[#This Row],[BALANCE INICIAL]]*Tabla32391110[[#This Row],[PRECIO]]</f>
        <v>1316</v>
      </c>
      <c r="O232" s="2">
        <f>+Tabla32391110[[#This Row],[ENTRADAS]]*Tabla32391110[[#This Row],[PRECIO]]</f>
        <v>0</v>
      </c>
      <c r="P232" s="2">
        <f>+Tabla32391110[[#This Row],[SALIDAS]]*Tabla32391110[[#This Row],[PRECIO]]</f>
        <v>0</v>
      </c>
      <c r="Q232" s="2">
        <f>+Tabla32391110[[#This Row],[BALANCE INICIAL2]]+Tabla32391110[[#This Row],[ENTRADAS3]]-Tabla32391110[[#This Row],[SALIDAS4]]</f>
        <v>1316</v>
      </c>
    </row>
    <row r="233" spans="1:17" ht="15" customHeight="1">
      <c r="A233" s="9" t="s">
        <v>34</v>
      </c>
      <c r="B233" s="65" t="s">
        <v>877</v>
      </c>
      <c r="C233" s="50" t="s">
        <v>80</v>
      </c>
      <c r="D233" t="s">
        <v>446</v>
      </c>
      <c r="F233" s="55"/>
      <c r="G233" s="55"/>
      <c r="H233" s="9" t="s">
        <v>820</v>
      </c>
      <c r="I233">
        <v>4</v>
      </c>
      <c r="K233" s="34">
        <v>0</v>
      </c>
      <c r="L233">
        <f>+Tabla32391110[[#This Row],[BALANCE INICIAL]]+Tabla32391110[[#This Row],[ENTRADAS]]-Tabla32391110[[#This Row],[SALIDAS]]</f>
        <v>4</v>
      </c>
      <c r="M233" s="2">
        <v>392</v>
      </c>
      <c r="N233" s="2">
        <f>+Tabla32391110[[#This Row],[BALANCE INICIAL]]*Tabla32391110[[#This Row],[PRECIO]]</f>
        <v>1568</v>
      </c>
      <c r="O233" s="2">
        <f>+Tabla32391110[[#This Row],[ENTRADAS]]*Tabla32391110[[#This Row],[PRECIO]]</f>
        <v>0</v>
      </c>
      <c r="P233" s="2">
        <f>+Tabla32391110[[#This Row],[SALIDAS]]*Tabla32391110[[#This Row],[PRECIO]]</f>
        <v>0</v>
      </c>
      <c r="Q233" s="2">
        <f>+Tabla32391110[[#This Row],[BALANCE INICIAL2]]+Tabla32391110[[#This Row],[ENTRADAS3]]-Tabla32391110[[#This Row],[SALIDAS4]]</f>
        <v>1568</v>
      </c>
    </row>
    <row r="234" spans="1:17">
      <c r="A234" s="9" t="s">
        <v>34</v>
      </c>
      <c r="B234" s="17" t="s">
        <v>877</v>
      </c>
      <c r="C234" s="50" t="s">
        <v>80</v>
      </c>
      <c r="D234" t="s">
        <v>1578</v>
      </c>
      <c r="F234" s="55" t="s">
        <v>1345</v>
      </c>
      <c r="G234" s="55"/>
      <c r="H234" s="9" t="s">
        <v>820</v>
      </c>
      <c r="I234">
        <v>8</v>
      </c>
      <c r="J234">
        <v>0</v>
      </c>
      <c r="K234" s="34">
        <v>0</v>
      </c>
      <c r="L234">
        <f>+Tabla32391110[[#This Row],[BALANCE INICIAL]]+Tabla32391110[[#This Row],[ENTRADAS]]-Tabla32391110[[#This Row],[SALIDAS]]</f>
        <v>8</v>
      </c>
      <c r="M234" s="2">
        <v>600</v>
      </c>
      <c r="N234" s="2">
        <f>+Tabla32391110[[#This Row],[BALANCE INICIAL]]*Tabla32391110[[#This Row],[PRECIO]]</f>
        <v>4800</v>
      </c>
      <c r="O234" s="2">
        <f>+Tabla32391110[[#This Row],[ENTRADAS]]*Tabla32391110[[#This Row],[PRECIO]]</f>
        <v>0</v>
      </c>
      <c r="P234" s="2">
        <f>+Tabla32391110[[#This Row],[SALIDAS]]*Tabla32391110[[#This Row],[PRECIO]]</f>
        <v>0</v>
      </c>
      <c r="Q234" s="2">
        <f>+Tabla32391110[[#This Row],[BALANCE INICIAL2]]+Tabla32391110[[#This Row],[ENTRADAS3]]-Tabla32391110[[#This Row],[SALIDAS4]]</f>
        <v>4800</v>
      </c>
    </row>
    <row r="235" spans="1:17">
      <c r="A235" s="9" t="s">
        <v>1576</v>
      </c>
      <c r="B235" s="17" t="s">
        <v>877</v>
      </c>
      <c r="C235" s="50" t="s">
        <v>80</v>
      </c>
      <c r="D235" t="s">
        <v>1577</v>
      </c>
      <c r="F235" s="55" t="s">
        <v>1345</v>
      </c>
      <c r="G235" s="55"/>
      <c r="H235" s="9" t="s">
        <v>820</v>
      </c>
      <c r="I235">
        <v>8</v>
      </c>
      <c r="J235">
        <v>0</v>
      </c>
      <c r="K235" s="34">
        <v>0</v>
      </c>
      <c r="L235">
        <f>+Tabla32391110[[#This Row],[BALANCE INICIAL]]+Tabla32391110[[#This Row],[ENTRADAS]]-Tabla32391110[[#This Row],[SALIDAS]]</f>
        <v>8</v>
      </c>
      <c r="M235" s="2">
        <v>600</v>
      </c>
      <c r="N235" s="2">
        <f>+Tabla32391110[[#This Row],[BALANCE INICIAL]]*Tabla32391110[[#This Row],[PRECIO]]</f>
        <v>4800</v>
      </c>
      <c r="O235" s="2">
        <f>+Tabla32391110[[#This Row],[ENTRADAS]]*Tabla32391110[[#This Row],[PRECIO]]</f>
        <v>0</v>
      </c>
      <c r="P235" s="2">
        <f>+Tabla32391110[[#This Row],[SALIDAS]]*Tabla32391110[[#This Row],[PRECIO]]</f>
        <v>0</v>
      </c>
      <c r="Q235" s="2">
        <f>+Tabla32391110[[#This Row],[BALANCE INICIAL2]]+Tabla32391110[[#This Row],[ENTRADAS3]]-Tabla32391110[[#This Row],[SALIDAS4]]</f>
        <v>4800</v>
      </c>
    </row>
    <row r="236" spans="1:17">
      <c r="A236" s="39" t="s">
        <v>28</v>
      </c>
      <c r="B236" s="40" t="s">
        <v>884</v>
      </c>
      <c r="C236" s="52" t="s">
        <v>74</v>
      </c>
      <c r="D236" t="s">
        <v>1035</v>
      </c>
      <c r="F236" s="55" t="s">
        <v>1345</v>
      </c>
      <c r="G236" s="55"/>
      <c r="H236" s="9" t="s">
        <v>820</v>
      </c>
      <c r="I236">
        <v>34</v>
      </c>
      <c r="J236">
        <v>0</v>
      </c>
      <c r="K236" s="34">
        <v>0</v>
      </c>
      <c r="L236">
        <f>+Tabla32391110[[#This Row],[BALANCE INICIAL]]+Tabla32391110[[#This Row],[ENTRADAS]]-Tabla32391110[[#This Row],[SALIDAS]]</f>
        <v>34</v>
      </c>
      <c r="M236" s="2">
        <v>17.11</v>
      </c>
      <c r="N236" s="2">
        <f>+Tabla32391110[[#This Row],[BALANCE INICIAL]]*Tabla32391110[[#This Row],[PRECIO]]</f>
        <v>581.74</v>
      </c>
      <c r="O236" s="2">
        <f>+Tabla32391110[[#This Row],[ENTRADAS]]*Tabla32391110[[#This Row],[PRECIO]]</f>
        <v>0</v>
      </c>
      <c r="P236" s="2">
        <f>+Tabla32391110[[#This Row],[SALIDAS]]*Tabla32391110[[#This Row],[PRECIO]]</f>
        <v>0</v>
      </c>
      <c r="Q236" s="2">
        <f>+Tabla32391110[[#This Row],[BALANCE INICIAL2]]+Tabla32391110[[#This Row],[ENTRADAS3]]-Tabla32391110[[#This Row],[SALIDAS4]]</f>
        <v>581.74</v>
      </c>
    </row>
    <row r="237" spans="1:17">
      <c r="A237" s="13" t="s">
        <v>1141</v>
      </c>
      <c r="B237" s="17" t="s">
        <v>1142</v>
      </c>
      <c r="C237" s="49" t="s">
        <v>1143</v>
      </c>
      <c r="D237" t="s">
        <v>1071</v>
      </c>
      <c r="E237" t="s">
        <v>1060</v>
      </c>
      <c r="F237" s="55" t="s">
        <v>1345</v>
      </c>
      <c r="G237" s="55"/>
      <c r="H237" s="9" t="s">
        <v>820</v>
      </c>
      <c r="I237">
        <v>0</v>
      </c>
      <c r="J237">
        <v>0</v>
      </c>
      <c r="K237" s="34">
        <v>0</v>
      </c>
      <c r="L237">
        <f>+Tabla32391110[[#This Row],[BALANCE INICIAL]]+Tabla32391110[[#This Row],[ENTRADAS]]-Tabla32391110[[#This Row],[SALIDAS]]</f>
        <v>0</v>
      </c>
      <c r="M237" s="2">
        <v>300</v>
      </c>
      <c r="N237" s="2">
        <f>+Tabla32391110[[#This Row],[BALANCE INICIAL]]*Tabla32391110[[#This Row],[PRECIO]]</f>
        <v>0</v>
      </c>
      <c r="O237" s="2">
        <f>+Tabla32391110[[#This Row],[ENTRADAS]]*Tabla32391110[[#This Row],[PRECIO]]</f>
        <v>0</v>
      </c>
      <c r="P237" s="2">
        <f>+Tabla32391110[[#This Row],[SALIDAS]]*Tabla32391110[[#This Row],[PRECIO]]</f>
        <v>0</v>
      </c>
      <c r="Q237" s="2">
        <f>+Tabla32391110[[#This Row],[BALANCE INICIAL2]]+Tabla32391110[[#This Row],[ENTRADAS3]]-Tabla32391110[[#This Row],[SALIDAS4]]</f>
        <v>0</v>
      </c>
    </row>
    <row r="238" spans="1:17" ht="17.25" customHeight="1">
      <c r="A238" s="9" t="s">
        <v>59</v>
      </c>
      <c r="B238" s="17" t="s">
        <v>880</v>
      </c>
      <c r="C238" s="50" t="s">
        <v>107</v>
      </c>
      <c r="D238" t="s">
        <v>679</v>
      </c>
      <c r="F238" s="55" t="s">
        <v>1345</v>
      </c>
      <c r="G238" s="55"/>
      <c r="H238" s="9" t="s">
        <v>820</v>
      </c>
      <c r="I238">
        <v>6</v>
      </c>
      <c r="J238">
        <v>0</v>
      </c>
      <c r="K238" s="34">
        <v>0</v>
      </c>
      <c r="L238">
        <f>+Tabla32391110[[#This Row],[BALANCE INICIAL]]+Tabla32391110[[#This Row],[ENTRADAS]]-Tabla32391110[[#This Row],[SALIDAS]]</f>
        <v>6</v>
      </c>
      <c r="M238" s="2">
        <v>500</v>
      </c>
      <c r="N238" s="2">
        <f>+Tabla32391110[[#This Row],[BALANCE INICIAL]]*Tabla32391110[[#This Row],[PRECIO]]</f>
        <v>3000</v>
      </c>
      <c r="O238" s="2">
        <f>+Tabla32391110[[#This Row],[ENTRADAS]]*Tabla32391110[[#This Row],[PRECIO]]</f>
        <v>0</v>
      </c>
      <c r="P238" s="2">
        <f>+Tabla32391110[[#This Row],[SALIDAS]]*Tabla32391110[[#This Row],[PRECIO]]</f>
        <v>0</v>
      </c>
      <c r="Q238" s="2">
        <f>+Tabla32391110[[#This Row],[BALANCE INICIAL2]]+Tabla32391110[[#This Row],[ENTRADAS3]]-Tabla32391110[[#This Row],[SALIDAS4]]</f>
        <v>3000</v>
      </c>
    </row>
    <row r="239" spans="1:17" ht="16.5" customHeight="1">
      <c r="A239" s="9" t="s">
        <v>1159</v>
      </c>
      <c r="B239" s="17" t="s">
        <v>1160</v>
      </c>
      <c r="C239" s="50" t="s">
        <v>1161</v>
      </c>
      <c r="D239" t="s">
        <v>1584</v>
      </c>
      <c r="F239" s="55" t="s">
        <v>1345</v>
      </c>
      <c r="G239" s="55"/>
      <c r="H239" s="9" t="s">
        <v>820</v>
      </c>
      <c r="I239">
        <v>13</v>
      </c>
      <c r="J239">
        <v>0</v>
      </c>
      <c r="K239" s="34">
        <v>0</v>
      </c>
      <c r="L239">
        <f>+Tabla32391110[[#This Row],[BALANCE INICIAL]]+Tabla32391110[[#This Row],[ENTRADAS]]-Tabla32391110[[#This Row],[SALIDAS]]</f>
        <v>13</v>
      </c>
      <c r="M239" s="2">
        <v>5.42</v>
      </c>
      <c r="N239" s="2">
        <f>+Tabla32391110[[#This Row],[BALANCE INICIAL]]*Tabla32391110[[#This Row],[PRECIO]]</f>
        <v>70.459999999999994</v>
      </c>
      <c r="O239" s="2">
        <f>+Tabla32391110[[#This Row],[ENTRADAS]]*Tabla32391110[[#This Row],[PRECIO]]</f>
        <v>0</v>
      </c>
      <c r="P239" s="2">
        <f>+Tabla32391110[[#This Row],[SALIDAS]]*Tabla32391110[[#This Row],[PRECIO]]</f>
        <v>0</v>
      </c>
      <c r="Q239" s="2">
        <f>+Tabla32391110[[#This Row],[BALANCE INICIAL2]]+Tabla32391110[[#This Row],[ENTRADAS3]]-Tabla32391110[[#This Row],[SALIDAS4]]</f>
        <v>70.459999999999994</v>
      </c>
    </row>
    <row r="240" spans="1:17" ht="16.5" customHeight="1">
      <c r="A240" s="9" t="s">
        <v>34</v>
      </c>
      <c r="B240" s="17" t="s">
        <v>877</v>
      </c>
      <c r="C240" s="50" t="s">
        <v>80</v>
      </c>
      <c r="D240" t="s">
        <v>463</v>
      </c>
      <c r="F240" s="55" t="s">
        <v>1345</v>
      </c>
      <c r="G240" s="55"/>
      <c r="H240" s="9" t="s">
        <v>820</v>
      </c>
      <c r="I240">
        <v>10</v>
      </c>
      <c r="J240">
        <v>0</v>
      </c>
      <c r="K240" s="34">
        <v>0</v>
      </c>
      <c r="L240">
        <f>+Tabla32391110[[#This Row],[BALANCE INICIAL]]+Tabla32391110[[#This Row],[ENTRADAS]]-Tabla32391110[[#This Row],[SALIDAS]]</f>
        <v>10</v>
      </c>
      <c r="M240" s="2">
        <v>416</v>
      </c>
      <c r="N240" s="2">
        <f>+Tabla32391110[[#This Row],[BALANCE INICIAL]]*Tabla32391110[[#This Row],[PRECIO]]</f>
        <v>4160</v>
      </c>
      <c r="O240" s="2">
        <f>+Tabla32391110[[#This Row],[ENTRADAS]]*Tabla32391110[[#This Row],[PRECIO]]</f>
        <v>0</v>
      </c>
      <c r="P240" s="2">
        <f>+Tabla32391110[[#This Row],[SALIDAS]]*Tabla32391110[[#This Row],[PRECIO]]</f>
        <v>0</v>
      </c>
      <c r="Q240" s="2">
        <f>+Tabla32391110[[#This Row],[BALANCE INICIAL2]]+Tabla32391110[[#This Row],[ENTRADAS3]]-Tabla32391110[[#This Row],[SALIDAS4]]</f>
        <v>4160</v>
      </c>
    </row>
    <row r="241" spans="1:17" ht="16.5" customHeight="1">
      <c r="A241" s="63" t="s">
        <v>29</v>
      </c>
      <c r="B241" s="40" t="s">
        <v>878</v>
      </c>
      <c r="C241" s="52" t="s">
        <v>102</v>
      </c>
      <c r="D241" t="s">
        <v>1708</v>
      </c>
      <c r="E241" t="s">
        <v>1659</v>
      </c>
      <c r="F241" s="55">
        <v>45551</v>
      </c>
      <c r="G241" s="62" t="s">
        <v>1719</v>
      </c>
      <c r="H241" s="9"/>
      <c r="I241">
        <v>0</v>
      </c>
      <c r="J241">
        <v>5</v>
      </c>
      <c r="K241" s="34">
        <v>0</v>
      </c>
      <c r="L241">
        <f>+Tabla32391110[[#This Row],[BALANCE INICIAL]]+Tabla32391110[[#This Row],[ENTRADAS]]-Tabla32391110[[#This Row],[SALIDAS]]</f>
        <v>5</v>
      </c>
      <c r="M241" s="2">
        <v>128</v>
      </c>
      <c r="N241" s="2">
        <f>+Tabla32391110[[#This Row],[BALANCE INICIAL]]*Tabla32391110[[#This Row],[PRECIO]]</f>
        <v>0</v>
      </c>
      <c r="O241" s="2">
        <f>+Tabla32391110[[#This Row],[ENTRADAS]]*Tabla32391110[[#This Row],[PRECIO]]</f>
        <v>640</v>
      </c>
      <c r="P241" s="2">
        <f>+Tabla32391110[[#This Row],[SALIDAS]]*Tabla32391110[[#This Row],[PRECIO]]</f>
        <v>0</v>
      </c>
      <c r="Q241" s="2">
        <f>+Tabla32391110[[#This Row],[BALANCE INICIAL2]]+Tabla32391110[[#This Row],[ENTRADAS3]]-Tabla32391110[[#This Row],[SALIDAS4]]</f>
        <v>640</v>
      </c>
    </row>
    <row r="242" spans="1:17" ht="16.5" customHeight="1">
      <c r="A242" s="9" t="s">
        <v>34</v>
      </c>
      <c r="B242" s="47" t="s">
        <v>877</v>
      </c>
      <c r="C242" s="50" t="s">
        <v>80</v>
      </c>
      <c r="D242" t="s">
        <v>987</v>
      </c>
      <c r="F242" s="55" t="s">
        <v>1345</v>
      </c>
      <c r="G242" s="55"/>
      <c r="H242" s="9" t="s">
        <v>820</v>
      </c>
      <c r="I242">
        <v>8</v>
      </c>
      <c r="J242">
        <v>0</v>
      </c>
      <c r="K242" s="34">
        <v>0</v>
      </c>
      <c r="L242">
        <f>+Tabla32391110[[#This Row],[BALANCE INICIAL]]+Tabla32391110[[#This Row],[ENTRADAS]]-Tabla32391110[[#This Row],[SALIDAS]]</f>
        <v>8</v>
      </c>
      <c r="M242" s="2">
        <v>2261.25</v>
      </c>
      <c r="N242" s="2">
        <f>+Tabla32391110[[#This Row],[BALANCE INICIAL]]*Tabla32391110[[#This Row],[PRECIO]]</f>
        <v>18090</v>
      </c>
      <c r="O242" s="2">
        <f>+Tabla32391110[[#This Row],[ENTRADAS]]*Tabla32391110[[#This Row],[PRECIO]]</f>
        <v>0</v>
      </c>
      <c r="P242" s="2">
        <f>+Tabla32391110[[#This Row],[SALIDAS]]*Tabla32391110[[#This Row],[PRECIO]]</f>
        <v>0</v>
      </c>
      <c r="Q242" s="2">
        <f>+Tabla32391110[[#This Row],[BALANCE INICIAL2]]+Tabla32391110[[#This Row],[ENTRADAS3]]-Tabla32391110[[#This Row],[SALIDAS4]]</f>
        <v>18090</v>
      </c>
    </row>
    <row r="243" spans="1:17" ht="16.5" customHeight="1">
      <c r="A243" s="9" t="s">
        <v>34</v>
      </c>
      <c r="B243" s="47" t="s">
        <v>877</v>
      </c>
      <c r="C243" s="50" t="s">
        <v>80</v>
      </c>
      <c r="D243" t="s">
        <v>1281</v>
      </c>
      <c r="F243" s="55" t="s">
        <v>1345</v>
      </c>
      <c r="G243" s="55"/>
      <c r="H243" s="9" t="s">
        <v>820</v>
      </c>
      <c r="I243">
        <v>500</v>
      </c>
      <c r="J243">
        <v>0</v>
      </c>
      <c r="K243" s="34">
        <v>0</v>
      </c>
      <c r="L243">
        <f>+Tabla32391110[[#This Row],[BALANCE INICIAL]]+Tabla32391110[[#This Row],[ENTRADAS]]-Tabla32391110[[#This Row],[SALIDAS]]</f>
        <v>500</v>
      </c>
      <c r="M243" s="2">
        <v>12.672000000000001</v>
      </c>
      <c r="N243" s="2">
        <f>+Tabla32391110[[#This Row],[BALANCE INICIAL]]*Tabla32391110[[#This Row],[PRECIO]]</f>
        <v>6336</v>
      </c>
      <c r="O243" s="2">
        <f>+Tabla32391110[[#This Row],[ENTRADAS]]*Tabla32391110[[#This Row],[PRECIO]]</f>
        <v>0</v>
      </c>
      <c r="P243" s="2">
        <f>+Tabla32391110[[#This Row],[SALIDAS]]*Tabla32391110[[#This Row],[PRECIO]]</f>
        <v>0</v>
      </c>
      <c r="Q243" s="2">
        <f>+Tabla32391110[[#This Row],[BALANCE INICIAL2]]+Tabla32391110[[#This Row],[ENTRADAS3]]-Tabla32391110[[#This Row],[SALIDAS4]]</f>
        <v>6336</v>
      </c>
    </row>
    <row r="244" spans="1:17" ht="16.5" customHeight="1">
      <c r="A244" s="9" t="s">
        <v>34</v>
      </c>
      <c r="B244" s="17" t="s">
        <v>877</v>
      </c>
      <c r="C244" s="50" t="s">
        <v>80</v>
      </c>
      <c r="D244" t="s">
        <v>447</v>
      </c>
      <c r="F244" s="55" t="s">
        <v>1345</v>
      </c>
      <c r="G244" s="55"/>
      <c r="H244" s="9" t="s">
        <v>820</v>
      </c>
      <c r="I244">
        <v>0</v>
      </c>
      <c r="J244">
        <v>0</v>
      </c>
      <c r="K244" s="34">
        <v>0</v>
      </c>
      <c r="L244">
        <f>+Tabla32391110[[#This Row],[BALANCE INICIAL]]+Tabla32391110[[#This Row],[ENTRADAS]]-Tabla32391110[[#This Row],[SALIDAS]]</f>
        <v>0</v>
      </c>
      <c r="M244" s="2">
        <v>1348</v>
      </c>
      <c r="N244" s="2">
        <f>+Tabla32391110[[#This Row],[BALANCE INICIAL]]*Tabla32391110[[#This Row],[PRECIO]]</f>
        <v>0</v>
      </c>
      <c r="O244" s="2">
        <f>+Tabla32391110[[#This Row],[ENTRADAS]]*Tabla32391110[[#This Row],[PRECIO]]</f>
        <v>0</v>
      </c>
      <c r="P244" s="2">
        <f>+Tabla32391110[[#This Row],[SALIDAS]]*Tabla32391110[[#This Row],[PRECIO]]</f>
        <v>0</v>
      </c>
      <c r="Q244" s="2">
        <f>+Tabla32391110[[#This Row],[BALANCE INICIAL2]]+Tabla32391110[[#This Row],[ENTRADAS3]]-Tabla32391110[[#This Row],[SALIDAS4]]</f>
        <v>0</v>
      </c>
    </row>
    <row r="245" spans="1:17" ht="16.5" customHeight="1">
      <c r="A245" s="9" t="s">
        <v>34</v>
      </c>
      <c r="B245" s="17" t="s">
        <v>877</v>
      </c>
      <c r="C245" s="50" t="s">
        <v>80</v>
      </c>
      <c r="D245" t="s">
        <v>448</v>
      </c>
      <c r="F245" s="55" t="s">
        <v>1345</v>
      </c>
      <c r="G245" s="55"/>
      <c r="H245" s="9" t="s">
        <v>820</v>
      </c>
      <c r="I245">
        <v>9</v>
      </c>
      <c r="J245">
        <v>0</v>
      </c>
      <c r="K245" s="34">
        <v>0</v>
      </c>
      <c r="L245">
        <f>+Tabla32391110[[#This Row],[BALANCE INICIAL]]+Tabla32391110[[#This Row],[ENTRADAS]]-Tabla32391110[[#This Row],[SALIDAS]]</f>
        <v>9</v>
      </c>
      <c r="M245" s="2">
        <v>3655</v>
      </c>
      <c r="N245" s="2">
        <f>+Tabla32391110[[#This Row],[BALANCE INICIAL]]*Tabla32391110[[#This Row],[PRECIO]]</f>
        <v>32895</v>
      </c>
      <c r="O245" s="2">
        <f>+Tabla32391110[[#This Row],[ENTRADAS]]*Tabla32391110[[#This Row],[PRECIO]]</f>
        <v>0</v>
      </c>
      <c r="P245" s="2">
        <f>+Tabla32391110[[#This Row],[SALIDAS]]*Tabla32391110[[#This Row],[PRECIO]]</f>
        <v>0</v>
      </c>
      <c r="Q245" s="2">
        <f>+Tabla32391110[[#This Row],[BALANCE INICIAL2]]+Tabla32391110[[#This Row],[ENTRADAS3]]-Tabla32391110[[#This Row],[SALIDAS4]]</f>
        <v>32895</v>
      </c>
    </row>
    <row r="246" spans="1:17">
      <c r="A246" s="9" t="s">
        <v>59</v>
      </c>
      <c r="B246" s="17" t="s">
        <v>880</v>
      </c>
      <c r="C246" s="50" t="s">
        <v>107</v>
      </c>
      <c r="D246" t="s">
        <v>680</v>
      </c>
      <c r="F246" s="55" t="s">
        <v>1345</v>
      </c>
      <c r="G246" s="55"/>
      <c r="H246" s="9" t="s">
        <v>820</v>
      </c>
      <c r="I246">
        <v>2</v>
      </c>
      <c r="J246">
        <v>0</v>
      </c>
      <c r="K246" s="34">
        <v>0</v>
      </c>
      <c r="L246">
        <f>+Tabla32391110[[#This Row],[BALANCE INICIAL]]+Tabla32391110[[#This Row],[ENTRADAS]]-Tabla32391110[[#This Row],[SALIDAS]]</f>
        <v>2</v>
      </c>
      <c r="M246" s="2">
        <v>265</v>
      </c>
      <c r="N246" s="2">
        <f>+Tabla32391110[[#This Row],[BALANCE INICIAL]]*Tabla32391110[[#This Row],[PRECIO]]</f>
        <v>530</v>
      </c>
      <c r="O246" s="2">
        <f>+Tabla32391110[[#This Row],[ENTRADAS]]*Tabla32391110[[#This Row],[PRECIO]]</f>
        <v>0</v>
      </c>
      <c r="P246" s="2">
        <f>+Tabla32391110[[#This Row],[SALIDAS]]*Tabla32391110[[#This Row],[PRECIO]]</f>
        <v>0</v>
      </c>
      <c r="Q246" s="2">
        <f>+Tabla32391110[[#This Row],[BALANCE INICIAL2]]+Tabla32391110[[#This Row],[ENTRADAS3]]-Tabla32391110[[#This Row],[SALIDAS4]]</f>
        <v>530</v>
      </c>
    </row>
    <row r="247" spans="1:17" ht="15" customHeight="1">
      <c r="A247" s="9" t="s">
        <v>59</v>
      </c>
      <c r="B247" s="17" t="s">
        <v>880</v>
      </c>
      <c r="C247" s="50" t="s">
        <v>107</v>
      </c>
      <c r="D247" t="s">
        <v>681</v>
      </c>
      <c r="F247" s="55" t="s">
        <v>1345</v>
      </c>
      <c r="G247" s="55"/>
      <c r="H247" s="9" t="s">
        <v>820</v>
      </c>
      <c r="I247">
        <v>5</v>
      </c>
      <c r="J247">
        <v>0</v>
      </c>
      <c r="K247" s="34">
        <v>0</v>
      </c>
      <c r="L247">
        <f>+Tabla32391110[[#This Row],[BALANCE INICIAL]]+Tabla32391110[[#This Row],[ENTRADAS]]-Tabla32391110[[#This Row],[SALIDAS]]</f>
        <v>5</v>
      </c>
      <c r="M247" s="2">
        <v>390</v>
      </c>
      <c r="N247" s="2">
        <f>+Tabla32391110[[#This Row],[BALANCE INICIAL]]*Tabla32391110[[#This Row],[PRECIO]]</f>
        <v>1950</v>
      </c>
      <c r="O247" s="2">
        <f>+Tabla32391110[[#This Row],[ENTRADAS]]*Tabla32391110[[#This Row],[PRECIO]]</f>
        <v>0</v>
      </c>
      <c r="P247" s="2">
        <f>+Tabla32391110[[#This Row],[SALIDAS]]*Tabla32391110[[#This Row],[PRECIO]]</f>
        <v>0</v>
      </c>
      <c r="Q247" s="2">
        <f>+Tabla32391110[[#This Row],[BALANCE INICIAL2]]+Tabla32391110[[#This Row],[ENTRADAS3]]-Tabla32391110[[#This Row],[SALIDAS4]]</f>
        <v>1950</v>
      </c>
    </row>
    <row r="248" spans="1:17">
      <c r="A248" s="9" t="s">
        <v>59</v>
      </c>
      <c r="B248" s="17" t="s">
        <v>880</v>
      </c>
      <c r="C248" s="50" t="s">
        <v>107</v>
      </c>
      <c r="D248" t="s">
        <v>682</v>
      </c>
      <c r="F248" s="55" t="s">
        <v>1345</v>
      </c>
      <c r="G248" s="55"/>
      <c r="H248" s="9" t="s">
        <v>820</v>
      </c>
      <c r="I248">
        <v>1</v>
      </c>
      <c r="J248">
        <v>0</v>
      </c>
      <c r="K248" s="34">
        <v>0</v>
      </c>
      <c r="L248">
        <f>+Tabla32391110[[#This Row],[BALANCE INICIAL]]+Tabla32391110[[#This Row],[ENTRADAS]]-Tabla32391110[[#This Row],[SALIDAS]]</f>
        <v>1</v>
      </c>
      <c r="M248" s="2">
        <v>333.98</v>
      </c>
      <c r="N248" s="2">
        <f>+Tabla32391110[[#This Row],[BALANCE INICIAL]]*Tabla32391110[[#This Row],[PRECIO]]</f>
        <v>333.98</v>
      </c>
      <c r="O248" s="2">
        <f>+Tabla32391110[[#This Row],[ENTRADAS]]*Tabla32391110[[#This Row],[PRECIO]]</f>
        <v>0</v>
      </c>
      <c r="P248" s="2">
        <f>+Tabla32391110[[#This Row],[SALIDAS]]*Tabla32391110[[#This Row],[PRECIO]]</f>
        <v>0</v>
      </c>
      <c r="Q248" s="2">
        <f>+Tabla32391110[[#This Row],[BALANCE INICIAL2]]+Tabla32391110[[#This Row],[ENTRADAS3]]-Tabla32391110[[#This Row],[SALIDAS4]]</f>
        <v>333.98</v>
      </c>
    </row>
    <row r="249" spans="1:17">
      <c r="A249" s="9" t="s">
        <v>59</v>
      </c>
      <c r="B249" s="17" t="s">
        <v>880</v>
      </c>
      <c r="C249" s="50" t="s">
        <v>107</v>
      </c>
      <c r="D249" t="s">
        <v>683</v>
      </c>
      <c r="F249" s="55" t="s">
        <v>1345</v>
      </c>
      <c r="G249" s="55"/>
      <c r="H249" s="9" t="s">
        <v>820</v>
      </c>
      <c r="I249">
        <v>9</v>
      </c>
      <c r="J249">
        <v>0</v>
      </c>
      <c r="K249" s="34">
        <v>0</v>
      </c>
      <c r="L249">
        <f>+Tabla32391110[[#This Row],[BALANCE INICIAL]]+Tabla32391110[[#This Row],[ENTRADAS]]-Tabla32391110[[#This Row],[SALIDAS]]</f>
        <v>9</v>
      </c>
      <c r="M249" s="2">
        <v>295</v>
      </c>
      <c r="N249" s="2">
        <f>+Tabla32391110[[#This Row],[BALANCE INICIAL]]*Tabla32391110[[#This Row],[PRECIO]]</f>
        <v>2655</v>
      </c>
      <c r="O249" s="2">
        <f>+Tabla32391110[[#This Row],[ENTRADAS]]*Tabla32391110[[#This Row],[PRECIO]]</f>
        <v>0</v>
      </c>
      <c r="P249" s="2">
        <f>+Tabla32391110[[#This Row],[SALIDAS]]*Tabla32391110[[#This Row],[PRECIO]]</f>
        <v>0</v>
      </c>
      <c r="Q249" s="2">
        <f>+Tabla32391110[[#This Row],[BALANCE INICIAL2]]+Tabla32391110[[#This Row],[ENTRADAS3]]-Tabla32391110[[#This Row],[SALIDAS4]]</f>
        <v>2655</v>
      </c>
    </row>
    <row r="250" spans="1:17" ht="17.25" customHeight="1">
      <c r="A250" s="9" t="s">
        <v>59</v>
      </c>
      <c r="B250" s="17" t="s">
        <v>880</v>
      </c>
      <c r="C250" s="50" t="s">
        <v>107</v>
      </c>
      <c r="D250" t="s">
        <v>684</v>
      </c>
      <c r="F250" s="55" t="s">
        <v>1345</v>
      </c>
      <c r="G250" s="55"/>
      <c r="H250" s="9" t="s">
        <v>820</v>
      </c>
      <c r="I250">
        <v>11</v>
      </c>
      <c r="J250">
        <v>0</v>
      </c>
      <c r="K250" s="34">
        <v>0</v>
      </c>
      <c r="L250">
        <f>+Tabla32391110[[#This Row],[BALANCE INICIAL]]+Tabla32391110[[#This Row],[ENTRADAS]]-Tabla32391110[[#This Row],[SALIDAS]]</f>
        <v>11</v>
      </c>
      <c r="M250" s="2">
        <v>750.5</v>
      </c>
      <c r="N250" s="2">
        <f>+Tabla32391110[[#This Row],[BALANCE INICIAL]]*Tabla32391110[[#This Row],[PRECIO]]</f>
        <v>8255.5</v>
      </c>
      <c r="O250" s="2">
        <f>+Tabla32391110[[#This Row],[ENTRADAS]]*Tabla32391110[[#This Row],[PRECIO]]</f>
        <v>0</v>
      </c>
      <c r="P250" s="2">
        <f>+Tabla32391110[[#This Row],[SALIDAS]]*Tabla32391110[[#This Row],[PRECIO]]</f>
        <v>0</v>
      </c>
      <c r="Q250" s="2">
        <f>+Tabla32391110[[#This Row],[BALANCE INICIAL2]]+Tabla32391110[[#This Row],[ENTRADAS3]]-Tabla32391110[[#This Row],[SALIDAS4]]</f>
        <v>8255.5</v>
      </c>
    </row>
    <row r="251" spans="1:17">
      <c r="A251" s="9" t="s">
        <v>59</v>
      </c>
      <c r="B251" s="17" t="s">
        <v>880</v>
      </c>
      <c r="C251" s="50" t="s">
        <v>107</v>
      </c>
      <c r="D251" t="s">
        <v>685</v>
      </c>
      <c r="F251" s="55" t="s">
        <v>1345</v>
      </c>
      <c r="G251" s="55"/>
      <c r="H251" s="9" t="s">
        <v>820</v>
      </c>
      <c r="I251">
        <v>907</v>
      </c>
      <c r="J251">
        <v>0</v>
      </c>
      <c r="K251" s="34">
        <v>0</v>
      </c>
      <c r="L251">
        <f>+Tabla32391110[[#This Row],[BALANCE INICIAL]]+Tabla32391110[[#This Row],[ENTRADAS]]-Tabla32391110[[#This Row],[SALIDAS]]</f>
        <v>907</v>
      </c>
      <c r="M251" s="2">
        <v>50</v>
      </c>
      <c r="N251" s="2">
        <f>+Tabla32391110[[#This Row],[BALANCE INICIAL]]*Tabla32391110[[#This Row],[PRECIO]]</f>
        <v>45350</v>
      </c>
      <c r="O251" s="2">
        <f>+Tabla32391110[[#This Row],[ENTRADAS]]*Tabla32391110[[#This Row],[PRECIO]]</f>
        <v>0</v>
      </c>
      <c r="P251" s="2">
        <f>+Tabla32391110[[#This Row],[SALIDAS]]*Tabla32391110[[#This Row],[PRECIO]]</f>
        <v>0</v>
      </c>
      <c r="Q251" s="2">
        <f>+Tabla32391110[[#This Row],[BALANCE INICIAL2]]+Tabla32391110[[#This Row],[ENTRADAS3]]-Tabla32391110[[#This Row],[SALIDAS4]]</f>
        <v>45350</v>
      </c>
    </row>
    <row r="252" spans="1:17" ht="14.25" customHeight="1">
      <c r="A252" s="9" t="s">
        <v>59</v>
      </c>
      <c r="B252" s="17" t="s">
        <v>880</v>
      </c>
      <c r="C252" s="50" t="s">
        <v>107</v>
      </c>
      <c r="D252" t="s">
        <v>686</v>
      </c>
      <c r="F252" s="55" t="s">
        <v>1345</v>
      </c>
      <c r="G252" s="55"/>
      <c r="H252" s="9" t="s">
        <v>820</v>
      </c>
      <c r="I252">
        <v>31</v>
      </c>
      <c r="J252">
        <v>0</v>
      </c>
      <c r="K252" s="34">
        <v>1</v>
      </c>
      <c r="L252">
        <f>+Tabla32391110[[#This Row],[BALANCE INICIAL]]+Tabla32391110[[#This Row],[ENTRADAS]]-Tabla32391110[[#This Row],[SALIDAS]]</f>
        <v>30</v>
      </c>
      <c r="M252" s="2">
        <v>600</v>
      </c>
      <c r="N252" s="2">
        <f>+Tabla32391110[[#This Row],[BALANCE INICIAL]]*Tabla32391110[[#This Row],[PRECIO]]</f>
        <v>18600</v>
      </c>
      <c r="O252" s="2">
        <f>+Tabla32391110[[#This Row],[ENTRADAS]]*Tabla32391110[[#This Row],[PRECIO]]</f>
        <v>0</v>
      </c>
      <c r="P252" s="2">
        <f>+Tabla32391110[[#This Row],[SALIDAS]]*Tabla32391110[[#This Row],[PRECIO]]</f>
        <v>600</v>
      </c>
      <c r="Q252" s="2">
        <f>+Tabla32391110[[#This Row],[BALANCE INICIAL2]]+Tabla32391110[[#This Row],[ENTRADAS3]]-Tabla32391110[[#This Row],[SALIDAS4]]</f>
        <v>18000</v>
      </c>
    </row>
    <row r="253" spans="1:17">
      <c r="A253" s="9" t="s">
        <v>59</v>
      </c>
      <c r="B253" s="17" t="s">
        <v>880</v>
      </c>
      <c r="C253" s="50" t="s">
        <v>107</v>
      </c>
      <c r="D253" t="s">
        <v>687</v>
      </c>
      <c r="F253" s="55" t="s">
        <v>1345</v>
      </c>
      <c r="G253" s="55"/>
      <c r="H253" s="9" t="s">
        <v>820</v>
      </c>
      <c r="I253">
        <v>9</v>
      </c>
      <c r="J253">
        <v>0</v>
      </c>
      <c r="K253" s="34">
        <v>1</v>
      </c>
      <c r="L253">
        <f>+Tabla32391110[[#This Row],[BALANCE INICIAL]]+Tabla32391110[[#This Row],[ENTRADAS]]-Tabla32391110[[#This Row],[SALIDAS]]</f>
        <v>8</v>
      </c>
      <c r="M253" s="2">
        <v>949.99</v>
      </c>
      <c r="N253" s="2">
        <f>+Tabla32391110[[#This Row],[BALANCE INICIAL]]*Tabla32391110[[#This Row],[PRECIO]]</f>
        <v>8549.91</v>
      </c>
      <c r="O253" s="2">
        <f>+Tabla32391110[[#This Row],[ENTRADAS]]*Tabla32391110[[#This Row],[PRECIO]]</f>
        <v>0</v>
      </c>
      <c r="P253" s="2">
        <f>+Tabla32391110[[#This Row],[SALIDAS]]*Tabla32391110[[#This Row],[PRECIO]]</f>
        <v>949.99</v>
      </c>
      <c r="Q253" s="2">
        <f>+Tabla32391110[[#This Row],[BALANCE INICIAL2]]+Tabla32391110[[#This Row],[ENTRADAS3]]-Tabla32391110[[#This Row],[SALIDAS4]]</f>
        <v>7599.92</v>
      </c>
    </row>
    <row r="254" spans="1:17">
      <c r="A254" s="9" t="s">
        <v>59</v>
      </c>
      <c r="B254" s="17" t="s">
        <v>880</v>
      </c>
      <c r="C254" s="50" t="s">
        <v>107</v>
      </c>
      <c r="D254" t="s">
        <v>688</v>
      </c>
      <c r="F254" s="55" t="s">
        <v>1345</v>
      </c>
      <c r="G254" s="55"/>
      <c r="H254" s="9" t="s">
        <v>820</v>
      </c>
      <c r="I254">
        <v>59</v>
      </c>
      <c r="J254">
        <v>0</v>
      </c>
      <c r="K254" s="34">
        <v>0</v>
      </c>
      <c r="L254">
        <f>+Tabla32391110[[#This Row],[BALANCE INICIAL]]+Tabla32391110[[#This Row],[ENTRADAS]]-Tabla32391110[[#This Row],[SALIDAS]]</f>
        <v>59</v>
      </c>
      <c r="M254" s="2">
        <v>850</v>
      </c>
      <c r="N254" s="2">
        <f>+Tabla32391110[[#This Row],[BALANCE INICIAL]]*Tabla32391110[[#This Row],[PRECIO]]</f>
        <v>50150</v>
      </c>
      <c r="O254" s="2">
        <f>+Tabla32391110[[#This Row],[ENTRADAS]]*Tabla32391110[[#This Row],[PRECIO]]</f>
        <v>0</v>
      </c>
      <c r="P254" s="2">
        <f>+Tabla32391110[[#This Row],[SALIDAS]]*Tabla32391110[[#This Row],[PRECIO]]</f>
        <v>0</v>
      </c>
      <c r="Q254" s="2">
        <f>+Tabla32391110[[#This Row],[BALANCE INICIAL2]]+Tabla32391110[[#This Row],[ENTRADAS3]]-Tabla32391110[[#This Row],[SALIDAS4]]</f>
        <v>50150</v>
      </c>
    </row>
    <row r="255" spans="1:17" ht="15.75" customHeight="1">
      <c r="A255" s="9" t="s">
        <v>59</v>
      </c>
      <c r="B255" s="47" t="s">
        <v>880</v>
      </c>
      <c r="C255" s="50" t="s">
        <v>107</v>
      </c>
      <c r="D255" t="s">
        <v>760</v>
      </c>
      <c r="F255" s="55" t="s">
        <v>1345</v>
      </c>
      <c r="G255" s="55"/>
      <c r="H255" s="9" t="s">
        <v>820</v>
      </c>
      <c r="I255">
        <v>13</v>
      </c>
      <c r="J255">
        <v>0</v>
      </c>
      <c r="K255" s="34">
        <v>0</v>
      </c>
      <c r="L255">
        <f>+Tabla32391110[[#This Row],[BALANCE INICIAL]]+Tabla32391110[[#This Row],[ENTRADAS]]-Tabla32391110[[#This Row],[SALIDAS]]</f>
        <v>13</v>
      </c>
      <c r="M255" s="2">
        <v>190</v>
      </c>
      <c r="N255" s="2">
        <f>+Tabla32391110[[#This Row],[BALANCE INICIAL]]*Tabla32391110[[#This Row],[PRECIO]]</f>
        <v>2470</v>
      </c>
      <c r="O255" s="2">
        <f>+Tabla32391110[[#This Row],[ENTRADAS]]*Tabla32391110[[#This Row],[PRECIO]]</f>
        <v>0</v>
      </c>
      <c r="P255" s="2">
        <f>+Tabla32391110[[#This Row],[SALIDAS]]*Tabla32391110[[#This Row],[PRECIO]]</f>
        <v>0</v>
      </c>
      <c r="Q255" s="2">
        <f>+Tabla32391110[[#This Row],[BALANCE INICIAL2]]+Tabla32391110[[#This Row],[ENTRADAS3]]-Tabla32391110[[#This Row],[SALIDAS4]]</f>
        <v>2470</v>
      </c>
    </row>
    <row r="256" spans="1:17">
      <c r="A256" s="9" t="s">
        <v>59</v>
      </c>
      <c r="B256" s="17" t="s">
        <v>880</v>
      </c>
      <c r="C256" s="50" t="s">
        <v>107</v>
      </c>
      <c r="D256" t="s">
        <v>1406</v>
      </c>
      <c r="F256" s="55" t="s">
        <v>1345</v>
      </c>
      <c r="G256" s="55"/>
      <c r="H256" s="9" t="s">
        <v>820</v>
      </c>
      <c r="I256">
        <v>26</v>
      </c>
      <c r="J256">
        <v>0</v>
      </c>
      <c r="K256" s="34">
        <v>2</v>
      </c>
      <c r="L256">
        <f>+Tabla32391110[[#This Row],[BALANCE INICIAL]]+Tabla32391110[[#This Row],[ENTRADAS]]-Tabla32391110[[#This Row],[SALIDAS]]</f>
        <v>24</v>
      </c>
      <c r="M256" s="2">
        <v>90</v>
      </c>
      <c r="N256" s="2">
        <f>+Tabla32391110[[#This Row],[BALANCE INICIAL]]*Tabla32391110[[#This Row],[PRECIO]]</f>
        <v>2340</v>
      </c>
      <c r="O256" s="2">
        <f>+Tabla32391110[[#This Row],[ENTRADAS]]*Tabla32391110[[#This Row],[PRECIO]]</f>
        <v>0</v>
      </c>
      <c r="P256" s="2">
        <f>+Tabla32391110[[#This Row],[SALIDAS]]*Tabla32391110[[#This Row],[PRECIO]]</f>
        <v>180</v>
      </c>
      <c r="Q256" s="2">
        <f>+Tabla32391110[[#This Row],[BALANCE INICIAL2]]+Tabla32391110[[#This Row],[ENTRADAS3]]-Tabla32391110[[#This Row],[SALIDAS4]]</f>
        <v>2160</v>
      </c>
    </row>
    <row r="257" spans="1:17">
      <c r="A257" s="9" t="s">
        <v>26</v>
      </c>
      <c r="B257" s="47" t="s">
        <v>887</v>
      </c>
      <c r="C257" s="50" t="s">
        <v>70</v>
      </c>
      <c r="D257" t="s">
        <v>1277</v>
      </c>
      <c r="F257" s="55" t="s">
        <v>1345</v>
      </c>
      <c r="G257" s="55"/>
      <c r="H257" s="9" t="s">
        <v>820</v>
      </c>
      <c r="I257">
        <v>1</v>
      </c>
      <c r="J257">
        <v>0</v>
      </c>
      <c r="K257" s="34">
        <v>1</v>
      </c>
      <c r="L257">
        <f>+Tabla32391110[[#This Row],[BALANCE INICIAL]]+Tabla32391110[[#This Row],[ENTRADAS]]-Tabla32391110[[#This Row],[SALIDAS]]</f>
        <v>0</v>
      </c>
      <c r="M257" s="2">
        <v>39000</v>
      </c>
      <c r="N257" s="2">
        <f>+Tabla32391110[[#This Row],[BALANCE INICIAL]]*Tabla32391110[[#This Row],[PRECIO]]</f>
        <v>39000</v>
      </c>
      <c r="O257" s="2">
        <f>+Tabla32391110[[#This Row],[ENTRADAS]]*Tabla32391110[[#This Row],[PRECIO]]</f>
        <v>0</v>
      </c>
      <c r="P257" s="2">
        <f>+Tabla32391110[[#This Row],[SALIDAS]]*Tabla32391110[[#This Row],[PRECIO]]</f>
        <v>39000</v>
      </c>
      <c r="Q257" s="2">
        <f>+Tabla32391110[[#This Row],[BALANCE INICIAL2]]+Tabla32391110[[#This Row],[ENTRADAS3]]-Tabla32391110[[#This Row],[SALIDAS4]]</f>
        <v>0</v>
      </c>
    </row>
    <row r="258" spans="1:17">
      <c r="A258" s="66" t="s">
        <v>27</v>
      </c>
      <c r="B258" s="17" t="s">
        <v>889</v>
      </c>
      <c r="C258" s="51" t="s">
        <v>1139</v>
      </c>
      <c r="D258" t="s">
        <v>1278</v>
      </c>
      <c r="F258" s="55" t="s">
        <v>1345</v>
      </c>
      <c r="G258" s="55"/>
      <c r="H258" s="9" t="s">
        <v>820</v>
      </c>
      <c r="I258">
        <v>800</v>
      </c>
      <c r="J258">
        <v>0</v>
      </c>
      <c r="K258" s="34">
        <v>0</v>
      </c>
      <c r="L258">
        <f>+Tabla32391110[[#This Row],[BALANCE INICIAL]]+Tabla32391110[[#This Row],[ENTRADAS]]-Tabla32391110[[#This Row],[SALIDAS]]</f>
        <v>800</v>
      </c>
      <c r="M258" s="2">
        <v>107.25</v>
      </c>
      <c r="N258" s="2">
        <f>+Tabla32391110[[#This Row],[BALANCE INICIAL]]*Tabla32391110[[#This Row],[PRECIO]]</f>
        <v>85800</v>
      </c>
      <c r="O258" s="2">
        <f>+Tabla32391110[[#This Row],[ENTRADAS]]*Tabla32391110[[#This Row],[PRECIO]]</f>
        <v>0</v>
      </c>
      <c r="P258" s="2">
        <f>+Tabla32391110[[#This Row],[SALIDAS]]*Tabla32391110[[#This Row],[PRECIO]]</f>
        <v>0</v>
      </c>
      <c r="Q258" s="2">
        <f>+Tabla32391110[[#This Row],[BALANCE INICIAL2]]+Tabla32391110[[#This Row],[ENTRADAS3]]-Tabla32391110[[#This Row],[SALIDAS4]]</f>
        <v>85800</v>
      </c>
    </row>
    <row r="259" spans="1:17" ht="15" customHeight="1">
      <c r="A259" s="39" t="s">
        <v>27</v>
      </c>
      <c r="B259" s="40" t="s">
        <v>889</v>
      </c>
      <c r="C259" s="52" t="s">
        <v>1139</v>
      </c>
      <c r="D259" t="s">
        <v>1362</v>
      </c>
      <c r="F259" s="55" t="s">
        <v>1345</v>
      </c>
      <c r="G259" s="55"/>
      <c r="H259" s="9" t="s">
        <v>820</v>
      </c>
      <c r="I259">
        <v>500</v>
      </c>
      <c r="J259">
        <v>0</v>
      </c>
      <c r="K259" s="34">
        <v>0</v>
      </c>
      <c r="L259">
        <f>+Tabla32391110[[#This Row],[BALANCE INICIAL]]+Tabla32391110[[#This Row],[ENTRADAS]]-Tabla32391110[[#This Row],[SALIDAS]]</f>
        <v>500</v>
      </c>
      <c r="M259" s="2">
        <v>58</v>
      </c>
      <c r="N259" s="2">
        <f>+Tabla32391110[[#This Row],[BALANCE INICIAL]]*Tabla32391110[[#This Row],[PRECIO]]</f>
        <v>29000</v>
      </c>
      <c r="O259" s="2">
        <f>+Tabla32391110[[#This Row],[ENTRADAS]]*Tabla32391110[[#This Row],[PRECIO]]</f>
        <v>0</v>
      </c>
      <c r="P259" s="2">
        <f>+Tabla32391110[[#This Row],[SALIDAS]]*Tabla32391110[[#This Row],[PRECIO]]</f>
        <v>0</v>
      </c>
      <c r="Q259" s="2">
        <f>+Tabla32391110[[#This Row],[BALANCE INICIAL2]]+Tabla32391110[[#This Row],[ENTRADAS3]]-Tabla32391110[[#This Row],[SALIDAS4]]</f>
        <v>29000</v>
      </c>
    </row>
    <row r="260" spans="1:17" ht="12.75" customHeight="1">
      <c r="A260" s="9" t="s">
        <v>33</v>
      </c>
      <c r="B260" s="47" t="s">
        <v>879</v>
      </c>
      <c r="C260" s="50" t="s">
        <v>106</v>
      </c>
      <c r="D260" t="s">
        <v>1610</v>
      </c>
      <c r="F260" s="55" t="s">
        <v>1345</v>
      </c>
      <c r="G260" s="55"/>
      <c r="H260" s="9" t="s">
        <v>825</v>
      </c>
      <c r="I260">
        <v>61</v>
      </c>
      <c r="J260">
        <v>0</v>
      </c>
      <c r="K260" s="34">
        <v>8</v>
      </c>
      <c r="L260">
        <f>+Tabla32391110[[#This Row],[BALANCE INICIAL]]+Tabla32391110[[#This Row],[ENTRADAS]]-Tabla32391110[[#This Row],[SALIDAS]]</f>
        <v>53</v>
      </c>
      <c r="M260" s="2">
        <v>80</v>
      </c>
      <c r="N260" s="2">
        <f>+Tabla32391110[[#This Row],[BALANCE INICIAL]]*Tabla32391110[[#This Row],[PRECIO]]</f>
        <v>4880</v>
      </c>
      <c r="O260" s="2">
        <f>+Tabla32391110[[#This Row],[ENTRADAS]]*Tabla32391110[[#This Row],[PRECIO]]</f>
        <v>0</v>
      </c>
      <c r="P260" s="2">
        <f>+Tabla32391110[[#This Row],[SALIDAS]]*Tabla32391110[[#This Row],[PRECIO]]</f>
        <v>640</v>
      </c>
      <c r="Q260" s="2">
        <f>+Tabla32391110[[#This Row],[BALANCE INICIAL2]]+Tabla32391110[[#This Row],[ENTRADAS3]]-Tabla32391110[[#This Row],[SALIDAS4]]</f>
        <v>4240</v>
      </c>
    </row>
    <row r="261" spans="1:17" ht="15.75" customHeight="1">
      <c r="A261" s="9" t="s">
        <v>1130</v>
      </c>
      <c r="B261" s="17" t="s">
        <v>894</v>
      </c>
      <c r="C261" s="50" t="s">
        <v>1131</v>
      </c>
      <c r="D261" t="s">
        <v>690</v>
      </c>
      <c r="F261" s="55" t="s">
        <v>1345</v>
      </c>
      <c r="G261" s="55"/>
      <c r="H261" s="9" t="s">
        <v>820</v>
      </c>
      <c r="I261">
        <v>16</v>
      </c>
      <c r="J261">
        <v>0</v>
      </c>
      <c r="K261" s="34">
        <v>0</v>
      </c>
      <c r="L261">
        <f>+Tabla32391110[[#This Row],[BALANCE INICIAL]]+Tabla32391110[[#This Row],[ENTRADAS]]-Tabla32391110[[#This Row],[SALIDAS]]</f>
        <v>16</v>
      </c>
      <c r="M261" s="2">
        <v>400</v>
      </c>
      <c r="N261" s="2">
        <f>+Tabla32391110[[#This Row],[BALANCE INICIAL]]*Tabla32391110[[#This Row],[PRECIO]]</f>
        <v>6400</v>
      </c>
      <c r="O261" s="2">
        <f>+Tabla32391110[[#This Row],[ENTRADAS]]*Tabla32391110[[#This Row],[PRECIO]]</f>
        <v>0</v>
      </c>
      <c r="P261" s="2">
        <f>+Tabla32391110[[#This Row],[SALIDAS]]*Tabla32391110[[#This Row],[PRECIO]]</f>
        <v>0</v>
      </c>
      <c r="Q261" s="2">
        <f>+Tabla32391110[[#This Row],[BALANCE INICIAL2]]+Tabla32391110[[#This Row],[ENTRADAS3]]-Tabla32391110[[#This Row],[SALIDAS4]]</f>
        <v>6400</v>
      </c>
    </row>
    <row r="262" spans="1:17" ht="13.5" customHeight="1">
      <c r="A262" s="13" t="s">
        <v>1141</v>
      </c>
      <c r="B262" s="17" t="s">
        <v>1142</v>
      </c>
      <c r="C262" s="49" t="s">
        <v>1143</v>
      </c>
      <c r="D262" t="s">
        <v>1072</v>
      </c>
      <c r="E262" t="s">
        <v>1060</v>
      </c>
      <c r="F262" s="55" t="s">
        <v>1345</v>
      </c>
      <c r="G262" s="55"/>
      <c r="H262" s="9" t="s">
        <v>820</v>
      </c>
      <c r="I262">
        <v>0</v>
      </c>
      <c r="J262">
        <v>0</v>
      </c>
      <c r="K262" s="34">
        <v>0</v>
      </c>
      <c r="L262">
        <f>+Tabla32391110[[#This Row],[BALANCE INICIAL]]+Tabla32391110[[#This Row],[ENTRADAS]]-Tabla32391110[[#This Row],[SALIDAS]]</f>
        <v>0</v>
      </c>
      <c r="M262" s="2">
        <v>140</v>
      </c>
      <c r="N262" s="2">
        <f>+Tabla32391110[[#This Row],[BALANCE INICIAL]]*Tabla32391110[[#This Row],[PRECIO]]</f>
        <v>0</v>
      </c>
      <c r="O262" s="2">
        <f>+Tabla32391110[[#This Row],[ENTRADAS]]*Tabla32391110[[#This Row],[PRECIO]]</f>
        <v>0</v>
      </c>
      <c r="P262" s="2">
        <f>+Tabla32391110[[#This Row],[SALIDAS]]*Tabla32391110[[#This Row],[PRECIO]]</f>
        <v>0</v>
      </c>
      <c r="Q262" s="2">
        <f>+Tabla32391110[[#This Row],[BALANCE INICIAL2]]+Tabla32391110[[#This Row],[ENTRADAS3]]-Tabla32391110[[#This Row],[SALIDAS4]]</f>
        <v>0</v>
      </c>
    </row>
    <row r="263" spans="1:17" ht="15.75" customHeight="1">
      <c r="A263" s="13" t="s">
        <v>33</v>
      </c>
      <c r="B263" s="17" t="s">
        <v>879</v>
      </c>
      <c r="C263" s="50" t="s">
        <v>106</v>
      </c>
      <c r="D263" t="s">
        <v>1070</v>
      </c>
      <c r="E263" t="s">
        <v>1060</v>
      </c>
      <c r="F263" s="55" t="s">
        <v>1345</v>
      </c>
      <c r="G263" s="55"/>
      <c r="H263" s="9" t="s">
        <v>825</v>
      </c>
      <c r="I263">
        <v>0</v>
      </c>
      <c r="J263">
        <v>0</v>
      </c>
      <c r="K263" s="34">
        <v>0</v>
      </c>
      <c r="L263">
        <f>+Tabla32391110[[#This Row],[BALANCE INICIAL]]+Tabla32391110[[#This Row],[ENTRADAS]]-Tabla32391110[[#This Row],[SALIDAS]]</f>
        <v>0</v>
      </c>
      <c r="M263" s="2">
        <v>350</v>
      </c>
      <c r="N263" s="2">
        <f>+Tabla32391110[[#This Row],[BALANCE INICIAL]]*Tabla32391110[[#This Row],[PRECIO]]</f>
        <v>0</v>
      </c>
      <c r="O263" s="2">
        <f>+Tabla32391110[[#This Row],[ENTRADAS]]*Tabla32391110[[#This Row],[PRECIO]]</f>
        <v>0</v>
      </c>
      <c r="P263" s="2">
        <f>+Tabla32391110[[#This Row],[SALIDAS]]*Tabla32391110[[#This Row],[PRECIO]]</f>
        <v>0</v>
      </c>
      <c r="Q263" s="2">
        <f>+Tabla32391110[[#This Row],[BALANCE INICIAL2]]+Tabla32391110[[#This Row],[ENTRADAS3]]-Tabla32391110[[#This Row],[SALIDAS4]]</f>
        <v>0</v>
      </c>
    </row>
    <row r="264" spans="1:17" ht="14.25" customHeight="1">
      <c r="A264" s="13" t="s">
        <v>33</v>
      </c>
      <c r="B264" s="17" t="s">
        <v>879</v>
      </c>
      <c r="C264" s="50" t="s">
        <v>106</v>
      </c>
      <c r="D264" t="s">
        <v>1280</v>
      </c>
      <c r="F264" s="55" t="s">
        <v>1345</v>
      </c>
      <c r="G264" s="55"/>
      <c r="H264" s="9" t="s">
        <v>825</v>
      </c>
      <c r="I264">
        <v>1</v>
      </c>
      <c r="J264">
        <v>0</v>
      </c>
      <c r="K264" s="34">
        <v>0</v>
      </c>
      <c r="L264">
        <f>+Tabla32391110[[#This Row],[BALANCE INICIAL]]+Tabla32391110[[#This Row],[ENTRADAS]]-Tabla32391110[[#This Row],[SALIDAS]]</f>
        <v>1</v>
      </c>
      <c r="M264" s="2">
        <v>270</v>
      </c>
      <c r="N264" s="2">
        <f>+Tabla32391110[[#This Row],[BALANCE INICIAL]]*Tabla32391110[[#This Row],[PRECIO]]</f>
        <v>270</v>
      </c>
      <c r="O264" s="2">
        <f>+Tabla32391110[[#This Row],[ENTRADAS]]*Tabla32391110[[#This Row],[PRECIO]]</f>
        <v>0</v>
      </c>
      <c r="P264" s="2">
        <f>+Tabla32391110[[#This Row],[SALIDAS]]*Tabla32391110[[#This Row],[PRECIO]]</f>
        <v>0</v>
      </c>
      <c r="Q264" s="2">
        <f>+Tabla32391110[[#This Row],[BALANCE INICIAL2]]+Tabla32391110[[#This Row],[ENTRADAS3]]-Tabla32391110[[#This Row],[SALIDAS4]]</f>
        <v>270</v>
      </c>
    </row>
    <row r="265" spans="1:17" ht="15.75" customHeight="1">
      <c r="A265" s="13" t="s">
        <v>33</v>
      </c>
      <c r="B265" s="17" t="s">
        <v>879</v>
      </c>
      <c r="C265" s="50" t="s">
        <v>106</v>
      </c>
      <c r="D265" t="s">
        <v>691</v>
      </c>
      <c r="F265" s="55" t="s">
        <v>1345</v>
      </c>
      <c r="G265" s="55"/>
      <c r="H265" s="9" t="s">
        <v>825</v>
      </c>
      <c r="I265">
        <v>196</v>
      </c>
      <c r="J265">
        <v>0</v>
      </c>
      <c r="K265" s="34">
        <v>0</v>
      </c>
      <c r="L265">
        <f>+Tabla32391110[[#This Row],[BALANCE INICIAL]]+Tabla32391110[[#This Row],[ENTRADAS]]-Tabla32391110[[#This Row],[SALIDAS]]</f>
        <v>196</v>
      </c>
      <c r="M265" s="2">
        <v>275</v>
      </c>
      <c r="N265" s="2">
        <f>+Tabla32391110[[#This Row],[BALANCE INICIAL]]*Tabla32391110[[#This Row],[PRECIO]]</f>
        <v>53900</v>
      </c>
      <c r="O265" s="2">
        <f>+Tabla32391110[[#This Row],[ENTRADAS]]*Tabla32391110[[#This Row],[PRECIO]]</f>
        <v>0</v>
      </c>
      <c r="P265" s="2">
        <f>+Tabla32391110[[#This Row],[SALIDAS]]*Tabla32391110[[#This Row],[PRECIO]]</f>
        <v>0</v>
      </c>
      <c r="Q265" s="2">
        <f>+Tabla32391110[[#This Row],[BALANCE INICIAL2]]+Tabla32391110[[#This Row],[ENTRADAS3]]-Tabla32391110[[#This Row],[SALIDAS4]]</f>
        <v>53900</v>
      </c>
    </row>
    <row r="266" spans="1:17" ht="15.75" customHeight="1">
      <c r="A266" s="13" t="s">
        <v>33</v>
      </c>
      <c r="B266" s="17" t="s">
        <v>879</v>
      </c>
      <c r="C266" s="50" t="s">
        <v>106</v>
      </c>
      <c r="D266" t="s">
        <v>692</v>
      </c>
      <c r="F266" s="55" t="s">
        <v>1345</v>
      </c>
      <c r="G266" s="55"/>
      <c r="H266" s="9" t="s">
        <v>820</v>
      </c>
      <c r="I266">
        <v>1</v>
      </c>
      <c r="J266">
        <v>0</v>
      </c>
      <c r="K266" s="34">
        <v>0</v>
      </c>
      <c r="L266">
        <f>+Tabla32391110[[#This Row],[BALANCE INICIAL]]+Tabla32391110[[#This Row],[ENTRADAS]]-Tabla32391110[[#This Row],[SALIDAS]]</f>
        <v>1</v>
      </c>
      <c r="M266" s="2">
        <v>1850</v>
      </c>
      <c r="N266" s="2">
        <f>+Tabla32391110[[#This Row],[BALANCE INICIAL]]*Tabla32391110[[#This Row],[PRECIO]]</f>
        <v>1850</v>
      </c>
      <c r="O266" s="2">
        <f>+Tabla32391110[[#This Row],[ENTRADAS]]*Tabla32391110[[#This Row],[PRECIO]]</f>
        <v>0</v>
      </c>
      <c r="P266" s="2">
        <f>+Tabla32391110[[#This Row],[SALIDAS]]*Tabla32391110[[#This Row],[PRECIO]]</f>
        <v>0</v>
      </c>
      <c r="Q266" s="2">
        <f>+Tabla32391110[[#This Row],[BALANCE INICIAL2]]+Tabla32391110[[#This Row],[ENTRADAS3]]-Tabla32391110[[#This Row],[SALIDAS4]]</f>
        <v>1850</v>
      </c>
    </row>
    <row r="267" spans="1:17" ht="16.5" customHeight="1">
      <c r="A267" s="13" t="s">
        <v>33</v>
      </c>
      <c r="B267" s="17" t="s">
        <v>879</v>
      </c>
      <c r="C267" s="50" t="s">
        <v>106</v>
      </c>
      <c r="D267" t="s">
        <v>693</v>
      </c>
      <c r="F267" s="55" t="s">
        <v>1345</v>
      </c>
      <c r="G267" s="55"/>
      <c r="H267" s="9" t="s">
        <v>820</v>
      </c>
      <c r="I267">
        <v>8</v>
      </c>
      <c r="J267">
        <v>0</v>
      </c>
      <c r="K267" s="34">
        <v>0</v>
      </c>
      <c r="L267">
        <f>+Tabla32391110[[#This Row],[BALANCE INICIAL]]+Tabla32391110[[#This Row],[ENTRADAS]]-Tabla32391110[[#This Row],[SALIDAS]]</f>
        <v>8</v>
      </c>
      <c r="M267" s="2">
        <v>900</v>
      </c>
      <c r="N267" s="2">
        <f>+Tabla32391110[[#This Row],[BALANCE INICIAL]]*Tabla32391110[[#This Row],[PRECIO]]</f>
        <v>7200</v>
      </c>
      <c r="O267" s="2">
        <f>+Tabla32391110[[#This Row],[ENTRADAS]]*Tabla32391110[[#This Row],[PRECIO]]</f>
        <v>0</v>
      </c>
      <c r="P267" s="2">
        <f>+Tabla32391110[[#This Row],[SALIDAS]]*Tabla32391110[[#This Row],[PRECIO]]</f>
        <v>0</v>
      </c>
      <c r="Q267" s="2">
        <f>+Tabla32391110[[#This Row],[BALANCE INICIAL2]]+Tabla32391110[[#This Row],[ENTRADAS3]]-Tabla32391110[[#This Row],[SALIDAS4]]</f>
        <v>7200</v>
      </c>
    </row>
    <row r="268" spans="1:17" ht="16.5" customHeight="1">
      <c r="A268" s="13" t="s">
        <v>33</v>
      </c>
      <c r="B268" s="17" t="s">
        <v>879</v>
      </c>
      <c r="C268" s="50" t="s">
        <v>106</v>
      </c>
      <c r="D268" t="s">
        <v>1084</v>
      </c>
      <c r="F268" s="55" t="s">
        <v>1345</v>
      </c>
      <c r="G268" s="55"/>
      <c r="H268" s="9" t="s">
        <v>825</v>
      </c>
      <c r="I268">
        <v>32</v>
      </c>
      <c r="J268">
        <v>0</v>
      </c>
      <c r="K268" s="34">
        <v>24</v>
      </c>
      <c r="L268">
        <f>+Tabla32391110[[#This Row],[BALANCE INICIAL]]+Tabla32391110[[#This Row],[ENTRADAS]]-Tabla32391110[[#This Row],[SALIDAS]]</f>
        <v>8</v>
      </c>
      <c r="M268" s="2">
        <v>74</v>
      </c>
      <c r="N268" s="2">
        <f>+Tabla32391110[[#This Row],[BALANCE INICIAL]]*Tabla32391110[[#This Row],[PRECIO]]</f>
        <v>2368</v>
      </c>
      <c r="O268" s="2">
        <f>+Tabla32391110[[#This Row],[ENTRADAS]]*Tabla32391110[[#This Row],[PRECIO]]</f>
        <v>0</v>
      </c>
      <c r="P268" s="2">
        <f>+Tabla32391110[[#This Row],[SALIDAS]]*Tabla32391110[[#This Row],[PRECIO]]</f>
        <v>1776</v>
      </c>
      <c r="Q268" s="2">
        <f>+Tabla32391110[[#This Row],[BALANCE INICIAL2]]+Tabla32391110[[#This Row],[ENTRADAS3]]-Tabla32391110[[#This Row],[SALIDAS4]]</f>
        <v>592</v>
      </c>
    </row>
    <row r="269" spans="1:17">
      <c r="A269" s="13" t="s">
        <v>33</v>
      </c>
      <c r="B269" s="17" t="s">
        <v>879</v>
      </c>
      <c r="C269" s="50" t="s">
        <v>106</v>
      </c>
      <c r="D269" t="s">
        <v>694</v>
      </c>
      <c r="F269" s="55" t="s">
        <v>1345</v>
      </c>
      <c r="G269" s="55"/>
      <c r="H269" s="9" t="s">
        <v>820</v>
      </c>
      <c r="I269">
        <v>2</v>
      </c>
      <c r="J269">
        <v>0</v>
      </c>
      <c r="K269" s="34">
        <v>0</v>
      </c>
      <c r="L269">
        <f>+Tabla32391110[[#This Row],[BALANCE INICIAL]]+Tabla32391110[[#This Row],[ENTRADAS]]-Tabla32391110[[#This Row],[SALIDAS]]</f>
        <v>2</v>
      </c>
      <c r="M269" s="2">
        <v>290</v>
      </c>
      <c r="N269" s="2">
        <f>+Tabla32391110[[#This Row],[BALANCE INICIAL]]*Tabla32391110[[#This Row],[PRECIO]]</f>
        <v>580</v>
      </c>
      <c r="O269" s="2">
        <f>+Tabla32391110[[#This Row],[ENTRADAS]]*Tabla32391110[[#This Row],[PRECIO]]</f>
        <v>0</v>
      </c>
      <c r="P269" s="2">
        <f>+Tabla32391110[[#This Row],[SALIDAS]]*Tabla32391110[[#This Row],[PRECIO]]</f>
        <v>0</v>
      </c>
      <c r="Q269" s="2">
        <f>+Tabla32391110[[#This Row],[BALANCE INICIAL2]]+Tabla32391110[[#This Row],[ENTRADAS3]]-Tabla32391110[[#This Row],[SALIDAS4]]</f>
        <v>580</v>
      </c>
    </row>
    <row r="270" spans="1:17">
      <c r="A270" s="9" t="s">
        <v>59</v>
      </c>
      <c r="B270" s="17" t="s">
        <v>880</v>
      </c>
      <c r="C270" s="50" t="s">
        <v>107</v>
      </c>
      <c r="D270" t="s">
        <v>696</v>
      </c>
      <c r="F270" s="55" t="s">
        <v>1345</v>
      </c>
      <c r="G270" s="55"/>
      <c r="H270" s="9" t="s">
        <v>820</v>
      </c>
      <c r="I270">
        <v>1</v>
      </c>
      <c r="J270">
        <v>0</v>
      </c>
      <c r="K270" s="34">
        <v>0</v>
      </c>
      <c r="L270">
        <f>+Tabla32391110[[#This Row],[BALANCE INICIAL]]+Tabla32391110[[#This Row],[ENTRADAS]]-Tabla32391110[[#This Row],[SALIDAS]]</f>
        <v>1</v>
      </c>
      <c r="M270" s="2">
        <v>395</v>
      </c>
      <c r="N270" s="2">
        <f>+Tabla32391110[[#This Row],[BALANCE INICIAL]]*Tabla32391110[[#This Row],[PRECIO]]</f>
        <v>395</v>
      </c>
      <c r="O270" s="2">
        <f>+Tabla32391110[[#This Row],[ENTRADAS]]*Tabla32391110[[#This Row],[PRECIO]]</f>
        <v>0</v>
      </c>
      <c r="P270" s="2">
        <f>+Tabla32391110[[#This Row],[SALIDAS]]*Tabla32391110[[#This Row],[PRECIO]]</f>
        <v>0</v>
      </c>
      <c r="Q270" s="2">
        <f>+Tabla32391110[[#This Row],[BALANCE INICIAL2]]+Tabla32391110[[#This Row],[ENTRADAS3]]-Tabla32391110[[#This Row],[SALIDAS4]]</f>
        <v>395</v>
      </c>
    </row>
    <row r="271" spans="1:17">
      <c r="A271" s="9" t="s">
        <v>31</v>
      </c>
      <c r="B271" s="47" t="s">
        <v>897</v>
      </c>
      <c r="C271" s="50" t="s">
        <v>69</v>
      </c>
      <c r="D271" t="s">
        <v>1138</v>
      </c>
      <c r="F271" s="55" t="s">
        <v>1345</v>
      </c>
      <c r="G271" s="55"/>
      <c r="H271" s="9" t="s">
        <v>1276</v>
      </c>
      <c r="I271">
        <v>5</v>
      </c>
      <c r="J271">
        <v>0</v>
      </c>
      <c r="K271" s="34">
        <v>0</v>
      </c>
      <c r="L271">
        <f>+Tabla32391110[[#This Row],[BALANCE INICIAL]]+Tabla32391110[[#This Row],[ENTRADAS]]-Tabla32391110[[#This Row],[SALIDAS]]</f>
        <v>5</v>
      </c>
      <c r="M271" s="2">
        <v>810</v>
      </c>
      <c r="N271" s="2">
        <f>+Tabla32391110[[#This Row],[BALANCE INICIAL]]*Tabla32391110[[#This Row],[PRECIO]]</f>
        <v>4050</v>
      </c>
      <c r="O271" s="2">
        <f>+Tabla32391110[[#This Row],[ENTRADAS]]*Tabla32391110[[#This Row],[PRECIO]]</f>
        <v>0</v>
      </c>
      <c r="P271" s="2">
        <f>+Tabla32391110[[#This Row],[SALIDAS]]*Tabla32391110[[#This Row],[PRECIO]]</f>
        <v>0</v>
      </c>
      <c r="Q271" s="2">
        <f>+Tabla32391110[[#This Row],[BALANCE INICIAL2]]+Tabla32391110[[#This Row],[ENTRADAS3]]-Tabla32391110[[#This Row],[SALIDAS4]]</f>
        <v>4050</v>
      </c>
    </row>
    <row r="272" spans="1:17">
      <c r="A272" s="35" t="s">
        <v>27</v>
      </c>
      <c r="B272" s="17" t="s">
        <v>889</v>
      </c>
      <c r="C272" s="51" t="s">
        <v>1139</v>
      </c>
      <c r="D272" t="s">
        <v>1273</v>
      </c>
      <c r="F272" s="55" t="s">
        <v>1345</v>
      </c>
      <c r="G272" s="55"/>
      <c r="H272" s="9" t="s">
        <v>820</v>
      </c>
      <c r="I272">
        <v>0</v>
      </c>
      <c r="J272">
        <v>0</v>
      </c>
      <c r="K272" s="34">
        <v>0</v>
      </c>
      <c r="L272">
        <f>+Tabla32391110[[#This Row],[BALANCE INICIAL]]+Tabla32391110[[#This Row],[ENTRADAS]]-Tabla32391110[[#This Row],[SALIDAS]]</f>
        <v>0</v>
      </c>
      <c r="M272" s="2">
        <v>5.5</v>
      </c>
      <c r="N272" s="2">
        <f>+Tabla32391110[[#This Row],[BALANCE INICIAL]]*Tabla32391110[[#This Row],[PRECIO]]</f>
        <v>0</v>
      </c>
      <c r="O272" s="2">
        <f>+Tabla32391110[[#This Row],[ENTRADAS]]*Tabla32391110[[#This Row],[PRECIO]]</f>
        <v>0</v>
      </c>
      <c r="P272" s="2">
        <f>+Tabla32391110[[#This Row],[SALIDAS]]*Tabla32391110[[#This Row],[PRECIO]]</f>
        <v>0</v>
      </c>
      <c r="Q272" s="2">
        <f>+Tabla32391110[[#This Row],[BALANCE INICIAL2]]+Tabla32391110[[#This Row],[ENTRADAS3]]-Tabla32391110[[#This Row],[SALIDAS4]]</f>
        <v>0</v>
      </c>
    </row>
    <row r="273" spans="1:17">
      <c r="A273" s="35" t="s">
        <v>27</v>
      </c>
      <c r="B273" s="17" t="s">
        <v>889</v>
      </c>
      <c r="C273" s="51" t="s">
        <v>1139</v>
      </c>
      <c r="D273" t="s">
        <v>1396</v>
      </c>
      <c r="F273" s="55" t="s">
        <v>1345</v>
      </c>
      <c r="G273" s="55"/>
      <c r="H273" s="9" t="s">
        <v>820</v>
      </c>
      <c r="I273">
        <v>1000</v>
      </c>
      <c r="J273">
        <v>0</v>
      </c>
      <c r="K273" s="34">
        <v>0</v>
      </c>
      <c r="L273">
        <f>+Tabla32391110[[#This Row],[BALANCE INICIAL]]+Tabla32391110[[#This Row],[ENTRADAS]]-Tabla32391110[[#This Row],[SALIDAS]]</f>
        <v>1000</v>
      </c>
      <c r="M273" s="2">
        <v>7.28</v>
      </c>
      <c r="N273" s="2">
        <f>+Tabla32391110[[#This Row],[BALANCE INICIAL]]*Tabla32391110[[#This Row],[PRECIO]]</f>
        <v>7280</v>
      </c>
      <c r="O273" s="2">
        <f>+Tabla32391110[[#This Row],[ENTRADAS]]*Tabla32391110[[#This Row],[PRECIO]]</f>
        <v>0</v>
      </c>
      <c r="P273" s="2">
        <f>+Tabla32391110[[#This Row],[SALIDAS]]*Tabla32391110[[#This Row],[PRECIO]]</f>
        <v>0</v>
      </c>
      <c r="Q273" s="2">
        <f>+Tabla32391110[[#This Row],[BALANCE INICIAL2]]+Tabla32391110[[#This Row],[ENTRADAS3]]-Tabla32391110[[#This Row],[SALIDAS4]]</f>
        <v>7280</v>
      </c>
    </row>
    <row r="274" spans="1:17">
      <c r="A274" s="35" t="s">
        <v>27</v>
      </c>
      <c r="B274" s="17" t="s">
        <v>889</v>
      </c>
      <c r="C274" s="51" t="s">
        <v>1139</v>
      </c>
      <c r="D274" t="s">
        <v>1439</v>
      </c>
      <c r="F274" s="55" t="s">
        <v>1345</v>
      </c>
      <c r="G274" s="55"/>
      <c r="H274" s="9" t="s">
        <v>820</v>
      </c>
      <c r="I274">
        <v>0</v>
      </c>
      <c r="J274">
        <v>0</v>
      </c>
      <c r="K274" s="34">
        <v>0</v>
      </c>
      <c r="L274">
        <f>+Tabla32391110[[#This Row],[BALANCE INICIAL]]+Tabla32391110[[#This Row],[ENTRADAS]]-Tabla32391110[[#This Row],[SALIDAS]]</f>
        <v>0</v>
      </c>
      <c r="M274" s="2">
        <v>5.7</v>
      </c>
      <c r="N274" s="2">
        <f>+Tabla32391110[[#This Row],[BALANCE INICIAL]]*Tabla32391110[[#This Row],[PRECIO]]</f>
        <v>0</v>
      </c>
      <c r="O274" s="2">
        <f>+Tabla32391110[[#This Row],[ENTRADAS]]*Tabla32391110[[#This Row],[PRECIO]]</f>
        <v>0</v>
      </c>
      <c r="P274" s="2">
        <f>+Tabla32391110[[#This Row],[SALIDAS]]*Tabla32391110[[#This Row],[PRECIO]]</f>
        <v>0</v>
      </c>
      <c r="Q274" s="2">
        <f>+Tabla32391110[[#This Row],[BALANCE INICIAL2]]+Tabla32391110[[#This Row],[ENTRADAS3]]-Tabla32391110[[#This Row],[SALIDAS4]]</f>
        <v>0</v>
      </c>
    </row>
    <row r="275" spans="1:17">
      <c r="A275" s="35" t="s">
        <v>27</v>
      </c>
      <c r="B275" s="17" t="s">
        <v>889</v>
      </c>
      <c r="C275" s="51" t="s">
        <v>1139</v>
      </c>
      <c r="D275" t="s">
        <v>1450</v>
      </c>
      <c r="F275" s="55" t="s">
        <v>1345</v>
      </c>
      <c r="G275" s="55"/>
      <c r="H275" s="9" t="s">
        <v>820</v>
      </c>
      <c r="I275">
        <v>200</v>
      </c>
      <c r="J275">
        <v>0</v>
      </c>
      <c r="K275" s="34">
        <v>0</v>
      </c>
      <c r="L275">
        <f>+Tabla32391110[[#This Row],[BALANCE INICIAL]]+Tabla32391110[[#This Row],[ENTRADAS]]-Tabla32391110[[#This Row],[SALIDAS]]</f>
        <v>200</v>
      </c>
      <c r="M275" s="2">
        <v>40</v>
      </c>
      <c r="N275" s="2">
        <f>+Tabla32391110[[#This Row],[BALANCE INICIAL]]*Tabla32391110[[#This Row],[PRECIO]]</f>
        <v>8000</v>
      </c>
      <c r="O275" s="2">
        <f>+Tabla32391110[[#This Row],[ENTRADAS]]*Tabla32391110[[#This Row],[PRECIO]]</f>
        <v>0</v>
      </c>
      <c r="P275" s="2">
        <f>+Tabla32391110[[#This Row],[SALIDAS]]*Tabla32391110[[#This Row],[PRECIO]]</f>
        <v>0</v>
      </c>
      <c r="Q275" s="2">
        <f>+Tabla32391110[[#This Row],[BALANCE INICIAL2]]+Tabla32391110[[#This Row],[ENTRADAS3]]-Tabla32391110[[#This Row],[SALIDAS4]]</f>
        <v>8000</v>
      </c>
    </row>
    <row r="276" spans="1:17">
      <c r="A276" s="13" t="s">
        <v>27</v>
      </c>
      <c r="B276" s="53" t="s">
        <v>889</v>
      </c>
      <c r="C276" s="51" t="s">
        <v>1139</v>
      </c>
      <c r="D276" t="s">
        <v>1442</v>
      </c>
      <c r="F276" s="55" t="s">
        <v>1345</v>
      </c>
      <c r="G276" s="55"/>
      <c r="H276" s="9" t="s">
        <v>820</v>
      </c>
      <c r="I276">
        <v>3</v>
      </c>
      <c r="J276">
        <v>0</v>
      </c>
      <c r="K276" s="34">
        <v>0</v>
      </c>
      <c r="L276">
        <f>+Tabla32391110[[#This Row],[BALANCE INICIAL]]+Tabla32391110[[#This Row],[ENTRADAS]]-Tabla32391110[[#This Row],[SALIDAS]]</f>
        <v>3</v>
      </c>
      <c r="M276" s="2">
        <v>87</v>
      </c>
      <c r="N276" s="2">
        <f>+Tabla32391110[[#This Row],[BALANCE INICIAL]]*Tabla32391110[[#This Row],[PRECIO]]</f>
        <v>261</v>
      </c>
      <c r="O276" s="2">
        <f>+Tabla32391110[[#This Row],[ENTRADAS]]*Tabla32391110[[#This Row],[PRECIO]]</f>
        <v>0</v>
      </c>
      <c r="P276" s="2">
        <f>+Tabla32391110[[#This Row],[SALIDAS]]*Tabla32391110[[#This Row],[PRECIO]]</f>
        <v>0</v>
      </c>
      <c r="Q276" s="2">
        <f>+Tabla32391110[[#This Row],[BALANCE INICIAL2]]+Tabla32391110[[#This Row],[ENTRADAS3]]-Tabla32391110[[#This Row],[SALIDAS4]]</f>
        <v>261</v>
      </c>
    </row>
    <row r="277" spans="1:17">
      <c r="A277" s="9" t="s">
        <v>1381</v>
      </c>
      <c r="B277" s="47" t="s">
        <v>1382</v>
      </c>
      <c r="C277" s="50" t="s">
        <v>1383</v>
      </c>
      <c r="D277" t="s">
        <v>1776</v>
      </c>
      <c r="E277" t="s">
        <v>1641</v>
      </c>
      <c r="F277" s="55">
        <v>45546</v>
      </c>
      <c r="G277" s="62" t="s">
        <v>1643</v>
      </c>
      <c r="H277" s="9" t="s">
        <v>820</v>
      </c>
      <c r="I277">
        <v>0</v>
      </c>
      <c r="J277">
        <v>50</v>
      </c>
      <c r="K277" s="34">
        <v>0</v>
      </c>
      <c r="L277">
        <f>+Tabla32391110[[#This Row],[BALANCE INICIAL]]+Tabla32391110[[#This Row],[ENTRADAS]]-Tabla32391110[[#This Row],[SALIDAS]]</f>
        <v>50</v>
      </c>
      <c r="M277" s="2">
        <v>775</v>
      </c>
      <c r="N277" s="2">
        <f>+Tabla32391110[[#This Row],[BALANCE INICIAL]]*Tabla32391110[[#This Row],[PRECIO]]</f>
        <v>0</v>
      </c>
      <c r="O277" s="2">
        <f>+Tabla32391110[[#This Row],[ENTRADAS]]*Tabla32391110[[#This Row],[PRECIO]]</f>
        <v>38750</v>
      </c>
      <c r="P277" s="2">
        <f>+Tabla32391110[[#This Row],[SALIDAS]]*Tabla32391110[[#This Row],[PRECIO]]</f>
        <v>0</v>
      </c>
      <c r="Q277" s="2">
        <f>+Tabla32391110[[#This Row],[BALANCE INICIAL2]]+Tabla32391110[[#This Row],[ENTRADAS3]]-Tabla32391110[[#This Row],[SALIDAS4]]</f>
        <v>38750</v>
      </c>
    </row>
    <row r="278" spans="1:17" ht="15" customHeight="1">
      <c r="A278" s="39" t="s">
        <v>28</v>
      </c>
      <c r="B278" s="40" t="s">
        <v>884</v>
      </c>
      <c r="C278" s="52" t="s">
        <v>74</v>
      </c>
      <c r="D278" t="s">
        <v>1274</v>
      </c>
      <c r="F278" s="55" t="s">
        <v>1345</v>
      </c>
      <c r="G278" s="55"/>
      <c r="H278" s="9" t="s">
        <v>820</v>
      </c>
      <c r="I278">
        <v>3</v>
      </c>
      <c r="J278">
        <v>0</v>
      </c>
      <c r="K278" s="34">
        <v>1</v>
      </c>
      <c r="L278">
        <f>+Tabla32391110[[#This Row],[BALANCE INICIAL]]+Tabla32391110[[#This Row],[ENTRADAS]]-Tabla32391110[[#This Row],[SALIDAS]]</f>
        <v>2</v>
      </c>
      <c r="M278" s="2">
        <v>83.19</v>
      </c>
      <c r="N278" s="2">
        <f>+Tabla32391110[[#This Row],[BALANCE INICIAL]]*Tabla32391110[[#This Row],[PRECIO]]</f>
        <v>249.57</v>
      </c>
      <c r="O278" s="2">
        <f>+Tabla32391110[[#This Row],[ENTRADAS]]*Tabla32391110[[#This Row],[PRECIO]]</f>
        <v>0</v>
      </c>
      <c r="P278" s="2">
        <f>+Tabla32391110[[#This Row],[SALIDAS]]*Tabla32391110[[#This Row],[PRECIO]]</f>
        <v>83.19</v>
      </c>
      <c r="Q278" s="2">
        <f>+Tabla32391110[[#This Row],[BALANCE INICIAL2]]+Tabla32391110[[#This Row],[ENTRADAS3]]-Tabla32391110[[#This Row],[SALIDAS4]]</f>
        <v>166.38</v>
      </c>
    </row>
    <row r="279" spans="1:17">
      <c r="A279" s="9" t="s">
        <v>34</v>
      </c>
      <c r="B279" s="47" t="s">
        <v>877</v>
      </c>
      <c r="C279" s="50" t="s">
        <v>80</v>
      </c>
      <c r="D279" t="s">
        <v>197</v>
      </c>
      <c r="F279" s="55" t="s">
        <v>1345</v>
      </c>
      <c r="G279" s="55"/>
      <c r="H279" s="9" t="s">
        <v>820</v>
      </c>
      <c r="I279">
        <v>83</v>
      </c>
      <c r="J279">
        <v>0</v>
      </c>
      <c r="K279" s="34">
        <v>0</v>
      </c>
      <c r="L279">
        <f>+Tabla32391110[[#This Row],[BALANCE INICIAL]]+Tabla32391110[[#This Row],[ENTRADAS]]-Tabla32391110[[#This Row],[SALIDAS]]</f>
        <v>83</v>
      </c>
      <c r="M279" s="2">
        <v>170</v>
      </c>
      <c r="N279" s="2">
        <f>+Tabla32391110[[#This Row],[BALANCE INICIAL]]*Tabla32391110[[#This Row],[PRECIO]]</f>
        <v>14110</v>
      </c>
      <c r="O279" s="2">
        <f>+Tabla32391110[[#This Row],[ENTRADAS]]*Tabla32391110[[#This Row],[PRECIO]]</f>
        <v>0</v>
      </c>
      <c r="P279" s="2">
        <f>+Tabla32391110[[#This Row],[SALIDAS]]*Tabla32391110[[#This Row],[PRECIO]]</f>
        <v>0</v>
      </c>
      <c r="Q279" s="2">
        <f>+Tabla32391110[[#This Row],[BALANCE INICIAL2]]+Tabla32391110[[#This Row],[ENTRADAS3]]-Tabla32391110[[#This Row],[SALIDAS4]]</f>
        <v>14110</v>
      </c>
    </row>
    <row r="280" spans="1:17" ht="15" customHeight="1">
      <c r="A280" s="39" t="s">
        <v>28</v>
      </c>
      <c r="B280" s="40" t="s">
        <v>884</v>
      </c>
      <c r="C280" s="52" t="s">
        <v>74</v>
      </c>
      <c r="D280" t="s">
        <v>198</v>
      </c>
      <c r="F280" s="55" t="s">
        <v>1345</v>
      </c>
      <c r="G280" s="55"/>
      <c r="H280" s="9" t="s">
        <v>820</v>
      </c>
      <c r="I280">
        <v>73</v>
      </c>
      <c r="J280">
        <v>0</v>
      </c>
      <c r="K280" s="34">
        <v>0</v>
      </c>
      <c r="L280">
        <f>+Tabla32391110[[#This Row],[BALANCE INICIAL]]+Tabla32391110[[#This Row],[ENTRADAS]]-Tabla32391110[[#This Row],[SALIDAS]]</f>
        <v>73</v>
      </c>
      <c r="M280" s="2">
        <v>189.61</v>
      </c>
      <c r="N280" s="2">
        <f>+Tabla32391110[[#This Row],[BALANCE INICIAL]]*Tabla32391110[[#This Row],[PRECIO]]</f>
        <v>13841.53</v>
      </c>
      <c r="O280" s="2">
        <f>+Tabla32391110[[#This Row],[ENTRADAS]]*Tabla32391110[[#This Row],[PRECIO]]</f>
        <v>0</v>
      </c>
      <c r="P280" s="2">
        <f>+Tabla32391110[[#This Row],[SALIDAS]]*Tabla32391110[[#This Row],[PRECIO]]</f>
        <v>0</v>
      </c>
      <c r="Q280" s="2">
        <f>+Tabla32391110[[#This Row],[BALANCE INICIAL2]]+Tabla32391110[[#This Row],[ENTRADAS3]]-Tabla32391110[[#This Row],[SALIDAS4]]</f>
        <v>13841.53</v>
      </c>
    </row>
    <row r="281" spans="1:17">
      <c r="A281" s="9" t="s">
        <v>34</v>
      </c>
      <c r="B281" s="47" t="s">
        <v>877</v>
      </c>
      <c r="C281" s="50" t="s">
        <v>80</v>
      </c>
      <c r="D281" t="s">
        <v>199</v>
      </c>
      <c r="F281" s="55" t="s">
        <v>1345</v>
      </c>
      <c r="G281" s="55"/>
      <c r="H281" s="9" t="s">
        <v>820</v>
      </c>
      <c r="I281">
        <v>27</v>
      </c>
      <c r="J281">
        <v>0</v>
      </c>
      <c r="K281" s="34">
        <v>0</v>
      </c>
      <c r="L281">
        <f>+Tabla32391110[[#This Row],[BALANCE INICIAL]]+Tabla32391110[[#This Row],[ENTRADAS]]-Tabla32391110[[#This Row],[SALIDAS]]</f>
        <v>27</v>
      </c>
      <c r="M281" s="2">
        <v>850</v>
      </c>
      <c r="N281" s="2">
        <f>+Tabla32391110[[#This Row],[BALANCE INICIAL]]*Tabla32391110[[#This Row],[PRECIO]]</f>
        <v>22950</v>
      </c>
      <c r="O281" s="2">
        <f>+Tabla32391110[[#This Row],[ENTRADAS]]*Tabla32391110[[#This Row],[PRECIO]]</f>
        <v>0</v>
      </c>
      <c r="P281" s="2">
        <f>+Tabla32391110[[#This Row],[SALIDAS]]*Tabla32391110[[#This Row],[PRECIO]]</f>
        <v>0</v>
      </c>
      <c r="Q281" s="2">
        <f>+Tabla32391110[[#This Row],[BALANCE INICIAL2]]+Tabla32391110[[#This Row],[ENTRADAS3]]-Tabla32391110[[#This Row],[SALIDAS4]]</f>
        <v>22950</v>
      </c>
    </row>
    <row r="282" spans="1:17">
      <c r="A282" s="39" t="s">
        <v>28</v>
      </c>
      <c r="B282" s="40" t="s">
        <v>884</v>
      </c>
      <c r="C282" s="52" t="s">
        <v>74</v>
      </c>
      <c r="D282" t="s">
        <v>1440</v>
      </c>
      <c r="F282" s="55" t="s">
        <v>1345</v>
      </c>
      <c r="G282" s="55"/>
      <c r="H282" s="9" t="s">
        <v>820</v>
      </c>
      <c r="I282">
        <v>13</v>
      </c>
      <c r="J282">
        <v>0</v>
      </c>
      <c r="K282" s="34">
        <v>1</v>
      </c>
      <c r="L282">
        <f>+Tabla32391110[[#This Row],[BALANCE INICIAL]]+Tabla32391110[[#This Row],[ENTRADAS]]-Tabla32391110[[#This Row],[SALIDAS]]</f>
        <v>12</v>
      </c>
      <c r="M282" s="2">
        <v>76.599999999999994</v>
      </c>
      <c r="N282" s="2">
        <f>+Tabla32391110[[#This Row],[BALANCE INICIAL]]*Tabla32391110[[#This Row],[PRECIO]]</f>
        <v>995.8</v>
      </c>
      <c r="O282" s="2">
        <f>+Tabla32391110[[#This Row],[ENTRADAS]]*Tabla32391110[[#This Row],[PRECIO]]</f>
        <v>0</v>
      </c>
      <c r="P282" s="2">
        <f>+Tabla32391110[[#This Row],[SALIDAS]]*Tabla32391110[[#This Row],[PRECIO]]</f>
        <v>76.599999999999994</v>
      </c>
      <c r="Q282" s="2">
        <f>+Tabla32391110[[#This Row],[BALANCE INICIAL2]]+Tabla32391110[[#This Row],[ENTRADAS3]]-Tabla32391110[[#This Row],[SALIDAS4]]</f>
        <v>919.19999999999993</v>
      </c>
    </row>
    <row r="283" spans="1:17">
      <c r="A283" s="39" t="s">
        <v>28</v>
      </c>
      <c r="B283" s="40" t="s">
        <v>884</v>
      </c>
      <c r="C283" s="52" t="s">
        <v>74</v>
      </c>
      <c r="D283" t="s">
        <v>1441</v>
      </c>
      <c r="F283" s="55" t="s">
        <v>1345</v>
      </c>
      <c r="G283" s="55"/>
      <c r="H283" s="9" t="s">
        <v>820</v>
      </c>
      <c r="I283">
        <v>20</v>
      </c>
      <c r="J283">
        <v>0</v>
      </c>
      <c r="K283" s="34">
        <v>0</v>
      </c>
      <c r="L283">
        <f>+Tabla32391110[[#This Row],[BALANCE INICIAL]]+Tabla32391110[[#This Row],[ENTRADAS]]-Tabla32391110[[#This Row],[SALIDAS]]</f>
        <v>20</v>
      </c>
      <c r="M283" s="2">
        <v>22.89</v>
      </c>
      <c r="N283" s="2">
        <f>+Tabla32391110[[#This Row],[BALANCE INICIAL]]*Tabla32391110[[#This Row],[PRECIO]]</f>
        <v>457.8</v>
      </c>
      <c r="O283" s="2">
        <f>+Tabla32391110[[#This Row],[ENTRADAS]]*Tabla32391110[[#This Row],[PRECIO]]</f>
        <v>0</v>
      </c>
      <c r="P283" s="2">
        <f>+Tabla32391110[[#This Row],[SALIDAS]]*Tabla32391110[[#This Row],[PRECIO]]</f>
        <v>0</v>
      </c>
      <c r="Q283" s="2">
        <f>+Tabla32391110[[#This Row],[BALANCE INICIAL2]]+Tabla32391110[[#This Row],[ENTRADAS3]]-Tabla32391110[[#This Row],[SALIDAS4]]</f>
        <v>457.8</v>
      </c>
    </row>
    <row r="284" spans="1:17">
      <c r="A284" s="9" t="s">
        <v>24</v>
      </c>
      <c r="B284" s="17" t="s">
        <v>875</v>
      </c>
      <c r="C284" s="50" t="s">
        <v>64</v>
      </c>
      <c r="D284" t="s">
        <v>1275</v>
      </c>
      <c r="F284" s="55" t="s">
        <v>1345</v>
      </c>
      <c r="G284" s="55"/>
      <c r="H284" s="9" t="s">
        <v>866</v>
      </c>
      <c r="I284">
        <v>8</v>
      </c>
      <c r="J284">
        <v>0</v>
      </c>
      <c r="K284" s="34">
        <v>0</v>
      </c>
      <c r="L284">
        <f>+Tabla32391110[[#This Row],[BALANCE INICIAL]]+Tabla32391110[[#This Row],[ENTRADAS]]-Tabla32391110[[#This Row],[SALIDAS]]</f>
        <v>8</v>
      </c>
      <c r="M284" s="2">
        <v>553.22</v>
      </c>
      <c r="N284" s="2">
        <f>+Tabla32391110[[#This Row],[BALANCE INICIAL]]*Tabla32391110[[#This Row],[PRECIO]]</f>
        <v>4425.76</v>
      </c>
      <c r="O284" s="2">
        <f>+Tabla32391110[[#This Row],[ENTRADAS]]*Tabla32391110[[#This Row],[PRECIO]]</f>
        <v>0</v>
      </c>
      <c r="P284" s="2">
        <f>+Tabla32391110[[#This Row],[SALIDAS]]*Tabla32391110[[#This Row],[PRECIO]]</f>
        <v>0</v>
      </c>
      <c r="Q284" s="2">
        <f>+Tabla32391110[[#This Row],[BALANCE INICIAL2]]+Tabla32391110[[#This Row],[ENTRADAS3]]-Tabla32391110[[#This Row],[SALIDAS4]]</f>
        <v>4425.76</v>
      </c>
    </row>
    <row r="285" spans="1:17">
      <c r="A285" s="9" t="s">
        <v>29</v>
      </c>
      <c r="B285" s="47" t="s">
        <v>878</v>
      </c>
      <c r="C285" s="50" t="s">
        <v>102</v>
      </c>
      <c r="D285" t="s">
        <v>555</v>
      </c>
      <c r="F285" s="55" t="s">
        <v>1345</v>
      </c>
      <c r="G285" s="55"/>
      <c r="H285" s="9" t="s">
        <v>865</v>
      </c>
      <c r="I285">
        <v>0</v>
      </c>
      <c r="J285">
        <v>0</v>
      </c>
      <c r="K285" s="34">
        <v>0</v>
      </c>
      <c r="L285">
        <f>+Tabla32391110[[#This Row],[BALANCE INICIAL]]+Tabla32391110[[#This Row],[ENTRADAS]]-Tabla32391110[[#This Row],[SALIDAS]]</f>
        <v>0</v>
      </c>
      <c r="M285" s="2">
        <v>790.77</v>
      </c>
      <c r="N285" s="2">
        <f>+Tabla32391110[[#This Row],[BALANCE INICIAL]]*Tabla32391110[[#This Row],[PRECIO]]</f>
        <v>0</v>
      </c>
      <c r="O285" s="2">
        <f>+Tabla32391110[[#This Row],[ENTRADAS]]*Tabla32391110[[#This Row],[PRECIO]]</f>
        <v>0</v>
      </c>
      <c r="P285" s="2">
        <f>+Tabla32391110[[#This Row],[SALIDAS]]*Tabla32391110[[#This Row],[PRECIO]]</f>
        <v>0</v>
      </c>
      <c r="Q285" s="2">
        <f>+Tabla32391110[[#This Row],[BALANCE INICIAL2]]+Tabla32391110[[#This Row],[ENTRADAS3]]-Tabla32391110[[#This Row],[SALIDAS4]]</f>
        <v>0</v>
      </c>
    </row>
    <row r="286" spans="1:17">
      <c r="A286" s="9" t="s">
        <v>31</v>
      </c>
      <c r="B286" s="47" t="s">
        <v>897</v>
      </c>
      <c r="C286" s="50" t="s">
        <v>69</v>
      </c>
      <c r="D286" t="s">
        <v>1018</v>
      </c>
      <c r="E286" t="s">
        <v>1020</v>
      </c>
      <c r="F286" s="55" t="s">
        <v>1345</v>
      </c>
      <c r="G286" s="55"/>
      <c r="H286" s="9" t="s">
        <v>820</v>
      </c>
      <c r="I286">
        <v>96</v>
      </c>
      <c r="J286">
        <v>0</v>
      </c>
      <c r="K286" s="34">
        <v>0</v>
      </c>
      <c r="L286">
        <f>+Tabla32391110[[#This Row],[BALANCE INICIAL]]+Tabla32391110[[#This Row],[ENTRADAS]]-Tabla32391110[[#This Row],[SALIDAS]]</f>
        <v>96</v>
      </c>
      <c r="M286" s="2">
        <v>110</v>
      </c>
      <c r="N286" s="2">
        <f>+Tabla32391110[[#This Row],[BALANCE INICIAL]]*Tabla32391110[[#This Row],[PRECIO]]</f>
        <v>10560</v>
      </c>
      <c r="O286" s="2">
        <f>+Tabla32391110[[#This Row],[ENTRADAS]]*Tabla32391110[[#This Row],[PRECIO]]</f>
        <v>0</v>
      </c>
      <c r="P286" s="2">
        <f>+Tabla32391110[[#This Row],[SALIDAS]]*Tabla32391110[[#This Row],[PRECIO]]</f>
        <v>0</v>
      </c>
      <c r="Q286" s="2">
        <f>+Tabla32391110[[#This Row],[BALANCE INICIAL2]]+Tabla32391110[[#This Row],[ENTRADAS3]]-Tabla32391110[[#This Row],[SALIDAS4]]</f>
        <v>10560</v>
      </c>
    </row>
    <row r="287" spans="1:17">
      <c r="A287" s="9" t="s">
        <v>31</v>
      </c>
      <c r="B287" s="47" t="s">
        <v>897</v>
      </c>
      <c r="C287" s="50" t="s">
        <v>69</v>
      </c>
      <c r="D287" t="s">
        <v>202</v>
      </c>
      <c r="F287" s="55" t="s">
        <v>1345</v>
      </c>
      <c r="G287" s="55"/>
      <c r="H287" s="9" t="s">
        <v>820</v>
      </c>
      <c r="I287">
        <v>38</v>
      </c>
      <c r="J287">
        <v>0</v>
      </c>
      <c r="K287" s="34">
        <v>5</v>
      </c>
      <c r="L287">
        <f>+Tabla32391110[[#This Row],[BALANCE INICIAL]]+Tabla32391110[[#This Row],[ENTRADAS]]-Tabla32391110[[#This Row],[SALIDAS]]</f>
        <v>33</v>
      </c>
      <c r="M287" s="2">
        <v>129.80000000000001</v>
      </c>
      <c r="N287" s="2">
        <f>+Tabla32391110[[#This Row],[BALANCE INICIAL]]*Tabla32391110[[#This Row],[PRECIO]]</f>
        <v>4932.4000000000005</v>
      </c>
      <c r="O287" s="2">
        <f>+Tabla32391110[[#This Row],[ENTRADAS]]*Tabla32391110[[#This Row],[PRECIO]]</f>
        <v>0</v>
      </c>
      <c r="P287" s="2">
        <f>+Tabla32391110[[#This Row],[SALIDAS]]*Tabla32391110[[#This Row],[PRECIO]]</f>
        <v>649</v>
      </c>
      <c r="Q287" s="2">
        <f>+Tabla32391110[[#This Row],[BALANCE INICIAL2]]+Tabla32391110[[#This Row],[ENTRADAS3]]-Tabla32391110[[#This Row],[SALIDAS4]]</f>
        <v>4283.4000000000005</v>
      </c>
    </row>
    <row r="288" spans="1:17">
      <c r="A288" s="9" t="s">
        <v>31</v>
      </c>
      <c r="B288" s="47" t="s">
        <v>897</v>
      </c>
      <c r="C288" s="50" t="s">
        <v>69</v>
      </c>
      <c r="D288" t="s">
        <v>203</v>
      </c>
      <c r="F288" s="55" t="s">
        <v>1345</v>
      </c>
      <c r="G288" s="55"/>
      <c r="H288" s="9" t="s">
        <v>842</v>
      </c>
      <c r="I288">
        <v>110</v>
      </c>
      <c r="J288">
        <v>0</v>
      </c>
      <c r="K288" s="34">
        <v>0</v>
      </c>
      <c r="L288">
        <f>+Tabla32391110[[#This Row],[BALANCE INICIAL]]+Tabla32391110[[#This Row],[ENTRADAS]]-Tabla32391110[[#This Row],[SALIDAS]]</f>
        <v>110</v>
      </c>
      <c r="M288" s="2">
        <v>71.5</v>
      </c>
      <c r="N288" s="2">
        <f>+Tabla32391110[[#This Row],[BALANCE INICIAL]]*Tabla32391110[[#This Row],[PRECIO]]</f>
        <v>7865</v>
      </c>
      <c r="O288" s="2">
        <f>+Tabla32391110[[#This Row],[ENTRADAS]]*Tabla32391110[[#This Row],[PRECIO]]</f>
        <v>0</v>
      </c>
      <c r="P288" s="2">
        <f>+Tabla32391110[[#This Row],[SALIDAS]]*Tabla32391110[[#This Row],[PRECIO]]</f>
        <v>0</v>
      </c>
      <c r="Q288" s="2">
        <f>+Tabla32391110[[#This Row],[BALANCE INICIAL2]]+Tabla32391110[[#This Row],[ENTRADAS3]]-Tabla32391110[[#This Row],[SALIDAS4]]</f>
        <v>7865</v>
      </c>
    </row>
    <row r="289" spans="1:17">
      <c r="A289" s="9" t="s">
        <v>31</v>
      </c>
      <c r="B289" s="47" t="s">
        <v>897</v>
      </c>
      <c r="C289" s="50" t="s">
        <v>69</v>
      </c>
      <c r="D289" t="s">
        <v>1269</v>
      </c>
      <c r="F289" s="55" t="s">
        <v>1345</v>
      </c>
      <c r="G289" s="55"/>
      <c r="H289" s="9" t="s">
        <v>820</v>
      </c>
      <c r="I289">
        <v>6</v>
      </c>
      <c r="J289">
        <v>0</v>
      </c>
      <c r="K289" s="34">
        <v>0</v>
      </c>
      <c r="L289">
        <f>+Tabla32391110[[#This Row],[BALANCE INICIAL]]+Tabla32391110[[#This Row],[ENTRADAS]]-Tabla32391110[[#This Row],[SALIDAS]]</f>
        <v>6</v>
      </c>
      <c r="M289" s="2">
        <v>500</v>
      </c>
      <c r="N289" s="2">
        <f>+Tabla32391110[[#This Row],[BALANCE INICIAL]]*Tabla32391110[[#This Row],[PRECIO]]</f>
        <v>3000</v>
      </c>
      <c r="O289" s="2">
        <f>+Tabla32391110[[#This Row],[ENTRADAS]]*Tabla32391110[[#This Row],[PRECIO]]</f>
        <v>0</v>
      </c>
      <c r="P289" s="2">
        <f>+Tabla32391110[[#This Row],[SALIDAS]]*Tabla32391110[[#This Row],[PRECIO]]</f>
        <v>0</v>
      </c>
      <c r="Q289" s="2">
        <f>+Tabla32391110[[#This Row],[BALANCE INICIAL2]]+Tabla32391110[[#This Row],[ENTRADAS3]]-Tabla32391110[[#This Row],[SALIDAS4]]</f>
        <v>3000</v>
      </c>
    </row>
    <row r="290" spans="1:17">
      <c r="A290" s="9" t="s">
        <v>1145</v>
      </c>
      <c r="B290" s="47" t="s">
        <v>885</v>
      </c>
      <c r="C290" s="50" t="s">
        <v>1146</v>
      </c>
      <c r="D290" t="s">
        <v>1270</v>
      </c>
      <c r="F290" s="55" t="s">
        <v>1345</v>
      </c>
      <c r="G290" s="55"/>
      <c r="H290" s="9" t="s">
        <v>820</v>
      </c>
      <c r="I290">
        <v>0</v>
      </c>
      <c r="J290">
        <v>0</v>
      </c>
      <c r="K290" s="34">
        <v>0</v>
      </c>
      <c r="L290">
        <f>+Tabla32391110[[#This Row],[BALANCE INICIAL]]+Tabla32391110[[#This Row],[ENTRADAS]]-Tabla32391110[[#This Row],[SALIDAS]]</f>
        <v>0</v>
      </c>
      <c r="M290" s="2">
        <v>5000</v>
      </c>
      <c r="N290" s="2">
        <f>+Tabla32391110[[#This Row],[BALANCE INICIAL]]*Tabla32391110[[#This Row],[PRECIO]]</f>
        <v>0</v>
      </c>
      <c r="O290" s="2">
        <f>+Tabla32391110[[#This Row],[ENTRADAS]]*Tabla32391110[[#This Row],[PRECIO]]</f>
        <v>0</v>
      </c>
      <c r="P290" s="2">
        <f>+Tabla32391110[[#This Row],[SALIDAS]]*Tabla32391110[[#This Row],[PRECIO]]</f>
        <v>0</v>
      </c>
      <c r="Q290" s="2">
        <f>+Tabla32391110[[#This Row],[BALANCE INICIAL2]]+Tabla32391110[[#This Row],[ENTRADAS3]]-Tabla32391110[[#This Row],[SALIDAS4]]</f>
        <v>0</v>
      </c>
    </row>
    <row r="291" spans="1:17">
      <c r="A291" s="9" t="s">
        <v>47</v>
      </c>
      <c r="B291" s="47" t="s">
        <v>893</v>
      </c>
      <c r="C291" s="50" t="s">
        <v>94</v>
      </c>
      <c r="D291" t="s">
        <v>380</v>
      </c>
      <c r="F291" s="55" t="s">
        <v>1345</v>
      </c>
      <c r="G291" s="55"/>
      <c r="H291" s="9" t="s">
        <v>825</v>
      </c>
      <c r="I291">
        <v>2</v>
      </c>
      <c r="J291">
        <v>0</v>
      </c>
      <c r="K291" s="34">
        <v>0</v>
      </c>
      <c r="L291">
        <f>+Tabla32391110[[#This Row],[BALANCE INICIAL]]+Tabla32391110[[#This Row],[ENTRADAS]]-Tabla32391110[[#This Row],[SALIDAS]]</f>
        <v>2</v>
      </c>
      <c r="M291" s="2">
        <v>1089</v>
      </c>
      <c r="N291" s="2">
        <f>+Tabla32391110[[#This Row],[BALANCE INICIAL]]*Tabla32391110[[#This Row],[PRECIO]]</f>
        <v>2178</v>
      </c>
      <c r="O291" s="2">
        <f>+Tabla32391110[[#This Row],[ENTRADAS]]*Tabla32391110[[#This Row],[PRECIO]]</f>
        <v>0</v>
      </c>
      <c r="P291" s="2">
        <f>+Tabla32391110[[#This Row],[SALIDAS]]*Tabla32391110[[#This Row],[PRECIO]]</f>
        <v>0</v>
      </c>
      <c r="Q291" s="2">
        <f>+Tabla32391110[[#This Row],[BALANCE INICIAL2]]+Tabla32391110[[#This Row],[ENTRADAS3]]-Tabla32391110[[#This Row],[SALIDAS4]]</f>
        <v>2178</v>
      </c>
    </row>
    <row r="292" spans="1:17" ht="14.25" customHeight="1">
      <c r="A292" s="9" t="s">
        <v>1159</v>
      </c>
      <c r="B292" s="17" t="s">
        <v>1160</v>
      </c>
      <c r="C292" s="50" t="s">
        <v>1161</v>
      </c>
      <c r="D292" t="s">
        <v>1271</v>
      </c>
      <c r="F292" s="55" t="s">
        <v>1345</v>
      </c>
      <c r="G292" s="55"/>
      <c r="H292" s="9" t="s">
        <v>820</v>
      </c>
      <c r="I292">
        <v>10</v>
      </c>
      <c r="J292">
        <v>0</v>
      </c>
      <c r="K292" s="34">
        <v>0</v>
      </c>
      <c r="L292">
        <f>+Tabla32391110[[#This Row],[BALANCE INICIAL]]+Tabla32391110[[#This Row],[ENTRADAS]]-Tabla32391110[[#This Row],[SALIDAS]]</f>
        <v>10</v>
      </c>
      <c r="M292" s="2">
        <v>91.12</v>
      </c>
      <c r="N292" s="2">
        <f>+Tabla32391110[[#This Row],[BALANCE INICIAL]]*Tabla32391110[[#This Row],[PRECIO]]</f>
        <v>911.2</v>
      </c>
      <c r="O292" s="2">
        <f>+Tabla32391110[[#This Row],[ENTRADAS]]*Tabla32391110[[#This Row],[PRECIO]]</f>
        <v>0</v>
      </c>
      <c r="P292" s="2">
        <f>+Tabla32391110[[#This Row],[SALIDAS]]*Tabla32391110[[#This Row],[PRECIO]]</f>
        <v>0</v>
      </c>
      <c r="Q292" s="2">
        <f>+Tabla32391110[[#This Row],[BALANCE INICIAL2]]+Tabla32391110[[#This Row],[ENTRADAS3]]-Tabla32391110[[#This Row],[SALIDAS4]]</f>
        <v>911.2</v>
      </c>
    </row>
    <row r="293" spans="1:17">
      <c r="A293" s="9" t="s">
        <v>59</v>
      </c>
      <c r="B293" s="17" t="s">
        <v>880</v>
      </c>
      <c r="C293" s="50" t="s">
        <v>107</v>
      </c>
      <c r="D293" t="s">
        <v>699</v>
      </c>
      <c r="F293" s="55" t="s">
        <v>1345</v>
      </c>
      <c r="G293" s="55"/>
      <c r="H293" s="9" t="s">
        <v>820</v>
      </c>
      <c r="I293">
        <v>26</v>
      </c>
      <c r="J293">
        <v>0</v>
      </c>
      <c r="K293" s="34">
        <v>0</v>
      </c>
      <c r="L293">
        <f>+Tabla32391110[[#This Row],[BALANCE INICIAL]]+Tabla32391110[[#This Row],[ENTRADAS]]-Tabla32391110[[#This Row],[SALIDAS]]</f>
        <v>26</v>
      </c>
      <c r="M293" s="2">
        <v>284</v>
      </c>
      <c r="N293" s="2">
        <f>+Tabla32391110[[#This Row],[BALANCE INICIAL]]*Tabla32391110[[#This Row],[PRECIO]]</f>
        <v>7384</v>
      </c>
      <c r="O293" s="2">
        <f>+Tabla32391110[[#This Row],[ENTRADAS]]*Tabla32391110[[#This Row],[PRECIO]]</f>
        <v>0</v>
      </c>
      <c r="P293" s="2">
        <f>+Tabla32391110[[#This Row],[SALIDAS]]*Tabla32391110[[#This Row],[PRECIO]]</f>
        <v>0</v>
      </c>
      <c r="Q293" s="2">
        <f>+Tabla32391110[[#This Row],[BALANCE INICIAL2]]+Tabla32391110[[#This Row],[ENTRADAS3]]-Tabla32391110[[#This Row],[SALIDAS4]]</f>
        <v>7384</v>
      </c>
    </row>
    <row r="294" spans="1:17">
      <c r="A294" s="9" t="s">
        <v>1159</v>
      </c>
      <c r="B294" s="17" t="s">
        <v>1160</v>
      </c>
      <c r="C294" s="50" t="s">
        <v>1161</v>
      </c>
      <c r="D294" t="s">
        <v>700</v>
      </c>
      <c r="F294" s="55" t="s">
        <v>1345</v>
      </c>
      <c r="G294" s="55"/>
      <c r="H294" s="9" t="s">
        <v>820</v>
      </c>
      <c r="I294">
        <v>8</v>
      </c>
      <c r="J294">
        <v>0</v>
      </c>
      <c r="K294" s="34">
        <v>0</v>
      </c>
      <c r="L294">
        <f>+Tabla32391110[[#This Row],[BALANCE INICIAL]]+Tabla32391110[[#This Row],[ENTRADAS]]-Tabla32391110[[#This Row],[SALIDAS]]</f>
        <v>8</v>
      </c>
      <c r="M294" s="2">
        <v>650</v>
      </c>
      <c r="N294" s="2">
        <f>+Tabla32391110[[#This Row],[BALANCE INICIAL]]*Tabla32391110[[#This Row],[PRECIO]]</f>
        <v>5200</v>
      </c>
      <c r="O294" s="2">
        <f>+Tabla32391110[[#This Row],[ENTRADAS]]*Tabla32391110[[#This Row],[PRECIO]]</f>
        <v>0</v>
      </c>
      <c r="P294" s="2">
        <f>+Tabla32391110[[#This Row],[SALIDAS]]*Tabla32391110[[#This Row],[PRECIO]]</f>
        <v>0</v>
      </c>
      <c r="Q294" s="2">
        <f>+Tabla32391110[[#This Row],[BALANCE INICIAL2]]+Tabla32391110[[#This Row],[ENTRADAS3]]-Tabla32391110[[#This Row],[SALIDAS4]]</f>
        <v>5200</v>
      </c>
    </row>
    <row r="295" spans="1:17">
      <c r="A295" s="9" t="s">
        <v>62</v>
      </c>
      <c r="B295" s="17" t="s">
        <v>891</v>
      </c>
      <c r="C295" s="50" t="s">
        <v>100</v>
      </c>
      <c r="D295" t="s">
        <v>701</v>
      </c>
      <c r="F295" s="55" t="s">
        <v>1345</v>
      </c>
      <c r="G295" s="55"/>
      <c r="H295" s="9" t="s">
        <v>820</v>
      </c>
      <c r="I295">
        <v>0</v>
      </c>
      <c r="J295">
        <v>0</v>
      </c>
      <c r="K295" s="34">
        <v>0</v>
      </c>
      <c r="L295">
        <f>+Tabla32391110[[#This Row],[BALANCE INICIAL]]+Tabla32391110[[#This Row],[ENTRADAS]]-Tabla32391110[[#This Row],[SALIDAS]]</f>
        <v>0</v>
      </c>
      <c r="M295" s="2">
        <v>1450</v>
      </c>
      <c r="N295" s="2">
        <f>+Tabla32391110[[#This Row],[BALANCE INICIAL]]*Tabla32391110[[#This Row],[PRECIO]]</f>
        <v>0</v>
      </c>
      <c r="O295" s="2">
        <f>+Tabla32391110[[#This Row],[ENTRADAS]]*Tabla32391110[[#This Row],[PRECIO]]</f>
        <v>0</v>
      </c>
      <c r="P295" s="2">
        <f>+Tabla32391110[[#This Row],[SALIDAS]]*Tabla32391110[[#This Row],[PRECIO]]</f>
        <v>0</v>
      </c>
      <c r="Q295" s="2">
        <f>+Tabla32391110[[#This Row],[BALANCE INICIAL2]]+Tabla32391110[[#This Row],[ENTRADAS3]]-Tabla32391110[[#This Row],[SALIDAS4]]</f>
        <v>0</v>
      </c>
    </row>
    <row r="296" spans="1:17">
      <c r="A296" s="9" t="s">
        <v>62</v>
      </c>
      <c r="B296" s="17" t="s">
        <v>891</v>
      </c>
      <c r="C296" s="50" t="s">
        <v>100</v>
      </c>
      <c r="D296" t="s">
        <v>702</v>
      </c>
      <c r="F296" s="55" t="s">
        <v>1345</v>
      </c>
      <c r="G296" s="55"/>
      <c r="H296" s="9" t="s">
        <v>820</v>
      </c>
      <c r="I296">
        <v>0</v>
      </c>
      <c r="J296">
        <v>0</v>
      </c>
      <c r="K296" s="34">
        <v>0</v>
      </c>
      <c r="L296">
        <f>+Tabla32391110[[#This Row],[BALANCE INICIAL]]+Tabla32391110[[#This Row],[ENTRADAS]]-Tabla32391110[[#This Row],[SALIDAS]]</f>
        <v>0</v>
      </c>
      <c r="M296" s="2">
        <v>1350</v>
      </c>
      <c r="N296" s="2">
        <f>+Tabla32391110[[#This Row],[BALANCE INICIAL]]*Tabla32391110[[#This Row],[PRECIO]]</f>
        <v>0</v>
      </c>
      <c r="O296" s="2">
        <f>+Tabla32391110[[#This Row],[ENTRADAS]]*Tabla32391110[[#This Row],[PRECIO]]</f>
        <v>0</v>
      </c>
      <c r="P296" s="2">
        <f>+Tabla32391110[[#This Row],[SALIDAS]]*Tabla32391110[[#This Row],[PRECIO]]</f>
        <v>0</v>
      </c>
      <c r="Q296" s="2">
        <f>+Tabla32391110[[#This Row],[BALANCE INICIAL2]]+Tabla32391110[[#This Row],[ENTRADAS3]]-Tabla32391110[[#This Row],[SALIDAS4]]</f>
        <v>0</v>
      </c>
    </row>
    <row r="297" spans="1:17">
      <c r="A297" s="9" t="s">
        <v>26</v>
      </c>
      <c r="B297" s="47" t="s">
        <v>887</v>
      </c>
      <c r="C297" s="50" t="s">
        <v>70</v>
      </c>
      <c r="D297" t="s">
        <v>1272</v>
      </c>
      <c r="F297" s="55" t="s">
        <v>1345</v>
      </c>
      <c r="G297" s="55"/>
      <c r="H297" s="9" t="s">
        <v>820</v>
      </c>
      <c r="I297">
        <v>3</v>
      </c>
      <c r="J297">
        <v>0</v>
      </c>
      <c r="K297" s="34">
        <v>0</v>
      </c>
      <c r="L297">
        <f>+Tabla32391110[[#This Row],[BALANCE INICIAL]]+Tabla32391110[[#This Row],[ENTRADAS]]-Tabla32391110[[#This Row],[SALIDAS]]</f>
        <v>3</v>
      </c>
      <c r="M297" s="2">
        <v>900</v>
      </c>
      <c r="N297" s="2">
        <f>+Tabla32391110[[#This Row],[BALANCE INICIAL]]*Tabla32391110[[#This Row],[PRECIO]]</f>
        <v>2700</v>
      </c>
      <c r="O297" s="2">
        <f>+Tabla32391110[[#This Row],[ENTRADAS]]*Tabla32391110[[#This Row],[PRECIO]]</f>
        <v>0</v>
      </c>
      <c r="P297" s="2">
        <f>+Tabla32391110[[#This Row],[SALIDAS]]*Tabla32391110[[#This Row],[PRECIO]]</f>
        <v>0</v>
      </c>
      <c r="Q297" s="2">
        <f>+Tabla32391110[[#This Row],[BALANCE INICIAL2]]+Tabla32391110[[#This Row],[ENTRADAS3]]-Tabla32391110[[#This Row],[SALIDAS4]]</f>
        <v>2700</v>
      </c>
    </row>
    <row r="298" spans="1:17">
      <c r="A298" s="39" t="s">
        <v>28</v>
      </c>
      <c r="B298" s="40" t="s">
        <v>884</v>
      </c>
      <c r="C298" s="52" t="s">
        <v>74</v>
      </c>
      <c r="D298" t="s">
        <v>205</v>
      </c>
      <c r="F298" s="55" t="s">
        <v>1345</v>
      </c>
      <c r="G298" s="55"/>
      <c r="H298" s="9" t="s">
        <v>849</v>
      </c>
      <c r="I298">
        <v>43</v>
      </c>
      <c r="J298">
        <v>0</v>
      </c>
      <c r="K298" s="34">
        <v>0</v>
      </c>
      <c r="L298">
        <f>+Tabla32391110[[#This Row],[BALANCE INICIAL]]+Tabla32391110[[#This Row],[ENTRADAS]]-Tabla32391110[[#This Row],[SALIDAS]]</f>
        <v>43</v>
      </c>
      <c r="M298" s="2">
        <v>240</v>
      </c>
      <c r="N298" s="2">
        <f>+Tabla32391110[[#This Row],[BALANCE INICIAL]]*Tabla32391110[[#This Row],[PRECIO]]</f>
        <v>10320</v>
      </c>
      <c r="O298" s="2">
        <f>+Tabla32391110[[#This Row],[ENTRADAS]]*Tabla32391110[[#This Row],[PRECIO]]</f>
        <v>0</v>
      </c>
      <c r="P298" s="2">
        <f>+Tabla32391110[[#This Row],[SALIDAS]]*Tabla32391110[[#This Row],[PRECIO]]</f>
        <v>0</v>
      </c>
      <c r="Q298" s="2">
        <f>+Tabla32391110[[#This Row],[BALANCE INICIAL2]]+Tabla32391110[[#This Row],[ENTRADAS3]]-Tabla32391110[[#This Row],[SALIDAS4]]</f>
        <v>10320</v>
      </c>
    </row>
    <row r="299" spans="1:17">
      <c r="A299" s="39" t="s">
        <v>28</v>
      </c>
      <c r="B299" s="40" t="s">
        <v>884</v>
      </c>
      <c r="C299" s="52" t="s">
        <v>74</v>
      </c>
      <c r="D299" t="s">
        <v>206</v>
      </c>
      <c r="F299" s="55" t="s">
        <v>1345</v>
      </c>
      <c r="G299" s="55"/>
      <c r="H299" s="9" t="s">
        <v>849</v>
      </c>
      <c r="I299">
        <v>44</v>
      </c>
      <c r="J299">
        <v>0</v>
      </c>
      <c r="K299" s="34">
        <v>0</v>
      </c>
      <c r="L299">
        <f>+Tabla32391110[[#This Row],[BALANCE INICIAL]]+Tabla32391110[[#This Row],[ENTRADAS]]-Tabla32391110[[#This Row],[SALIDAS]]</f>
        <v>44</v>
      </c>
      <c r="M299" s="2">
        <v>292.5</v>
      </c>
      <c r="N299" s="2">
        <f>+Tabla32391110[[#This Row],[BALANCE INICIAL]]*Tabla32391110[[#This Row],[PRECIO]]</f>
        <v>12870</v>
      </c>
      <c r="O299" s="2">
        <f>+Tabla32391110[[#This Row],[ENTRADAS]]*Tabla32391110[[#This Row],[PRECIO]]</f>
        <v>0</v>
      </c>
      <c r="P299" s="2">
        <f>+Tabla32391110[[#This Row],[SALIDAS]]*Tabla32391110[[#This Row],[PRECIO]]</f>
        <v>0</v>
      </c>
      <c r="Q299" s="2">
        <f>+Tabla32391110[[#This Row],[BALANCE INICIAL2]]+Tabla32391110[[#This Row],[ENTRADAS3]]-Tabla32391110[[#This Row],[SALIDAS4]]</f>
        <v>12870</v>
      </c>
    </row>
    <row r="300" spans="1:17">
      <c r="A300" s="39" t="s">
        <v>28</v>
      </c>
      <c r="B300" s="40" t="s">
        <v>884</v>
      </c>
      <c r="C300" s="52" t="s">
        <v>74</v>
      </c>
      <c r="D300" t="s">
        <v>207</v>
      </c>
      <c r="F300" s="55" t="s">
        <v>1345</v>
      </c>
      <c r="G300" s="55"/>
      <c r="H300" s="9" t="s">
        <v>849</v>
      </c>
      <c r="I300">
        <v>39</v>
      </c>
      <c r="J300">
        <v>0</v>
      </c>
      <c r="K300" s="34">
        <v>0</v>
      </c>
      <c r="L300">
        <f>+Tabla32391110[[#This Row],[BALANCE INICIAL]]+Tabla32391110[[#This Row],[ENTRADAS]]-Tabla32391110[[#This Row],[SALIDAS]]</f>
        <v>39</v>
      </c>
      <c r="M300" s="2">
        <v>295</v>
      </c>
      <c r="N300" s="2">
        <f>+Tabla32391110[[#This Row],[BALANCE INICIAL]]*Tabla32391110[[#This Row],[PRECIO]]</f>
        <v>11505</v>
      </c>
      <c r="O300" s="2">
        <f>+Tabla32391110[[#This Row],[ENTRADAS]]*Tabla32391110[[#This Row],[PRECIO]]</f>
        <v>0</v>
      </c>
      <c r="P300" s="2">
        <f>+Tabla32391110[[#This Row],[SALIDAS]]*Tabla32391110[[#This Row],[PRECIO]]</f>
        <v>0</v>
      </c>
      <c r="Q300" s="2">
        <f>+Tabla32391110[[#This Row],[BALANCE INICIAL2]]+Tabla32391110[[#This Row],[ENTRADAS3]]-Tabla32391110[[#This Row],[SALIDAS4]]</f>
        <v>11505</v>
      </c>
    </row>
    <row r="301" spans="1:17">
      <c r="A301" s="39" t="s">
        <v>28</v>
      </c>
      <c r="B301" s="40" t="s">
        <v>884</v>
      </c>
      <c r="C301" s="52" t="s">
        <v>74</v>
      </c>
      <c r="D301" t="s">
        <v>208</v>
      </c>
      <c r="F301" s="55" t="s">
        <v>1345</v>
      </c>
      <c r="G301" s="55"/>
      <c r="H301" s="9" t="s">
        <v>849</v>
      </c>
      <c r="I301">
        <v>49</v>
      </c>
      <c r="J301">
        <v>0</v>
      </c>
      <c r="K301" s="34">
        <v>0</v>
      </c>
      <c r="L301">
        <f>+Tabla32391110[[#This Row],[BALANCE INICIAL]]+Tabla32391110[[#This Row],[ENTRADAS]]-Tabla32391110[[#This Row],[SALIDAS]]</f>
        <v>49</v>
      </c>
      <c r="M301" s="2">
        <v>301</v>
      </c>
      <c r="N301" s="2">
        <f>+Tabla32391110[[#This Row],[BALANCE INICIAL]]*Tabla32391110[[#This Row],[PRECIO]]</f>
        <v>14749</v>
      </c>
      <c r="O301" s="2">
        <f>+Tabla32391110[[#This Row],[ENTRADAS]]*Tabla32391110[[#This Row],[PRECIO]]</f>
        <v>0</v>
      </c>
      <c r="P301" s="2">
        <f>+Tabla32391110[[#This Row],[SALIDAS]]*Tabla32391110[[#This Row],[PRECIO]]</f>
        <v>0</v>
      </c>
      <c r="Q301" s="2">
        <f>+Tabla32391110[[#This Row],[BALANCE INICIAL2]]+Tabla32391110[[#This Row],[ENTRADAS3]]-Tabla32391110[[#This Row],[SALIDAS4]]</f>
        <v>14749</v>
      </c>
    </row>
    <row r="302" spans="1:17">
      <c r="A302" s="39" t="s">
        <v>28</v>
      </c>
      <c r="B302" s="40" t="s">
        <v>884</v>
      </c>
      <c r="C302" s="52" t="s">
        <v>74</v>
      </c>
      <c r="D302" t="s">
        <v>209</v>
      </c>
      <c r="F302" s="55" t="s">
        <v>1345</v>
      </c>
      <c r="G302" s="55"/>
      <c r="H302" s="9" t="s">
        <v>849</v>
      </c>
      <c r="I302">
        <v>48</v>
      </c>
      <c r="J302">
        <v>0</v>
      </c>
      <c r="K302" s="34">
        <v>0</v>
      </c>
      <c r="L302">
        <f>+Tabla32391110[[#This Row],[BALANCE INICIAL]]+Tabla32391110[[#This Row],[ENTRADAS]]-Tabla32391110[[#This Row],[SALIDAS]]</f>
        <v>48</v>
      </c>
      <c r="M302" s="2">
        <v>426.4</v>
      </c>
      <c r="N302" s="2">
        <f>+Tabla32391110[[#This Row],[BALANCE INICIAL]]*Tabla32391110[[#This Row],[PRECIO]]</f>
        <v>20467.199999999997</v>
      </c>
      <c r="O302" s="2">
        <f>+Tabla32391110[[#This Row],[ENTRADAS]]*Tabla32391110[[#This Row],[PRECIO]]</f>
        <v>0</v>
      </c>
      <c r="P302" s="2">
        <f>+Tabla32391110[[#This Row],[SALIDAS]]*Tabla32391110[[#This Row],[PRECIO]]</f>
        <v>0</v>
      </c>
      <c r="Q302" s="2">
        <f>+Tabla32391110[[#This Row],[BALANCE INICIAL2]]+Tabla32391110[[#This Row],[ENTRADAS3]]-Tabla32391110[[#This Row],[SALIDAS4]]</f>
        <v>20467.199999999997</v>
      </c>
    </row>
    <row r="303" spans="1:17" ht="12" customHeight="1">
      <c r="A303" s="39" t="s">
        <v>28</v>
      </c>
      <c r="B303" s="40" t="s">
        <v>884</v>
      </c>
      <c r="C303" s="52" t="s">
        <v>74</v>
      </c>
      <c r="D303" t="s">
        <v>210</v>
      </c>
      <c r="F303" s="55" t="s">
        <v>1345</v>
      </c>
      <c r="G303" s="55"/>
      <c r="H303" s="9" t="s">
        <v>849</v>
      </c>
      <c r="I303">
        <v>49</v>
      </c>
      <c r="J303">
        <v>0</v>
      </c>
      <c r="K303" s="34">
        <v>0</v>
      </c>
      <c r="L303">
        <f>+Tabla32391110[[#This Row],[BALANCE INICIAL]]+Tabla32391110[[#This Row],[ENTRADAS]]-Tabla32391110[[#This Row],[SALIDAS]]</f>
        <v>49</v>
      </c>
      <c r="M303" s="2">
        <v>435</v>
      </c>
      <c r="N303" s="2">
        <f>+Tabla32391110[[#This Row],[BALANCE INICIAL]]*Tabla32391110[[#This Row],[PRECIO]]</f>
        <v>21315</v>
      </c>
      <c r="O303" s="2">
        <f>+Tabla32391110[[#This Row],[ENTRADAS]]*Tabla32391110[[#This Row],[PRECIO]]</f>
        <v>0</v>
      </c>
      <c r="P303" s="2">
        <f>+Tabla32391110[[#This Row],[SALIDAS]]*Tabla32391110[[#This Row],[PRECIO]]</f>
        <v>0</v>
      </c>
      <c r="Q303" s="2">
        <f>+Tabla32391110[[#This Row],[BALANCE INICIAL2]]+Tabla32391110[[#This Row],[ENTRADAS3]]-Tabla32391110[[#This Row],[SALIDAS4]]</f>
        <v>21315</v>
      </c>
    </row>
    <row r="304" spans="1:17" ht="14.25" customHeight="1">
      <c r="A304" s="39" t="s">
        <v>28</v>
      </c>
      <c r="B304" s="40" t="s">
        <v>884</v>
      </c>
      <c r="C304" s="52" t="s">
        <v>74</v>
      </c>
      <c r="D304" t="s">
        <v>211</v>
      </c>
      <c r="F304" s="55" t="s">
        <v>1345</v>
      </c>
      <c r="G304" s="55"/>
      <c r="H304" s="9" t="s">
        <v>849</v>
      </c>
      <c r="I304">
        <v>40</v>
      </c>
      <c r="J304">
        <v>0</v>
      </c>
      <c r="K304" s="34">
        <v>0</v>
      </c>
      <c r="L304">
        <f>+Tabla32391110[[#This Row],[BALANCE INICIAL]]+Tabla32391110[[#This Row],[ENTRADAS]]-Tabla32391110[[#This Row],[SALIDAS]]</f>
        <v>40</v>
      </c>
      <c r="M304" s="2">
        <v>520</v>
      </c>
      <c r="N304" s="2">
        <f>+Tabla32391110[[#This Row],[BALANCE INICIAL]]*Tabla32391110[[#This Row],[PRECIO]]</f>
        <v>20800</v>
      </c>
      <c r="O304" s="2">
        <f>+Tabla32391110[[#This Row],[ENTRADAS]]*Tabla32391110[[#This Row],[PRECIO]]</f>
        <v>0</v>
      </c>
      <c r="P304" s="2">
        <f>+Tabla32391110[[#This Row],[SALIDAS]]*Tabla32391110[[#This Row],[PRECIO]]</f>
        <v>0</v>
      </c>
      <c r="Q304" s="2">
        <f>+Tabla32391110[[#This Row],[BALANCE INICIAL2]]+Tabla32391110[[#This Row],[ENTRADAS3]]-Tabla32391110[[#This Row],[SALIDAS4]]</f>
        <v>20800</v>
      </c>
    </row>
    <row r="305" spans="1:17">
      <c r="A305" s="39" t="s">
        <v>28</v>
      </c>
      <c r="B305" s="40" t="s">
        <v>884</v>
      </c>
      <c r="C305" s="52" t="s">
        <v>74</v>
      </c>
      <c r="D305" t="s">
        <v>212</v>
      </c>
      <c r="F305" s="55" t="s">
        <v>1345</v>
      </c>
      <c r="G305" s="55"/>
      <c r="H305" s="9" t="s">
        <v>820</v>
      </c>
      <c r="I305">
        <v>10</v>
      </c>
      <c r="J305">
        <v>0</v>
      </c>
      <c r="K305" s="34">
        <v>0</v>
      </c>
      <c r="L305">
        <f>+Tabla32391110[[#This Row],[BALANCE INICIAL]]+Tabla32391110[[#This Row],[ENTRADAS]]-Tabla32391110[[#This Row],[SALIDAS]]</f>
        <v>10</v>
      </c>
      <c r="M305" s="2">
        <v>862.36</v>
      </c>
      <c r="N305" s="2">
        <f>+Tabla32391110[[#This Row],[BALANCE INICIAL]]*Tabla32391110[[#This Row],[PRECIO]]</f>
        <v>8623.6</v>
      </c>
      <c r="O305" s="2">
        <f>+Tabla32391110[[#This Row],[ENTRADAS]]*Tabla32391110[[#This Row],[PRECIO]]</f>
        <v>0</v>
      </c>
      <c r="P305" s="2">
        <f>+Tabla32391110[[#This Row],[SALIDAS]]*Tabla32391110[[#This Row],[PRECIO]]</f>
        <v>0</v>
      </c>
      <c r="Q305" s="2">
        <f>+Tabla32391110[[#This Row],[BALANCE INICIAL2]]+Tabla32391110[[#This Row],[ENTRADAS3]]-Tabla32391110[[#This Row],[SALIDAS4]]</f>
        <v>8623.6</v>
      </c>
    </row>
    <row r="306" spans="1:17">
      <c r="A306" s="39" t="s">
        <v>28</v>
      </c>
      <c r="B306" s="40" t="s">
        <v>884</v>
      </c>
      <c r="C306" s="52" t="s">
        <v>74</v>
      </c>
      <c r="D306" t="s">
        <v>213</v>
      </c>
      <c r="F306" s="55" t="s">
        <v>1345</v>
      </c>
      <c r="G306" s="55"/>
      <c r="H306" s="9" t="s">
        <v>849</v>
      </c>
      <c r="I306">
        <v>3</v>
      </c>
      <c r="J306">
        <v>0</v>
      </c>
      <c r="K306" s="34">
        <v>0</v>
      </c>
      <c r="L306">
        <f>+Tabla32391110[[#This Row],[BALANCE INICIAL]]+Tabla32391110[[#This Row],[ENTRADAS]]-Tabla32391110[[#This Row],[SALIDAS]]</f>
        <v>3</v>
      </c>
      <c r="M306" s="2">
        <v>240</v>
      </c>
      <c r="N306" s="2">
        <f>+Tabla32391110[[#This Row],[BALANCE INICIAL]]*Tabla32391110[[#This Row],[PRECIO]]</f>
        <v>720</v>
      </c>
      <c r="O306" s="2">
        <f>+Tabla32391110[[#This Row],[ENTRADAS]]*Tabla32391110[[#This Row],[PRECIO]]</f>
        <v>0</v>
      </c>
      <c r="P306" s="2">
        <f>+Tabla32391110[[#This Row],[SALIDAS]]*Tabla32391110[[#This Row],[PRECIO]]</f>
        <v>0</v>
      </c>
      <c r="Q306" s="2">
        <f>+Tabla32391110[[#This Row],[BALANCE INICIAL2]]+Tabla32391110[[#This Row],[ENTRADAS3]]-Tabla32391110[[#This Row],[SALIDAS4]]</f>
        <v>720</v>
      </c>
    </row>
    <row r="307" spans="1:17" ht="16.5" customHeight="1">
      <c r="A307" s="39" t="s">
        <v>28</v>
      </c>
      <c r="B307" s="40" t="s">
        <v>884</v>
      </c>
      <c r="C307" s="52" t="s">
        <v>74</v>
      </c>
      <c r="D307" t="s">
        <v>214</v>
      </c>
      <c r="F307" s="55" t="s">
        <v>1345</v>
      </c>
      <c r="G307" s="55"/>
      <c r="H307" s="9" t="s">
        <v>849</v>
      </c>
      <c r="I307">
        <v>45</v>
      </c>
      <c r="J307">
        <v>0</v>
      </c>
      <c r="K307" s="34">
        <v>0</v>
      </c>
      <c r="L307">
        <f>+Tabla32391110[[#This Row],[BALANCE INICIAL]]+Tabla32391110[[#This Row],[ENTRADAS]]-Tabla32391110[[#This Row],[SALIDAS]]</f>
        <v>45</v>
      </c>
      <c r="M307" s="2">
        <v>245</v>
      </c>
      <c r="N307" s="2">
        <f>+Tabla32391110[[#This Row],[BALANCE INICIAL]]*Tabla32391110[[#This Row],[PRECIO]]</f>
        <v>11025</v>
      </c>
      <c r="O307" s="2">
        <f>+Tabla32391110[[#This Row],[ENTRADAS]]*Tabla32391110[[#This Row],[PRECIO]]</f>
        <v>0</v>
      </c>
      <c r="P307" s="2">
        <f>+Tabla32391110[[#This Row],[SALIDAS]]*Tabla32391110[[#This Row],[PRECIO]]</f>
        <v>0</v>
      </c>
      <c r="Q307" s="2">
        <f>+Tabla32391110[[#This Row],[BALANCE INICIAL2]]+Tabla32391110[[#This Row],[ENTRADAS3]]-Tabla32391110[[#This Row],[SALIDAS4]]</f>
        <v>11025</v>
      </c>
    </row>
    <row r="308" spans="1:17">
      <c r="A308" s="9" t="s">
        <v>31</v>
      </c>
      <c r="B308" s="47" t="s">
        <v>897</v>
      </c>
      <c r="C308" s="50" t="s">
        <v>69</v>
      </c>
      <c r="D308" t="s">
        <v>215</v>
      </c>
      <c r="F308" s="55" t="s">
        <v>1345</v>
      </c>
      <c r="G308" s="55"/>
      <c r="H308" s="9" t="s">
        <v>844</v>
      </c>
      <c r="I308">
        <v>6</v>
      </c>
      <c r="J308">
        <v>0</v>
      </c>
      <c r="K308" s="34">
        <v>0</v>
      </c>
      <c r="L308">
        <f>+Tabla32391110[[#This Row],[BALANCE INICIAL]]+Tabla32391110[[#This Row],[ENTRADAS]]-Tabla32391110[[#This Row],[SALIDAS]]</f>
        <v>6</v>
      </c>
      <c r="M308" s="2">
        <v>345</v>
      </c>
      <c r="N308" s="2">
        <f>+Tabla32391110[[#This Row],[BALANCE INICIAL]]*Tabla32391110[[#This Row],[PRECIO]]</f>
        <v>2070</v>
      </c>
      <c r="O308" s="2">
        <f>+Tabla32391110[[#This Row],[ENTRADAS]]*Tabla32391110[[#This Row],[PRECIO]]</f>
        <v>0</v>
      </c>
      <c r="P308" s="2">
        <f>+Tabla32391110[[#This Row],[SALIDAS]]*Tabla32391110[[#This Row],[PRECIO]]</f>
        <v>0</v>
      </c>
      <c r="Q308" s="2">
        <f>+Tabla32391110[[#This Row],[BALANCE INICIAL2]]+Tabla32391110[[#This Row],[ENTRADAS3]]-Tabla32391110[[#This Row],[SALIDAS4]]</f>
        <v>2070</v>
      </c>
    </row>
    <row r="309" spans="1:17">
      <c r="A309" s="9" t="s">
        <v>60</v>
      </c>
      <c r="B309" s="47" t="s">
        <v>885</v>
      </c>
      <c r="C309" s="50" t="s">
        <v>108</v>
      </c>
      <c r="D309" t="s">
        <v>557</v>
      </c>
      <c r="F309" s="55" t="s">
        <v>1345</v>
      </c>
      <c r="G309" s="55"/>
      <c r="H309" s="9" t="s">
        <v>820</v>
      </c>
      <c r="I309">
        <v>1</v>
      </c>
      <c r="J309">
        <v>0</v>
      </c>
      <c r="K309" s="34">
        <v>0</v>
      </c>
      <c r="L309">
        <f>+Tabla32391110[[#This Row],[BALANCE INICIAL]]+Tabla32391110[[#This Row],[ENTRADAS]]-Tabla32391110[[#This Row],[SALIDAS]]</f>
        <v>1</v>
      </c>
      <c r="M309" s="2">
        <v>5000</v>
      </c>
      <c r="N309" s="2">
        <f>+Tabla32391110[[#This Row],[BALANCE INICIAL]]*Tabla32391110[[#This Row],[PRECIO]]</f>
        <v>5000</v>
      </c>
      <c r="O309" s="2">
        <f>+Tabla32391110[[#This Row],[ENTRADAS]]*Tabla32391110[[#This Row],[PRECIO]]</f>
        <v>0</v>
      </c>
      <c r="P309" s="2">
        <f>+Tabla32391110[[#This Row],[SALIDAS]]*Tabla32391110[[#This Row],[PRECIO]]</f>
        <v>0</v>
      </c>
      <c r="Q309" s="2">
        <f>+Tabla32391110[[#This Row],[BALANCE INICIAL2]]+Tabla32391110[[#This Row],[ENTRADAS3]]-Tabla32391110[[#This Row],[SALIDAS4]]</f>
        <v>5000</v>
      </c>
    </row>
    <row r="310" spans="1:17">
      <c r="A310" s="39" t="s">
        <v>41</v>
      </c>
      <c r="B310" s="40" t="s">
        <v>890</v>
      </c>
      <c r="C310" s="52" t="s">
        <v>87</v>
      </c>
      <c r="D310" t="s">
        <v>1629</v>
      </c>
      <c r="E310" t="s">
        <v>1630</v>
      </c>
      <c r="F310" s="55">
        <v>45540</v>
      </c>
      <c r="G310" s="62" t="s">
        <v>1616</v>
      </c>
      <c r="H310" s="9" t="s">
        <v>834</v>
      </c>
      <c r="I310">
        <v>0</v>
      </c>
      <c r="J310">
        <v>40</v>
      </c>
      <c r="K310" s="34">
        <v>0</v>
      </c>
      <c r="L310">
        <f>+Tabla32391110[[#This Row],[BALANCE INICIAL]]+Tabla32391110[[#This Row],[ENTRADAS]]-Tabla32391110[[#This Row],[SALIDAS]]</f>
        <v>40</v>
      </c>
      <c r="M310" s="2">
        <v>935</v>
      </c>
      <c r="N310" s="2">
        <f>+Tabla32391110[[#This Row],[BALANCE INICIAL]]*Tabla32391110[[#This Row],[PRECIO]]</f>
        <v>0</v>
      </c>
      <c r="O310" s="2">
        <f>+Tabla32391110[[#This Row],[ENTRADAS]]*Tabla32391110[[#This Row],[PRECIO]]</f>
        <v>37400</v>
      </c>
      <c r="P310" s="2">
        <f>+Tabla32391110[[#This Row],[SALIDAS]]*Tabla32391110[[#This Row],[PRECIO]]</f>
        <v>0</v>
      </c>
      <c r="Q310" s="2">
        <f>+Tabla32391110[[#This Row],[BALANCE INICIAL2]]+Tabla32391110[[#This Row],[ENTRADAS3]]-Tabla32391110[[#This Row],[SALIDAS4]]</f>
        <v>37400</v>
      </c>
    </row>
    <row r="311" spans="1:17">
      <c r="A311" s="39" t="s">
        <v>28</v>
      </c>
      <c r="B311" s="40" t="s">
        <v>884</v>
      </c>
      <c r="C311" s="52" t="s">
        <v>74</v>
      </c>
      <c r="D311" t="s">
        <v>216</v>
      </c>
      <c r="F311" s="55" t="s">
        <v>1345</v>
      </c>
      <c r="G311" s="55"/>
      <c r="H311" s="9" t="s">
        <v>845</v>
      </c>
      <c r="I311">
        <v>3</v>
      </c>
      <c r="J311">
        <v>0</v>
      </c>
      <c r="K311" s="34">
        <v>0</v>
      </c>
      <c r="L311">
        <f>+Tabla32391110[[#This Row],[BALANCE INICIAL]]+Tabla32391110[[#This Row],[ENTRADAS]]-Tabla32391110[[#This Row],[SALIDAS]]</f>
        <v>3</v>
      </c>
      <c r="M311" s="2">
        <v>95.9</v>
      </c>
      <c r="N311" s="2">
        <f>+Tabla32391110[[#This Row],[BALANCE INICIAL]]*Tabla32391110[[#This Row],[PRECIO]]</f>
        <v>287.70000000000005</v>
      </c>
      <c r="O311" s="2">
        <f>+Tabla32391110[[#This Row],[ENTRADAS]]*Tabla32391110[[#This Row],[PRECIO]]</f>
        <v>0</v>
      </c>
      <c r="P311" s="2">
        <f>+Tabla32391110[[#This Row],[SALIDAS]]*Tabla32391110[[#This Row],[PRECIO]]</f>
        <v>0</v>
      </c>
      <c r="Q311" s="2">
        <f>+Tabla32391110[[#This Row],[BALANCE INICIAL2]]+Tabla32391110[[#This Row],[ENTRADAS3]]-Tabla32391110[[#This Row],[SALIDAS4]]</f>
        <v>287.70000000000005</v>
      </c>
    </row>
    <row r="312" spans="1:17">
      <c r="A312" s="9" t="s">
        <v>60</v>
      </c>
      <c r="B312" s="17" t="s">
        <v>885</v>
      </c>
      <c r="C312" s="50" t="s">
        <v>108</v>
      </c>
      <c r="D312" t="s">
        <v>703</v>
      </c>
      <c r="F312" s="55" t="s">
        <v>1345</v>
      </c>
      <c r="G312" s="55"/>
      <c r="H312" s="9" t="s">
        <v>820</v>
      </c>
      <c r="I312">
        <v>1</v>
      </c>
      <c r="J312">
        <v>0</v>
      </c>
      <c r="K312" s="34">
        <v>0</v>
      </c>
      <c r="L312">
        <f>+Tabla32391110[[#This Row],[BALANCE INICIAL]]+Tabla32391110[[#This Row],[ENTRADAS]]-Tabla32391110[[#This Row],[SALIDAS]]</f>
        <v>1</v>
      </c>
      <c r="M312" s="2">
        <v>3499.99</v>
      </c>
      <c r="N312" s="2">
        <f>+Tabla32391110[[#This Row],[BALANCE INICIAL]]*Tabla32391110[[#This Row],[PRECIO]]</f>
        <v>3499.99</v>
      </c>
      <c r="O312" s="2">
        <f>+Tabla32391110[[#This Row],[ENTRADAS]]*Tabla32391110[[#This Row],[PRECIO]]</f>
        <v>0</v>
      </c>
      <c r="P312" s="2">
        <f>+Tabla32391110[[#This Row],[SALIDAS]]*Tabla32391110[[#This Row],[PRECIO]]</f>
        <v>0</v>
      </c>
      <c r="Q312" s="2">
        <f>+Tabla32391110[[#This Row],[BALANCE INICIAL2]]+Tabla32391110[[#This Row],[ENTRADAS3]]-Tabla32391110[[#This Row],[SALIDAS4]]</f>
        <v>3499.99</v>
      </c>
    </row>
    <row r="313" spans="1:17">
      <c r="A313" s="9" t="s">
        <v>26</v>
      </c>
      <c r="B313" s="47" t="s">
        <v>887</v>
      </c>
      <c r="C313" s="50" t="s">
        <v>70</v>
      </c>
      <c r="D313" t="s">
        <v>1587</v>
      </c>
      <c r="F313" s="55" t="s">
        <v>1345</v>
      </c>
      <c r="G313" s="55"/>
      <c r="H313" s="9" t="s">
        <v>820</v>
      </c>
      <c r="I313">
        <v>1</v>
      </c>
      <c r="J313">
        <v>0</v>
      </c>
      <c r="K313" s="34">
        <v>0</v>
      </c>
      <c r="L313">
        <f>+Tabla32391110[[#This Row],[BALANCE INICIAL]]+Tabla32391110[[#This Row],[ENTRADAS]]-Tabla32391110[[#This Row],[SALIDAS]]</f>
        <v>1</v>
      </c>
      <c r="M313" s="2">
        <v>4300</v>
      </c>
      <c r="N313" s="2">
        <f>+Tabla32391110[[#This Row],[BALANCE INICIAL]]*Tabla32391110[[#This Row],[PRECIO]]</f>
        <v>4300</v>
      </c>
      <c r="O313" s="2">
        <f>+Tabla32391110[[#This Row],[ENTRADAS]]*Tabla32391110[[#This Row],[PRECIO]]</f>
        <v>0</v>
      </c>
      <c r="P313" s="2">
        <f>+Tabla32391110[[#This Row],[SALIDAS]]*Tabla32391110[[#This Row],[PRECIO]]</f>
        <v>0</v>
      </c>
      <c r="Q313" s="2">
        <f>+Tabla32391110[[#This Row],[BALANCE INICIAL2]]+Tabla32391110[[#This Row],[ENTRADAS3]]-Tabla32391110[[#This Row],[SALIDAS4]]</f>
        <v>4300</v>
      </c>
    </row>
    <row r="314" spans="1:17">
      <c r="A314" s="39" t="s">
        <v>28</v>
      </c>
      <c r="B314" s="40" t="s">
        <v>884</v>
      </c>
      <c r="C314" s="52" t="s">
        <v>74</v>
      </c>
      <c r="D314" t="s">
        <v>1267</v>
      </c>
      <c r="F314" s="55" t="s">
        <v>1345</v>
      </c>
      <c r="G314" s="55"/>
      <c r="H314" s="9" t="s">
        <v>839</v>
      </c>
      <c r="I314">
        <v>28</v>
      </c>
      <c r="J314">
        <v>0</v>
      </c>
      <c r="K314" s="34">
        <v>0</v>
      </c>
      <c r="L314">
        <f>+Tabla32391110[[#This Row],[BALANCE INICIAL]]+Tabla32391110[[#This Row],[ENTRADAS]]-Tabla32391110[[#This Row],[SALIDAS]]</f>
        <v>28</v>
      </c>
      <c r="M314" s="2">
        <v>45</v>
      </c>
      <c r="N314" s="2">
        <f>+Tabla32391110[[#This Row],[BALANCE INICIAL]]*Tabla32391110[[#This Row],[PRECIO]]</f>
        <v>1260</v>
      </c>
      <c r="O314" s="2">
        <f>+Tabla32391110[[#This Row],[ENTRADAS]]*Tabla32391110[[#This Row],[PRECIO]]</f>
        <v>0</v>
      </c>
      <c r="P314" s="2">
        <f>+Tabla32391110[[#This Row],[SALIDAS]]*Tabla32391110[[#This Row],[PRECIO]]</f>
        <v>0</v>
      </c>
      <c r="Q314" s="2">
        <f>+Tabla32391110[[#This Row],[BALANCE INICIAL2]]+Tabla32391110[[#This Row],[ENTRADAS3]]-Tabla32391110[[#This Row],[SALIDAS4]]</f>
        <v>1260</v>
      </c>
    </row>
    <row r="315" spans="1:17" ht="15" customHeight="1">
      <c r="A315" s="39" t="s">
        <v>28</v>
      </c>
      <c r="B315" s="40" t="s">
        <v>884</v>
      </c>
      <c r="C315" s="52" t="s">
        <v>74</v>
      </c>
      <c r="D315" t="s">
        <v>1588</v>
      </c>
      <c r="F315" s="55"/>
      <c r="G315" s="55"/>
      <c r="H315" s="9" t="s">
        <v>834</v>
      </c>
      <c r="I315">
        <v>148</v>
      </c>
      <c r="J315">
        <v>0</v>
      </c>
      <c r="K315" s="34">
        <v>0</v>
      </c>
      <c r="L315">
        <f>+Tabla32391110[[#This Row],[BALANCE INICIAL]]+Tabla32391110[[#This Row],[ENTRADAS]]-Tabla32391110[[#This Row],[SALIDAS]]</f>
        <v>148</v>
      </c>
      <c r="M315" s="2">
        <v>35</v>
      </c>
      <c r="N315" s="2">
        <f>+Tabla32391110[[#This Row],[BALANCE INICIAL]]*Tabla32391110[[#This Row],[PRECIO]]</f>
        <v>5180</v>
      </c>
      <c r="O315" s="2">
        <f>+Tabla32391110[[#This Row],[ENTRADAS]]*Tabla32391110[[#This Row],[PRECIO]]</f>
        <v>0</v>
      </c>
      <c r="P315" s="2">
        <f>+Tabla32391110[[#This Row],[SALIDAS]]*Tabla32391110[[#This Row],[PRECIO]]</f>
        <v>0</v>
      </c>
      <c r="Q315" s="2">
        <f>+Tabla32391110[[#This Row],[BALANCE INICIAL2]]+Tabla32391110[[#This Row],[ENTRADAS3]]-Tabla32391110[[#This Row],[SALIDAS4]]</f>
        <v>5180</v>
      </c>
    </row>
    <row r="316" spans="1:17">
      <c r="A316" s="39" t="s">
        <v>28</v>
      </c>
      <c r="B316" s="40" t="s">
        <v>884</v>
      </c>
      <c r="C316" s="52" t="s">
        <v>74</v>
      </c>
      <c r="D316" t="s">
        <v>1443</v>
      </c>
      <c r="F316" s="55" t="s">
        <v>1345</v>
      </c>
      <c r="G316" s="55"/>
      <c r="H316" s="9" t="s">
        <v>834</v>
      </c>
      <c r="I316">
        <v>113</v>
      </c>
      <c r="J316">
        <v>0</v>
      </c>
      <c r="K316" s="34">
        <v>0</v>
      </c>
      <c r="L316">
        <f>+Tabla32391110[[#This Row],[BALANCE INICIAL]]+Tabla32391110[[#This Row],[ENTRADAS]]-Tabla32391110[[#This Row],[SALIDAS]]</f>
        <v>113</v>
      </c>
      <c r="M316" s="2">
        <v>38</v>
      </c>
      <c r="N316" s="2">
        <f>+Tabla32391110[[#This Row],[BALANCE INICIAL]]*Tabla32391110[[#This Row],[PRECIO]]</f>
        <v>4294</v>
      </c>
      <c r="O316" s="2">
        <f>+Tabla32391110[[#This Row],[ENTRADAS]]*Tabla32391110[[#This Row],[PRECIO]]</f>
        <v>0</v>
      </c>
      <c r="P316" s="2">
        <f>+Tabla32391110[[#This Row],[SALIDAS]]*Tabla32391110[[#This Row],[PRECIO]]</f>
        <v>0</v>
      </c>
      <c r="Q316" s="2">
        <f>+Tabla32391110[[#This Row],[BALANCE INICIAL2]]+Tabla32391110[[#This Row],[ENTRADAS3]]-Tabla32391110[[#This Row],[SALIDAS4]]</f>
        <v>4294</v>
      </c>
    </row>
    <row r="317" spans="1:17">
      <c r="A317" s="9" t="s">
        <v>26</v>
      </c>
      <c r="B317" s="47" t="s">
        <v>887</v>
      </c>
      <c r="C317" s="50" t="s">
        <v>70</v>
      </c>
      <c r="D317" t="s">
        <v>1013</v>
      </c>
      <c r="E317" t="s">
        <v>1012</v>
      </c>
      <c r="F317" s="55" t="s">
        <v>1345</v>
      </c>
      <c r="G317" s="55"/>
      <c r="H317" s="9" t="s">
        <v>820</v>
      </c>
      <c r="I317">
        <v>0</v>
      </c>
      <c r="J317">
        <v>0</v>
      </c>
      <c r="K317" s="34">
        <v>0</v>
      </c>
      <c r="L317">
        <f>+Tabla32391110[[#This Row],[BALANCE INICIAL]]+Tabla32391110[[#This Row],[ENTRADAS]]-Tabla32391110[[#This Row],[SALIDAS]]</f>
        <v>0</v>
      </c>
      <c r="M317" s="2">
        <v>212</v>
      </c>
      <c r="N317" s="2">
        <f>+Tabla32391110[[#This Row],[BALANCE INICIAL]]*Tabla32391110[[#This Row],[PRECIO]]</f>
        <v>0</v>
      </c>
      <c r="O317" s="2">
        <f>+Tabla32391110[[#This Row],[ENTRADAS]]*Tabla32391110[[#This Row],[PRECIO]]</f>
        <v>0</v>
      </c>
      <c r="P317" s="2">
        <f>+Tabla32391110[[#This Row],[SALIDAS]]*Tabla32391110[[#This Row],[PRECIO]]</f>
        <v>0</v>
      </c>
      <c r="Q317" s="2">
        <f>+Tabla32391110[[#This Row],[BALANCE INICIAL2]]+Tabla32391110[[#This Row],[ENTRADAS3]]-Tabla32391110[[#This Row],[SALIDAS4]]</f>
        <v>0</v>
      </c>
    </row>
    <row r="318" spans="1:17">
      <c r="A318" s="9" t="s">
        <v>26</v>
      </c>
      <c r="B318" s="47" t="s">
        <v>887</v>
      </c>
      <c r="C318" s="50" t="s">
        <v>70</v>
      </c>
      <c r="D318" t="s">
        <v>1261</v>
      </c>
      <c r="F318" s="55" t="s">
        <v>1345</v>
      </c>
      <c r="G318" s="55"/>
      <c r="H318" s="9" t="s">
        <v>820</v>
      </c>
      <c r="I318">
        <v>16</v>
      </c>
      <c r="J318">
        <v>0</v>
      </c>
      <c r="K318" s="34">
        <v>2</v>
      </c>
      <c r="L318">
        <f>+Tabla32391110[[#This Row],[BALANCE INICIAL]]+Tabla32391110[[#This Row],[ENTRADAS]]-Tabla32391110[[#This Row],[SALIDAS]]</f>
        <v>14</v>
      </c>
      <c r="M318" s="2">
        <v>380</v>
      </c>
      <c r="N318" s="2">
        <f>+Tabla32391110[[#This Row],[BALANCE INICIAL]]*Tabla32391110[[#This Row],[PRECIO]]</f>
        <v>6080</v>
      </c>
      <c r="O318" s="2">
        <f>+Tabla32391110[[#This Row],[ENTRADAS]]*Tabla32391110[[#This Row],[PRECIO]]</f>
        <v>0</v>
      </c>
      <c r="P318" s="2">
        <f>+Tabla32391110[[#This Row],[SALIDAS]]*Tabla32391110[[#This Row],[PRECIO]]</f>
        <v>760</v>
      </c>
      <c r="Q318" s="2">
        <f>+Tabla32391110[[#This Row],[BALANCE INICIAL2]]+Tabla32391110[[#This Row],[ENTRADAS3]]-Tabla32391110[[#This Row],[SALIDAS4]]</f>
        <v>5320</v>
      </c>
    </row>
    <row r="319" spans="1:17" ht="14.25" customHeight="1">
      <c r="A319" s="9" t="s">
        <v>26</v>
      </c>
      <c r="B319" s="47" t="s">
        <v>887</v>
      </c>
      <c r="C319" s="50" t="s">
        <v>70</v>
      </c>
      <c r="D319" t="s">
        <v>1262</v>
      </c>
      <c r="F319" s="55" t="s">
        <v>1345</v>
      </c>
      <c r="G319" s="55"/>
      <c r="H319" s="9" t="s">
        <v>820</v>
      </c>
      <c r="I319">
        <v>0</v>
      </c>
      <c r="J319">
        <v>0</v>
      </c>
      <c r="K319" s="34">
        <v>0</v>
      </c>
      <c r="L319">
        <f>+Tabla32391110[[#This Row],[BALANCE INICIAL]]+Tabla32391110[[#This Row],[ENTRADAS]]-Tabla32391110[[#This Row],[SALIDAS]]</f>
        <v>0</v>
      </c>
      <c r="M319" s="2">
        <v>350</v>
      </c>
      <c r="N319" s="2">
        <f>+Tabla32391110[[#This Row],[BALANCE INICIAL]]*Tabla32391110[[#This Row],[PRECIO]]</f>
        <v>0</v>
      </c>
      <c r="O319" s="2">
        <f>+Tabla32391110[[#This Row],[ENTRADAS]]*Tabla32391110[[#This Row],[PRECIO]]</f>
        <v>0</v>
      </c>
      <c r="P319" s="2">
        <f>+Tabla32391110[[#This Row],[SALIDAS]]*Tabla32391110[[#This Row],[PRECIO]]</f>
        <v>0</v>
      </c>
      <c r="Q319" s="2">
        <f>+Tabla32391110[[#This Row],[BALANCE INICIAL2]]+Tabla32391110[[#This Row],[ENTRADAS3]]-Tabla32391110[[#This Row],[SALIDAS4]]</f>
        <v>0</v>
      </c>
    </row>
    <row r="320" spans="1:17">
      <c r="A320" s="9" t="s">
        <v>59</v>
      </c>
      <c r="B320" s="17" t="s">
        <v>887</v>
      </c>
      <c r="C320" s="50" t="s">
        <v>70</v>
      </c>
      <c r="D320" t="s">
        <v>1739</v>
      </c>
      <c r="F320" s="55"/>
      <c r="G320" s="55"/>
      <c r="H320" s="9" t="s">
        <v>820</v>
      </c>
      <c r="I320">
        <v>1</v>
      </c>
      <c r="K320" s="34">
        <v>0</v>
      </c>
      <c r="L320">
        <f>+Tabla32391110[[#This Row],[BALANCE INICIAL]]+Tabla32391110[[#This Row],[ENTRADAS]]-Tabla32391110[[#This Row],[SALIDAS]]</f>
        <v>1</v>
      </c>
      <c r="M320" s="2">
        <v>1200</v>
      </c>
      <c r="N320" s="2">
        <f>+Tabla32391110[[#This Row],[BALANCE INICIAL]]*Tabla32391110[[#This Row],[PRECIO]]</f>
        <v>1200</v>
      </c>
      <c r="O320" s="2">
        <f>+Tabla32391110[[#This Row],[ENTRADAS]]*Tabla32391110[[#This Row],[PRECIO]]</f>
        <v>0</v>
      </c>
      <c r="P320" s="2">
        <f>+Tabla32391110[[#This Row],[SALIDAS]]*Tabla32391110[[#This Row],[PRECIO]]</f>
        <v>0</v>
      </c>
      <c r="Q320" s="2">
        <f>+Tabla32391110[[#This Row],[BALANCE INICIAL2]]+Tabla32391110[[#This Row],[ENTRADAS3]]-Tabla32391110[[#This Row],[SALIDAS4]]</f>
        <v>1200</v>
      </c>
    </row>
    <row r="321" spans="1:17" ht="15" customHeight="1">
      <c r="A321" s="9" t="s">
        <v>29</v>
      </c>
      <c r="B321" s="47" t="s">
        <v>878</v>
      </c>
      <c r="C321" s="50" t="s">
        <v>102</v>
      </c>
      <c r="D321" t="s">
        <v>560</v>
      </c>
      <c r="F321" s="55" t="s">
        <v>1345</v>
      </c>
      <c r="G321" s="55"/>
      <c r="H321" s="9" t="s">
        <v>865</v>
      </c>
      <c r="I321">
        <v>8</v>
      </c>
      <c r="J321">
        <v>0</v>
      </c>
      <c r="K321" s="34">
        <v>0</v>
      </c>
      <c r="L321">
        <f>+Tabla32391110[[#This Row],[BALANCE INICIAL]]+Tabla32391110[[#This Row],[ENTRADAS]]-Tabla32391110[[#This Row],[SALIDAS]]</f>
        <v>8</v>
      </c>
      <c r="M321" s="2">
        <v>928</v>
      </c>
      <c r="N321" s="2">
        <f>+Tabla32391110[[#This Row],[BALANCE INICIAL]]*Tabla32391110[[#This Row],[PRECIO]]</f>
        <v>7424</v>
      </c>
      <c r="O321" s="2">
        <f>+Tabla32391110[[#This Row],[ENTRADAS]]*Tabla32391110[[#This Row],[PRECIO]]</f>
        <v>0</v>
      </c>
      <c r="P321" s="2">
        <f>+Tabla32391110[[#This Row],[SALIDAS]]*Tabla32391110[[#This Row],[PRECIO]]</f>
        <v>0</v>
      </c>
      <c r="Q321" s="2">
        <f>+Tabla32391110[[#This Row],[BALANCE INICIAL2]]+Tabla32391110[[#This Row],[ENTRADAS3]]-Tabla32391110[[#This Row],[SALIDAS4]]</f>
        <v>7424</v>
      </c>
    </row>
    <row r="322" spans="1:17">
      <c r="A322" s="9" t="s">
        <v>41</v>
      </c>
      <c r="B322" s="47" t="s">
        <v>890</v>
      </c>
      <c r="C322" s="50" t="s">
        <v>87</v>
      </c>
      <c r="D322" t="s">
        <v>1356</v>
      </c>
      <c r="F322" s="55" t="s">
        <v>1345</v>
      </c>
      <c r="G322" s="55"/>
      <c r="H322" s="9" t="s">
        <v>839</v>
      </c>
      <c r="I322">
        <v>18</v>
      </c>
      <c r="J322">
        <v>0</v>
      </c>
      <c r="K322" s="34">
        <v>3</v>
      </c>
      <c r="L322">
        <f>+Tabla32391110[[#This Row],[BALANCE INICIAL]]+Tabla32391110[[#This Row],[ENTRADAS]]-Tabla32391110[[#This Row],[SALIDAS]]</f>
        <v>15</v>
      </c>
      <c r="M322" s="2">
        <v>488.14</v>
      </c>
      <c r="N322" s="2">
        <f>+Tabla32391110[[#This Row],[BALANCE INICIAL]]*Tabla32391110[[#This Row],[PRECIO]]</f>
        <v>8786.52</v>
      </c>
      <c r="O322" s="2">
        <f>+Tabla32391110[[#This Row],[ENTRADAS]]*Tabla32391110[[#This Row],[PRECIO]]</f>
        <v>0</v>
      </c>
      <c r="P322" s="2">
        <f>+Tabla32391110[[#This Row],[SALIDAS]]*Tabla32391110[[#This Row],[PRECIO]]</f>
        <v>1464.42</v>
      </c>
      <c r="Q322" s="2">
        <f>+Tabla32391110[[#This Row],[BALANCE INICIAL2]]+Tabla32391110[[#This Row],[ENTRADAS3]]-Tabla32391110[[#This Row],[SALIDAS4]]</f>
        <v>7322.1</v>
      </c>
    </row>
    <row r="323" spans="1:17">
      <c r="A323" s="9" t="s">
        <v>41</v>
      </c>
      <c r="B323" s="47" t="s">
        <v>890</v>
      </c>
      <c r="C323" s="50" t="s">
        <v>87</v>
      </c>
      <c r="D323" t="s">
        <v>1355</v>
      </c>
      <c r="F323" s="55" t="s">
        <v>1345</v>
      </c>
      <c r="G323" s="55"/>
      <c r="H323" s="9" t="s">
        <v>839</v>
      </c>
      <c r="I323">
        <v>5</v>
      </c>
      <c r="J323">
        <v>0</v>
      </c>
      <c r="K323" s="34">
        <v>0</v>
      </c>
      <c r="L323">
        <f>+Tabla32391110[[#This Row],[BALANCE INICIAL]]+Tabla32391110[[#This Row],[ENTRADAS]]-Tabla32391110[[#This Row],[SALIDAS]]</f>
        <v>5</v>
      </c>
      <c r="M323" s="2">
        <v>400</v>
      </c>
      <c r="N323" s="2">
        <f>+Tabla32391110[[#This Row],[BALANCE INICIAL]]*Tabla32391110[[#This Row],[PRECIO]]</f>
        <v>2000</v>
      </c>
      <c r="O323" s="2">
        <f>+Tabla32391110[[#This Row],[ENTRADAS]]*Tabla32391110[[#This Row],[PRECIO]]</f>
        <v>0</v>
      </c>
      <c r="P323" s="2">
        <f>+Tabla32391110[[#This Row],[SALIDAS]]*Tabla32391110[[#This Row],[PRECIO]]</f>
        <v>0</v>
      </c>
      <c r="Q323" s="2">
        <f>+Tabla32391110[[#This Row],[BALANCE INICIAL2]]+Tabla32391110[[#This Row],[ENTRADAS3]]-Tabla32391110[[#This Row],[SALIDAS4]]</f>
        <v>2000</v>
      </c>
    </row>
    <row r="324" spans="1:17">
      <c r="A324" s="9" t="s">
        <v>41</v>
      </c>
      <c r="B324" s="47" t="s">
        <v>890</v>
      </c>
      <c r="C324" s="50" t="s">
        <v>87</v>
      </c>
      <c r="D324" t="s">
        <v>1263</v>
      </c>
      <c r="F324" s="55" t="s">
        <v>1345</v>
      </c>
      <c r="G324" s="55"/>
      <c r="H324" s="9" t="s">
        <v>820</v>
      </c>
      <c r="I324">
        <v>0</v>
      </c>
      <c r="J324">
        <v>0</v>
      </c>
      <c r="K324" s="34">
        <v>0</v>
      </c>
      <c r="L324">
        <f>+Tabla32391110[[#This Row],[BALANCE INICIAL]]+Tabla32391110[[#This Row],[ENTRADAS]]-Tabla32391110[[#This Row],[SALIDAS]]</f>
        <v>0</v>
      </c>
      <c r="M324" s="2">
        <v>34.22</v>
      </c>
      <c r="N324" s="2">
        <f>+Tabla32391110[[#This Row],[BALANCE INICIAL]]*Tabla32391110[[#This Row],[PRECIO]]</f>
        <v>0</v>
      </c>
      <c r="O324" s="2">
        <f>+Tabla32391110[[#This Row],[ENTRADAS]]*Tabla32391110[[#This Row],[PRECIO]]</f>
        <v>0</v>
      </c>
      <c r="P324" s="2">
        <f>+Tabla32391110[[#This Row],[SALIDAS]]*Tabla32391110[[#This Row],[PRECIO]]</f>
        <v>0</v>
      </c>
      <c r="Q324" s="2">
        <f>+Tabla32391110[[#This Row],[BALANCE INICIAL2]]+Tabla32391110[[#This Row],[ENTRADAS3]]-Tabla32391110[[#This Row],[SALIDAS4]]</f>
        <v>0</v>
      </c>
    </row>
    <row r="325" spans="1:17">
      <c r="A325" s="9" t="s">
        <v>41</v>
      </c>
      <c r="B325" s="47" t="s">
        <v>890</v>
      </c>
      <c r="C325" s="50" t="s">
        <v>87</v>
      </c>
      <c r="D325" t="s">
        <v>1357</v>
      </c>
      <c r="F325" s="55" t="s">
        <v>1345</v>
      </c>
      <c r="G325" s="55"/>
      <c r="H325" s="9" t="s">
        <v>839</v>
      </c>
      <c r="I325">
        <v>3</v>
      </c>
      <c r="J325">
        <v>0</v>
      </c>
      <c r="K325" s="34">
        <v>0</v>
      </c>
      <c r="L325">
        <f>+Tabla32391110[[#This Row],[BALANCE INICIAL]]+Tabla32391110[[#This Row],[ENTRADAS]]-Tabla32391110[[#This Row],[SALIDAS]]</f>
        <v>3</v>
      </c>
      <c r="M325" s="2">
        <v>640.15</v>
      </c>
      <c r="N325" s="2">
        <f>+Tabla32391110[[#This Row],[BALANCE INICIAL]]*Tabla32391110[[#This Row],[PRECIO]]</f>
        <v>1920.4499999999998</v>
      </c>
      <c r="O325" s="2">
        <f>+Tabla32391110[[#This Row],[ENTRADAS]]*Tabla32391110[[#This Row],[PRECIO]]</f>
        <v>0</v>
      </c>
      <c r="P325" s="2">
        <f>+Tabla32391110[[#This Row],[SALIDAS]]*Tabla32391110[[#This Row],[PRECIO]]</f>
        <v>0</v>
      </c>
      <c r="Q325" s="2">
        <f>+Tabla32391110[[#This Row],[BALANCE INICIAL2]]+Tabla32391110[[#This Row],[ENTRADAS3]]-Tabla32391110[[#This Row],[SALIDAS4]]</f>
        <v>1920.4499999999998</v>
      </c>
    </row>
    <row r="326" spans="1:17">
      <c r="A326" s="9" t="s">
        <v>41</v>
      </c>
      <c r="B326" s="47" t="s">
        <v>890</v>
      </c>
      <c r="C326" s="50" t="s">
        <v>87</v>
      </c>
      <c r="D326" t="s">
        <v>1358</v>
      </c>
      <c r="F326" s="55" t="s">
        <v>1345</v>
      </c>
      <c r="G326" s="55"/>
      <c r="H326" s="9" t="s">
        <v>820</v>
      </c>
      <c r="I326">
        <v>0</v>
      </c>
      <c r="J326">
        <v>0</v>
      </c>
      <c r="K326" s="34">
        <v>0</v>
      </c>
      <c r="L326">
        <f>+Tabla32391110[[#This Row],[BALANCE INICIAL]]+Tabla32391110[[#This Row],[ENTRADAS]]-Tabla32391110[[#This Row],[SALIDAS]]</f>
        <v>0</v>
      </c>
      <c r="M326" s="2">
        <v>195</v>
      </c>
      <c r="N326" s="2">
        <f>+Tabla32391110[[#This Row],[BALANCE INICIAL]]*Tabla32391110[[#This Row],[PRECIO]]</f>
        <v>0</v>
      </c>
      <c r="O326" s="2">
        <f>+Tabla32391110[[#This Row],[ENTRADAS]]*Tabla32391110[[#This Row],[PRECIO]]</f>
        <v>0</v>
      </c>
      <c r="P326" s="2">
        <f>+Tabla32391110[[#This Row],[SALIDAS]]*Tabla32391110[[#This Row],[PRECIO]]</f>
        <v>0</v>
      </c>
      <c r="Q326" s="2">
        <f>+Tabla32391110[[#This Row],[BALANCE INICIAL2]]+Tabla32391110[[#This Row],[ENTRADAS3]]-Tabla32391110[[#This Row],[SALIDAS4]]</f>
        <v>0</v>
      </c>
    </row>
    <row r="327" spans="1:17">
      <c r="A327" s="9" t="s">
        <v>41</v>
      </c>
      <c r="B327" s="47" t="s">
        <v>890</v>
      </c>
      <c r="C327" s="50" t="s">
        <v>87</v>
      </c>
      <c r="D327" t="s">
        <v>1264</v>
      </c>
      <c r="F327" s="55" t="s">
        <v>1345</v>
      </c>
      <c r="G327" s="55"/>
      <c r="H327" s="9" t="s">
        <v>834</v>
      </c>
      <c r="I327">
        <v>5</v>
      </c>
      <c r="J327">
        <v>0</v>
      </c>
      <c r="K327" s="34">
        <v>0</v>
      </c>
      <c r="L327">
        <f>+Tabla32391110[[#This Row],[BALANCE INICIAL]]+Tabla32391110[[#This Row],[ENTRADAS]]-Tabla32391110[[#This Row],[SALIDAS]]</f>
        <v>5</v>
      </c>
      <c r="M327" s="2">
        <v>233.8</v>
      </c>
      <c r="N327" s="2">
        <f>+Tabla32391110[[#This Row],[BALANCE INICIAL]]*Tabla32391110[[#This Row],[PRECIO]]</f>
        <v>1169</v>
      </c>
      <c r="O327" s="2">
        <f>+Tabla32391110[[#This Row],[ENTRADAS]]*Tabla32391110[[#This Row],[PRECIO]]</f>
        <v>0</v>
      </c>
      <c r="P327" s="2">
        <f>+Tabla32391110[[#This Row],[SALIDAS]]*Tabla32391110[[#This Row],[PRECIO]]</f>
        <v>0</v>
      </c>
      <c r="Q327" s="2">
        <f>+Tabla32391110[[#This Row],[BALANCE INICIAL2]]+Tabla32391110[[#This Row],[ENTRADAS3]]-Tabla32391110[[#This Row],[SALIDAS4]]</f>
        <v>1169</v>
      </c>
    </row>
    <row r="328" spans="1:17">
      <c r="A328" s="9" t="s">
        <v>41</v>
      </c>
      <c r="B328" s="47" t="s">
        <v>890</v>
      </c>
      <c r="C328" s="50" t="s">
        <v>87</v>
      </c>
      <c r="D328" t="s">
        <v>1359</v>
      </c>
      <c r="F328" s="55" t="s">
        <v>1345</v>
      </c>
      <c r="G328" s="55"/>
      <c r="H328" s="9" t="s">
        <v>834</v>
      </c>
      <c r="I328">
        <v>2</v>
      </c>
      <c r="J328">
        <v>0</v>
      </c>
      <c r="K328" s="34">
        <v>0</v>
      </c>
      <c r="L328">
        <f>+Tabla32391110[[#This Row],[BALANCE INICIAL]]+Tabla32391110[[#This Row],[ENTRADAS]]-Tabla32391110[[#This Row],[SALIDAS]]</f>
        <v>2</v>
      </c>
      <c r="M328" s="2">
        <v>490</v>
      </c>
      <c r="N328" s="2">
        <f>+Tabla32391110[[#This Row],[BALANCE INICIAL]]*Tabla32391110[[#This Row],[PRECIO]]</f>
        <v>980</v>
      </c>
      <c r="O328" s="2">
        <f>+Tabla32391110[[#This Row],[ENTRADAS]]*Tabla32391110[[#This Row],[PRECIO]]</f>
        <v>0</v>
      </c>
      <c r="P328" s="2">
        <f>+Tabla32391110[[#This Row],[SALIDAS]]*Tabla32391110[[#This Row],[PRECIO]]</f>
        <v>0</v>
      </c>
      <c r="Q328" s="2">
        <f>+Tabla32391110[[#This Row],[BALANCE INICIAL2]]+Tabla32391110[[#This Row],[ENTRADAS3]]-Tabla32391110[[#This Row],[SALIDAS4]]</f>
        <v>980</v>
      </c>
    </row>
    <row r="329" spans="1:17">
      <c r="A329" s="39" t="s">
        <v>24</v>
      </c>
      <c r="B329" s="40" t="s">
        <v>875</v>
      </c>
      <c r="C329" s="52" t="s">
        <v>64</v>
      </c>
      <c r="D329" t="s">
        <v>991</v>
      </c>
      <c r="E329" t="s">
        <v>993</v>
      </c>
      <c r="F329" s="55" t="s">
        <v>1345</v>
      </c>
      <c r="G329" s="55"/>
      <c r="H329" s="9" t="s">
        <v>820</v>
      </c>
      <c r="I329">
        <v>16</v>
      </c>
      <c r="J329">
        <v>0</v>
      </c>
      <c r="K329" s="34">
        <v>0</v>
      </c>
      <c r="L329">
        <f>+Tabla32391110[[#This Row],[BALANCE INICIAL]]+Tabla32391110[[#This Row],[ENTRADAS]]-Tabla32391110[[#This Row],[SALIDAS]]</f>
        <v>16</v>
      </c>
      <c r="M329" s="2">
        <v>281.36</v>
      </c>
      <c r="N329" s="2">
        <f>+Tabla32391110[[#This Row],[BALANCE INICIAL]]*Tabla32391110[[#This Row],[PRECIO]]</f>
        <v>4501.76</v>
      </c>
      <c r="O329" s="2">
        <f>+Tabla32391110[[#This Row],[ENTRADAS]]*Tabla32391110[[#This Row],[PRECIO]]</f>
        <v>0</v>
      </c>
      <c r="P329" s="2">
        <f>+Tabla32391110[[#This Row],[SALIDAS]]*Tabla32391110[[#This Row],[PRECIO]]</f>
        <v>0</v>
      </c>
      <c r="Q329" s="2">
        <f>+Tabla32391110[[#This Row],[BALANCE INICIAL2]]+Tabla32391110[[#This Row],[ENTRADAS3]]-Tabla32391110[[#This Row],[SALIDAS4]]</f>
        <v>4501.76</v>
      </c>
    </row>
    <row r="330" spans="1:17">
      <c r="A330" s="63" t="s">
        <v>29</v>
      </c>
      <c r="B330" s="40" t="s">
        <v>878</v>
      </c>
      <c r="C330" s="52" t="s">
        <v>102</v>
      </c>
      <c r="D330" t="s">
        <v>1709</v>
      </c>
      <c r="E330" t="s">
        <v>1659</v>
      </c>
      <c r="F330" s="55">
        <v>45551</v>
      </c>
      <c r="G330" s="62" t="s">
        <v>1719</v>
      </c>
      <c r="H330" s="9"/>
      <c r="I330">
        <v>0</v>
      </c>
      <c r="J330">
        <v>2</v>
      </c>
      <c r="K330" s="34">
        <v>0</v>
      </c>
      <c r="L330">
        <f>+Tabla32391110[[#This Row],[BALANCE INICIAL]]+Tabla32391110[[#This Row],[ENTRADAS]]-Tabla32391110[[#This Row],[SALIDAS]]</f>
        <v>2</v>
      </c>
      <c r="M330" s="2">
        <v>1642</v>
      </c>
      <c r="N330" s="2">
        <f>+Tabla32391110[[#This Row],[BALANCE INICIAL]]*Tabla32391110[[#This Row],[PRECIO]]</f>
        <v>0</v>
      </c>
      <c r="O330" s="2">
        <f>+Tabla32391110[[#This Row],[ENTRADAS]]*Tabla32391110[[#This Row],[PRECIO]]</f>
        <v>3284</v>
      </c>
      <c r="P330" s="2">
        <f>+Tabla32391110[[#This Row],[SALIDAS]]*Tabla32391110[[#This Row],[PRECIO]]</f>
        <v>0</v>
      </c>
      <c r="Q330" s="2">
        <f>+Tabla32391110[[#This Row],[BALANCE INICIAL2]]+Tabla32391110[[#This Row],[ENTRADAS3]]-Tabla32391110[[#This Row],[SALIDAS4]]</f>
        <v>3284</v>
      </c>
    </row>
    <row r="331" spans="1:17">
      <c r="A331" s="39" t="s">
        <v>1376</v>
      </c>
      <c r="B331" s="40" t="s">
        <v>875</v>
      </c>
      <c r="C331" s="52" t="s">
        <v>64</v>
      </c>
      <c r="D331" t="s">
        <v>1265</v>
      </c>
      <c r="F331" s="55" t="s">
        <v>1345</v>
      </c>
      <c r="G331" s="55"/>
      <c r="H331" s="9" t="s">
        <v>820</v>
      </c>
      <c r="I331">
        <v>200</v>
      </c>
      <c r="J331">
        <v>0</v>
      </c>
      <c r="K331" s="34">
        <v>0</v>
      </c>
      <c r="L331">
        <f>+Tabla32391110[[#This Row],[BALANCE INICIAL]]+Tabla32391110[[#This Row],[ENTRADAS]]-Tabla32391110[[#This Row],[SALIDAS]]</f>
        <v>200</v>
      </c>
      <c r="M331" s="2">
        <v>60</v>
      </c>
      <c r="N331" s="2">
        <f>+Tabla32391110[[#This Row],[BALANCE INICIAL]]*Tabla32391110[[#This Row],[PRECIO]]</f>
        <v>12000</v>
      </c>
      <c r="O331" s="2">
        <f>+Tabla32391110[[#This Row],[ENTRADAS]]*Tabla32391110[[#This Row],[PRECIO]]</f>
        <v>0</v>
      </c>
      <c r="P331" s="2">
        <f>+Tabla32391110[[#This Row],[SALIDAS]]*Tabla32391110[[#This Row],[PRECIO]]</f>
        <v>0</v>
      </c>
      <c r="Q331" s="2">
        <f>+Tabla32391110[[#This Row],[BALANCE INICIAL2]]+Tabla32391110[[#This Row],[ENTRADAS3]]-Tabla32391110[[#This Row],[SALIDAS4]]</f>
        <v>12000</v>
      </c>
    </row>
    <row r="332" spans="1:17">
      <c r="A332" s="9" t="s">
        <v>59</v>
      </c>
      <c r="B332" s="17" t="s">
        <v>880</v>
      </c>
      <c r="C332" s="50" t="s">
        <v>107</v>
      </c>
      <c r="D332" t="s">
        <v>1496</v>
      </c>
      <c r="F332" s="55" t="s">
        <v>1345</v>
      </c>
      <c r="G332" s="55"/>
      <c r="H332" s="9" t="s">
        <v>820</v>
      </c>
      <c r="I332">
        <v>1</v>
      </c>
      <c r="J332">
        <v>0</v>
      </c>
      <c r="K332" s="34">
        <v>0</v>
      </c>
      <c r="L332">
        <f>+Tabla32391110[[#This Row],[BALANCE INICIAL]]+Tabla32391110[[#This Row],[ENTRADAS]]-Tabla32391110[[#This Row],[SALIDAS]]</f>
        <v>1</v>
      </c>
      <c r="M332" s="2">
        <v>100</v>
      </c>
      <c r="N332" s="2">
        <f>+Tabla32391110[[#This Row],[BALANCE INICIAL]]*Tabla32391110[[#This Row],[PRECIO]]</f>
        <v>100</v>
      </c>
      <c r="O332" s="2">
        <f>+Tabla32391110[[#This Row],[ENTRADAS]]*Tabla32391110[[#This Row],[PRECIO]]</f>
        <v>0</v>
      </c>
      <c r="P332" s="2">
        <f>+Tabla32391110[[#This Row],[SALIDAS]]*Tabla32391110[[#This Row],[PRECIO]]</f>
        <v>0</v>
      </c>
      <c r="Q332" s="2">
        <f>+Tabla32391110[[#This Row],[BALANCE INICIAL2]]+Tabla32391110[[#This Row],[ENTRADAS3]]-Tabla32391110[[#This Row],[SALIDAS4]]</f>
        <v>100</v>
      </c>
    </row>
    <row r="333" spans="1:17">
      <c r="A333" s="39" t="s">
        <v>1141</v>
      </c>
      <c r="B333" s="40" t="s">
        <v>1142</v>
      </c>
      <c r="C333" s="52" t="s">
        <v>1143</v>
      </c>
      <c r="D333" t="s">
        <v>1266</v>
      </c>
      <c r="F333" s="55" t="s">
        <v>1345</v>
      </c>
      <c r="G333" s="55"/>
      <c r="H333" s="9" t="s">
        <v>839</v>
      </c>
      <c r="I333">
        <v>4</v>
      </c>
      <c r="J333">
        <v>0</v>
      </c>
      <c r="K333" s="34">
        <v>0</v>
      </c>
      <c r="L333">
        <f>+Tabla32391110[[#This Row],[BALANCE INICIAL]]+Tabla32391110[[#This Row],[ENTRADAS]]-Tabla32391110[[#This Row],[SALIDAS]]</f>
        <v>4</v>
      </c>
      <c r="M333" s="2">
        <v>12500</v>
      </c>
      <c r="N333" s="2">
        <f>+Tabla32391110[[#This Row],[BALANCE INICIAL]]*Tabla32391110[[#This Row],[PRECIO]]</f>
        <v>50000</v>
      </c>
      <c r="O333" s="2">
        <f>+Tabla32391110[[#This Row],[ENTRADAS]]*Tabla32391110[[#This Row],[PRECIO]]</f>
        <v>0</v>
      </c>
      <c r="P333" s="2">
        <f>+Tabla32391110[[#This Row],[SALIDAS]]*Tabla32391110[[#This Row],[PRECIO]]</f>
        <v>0</v>
      </c>
      <c r="Q333" s="2">
        <f>+Tabla32391110[[#This Row],[BALANCE INICIAL2]]+Tabla32391110[[#This Row],[ENTRADAS3]]-Tabla32391110[[#This Row],[SALIDAS4]]</f>
        <v>50000</v>
      </c>
    </row>
    <row r="334" spans="1:17">
      <c r="A334" s="39" t="s">
        <v>34</v>
      </c>
      <c r="B334" s="40" t="s">
        <v>877</v>
      </c>
      <c r="C334" s="52" t="s">
        <v>80</v>
      </c>
      <c r="D334" t="s">
        <v>1451</v>
      </c>
      <c r="F334" s="55" t="s">
        <v>1345</v>
      </c>
      <c r="G334" s="55"/>
      <c r="H334" s="9" t="s">
        <v>834</v>
      </c>
      <c r="I334">
        <v>54</v>
      </c>
      <c r="J334">
        <v>0</v>
      </c>
      <c r="K334" s="34">
        <v>5</v>
      </c>
      <c r="L334">
        <f>+Tabla32391110[[#This Row],[BALANCE INICIAL]]+Tabla32391110[[#This Row],[ENTRADAS]]-Tabla32391110[[#This Row],[SALIDAS]]</f>
        <v>49</v>
      </c>
      <c r="M334" s="2">
        <v>290</v>
      </c>
      <c r="N334" s="2">
        <f>+Tabla32391110[[#This Row],[BALANCE INICIAL]]*Tabla32391110[[#This Row],[PRECIO]]</f>
        <v>15660</v>
      </c>
      <c r="O334" s="2">
        <f>+Tabla32391110[[#This Row],[ENTRADAS]]*Tabla32391110[[#This Row],[PRECIO]]</f>
        <v>0</v>
      </c>
      <c r="P334" s="2">
        <f>+Tabla32391110[[#This Row],[SALIDAS]]*Tabla32391110[[#This Row],[PRECIO]]</f>
        <v>1450</v>
      </c>
      <c r="Q334" s="2">
        <f>+Tabla32391110[[#This Row],[BALANCE INICIAL2]]+Tabla32391110[[#This Row],[ENTRADAS3]]-Tabla32391110[[#This Row],[SALIDAS4]]</f>
        <v>14210</v>
      </c>
    </row>
    <row r="335" spans="1:17">
      <c r="A335" s="39" t="s">
        <v>34</v>
      </c>
      <c r="B335" s="40" t="s">
        <v>877</v>
      </c>
      <c r="C335" s="52" t="s">
        <v>80</v>
      </c>
      <c r="D335" t="s">
        <v>1025</v>
      </c>
      <c r="F335" s="55" t="s">
        <v>1345</v>
      </c>
      <c r="G335" s="55"/>
      <c r="H335" s="9" t="s">
        <v>834</v>
      </c>
      <c r="I335">
        <v>60</v>
      </c>
      <c r="J335">
        <v>0</v>
      </c>
      <c r="K335" s="34">
        <v>5</v>
      </c>
      <c r="L335">
        <f>+Tabla32391110[[#This Row],[BALANCE INICIAL]]+Tabla32391110[[#This Row],[ENTRADAS]]-Tabla32391110[[#This Row],[SALIDAS]]</f>
        <v>55</v>
      </c>
      <c r="M335" s="2">
        <v>420</v>
      </c>
      <c r="N335" s="2">
        <f>+Tabla32391110[[#This Row],[BALANCE INICIAL]]*Tabla32391110[[#This Row],[PRECIO]]</f>
        <v>25200</v>
      </c>
      <c r="O335" s="2">
        <f>+Tabla32391110[[#This Row],[ENTRADAS]]*Tabla32391110[[#This Row],[PRECIO]]</f>
        <v>0</v>
      </c>
      <c r="P335" s="2">
        <f>+Tabla32391110[[#This Row],[SALIDAS]]*Tabla32391110[[#This Row],[PRECIO]]</f>
        <v>2100</v>
      </c>
      <c r="Q335" s="2">
        <f>+Tabla32391110[[#This Row],[BALANCE INICIAL2]]+Tabla32391110[[#This Row],[ENTRADAS3]]-Tabla32391110[[#This Row],[SALIDAS4]]</f>
        <v>23100</v>
      </c>
    </row>
    <row r="336" spans="1:17">
      <c r="A336" s="9" t="s">
        <v>1159</v>
      </c>
      <c r="B336" s="17" t="s">
        <v>1160</v>
      </c>
      <c r="C336" s="50" t="s">
        <v>1161</v>
      </c>
      <c r="D336" t="s">
        <v>1477</v>
      </c>
      <c r="F336" s="55" t="s">
        <v>1345</v>
      </c>
      <c r="G336" s="55"/>
      <c r="H336" s="9" t="s">
        <v>820</v>
      </c>
      <c r="I336">
        <v>1</v>
      </c>
      <c r="J336">
        <v>0</v>
      </c>
      <c r="K336" s="34">
        <v>0</v>
      </c>
      <c r="L336">
        <f>+Tabla32391110[[#This Row],[BALANCE INICIAL]]+Tabla32391110[[#This Row],[ENTRADAS]]-Tabla32391110[[#This Row],[SALIDAS]]</f>
        <v>1</v>
      </c>
      <c r="M336" s="2">
        <v>3390</v>
      </c>
      <c r="N336" s="2">
        <f>+Tabla32391110[[#This Row],[BALANCE INICIAL]]*Tabla32391110[[#This Row],[PRECIO]]</f>
        <v>3390</v>
      </c>
      <c r="O336" s="2">
        <f>+Tabla32391110[[#This Row],[ENTRADAS]]*Tabla32391110[[#This Row],[PRECIO]]</f>
        <v>0</v>
      </c>
      <c r="P336" s="2">
        <f>+Tabla32391110[[#This Row],[SALIDAS]]*Tabla32391110[[#This Row],[PRECIO]]</f>
        <v>0</v>
      </c>
      <c r="Q336" s="2">
        <f>+Tabla32391110[[#This Row],[BALANCE INICIAL2]]+Tabla32391110[[#This Row],[ENTRADAS3]]-Tabla32391110[[#This Row],[SALIDAS4]]</f>
        <v>3390</v>
      </c>
    </row>
    <row r="337" spans="1:17">
      <c r="A337" s="63" t="s">
        <v>29</v>
      </c>
      <c r="B337" s="40" t="s">
        <v>878</v>
      </c>
      <c r="C337" s="52" t="s">
        <v>102</v>
      </c>
      <c r="D337" t="s">
        <v>1721</v>
      </c>
      <c r="E337" t="s">
        <v>1659</v>
      </c>
      <c r="F337" s="55">
        <v>45551</v>
      </c>
      <c r="G337" s="62" t="s">
        <v>1719</v>
      </c>
      <c r="H337" s="9"/>
      <c r="I337">
        <v>0</v>
      </c>
      <c r="J337">
        <v>5</v>
      </c>
      <c r="K337" s="34">
        <v>0</v>
      </c>
      <c r="L337">
        <f>+Tabla32391110[[#This Row],[BALANCE INICIAL]]+Tabla32391110[[#This Row],[ENTRADAS]]-Tabla32391110[[#This Row],[SALIDAS]]</f>
        <v>5</v>
      </c>
      <c r="M337" s="2">
        <v>59</v>
      </c>
      <c r="N337" s="2">
        <f>+Tabla32391110[[#This Row],[BALANCE INICIAL]]*Tabla32391110[[#This Row],[PRECIO]]</f>
        <v>0</v>
      </c>
      <c r="O337" s="2">
        <f>+Tabla32391110[[#This Row],[ENTRADAS]]*Tabla32391110[[#This Row],[PRECIO]]</f>
        <v>295</v>
      </c>
      <c r="P337" s="2">
        <f>+Tabla32391110[[#This Row],[SALIDAS]]*Tabla32391110[[#This Row],[PRECIO]]</f>
        <v>0</v>
      </c>
      <c r="Q337" s="2">
        <f>+Tabla32391110[[#This Row],[BALANCE INICIAL2]]+Tabla32391110[[#This Row],[ENTRADAS3]]-Tabla32391110[[#This Row],[SALIDAS4]]</f>
        <v>295</v>
      </c>
    </row>
    <row r="338" spans="1:17">
      <c r="A338" s="63" t="s">
        <v>29</v>
      </c>
      <c r="B338" s="40" t="s">
        <v>878</v>
      </c>
      <c r="C338" s="52" t="s">
        <v>102</v>
      </c>
      <c r="D338" t="s">
        <v>1673</v>
      </c>
      <c r="E338" t="s">
        <v>1659</v>
      </c>
      <c r="F338" s="55">
        <v>45551</v>
      </c>
      <c r="G338" s="62" t="s">
        <v>1719</v>
      </c>
      <c r="H338" s="9"/>
      <c r="I338">
        <v>0</v>
      </c>
      <c r="J338">
        <v>10</v>
      </c>
      <c r="K338" s="34">
        <v>0</v>
      </c>
      <c r="L338">
        <f>+Tabla32391110[[#This Row],[BALANCE INICIAL]]+Tabla32391110[[#This Row],[ENTRADAS]]-Tabla32391110[[#This Row],[SALIDAS]]</f>
        <v>10</v>
      </c>
      <c r="M338" s="2">
        <v>149</v>
      </c>
      <c r="N338" s="2">
        <f>+Tabla32391110[[#This Row],[BALANCE INICIAL]]*Tabla32391110[[#This Row],[PRECIO]]</f>
        <v>0</v>
      </c>
      <c r="O338" s="2">
        <f>+Tabla32391110[[#This Row],[ENTRADAS]]*Tabla32391110[[#This Row],[PRECIO]]</f>
        <v>1490</v>
      </c>
      <c r="P338" s="2">
        <f>+Tabla32391110[[#This Row],[SALIDAS]]*Tabla32391110[[#This Row],[PRECIO]]</f>
        <v>0</v>
      </c>
      <c r="Q338" s="2">
        <f>+Tabla32391110[[#This Row],[BALANCE INICIAL2]]+Tabla32391110[[#This Row],[ENTRADAS3]]-Tabla32391110[[#This Row],[SALIDAS4]]</f>
        <v>1490</v>
      </c>
    </row>
    <row r="339" spans="1:17">
      <c r="A339" s="39" t="s">
        <v>31</v>
      </c>
      <c r="B339" s="40" t="s">
        <v>897</v>
      </c>
      <c r="C339" s="50" t="s">
        <v>69</v>
      </c>
      <c r="D339" t="s">
        <v>228</v>
      </c>
      <c r="F339" s="55" t="s">
        <v>1345</v>
      </c>
      <c r="G339" s="55"/>
      <c r="H339" s="9" t="s">
        <v>820</v>
      </c>
      <c r="I339">
        <v>44</v>
      </c>
      <c r="J339">
        <v>0</v>
      </c>
      <c r="K339" s="34">
        <v>0</v>
      </c>
      <c r="L339">
        <f>+Tabla32391110[[#This Row],[BALANCE INICIAL]]+Tabla32391110[[#This Row],[ENTRADAS]]-Tabla32391110[[#This Row],[SALIDAS]]</f>
        <v>44</v>
      </c>
      <c r="M339" s="2">
        <v>170</v>
      </c>
      <c r="N339" s="2">
        <f>+Tabla32391110[[#This Row],[BALANCE INICIAL]]*Tabla32391110[[#This Row],[PRECIO]]</f>
        <v>7480</v>
      </c>
      <c r="O339" s="2">
        <f>+Tabla32391110[[#This Row],[ENTRADAS]]*Tabla32391110[[#This Row],[PRECIO]]</f>
        <v>0</v>
      </c>
      <c r="P339" s="2">
        <f>+Tabla32391110[[#This Row],[SALIDAS]]*Tabla32391110[[#This Row],[PRECIO]]</f>
        <v>0</v>
      </c>
      <c r="Q339" s="2">
        <f>+Tabla32391110[[#This Row],[BALANCE INICIAL2]]+Tabla32391110[[#This Row],[ENTRADAS3]]-Tabla32391110[[#This Row],[SALIDAS4]]</f>
        <v>7480</v>
      </c>
    </row>
    <row r="340" spans="1:17" ht="17.25" customHeight="1">
      <c r="A340" s="39" t="s">
        <v>28</v>
      </c>
      <c r="B340" s="40" t="s">
        <v>884</v>
      </c>
      <c r="C340" s="52" t="s">
        <v>74</v>
      </c>
      <c r="D340" t="s">
        <v>1402</v>
      </c>
      <c r="F340" s="55" t="s">
        <v>1345</v>
      </c>
      <c r="G340" s="55"/>
      <c r="H340" s="9" t="s">
        <v>839</v>
      </c>
      <c r="I340">
        <v>75</v>
      </c>
      <c r="J340">
        <v>0</v>
      </c>
      <c r="K340" s="34">
        <v>0</v>
      </c>
      <c r="L340">
        <f>+Tabla32391110[[#This Row],[BALANCE INICIAL]]+Tabla32391110[[#This Row],[ENTRADAS]]-Tabla32391110[[#This Row],[SALIDAS]]</f>
        <v>75</v>
      </c>
      <c r="M340" s="2">
        <v>39</v>
      </c>
      <c r="N340" s="2">
        <f>+Tabla32391110[[#This Row],[BALANCE INICIAL]]*Tabla32391110[[#This Row],[PRECIO]]</f>
        <v>2925</v>
      </c>
      <c r="O340" s="2">
        <f>+Tabla32391110[[#This Row],[ENTRADAS]]*Tabla32391110[[#This Row],[PRECIO]]</f>
        <v>0</v>
      </c>
      <c r="P340" s="2">
        <f>+Tabla32391110[[#This Row],[SALIDAS]]*Tabla32391110[[#This Row],[PRECIO]]</f>
        <v>0</v>
      </c>
      <c r="Q340" s="2">
        <f>+Tabla32391110[[#This Row],[BALANCE INICIAL2]]+Tabla32391110[[#This Row],[ENTRADAS3]]-Tabla32391110[[#This Row],[SALIDAS4]]</f>
        <v>2925</v>
      </c>
    </row>
    <row r="341" spans="1:17" ht="16.5" customHeight="1">
      <c r="A341" s="63" t="s">
        <v>29</v>
      </c>
      <c r="B341" s="40" t="s">
        <v>878</v>
      </c>
      <c r="C341" s="52" t="s">
        <v>102</v>
      </c>
      <c r="D341" t="s">
        <v>1674</v>
      </c>
      <c r="E341" t="s">
        <v>1659</v>
      </c>
      <c r="F341" s="55">
        <v>45551</v>
      </c>
      <c r="G341" s="62" t="s">
        <v>1719</v>
      </c>
      <c r="H341" s="9"/>
      <c r="I341">
        <v>0</v>
      </c>
      <c r="J341">
        <v>15</v>
      </c>
      <c r="K341" s="34">
        <v>0</v>
      </c>
      <c r="L341">
        <f>+Tabla32391110[[#This Row],[BALANCE INICIAL]]+Tabla32391110[[#This Row],[ENTRADAS]]-Tabla32391110[[#This Row],[SALIDAS]]</f>
        <v>15</v>
      </c>
      <c r="M341" s="2">
        <v>79</v>
      </c>
      <c r="N341" s="2">
        <f>+Tabla32391110[[#This Row],[BALANCE INICIAL]]*Tabla32391110[[#This Row],[PRECIO]]</f>
        <v>0</v>
      </c>
      <c r="O341" s="2">
        <f>+Tabla32391110[[#This Row],[ENTRADAS]]*Tabla32391110[[#This Row],[PRECIO]]</f>
        <v>1185</v>
      </c>
      <c r="P341" s="2">
        <f>+Tabla32391110[[#This Row],[SALIDAS]]*Tabla32391110[[#This Row],[PRECIO]]</f>
        <v>0</v>
      </c>
      <c r="Q341" s="2">
        <f>+Tabla32391110[[#This Row],[BALANCE INICIAL2]]+Tabla32391110[[#This Row],[ENTRADAS3]]-Tabla32391110[[#This Row],[SALIDAS4]]</f>
        <v>1185</v>
      </c>
    </row>
    <row r="342" spans="1:17">
      <c r="A342" s="9" t="s">
        <v>29</v>
      </c>
      <c r="B342" s="47" t="s">
        <v>878</v>
      </c>
      <c r="C342" s="50" t="s">
        <v>102</v>
      </c>
      <c r="D342" t="s">
        <v>563</v>
      </c>
      <c r="F342" s="55" t="s">
        <v>1345</v>
      </c>
      <c r="G342" s="55"/>
      <c r="H342" s="9" t="s">
        <v>834</v>
      </c>
      <c r="I342">
        <v>3</v>
      </c>
      <c r="J342">
        <v>0</v>
      </c>
      <c r="K342" s="34">
        <v>0</v>
      </c>
      <c r="L342">
        <f>+Tabla32391110[[#This Row],[BALANCE INICIAL]]+Tabla32391110[[#This Row],[ENTRADAS]]-Tabla32391110[[#This Row],[SALIDAS]]</f>
        <v>3</v>
      </c>
      <c r="M342" s="2">
        <v>205</v>
      </c>
      <c r="N342" s="2">
        <f>+Tabla32391110[[#This Row],[BALANCE INICIAL]]*Tabla32391110[[#This Row],[PRECIO]]</f>
        <v>615</v>
      </c>
      <c r="O342" s="2">
        <f>+Tabla32391110[[#This Row],[ENTRADAS]]*Tabla32391110[[#This Row],[PRECIO]]</f>
        <v>0</v>
      </c>
      <c r="P342" s="2">
        <f>+Tabla32391110[[#This Row],[SALIDAS]]*Tabla32391110[[#This Row],[PRECIO]]</f>
        <v>0</v>
      </c>
      <c r="Q342" s="2">
        <f>+Tabla32391110[[#This Row],[BALANCE INICIAL2]]+Tabla32391110[[#This Row],[ENTRADAS3]]-Tabla32391110[[#This Row],[SALIDAS4]]</f>
        <v>615</v>
      </c>
    </row>
    <row r="343" spans="1:17">
      <c r="A343" s="39" t="s">
        <v>39</v>
      </c>
      <c r="B343" s="40" t="s">
        <v>896</v>
      </c>
      <c r="C343" s="52" t="s">
        <v>85</v>
      </c>
      <c r="D343" t="s">
        <v>230</v>
      </c>
      <c r="F343" s="55" t="s">
        <v>1345</v>
      </c>
      <c r="G343" s="55"/>
      <c r="H343" s="9" t="s">
        <v>820</v>
      </c>
      <c r="I343">
        <v>4</v>
      </c>
      <c r="J343">
        <v>0</v>
      </c>
      <c r="K343" s="34">
        <v>1</v>
      </c>
      <c r="L343">
        <f>+Tabla32391110[[#This Row],[BALANCE INICIAL]]+Tabla32391110[[#This Row],[ENTRADAS]]-Tabla32391110[[#This Row],[SALIDAS]]</f>
        <v>3</v>
      </c>
      <c r="M343" s="2">
        <v>512</v>
      </c>
      <c r="N343" s="2">
        <f>+Tabla32391110[[#This Row],[BALANCE INICIAL]]*Tabla32391110[[#This Row],[PRECIO]]</f>
        <v>2048</v>
      </c>
      <c r="O343" s="2">
        <f>+Tabla32391110[[#This Row],[ENTRADAS]]*Tabla32391110[[#This Row],[PRECIO]]</f>
        <v>0</v>
      </c>
      <c r="P343" s="2">
        <f>+Tabla32391110[[#This Row],[SALIDAS]]*Tabla32391110[[#This Row],[PRECIO]]</f>
        <v>512</v>
      </c>
      <c r="Q343" s="2">
        <f>+Tabla32391110[[#This Row],[BALANCE INICIAL2]]+Tabla32391110[[#This Row],[ENTRADAS3]]-Tabla32391110[[#This Row],[SALIDAS4]]</f>
        <v>1536</v>
      </c>
    </row>
    <row r="344" spans="1:17">
      <c r="A344" s="63" t="s">
        <v>29</v>
      </c>
      <c r="B344" s="40" t="s">
        <v>878</v>
      </c>
      <c r="C344" s="52" t="s">
        <v>102</v>
      </c>
      <c r="D344" t="s">
        <v>1718</v>
      </c>
      <c r="E344" t="s">
        <v>1659</v>
      </c>
      <c r="F344" s="55">
        <v>45551</v>
      </c>
      <c r="G344" s="62" t="s">
        <v>1719</v>
      </c>
      <c r="H344" s="9"/>
      <c r="I344">
        <v>0</v>
      </c>
      <c r="J344">
        <v>2</v>
      </c>
      <c r="K344" s="34">
        <v>0</v>
      </c>
      <c r="L344">
        <f>+Tabla32391110[[#This Row],[BALANCE INICIAL]]+Tabla32391110[[#This Row],[ENTRADAS]]-Tabla32391110[[#This Row],[SALIDAS]]</f>
        <v>2</v>
      </c>
      <c r="M344" s="2">
        <v>954</v>
      </c>
      <c r="N344" s="2">
        <f>+Tabla32391110[[#This Row],[BALANCE INICIAL]]*Tabla32391110[[#This Row],[PRECIO]]</f>
        <v>0</v>
      </c>
      <c r="O344" s="2">
        <f>+Tabla32391110[[#This Row],[ENTRADAS]]*Tabla32391110[[#This Row],[PRECIO]]</f>
        <v>1908</v>
      </c>
      <c r="P344" s="2">
        <f>+Tabla32391110[[#This Row],[SALIDAS]]*Tabla32391110[[#This Row],[PRECIO]]</f>
        <v>0</v>
      </c>
      <c r="Q344" s="2">
        <f>+Tabla32391110[[#This Row],[BALANCE INICIAL2]]+Tabla32391110[[#This Row],[ENTRADAS3]]-Tabla32391110[[#This Row],[SALIDAS4]]</f>
        <v>1908</v>
      </c>
    </row>
    <row r="345" spans="1:17">
      <c r="A345" s="39" t="s">
        <v>28</v>
      </c>
      <c r="B345" s="40" t="s">
        <v>884</v>
      </c>
      <c r="C345" s="52" t="s">
        <v>74</v>
      </c>
      <c r="D345" t="s">
        <v>1574</v>
      </c>
      <c r="F345" s="55" t="s">
        <v>1345</v>
      </c>
      <c r="G345" s="55"/>
      <c r="H345" s="9" t="s">
        <v>820</v>
      </c>
      <c r="I345">
        <v>156</v>
      </c>
      <c r="J345">
        <v>0</v>
      </c>
      <c r="K345" s="34">
        <v>0</v>
      </c>
      <c r="L345">
        <f>+Tabla32391110[[#This Row],[BALANCE INICIAL]]+Tabla32391110[[#This Row],[ENTRADAS]]-Tabla32391110[[#This Row],[SALIDAS]]</f>
        <v>156</v>
      </c>
      <c r="M345" s="2">
        <v>11.5</v>
      </c>
      <c r="N345" s="2">
        <f>+Tabla32391110[[#This Row],[BALANCE INICIAL]]*Tabla32391110[[#This Row],[PRECIO]]</f>
        <v>1794</v>
      </c>
      <c r="O345" s="2">
        <f>+Tabla32391110[[#This Row],[ENTRADAS]]*Tabla32391110[[#This Row],[PRECIO]]</f>
        <v>0</v>
      </c>
      <c r="P345" s="2">
        <f>+Tabla32391110[[#This Row],[SALIDAS]]*Tabla32391110[[#This Row],[PRECIO]]</f>
        <v>0</v>
      </c>
      <c r="Q345" s="2">
        <f>+Tabla32391110[[#This Row],[BALANCE INICIAL2]]+Tabla32391110[[#This Row],[ENTRADAS3]]-Tabla32391110[[#This Row],[SALIDAS4]]</f>
        <v>1794</v>
      </c>
    </row>
    <row r="346" spans="1:17">
      <c r="A346" s="39" t="s">
        <v>28</v>
      </c>
      <c r="B346" s="40" t="s">
        <v>884</v>
      </c>
      <c r="C346" s="52" t="s">
        <v>74</v>
      </c>
      <c r="D346" t="s">
        <v>232</v>
      </c>
      <c r="F346" s="55" t="s">
        <v>1345</v>
      </c>
      <c r="G346" s="55"/>
      <c r="H346" s="9" t="s">
        <v>820</v>
      </c>
      <c r="I346">
        <v>286</v>
      </c>
      <c r="J346">
        <v>0</v>
      </c>
      <c r="K346" s="34">
        <v>0</v>
      </c>
      <c r="L346">
        <f>+Tabla32391110[[#This Row],[BALANCE INICIAL]]+Tabla32391110[[#This Row],[ENTRADAS]]-Tabla32391110[[#This Row],[SALIDAS]]</f>
        <v>286</v>
      </c>
      <c r="M346" s="2">
        <v>125.5</v>
      </c>
      <c r="N346" s="2">
        <f>+Tabla32391110[[#This Row],[BALANCE INICIAL]]*Tabla32391110[[#This Row],[PRECIO]]</f>
        <v>35893</v>
      </c>
      <c r="O346" s="2">
        <f>+Tabla32391110[[#This Row],[ENTRADAS]]*Tabla32391110[[#This Row],[PRECIO]]</f>
        <v>0</v>
      </c>
      <c r="P346" s="2">
        <f>+Tabla32391110[[#This Row],[SALIDAS]]*Tabla32391110[[#This Row],[PRECIO]]</f>
        <v>0</v>
      </c>
      <c r="Q346" s="2">
        <f>+Tabla32391110[[#This Row],[BALANCE INICIAL2]]+Tabla32391110[[#This Row],[ENTRADAS3]]-Tabla32391110[[#This Row],[SALIDAS4]]</f>
        <v>35893</v>
      </c>
    </row>
    <row r="347" spans="1:17">
      <c r="A347" s="9" t="s">
        <v>1130</v>
      </c>
      <c r="B347" s="40" t="s">
        <v>894</v>
      </c>
      <c r="C347" s="52" t="s">
        <v>1131</v>
      </c>
      <c r="D347" t="s">
        <v>1485</v>
      </c>
      <c r="E347" t="s">
        <v>1486</v>
      </c>
      <c r="F347" s="55">
        <v>45506</v>
      </c>
      <c r="G347" s="62" t="s">
        <v>1487</v>
      </c>
      <c r="H347" s="9" t="s">
        <v>820</v>
      </c>
      <c r="I347">
        <v>25</v>
      </c>
      <c r="J347">
        <v>0</v>
      </c>
      <c r="K347" s="34">
        <v>25</v>
      </c>
      <c r="L347">
        <f>+Tabla32391110[[#This Row],[BALANCE INICIAL]]+Tabla32391110[[#This Row],[ENTRADAS]]-Tabla32391110[[#This Row],[SALIDAS]]</f>
        <v>0</v>
      </c>
      <c r="M347" s="2">
        <v>375</v>
      </c>
      <c r="N347" s="2">
        <v>9375</v>
      </c>
      <c r="O347" s="2" t="s">
        <v>1483</v>
      </c>
      <c r="P347" s="2" t="s">
        <v>1483</v>
      </c>
      <c r="Q347" s="2">
        <v>9375</v>
      </c>
    </row>
    <row r="348" spans="1:17">
      <c r="A348" s="39" t="s">
        <v>1159</v>
      </c>
      <c r="B348" s="40" t="s">
        <v>1160</v>
      </c>
      <c r="C348" s="52" t="s">
        <v>1546</v>
      </c>
      <c r="D348" t="s">
        <v>1545</v>
      </c>
      <c r="F348" s="55" t="s">
        <v>1345</v>
      </c>
      <c r="G348" s="55"/>
      <c r="H348" s="9" t="s">
        <v>820</v>
      </c>
      <c r="I348">
        <v>14</v>
      </c>
      <c r="J348">
        <v>0</v>
      </c>
      <c r="K348" s="34">
        <v>0</v>
      </c>
      <c r="L348">
        <f>+Tabla32391110[[#This Row],[BALANCE INICIAL]]+Tabla32391110[[#This Row],[ENTRADAS]]-Tabla32391110[[#This Row],[SALIDAS]]</f>
        <v>14</v>
      </c>
      <c r="M348" s="2">
        <v>36</v>
      </c>
      <c r="N348" s="2">
        <f>+Tabla32391110[[#This Row],[BALANCE INICIAL]]*Tabla32391110[[#This Row],[PRECIO]]</f>
        <v>504</v>
      </c>
      <c r="O348" s="2">
        <f>+Tabla32391110[[#This Row],[ENTRADAS]]*Tabla32391110[[#This Row],[PRECIO]]</f>
        <v>0</v>
      </c>
      <c r="P348" s="2">
        <f>+Tabla32391110[[#This Row],[SALIDAS]]*Tabla32391110[[#This Row],[PRECIO]]</f>
        <v>0</v>
      </c>
      <c r="Q348" s="2">
        <f>+Tabla32391110[[#This Row],[BALANCE INICIAL2]]+Tabla32391110[[#This Row],[ENTRADAS3]]-Tabla32391110[[#This Row],[SALIDAS4]]</f>
        <v>504</v>
      </c>
    </row>
    <row r="349" spans="1:17">
      <c r="A349" s="39" t="s">
        <v>28</v>
      </c>
      <c r="B349" s="40" t="s">
        <v>884</v>
      </c>
      <c r="C349" s="52" t="s">
        <v>74</v>
      </c>
      <c r="D349" t="s">
        <v>1006</v>
      </c>
      <c r="F349" s="55" t="s">
        <v>1345</v>
      </c>
      <c r="G349" s="55"/>
      <c r="H349" s="9" t="s">
        <v>820</v>
      </c>
      <c r="I349">
        <v>0</v>
      </c>
      <c r="J349">
        <v>0</v>
      </c>
      <c r="K349" s="34">
        <v>0</v>
      </c>
      <c r="L349">
        <f>+Tabla32391110[[#This Row],[BALANCE INICIAL]]+Tabla32391110[[#This Row],[ENTRADAS]]-Tabla32391110[[#This Row],[SALIDAS]]</f>
        <v>0</v>
      </c>
      <c r="M349" s="2">
        <v>90</v>
      </c>
      <c r="N349" s="2">
        <f>+Tabla32391110[[#This Row],[BALANCE INICIAL]]*Tabla32391110[[#This Row],[PRECIO]]</f>
        <v>0</v>
      </c>
      <c r="O349" s="2">
        <f>+Tabla32391110[[#This Row],[ENTRADAS]]*Tabla32391110[[#This Row],[PRECIO]]</f>
        <v>0</v>
      </c>
      <c r="P349" s="2">
        <f>+Tabla32391110[[#This Row],[SALIDAS]]*Tabla32391110[[#This Row],[PRECIO]]</f>
        <v>0</v>
      </c>
      <c r="Q349" s="2">
        <f>+Tabla32391110[[#This Row],[BALANCE INICIAL2]]+Tabla32391110[[#This Row],[ENTRADAS3]]-Tabla32391110[[#This Row],[SALIDAS4]]</f>
        <v>0</v>
      </c>
    </row>
    <row r="350" spans="1:17">
      <c r="A350" s="39" t="s">
        <v>28</v>
      </c>
      <c r="B350" s="40" t="s">
        <v>884</v>
      </c>
      <c r="C350" s="52" t="s">
        <v>74</v>
      </c>
      <c r="D350" t="s">
        <v>233</v>
      </c>
      <c r="F350" s="55" t="s">
        <v>1345</v>
      </c>
      <c r="G350" s="55"/>
      <c r="H350" s="9" t="s">
        <v>839</v>
      </c>
      <c r="I350">
        <v>660</v>
      </c>
      <c r="J350">
        <v>0</v>
      </c>
      <c r="K350" s="34">
        <v>0</v>
      </c>
      <c r="L350">
        <f>+Tabla32391110[[#This Row],[BALANCE INICIAL]]+Tabla32391110[[#This Row],[ENTRADAS]]-Tabla32391110[[#This Row],[SALIDAS]]</f>
        <v>660</v>
      </c>
      <c r="M350" s="2">
        <v>21</v>
      </c>
      <c r="N350" s="2">
        <f>+Tabla32391110[[#This Row],[BALANCE INICIAL]]*Tabla32391110[[#This Row],[PRECIO]]</f>
        <v>13860</v>
      </c>
      <c r="O350" s="2">
        <f>+Tabla32391110[[#This Row],[ENTRADAS]]*Tabla32391110[[#This Row],[PRECIO]]</f>
        <v>0</v>
      </c>
      <c r="P350" s="2">
        <f>+Tabla32391110[[#This Row],[SALIDAS]]*Tabla32391110[[#This Row],[PRECIO]]</f>
        <v>0</v>
      </c>
      <c r="Q350" s="2">
        <f>+Tabla32391110[[#This Row],[BALANCE INICIAL2]]+Tabla32391110[[#This Row],[ENTRADAS3]]-Tabla32391110[[#This Row],[SALIDAS4]]</f>
        <v>13860</v>
      </c>
    </row>
    <row r="351" spans="1:17">
      <c r="A351" s="9" t="s">
        <v>26</v>
      </c>
      <c r="B351" s="40" t="s">
        <v>887</v>
      </c>
      <c r="C351" s="52" t="s">
        <v>70</v>
      </c>
      <c r="D351" t="s">
        <v>138</v>
      </c>
      <c r="F351" s="55" t="s">
        <v>1345</v>
      </c>
      <c r="G351" s="55"/>
      <c r="H351" s="9" t="s">
        <v>820</v>
      </c>
      <c r="I351">
        <v>0</v>
      </c>
      <c r="J351">
        <v>0</v>
      </c>
      <c r="K351" s="34">
        <v>0</v>
      </c>
      <c r="L351">
        <f>+Tabla32391110[[#This Row],[BALANCE INICIAL]]+Tabla32391110[[#This Row],[ENTRADAS]]-Tabla32391110[[#This Row],[SALIDAS]]</f>
        <v>0</v>
      </c>
      <c r="M351" s="2">
        <v>350</v>
      </c>
      <c r="N351" s="2">
        <f>+Tabla32391110[[#This Row],[BALANCE INICIAL]]*Tabla32391110[[#This Row],[PRECIO]]</f>
        <v>0</v>
      </c>
      <c r="O351" s="2">
        <f>+Tabla32391110[[#This Row],[ENTRADAS]]*Tabla32391110[[#This Row],[PRECIO]]</f>
        <v>0</v>
      </c>
      <c r="P351" s="2">
        <f>+Tabla32391110[[#This Row],[SALIDAS]]*Tabla32391110[[#This Row],[PRECIO]]</f>
        <v>0</v>
      </c>
      <c r="Q351" s="2">
        <f>+Tabla32391110[[#This Row],[BALANCE INICIAL2]]+Tabla32391110[[#This Row],[ENTRADAS3]]-Tabla32391110[[#This Row],[SALIDAS4]]</f>
        <v>0</v>
      </c>
    </row>
    <row r="352" spans="1:17">
      <c r="A352" s="9" t="s">
        <v>26</v>
      </c>
      <c r="B352" s="40" t="s">
        <v>887</v>
      </c>
      <c r="C352" s="52" t="s">
        <v>70</v>
      </c>
      <c r="D352" t="s">
        <v>139</v>
      </c>
      <c r="F352" s="55" t="s">
        <v>1345</v>
      </c>
      <c r="G352" s="55"/>
      <c r="H352" s="9" t="s">
        <v>820</v>
      </c>
      <c r="I352">
        <v>0</v>
      </c>
      <c r="J352">
        <v>0</v>
      </c>
      <c r="K352" s="34">
        <v>0</v>
      </c>
      <c r="L352">
        <f>+Tabla32391110[[#This Row],[BALANCE INICIAL]]+Tabla32391110[[#This Row],[ENTRADAS]]-Tabla32391110[[#This Row],[SALIDAS]]</f>
        <v>0</v>
      </c>
      <c r="M352" s="2">
        <v>350</v>
      </c>
      <c r="N352" s="2">
        <f>+Tabla32391110[[#This Row],[BALANCE INICIAL]]*Tabla32391110[[#This Row],[PRECIO]]</f>
        <v>0</v>
      </c>
      <c r="O352" s="2">
        <f>+Tabla32391110[[#This Row],[ENTRADAS]]*Tabla32391110[[#This Row],[PRECIO]]</f>
        <v>0</v>
      </c>
      <c r="P352" s="2">
        <f>+Tabla32391110[[#This Row],[SALIDAS]]*Tabla32391110[[#This Row],[PRECIO]]</f>
        <v>0</v>
      </c>
      <c r="Q352" s="2">
        <f>+Tabla32391110[[#This Row],[BALANCE INICIAL2]]+Tabla32391110[[#This Row],[ENTRADAS3]]-Tabla32391110[[#This Row],[SALIDAS4]]</f>
        <v>0</v>
      </c>
    </row>
    <row r="353" spans="1:17">
      <c r="A353" s="39" t="s">
        <v>31</v>
      </c>
      <c r="B353" s="40" t="s">
        <v>897</v>
      </c>
      <c r="C353" s="50" t="s">
        <v>69</v>
      </c>
      <c r="D353" t="s">
        <v>1788</v>
      </c>
      <c r="F353" s="55" t="s">
        <v>1345</v>
      </c>
      <c r="G353" s="55"/>
      <c r="H353" s="9" t="s">
        <v>848</v>
      </c>
      <c r="I353">
        <v>125</v>
      </c>
      <c r="J353">
        <v>0</v>
      </c>
      <c r="K353" s="34">
        <v>12</v>
      </c>
      <c r="L353">
        <f>+Tabla32391110[[#This Row],[BALANCE INICIAL]]+Tabla32391110[[#This Row],[ENTRADAS]]-Tabla32391110[[#This Row],[SALIDAS]]</f>
        <v>113</v>
      </c>
      <c r="M353" s="2">
        <v>546</v>
      </c>
      <c r="N353" s="2">
        <f>+Tabla32391110[[#This Row],[BALANCE INICIAL]]*Tabla32391110[[#This Row],[PRECIO]]</f>
        <v>68250</v>
      </c>
      <c r="O353" s="2">
        <f>+Tabla32391110[[#This Row],[ENTRADAS]]*Tabla32391110[[#This Row],[PRECIO]]</f>
        <v>0</v>
      </c>
      <c r="P353" s="2">
        <f>+Tabla32391110[[#This Row],[SALIDAS]]*Tabla32391110[[#This Row],[PRECIO]]</f>
        <v>6552</v>
      </c>
      <c r="Q353" s="2">
        <f>+Tabla32391110[[#This Row],[BALANCE INICIAL2]]+Tabla32391110[[#This Row],[ENTRADAS3]]-Tabla32391110[[#This Row],[SALIDAS4]]</f>
        <v>61698</v>
      </c>
    </row>
    <row r="354" spans="1:17">
      <c r="A354" s="39" t="s">
        <v>31</v>
      </c>
      <c r="B354" s="40" t="s">
        <v>897</v>
      </c>
      <c r="C354" s="50" t="s">
        <v>69</v>
      </c>
      <c r="D354" t="s">
        <v>1502</v>
      </c>
      <c r="F354" s="55" t="s">
        <v>1345</v>
      </c>
      <c r="G354" s="55"/>
      <c r="H354" s="9" t="s">
        <v>848</v>
      </c>
      <c r="I354">
        <v>99</v>
      </c>
      <c r="J354">
        <v>0</v>
      </c>
      <c r="K354" s="34">
        <v>1</v>
      </c>
      <c r="L354">
        <f>+Tabla32391110[[#This Row],[BALANCE INICIAL]]+Tabla32391110[[#This Row],[ENTRADAS]]-Tabla32391110[[#This Row],[SALIDAS]]</f>
        <v>98</v>
      </c>
      <c r="M354" s="2">
        <v>175</v>
      </c>
      <c r="N354" s="2">
        <f>+Tabla32391110[[#This Row],[BALANCE INICIAL]]*Tabla32391110[[#This Row],[PRECIO]]</f>
        <v>17325</v>
      </c>
      <c r="O354" s="2">
        <f>+Tabla32391110[[#This Row],[ENTRADAS]]*Tabla32391110[[#This Row],[PRECIO]]</f>
        <v>0</v>
      </c>
      <c r="P354" s="2">
        <f>+Tabla32391110[[#This Row],[SALIDAS]]*Tabla32391110[[#This Row],[PRECIO]]</f>
        <v>175</v>
      </c>
      <c r="Q354" s="2">
        <f>+Tabla32391110[[#This Row],[BALANCE INICIAL2]]+Tabla32391110[[#This Row],[ENTRADAS3]]-Tabla32391110[[#This Row],[SALIDAS4]]</f>
        <v>17150</v>
      </c>
    </row>
    <row r="355" spans="1:17">
      <c r="A355" s="39" t="s">
        <v>31</v>
      </c>
      <c r="B355" s="40" t="s">
        <v>897</v>
      </c>
      <c r="C355" s="50" t="s">
        <v>69</v>
      </c>
      <c r="D355" t="s">
        <v>1260</v>
      </c>
      <c r="F355" s="55" t="s">
        <v>1345</v>
      </c>
      <c r="G355" s="55"/>
      <c r="H355" s="9" t="s">
        <v>849</v>
      </c>
      <c r="I355">
        <v>0</v>
      </c>
      <c r="J355">
        <v>0</v>
      </c>
      <c r="K355" s="34">
        <v>0</v>
      </c>
      <c r="L355">
        <f>+Tabla32391110[[#This Row],[BALANCE INICIAL]]+Tabla32391110[[#This Row],[ENTRADAS]]-Tabla32391110[[#This Row],[SALIDAS]]</f>
        <v>0</v>
      </c>
      <c r="M355" s="2">
        <v>400</v>
      </c>
      <c r="N355" s="2">
        <f>+Tabla32391110[[#This Row],[BALANCE INICIAL]]*Tabla32391110[[#This Row],[PRECIO]]</f>
        <v>0</v>
      </c>
      <c r="O355" s="2">
        <f>+Tabla32391110[[#This Row],[ENTRADAS]]*Tabla32391110[[#This Row],[PRECIO]]</f>
        <v>0</v>
      </c>
      <c r="P355" s="2">
        <f>+Tabla32391110[[#This Row],[SALIDAS]]*Tabla32391110[[#This Row],[PRECIO]]</f>
        <v>0</v>
      </c>
      <c r="Q355" s="2">
        <f>+Tabla32391110[[#This Row],[BALANCE INICIAL2]]+Tabla32391110[[#This Row],[ENTRADAS3]]-Tabla32391110[[#This Row],[SALIDAS4]]</f>
        <v>0</v>
      </c>
    </row>
    <row r="356" spans="1:17">
      <c r="A356" s="39" t="s">
        <v>35</v>
      </c>
      <c r="B356" s="40" t="s">
        <v>883</v>
      </c>
      <c r="C356" s="52" t="s">
        <v>81</v>
      </c>
      <c r="D356" t="s">
        <v>1259</v>
      </c>
      <c r="F356" s="55" t="s">
        <v>1345</v>
      </c>
      <c r="G356" s="55"/>
      <c r="H356" s="9" t="s">
        <v>820</v>
      </c>
      <c r="I356">
        <v>4</v>
      </c>
      <c r="J356">
        <v>0</v>
      </c>
      <c r="K356" s="34">
        <v>0</v>
      </c>
      <c r="L356">
        <f>+Tabla32391110[[#This Row],[BALANCE INICIAL]]+Tabla32391110[[#This Row],[ENTRADAS]]-Tabla32391110[[#This Row],[SALIDAS]]</f>
        <v>4</v>
      </c>
      <c r="M356" s="2">
        <v>151.86000000000001</v>
      </c>
      <c r="N356" s="2">
        <f>+Tabla32391110[[#This Row],[BALANCE INICIAL]]*Tabla32391110[[#This Row],[PRECIO]]</f>
        <v>607.44000000000005</v>
      </c>
      <c r="O356" s="2">
        <f>+Tabla32391110[[#This Row],[ENTRADAS]]*Tabla32391110[[#This Row],[PRECIO]]</f>
        <v>0</v>
      </c>
      <c r="P356" s="2">
        <f>+Tabla32391110[[#This Row],[SALIDAS]]*Tabla32391110[[#This Row],[PRECIO]]</f>
        <v>0</v>
      </c>
      <c r="Q356" s="2">
        <f>+Tabla32391110[[#This Row],[BALANCE INICIAL2]]+Tabla32391110[[#This Row],[ENTRADAS3]]-Tabla32391110[[#This Row],[SALIDAS4]]</f>
        <v>607.44000000000005</v>
      </c>
    </row>
    <row r="357" spans="1:17">
      <c r="A357" s="39" t="s">
        <v>30</v>
      </c>
      <c r="B357" s="40" t="s">
        <v>876</v>
      </c>
      <c r="C357" s="52" t="s">
        <v>73</v>
      </c>
      <c r="D357" t="s">
        <v>1611</v>
      </c>
      <c r="F357" s="55" t="s">
        <v>1345</v>
      </c>
      <c r="G357" s="55"/>
      <c r="H357" s="9" t="s">
        <v>834</v>
      </c>
      <c r="I357">
        <v>98</v>
      </c>
      <c r="J357">
        <v>0</v>
      </c>
      <c r="K357" s="34">
        <v>0</v>
      </c>
      <c r="L357">
        <f>+Tabla32391110[[#This Row],[BALANCE INICIAL]]+Tabla32391110[[#This Row],[ENTRADAS]]-Tabla32391110[[#This Row],[SALIDAS]]</f>
        <v>98</v>
      </c>
      <c r="M357" s="2">
        <v>1095</v>
      </c>
      <c r="N357" s="2">
        <f>+Tabla32391110[[#This Row],[BALANCE INICIAL]]*Tabla32391110[[#This Row],[PRECIO]]</f>
        <v>107310</v>
      </c>
      <c r="O357" s="2">
        <f>+Tabla32391110[[#This Row],[ENTRADAS]]*Tabla32391110[[#This Row],[PRECIO]]</f>
        <v>0</v>
      </c>
      <c r="P357" s="2">
        <f>+Tabla32391110[[#This Row],[SALIDAS]]*Tabla32391110[[#This Row],[PRECIO]]</f>
        <v>0</v>
      </c>
      <c r="Q357" s="2">
        <f>+Tabla32391110[[#This Row],[BALANCE INICIAL2]]+Tabla32391110[[#This Row],[ENTRADAS3]]-Tabla32391110[[#This Row],[SALIDAS4]]</f>
        <v>107310</v>
      </c>
    </row>
    <row r="358" spans="1:17">
      <c r="A358" s="39" t="s">
        <v>28</v>
      </c>
      <c r="B358" s="40" t="s">
        <v>884</v>
      </c>
      <c r="C358" s="52" t="s">
        <v>74</v>
      </c>
      <c r="D358" t="s">
        <v>1360</v>
      </c>
      <c r="F358" s="55" t="s">
        <v>1345</v>
      </c>
      <c r="G358" s="55"/>
      <c r="H358" s="9" t="s">
        <v>820</v>
      </c>
      <c r="I358">
        <v>1</v>
      </c>
      <c r="J358">
        <v>0</v>
      </c>
      <c r="K358" s="34">
        <v>0</v>
      </c>
      <c r="L358">
        <f>+Tabla32391110[[#This Row],[BALANCE INICIAL]]+Tabla32391110[[#This Row],[ENTRADAS]]-Tabla32391110[[#This Row],[SALIDAS]]</f>
        <v>1</v>
      </c>
      <c r="M358" s="2">
        <v>1200</v>
      </c>
      <c r="N358" s="2">
        <f>+Tabla32391110[[#This Row],[BALANCE INICIAL]]*Tabla32391110[[#This Row],[PRECIO]]</f>
        <v>1200</v>
      </c>
      <c r="O358" s="2">
        <f>+Tabla32391110[[#This Row],[ENTRADAS]]*Tabla32391110[[#This Row],[PRECIO]]</f>
        <v>0</v>
      </c>
      <c r="P358" s="2">
        <f>+Tabla32391110[[#This Row],[SALIDAS]]*Tabla32391110[[#This Row],[PRECIO]]</f>
        <v>0</v>
      </c>
      <c r="Q358" s="2">
        <f>+Tabla32391110[[#This Row],[BALANCE INICIAL2]]+Tabla32391110[[#This Row],[ENTRADAS3]]-Tabla32391110[[#This Row],[SALIDAS4]]</f>
        <v>1200</v>
      </c>
    </row>
    <row r="359" spans="1:17">
      <c r="A359" s="9" t="s">
        <v>29</v>
      </c>
      <c r="B359" s="47" t="s">
        <v>878</v>
      </c>
      <c r="C359" s="50" t="s">
        <v>102</v>
      </c>
      <c r="D359" t="s">
        <v>572</v>
      </c>
      <c r="F359" s="55" t="s">
        <v>1345</v>
      </c>
      <c r="G359" s="55"/>
      <c r="H359" s="9" t="s">
        <v>834</v>
      </c>
      <c r="I359">
        <v>1</v>
      </c>
      <c r="J359">
        <v>0</v>
      </c>
      <c r="K359" s="34">
        <v>0</v>
      </c>
      <c r="L359">
        <f>+Tabla32391110[[#This Row],[BALANCE INICIAL]]+Tabla32391110[[#This Row],[ENTRADAS]]-Tabla32391110[[#This Row],[SALIDAS]]</f>
        <v>1</v>
      </c>
      <c r="M359" s="2">
        <v>159</v>
      </c>
      <c r="N359" s="2">
        <f>+Tabla32391110[[#This Row],[BALANCE INICIAL]]*Tabla32391110[[#This Row],[PRECIO]]</f>
        <v>159</v>
      </c>
      <c r="O359" s="2">
        <f>+Tabla32391110[[#This Row],[ENTRADAS]]*Tabla32391110[[#This Row],[PRECIO]]</f>
        <v>0</v>
      </c>
      <c r="P359" s="2">
        <f>+Tabla32391110[[#This Row],[SALIDAS]]*Tabla32391110[[#This Row],[PRECIO]]</f>
        <v>0</v>
      </c>
      <c r="Q359" s="2">
        <f>+Tabla32391110[[#This Row],[BALANCE INICIAL2]]+Tabla32391110[[#This Row],[ENTRADAS3]]-Tabla32391110[[#This Row],[SALIDAS4]]</f>
        <v>159</v>
      </c>
    </row>
    <row r="360" spans="1:17">
      <c r="A360" s="63" t="s">
        <v>29</v>
      </c>
      <c r="B360" s="40" t="s">
        <v>878</v>
      </c>
      <c r="C360" s="52" t="s">
        <v>102</v>
      </c>
      <c r="D360" t="s">
        <v>1675</v>
      </c>
      <c r="E360" t="s">
        <v>1659</v>
      </c>
      <c r="F360" s="55">
        <v>45551</v>
      </c>
      <c r="G360" s="62" t="s">
        <v>1719</v>
      </c>
      <c r="H360" s="9"/>
      <c r="I360">
        <v>0</v>
      </c>
      <c r="J360">
        <v>5</v>
      </c>
      <c r="K360" s="34">
        <v>0</v>
      </c>
      <c r="L360">
        <f>+Tabla32391110[[#This Row],[BALANCE INICIAL]]+Tabla32391110[[#This Row],[ENTRADAS]]-Tabla32391110[[#This Row],[SALIDAS]]</f>
        <v>5</v>
      </c>
      <c r="M360" s="2">
        <v>173</v>
      </c>
      <c r="N360" s="2">
        <f>+Tabla32391110[[#This Row],[BALANCE INICIAL]]*Tabla32391110[[#This Row],[PRECIO]]</f>
        <v>0</v>
      </c>
      <c r="O360" s="2">
        <f>+Tabla32391110[[#This Row],[ENTRADAS]]*Tabla32391110[[#This Row],[PRECIO]]</f>
        <v>865</v>
      </c>
      <c r="P360" s="2">
        <f>+Tabla32391110[[#This Row],[SALIDAS]]*Tabla32391110[[#This Row],[PRECIO]]</f>
        <v>0</v>
      </c>
      <c r="Q360" s="2">
        <f>+Tabla32391110[[#This Row],[BALANCE INICIAL2]]+Tabla32391110[[#This Row],[ENTRADAS3]]-Tabla32391110[[#This Row],[SALIDAS4]]</f>
        <v>865</v>
      </c>
    </row>
    <row r="361" spans="1:17">
      <c r="A361" s="63" t="s">
        <v>29</v>
      </c>
      <c r="B361" s="40" t="s">
        <v>878</v>
      </c>
      <c r="C361" s="52" t="s">
        <v>102</v>
      </c>
      <c r="D361" t="s">
        <v>1676</v>
      </c>
      <c r="E361" t="s">
        <v>1659</v>
      </c>
      <c r="F361" s="55">
        <v>45551</v>
      </c>
      <c r="G361" s="62" t="s">
        <v>1719</v>
      </c>
      <c r="H361" s="9"/>
      <c r="I361">
        <v>0</v>
      </c>
      <c r="J361">
        <v>6</v>
      </c>
      <c r="K361" s="34">
        <v>0</v>
      </c>
      <c r="L361">
        <f>+Tabla32391110[[#This Row],[BALANCE INICIAL]]+Tabla32391110[[#This Row],[ENTRADAS]]-Tabla32391110[[#This Row],[SALIDAS]]</f>
        <v>6</v>
      </c>
      <c r="M361" s="2">
        <v>107</v>
      </c>
      <c r="N361" s="2">
        <f>+Tabla32391110[[#This Row],[BALANCE INICIAL]]*Tabla32391110[[#This Row],[PRECIO]]</f>
        <v>0</v>
      </c>
      <c r="O361" s="2">
        <f>+Tabla32391110[[#This Row],[ENTRADAS]]*Tabla32391110[[#This Row],[PRECIO]]</f>
        <v>642</v>
      </c>
      <c r="P361" s="2">
        <f>+Tabla32391110[[#This Row],[SALIDAS]]*Tabla32391110[[#This Row],[PRECIO]]</f>
        <v>0</v>
      </c>
      <c r="Q361" s="2">
        <f>+Tabla32391110[[#This Row],[BALANCE INICIAL2]]+Tabla32391110[[#This Row],[ENTRADAS3]]-Tabla32391110[[#This Row],[SALIDAS4]]</f>
        <v>642</v>
      </c>
    </row>
    <row r="362" spans="1:17" ht="12.75" customHeight="1">
      <c r="A362" s="63" t="s">
        <v>29</v>
      </c>
      <c r="B362" s="40" t="s">
        <v>878</v>
      </c>
      <c r="C362" s="52" t="s">
        <v>102</v>
      </c>
      <c r="D362" t="s">
        <v>1677</v>
      </c>
      <c r="E362" t="s">
        <v>1659</v>
      </c>
      <c r="F362" s="55">
        <v>45551</v>
      </c>
      <c r="G362" s="62" t="s">
        <v>1719</v>
      </c>
      <c r="H362" s="9"/>
      <c r="I362">
        <v>0</v>
      </c>
      <c r="J362">
        <v>10</v>
      </c>
      <c r="K362" s="34">
        <v>0</v>
      </c>
      <c r="L362">
        <f>+Tabla32391110[[#This Row],[BALANCE INICIAL]]+Tabla32391110[[#This Row],[ENTRADAS]]-Tabla32391110[[#This Row],[SALIDAS]]</f>
        <v>10</v>
      </c>
      <c r="M362" s="2">
        <v>89</v>
      </c>
      <c r="N362" s="2">
        <f>+Tabla32391110[[#This Row],[BALANCE INICIAL]]*Tabla32391110[[#This Row],[PRECIO]]</f>
        <v>0</v>
      </c>
      <c r="O362" s="2">
        <f>+Tabla32391110[[#This Row],[ENTRADAS]]*Tabla32391110[[#This Row],[PRECIO]]</f>
        <v>890</v>
      </c>
      <c r="P362" s="2">
        <f>+Tabla32391110[[#This Row],[SALIDAS]]*Tabla32391110[[#This Row],[PRECIO]]</f>
        <v>0</v>
      </c>
      <c r="Q362" s="2">
        <f>+Tabla32391110[[#This Row],[BALANCE INICIAL2]]+Tabla32391110[[#This Row],[ENTRADAS3]]-Tabla32391110[[#This Row],[SALIDAS4]]</f>
        <v>890</v>
      </c>
    </row>
    <row r="363" spans="1:17">
      <c r="A363" s="63" t="s">
        <v>29</v>
      </c>
      <c r="B363" s="40" t="s">
        <v>878</v>
      </c>
      <c r="C363" s="52" t="s">
        <v>102</v>
      </c>
      <c r="D363" t="s">
        <v>1678</v>
      </c>
      <c r="E363" t="s">
        <v>1659</v>
      </c>
      <c r="F363" s="55">
        <v>45551</v>
      </c>
      <c r="G363" s="62" t="s">
        <v>1719</v>
      </c>
      <c r="H363" s="9"/>
      <c r="I363">
        <v>0</v>
      </c>
      <c r="J363">
        <v>10</v>
      </c>
      <c r="K363" s="34">
        <v>0</v>
      </c>
      <c r="L363">
        <f>+Tabla32391110[[#This Row],[BALANCE INICIAL]]+Tabla32391110[[#This Row],[ENTRADAS]]-Tabla32391110[[#This Row],[SALIDAS]]</f>
        <v>10</v>
      </c>
      <c r="M363" s="2">
        <v>188</v>
      </c>
      <c r="N363" s="2">
        <f>+Tabla32391110[[#This Row],[BALANCE INICIAL]]*Tabla32391110[[#This Row],[PRECIO]]</f>
        <v>0</v>
      </c>
      <c r="O363" s="2">
        <f>+Tabla32391110[[#This Row],[ENTRADAS]]*Tabla32391110[[#This Row],[PRECIO]]</f>
        <v>1880</v>
      </c>
      <c r="P363" s="2">
        <f>+Tabla32391110[[#This Row],[SALIDAS]]*Tabla32391110[[#This Row],[PRECIO]]</f>
        <v>0</v>
      </c>
      <c r="Q363" s="2">
        <f>+Tabla32391110[[#This Row],[BALANCE INICIAL2]]+Tabla32391110[[#This Row],[ENTRADAS3]]-Tabla32391110[[#This Row],[SALIDAS4]]</f>
        <v>1880</v>
      </c>
    </row>
    <row r="364" spans="1:17">
      <c r="A364" s="63" t="s">
        <v>29</v>
      </c>
      <c r="B364" s="40" t="s">
        <v>878</v>
      </c>
      <c r="C364" s="52" t="s">
        <v>102</v>
      </c>
      <c r="D364" t="s">
        <v>1679</v>
      </c>
      <c r="E364" t="s">
        <v>1659</v>
      </c>
      <c r="F364" s="55">
        <v>45551</v>
      </c>
      <c r="G364" s="62" t="s">
        <v>1719</v>
      </c>
      <c r="H364" s="9"/>
      <c r="I364">
        <v>0</v>
      </c>
      <c r="J364">
        <v>10</v>
      </c>
      <c r="K364" s="34">
        <v>0</v>
      </c>
      <c r="L364">
        <f>+Tabla32391110[[#This Row],[BALANCE INICIAL]]+Tabla32391110[[#This Row],[ENTRADAS]]-Tabla32391110[[#This Row],[SALIDAS]]</f>
        <v>10</v>
      </c>
      <c r="M364" s="2">
        <v>89</v>
      </c>
      <c r="N364" s="2">
        <f>+Tabla32391110[[#This Row],[BALANCE INICIAL]]*Tabla32391110[[#This Row],[PRECIO]]</f>
        <v>0</v>
      </c>
      <c r="O364" s="2">
        <f>+Tabla32391110[[#This Row],[ENTRADAS]]*Tabla32391110[[#This Row],[PRECIO]]</f>
        <v>890</v>
      </c>
      <c r="P364" s="2">
        <f>+Tabla32391110[[#This Row],[SALIDAS]]*Tabla32391110[[#This Row],[PRECIO]]</f>
        <v>0</v>
      </c>
      <c r="Q364" s="2">
        <f>+Tabla32391110[[#This Row],[BALANCE INICIAL2]]+Tabla32391110[[#This Row],[ENTRADAS3]]-Tabla32391110[[#This Row],[SALIDAS4]]</f>
        <v>890</v>
      </c>
    </row>
    <row r="365" spans="1:17">
      <c r="A365" s="63" t="s">
        <v>29</v>
      </c>
      <c r="B365" s="40" t="s">
        <v>878</v>
      </c>
      <c r="C365" s="52" t="s">
        <v>102</v>
      </c>
      <c r="D365" t="s">
        <v>1680</v>
      </c>
      <c r="E365" t="s">
        <v>1659</v>
      </c>
      <c r="F365" s="55">
        <v>45551</v>
      </c>
      <c r="G365" s="62" t="s">
        <v>1719</v>
      </c>
      <c r="H365" s="9"/>
      <c r="I365">
        <v>0</v>
      </c>
      <c r="J365">
        <v>3</v>
      </c>
      <c r="K365" s="34">
        <v>0</v>
      </c>
      <c r="L365">
        <f>+Tabla32391110[[#This Row],[BALANCE INICIAL]]+Tabla32391110[[#This Row],[ENTRADAS]]-Tabla32391110[[#This Row],[SALIDAS]]</f>
        <v>3</v>
      </c>
      <c r="M365" s="2">
        <v>232</v>
      </c>
      <c r="N365" s="2">
        <f>+Tabla32391110[[#This Row],[BALANCE INICIAL]]*Tabla32391110[[#This Row],[PRECIO]]</f>
        <v>0</v>
      </c>
      <c r="O365" s="2">
        <f>+Tabla32391110[[#This Row],[ENTRADAS]]*Tabla32391110[[#This Row],[PRECIO]]</f>
        <v>696</v>
      </c>
      <c r="P365" s="2">
        <f>+Tabla32391110[[#This Row],[SALIDAS]]*Tabla32391110[[#This Row],[PRECIO]]</f>
        <v>0</v>
      </c>
      <c r="Q365" s="2">
        <f>+Tabla32391110[[#This Row],[BALANCE INICIAL2]]+Tabla32391110[[#This Row],[ENTRADAS3]]-Tabla32391110[[#This Row],[SALIDAS4]]</f>
        <v>696</v>
      </c>
    </row>
    <row r="366" spans="1:17">
      <c r="A366" s="9" t="s">
        <v>29</v>
      </c>
      <c r="B366" s="47" t="s">
        <v>878</v>
      </c>
      <c r="C366" s="50" t="s">
        <v>102</v>
      </c>
      <c r="D366" t="s">
        <v>575</v>
      </c>
      <c r="F366" s="55" t="s">
        <v>1345</v>
      </c>
      <c r="G366" s="55"/>
      <c r="H366" s="9" t="s">
        <v>869</v>
      </c>
      <c r="I366">
        <v>1</v>
      </c>
      <c r="J366">
        <v>0</v>
      </c>
      <c r="K366" s="34">
        <v>0</v>
      </c>
      <c r="L366">
        <f>+Tabla32391110[[#This Row],[BALANCE INICIAL]]+Tabla32391110[[#This Row],[ENTRADAS]]-Tabla32391110[[#This Row],[SALIDAS]]</f>
        <v>1</v>
      </c>
      <c r="M366" s="2">
        <v>85</v>
      </c>
      <c r="N366" s="2">
        <f>+Tabla32391110[[#This Row],[BALANCE INICIAL]]*Tabla32391110[[#This Row],[PRECIO]]</f>
        <v>85</v>
      </c>
      <c r="O366" s="2">
        <f>+Tabla32391110[[#This Row],[ENTRADAS]]*Tabla32391110[[#This Row],[PRECIO]]</f>
        <v>0</v>
      </c>
      <c r="P366" s="2">
        <f>+Tabla32391110[[#This Row],[SALIDAS]]*Tabla32391110[[#This Row],[PRECIO]]</f>
        <v>0</v>
      </c>
      <c r="Q366" s="2">
        <f>+Tabla32391110[[#This Row],[BALANCE INICIAL2]]+Tabla32391110[[#This Row],[ENTRADAS3]]-Tabla32391110[[#This Row],[SALIDAS4]]</f>
        <v>85</v>
      </c>
    </row>
    <row r="367" spans="1:17">
      <c r="A367" s="9" t="s">
        <v>29</v>
      </c>
      <c r="B367" s="47" t="s">
        <v>878</v>
      </c>
      <c r="C367" s="50" t="s">
        <v>102</v>
      </c>
      <c r="D367" t="s">
        <v>577</v>
      </c>
      <c r="F367" s="55" t="s">
        <v>1345</v>
      </c>
      <c r="G367" s="55"/>
      <c r="H367" s="9" t="s">
        <v>834</v>
      </c>
      <c r="I367">
        <v>1</v>
      </c>
      <c r="J367">
        <v>0</v>
      </c>
      <c r="K367" s="34">
        <v>0</v>
      </c>
      <c r="L367">
        <f>+Tabla32391110[[#This Row],[BALANCE INICIAL]]+Tabla32391110[[#This Row],[ENTRADAS]]-Tabla32391110[[#This Row],[SALIDAS]]</f>
        <v>1</v>
      </c>
      <c r="M367" s="2">
        <v>150</v>
      </c>
      <c r="N367" s="2">
        <f>+Tabla32391110[[#This Row],[BALANCE INICIAL]]*Tabla32391110[[#This Row],[PRECIO]]</f>
        <v>150</v>
      </c>
      <c r="O367" s="2">
        <f>+Tabla32391110[[#This Row],[ENTRADAS]]*Tabla32391110[[#This Row],[PRECIO]]</f>
        <v>0</v>
      </c>
      <c r="P367" s="2">
        <f>+Tabla32391110[[#This Row],[SALIDAS]]*Tabla32391110[[#This Row],[PRECIO]]</f>
        <v>0</v>
      </c>
      <c r="Q367" s="2">
        <f>+Tabla32391110[[#This Row],[BALANCE INICIAL2]]+Tabla32391110[[#This Row],[ENTRADAS3]]-Tabla32391110[[#This Row],[SALIDAS4]]</f>
        <v>150</v>
      </c>
    </row>
    <row r="368" spans="1:17">
      <c r="A368" s="39" t="s">
        <v>33</v>
      </c>
      <c r="B368" s="40" t="s">
        <v>879</v>
      </c>
      <c r="C368" s="50" t="s">
        <v>106</v>
      </c>
      <c r="D368" t="s">
        <v>705</v>
      </c>
      <c r="F368" s="55" t="s">
        <v>1345</v>
      </c>
      <c r="G368" s="55"/>
      <c r="H368" s="9" t="s">
        <v>825</v>
      </c>
      <c r="I368">
        <v>2</v>
      </c>
      <c r="J368">
        <v>0</v>
      </c>
      <c r="K368" s="34">
        <v>0</v>
      </c>
      <c r="L368">
        <f>+Tabla32391110[[#This Row],[BALANCE INICIAL]]+Tabla32391110[[#This Row],[ENTRADAS]]-Tabla32391110[[#This Row],[SALIDAS]]</f>
        <v>2</v>
      </c>
      <c r="M368" s="2">
        <v>290</v>
      </c>
      <c r="N368" s="2">
        <f>+Tabla32391110[[#This Row],[BALANCE INICIAL]]*Tabla32391110[[#This Row],[PRECIO]]</f>
        <v>580</v>
      </c>
      <c r="O368" s="2">
        <f>+Tabla32391110[[#This Row],[ENTRADAS]]*Tabla32391110[[#This Row],[PRECIO]]</f>
        <v>0</v>
      </c>
      <c r="P368" s="2">
        <f>+Tabla32391110[[#This Row],[SALIDAS]]*Tabla32391110[[#This Row],[PRECIO]]</f>
        <v>0</v>
      </c>
      <c r="Q368" s="2">
        <f>+Tabla32391110[[#This Row],[BALANCE INICIAL2]]+Tabla32391110[[#This Row],[ENTRADAS3]]-Tabla32391110[[#This Row],[SALIDAS4]]</f>
        <v>580</v>
      </c>
    </row>
    <row r="369" spans="1:17">
      <c r="A369" s="63" t="s">
        <v>29</v>
      </c>
      <c r="B369" s="40" t="s">
        <v>878</v>
      </c>
      <c r="C369" s="52" t="s">
        <v>102</v>
      </c>
      <c r="D369" t="s">
        <v>1683</v>
      </c>
      <c r="E369" t="s">
        <v>1659</v>
      </c>
      <c r="F369" s="55">
        <v>45551</v>
      </c>
      <c r="G369" s="62" t="s">
        <v>1719</v>
      </c>
      <c r="H369" s="9"/>
      <c r="I369">
        <v>0</v>
      </c>
      <c r="J369">
        <v>9</v>
      </c>
      <c r="K369" s="34">
        <v>0</v>
      </c>
      <c r="L369">
        <f>+Tabla32391110[[#This Row],[BALANCE INICIAL]]+Tabla32391110[[#This Row],[ENTRADAS]]-Tabla32391110[[#This Row],[SALIDAS]]</f>
        <v>9</v>
      </c>
      <c r="M369" s="2">
        <v>174</v>
      </c>
      <c r="N369" s="2">
        <f>+Tabla32391110[[#This Row],[BALANCE INICIAL]]*Tabla32391110[[#This Row],[PRECIO]]</f>
        <v>0</v>
      </c>
      <c r="O369" s="2">
        <f>+Tabla32391110[[#This Row],[ENTRADAS]]*Tabla32391110[[#This Row],[PRECIO]]</f>
        <v>1566</v>
      </c>
      <c r="P369" s="2">
        <f>+Tabla32391110[[#This Row],[SALIDAS]]*Tabla32391110[[#This Row],[PRECIO]]</f>
        <v>0</v>
      </c>
      <c r="Q369" s="2">
        <f>+Tabla32391110[[#This Row],[BALANCE INICIAL2]]+Tabla32391110[[#This Row],[ENTRADAS3]]-Tabla32391110[[#This Row],[SALIDAS4]]</f>
        <v>1566</v>
      </c>
    </row>
    <row r="370" spans="1:17">
      <c r="A370" s="63" t="s">
        <v>29</v>
      </c>
      <c r="B370" s="40" t="s">
        <v>878</v>
      </c>
      <c r="C370" s="52" t="s">
        <v>102</v>
      </c>
      <c r="D370" t="s">
        <v>1466</v>
      </c>
      <c r="E370" t="s">
        <v>1659</v>
      </c>
      <c r="F370" s="55">
        <v>45551</v>
      </c>
      <c r="G370" s="62" t="s">
        <v>1719</v>
      </c>
      <c r="H370" s="9"/>
      <c r="I370">
        <v>0</v>
      </c>
      <c r="J370">
        <v>7</v>
      </c>
      <c r="K370" s="34">
        <v>0</v>
      </c>
      <c r="L370">
        <f>+Tabla32391110[[#This Row],[BALANCE INICIAL]]+Tabla32391110[[#This Row],[ENTRADAS]]-Tabla32391110[[#This Row],[SALIDAS]]</f>
        <v>7</v>
      </c>
      <c r="M370" s="2">
        <v>29</v>
      </c>
      <c r="N370" s="2">
        <f>+Tabla32391110[[#This Row],[BALANCE INICIAL]]*Tabla32391110[[#This Row],[PRECIO]]</f>
        <v>0</v>
      </c>
      <c r="O370" s="2">
        <f>+Tabla32391110[[#This Row],[ENTRADAS]]*Tabla32391110[[#This Row],[PRECIO]]</f>
        <v>203</v>
      </c>
      <c r="P370" s="2">
        <f>+Tabla32391110[[#This Row],[SALIDAS]]*Tabla32391110[[#This Row],[PRECIO]]</f>
        <v>0</v>
      </c>
      <c r="Q370" s="2">
        <f>+Tabla32391110[[#This Row],[BALANCE INICIAL2]]+Tabla32391110[[#This Row],[ENTRADAS3]]-Tabla32391110[[#This Row],[SALIDAS4]]</f>
        <v>203</v>
      </c>
    </row>
    <row r="371" spans="1:17">
      <c r="A371" s="63" t="s">
        <v>29</v>
      </c>
      <c r="B371" s="40" t="s">
        <v>878</v>
      </c>
      <c r="C371" s="52" t="s">
        <v>102</v>
      </c>
      <c r="D371" t="s">
        <v>1681</v>
      </c>
      <c r="E371" t="s">
        <v>1659</v>
      </c>
      <c r="F371" s="55">
        <v>45551</v>
      </c>
      <c r="G371" s="62" t="s">
        <v>1719</v>
      </c>
      <c r="H371" s="9"/>
      <c r="I371">
        <v>0</v>
      </c>
      <c r="J371">
        <v>8</v>
      </c>
      <c r="K371" s="34">
        <v>0</v>
      </c>
      <c r="L371">
        <f>+Tabla32391110[[#This Row],[BALANCE INICIAL]]+Tabla32391110[[#This Row],[ENTRADAS]]-Tabla32391110[[#This Row],[SALIDAS]]</f>
        <v>8</v>
      </c>
      <c r="M371" s="2">
        <v>2825</v>
      </c>
      <c r="N371" s="2">
        <f>+Tabla32391110[[#This Row],[BALANCE INICIAL]]*Tabla32391110[[#This Row],[PRECIO]]</f>
        <v>0</v>
      </c>
      <c r="O371" s="2">
        <f>+Tabla32391110[[#This Row],[ENTRADAS]]*Tabla32391110[[#This Row],[PRECIO]]</f>
        <v>22600</v>
      </c>
      <c r="P371" s="2">
        <f>+Tabla32391110[[#This Row],[SALIDAS]]*Tabla32391110[[#This Row],[PRECIO]]</f>
        <v>0</v>
      </c>
      <c r="Q371" s="2">
        <f>+Tabla32391110[[#This Row],[BALANCE INICIAL2]]+Tabla32391110[[#This Row],[ENTRADAS3]]-Tabla32391110[[#This Row],[SALIDAS4]]</f>
        <v>22600</v>
      </c>
    </row>
    <row r="372" spans="1:17">
      <c r="A372" s="63" t="s">
        <v>29</v>
      </c>
      <c r="B372" s="40" t="s">
        <v>878</v>
      </c>
      <c r="C372" s="52" t="s">
        <v>102</v>
      </c>
      <c r="D372" t="s">
        <v>1682</v>
      </c>
      <c r="E372" t="s">
        <v>1659</v>
      </c>
      <c r="F372" s="55">
        <v>45551</v>
      </c>
      <c r="G372" s="62" t="s">
        <v>1719</v>
      </c>
      <c r="H372" s="9"/>
      <c r="I372">
        <v>0</v>
      </c>
      <c r="J372">
        <v>2</v>
      </c>
      <c r="K372" s="34">
        <v>0</v>
      </c>
      <c r="L372">
        <f>+Tabla32391110[[#This Row],[BALANCE INICIAL]]+Tabla32391110[[#This Row],[ENTRADAS]]-Tabla32391110[[#This Row],[SALIDAS]]</f>
        <v>2</v>
      </c>
      <c r="M372" s="2">
        <v>119</v>
      </c>
      <c r="N372" s="2">
        <f>+Tabla32391110[[#This Row],[BALANCE INICIAL]]*Tabla32391110[[#This Row],[PRECIO]]</f>
        <v>0</v>
      </c>
      <c r="O372" s="2">
        <f>+Tabla32391110[[#This Row],[ENTRADAS]]*Tabla32391110[[#This Row],[PRECIO]]</f>
        <v>238</v>
      </c>
      <c r="P372" s="2">
        <f>+Tabla32391110[[#This Row],[SALIDAS]]*Tabla32391110[[#This Row],[PRECIO]]</f>
        <v>0</v>
      </c>
      <c r="Q372" s="2">
        <f>+Tabla32391110[[#This Row],[BALANCE INICIAL2]]+Tabla32391110[[#This Row],[ENTRADAS3]]-Tabla32391110[[#This Row],[SALIDAS4]]</f>
        <v>238</v>
      </c>
    </row>
    <row r="373" spans="1:17" ht="14.25" customHeight="1">
      <c r="A373" s="9" t="s">
        <v>29</v>
      </c>
      <c r="B373" s="47" t="s">
        <v>878</v>
      </c>
      <c r="C373" s="50" t="s">
        <v>102</v>
      </c>
      <c r="D373" t="s">
        <v>582</v>
      </c>
      <c r="F373" s="55" t="s">
        <v>1345</v>
      </c>
      <c r="G373" s="55"/>
      <c r="H373" s="9" t="s">
        <v>834</v>
      </c>
      <c r="I373">
        <v>1</v>
      </c>
      <c r="J373">
        <v>0</v>
      </c>
      <c r="K373" s="34">
        <v>0</v>
      </c>
      <c r="L373">
        <f>+Tabla32391110[[#This Row],[BALANCE INICIAL]]+Tabla32391110[[#This Row],[ENTRADAS]]-Tabla32391110[[#This Row],[SALIDAS]]</f>
        <v>1</v>
      </c>
      <c r="M373" s="2">
        <v>88.98</v>
      </c>
      <c r="N373" s="2">
        <f>+Tabla32391110[[#This Row],[BALANCE INICIAL]]*Tabla32391110[[#This Row],[PRECIO]]</f>
        <v>88.98</v>
      </c>
      <c r="O373" s="2">
        <f>+Tabla32391110[[#This Row],[ENTRADAS]]*Tabla32391110[[#This Row],[PRECIO]]</f>
        <v>0</v>
      </c>
      <c r="P373" s="2">
        <f>+Tabla32391110[[#This Row],[SALIDAS]]*Tabla32391110[[#This Row],[PRECIO]]</f>
        <v>0</v>
      </c>
      <c r="Q373" s="2">
        <f>+Tabla32391110[[#This Row],[BALANCE INICIAL2]]+Tabla32391110[[#This Row],[ENTRADAS3]]-Tabla32391110[[#This Row],[SALIDAS4]]</f>
        <v>88.98</v>
      </c>
    </row>
    <row r="374" spans="1:17">
      <c r="A374" s="9" t="s">
        <v>24</v>
      </c>
      <c r="B374" s="47" t="s">
        <v>875</v>
      </c>
      <c r="C374" s="50" t="s">
        <v>64</v>
      </c>
      <c r="D374" t="s">
        <v>1598</v>
      </c>
      <c r="F374" s="55">
        <v>45489</v>
      </c>
      <c r="G374" s="55"/>
      <c r="H374" s="9" t="s">
        <v>820</v>
      </c>
      <c r="I374">
        <v>0</v>
      </c>
      <c r="J374">
        <v>0</v>
      </c>
      <c r="K374" s="34">
        <v>0</v>
      </c>
      <c r="L374">
        <f>+Tabla32391110[[#This Row],[BALANCE INICIAL]]+Tabla32391110[[#This Row],[ENTRADAS]]-Tabla32391110[[#This Row],[SALIDAS]]</f>
        <v>0</v>
      </c>
      <c r="M374" s="2">
        <v>5700</v>
      </c>
      <c r="N374" s="2">
        <f>+Tabla32391110[[#This Row],[BALANCE INICIAL]]*Tabla32391110[[#This Row],[PRECIO]]</f>
        <v>0</v>
      </c>
      <c r="O374" s="2">
        <f>+Tabla32391110[[#This Row],[ENTRADAS]]*Tabla32391110[[#This Row],[PRECIO]]</f>
        <v>0</v>
      </c>
      <c r="P374" s="2">
        <f>+Tabla32391110[[#This Row],[SALIDAS]]*Tabla32391110[[#This Row],[PRECIO]]</f>
        <v>0</v>
      </c>
      <c r="Q374" s="2">
        <f>+Tabla32391110[[#This Row],[BALANCE INICIAL2]]+Tabla32391110[[#This Row],[ENTRADAS3]]-Tabla32391110[[#This Row],[SALIDAS4]]</f>
        <v>0</v>
      </c>
    </row>
    <row r="375" spans="1:17" ht="14.25" customHeight="1">
      <c r="A375" s="9" t="s">
        <v>29</v>
      </c>
      <c r="B375" s="47" t="s">
        <v>878</v>
      </c>
      <c r="C375" s="50" t="s">
        <v>102</v>
      </c>
      <c r="D375" t="s">
        <v>584</v>
      </c>
      <c r="F375" s="55" t="s">
        <v>1345</v>
      </c>
      <c r="G375" s="55"/>
      <c r="H375" s="9" t="s">
        <v>865</v>
      </c>
      <c r="I375">
        <v>1</v>
      </c>
      <c r="J375">
        <v>0</v>
      </c>
      <c r="K375" s="34">
        <v>0</v>
      </c>
      <c r="L375">
        <f>+Tabla32391110[[#This Row],[BALANCE INICIAL]]+Tabla32391110[[#This Row],[ENTRADAS]]-Tabla32391110[[#This Row],[SALIDAS]]</f>
        <v>1</v>
      </c>
      <c r="M375" s="2">
        <v>650</v>
      </c>
      <c r="N375" s="2">
        <f>+Tabla32391110[[#This Row],[BALANCE INICIAL]]*Tabla32391110[[#This Row],[PRECIO]]</f>
        <v>650</v>
      </c>
      <c r="O375" s="2">
        <f>+Tabla32391110[[#This Row],[ENTRADAS]]*Tabla32391110[[#This Row],[PRECIO]]</f>
        <v>0</v>
      </c>
      <c r="P375" s="2">
        <f>+Tabla32391110[[#This Row],[SALIDAS]]*Tabla32391110[[#This Row],[PRECIO]]</f>
        <v>0</v>
      </c>
      <c r="Q375" s="2">
        <f>+Tabla32391110[[#This Row],[BALANCE INICIAL2]]+Tabla32391110[[#This Row],[ENTRADAS3]]-Tabla32391110[[#This Row],[SALIDAS4]]</f>
        <v>650</v>
      </c>
    </row>
    <row r="376" spans="1:17" ht="14.25" customHeight="1">
      <c r="A376" s="39" t="s">
        <v>55</v>
      </c>
      <c r="B376" s="40" t="s">
        <v>905</v>
      </c>
      <c r="C376" s="52" t="s">
        <v>103</v>
      </c>
      <c r="D376" t="s">
        <v>1066</v>
      </c>
      <c r="E376" t="s">
        <v>1060</v>
      </c>
      <c r="F376" s="55" t="s">
        <v>1345</v>
      </c>
      <c r="G376" s="55"/>
      <c r="H376" s="9" t="s">
        <v>1403</v>
      </c>
      <c r="I376">
        <v>0</v>
      </c>
      <c r="J376">
        <v>0</v>
      </c>
      <c r="K376" s="34">
        <v>0</v>
      </c>
      <c r="L376">
        <f>+Tabla32391110[[#This Row],[BALANCE INICIAL]]+Tabla32391110[[#This Row],[ENTRADAS]]-Tabla32391110[[#This Row],[SALIDAS]]</f>
        <v>0</v>
      </c>
      <c r="M376" s="2">
        <v>230</v>
      </c>
      <c r="N376" s="2">
        <f>+Tabla32391110[[#This Row],[BALANCE INICIAL]]*Tabla32391110[[#This Row],[PRECIO]]</f>
        <v>0</v>
      </c>
      <c r="O376" s="2">
        <f>+Tabla32391110[[#This Row],[ENTRADAS]]*Tabla32391110[[#This Row],[PRECIO]]</f>
        <v>0</v>
      </c>
      <c r="P376" s="2">
        <f>+Tabla32391110[[#This Row],[SALIDAS]]*Tabla32391110[[#This Row],[PRECIO]]</f>
        <v>0</v>
      </c>
      <c r="Q376" s="2">
        <f>+Tabla32391110[[#This Row],[BALANCE INICIAL2]]+Tabla32391110[[#This Row],[ENTRADAS3]]-Tabla32391110[[#This Row],[SALIDAS4]]</f>
        <v>0</v>
      </c>
    </row>
    <row r="377" spans="1:17" ht="15.75" customHeight="1">
      <c r="A377" s="39" t="s">
        <v>55</v>
      </c>
      <c r="B377" s="40" t="s">
        <v>905</v>
      </c>
      <c r="C377" s="52" t="s">
        <v>103</v>
      </c>
      <c r="D377" t="s">
        <v>1064</v>
      </c>
      <c r="E377" t="s">
        <v>1060</v>
      </c>
      <c r="F377" s="55" t="s">
        <v>1345</v>
      </c>
      <c r="G377" s="55"/>
      <c r="H377" s="9" t="s">
        <v>1403</v>
      </c>
      <c r="I377">
        <v>0</v>
      </c>
      <c r="J377">
        <v>0</v>
      </c>
      <c r="K377" s="34">
        <v>0</v>
      </c>
      <c r="L377">
        <f>+Tabla32391110[[#This Row],[BALANCE INICIAL]]+Tabla32391110[[#This Row],[ENTRADAS]]-Tabla32391110[[#This Row],[SALIDAS]]</f>
        <v>0</v>
      </c>
      <c r="M377" s="2">
        <v>230</v>
      </c>
      <c r="N377" s="2">
        <f>+Tabla32391110[[#This Row],[BALANCE INICIAL]]*Tabla32391110[[#This Row],[PRECIO]]</f>
        <v>0</v>
      </c>
      <c r="O377" s="2">
        <f>+Tabla32391110[[#This Row],[ENTRADAS]]*Tabla32391110[[#This Row],[PRECIO]]</f>
        <v>0</v>
      </c>
      <c r="P377" s="2">
        <f>+Tabla32391110[[#This Row],[SALIDAS]]*Tabla32391110[[#This Row],[PRECIO]]</f>
        <v>0</v>
      </c>
      <c r="Q377" s="2">
        <f>+Tabla32391110[[#This Row],[BALANCE INICIAL2]]+Tabla32391110[[#This Row],[ENTRADAS3]]-Tabla32391110[[#This Row],[SALIDAS4]]</f>
        <v>0</v>
      </c>
    </row>
    <row r="378" spans="1:17">
      <c r="A378" s="39" t="s">
        <v>55</v>
      </c>
      <c r="B378" s="40" t="s">
        <v>905</v>
      </c>
      <c r="C378" s="52" t="s">
        <v>103</v>
      </c>
      <c r="D378" t="s">
        <v>1078</v>
      </c>
      <c r="E378" t="s">
        <v>1060</v>
      </c>
      <c r="F378" s="55" t="s">
        <v>1345</v>
      </c>
      <c r="G378" s="55"/>
      <c r="H378" s="9" t="s">
        <v>1403</v>
      </c>
      <c r="I378">
        <v>0</v>
      </c>
      <c r="J378">
        <v>0</v>
      </c>
      <c r="K378" s="34">
        <v>0</v>
      </c>
      <c r="L378">
        <f>+Tabla32391110[[#This Row],[BALANCE INICIAL]]+Tabla32391110[[#This Row],[ENTRADAS]]-Tabla32391110[[#This Row],[SALIDAS]]</f>
        <v>0</v>
      </c>
      <c r="M378" s="2">
        <v>300</v>
      </c>
      <c r="N378" s="2">
        <f>+Tabla32391110[[#This Row],[BALANCE INICIAL]]*Tabla32391110[[#This Row],[PRECIO]]</f>
        <v>0</v>
      </c>
      <c r="O378" s="2">
        <f>+Tabla32391110[[#This Row],[ENTRADAS]]*Tabla32391110[[#This Row],[PRECIO]]</f>
        <v>0</v>
      </c>
      <c r="P378" s="2">
        <f>+Tabla32391110[[#This Row],[SALIDAS]]*Tabla32391110[[#This Row],[PRECIO]]</f>
        <v>0</v>
      </c>
      <c r="Q378" s="2">
        <f>+Tabla32391110[[#This Row],[BALANCE INICIAL2]]+Tabla32391110[[#This Row],[ENTRADAS3]]-Tabla32391110[[#This Row],[SALIDAS4]]</f>
        <v>0</v>
      </c>
    </row>
    <row r="379" spans="1:17">
      <c r="A379" s="39" t="s">
        <v>55</v>
      </c>
      <c r="B379" s="40" t="s">
        <v>905</v>
      </c>
      <c r="C379" s="52" t="s">
        <v>103</v>
      </c>
      <c r="D379" t="s">
        <v>1065</v>
      </c>
      <c r="E379" t="s">
        <v>1060</v>
      </c>
      <c r="F379" s="55" t="s">
        <v>1345</v>
      </c>
      <c r="G379" s="55"/>
      <c r="H379" s="9" t="s">
        <v>1403</v>
      </c>
      <c r="I379">
        <v>0</v>
      </c>
      <c r="J379">
        <v>0</v>
      </c>
      <c r="K379" s="34">
        <v>0</v>
      </c>
      <c r="L379">
        <f>+Tabla32391110[[#This Row],[BALANCE INICIAL]]+Tabla32391110[[#This Row],[ENTRADAS]]-Tabla32391110[[#This Row],[SALIDAS]]</f>
        <v>0</v>
      </c>
      <c r="M379" s="2">
        <v>230</v>
      </c>
      <c r="N379" s="2">
        <f>+Tabla32391110[[#This Row],[BALANCE INICIAL]]*Tabla32391110[[#This Row],[PRECIO]]</f>
        <v>0</v>
      </c>
      <c r="O379" s="2">
        <f>+Tabla32391110[[#This Row],[ENTRADAS]]*Tabla32391110[[#This Row],[PRECIO]]</f>
        <v>0</v>
      </c>
      <c r="P379" s="2">
        <f>+Tabla32391110[[#This Row],[SALIDAS]]*Tabla32391110[[#This Row],[PRECIO]]</f>
        <v>0</v>
      </c>
      <c r="Q379" s="2">
        <f>+Tabla32391110[[#This Row],[BALANCE INICIAL2]]+Tabla32391110[[#This Row],[ENTRADAS3]]-Tabla32391110[[#This Row],[SALIDAS4]]</f>
        <v>0</v>
      </c>
    </row>
    <row r="380" spans="1:17" ht="15" customHeight="1">
      <c r="A380" s="39" t="s">
        <v>55</v>
      </c>
      <c r="B380" s="40" t="s">
        <v>905</v>
      </c>
      <c r="C380" s="52" t="s">
        <v>103</v>
      </c>
      <c r="D380" t="s">
        <v>1067</v>
      </c>
      <c r="E380" t="s">
        <v>1060</v>
      </c>
      <c r="F380" s="55" t="s">
        <v>1345</v>
      </c>
      <c r="G380" s="55"/>
      <c r="H380" s="9" t="s">
        <v>1403</v>
      </c>
      <c r="I380">
        <v>0</v>
      </c>
      <c r="J380">
        <v>0</v>
      </c>
      <c r="K380" s="34">
        <v>0</v>
      </c>
      <c r="L380">
        <f>+Tabla32391110[[#This Row],[BALANCE INICIAL]]+Tabla32391110[[#This Row],[ENTRADAS]]-Tabla32391110[[#This Row],[SALIDAS]]</f>
        <v>0</v>
      </c>
      <c r="M380" s="2">
        <v>230</v>
      </c>
      <c r="N380" s="2">
        <f>+Tabla32391110[[#This Row],[BALANCE INICIAL]]*Tabla32391110[[#This Row],[PRECIO]]</f>
        <v>0</v>
      </c>
      <c r="O380" s="2">
        <f>+Tabla32391110[[#This Row],[ENTRADAS]]*Tabla32391110[[#This Row],[PRECIO]]</f>
        <v>0</v>
      </c>
      <c r="P380" s="2">
        <f>+Tabla32391110[[#This Row],[SALIDAS]]*Tabla32391110[[#This Row],[PRECIO]]</f>
        <v>0</v>
      </c>
      <c r="Q380" s="2">
        <f>+Tabla32391110[[#This Row],[BALANCE INICIAL2]]+Tabla32391110[[#This Row],[ENTRADAS3]]-Tabla32391110[[#This Row],[SALIDAS4]]</f>
        <v>0</v>
      </c>
    </row>
    <row r="381" spans="1:17" ht="15.75" customHeight="1">
      <c r="A381" s="39" t="s">
        <v>59</v>
      </c>
      <c r="B381" s="40" t="s">
        <v>880</v>
      </c>
      <c r="C381" s="52" t="s">
        <v>107</v>
      </c>
      <c r="D381" t="s">
        <v>1361</v>
      </c>
      <c r="F381" s="55" t="s">
        <v>1345</v>
      </c>
      <c r="G381" s="55"/>
      <c r="H381" s="9" t="s">
        <v>820</v>
      </c>
      <c r="I381">
        <v>6</v>
      </c>
      <c r="J381">
        <v>0</v>
      </c>
      <c r="K381" s="34">
        <v>0</v>
      </c>
      <c r="L381">
        <f>+Tabla32391110[[#This Row],[BALANCE INICIAL]]+Tabla32391110[[#This Row],[ENTRADAS]]-Tabla32391110[[#This Row],[SALIDAS]]</f>
        <v>6</v>
      </c>
      <c r="M381" s="2">
        <v>90</v>
      </c>
      <c r="N381" s="2">
        <f>+Tabla32391110[[#This Row],[BALANCE INICIAL]]*Tabla32391110[[#This Row],[PRECIO]]</f>
        <v>540</v>
      </c>
      <c r="O381" s="2">
        <f>+Tabla32391110[[#This Row],[ENTRADAS]]*Tabla32391110[[#This Row],[PRECIO]]</f>
        <v>0</v>
      </c>
      <c r="P381" s="2">
        <f>+Tabla32391110[[#This Row],[SALIDAS]]*Tabla32391110[[#This Row],[PRECIO]]</f>
        <v>0</v>
      </c>
      <c r="Q381" s="2">
        <f>+Tabla32391110[[#This Row],[BALANCE INICIAL2]]+Tabla32391110[[#This Row],[ENTRADAS3]]-Tabla32391110[[#This Row],[SALIDAS4]]</f>
        <v>540</v>
      </c>
    </row>
    <row r="382" spans="1:17">
      <c r="A382" s="39" t="s">
        <v>34</v>
      </c>
      <c r="B382" s="40" t="s">
        <v>877</v>
      </c>
      <c r="C382" s="52" t="s">
        <v>80</v>
      </c>
      <c r="D382" t="s">
        <v>1391</v>
      </c>
      <c r="F382" s="55" t="s">
        <v>1345</v>
      </c>
      <c r="G382" s="55"/>
      <c r="H382" s="9" t="s">
        <v>1410</v>
      </c>
      <c r="I382">
        <v>0</v>
      </c>
      <c r="J382">
        <v>0</v>
      </c>
      <c r="K382" s="34">
        <v>0</v>
      </c>
      <c r="L382">
        <f>+Tabla32391110[[#This Row],[BALANCE INICIAL]]+Tabla32391110[[#This Row],[ENTRADAS]]-Tabla32391110[[#This Row],[SALIDAS]]</f>
        <v>0</v>
      </c>
      <c r="M382" s="2">
        <v>949</v>
      </c>
      <c r="N382" s="2">
        <f>+Tabla32391110[[#This Row],[BALANCE INICIAL]]*Tabla32391110[[#This Row],[PRECIO]]</f>
        <v>0</v>
      </c>
      <c r="O382" s="2">
        <f>+Tabla32391110[[#This Row],[ENTRADAS]]*Tabla32391110[[#This Row],[PRECIO]]</f>
        <v>0</v>
      </c>
      <c r="P382" s="2">
        <f>+Tabla32391110[[#This Row],[SALIDAS]]*Tabla32391110[[#This Row],[PRECIO]]</f>
        <v>0</v>
      </c>
      <c r="Q382" s="2">
        <f>+Tabla32391110[[#This Row],[BALANCE INICIAL2]]+Tabla32391110[[#This Row],[ENTRADAS3]]-Tabla32391110[[#This Row],[SALIDAS4]]</f>
        <v>0</v>
      </c>
    </row>
    <row r="383" spans="1:17">
      <c r="A383" s="39" t="s">
        <v>28</v>
      </c>
      <c r="B383" s="40" t="s">
        <v>884</v>
      </c>
      <c r="C383" s="52" t="s">
        <v>74</v>
      </c>
      <c r="D383" t="s">
        <v>1252</v>
      </c>
      <c r="F383" s="55" t="s">
        <v>1345</v>
      </c>
      <c r="G383" s="55"/>
      <c r="H383" s="9" t="s">
        <v>820</v>
      </c>
      <c r="I383">
        <v>100</v>
      </c>
      <c r="J383">
        <v>0</v>
      </c>
      <c r="K383" s="34">
        <v>0</v>
      </c>
      <c r="L383">
        <f>+Tabla32391110[[#This Row],[BALANCE INICIAL]]+Tabla32391110[[#This Row],[ENTRADAS]]-Tabla32391110[[#This Row],[SALIDAS]]</f>
        <v>100</v>
      </c>
      <c r="M383" s="2">
        <v>10.25</v>
      </c>
      <c r="N383" s="2">
        <f>+Tabla32391110[[#This Row],[BALANCE INICIAL]]*Tabla32391110[[#This Row],[PRECIO]]</f>
        <v>1025</v>
      </c>
      <c r="O383" s="2">
        <f>+Tabla32391110[[#This Row],[ENTRADAS]]*Tabla32391110[[#This Row],[PRECIO]]</f>
        <v>0</v>
      </c>
      <c r="P383" s="2">
        <f>+Tabla32391110[[#This Row],[SALIDAS]]*Tabla32391110[[#This Row],[PRECIO]]</f>
        <v>0</v>
      </c>
      <c r="Q383" s="2">
        <f>+Tabla32391110[[#This Row],[BALANCE INICIAL2]]+Tabla32391110[[#This Row],[ENTRADAS3]]-Tabla32391110[[#This Row],[SALIDAS4]]</f>
        <v>1025</v>
      </c>
    </row>
    <row r="384" spans="1:17">
      <c r="A384" s="39" t="s">
        <v>28</v>
      </c>
      <c r="B384" s="40" t="s">
        <v>884</v>
      </c>
      <c r="C384" s="52" t="s">
        <v>74</v>
      </c>
      <c r="D384" t="s">
        <v>240</v>
      </c>
      <c r="F384" s="55" t="s">
        <v>1345</v>
      </c>
      <c r="G384" s="55"/>
      <c r="H384" s="9" t="s">
        <v>834</v>
      </c>
      <c r="I384">
        <v>9</v>
      </c>
      <c r="J384">
        <v>0</v>
      </c>
      <c r="K384" s="34">
        <v>0</v>
      </c>
      <c r="L384">
        <f>+Tabla32391110[[#This Row],[BALANCE INICIAL]]+Tabla32391110[[#This Row],[ENTRADAS]]-Tabla32391110[[#This Row],[SALIDAS]]</f>
        <v>9</v>
      </c>
      <c r="M384" s="2">
        <v>170.9</v>
      </c>
      <c r="N384" s="2">
        <f>+Tabla32391110[[#This Row],[BALANCE INICIAL]]*Tabla32391110[[#This Row],[PRECIO]]</f>
        <v>1538.1000000000001</v>
      </c>
      <c r="O384" s="2">
        <f>+Tabla32391110[[#This Row],[ENTRADAS]]*Tabla32391110[[#This Row],[PRECIO]]</f>
        <v>0</v>
      </c>
      <c r="P384" s="2">
        <f>+Tabla32391110[[#This Row],[SALIDAS]]*Tabla32391110[[#This Row],[PRECIO]]</f>
        <v>0</v>
      </c>
      <c r="Q384" s="2">
        <f>+Tabla32391110[[#This Row],[BALANCE INICIAL2]]+Tabla32391110[[#This Row],[ENTRADAS3]]-Tabla32391110[[#This Row],[SALIDAS4]]</f>
        <v>1538.1000000000001</v>
      </c>
    </row>
    <row r="385" spans="1:17">
      <c r="A385" s="9" t="s">
        <v>29</v>
      </c>
      <c r="B385" s="47" t="s">
        <v>878</v>
      </c>
      <c r="C385" s="50" t="s">
        <v>102</v>
      </c>
      <c r="D385" t="s">
        <v>586</v>
      </c>
      <c r="F385" s="55" t="s">
        <v>1345</v>
      </c>
      <c r="G385" s="55"/>
      <c r="H385" s="9" t="s">
        <v>865</v>
      </c>
      <c r="I385">
        <v>2</v>
      </c>
      <c r="J385">
        <v>0</v>
      </c>
      <c r="K385" s="34">
        <v>0</v>
      </c>
      <c r="L385">
        <f>+Tabla32391110[[#This Row],[BALANCE INICIAL]]+Tabla32391110[[#This Row],[ENTRADAS]]-Tabla32391110[[#This Row],[SALIDAS]]</f>
        <v>2</v>
      </c>
      <c r="M385" s="2">
        <v>45</v>
      </c>
      <c r="N385" s="2">
        <f>+Tabla32391110[[#This Row],[BALANCE INICIAL]]*Tabla32391110[[#This Row],[PRECIO]]</f>
        <v>90</v>
      </c>
      <c r="O385" s="2">
        <f>+Tabla32391110[[#This Row],[ENTRADAS]]*Tabla32391110[[#This Row],[PRECIO]]</f>
        <v>0</v>
      </c>
      <c r="P385" s="2">
        <f>+Tabla32391110[[#This Row],[SALIDAS]]*Tabla32391110[[#This Row],[PRECIO]]</f>
        <v>0</v>
      </c>
      <c r="Q385" s="2">
        <f>+Tabla32391110[[#This Row],[BALANCE INICIAL2]]+Tabla32391110[[#This Row],[ENTRADAS3]]-Tabla32391110[[#This Row],[SALIDAS4]]</f>
        <v>90</v>
      </c>
    </row>
    <row r="386" spans="1:17">
      <c r="A386" s="39" t="s">
        <v>60</v>
      </c>
      <c r="B386" s="40" t="s">
        <v>885</v>
      </c>
      <c r="C386" s="52" t="s">
        <v>108</v>
      </c>
      <c r="D386" t="s">
        <v>706</v>
      </c>
      <c r="F386" s="55" t="s">
        <v>1345</v>
      </c>
      <c r="G386" s="55"/>
      <c r="H386" s="9" t="s">
        <v>820</v>
      </c>
      <c r="I386">
        <v>1</v>
      </c>
      <c r="J386">
        <v>0</v>
      </c>
      <c r="K386" s="34">
        <v>0</v>
      </c>
      <c r="L386">
        <f>+Tabla32391110[[#This Row],[BALANCE INICIAL]]+Tabla32391110[[#This Row],[ENTRADAS]]-Tabla32391110[[#This Row],[SALIDAS]]</f>
        <v>1</v>
      </c>
      <c r="M386" s="2">
        <v>8544</v>
      </c>
      <c r="N386" s="2">
        <f>+Tabla32391110[[#This Row],[BALANCE INICIAL]]*Tabla32391110[[#This Row],[PRECIO]]</f>
        <v>8544</v>
      </c>
      <c r="O386" s="2">
        <f>+Tabla32391110[[#This Row],[ENTRADAS]]*Tabla32391110[[#This Row],[PRECIO]]</f>
        <v>0</v>
      </c>
      <c r="P386" s="2">
        <f>+Tabla32391110[[#This Row],[SALIDAS]]*Tabla32391110[[#This Row],[PRECIO]]</f>
        <v>0</v>
      </c>
      <c r="Q386" s="2">
        <f>+Tabla32391110[[#This Row],[BALANCE INICIAL2]]+Tabla32391110[[#This Row],[ENTRADAS3]]-Tabla32391110[[#This Row],[SALIDAS4]]</f>
        <v>8544</v>
      </c>
    </row>
    <row r="387" spans="1:17">
      <c r="A387" s="63" t="s">
        <v>29</v>
      </c>
      <c r="B387" s="40" t="s">
        <v>878</v>
      </c>
      <c r="C387" s="52" t="s">
        <v>102</v>
      </c>
      <c r="D387" t="s">
        <v>1684</v>
      </c>
      <c r="E387" t="s">
        <v>1659</v>
      </c>
      <c r="F387" s="55">
        <v>45551</v>
      </c>
      <c r="G387" s="62" t="s">
        <v>1719</v>
      </c>
      <c r="H387" s="9"/>
      <c r="I387">
        <v>0</v>
      </c>
      <c r="J387">
        <v>30</v>
      </c>
      <c r="K387" s="34">
        <v>0</v>
      </c>
      <c r="L387">
        <f>+Tabla32391110[[#This Row],[BALANCE INICIAL]]+Tabla32391110[[#This Row],[ENTRADAS]]-Tabla32391110[[#This Row],[SALIDAS]]</f>
        <v>30</v>
      </c>
      <c r="M387" s="2">
        <v>232</v>
      </c>
      <c r="N387" s="2">
        <f>+Tabla32391110[[#This Row],[BALANCE INICIAL]]*Tabla32391110[[#This Row],[PRECIO]]</f>
        <v>0</v>
      </c>
      <c r="O387" s="2">
        <f>+Tabla32391110[[#This Row],[ENTRADAS]]*Tabla32391110[[#This Row],[PRECIO]]</f>
        <v>6960</v>
      </c>
      <c r="P387" s="2">
        <f>+Tabla32391110[[#This Row],[SALIDAS]]*Tabla32391110[[#This Row],[PRECIO]]</f>
        <v>0</v>
      </c>
      <c r="Q387" s="2">
        <f>+Tabla32391110[[#This Row],[BALANCE INICIAL2]]+Tabla32391110[[#This Row],[ENTRADAS3]]-Tabla32391110[[#This Row],[SALIDAS4]]</f>
        <v>6960</v>
      </c>
    </row>
    <row r="388" spans="1:17">
      <c r="A388" s="39" t="s">
        <v>24</v>
      </c>
      <c r="B388" s="40" t="s">
        <v>875</v>
      </c>
      <c r="C388" s="52" t="s">
        <v>64</v>
      </c>
      <c r="D388" t="s">
        <v>1258</v>
      </c>
      <c r="F388" s="55" t="s">
        <v>1345</v>
      </c>
      <c r="G388" s="55"/>
      <c r="H388" s="9" t="s">
        <v>820</v>
      </c>
      <c r="I388">
        <v>10</v>
      </c>
      <c r="J388">
        <v>0</v>
      </c>
      <c r="K388" s="34">
        <v>0</v>
      </c>
      <c r="L388">
        <f>+Tabla32391110[[#This Row],[BALANCE INICIAL]]+Tabla32391110[[#This Row],[ENTRADAS]]-Tabla32391110[[#This Row],[SALIDAS]]</f>
        <v>10</v>
      </c>
      <c r="M388" s="2">
        <v>116</v>
      </c>
      <c r="N388" s="2">
        <f>+Tabla32391110[[#This Row],[BALANCE INICIAL]]*Tabla32391110[[#This Row],[PRECIO]]</f>
        <v>1160</v>
      </c>
      <c r="O388" s="2">
        <f>+Tabla32391110[[#This Row],[ENTRADAS]]*Tabla32391110[[#This Row],[PRECIO]]</f>
        <v>0</v>
      </c>
      <c r="P388" s="2">
        <f>+Tabla32391110[[#This Row],[SALIDAS]]*Tabla32391110[[#This Row],[PRECIO]]</f>
        <v>0</v>
      </c>
      <c r="Q388" s="2">
        <f>+Tabla32391110[[#This Row],[BALANCE INICIAL2]]+Tabla32391110[[#This Row],[ENTRADAS3]]-Tabla32391110[[#This Row],[SALIDAS4]]</f>
        <v>1160</v>
      </c>
    </row>
    <row r="389" spans="1:17">
      <c r="A389" s="39" t="s">
        <v>24</v>
      </c>
      <c r="B389" s="40" t="s">
        <v>875</v>
      </c>
      <c r="C389" s="52" t="s">
        <v>64</v>
      </c>
      <c r="D389" t="s">
        <v>1253</v>
      </c>
      <c r="F389" s="55" t="s">
        <v>1345</v>
      </c>
      <c r="G389" s="55"/>
      <c r="H389" s="9" t="s">
        <v>820</v>
      </c>
      <c r="I389">
        <v>10</v>
      </c>
      <c r="J389">
        <v>0</v>
      </c>
      <c r="K389" s="34">
        <v>0</v>
      </c>
      <c r="L389">
        <f>+Tabla32391110[[#This Row],[BALANCE INICIAL]]+Tabla32391110[[#This Row],[ENTRADAS]]-Tabla32391110[[#This Row],[SALIDAS]]</f>
        <v>10</v>
      </c>
      <c r="M389" s="2">
        <v>84</v>
      </c>
      <c r="N389" s="2">
        <f>+Tabla32391110[[#This Row],[BALANCE INICIAL]]*Tabla32391110[[#This Row],[PRECIO]]</f>
        <v>840</v>
      </c>
      <c r="O389" s="2">
        <f>+Tabla32391110[[#This Row],[ENTRADAS]]*Tabla32391110[[#This Row],[PRECIO]]</f>
        <v>0</v>
      </c>
      <c r="P389" s="2">
        <f>+Tabla32391110[[#This Row],[SALIDAS]]*Tabla32391110[[#This Row],[PRECIO]]</f>
        <v>0</v>
      </c>
      <c r="Q389" s="2">
        <f>+Tabla32391110[[#This Row],[BALANCE INICIAL2]]+Tabla32391110[[#This Row],[ENTRADAS3]]-Tabla32391110[[#This Row],[SALIDAS4]]</f>
        <v>840</v>
      </c>
    </row>
    <row r="390" spans="1:17">
      <c r="A390" s="39" t="s">
        <v>24</v>
      </c>
      <c r="B390" s="40" t="s">
        <v>875</v>
      </c>
      <c r="C390" s="52" t="s">
        <v>64</v>
      </c>
      <c r="D390" t="s">
        <v>1254</v>
      </c>
      <c r="F390" s="55" t="s">
        <v>1345</v>
      </c>
      <c r="G390" s="55"/>
      <c r="H390" s="9" t="s">
        <v>820</v>
      </c>
      <c r="I390">
        <v>5</v>
      </c>
      <c r="J390">
        <v>0</v>
      </c>
      <c r="K390" s="34">
        <v>0</v>
      </c>
      <c r="L390">
        <f>+Tabla32391110[[#This Row],[BALANCE INICIAL]]+Tabla32391110[[#This Row],[ENTRADAS]]-Tabla32391110[[#This Row],[SALIDAS]]</f>
        <v>5</v>
      </c>
      <c r="M390" s="2">
        <v>154</v>
      </c>
      <c r="N390" s="2">
        <f>+Tabla32391110[[#This Row],[BALANCE INICIAL]]*Tabla32391110[[#This Row],[PRECIO]]</f>
        <v>770</v>
      </c>
      <c r="O390" s="2">
        <f>+Tabla32391110[[#This Row],[ENTRADAS]]*Tabla32391110[[#This Row],[PRECIO]]</f>
        <v>0</v>
      </c>
      <c r="P390" s="2">
        <f>+Tabla32391110[[#This Row],[SALIDAS]]*Tabla32391110[[#This Row],[PRECIO]]</f>
        <v>0</v>
      </c>
      <c r="Q390" s="2">
        <f>+Tabla32391110[[#This Row],[BALANCE INICIAL2]]+Tabla32391110[[#This Row],[ENTRADAS3]]-Tabla32391110[[#This Row],[SALIDAS4]]</f>
        <v>770</v>
      </c>
    </row>
    <row r="391" spans="1:17">
      <c r="A391" s="39" t="s">
        <v>59</v>
      </c>
      <c r="B391" s="40" t="s">
        <v>880</v>
      </c>
      <c r="C391" s="52" t="s">
        <v>107</v>
      </c>
      <c r="D391" t="s">
        <v>707</v>
      </c>
      <c r="F391" s="55" t="s">
        <v>1345</v>
      </c>
      <c r="G391" s="55"/>
      <c r="H391" s="9" t="s">
        <v>820</v>
      </c>
      <c r="I391">
        <v>1</v>
      </c>
      <c r="J391">
        <v>0</v>
      </c>
      <c r="K391" s="34">
        <v>0</v>
      </c>
      <c r="L391">
        <f>+Tabla32391110[[#This Row],[BALANCE INICIAL]]+Tabla32391110[[#This Row],[ENTRADAS]]-Tabla32391110[[#This Row],[SALIDAS]]</f>
        <v>1</v>
      </c>
      <c r="M391" s="2">
        <v>1000</v>
      </c>
      <c r="N391" s="2">
        <f>+Tabla32391110[[#This Row],[BALANCE INICIAL]]*Tabla32391110[[#This Row],[PRECIO]]</f>
        <v>1000</v>
      </c>
      <c r="O391" s="2">
        <f>+Tabla32391110[[#This Row],[ENTRADAS]]*Tabla32391110[[#This Row],[PRECIO]]</f>
        <v>0</v>
      </c>
      <c r="P391" s="2">
        <f>+Tabla32391110[[#This Row],[SALIDAS]]*Tabla32391110[[#This Row],[PRECIO]]</f>
        <v>0</v>
      </c>
      <c r="Q391" s="2">
        <f>+Tabla32391110[[#This Row],[BALANCE INICIAL2]]+Tabla32391110[[#This Row],[ENTRADAS3]]-Tabla32391110[[#This Row],[SALIDAS4]]</f>
        <v>1000</v>
      </c>
    </row>
    <row r="392" spans="1:17">
      <c r="A392" s="9" t="s">
        <v>29</v>
      </c>
      <c r="B392" s="47" t="s">
        <v>878</v>
      </c>
      <c r="C392" s="50" t="s">
        <v>102</v>
      </c>
      <c r="D392" t="s">
        <v>1255</v>
      </c>
      <c r="F392" s="55" t="s">
        <v>1345</v>
      </c>
      <c r="G392" s="55"/>
      <c r="H392" s="9" t="s">
        <v>865</v>
      </c>
      <c r="I392">
        <v>1</v>
      </c>
      <c r="J392">
        <v>0</v>
      </c>
      <c r="K392" s="34">
        <v>0</v>
      </c>
      <c r="L392">
        <f>+Tabla32391110[[#This Row],[BALANCE INICIAL]]+Tabla32391110[[#This Row],[ENTRADAS]]-Tabla32391110[[#This Row],[SALIDAS]]</f>
        <v>1</v>
      </c>
      <c r="M392" s="2">
        <v>400</v>
      </c>
      <c r="N392" s="2">
        <f>+Tabla32391110[[#This Row],[BALANCE INICIAL]]*Tabla32391110[[#This Row],[PRECIO]]</f>
        <v>400</v>
      </c>
      <c r="O392" s="2">
        <f>+Tabla32391110[[#This Row],[ENTRADAS]]*Tabla32391110[[#This Row],[PRECIO]]</f>
        <v>0</v>
      </c>
      <c r="P392" s="2">
        <f>+Tabla32391110[[#This Row],[SALIDAS]]*Tabla32391110[[#This Row],[PRECIO]]</f>
        <v>0</v>
      </c>
      <c r="Q392" s="2">
        <f>+Tabla32391110[[#This Row],[BALANCE INICIAL2]]+Tabla32391110[[#This Row],[ENTRADAS3]]-Tabla32391110[[#This Row],[SALIDAS4]]</f>
        <v>400</v>
      </c>
    </row>
    <row r="393" spans="1:17">
      <c r="A393" s="39" t="s">
        <v>43</v>
      </c>
      <c r="B393" s="40" t="s">
        <v>954</v>
      </c>
      <c r="C393" s="52" t="s">
        <v>89</v>
      </c>
      <c r="D393" t="s">
        <v>1256</v>
      </c>
      <c r="F393" s="55" t="s">
        <v>1345</v>
      </c>
      <c r="G393" s="55"/>
      <c r="H393" s="9" t="s">
        <v>820</v>
      </c>
      <c r="I393">
        <v>200</v>
      </c>
      <c r="J393">
        <v>0</v>
      </c>
      <c r="K393" s="34">
        <v>0</v>
      </c>
      <c r="L393">
        <f>+Tabla32391110[[#This Row],[BALANCE INICIAL]]+Tabla32391110[[#This Row],[ENTRADAS]]-Tabla32391110[[#This Row],[SALIDAS]]</f>
        <v>200</v>
      </c>
      <c r="M393" s="2">
        <v>119</v>
      </c>
      <c r="N393" s="2">
        <f>+Tabla32391110[[#This Row],[BALANCE INICIAL]]*Tabla32391110[[#This Row],[PRECIO]]</f>
        <v>23800</v>
      </c>
      <c r="O393" s="2">
        <f>+Tabla32391110[[#This Row],[ENTRADAS]]*Tabla32391110[[#This Row],[PRECIO]]</f>
        <v>0</v>
      </c>
      <c r="P393" s="2">
        <f>+Tabla32391110[[#This Row],[SALIDAS]]*Tabla32391110[[#This Row],[PRECIO]]</f>
        <v>0</v>
      </c>
      <c r="Q393" s="2">
        <f>+Tabla32391110[[#This Row],[BALANCE INICIAL2]]+Tabla32391110[[#This Row],[ENTRADAS3]]-Tabla32391110[[#This Row],[SALIDAS4]]</f>
        <v>23800</v>
      </c>
    </row>
    <row r="394" spans="1:17">
      <c r="A394" s="39" t="s">
        <v>31</v>
      </c>
      <c r="B394" s="40" t="s">
        <v>897</v>
      </c>
      <c r="C394" s="50" t="s">
        <v>69</v>
      </c>
      <c r="D394" t="s">
        <v>1728</v>
      </c>
      <c r="F394" s="55" t="s">
        <v>1345</v>
      </c>
      <c r="G394" s="55"/>
      <c r="H394" s="9" t="s">
        <v>825</v>
      </c>
      <c r="I394">
        <v>114</v>
      </c>
      <c r="J394">
        <v>0</v>
      </c>
      <c r="K394" s="34">
        <v>10</v>
      </c>
      <c r="L394">
        <f>+Tabla32391110[[#This Row],[BALANCE INICIAL]]+Tabla32391110[[#This Row],[ENTRADAS]]-Tabla32391110[[#This Row],[SALIDAS]]</f>
        <v>104</v>
      </c>
      <c r="M394" s="2">
        <v>93</v>
      </c>
      <c r="N394" s="2">
        <f>+Tabla32391110[[#This Row],[BALANCE INICIAL]]*Tabla32391110[[#This Row],[PRECIO]]</f>
        <v>10602</v>
      </c>
      <c r="O394" s="2">
        <f>+Tabla32391110[[#This Row],[ENTRADAS]]*Tabla32391110[[#This Row],[PRECIO]]</f>
        <v>0</v>
      </c>
      <c r="P394" s="2">
        <f>+Tabla32391110[[#This Row],[SALIDAS]]*Tabla32391110[[#This Row],[PRECIO]]</f>
        <v>930</v>
      </c>
      <c r="Q394" s="2">
        <f>+Tabla32391110[[#This Row],[BALANCE INICIAL2]]+Tabla32391110[[#This Row],[ENTRADAS3]]-Tabla32391110[[#This Row],[SALIDAS4]]</f>
        <v>9672</v>
      </c>
    </row>
    <row r="395" spans="1:17">
      <c r="A395" s="39" t="s">
        <v>33</v>
      </c>
      <c r="B395" s="40" t="s">
        <v>879</v>
      </c>
      <c r="C395" s="50" t="s">
        <v>106</v>
      </c>
      <c r="D395" t="s">
        <v>708</v>
      </c>
      <c r="F395" s="55" t="s">
        <v>1345</v>
      </c>
      <c r="G395" s="55"/>
      <c r="H395" s="9" t="s">
        <v>825</v>
      </c>
      <c r="I395">
        <v>9</v>
      </c>
      <c r="J395">
        <v>0</v>
      </c>
      <c r="K395" s="34">
        <v>0</v>
      </c>
      <c r="L395">
        <f>+Tabla32391110[[#This Row],[BALANCE INICIAL]]+Tabla32391110[[#This Row],[ENTRADAS]]-Tabla32391110[[#This Row],[SALIDAS]]</f>
        <v>9</v>
      </c>
      <c r="M395" s="2">
        <v>633.62</v>
      </c>
      <c r="N395" s="2">
        <f>+Tabla32391110[[#This Row],[BALANCE INICIAL]]*Tabla32391110[[#This Row],[PRECIO]]</f>
        <v>5702.58</v>
      </c>
      <c r="O395" s="2">
        <f>+Tabla32391110[[#This Row],[ENTRADAS]]*Tabla32391110[[#This Row],[PRECIO]]</f>
        <v>0</v>
      </c>
      <c r="P395" s="2">
        <f>+Tabla32391110[[#This Row],[SALIDAS]]*Tabla32391110[[#This Row],[PRECIO]]</f>
        <v>0</v>
      </c>
      <c r="Q395" s="2">
        <f>+Tabla32391110[[#This Row],[BALANCE INICIAL2]]+Tabla32391110[[#This Row],[ENTRADAS3]]-Tabla32391110[[#This Row],[SALIDAS4]]</f>
        <v>5702.58</v>
      </c>
    </row>
    <row r="396" spans="1:17">
      <c r="A396" s="39" t="s">
        <v>31</v>
      </c>
      <c r="B396" s="40" t="s">
        <v>897</v>
      </c>
      <c r="C396" s="50" t="s">
        <v>69</v>
      </c>
      <c r="D396" t="s">
        <v>242</v>
      </c>
      <c r="F396" s="55" t="s">
        <v>1345</v>
      </c>
      <c r="G396" s="55"/>
      <c r="H396" s="9" t="s">
        <v>825</v>
      </c>
      <c r="I396">
        <v>32</v>
      </c>
      <c r="J396">
        <v>0</v>
      </c>
      <c r="K396" s="34">
        <v>24</v>
      </c>
      <c r="L396">
        <f>+Tabla32391110[[#This Row],[BALANCE INICIAL]]+Tabla32391110[[#This Row],[ENTRADAS]]-Tabla32391110[[#This Row],[SALIDAS]]</f>
        <v>8</v>
      </c>
      <c r="M396" s="2">
        <v>93</v>
      </c>
      <c r="N396" s="2">
        <f>+Tabla32391110[[#This Row],[BALANCE INICIAL]]*Tabla32391110[[#This Row],[PRECIO]]</f>
        <v>2976</v>
      </c>
      <c r="O396" s="2">
        <f>+Tabla32391110[[#This Row],[ENTRADAS]]*Tabla32391110[[#This Row],[PRECIO]]</f>
        <v>0</v>
      </c>
      <c r="P396" s="2">
        <f>+Tabla32391110[[#This Row],[SALIDAS]]*Tabla32391110[[#This Row],[PRECIO]]</f>
        <v>2232</v>
      </c>
      <c r="Q396" s="2">
        <f>+Tabla32391110[[#This Row],[BALANCE INICIAL2]]+Tabla32391110[[#This Row],[ENTRADAS3]]-Tabla32391110[[#This Row],[SALIDAS4]]</f>
        <v>744</v>
      </c>
    </row>
    <row r="397" spans="1:17">
      <c r="A397" s="39" t="s">
        <v>43</v>
      </c>
      <c r="B397" s="40" t="s">
        <v>954</v>
      </c>
      <c r="C397" s="50" t="s">
        <v>89</v>
      </c>
      <c r="D397" t="s">
        <v>709</v>
      </c>
      <c r="F397" s="55" t="s">
        <v>1345</v>
      </c>
      <c r="G397" s="55"/>
      <c r="H397" s="9" t="s">
        <v>825</v>
      </c>
      <c r="I397">
        <v>13</v>
      </c>
      <c r="J397">
        <v>0</v>
      </c>
      <c r="K397" s="34">
        <v>0</v>
      </c>
      <c r="L397">
        <f>+Tabla32391110[[#This Row],[BALANCE INICIAL]]+Tabla32391110[[#This Row],[ENTRADAS]]-Tabla32391110[[#This Row],[SALIDAS]]</f>
        <v>13</v>
      </c>
      <c r="M397" s="2">
        <v>615</v>
      </c>
      <c r="N397" s="2">
        <f>+Tabla32391110[[#This Row],[BALANCE INICIAL]]*Tabla32391110[[#This Row],[PRECIO]]</f>
        <v>7995</v>
      </c>
      <c r="O397" s="2">
        <f>+Tabla32391110[[#This Row],[ENTRADAS]]*Tabla32391110[[#This Row],[PRECIO]]</f>
        <v>0</v>
      </c>
      <c r="P397" s="2">
        <f>+Tabla32391110[[#This Row],[SALIDAS]]*Tabla32391110[[#This Row],[PRECIO]]</f>
        <v>0</v>
      </c>
      <c r="Q397" s="2">
        <f>+Tabla32391110[[#This Row],[BALANCE INICIAL2]]+Tabla32391110[[#This Row],[ENTRADAS3]]-Tabla32391110[[#This Row],[SALIDAS4]]</f>
        <v>7995</v>
      </c>
    </row>
    <row r="398" spans="1:17">
      <c r="A398" s="39" t="s">
        <v>1424</v>
      </c>
      <c r="B398" s="40" t="s">
        <v>1425</v>
      </c>
      <c r="C398" s="52" t="s">
        <v>1426</v>
      </c>
      <c r="D398" t="s">
        <v>1257</v>
      </c>
      <c r="F398" s="55" t="s">
        <v>1345</v>
      </c>
      <c r="G398" s="55"/>
      <c r="H398" s="9" t="s">
        <v>820</v>
      </c>
      <c r="I398">
        <v>70</v>
      </c>
      <c r="J398">
        <v>0</v>
      </c>
      <c r="K398" s="34">
        <v>0</v>
      </c>
      <c r="L398">
        <f>+Tabla32391110[[#This Row],[BALANCE INICIAL]]+Tabla32391110[[#This Row],[ENTRADAS]]-Tabla32391110[[#This Row],[SALIDAS]]</f>
        <v>70</v>
      </c>
      <c r="M398" s="2">
        <v>298</v>
      </c>
      <c r="N398" s="2">
        <f>+Tabla32391110[[#This Row],[BALANCE INICIAL]]*Tabla32391110[[#This Row],[PRECIO]]</f>
        <v>20860</v>
      </c>
      <c r="O398" s="2">
        <f>+Tabla32391110[[#This Row],[ENTRADAS]]*Tabla32391110[[#This Row],[PRECIO]]</f>
        <v>0</v>
      </c>
      <c r="P398" s="2">
        <f>+Tabla32391110[[#This Row],[SALIDAS]]*Tabla32391110[[#This Row],[PRECIO]]</f>
        <v>0</v>
      </c>
      <c r="Q398" s="2">
        <f>+Tabla32391110[[#This Row],[BALANCE INICIAL2]]+Tabla32391110[[#This Row],[ENTRADAS3]]-Tabla32391110[[#This Row],[SALIDAS4]]</f>
        <v>20860</v>
      </c>
    </row>
    <row r="399" spans="1:17">
      <c r="A399" s="39" t="s">
        <v>59</v>
      </c>
      <c r="B399" s="40" t="s">
        <v>880</v>
      </c>
      <c r="C399" s="52" t="s">
        <v>107</v>
      </c>
      <c r="D399" t="s">
        <v>710</v>
      </c>
      <c r="F399" s="55" t="s">
        <v>1345</v>
      </c>
      <c r="G399" s="55"/>
      <c r="H399" s="9" t="s">
        <v>820</v>
      </c>
      <c r="I399">
        <v>7</v>
      </c>
      <c r="J399">
        <v>0</v>
      </c>
      <c r="K399" s="34">
        <v>0</v>
      </c>
      <c r="L399">
        <f>+Tabla32391110[[#This Row],[BALANCE INICIAL]]+Tabla32391110[[#This Row],[ENTRADAS]]-Tabla32391110[[#This Row],[SALIDAS]]</f>
        <v>7</v>
      </c>
      <c r="M399" s="2">
        <v>545</v>
      </c>
      <c r="N399" s="2">
        <f>+Tabla32391110[[#This Row],[BALANCE INICIAL]]*Tabla32391110[[#This Row],[PRECIO]]</f>
        <v>3815</v>
      </c>
      <c r="O399" s="2">
        <f>+Tabla32391110[[#This Row],[ENTRADAS]]*Tabla32391110[[#This Row],[PRECIO]]</f>
        <v>0</v>
      </c>
      <c r="P399" s="2">
        <f>+Tabla32391110[[#This Row],[SALIDAS]]*Tabla32391110[[#This Row],[PRECIO]]</f>
        <v>0</v>
      </c>
      <c r="Q399" s="2">
        <f>+Tabla32391110[[#This Row],[BALANCE INICIAL2]]+Tabla32391110[[#This Row],[ENTRADAS3]]-Tabla32391110[[#This Row],[SALIDAS4]]</f>
        <v>3815</v>
      </c>
    </row>
    <row r="400" spans="1:17">
      <c r="A400" s="39" t="s">
        <v>59</v>
      </c>
      <c r="B400" s="40" t="s">
        <v>880</v>
      </c>
      <c r="C400" s="52" t="s">
        <v>107</v>
      </c>
      <c r="D400" t="s">
        <v>711</v>
      </c>
      <c r="F400" s="55" t="s">
        <v>1345</v>
      </c>
      <c r="G400" s="55"/>
      <c r="H400" s="9" t="s">
        <v>820</v>
      </c>
      <c r="I400">
        <v>1</v>
      </c>
      <c r="J400">
        <v>0</v>
      </c>
      <c r="K400" s="34">
        <v>0</v>
      </c>
      <c r="L400">
        <f>+Tabla32391110[[#This Row],[BALANCE INICIAL]]+Tabla32391110[[#This Row],[ENTRADAS]]-Tabla32391110[[#This Row],[SALIDAS]]</f>
        <v>1</v>
      </c>
      <c r="M400" s="2">
        <v>775</v>
      </c>
      <c r="N400" s="2">
        <f>+Tabla32391110[[#This Row],[BALANCE INICIAL]]*Tabla32391110[[#This Row],[PRECIO]]</f>
        <v>775</v>
      </c>
      <c r="O400" s="2">
        <f>+Tabla32391110[[#This Row],[ENTRADAS]]*Tabla32391110[[#This Row],[PRECIO]]</f>
        <v>0</v>
      </c>
      <c r="P400" s="2">
        <f>+Tabla32391110[[#This Row],[SALIDAS]]*Tabla32391110[[#This Row],[PRECIO]]</f>
        <v>0</v>
      </c>
      <c r="Q400" s="2">
        <f>+Tabla32391110[[#This Row],[BALANCE INICIAL2]]+Tabla32391110[[#This Row],[ENTRADAS3]]-Tabla32391110[[#This Row],[SALIDAS4]]</f>
        <v>775</v>
      </c>
    </row>
    <row r="401" spans="1:17">
      <c r="A401" s="63" t="s">
        <v>29</v>
      </c>
      <c r="B401" s="40" t="s">
        <v>878</v>
      </c>
      <c r="C401" s="52" t="s">
        <v>102</v>
      </c>
      <c r="D401" t="s">
        <v>1685</v>
      </c>
      <c r="E401" t="s">
        <v>1659</v>
      </c>
      <c r="F401" s="55">
        <v>45551</v>
      </c>
      <c r="G401" s="62" t="s">
        <v>1719</v>
      </c>
      <c r="H401" s="9"/>
      <c r="I401">
        <v>0</v>
      </c>
      <c r="J401">
        <v>1</v>
      </c>
      <c r="K401" s="34">
        <v>0</v>
      </c>
      <c r="L401">
        <f>+Tabla32391110[[#This Row],[BALANCE INICIAL]]+Tabla32391110[[#This Row],[ENTRADAS]]-Tabla32391110[[#This Row],[SALIDAS]]</f>
        <v>1</v>
      </c>
      <c r="M401" s="2">
        <v>181</v>
      </c>
      <c r="N401" s="2">
        <f>+Tabla32391110[[#This Row],[BALANCE INICIAL]]*Tabla32391110[[#This Row],[PRECIO]]</f>
        <v>0</v>
      </c>
      <c r="O401" s="2">
        <f>+Tabla32391110[[#This Row],[ENTRADAS]]*Tabla32391110[[#This Row],[PRECIO]]</f>
        <v>181</v>
      </c>
      <c r="P401" s="2">
        <f>+Tabla32391110[[#This Row],[SALIDAS]]*Tabla32391110[[#This Row],[PRECIO]]</f>
        <v>0</v>
      </c>
      <c r="Q401" s="2">
        <f>+Tabla32391110[[#This Row],[BALANCE INICIAL2]]+Tabla32391110[[#This Row],[ENTRADAS3]]-Tabla32391110[[#This Row],[SALIDAS4]]</f>
        <v>181</v>
      </c>
    </row>
    <row r="402" spans="1:17">
      <c r="A402" s="39" t="s">
        <v>26</v>
      </c>
      <c r="B402" s="40" t="s">
        <v>887</v>
      </c>
      <c r="C402" s="52" t="s">
        <v>70</v>
      </c>
      <c r="D402" t="s">
        <v>1247</v>
      </c>
      <c r="F402" s="55" t="s">
        <v>1345</v>
      </c>
      <c r="G402" s="55"/>
      <c r="H402" s="9" t="s">
        <v>820</v>
      </c>
      <c r="I402">
        <v>1</v>
      </c>
      <c r="J402">
        <v>0</v>
      </c>
      <c r="K402" s="34">
        <v>1</v>
      </c>
      <c r="L402">
        <f>+Tabla32391110[[#This Row],[BALANCE INICIAL]]+Tabla32391110[[#This Row],[ENTRADAS]]-Tabla32391110[[#This Row],[SALIDAS]]</f>
        <v>0</v>
      </c>
      <c r="M402" s="2">
        <v>5800</v>
      </c>
      <c r="N402" s="2">
        <f>+Tabla32391110[[#This Row],[BALANCE INICIAL]]*Tabla32391110[[#This Row],[PRECIO]]</f>
        <v>5800</v>
      </c>
      <c r="O402" s="2">
        <f>+Tabla32391110[[#This Row],[ENTRADAS]]*Tabla32391110[[#This Row],[PRECIO]]</f>
        <v>0</v>
      </c>
      <c r="P402" s="2">
        <f>+Tabla32391110[[#This Row],[SALIDAS]]*Tabla32391110[[#This Row],[PRECIO]]</f>
        <v>5800</v>
      </c>
      <c r="Q402" s="2">
        <f>+Tabla32391110[[#This Row],[BALANCE INICIAL2]]+Tabla32391110[[#This Row],[ENTRADAS3]]-Tabla32391110[[#This Row],[SALIDAS4]]</f>
        <v>0</v>
      </c>
    </row>
    <row r="403" spans="1:17">
      <c r="A403" s="39" t="s">
        <v>26</v>
      </c>
      <c r="B403" s="40" t="s">
        <v>887</v>
      </c>
      <c r="C403" s="52" t="s">
        <v>70</v>
      </c>
      <c r="D403" t="s">
        <v>1248</v>
      </c>
      <c r="F403" s="55" t="s">
        <v>1345</v>
      </c>
      <c r="G403" s="55"/>
      <c r="H403" s="9" t="s">
        <v>820</v>
      </c>
      <c r="I403">
        <v>2</v>
      </c>
      <c r="J403">
        <v>0</v>
      </c>
      <c r="K403" s="34">
        <v>1</v>
      </c>
      <c r="L403">
        <f>+Tabla32391110[[#This Row],[BALANCE INICIAL]]+Tabla32391110[[#This Row],[ENTRADAS]]-Tabla32391110[[#This Row],[SALIDAS]]</f>
        <v>1</v>
      </c>
      <c r="M403" s="2">
        <v>1885</v>
      </c>
      <c r="N403" s="2">
        <f>+Tabla32391110[[#This Row],[BALANCE INICIAL]]*Tabla32391110[[#This Row],[PRECIO]]</f>
        <v>3770</v>
      </c>
      <c r="O403" s="2">
        <f>+Tabla32391110[[#This Row],[ENTRADAS]]*Tabla32391110[[#This Row],[PRECIO]]</f>
        <v>0</v>
      </c>
      <c r="P403" s="2">
        <f>+Tabla32391110[[#This Row],[SALIDAS]]*Tabla32391110[[#This Row],[PRECIO]]</f>
        <v>1885</v>
      </c>
      <c r="Q403" s="2">
        <f>+Tabla32391110[[#This Row],[BALANCE INICIAL2]]+Tabla32391110[[#This Row],[ENTRADAS3]]-Tabla32391110[[#This Row],[SALIDAS4]]</f>
        <v>1885</v>
      </c>
    </row>
    <row r="404" spans="1:17">
      <c r="A404" s="39" t="s">
        <v>26</v>
      </c>
      <c r="B404" s="40" t="s">
        <v>887</v>
      </c>
      <c r="C404" s="52" t="s">
        <v>70</v>
      </c>
      <c r="D404" t="s">
        <v>1249</v>
      </c>
      <c r="F404" s="55" t="s">
        <v>1345</v>
      </c>
      <c r="G404" s="55"/>
      <c r="H404" s="9" t="s">
        <v>820</v>
      </c>
      <c r="I404">
        <v>0</v>
      </c>
      <c r="J404">
        <v>0</v>
      </c>
      <c r="K404" s="34">
        <v>0</v>
      </c>
      <c r="L404">
        <f>+Tabla32391110[[#This Row],[BALANCE INICIAL]]+Tabla32391110[[#This Row],[ENTRADAS]]-Tabla32391110[[#This Row],[SALIDAS]]</f>
        <v>0</v>
      </c>
      <c r="M404" s="2">
        <v>2150</v>
      </c>
      <c r="N404" s="2">
        <f>+Tabla32391110[[#This Row],[BALANCE INICIAL]]*Tabla32391110[[#This Row],[PRECIO]]</f>
        <v>0</v>
      </c>
      <c r="O404" s="2">
        <f>+Tabla32391110[[#This Row],[ENTRADAS]]*Tabla32391110[[#This Row],[PRECIO]]</f>
        <v>0</v>
      </c>
      <c r="P404" s="2">
        <f>+Tabla32391110[[#This Row],[SALIDAS]]*Tabla32391110[[#This Row],[PRECIO]]</f>
        <v>0</v>
      </c>
      <c r="Q404" s="2">
        <f>+Tabla32391110[[#This Row],[BALANCE INICIAL2]]+Tabla32391110[[#This Row],[ENTRADAS3]]-Tabla32391110[[#This Row],[SALIDAS4]]</f>
        <v>0</v>
      </c>
    </row>
    <row r="405" spans="1:17">
      <c r="A405" s="39" t="s">
        <v>26</v>
      </c>
      <c r="B405" s="40" t="s">
        <v>887</v>
      </c>
      <c r="C405" s="52" t="s">
        <v>70</v>
      </c>
      <c r="D405" t="s">
        <v>1250</v>
      </c>
      <c r="F405" s="55" t="s">
        <v>1345</v>
      </c>
      <c r="G405" s="55"/>
      <c r="H405" s="9" t="s">
        <v>820</v>
      </c>
      <c r="I405">
        <v>4</v>
      </c>
      <c r="J405">
        <v>0</v>
      </c>
      <c r="K405" s="34">
        <v>0</v>
      </c>
      <c r="L405">
        <f>+Tabla32391110[[#This Row],[BALANCE INICIAL]]+Tabla32391110[[#This Row],[ENTRADAS]]-Tabla32391110[[#This Row],[SALIDAS]]</f>
        <v>4</v>
      </c>
      <c r="M405" s="2">
        <v>1350</v>
      </c>
      <c r="N405" s="2">
        <f>+Tabla32391110[[#This Row],[BALANCE INICIAL]]*Tabla32391110[[#This Row],[PRECIO]]</f>
        <v>5400</v>
      </c>
      <c r="O405" s="2">
        <f>+Tabla32391110[[#This Row],[ENTRADAS]]*Tabla32391110[[#This Row],[PRECIO]]</f>
        <v>0</v>
      </c>
      <c r="P405" s="2">
        <f>+Tabla32391110[[#This Row],[SALIDAS]]*Tabla32391110[[#This Row],[PRECIO]]</f>
        <v>0</v>
      </c>
      <c r="Q405" s="2">
        <f>+Tabla32391110[[#This Row],[BALANCE INICIAL2]]+Tabla32391110[[#This Row],[ENTRADAS3]]-Tabla32391110[[#This Row],[SALIDAS4]]</f>
        <v>5400</v>
      </c>
    </row>
    <row r="406" spans="1:17">
      <c r="A406" s="39" t="s">
        <v>26</v>
      </c>
      <c r="B406" s="40" t="s">
        <v>887</v>
      </c>
      <c r="C406" s="52" t="s">
        <v>70</v>
      </c>
      <c r="D406" t="s">
        <v>1251</v>
      </c>
      <c r="F406" s="55" t="s">
        <v>1345</v>
      </c>
      <c r="G406" s="55"/>
      <c r="H406" s="9" t="s">
        <v>820</v>
      </c>
      <c r="I406">
        <v>0</v>
      </c>
      <c r="J406">
        <v>0</v>
      </c>
      <c r="K406" s="34">
        <v>0</v>
      </c>
      <c r="L406">
        <f>+Tabla32391110[[#This Row],[BALANCE INICIAL]]+Tabla32391110[[#This Row],[ENTRADAS]]-Tabla32391110[[#This Row],[SALIDAS]]</f>
        <v>0</v>
      </c>
      <c r="M406" s="2">
        <v>2750</v>
      </c>
      <c r="N406" s="2">
        <f>+Tabla32391110[[#This Row],[BALANCE INICIAL]]*Tabla32391110[[#This Row],[PRECIO]]</f>
        <v>0</v>
      </c>
      <c r="O406" s="2">
        <f>+Tabla32391110[[#This Row],[ENTRADAS]]*Tabla32391110[[#This Row],[PRECIO]]</f>
        <v>0</v>
      </c>
      <c r="P406" s="2">
        <f>+Tabla32391110[[#This Row],[SALIDAS]]*Tabla32391110[[#This Row],[PRECIO]]</f>
        <v>0</v>
      </c>
      <c r="Q406" s="2">
        <f>+Tabla32391110[[#This Row],[BALANCE INICIAL2]]+Tabla32391110[[#This Row],[ENTRADAS3]]-Tabla32391110[[#This Row],[SALIDAS4]]</f>
        <v>0</v>
      </c>
    </row>
    <row r="407" spans="1:17">
      <c r="A407" s="39" t="s">
        <v>26</v>
      </c>
      <c r="B407" s="40" t="s">
        <v>887</v>
      </c>
      <c r="C407" s="52" t="s">
        <v>70</v>
      </c>
      <c r="D407" t="s">
        <v>1040</v>
      </c>
      <c r="E407" t="s">
        <v>1048</v>
      </c>
      <c r="F407" s="55" t="s">
        <v>1345</v>
      </c>
      <c r="G407" s="55"/>
      <c r="H407" s="9" t="s">
        <v>873</v>
      </c>
      <c r="I407">
        <v>1</v>
      </c>
      <c r="J407">
        <v>0</v>
      </c>
      <c r="K407" s="34">
        <v>0</v>
      </c>
      <c r="L407">
        <f>+Tabla32391110[[#This Row],[BALANCE INICIAL]]+Tabla32391110[[#This Row],[ENTRADAS]]-Tabla32391110[[#This Row],[SALIDAS]]</f>
        <v>1</v>
      </c>
      <c r="M407" s="2">
        <v>1700</v>
      </c>
      <c r="N407" s="2">
        <f>+Tabla32391110[[#This Row],[BALANCE INICIAL]]*Tabla32391110[[#This Row],[PRECIO]]</f>
        <v>1700</v>
      </c>
      <c r="O407" s="2">
        <f>+Tabla32391110[[#This Row],[ENTRADAS]]*Tabla32391110[[#This Row],[PRECIO]]</f>
        <v>0</v>
      </c>
      <c r="P407" s="2">
        <f>+Tabla32391110[[#This Row],[SALIDAS]]*Tabla32391110[[#This Row],[PRECIO]]</f>
        <v>0</v>
      </c>
      <c r="Q407" s="2">
        <f>+Tabla32391110[[#This Row],[BALANCE INICIAL2]]+Tabla32391110[[#This Row],[ENTRADAS3]]-Tabla32391110[[#This Row],[SALIDAS4]]</f>
        <v>1700</v>
      </c>
    </row>
    <row r="408" spans="1:17">
      <c r="A408" s="39" t="s">
        <v>59</v>
      </c>
      <c r="B408" s="40" t="s">
        <v>880</v>
      </c>
      <c r="C408" s="52" t="s">
        <v>107</v>
      </c>
      <c r="D408" t="s">
        <v>713</v>
      </c>
      <c r="F408" s="55" t="s">
        <v>1345</v>
      </c>
      <c r="G408" s="55"/>
      <c r="H408" s="9" t="s">
        <v>873</v>
      </c>
      <c r="I408">
        <v>4</v>
      </c>
      <c r="J408">
        <v>0</v>
      </c>
      <c r="K408" s="34">
        <v>0</v>
      </c>
      <c r="L408">
        <f>+Tabla32391110[[#This Row],[BALANCE INICIAL]]+Tabla32391110[[#This Row],[ENTRADAS]]-Tabla32391110[[#This Row],[SALIDAS]]</f>
        <v>4</v>
      </c>
      <c r="M408" s="2">
        <v>539</v>
      </c>
      <c r="N408" s="2">
        <f>+Tabla32391110[[#This Row],[BALANCE INICIAL]]*Tabla32391110[[#This Row],[PRECIO]]</f>
        <v>2156</v>
      </c>
      <c r="O408" s="2">
        <f>+Tabla32391110[[#This Row],[ENTRADAS]]*Tabla32391110[[#This Row],[PRECIO]]</f>
        <v>0</v>
      </c>
      <c r="P408" s="2">
        <f>+Tabla32391110[[#This Row],[SALIDAS]]*Tabla32391110[[#This Row],[PRECIO]]</f>
        <v>0</v>
      </c>
      <c r="Q408" s="2">
        <f>+Tabla32391110[[#This Row],[BALANCE INICIAL2]]+Tabla32391110[[#This Row],[ENTRADAS3]]-Tabla32391110[[#This Row],[SALIDAS4]]</f>
        <v>2156</v>
      </c>
    </row>
    <row r="409" spans="1:17">
      <c r="A409" s="39" t="s">
        <v>1424</v>
      </c>
      <c r="B409" s="40" t="s">
        <v>1425</v>
      </c>
      <c r="C409" s="52" t="s">
        <v>1426</v>
      </c>
      <c r="D409" t="s">
        <v>1246</v>
      </c>
      <c r="F409" s="55" t="s">
        <v>1345</v>
      </c>
      <c r="G409" s="55"/>
      <c r="H409" s="9" t="s">
        <v>820</v>
      </c>
      <c r="I409">
        <v>1</v>
      </c>
      <c r="J409">
        <v>0</v>
      </c>
      <c r="K409" s="34">
        <v>0</v>
      </c>
      <c r="L409">
        <f>+Tabla32391110[[#This Row],[BALANCE INICIAL]]+Tabla32391110[[#This Row],[ENTRADAS]]-Tabla32391110[[#This Row],[SALIDAS]]</f>
        <v>1</v>
      </c>
      <c r="M409" s="2">
        <v>466.44</v>
      </c>
      <c r="N409" s="2">
        <f>+Tabla32391110[[#This Row],[BALANCE INICIAL]]*Tabla32391110[[#This Row],[PRECIO]]</f>
        <v>466.44</v>
      </c>
      <c r="O409" s="2">
        <f>+Tabla32391110[[#This Row],[ENTRADAS]]*Tabla32391110[[#This Row],[PRECIO]]</f>
        <v>0</v>
      </c>
      <c r="P409" s="2">
        <f>+Tabla32391110[[#This Row],[SALIDAS]]*Tabla32391110[[#This Row],[PRECIO]]</f>
        <v>0</v>
      </c>
      <c r="Q409" s="2">
        <f>+Tabla32391110[[#This Row],[BALANCE INICIAL2]]+Tabla32391110[[#This Row],[ENTRADAS3]]-Tabla32391110[[#This Row],[SALIDAS4]]</f>
        <v>466.44</v>
      </c>
    </row>
    <row r="410" spans="1:17">
      <c r="A410" s="39" t="s">
        <v>26</v>
      </c>
      <c r="B410" s="40" t="s">
        <v>887</v>
      </c>
      <c r="C410" s="52" t="s">
        <v>70</v>
      </c>
      <c r="D410" t="s">
        <v>1036</v>
      </c>
      <c r="E410" t="s">
        <v>1048</v>
      </c>
      <c r="F410" s="55" t="s">
        <v>1345</v>
      </c>
      <c r="G410" s="55"/>
      <c r="H410" s="9" t="s">
        <v>873</v>
      </c>
      <c r="I410">
        <v>4</v>
      </c>
      <c r="J410">
        <v>0</v>
      </c>
      <c r="K410" s="34">
        <v>0</v>
      </c>
      <c r="L410">
        <f>+Tabla32391110[[#This Row],[BALANCE INICIAL]]+Tabla32391110[[#This Row],[ENTRADAS]]-Tabla32391110[[#This Row],[SALIDAS]]</f>
        <v>4</v>
      </c>
      <c r="M410" s="2">
        <v>750</v>
      </c>
      <c r="N410" s="2">
        <f>+Tabla32391110[[#This Row],[BALANCE INICIAL]]*Tabla32391110[[#This Row],[PRECIO]]</f>
        <v>3000</v>
      </c>
      <c r="O410" s="2">
        <f>+Tabla32391110[[#This Row],[ENTRADAS]]*Tabla32391110[[#This Row],[PRECIO]]</f>
        <v>0</v>
      </c>
      <c r="P410" s="2">
        <f>+Tabla32391110[[#This Row],[SALIDAS]]*Tabla32391110[[#This Row],[PRECIO]]</f>
        <v>0</v>
      </c>
      <c r="Q410" s="2">
        <f>+Tabla32391110[[#This Row],[BALANCE INICIAL2]]+Tabla32391110[[#This Row],[ENTRADAS3]]-Tabla32391110[[#This Row],[SALIDAS4]]</f>
        <v>3000</v>
      </c>
    </row>
    <row r="411" spans="1:17">
      <c r="A411" s="39" t="s">
        <v>26</v>
      </c>
      <c r="B411" s="40" t="s">
        <v>887</v>
      </c>
      <c r="C411" s="52" t="s">
        <v>70</v>
      </c>
      <c r="D411" t="s">
        <v>1037</v>
      </c>
      <c r="E411" t="s">
        <v>1048</v>
      </c>
      <c r="F411" s="55" t="s">
        <v>1345</v>
      </c>
      <c r="G411" s="55"/>
      <c r="H411" s="9" t="s">
        <v>873</v>
      </c>
      <c r="I411">
        <v>2</v>
      </c>
      <c r="J411">
        <v>0</v>
      </c>
      <c r="K411" s="34">
        <v>0</v>
      </c>
      <c r="L411">
        <f>+Tabla32391110[[#This Row],[BALANCE INICIAL]]+Tabla32391110[[#This Row],[ENTRADAS]]-Tabla32391110[[#This Row],[SALIDAS]]</f>
        <v>2</v>
      </c>
      <c r="M411" s="2">
        <v>750</v>
      </c>
      <c r="N411" s="2">
        <f>+Tabla32391110[[#This Row],[BALANCE INICIAL]]*Tabla32391110[[#This Row],[PRECIO]]</f>
        <v>1500</v>
      </c>
      <c r="O411" s="2">
        <f>+Tabla32391110[[#This Row],[ENTRADAS]]*Tabla32391110[[#This Row],[PRECIO]]</f>
        <v>0</v>
      </c>
      <c r="P411" s="2">
        <f>+Tabla32391110[[#This Row],[SALIDAS]]*Tabla32391110[[#This Row],[PRECIO]]</f>
        <v>0</v>
      </c>
      <c r="Q411" s="2">
        <f>+Tabla32391110[[#This Row],[BALANCE INICIAL2]]+Tabla32391110[[#This Row],[ENTRADAS3]]-Tabla32391110[[#This Row],[SALIDAS4]]</f>
        <v>1500</v>
      </c>
    </row>
    <row r="412" spans="1:17">
      <c r="A412" s="39" t="s">
        <v>26</v>
      </c>
      <c r="B412" s="40" t="s">
        <v>887</v>
      </c>
      <c r="C412" s="52" t="s">
        <v>70</v>
      </c>
      <c r="D412" t="s">
        <v>1236</v>
      </c>
      <c r="F412" s="55" t="s">
        <v>1345</v>
      </c>
      <c r="G412" s="55"/>
      <c r="H412" s="9" t="s">
        <v>820</v>
      </c>
      <c r="I412">
        <v>1</v>
      </c>
      <c r="J412">
        <v>0</v>
      </c>
      <c r="K412" s="34">
        <v>1</v>
      </c>
      <c r="L412">
        <f>+Tabla32391110[[#This Row],[BALANCE INICIAL]]+Tabla32391110[[#This Row],[ENTRADAS]]-Tabla32391110[[#This Row],[SALIDAS]]</f>
        <v>0</v>
      </c>
      <c r="M412" s="2">
        <v>20300</v>
      </c>
      <c r="N412" s="2">
        <f>+Tabla32391110[[#This Row],[BALANCE INICIAL]]*Tabla32391110[[#This Row],[PRECIO]]</f>
        <v>20300</v>
      </c>
      <c r="O412" s="2">
        <f>+Tabla32391110[[#This Row],[ENTRADAS]]*Tabla32391110[[#This Row],[PRECIO]]</f>
        <v>0</v>
      </c>
      <c r="P412" s="2">
        <f>+Tabla32391110[[#This Row],[SALIDAS]]*Tabla32391110[[#This Row],[PRECIO]]</f>
        <v>20300</v>
      </c>
      <c r="Q412" s="2">
        <f>+Tabla32391110[[#This Row],[BALANCE INICIAL2]]+Tabla32391110[[#This Row],[ENTRADAS3]]-Tabla32391110[[#This Row],[SALIDAS4]]</f>
        <v>0</v>
      </c>
    </row>
    <row r="413" spans="1:17">
      <c r="A413" s="39" t="s">
        <v>52</v>
      </c>
      <c r="B413" s="40" t="s">
        <v>891</v>
      </c>
      <c r="C413" s="52" t="s">
        <v>100</v>
      </c>
      <c r="D413" t="s">
        <v>1237</v>
      </c>
      <c r="F413" s="55" t="s">
        <v>1345</v>
      </c>
      <c r="G413" s="55"/>
      <c r="H413" s="9" t="s">
        <v>820</v>
      </c>
      <c r="I413">
        <v>1</v>
      </c>
      <c r="J413">
        <v>0</v>
      </c>
      <c r="K413" s="34">
        <v>0</v>
      </c>
      <c r="L413">
        <f>+Tabla32391110[[#This Row],[BALANCE INICIAL]]+Tabla32391110[[#This Row],[ENTRADAS]]-Tabla32391110[[#This Row],[SALIDAS]]</f>
        <v>1</v>
      </c>
      <c r="M413" s="2">
        <v>3000</v>
      </c>
      <c r="N413" s="2">
        <f>+Tabla32391110[[#This Row],[BALANCE INICIAL]]*Tabla32391110[[#This Row],[PRECIO]]</f>
        <v>3000</v>
      </c>
      <c r="O413" s="2">
        <f>+Tabla32391110[[#This Row],[ENTRADAS]]*Tabla32391110[[#This Row],[PRECIO]]</f>
        <v>0</v>
      </c>
      <c r="P413" s="2">
        <f>+Tabla32391110[[#This Row],[SALIDAS]]*Tabla32391110[[#This Row],[PRECIO]]</f>
        <v>0</v>
      </c>
      <c r="Q413" s="2">
        <f>+Tabla32391110[[#This Row],[BALANCE INICIAL2]]+Tabla32391110[[#This Row],[ENTRADAS3]]-Tabla32391110[[#This Row],[SALIDAS4]]</f>
        <v>3000</v>
      </c>
    </row>
    <row r="414" spans="1:17">
      <c r="A414" s="39" t="s">
        <v>28</v>
      </c>
      <c r="B414" s="40" t="s">
        <v>884</v>
      </c>
      <c r="C414" s="52" t="s">
        <v>74</v>
      </c>
      <c r="D414" t="s">
        <v>1730</v>
      </c>
      <c r="F414" s="55" t="s">
        <v>1345</v>
      </c>
      <c r="G414" s="55"/>
      <c r="H414" s="9" t="s">
        <v>873</v>
      </c>
      <c r="I414">
        <v>24</v>
      </c>
      <c r="J414">
        <v>0</v>
      </c>
      <c r="K414" s="34">
        <v>1</v>
      </c>
      <c r="L414">
        <f>+Tabla32391110[[#This Row],[BALANCE INICIAL]]+Tabla32391110[[#This Row],[ENTRADAS]]-Tabla32391110[[#This Row],[SALIDAS]]</f>
        <v>23</v>
      </c>
      <c r="M414" s="2">
        <v>38</v>
      </c>
      <c r="N414" s="2">
        <f>+Tabla32391110[[#This Row],[BALANCE INICIAL]]*Tabla32391110[[#This Row],[PRECIO]]</f>
        <v>912</v>
      </c>
      <c r="O414" s="2">
        <f>+Tabla32391110[[#This Row],[ENTRADAS]]*Tabla32391110[[#This Row],[PRECIO]]</f>
        <v>0</v>
      </c>
      <c r="P414" s="2">
        <f>+Tabla32391110[[#This Row],[SALIDAS]]*Tabla32391110[[#This Row],[PRECIO]]</f>
        <v>38</v>
      </c>
      <c r="Q414" s="2">
        <f>+Tabla32391110[[#This Row],[BALANCE INICIAL2]]+Tabla32391110[[#This Row],[ENTRADAS3]]-Tabla32391110[[#This Row],[SALIDAS4]]</f>
        <v>874</v>
      </c>
    </row>
    <row r="415" spans="1:17">
      <c r="A415" s="39" t="s">
        <v>34</v>
      </c>
      <c r="B415" s="40" t="s">
        <v>877</v>
      </c>
      <c r="C415" s="52" t="s">
        <v>80</v>
      </c>
      <c r="D415" t="s">
        <v>1238</v>
      </c>
      <c r="F415" s="55" t="s">
        <v>1345</v>
      </c>
      <c r="G415" s="55"/>
      <c r="H415" s="9" t="s">
        <v>820</v>
      </c>
      <c r="I415">
        <v>30</v>
      </c>
      <c r="J415">
        <v>0</v>
      </c>
      <c r="K415" s="34">
        <v>0</v>
      </c>
      <c r="L415">
        <f>+Tabla32391110[[#This Row],[BALANCE INICIAL]]+Tabla32391110[[#This Row],[ENTRADAS]]-Tabla32391110[[#This Row],[SALIDAS]]</f>
        <v>30</v>
      </c>
      <c r="M415" s="2">
        <v>80.930000000000007</v>
      </c>
      <c r="N415" s="2">
        <f>+Tabla32391110[[#This Row],[BALANCE INICIAL]]*Tabla32391110[[#This Row],[PRECIO]]</f>
        <v>2427.9</v>
      </c>
      <c r="O415" s="2">
        <f>+Tabla32391110[[#This Row],[ENTRADAS]]*Tabla32391110[[#This Row],[PRECIO]]</f>
        <v>0</v>
      </c>
      <c r="P415" s="2">
        <f>+Tabla32391110[[#This Row],[SALIDAS]]*Tabla32391110[[#This Row],[PRECIO]]</f>
        <v>0</v>
      </c>
      <c r="Q415" s="2">
        <f>+Tabla32391110[[#This Row],[BALANCE INICIAL2]]+Tabla32391110[[#This Row],[ENTRADAS3]]-Tabla32391110[[#This Row],[SALIDAS4]]</f>
        <v>2427.9</v>
      </c>
    </row>
    <row r="416" spans="1:17">
      <c r="A416" s="39" t="s">
        <v>26</v>
      </c>
      <c r="B416" s="40" t="s">
        <v>887</v>
      </c>
      <c r="C416" s="52" t="s">
        <v>70</v>
      </c>
      <c r="D416" t="s">
        <v>1239</v>
      </c>
      <c r="F416" s="55" t="s">
        <v>1345</v>
      </c>
      <c r="G416" s="55"/>
      <c r="H416" s="9" t="s">
        <v>820</v>
      </c>
      <c r="I416">
        <v>1</v>
      </c>
      <c r="J416">
        <v>0</v>
      </c>
      <c r="K416" s="34">
        <v>1</v>
      </c>
      <c r="L416">
        <f>+Tabla32391110[[#This Row],[BALANCE INICIAL]]+Tabla32391110[[#This Row],[ENTRADAS]]-Tabla32391110[[#This Row],[SALIDAS]]</f>
        <v>0</v>
      </c>
      <c r="M416" s="2">
        <v>1400</v>
      </c>
      <c r="N416" s="2">
        <f>+Tabla32391110[[#This Row],[BALANCE INICIAL]]*Tabla32391110[[#This Row],[PRECIO]]</f>
        <v>1400</v>
      </c>
      <c r="O416" s="2">
        <f>+Tabla32391110[[#This Row],[ENTRADAS]]*Tabla32391110[[#This Row],[PRECIO]]</f>
        <v>0</v>
      </c>
      <c r="P416" s="2">
        <f>+Tabla32391110[[#This Row],[SALIDAS]]*Tabla32391110[[#This Row],[PRECIO]]</f>
        <v>1400</v>
      </c>
      <c r="Q416" s="2">
        <f>+Tabla32391110[[#This Row],[BALANCE INICIAL2]]+Tabla32391110[[#This Row],[ENTRADAS3]]-Tabla32391110[[#This Row],[SALIDAS4]]</f>
        <v>0</v>
      </c>
    </row>
    <row r="417" spans="1:17">
      <c r="A417" s="39" t="s">
        <v>34</v>
      </c>
      <c r="B417" s="40" t="s">
        <v>877</v>
      </c>
      <c r="C417" s="52" t="s">
        <v>80</v>
      </c>
      <c r="D417" t="s">
        <v>1240</v>
      </c>
      <c r="F417" s="55" t="s">
        <v>1345</v>
      </c>
      <c r="G417" s="55"/>
      <c r="H417" s="9" t="s">
        <v>820</v>
      </c>
      <c r="I417">
        <v>23</v>
      </c>
      <c r="J417">
        <v>0</v>
      </c>
      <c r="K417" s="34">
        <v>0</v>
      </c>
      <c r="L417">
        <f>+Tabla32391110[[#This Row],[BALANCE INICIAL]]+Tabla32391110[[#This Row],[ENTRADAS]]-Tabla32391110[[#This Row],[SALIDAS]]</f>
        <v>23</v>
      </c>
      <c r="M417" s="2">
        <v>142.38</v>
      </c>
      <c r="N417" s="2">
        <f>+Tabla32391110[[#This Row],[BALANCE INICIAL]]*Tabla32391110[[#This Row],[PRECIO]]</f>
        <v>3274.74</v>
      </c>
      <c r="O417" s="2">
        <f>+Tabla32391110[[#This Row],[ENTRADAS]]*Tabla32391110[[#This Row],[PRECIO]]</f>
        <v>0</v>
      </c>
      <c r="P417" s="2">
        <f>+Tabla32391110[[#This Row],[SALIDAS]]*Tabla32391110[[#This Row],[PRECIO]]</f>
        <v>0</v>
      </c>
      <c r="Q417" s="2">
        <f>+Tabla32391110[[#This Row],[BALANCE INICIAL2]]+Tabla32391110[[#This Row],[ENTRADAS3]]-Tabla32391110[[#This Row],[SALIDAS4]]</f>
        <v>3274.74</v>
      </c>
    </row>
    <row r="418" spans="1:17">
      <c r="A418" s="63" t="s">
        <v>29</v>
      </c>
      <c r="B418" s="40" t="s">
        <v>878</v>
      </c>
      <c r="C418" s="52" t="s">
        <v>102</v>
      </c>
      <c r="D418" t="s">
        <v>1686</v>
      </c>
      <c r="E418" t="s">
        <v>1659</v>
      </c>
      <c r="F418" s="55">
        <v>45551</v>
      </c>
      <c r="G418" s="62" t="s">
        <v>1719</v>
      </c>
      <c r="H418" s="9"/>
      <c r="I418">
        <v>0</v>
      </c>
      <c r="J418">
        <v>2</v>
      </c>
      <c r="K418" s="34">
        <v>0</v>
      </c>
      <c r="L418">
        <f>+Tabla32391110[[#This Row],[BALANCE INICIAL]]+Tabla32391110[[#This Row],[ENTRADAS]]-Tabla32391110[[#This Row],[SALIDAS]]</f>
        <v>2</v>
      </c>
      <c r="M418" s="2">
        <v>368</v>
      </c>
      <c r="N418" s="2">
        <f>+Tabla32391110[[#This Row],[BALANCE INICIAL]]*Tabla32391110[[#This Row],[PRECIO]]</f>
        <v>0</v>
      </c>
      <c r="O418" s="2">
        <f>+Tabla32391110[[#This Row],[ENTRADAS]]*Tabla32391110[[#This Row],[PRECIO]]</f>
        <v>736</v>
      </c>
      <c r="P418" s="2">
        <f>+Tabla32391110[[#This Row],[SALIDAS]]*Tabla32391110[[#This Row],[PRECIO]]</f>
        <v>0</v>
      </c>
      <c r="Q418" s="2">
        <f>+Tabla32391110[[#This Row],[BALANCE INICIAL2]]+Tabla32391110[[#This Row],[ENTRADAS3]]-Tabla32391110[[#This Row],[SALIDAS4]]</f>
        <v>736</v>
      </c>
    </row>
    <row r="419" spans="1:17">
      <c r="A419" s="39" t="s">
        <v>33</v>
      </c>
      <c r="B419" s="40" t="s">
        <v>879</v>
      </c>
      <c r="C419" s="50" t="s">
        <v>106</v>
      </c>
      <c r="D419" t="s">
        <v>716</v>
      </c>
      <c r="F419" s="55" t="s">
        <v>1345</v>
      </c>
      <c r="G419" s="55"/>
      <c r="H419" s="9" t="s">
        <v>825</v>
      </c>
      <c r="I419">
        <v>7</v>
      </c>
      <c r="J419">
        <v>0</v>
      </c>
      <c r="K419" s="34">
        <v>0</v>
      </c>
      <c r="L419">
        <f>+Tabla32391110[[#This Row],[BALANCE INICIAL]]+Tabla32391110[[#This Row],[ENTRADAS]]-Tabla32391110[[#This Row],[SALIDAS]]</f>
        <v>7</v>
      </c>
      <c r="M419" s="2">
        <v>1650</v>
      </c>
      <c r="N419" s="2">
        <f>+Tabla32391110[[#This Row],[BALANCE INICIAL]]*Tabla32391110[[#This Row],[PRECIO]]</f>
        <v>11550</v>
      </c>
      <c r="O419" s="2">
        <f>+Tabla32391110[[#This Row],[ENTRADAS]]*Tabla32391110[[#This Row],[PRECIO]]</f>
        <v>0</v>
      </c>
      <c r="P419" s="2">
        <f>+Tabla32391110[[#This Row],[SALIDAS]]*Tabla32391110[[#This Row],[PRECIO]]</f>
        <v>0</v>
      </c>
      <c r="Q419" s="2">
        <f>+Tabla32391110[[#This Row],[BALANCE INICIAL2]]+Tabla32391110[[#This Row],[ENTRADAS3]]-Tabla32391110[[#This Row],[SALIDAS4]]</f>
        <v>11550</v>
      </c>
    </row>
    <row r="420" spans="1:17">
      <c r="A420" s="39" t="s">
        <v>33</v>
      </c>
      <c r="B420" s="40" t="s">
        <v>879</v>
      </c>
      <c r="C420" s="50" t="s">
        <v>106</v>
      </c>
      <c r="D420" t="s">
        <v>717</v>
      </c>
      <c r="F420" s="55" t="s">
        <v>1345</v>
      </c>
      <c r="G420" s="55"/>
      <c r="H420" s="9" t="s">
        <v>825</v>
      </c>
      <c r="I420">
        <v>12</v>
      </c>
      <c r="J420">
        <v>0</v>
      </c>
      <c r="K420" s="34">
        <v>0</v>
      </c>
      <c r="L420">
        <f>+Tabla32391110[[#This Row],[BALANCE INICIAL]]+Tabla32391110[[#This Row],[ENTRADAS]]-Tabla32391110[[#This Row],[SALIDAS]]</f>
        <v>12</v>
      </c>
      <c r="M420" s="2">
        <v>600</v>
      </c>
      <c r="N420" s="2">
        <f>+Tabla32391110[[#This Row],[BALANCE INICIAL]]*Tabla32391110[[#This Row],[PRECIO]]</f>
        <v>7200</v>
      </c>
      <c r="O420" s="2">
        <f>+Tabla32391110[[#This Row],[ENTRADAS]]*Tabla32391110[[#This Row],[PRECIO]]</f>
        <v>0</v>
      </c>
      <c r="P420" s="2">
        <f>+Tabla32391110[[#This Row],[SALIDAS]]*Tabla32391110[[#This Row],[PRECIO]]</f>
        <v>0</v>
      </c>
      <c r="Q420" s="2">
        <f>+Tabla32391110[[#This Row],[BALANCE INICIAL2]]+Tabla32391110[[#This Row],[ENTRADAS3]]-Tabla32391110[[#This Row],[SALIDAS4]]</f>
        <v>7200</v>
      </c>
    </row>
    <row r="421" spans="1:17">
      <c r="A421" s="39" t="s">
        <v>24</v>
      </c>
      <c r="B421" s="40" t="s">
        <v>875</v>
      </c>
      <c r="C421" s="52" t="s">
        <v>64</v>
      </c>
      <c r="D421" t="s">
        <v>1241</v>
      </c>
      <c r="F421" s="55" t="s">
        <v>1345</v>
      </c>
      <c r="G421" s="55"/>
      <c r="H421" s="9" t="s">
        <v>820</v>
      </c>
      <c r="I421">
        <v>19</v>
      </c>
      <c r="J421">
        <v>0</v>
      </c>
      <c r="K421" s="34">
        <v>0</v>
      </c>
      <c r="L421">
        <f>+Tabla32391110[[#This Row],[BALANCE INICIAL]]+Tabla32391110[[#This Row],[ENTRADAS]]-Tabla32391110[[#This Row],[SALIDAS]]</f>
        <v>19</v>
      </c>
      <c r="M421" s="2">
        <v>1400</v>
      </c>
      <c r="N421" s="2">
        <f>+Tabla32391110[[#This Row],[BALANCE INICIAL]]*Tabla32391110[[#This Row],[PRECIO]]</f>
        <v>26600</v>
      </c>
      <c r="O421" s="2">
        <f>+Tabla32391110[[#This Row],[ENTRADAS]]*Tabla32391110[[#This Row],[PRECIO]]</f>
        <v>0</v>
      </c>
      <c r="P421" s="2">
        <f>+Tabla32391110[[#This Row],[SALIDAS]]*Tabla32391110[[#This Row],[PRECIO]]</f>
        <v>0</v>
      </c>
      <c r="Q421" s="2">
        <f>+Tabla32391110[[#This Row],[BALANCE INICIAL2]]+Tabla32391110[[#This Row],[ENTRADAS3]]-Tabla32391110[[#This Row],[SALIDAS4]]</f>
        <v>26600</v>
      </c>
    </row>
    <row r="422" spans="1:17">
      <c r="A422" s="39" t="s">
        <v>24</v>
      </c>
      <c r="B422" s="40" t="s">
        <v>875</v>
      </c>
      <c r="C422" s="52" t="s">
        <v>64</v>
      </c>
      <c r="D422" t="s">
        <v>1242</v>
      </c>
      <c r="E422" t="s">
        <v>1416</v>
      </c>
      <c r="F422" s="55" t="s">
        <v>1345</v>
      </c>
      <c r="G422" s="55"/>
      <c r="H422" s="9" t="s">
        <v>820</v>
      </c>
      <c r="I422">
        <v>0</v>
      </c>
      <c r="J422">
        <v>0</v>
      </c>
      <c r="K422" s="34">
        <v>0</v>
      </c>
      <c r="L422">
        <f>+Tabla32391110[[#This Row],[BALANCE INICIAL]]+Tabla32391110[[#This Row],[ENTRADAS]]-Tabla32391110[[#This Row],[SALIDAS]]</f>
        <v>0</v>
      </c>
      <c r="M422" s="2">
        <v>4139</v>
      </c>
      <c r="N422" s="2">
        <f>+Tabla32391110[[#This Row],[BALANCE INICIAL]]*Tabla32391110[[#This Row],[PRECIO]]</f>
        <v>0</v>
      </c>
      <c r="O422" s="2">
        <f>+Tabla32391110[[#This Row],[ENTRADAS]]*Tabla32391110[[#This Row],[PRECIO]]</f>
        <v>0</v>
      </c>
      <c r="P422" s="2">
        <f>+Tabla32391110[[#This Row],[SALIDAS]]*Tabla32391110[[#This Row],[PRECIO]]</f>
        <v>0</v>
      </c>
      <c r="Q422" s="2">
        <f>+Tabla32391110[[#This Row],[BALANCE INICIAL2]]+Tabla32391110[[#This Row],[ENTRADAS3]]-Tabla32391110[[#This Row],[SALIDAS4]]</f>
        <v>0</v>
      </c>
    </row>
    <row r="423" spans="1:17">
      <c r="A423" s="39" t="s">
        <v>55</v>
      </c>
      <c r="B423" s="40" t="s">
        <v>905</v>
      </c>
      <c r="C423" s="52" t="s">
        <v>103</v>
      </c>
      <c r="D423" t="s">
        <v>1366</v>
      </c>
      <c r="F423" s="55" t="s">
        <v>1345</v>
      </c>
      <c r="G423" s="55"/>
      <c r="H423" s="9" t="s">
        <v>834</v>
      </c>
      <c r="I423">
        <v>0</v>
      </c>
      <c r="J423">
        <v>0</v>
      </c>
      <c r="K423" s="34">
        <v>0</v>
      </c>
      <c r="L423">
        <f>+Tabla32391110[[#This Row],[BALANCE INICIAL]]+Tabla32391110[[#This Row],[ENTRADAS]]-Tabla32391110[[#This Row],[SALIDAS]]</f>
        <v>0</v>
      </c>
      <c r="M423" s="2">
        <v>1575</v>
      </c>
      <c r="N423" s="2">
        <f>+Tabla32391110[[#This Row],[BALANCE INICIAL]]*Tabla32391110[[#This Row],[PRECIO]]</f>
        <v>0</v>
      </c>
      <c r="O423" s="2">
        <f>+Tabla32391110[[#This Row],[ENTRADAS]]*Tabla32391110[[#This Row],[PRECIO]]</f>
        <v>0</v>
      </c>
      <c r="P423" s="2">
        <f>+Tabla32391110[[#This Row],[SALIDAS]]*Tabla32391110[[#This Row],[PRECIO]]</f>
        <v>0</v>
      </c>
      <c r="Q423" s="2">
        <f>+Tabla32391110[[#This Row],[BALANCE INICIAL2]]+Tabla32391110[[#This Row],[ENTRADAS3]]-Tabla32391110[[#This Row],[SALIDAS4]]</f>
        <v>0</v>
      </c>
    </row>
    <row r="424" spans="1:17">
      <c r="A424" s="63" t="s">
        <v>28</v>
      </c>
      <c r="B424" s="40" t="s">
        <v>884</v>
      </c>
      <c r="C424" s="52" t="s">
        <v>74</v>
      </c>
      <c r="D424" t="s">
        <v>1735</v>
      </c>
      <c r="E424" t="s">
        <v>1644</v>
      </c>
      <c r="F424" s="55">
        <v>45555</v>
      </c>
      <c r="G424" s="62" t="s">
        <v>1607</v>
      </c>
      <c r="H424" s="9" t="s">
        <v>820</v>
      </c>
      <c r="I424">
        <v>0</v>
      </c>
      <c r="J424">
        <v>30</v>
      </c>
      <c r="K424" s="34">
        <v>30</v>
      </c>
      <c r="L424">
        <f>+Tabla32391110[[#This Row],[BALANCE INICIAL]]+Tabla32391110[[#This Row],[ENTRADAS]]-Tabla32391110[[#This Row],[SALIDAS]]</f>
        <v>0</v>
      </c>
      <c r="M424" s="2">
        <v>186</v>
      </c>
      <c r="N424" s="2">
        <f>+Tabla32391110[[#This Row],[BALANCE INICIAL]]*Tabla32391110[[#This Row],[PRECIO]]</f>
        <v>0</v>
      </c>
      <c r="O424" s="2">
        <f>+Tabla32391110[[#This Row],[ENTRADAS]]*Tabla32391110[[#This Row],[PRECIO]]</f>
        <v>5580</v>
      </c>
      <c r="P424" s="2">
        <f>+Tabla32391110[[#This Row],[SALIDAS]]*Tabla32391110[[#This Row],[PRECIO]]</f>
        <v>5580</v>
      </c>
      <c r="Q424" s="2">
        <f>+Tabla32391110[[#This Row],[BALANCE INICIAL2]]+Tabla32391110[[#This Row],[ENTRADAS3]]-Tabla32391110[[#This Row],[SALIDAS4]]</f>
        <v>0</v>
      </c>
    </row>
    <row r="425" spans="1:17">
      <c r="A425" s="39" t="s">
        <v>28</v>
      </c>
      <c r="B425" s="40" t="s">
        <v>884</v>
      </c>
      <c r="C425" s="52" t="s">
        <v>74</v>
      </c>
      <c r="D425" t="s">
        <v>1365</v>
      </c>
      <c r="F425" s="55" t="s">
        <v>1345</v>
      </c>
      <c r="G425" s="55"/>
      <c r="H425" s="9" t="s">
        <v>839</v>
      </c>
      <c r="I425">
        <v>66</v>
      </c>
      <c r="J425">
        <v>0</v>
      </c>
      <c r="K425" s="34">
        <v>15</v>
      </c>
      <c r="L425">
        <f>+Tabla32391110[[#This Row],[BALANCE INICIAL]]+Tabla32391110[[#This Row],[ENTRADAS]]-Tabla32391110[[#This Row],[SALIDAS]]</f>
        <v>51</v>
      </c>
      <c r="M425" s="2">
        <v>40</v>
      </c>
      <c r="N425" s="2">
        <f>+Tabla32391110[[#This Row],[BALANCE INICIAL]]*Tabla32391110[[#This Row],[PRECIO]]</f>
        <v>2640</v>
      </c>
      <c r="O425" s="2">
        <f>+Tabla32391110[[#This Row],[ENTRADAS]]*Tabla32391110[[#This Row],[PRECIO]]</f>
        <v>0</v>
      </c>
      <c r="P425" s="2">
        <f>+Tabla32391110[[#This Row],[SALIDAS]]*Tabla32391110[[#This Row],[PRECIO]]</f>
        <v>600</v>
      </c>
      <c r="Q425" s="2">
        <f>+Tabla32391110[[#This Row],[BALANCE INICIAL2]]+Tabla32391110[[#This Row],[ENTRADAS3]]-Tabla32391110[[#This Row],[SALIDAS4]]</f>
        <v>2040</v>
      </c>
    </row>
    <row r="426" spans="1:17">
      <c r="A426" s="39" t="s">
        <v>1381</v>
      </c>
      <c r="B426" s="40" t="s">
        <v>1382</v>
      </c>
      <c r="C426" s="52" t="s">
        <v>1383</v>
      </c>
      <c r="D426" t="s">
        <v>1243</v>
      </c>
      <c r="F426" s="55" t="s">
        <v>1345</v>
      </c>
      <c r="G426" s="55"/>
      <c r="H426" s="9" t="s">
        <v>820</v>
      </c>
      <c r="I426">
        <v>20</v>
      </c>
      <c r="J426">
        <v>0</v>
      </c>
      <c r="K426" s="34">
        <v>13</v>
      </c>
      <c r="L426">
        <f>+Tabla32391110[[#This Row],[BALANCE INICIAL]]+Tabla32391110[[#This Row],[ENTRADAS]]-Tabla32391110[[#This Row],[SALIDAS]]</f>
        <v>7</v>
      </c>
      <c r="M426" s="2">
        <v>23729.33</v>
      </c>
      <c r="N426" s="2">
        <f>+Tabla32391110[[#This Row],[BALANCE INICIAL]]*Tabla32391110[[#This Row],[PRECIO]]</f>
        <v>474586.60000000003</v>
      </c>
      <c r="O426" s="2">
        <f>+Tabla32391110[[#This Row],[ENTRADAS]]*Tabla32391110[[#This Row],[PRECIO]]</f>
        <v>0</v>
      </c>
      <c r="P426" s="2">
        <f>+Tabla32391110[[#This Row],[SALIDAS]]*Tabla32391110[[#This Row],[PRECIO]]</f>
        <v>308481.29000000004</v>
      </c>
      <c r="Q426" s="2">
        <f>+Tabla32391110[[#This Row],[BALANCE INICIAL2]]+Tabla32391110[[#This Row],[ENTRADAS3]]-Tabla32391110[[#This Row],[SALIDAS4]]</f>
        <v>166105.31</v>
      </c>
    </row>
    <row r="427" spans="1:17">
      <c r="A427" s="39" t="s">
        <v>1381</v>
      </c>
      <c r="B427" s="40" t="s">
        <v>1382</v>
      </c>
      <c r="C427" s="52" t="s">
        <v>1383</v>
      </c>
      <c r="D427" t="s">
        <v>1244</v>
      </c>
      <c r="F427" s="55" t="s">
        <v>1345</v>
      </c>
      <c r="G427" s="55"/>
      <c r="H427" s="9" t="s">
        <v>820</v>
      </c>
      <c r="I427">
        <v>0</v>
      </c>
      <c r="J427">
        <v>0</v>
      </c>
      <c r="K427" s="34">
        <v>0</v>
      </c>
      <c r="L427">
        <f>+Tabla32391110[[#This Row],[BALANCE INICIAL]]+Tabla32391110[[#This Row],[ENTRADAS]]-Tabla32391110[[#This Row],[SALIDAS]]</f>
        <v>0</v>
      </c>
      <c r="M427" s="2">
        <v>18271.189999999999</v>
      </c>
      <c r="N427" s="2">
        <f>+Tabla32391110[[#This Row],[BALANCE INICIAL]]*Tabla32391110[[#This Row],[PRECIO]]</f>
        <v>0</v>
      </c>
      <c r="O427" s="2">
        <f>+Tabla32391110[[#This Row],[ENTRADAS]]*Tabla32391110[[#This Row],[PRECIO]]</f>
        <v>0</v>
      </c>
      <c r="P427" s="2">
        <f>+Tabla32391110[[#This Row],[SALIDAS]]*Tabla32391110[[#This Row],[PRECIO]]</f>
        <v>0</v>
      </c>
      <c r="Q427" s="2">
        <f>+Tabla32391110[[#This Row],[BALANCE INICIAL2]]+Tabla32391110[[#This Row],[ENTRADAS3]]-Tabla32391110[[#This Row],[SALIDAS4]]</f>
        <v>0</v>
      </c>
    </row>
    <row r="428" spans="1:17">
      <c r="A428" s="63" t="s">
        <v>29</v>
      </c>
      <c r="B428" s="40" t="s">
        <v>878</v>
      </c>
      <c r="C428" s="52" t="s">
        <v>102</v>
      </c>
      <c r="D428" t="s">
        <v>1687</v>
      </c>
      <c r="E428" t="s">
        <v>1659</v>
      </c>
      <c r="F428" s="55">
        <v>45551</v>
      </c>
      <c r="G428" s="62" t="s">
        <v>1719</v>
      </c>
      <c r="H428" s="9"/>
      <c r="I428">
        <v>0</v>
      </c>
      <c r="J428">
        <v>48</v>
      </c>
      <c r="K428" s="34">
        <v>0</v>
      </c>
      <c r="L428">
        <f>+Tabla32391110[[#This Row],[BALANCE INICIAL]]+Tabla32391110[[#This Row],[ENTRADAS]]-Tabla32391110[[#This Row],[SALIDAS]]</f>
        <v>48</v>
      </c>
      <c r="M428" s="2">
        <v>98</v>
      </c>
      <c r="N428" s="2">
        <f>+Tabla32391110[[#This Row],[BALANCE INICIAL]]*Tabla32391110[[#This Row],[PRECIO]]</f>
        <v>0</v>
      </c>
      <c r="O428" s="2">
        <f>+Tabla32391110[[#This Row],[ENTRADAS]]*Tabla32391110[[#This Row],[PRECIO]]</f>
        <v>4704</v>
      </c>
      <c r="P428" s="2">
        <f>+Tabla32391110[[#This Row],[SALIDAS]]*Tabla32391110[[#This Row],[PRECIO]]</f>
        <v>0</v>
      </c>
      <c r="Q428" s="2">
        <f>+Tabla32391110[[#This Row],[BALANCE INICIAL2]]+Tabla32391110[[#This Row],[ENTRADAS3]]-Tabla32391110[[#This Row],[SALIDAS4]]</f>
        <v>4704</v>
      </c>
    </row>
    <row r="429" spans="1:17">
      <c r="A429" s="63" t="s">
        <v>29</v>
      </c>
      <c r="B429" s="40" t="s">
        <v>878</v>
      </c>
      <c r="C429" s="52" t="s">
        <v>102</v>
      </c>
      <c r="D429" t="s">
        <v>1688</v>
      </c>
      <c r="E429" t="s">
        <v>1659</v>
      </c>
      <c r="F429" s="55">
        <v>45551</v>
      </c>
      <c r="G429" s="62" t="s">
        <v>1719</v>
      </c>
      <c r="H429" s="9"/>
      <c r="I429">
        <v>0</v>
      </c>
      <c r="J429">
        <v>48</v>
      </c>
      <c r="K429" s="34">
        <v>0</v>
      </c>
      <c r="L429">
        <f>+Tabla32391110[[#This Row],[BALANCE INICIAL]]+Tabla32391110[[#This Row],[ENTRADAS]]-Tabla32391110[[#This Row],[SALIDAS]]</f>
        <v>48</v>
      </c>
      <c r="M429" s="2">
        <v>95</v>
      </c>
      <c r="N429" s="2">
        <f>+Tabla32391110[[#This Row],[BALANCE INICIAL]]*Tabla32391110[[#This Row],[PRECIO]]</f>
        <v>0</v>
      </c>
      <c r="O429" s="2">
        <f>+Tabla32391110[[#This Row],[ENTRADAS]]*Tabla32391110[[#This Row],[PRECIO]]</f>
        <v>4560</v>
      </c>
      <c r="P429" s="2">
        <f>+Tabla32391110[[#This Row],[SALIDAS]]*Tabla32391110[[#This Row],[PRECIO]]</f>
        <v>0</v>
      </c>
      <c r="Q429" s="2">
        <f>+Tabla32391110[[#This Row],[BALANCE INICIAL2]]+Tabla32391110[[#This Row],[ENTRADAS3]]-Tabla32391110[[#This Row],[SALIDAS4]]</f>
        <v>4560</v>
      </c>
    </row>
    <row r="430" spans="1:17">
      <c r="A430" s="63" t="s">
        <v>29</v>
      </c>
      <c r="B430" s="40" t="s">
        <v>878</v>
      </c>
      <c r="C430" s="52" t="s">
        <v>102</v>
      </c>
      <c r="D430" t="s">
        <v>1654</v>
      </c>
      <c r="E430" t="s">
        <v>1658</v>
      </c>
      <c r="F430" s="55">
        <v>45538</v>
      </c>
      <c r="G430" s="62" t="s">
        <v>1660</v>
      </c>
      <c r="H430" s="9" t="s">
        <v>820</v>
      </c>
      <c r="I430">
        <v>0</v>
      </c>
      <c r="J430">
        <v>6</v>
      </c>
      <c r="K430" s="34">
        <v>0</v>
      </c>
      <c r="L430">
        <f>+Tabla32391110[[#This Row],[BALANCE INICIAL]]+Tabla32391110[[#This Row],[ENTRADAS]]-Tabla32391110[[#This Row],[SALIDAS]]</f>
        <v>6</v>
      </c>
      <c r="M430" s="2">
        <v>1020</v>
      </c>
      <c r="N430" s="2">
        <f>+Tabla32391110[[#This Row],[BALANCE INICIAL]]*Tabla32391110[[#This Row],[PRECIO]]</f>
        <v>0</v>
      </c>
      <c r="O430" s="2">
        <f>+Tabla32391110[[#This Row],[ENTRADAS]]*Tabla32391110[[#This Row],[PRECIO]]</f>
        <v>6120</v>
      </c>
      <c r="P430" s="2">
        <f>+Tabla32391110[[#This Row],[SALIDAS]]*Tabla32391110[[#This Row],[PRECIO]]</f>
        <v>0</v>
      </c>
      <c r="Q430" s="2">
        <f>+Tabla32391110[[#This Row],[BALANCE INICIAL2]]+Tabla32391110[[#This Row],[ENTRADAS3]]-Tabla32391110[[#This Row],[SALIDAS4]]</f>
        <v>6120</v>
      </c>
    </row>
    <row r="431" spans="1:17">
      <c r="A431" s="63" t="s">
        <v>29</v>
      </c>
      <c r="B431" s="40" t="s">
        <v>878</v>
      </c>
      <c r="C431" s="52" t="s">
        <v>102</v>
      </c>
      <c r="D431" t="s">
        <v>1802</v>
      </c>
      <c r="E431" t="s">
        <v>1658</v>
      </c>
      <c r="F431" s="55">
        <v>45538</v>
      </c>
      <c r="G431" s="62" t="s">
        <v>1660</v>
      </c>
      <c r="H431" s="9" t="s">
        <v>820</v>
      </c>
      <c r="I431">
        <v>0</v>
      </c>
      <c r="J431">
        <v>60</v>
      </c>
      <c r="K431" s="34">
        <v>0</v>
      </c>
      <c r="L431">
        <f>+Tabla32391110[[#This Row],[BALANCE INICIAL]]+Tabla32391110[[#This Row],[ENTRADAS]]-Tabla32391110[[#This Row],[SALIDAS]]</f>
        <v>60</v>
      </c>
      <c r="M431" s="2">
        <v>70</v>
      </c>
      <c r="N431" s="2">
        <f>+Tabla32391110[[#This Row],[BALANCE INICIAL]]*Tabla32391110[[#This Row],[PRECIO]]</f>
        <v>0</v>
      </c>
      <c r="O431" s="2">
        <f>+Tabla32391110[[#This Row],[ENTRADAS]]*Tabla32391110[[#This Row],[PRECIO]]</f>
        <v>4200</v>
      </c>
      <c r="P431" s="2">
        <f>+Tabla32391110[[#This Row],[SALIDAS]]*Tabla32391110[[#This Row],[PRECIO]]</f>
        <v>0</v>
      </c>
      <c r="Q431" s="2">
        <f>+Tabla32391110[[#This Row],[BALANCE INICIAL2]]+Tabla32391110[[#This Row],[ENTRADAS3]]-Tabla32391110[[#This Row],[SALIDAS4]]</f>
        <v>4200</v>
      </c>
    </row>
    <row r="432" spans="1:17">
      <c r="A432" s="63" t="s">
        <v>29</v>
      </c>
      <c r="B432" s="40" t="s">
        <v>878</v>
      </c>
      <c r="C432" s="52" t="s">
        <v>102</v>
      </c>
      <c r="D432" t="s">
        <v>1656</v>
      </c>
      <c r="E432" t="s">
        <v>1658</v>
      </c>
      <c r="F432" s="55">
        <v>45538</v>
      </c>
      <c r="G432" s="62" t="s">
        <v>1660</v>
      </c>
      <c r="H432" s="9" t="s">
        <v>820</v>
      </c>
      <c r="I432">
        <v>0</v>
      </c>
      <c r="J432">
        <v>75</v>
      </c>
      <c r="K432" s="34">
        <v>0</v>
      </c>
      <c r="L432">
        <f>+Tabla32391110[[#This Row],[BALANCE INICIAL]]+Tabla32391110[[#This Row],[ENTRADAS]]-Tabla32391110[[#This Row],[SALIDAS]]</f>
        <v>75</v>
      </c>
      <c r="M432" s="2">
        <v>56</v>
      </c>
      <c r="N432" s="2">
        <f>+Tabla32391110[[#This Row],[BALANCE INICIAL]]*Tabla32391110[[#This Row],[PRECIO]]</f>
        <v>0</v>
      </c>
      <c r="O432" s="2">
        <f>+Tabla32391110[[#This Row],[ENTRADAS]]*Tabla32391110[[#This Row],[PRECIO]]</f>
        <v>4200</v>
      </c>
      <c r="P432" s="2">
        <f>+Tabla32391110[[#This Row],[SALIDAS]]*Tabla32391110[[#This Row],[PRECIO]]</f>
        <v>0</v>
      </c>
      <c r="Q432" s="2">
        <f>+Tabla32391110[[#This Row],[BALANCE INICIAL2]]+Tabla32391110[[#This Row],[ENTRADAS3]]-Tabla32391110[[#This Row],[SALIDAS4]]</f>
        <v>4200</v>
      </c>
    </row>
    <row r="433" spans="1:17">
      <c r="A433" s="39" t="s">
        <v>24</v>
      </c>
      <c r="B433" s="40" t="s">
        <v>875</v>
      </c>
      <c r="C433" s="52" t="s">
        <v>64</v>
      </c>
      <c r="D433" t="s">
        <v>1245</v>
      </c>
      <c r="F433" s="55" t="s">
        <v>1345</v>
      </c>
      <c r="G433" s="55"/>
      <c r="H433" s="9" t="s">
        <v>820</v>
      </c>
      <c r="I433">
        <v>2</v>
      </c>
      <c r="J433">
        <v>0</v>
      </c>
      <c r="K433" s="34">
        <v>0</v>
      </c>
      <c r="L433">
        <f>+Tabla32391110[[#This Row],[BALANCE INICIAL]]+Tabla32391110[[#This Row],[ENTRADAS]]-Tabla32391110[[#This Row],[SALIDAS]]</f>
        <v>2</v>
      </c>
      <c r="M433" s="2">
        <v>3676.5</v>
      </c>
      <c r="N433" s="2">
        <f>+Tabla32391110[[#This Row],[BALANCE INICIAL]]*Tabla32391110[[#This Row],[PRECIO]]</f>
        <v>7353</v>
      </c>
      <c r="O433" s="2">
        <f>+Tabla32391110[[#This Row],[ENTRADAS]]*Tabla32391110[[#This Row],[PRECIO]]</f>
        <v>0</v>
      </c>
      <c r="P433" s="2">
        <f>+Tabla32391110[[#This Row],[SALIDAS]]*Tabla32391110[[#This Row],[PRECIO]]</f>
        <v>0</v>
      </c>
      <c r="Q433" s="2">
        <f>+Tabla32391110[[#This Row],[BALANCE INICIAL2]]+Tabla32391110[[#This Row],[ENTRADAS3]]-Tabla32391110[[#This Row],[SALIDAS4]]</f>
        <v>7353</v>
      </c>
    </row>
    <row r="434" spans="1:17">
      <c r="A434" s="63" t="s">
        <v>29</v>
      </c>
      <c r="B434" s="40" t="s">
        <v>878</v>
      </c>
      <c r="C434" s="52" t="s">
        <v>102</v>
      </c>
      <c r="D434" t="s">
        <v>1689</v>
      </c>
      <c r="E434" t="s">
        <v>1659</v>
      </c>
      <c r="F434" s="55">
        <v>45551</v>
      </c>
      <c r="G434" s="62" t="s">
        <v>1719</v>
      </c>
      <c r="H434" s="9"/>
      <c r="I434">
        <v>0</v>
      </c>
      <c r="J434">
        <v>30</v>
      </c>
      <c r="K434" s="34">
        <v>0</v>
      </c>
      <c r="L434">
        <f>+Tabla32391110[[#This Row],[BALANCE INICIAL]]+Tabla32391110[[#This Row],[ENTRADAS]]-Tabla32391110[[#This Row],[SALIDAS]]</f>
        <v>30</v>
      </c>
      <c r="M434" s="2">
        <v>200</v>
      </c>
      <c r="N434" s="2">
        <f>+Tabla32391110[[#This Row],[BALANCE INICIAL]]*Tabla32391110[[#This Row],[PRECIO]]</f>
        <v>0</v>
      </c>
      <c r="O434" s="2">
        <f>+Tabla32391110[[#This Row],[ENTRADAS]]*Tabla32391110[[#This Row],[PRECIO]]</f>
        <v>6000</v>
      </c>
      <c r="P434" s="2">
        <f>+Tabla32391110[[#This Row],[SALIDAS]]*Tabla32391110[[#This Row],[PRECIO]]</f>
        <v>0</v>
      </c>
      <c r="Q434" s="2">
        <f>+Tabla32391110[[#This Row],[BALANCE INICIAL2]]+Tabla32391110[[#This Row],[ENTRADAS3]]-Tabla32391110[[#This Row],[SALIDAS4]]</f>
        <v>6000</v>
      </c>
    </row>
    <row r="435" spans="1:17">
      <c r="A435" s="9" t="s">
        <v>29</v>
      </c>
      <c r="B435" s="47" t="s">
        <v>878</v>
      </c>
      <c r="C435" s="50" t="s">
        <v>102</v>
      </c>
      <c r="D435" t="s">
        <v>1777</v>
      </c>
      <c r="F435" s="55" t="s">
        <v>1345</v>
      </c>
      <c r="G435" s="55"/>
      <c r="H435" s="9" t="s">
        <v>834</v>
      </c>
      <c r="I435">
        <v>26</v>
      </c>
      <c r="J435">
        <v>0</v>
      </c>
      <c r="K435" s="34">
        <v>2</v>
      </c>
      <c r="L435">
        <f>+Tabla32391110[[#This Row],[BALANCE INICIAL]]+Tabla32391110[[#This Row],[ENTRADAS]]-Tabla32391110[[#This Row],[SALIDAS]]</f>
        <v>24</v>
      </c>
      <c r="M435" s="2">
        <v>290.5</v>
      </c>
      <c r="N435" s="2">
        <f>+Tabla32391110[[#This Row],[BALANCE INICIAL]]*Tabla32391110[[#This Row],[PRECIO]]</f>
        <v>7553</v>
      </c>
      <c r="O435" s="2">
        <f>+Tabla32391110[[#This Row],[ENTRADAS]]*Tabla32391110[[#This Row],[PRECIO]]</f>
        <v>0</v>
      </c>
      <c r="P435" s="2">
        <f>+Tabla32391110[[#This Row],[SALIDAS]]*Tabla32391110[[#This Row],[PRECIO]]</f>
        <v>581</v>
      </c>
      <c r="Q435" s="2">
        <f>+Tabla32391110[[#This Row],[BALANCE INICIAL2]]+Tabla32391110[[#This Row],[ENTRADAS3]]-Tabla32391110[[#This Row],[SALIDAS4]]</f>
        <v>6972</v>
      </c>
    </row>
    <row r="436" spans="1:17">
      <c r="A436" s="39" t="s">
        <v>41</v>
      </c>
      <c r="B436" s="40" t="s">
        <v>890</v>
      </c>
      <c r="C436" s="52" t="s">
        <v>87</v>
      </c>
      <c r="D436" t="s">
        <v>252</v>
      </c>
      <c r="F436" s="55" t="s">
        <v>1345</v>
      </c>
      <c r="G436" s="55"/>
      <c r="H436" s="9" t="s">
        <v>820</v>
      </c>
      <c r="I436">
        <v>27</v>
      </c>
      <c r="J436">
        <v>0</v>
      </c>
      <c r="K436" s="34">
        <v>0</v>
      </c>
      <c r="L436">
        <f>+Tabla32391110[[#This Row],[BALANCE INICIAL]]+Tabla32391110[[#This Row],[ENTRADAS]]-Tabla32391110[[#This Row],[SALIDAS]]</f>
        <v>27</v>
      </c>
      <c r="M436" s="2">
        <v>220</v>
      </c>
      <c r="N436" s="2">
        <f>+Tabla32391110[[#This Row],[BALANCE INICIAL]]*Tabla32391110[[#This Row],[PRECIO]]</f>
        <v>5940</v>
      </c>
      <c r="O436" s="2">
        <f>+Tabla32391110[[#This Row],[ENTRADAS]]*Tabla32391110[[#This Row],[PRECIO]]</f>
        <v>0</v>
      </c>
      <c r="P436" s="2">
        <f>+Tabla32391110[[#This Row],[SALIDAS]]*Tabla32391110[[#This Row],[PRECIO]]</f>
        <v>0</v>
      </c>
      <c r="Q436" s="2">
        <f>+Tabla32391110[[#This Row],[BALANCE INICIAL2]]+Tabla32391110[[#This Row],[ENTRADAS3]]-Tabla32391110[[#This Row],[SALIDAS4]]</f>
        <v>5940</v>
      </c>
    </row>
    <row r="437" spans="1:17">
      <c r="A437" s="63" t="s">
        <v>41</v>
      </c>
      <c r="B437" s="40" t="s">
        <v>890</v>
      </c>
      <c r="C437" s="52" t="s">
        <v>87</v>
      </c>
      <c r="D437" t="s">
        <v>1734</v>
      </c>
      <c r="E437" t="s">
        <v>1644</v>
      </c>
      <c r="F437" s="55">
        <v>45555</v>
      </c>
      <c r="G437" s="62" t="s">
        <v>1607</v>
      </c>
      <c r="H437" s="9" t="s">
        <v>820</v>
      </c>
      <c r="I437">
        <v>0</v>
      </c>
      <c r="J437">
        <v>30</v>
      </c>
      <c r="K437" s="34">
        <v>30</v>
      </c>
      <c r="L437">
        <f>+Tabla32391110[[#This Row],[BALANCE INICIAL]]+Tabla32391110[[#This Row],[ENTRADAS]]-Tabla32391110[[#This Row],[SALIDAS]]</f>
        <v>0</v>
      </c>
      <c r="M437" s="2">
        <v>423</v>
      </c>
      <c r="N437" s="2">
        <f>+Tabla32391110[[#This Row],[BALANCE INICIAL]]*Tabla32391110[[#This Row],[PRECIO]]</f>
        <v>0</v>
      </c>
      <c r="O437" s="2">
        <f>+Tabla32391110[[#This Row],[ENTRADAS]]*Tabla32391110[[#This Row],[PRECIO]]</f>
        <v>12690</v>
      </c>
      <c r="P437" s="2">
        <f>+Tabla32391110[[#This Row],[SALIDAS]]*Tabla32391110[[#This Row],[PRECIO]]</f>
        <v>12690</v>
      </c>
      <c r="Q437" s="2">
        <f>+Tabla32391110[[#This Row],[BALANCE INICIAL2]]+Tabla32391110[[#This Row],[ENTRADAS3]]-Tabla32391110[[#This Row],[SALIDAS4]]</f>
        <v>0</v>
      </c>
    </row>
    <row r="438" spans="1:17">
      <c r="A438" s="39" t="s">
        <v>41</v>
      </c>
      <c r="B438" s="40" t="s">
        <v>890</v>
      </c>
      <c r="C438" s="52" t="s">
        <v>87</v>
      </c>
      <c r="D438" t="s">
        <v>1097</v>
      </c>
      <c r="F438" s="55" t="s">
        <v>1345</v>
      </c>
      <c r="G438" s="55"/>
      <c r="H438" s="9" t="s">
        <v>820</v>
      </c>
      <c r="I438">
        <v>111</v>
      </c>
      <c r="J438">
        <v>0</v>
      </c>
      <c r="K438" s="34">
        <v>2</v>
      </c>
      <c r="L438">
        <f>+Tabla32391110[[#This Row],[BALANCE INICIAL]]+Tabla32391110[[#This Row],[ENTRADAS]]-Tabla32391110[[#This Row],[SALIDAS]]</f>
        <v>109</v>
      </c>
      <c r="M438" s="2">
        <v>32.119999999999997</v>
      </c>
      <c r="N438" s="2">
        <f>+Tabla32391110[[#This Row],[BALANCE INICIAL]]*Tabla32391110[[#This Row],[PRECIO]]</f>
        <v>3565.3199999999997</v>
      </c>
      <c r="O438" s="2">
        <f>+Tabla32391110[[#This Row],[ENTRADAS]]*Tabla32391110[[#This Row],[PRECIO]]</f>
        <v>0</v>
      </c>
      <c r="P438" s="2">
        <f>+Tabla32391110[[#This Row],[SALIDAS]]*Tabla32391110[[#This Row],[PRECIO]]</f>
        <v>64.239999999999995</v>
      </c>
      <c r="Q438" s="2">
        <f>+Tabla32391110[[#This Row],[BALANCE INICIAL2]]+Tabla32391110[[#This Row],[ENTRADAS3]]-Tabla32391110[[#This Row],[SALIDAS4]]</f>
        <v>3501.08</v>
      </c>
    </row>
    <row r="439" spans="1:17">
      <c r="A439" s="39" t="s">
        <v>41</v>
      </c>
      <c r="B439" s="40" t="s">
        <v>890</v>
      </c>
      <c r="C439" s="52" t="s">
        <v>87</v>
      </c>
      <c r="D439" t="s">
        <v>1098</v>
      </c>
      <c r="F439" s="55" t="s">
        <v>1345</v>
      </c>
      <c r="G439" s="55"/>
      <c r="H439" s="9" t="s">
        <v>820</v>
      </c>
      <c r="I439">
        <v>70</v>
      </c>
      <c r="J439">
        <v>0</v>
      </c>
      <c r="K439" s="34">
        <v>7</v>
      </c>
      <c r="L439">
        <f>+Tabla32391110[[#This Row],[BALANCE INICIAL]]+Tabla32391110[[#This Row],[ENTRADAS]]-Tabla32391110[[#This Row],[SALIDAS]]</f>
        <v>63</v>
      </c>
      <c r="M439" s="2">
        <v>19</v>
      </c>
      <c r="N439" s="2">
        <f>+Tabla32391110[[#This Row],[BALANCE INICIAL]]*Tabla32391110[[#This Row],[PRECIO]]</f>
        <v>1330</v>
      </c>
      <c r="O439" s="2">
        <f>+Tabla32391110[[#This Row],[ENTRADAS]]*Tabla32391110[[#This Row],[PRECIO]]</f>
        <v>0</v>
      </c>
      <c r="P439" s="2">
        <f>+Tabla32391110[[#This Row],[SALIDAS]]*Tabla32391110[[#This Row],[PRECIO]]</f>
        <v>133</v>
      </c>
      <c r="Q439" s="2">
        <f>+Tabla32391110[[#This Row],[BALANCE INICIAL2]]+Tabla32391110[[#This Row],[ENTRADAS3]]-Tabla32391110[[#This Row],[SALIDAS4]]</f>
        <v>1197</v>
      </c>
    </row>
    <row r="440" spans="1:17">
      <c r="A440" s="39" t="s">
        <v>41</v>
      </c>
      <c r="B440" s="40" t="s">
        <v>890</v>
      </c>
      <c r="C440" s="52" t="s">
        <v>87</v>
      </c>
      <c r="D440" t="s">
        <v>255</v>
      </c>
      <c r="F440" s="55" t="s">
        <v>1345</v>
      </c>
      <c r="G440" s="55"/>
      <c r="H440" s="9" t="s">
        <v>820</v>
      </c>
      <c r="I440">
        <v>83</v>
      </c>
      <c r="J440">
        <v>0</v>
      </c>
      <c r="K440" s="34">
        <v>0</v>
      </c>
      <c r="L440">
        <f>+Tabla32391110[[#This Row],[BALANCE INICIAL]]+Tabla32391110[[#This Row],[ENTRADAS]]-Tabla32391110[[#This Row],[SALIDAS]]</f>
        <v>83</v>
      </c>
      <c r="M440" s="2">
        <v>245</v>
      </c>
      <c r="N440" s="2">
        <f>+Tabla32391110[[#This Row],[BALANCE INICIAL]]*Tabla32391110[[#This Row],[PRECIO]]</f>
        <v>20335</v>
      </c>
      <c r="O440" s="2">
        <f>+Tabla32391110[[#This Row],[ENTRADAS]]*Tabla32391110[[#This Row],[PRECIO]]</f>
        <v>0</v>
      </c>
      <c r="P440" s="2">
        <f>+Tabla32391110[[#This Row],[SALIDAS]]*Tabla32391110[[#This Row],[PRECIO]]</f>
        <v>0</v>
      </c>
      <c r="Q440" s="2">
        <f>+Tabla32391110[[#This Row],[BALANCE INICIAL2]]+Tabla32391110[[#This Row],[ENTRADAS3]]-Tabla32391110[[#This Row],[SALIDAS4]]</f>
        <v>20335</v>
      </c>
    </row>
    <row r="441" spans="1:17">
      <c r="A441" s="9" t="s">
        <v>29</v>
      </c>
      <c r="B441" s="47" t="s">
        <v>878</v>
      </c>
      <c r="C441" s="50" t="s">
        <v>102</v>
      </c>
      <c r="D441" t="s">
        <v>589</v>
      </c>
      <c r="F441" s="55" t="s">
        <v>1345</v>
      </c>
      <c r="G441" s="55"/>
      <c r="H441" s="9" t="s">
        <v>870</v>
      </c>
      <c r="I441">
        <v>1</v>
      </c>
      <c r="J441">
        <v>0</v>
      </c>
      <c r="K441" s="34">
        <v>0</v>
      </c>
      <c r="L441">
        <f>+Tabla32391110[[#This Row],[BALANCE INICIAL]]+Tabla32391110[[#This Row],[ENTRADAS]]-Tabla32391110[[#This Row],[SALIDAS]]</f>
        <v>1</v>
      </c>
      <c r="M441" s="2">
        <v>455</v>
      </c>
      <c r="N441" s="2">
        <f>+Tabla32391110[[#This Row],[BALANCE INICIAL]]*Tabla32391110[[#This Row],[PRECIO]]</f>
        <v>455</v>
      </c>
      <c r="O441" s="2">
        <f>+Tabla32391110[[#This Row],[ENTRADAS]]*Tabla32391110[[#This Row],[PRECIO]]</f>
        <v>0</v>
      </c>
      <c r="P441" s="2">
        <f>+Tabla32391110[[#This Row],[SALIDAS]]*Tabla32391110[[#This Row],[PRECIO]]</f>
        <v>0</v>
      </c>
      <c r="Q441" s="2">
        <f>+Tabla32391110[[#This Row],[BALANCE INICIAL2]]+Tabla32391110[[#This Row],[ENTRADAS3]]-Tabla32391110[[#This Row],[SALIDAS4]]</f>
        <v>455</v>
      </c>
    </row>
    <row r="442" spans="1:17">
      <c r="A442" s="63" t="s">
        <v>29</v>
      </c>
      <c r="B442" s="40" t="s">
        <v>878</v>
      </c>
      <c r="C442" s="52" t="s">
        <v>102</v>
      </c>
      <c r="D442" t="s">
        <v>1690</v>
      </c>
      <c r="E442" t="s">
        <v>1659</v>
      </c>
      <c r="F442" s="55">
        <v>45551</v>
      </c>
      <c r="G442" s="62" t="s">
        <v>1719</v>
      </c>
      <c r="H442" s="9"/>
      <c r="I442">
        <v>0</v>
      </c>
      <c r="J442">
        <v>1</v>
      </c>
      <c r="K442" s="34">
        <v>0</v>
      </c>
      <c r="L442">
        <f>+Tabla32391110[[#This Row],[BALANCE INICIAL]]+Tabla32391110[[#This Row],[ENTRADAS]]-Tabla32391110[[#This Row],[SALIDAS]]</f>
        <v>1</v>
      </c>
      <c r="M442" s="2">
        <v>694</v>
      </c>
      <c r="N442" s="2">
        <f>+Tabla32391110[[#This Row],[BALANCE INICIAL]]*Tabla32391110[[#This Row],[PRECIO]]</f>
        <v>0</v>
      </c>
      <c r="O442" s="2">
        <f>+Tabla32391110[[#This Row],[ENTRADAS]]*Tabla32391110[[#This Row],[PRECIO]]</f>
        <v>694</v>
      </c>
      <c r="P442" s="2">
        <f>+Tabla32391110[[#This Row],[SALIDAS]]*Tabla32391110[[#This Row],[PRECIO]]</f>
        <v>0</v>
      </c>
      <c r="Q442" s="2">
        <f>+Tabla32391110[[#This Row],[BALANCE INICIAL2]]+Tabla32391110[[#This Row],[ENTRADAS3]]-Tabla32391110[[#This Row],[SALIDAS4]]</f>
        <v>694</v>
      </c>
    </row>
    <row r="443" spans="1:17">
      <c r="A443" s="9" t="s">
        <v>29</v>
      </c>
      <c r="B443" s="47" t="s">
        <v>878</v>
      </c>
      <c r="C443" s="50" t="s">
        <v>102</v>
      </c>
      <c r="D443" t="s">
        <v>590</v>
      </c>
      <c r="F443" s="55" t="s">
        <v>1345</v>
      </c>
      <c r="G443" s="55"/>
      <c r="H443" s="9" t="s">
        <v>870</v>
      </c>
      <c r="I443">
        <v>1</v>
      </c>
      <c r="J443">
        <v>0</v>
      </c>
      <c r="K443" s="34">
        <v>1</v>
      </c>
      <c r="L443">
        <f>+Tabla32391110[[#This Row],[BALANCE INICIAL]]+Tabla32391110[[#This Row],[ENTRADAS]]-Tabla32391110[[#This Row],[SALIDAS]]</f>
        <v>0</v>
      </c>
      <c r="M443" s="2">
        <v>1299</v>
      </c>
      <c r="N443" s="2">
        <f>+Tabla32391110[[#This Row],[BALANCE INICIAL]]*Tabla32391110[[#This Row],[PRECIO]]</f>
        <v>1299</v>
      </c>
      <c r="O443" s="2">
        <f>+Tabla32391110[[#This Row],[ENTRADAS]]*Tabla32391110[[#This Row],[PRECIO]]</f>
        <v>0</v>
      </c>
      <c r="P443" s="2">
        <f>+Tabla32391110[[#This Row],[SALIDAS]]*Tabla32391110[[#This Row],[PRECIO]]</f>
        <v>1299</v>
      </c>
      <c r="Q443" s="2">
        <f>+Tabla32391110[[#This Row],[BALANCE INICIAL2]]+Tabla32391110[[#This Row],[ENTRADAS3]]-Tabla32391110[[#This Row],[SALIDAS4]]</f>
        <v>0</v>
      </c>
    </row>
    <row r="444" spans="1:17">
      <c r="A444" s="63" t="s">
        <v>29</v>
      </c>
      <c r="B444" s="40" t="s">
        <v>878</v>
      </c>
      <c r="C444" s="52" t="s">
        <v>102</v>
      </c>
      <c r="D444" t="s">
        <v>1717</v>
      </c>
      <c r="E444" t="s">
        <v>1659</v>
      </c>
      <c r="F444" s="55">
        <v>45551</v>
      </c>
      <c r="G444" s="62" t="s">
        <v>1719</v>
      </c>
      <c r="H444" s="9"/>
      <c r="I444">
        <v>0</v>
      </c>
      <c r="J444">
        <v>3</v>
      </c>
      <c r="K444" s="34">
        <v>0</v>
      </c>
      <c r="L444">
        <f>+Tabla32391110[[#This Row],[BALANCE INICIAL]]+Tabla32391110[[#This Row],[ENTRADAS]]-Tabla32391110[[#This Row],[SALIDAS]]</f>
        <v>3</v>
      </c>
      <c r="M444" s="2">
        <v>900</v>
      </c>
      <c r="N444" s="2">
        <f>+Tabla32391110[[#This Row],[BALANCE INICIAL]]*Tabla32391110[[#This Row],[PRECIO]]</f>
        <v>0</v>
      </c>
      <c r="O444" s="2">
        <f>+Tabla32391110[[#This Row],[ENTRADAS]]*Tabla32391110[[#This Row],[PRECIO]]</f>
        <v>2700</v>
      </c>
      <c r="P444" s="2">
        <f>+Tabla32391110[[#This Row],[SALIDAS]]*Tabla32391110[[#This Row],[PRECIO]]</f>
        <v>0</v>
      </c>
      <c r="Q444" s="2">
        <f>+Tabla32391110[[#This Row],[BALANCE INICIAL2]]+Tabla32391110[[#This Row],[ENTRADAS3]]-Tabla32391110[[#This Row],[SALIDAS4]]</f>
        <v>2700</v>
      </c>
    </row>
    <row r="445" spans="1:17">
      <c r="A445" s="39" t="s">
        <v>33</v>
      </c>
      <c r="B445" s="40" t="s">
        <v>879</v>
      </c>
      <c r="C445" s="50" t="s">
        <v>106</v>
      </c>
      <c r="D445" t="s">
        <v>1538</v>
      </c>
      <c r="F445" s="55" t="s">
        <v>1345</v>
      </c>
      <c r="G445" s="55"/>
      <c r="H445" s="9" t="s">
        <v>825</v>
      </c>
      <c r="I445">
        <v>81</v>
      </c>
      <c r="J445">
        <v>0</v>
      </c>
      <c r="K445" s="34">
        <v>0</v>
      </c>
      <c r="L445">
        <f>+Tabla32391110[[#This Row],[BALANCE INICIAL]]+Tabla32391110[[#This Row],[ENTRADAS]]-Tabla32391110[[#This Row],[SALIDAS]]</f>
        <v>81</v>
      </c>
      <c r="M445" s="2">
        <v>188.24</v>
      </c>
      <c r="N445" s="2">
        <f>+Tabla32391110[[#This Row],[BALANCE INICIAL]]*Tabla32391110[[#This Row],[PRECIO]]</f>
        <v>15247.44</v>
      </c>
      <c r="O445" s="2">
        <f>+Tabla32391110[[#This Row],[ENTRADAS]]*Tabla32391110[[#This Row],[PRECIO]]</f>
        <v>0</v>
      </c>
      <c r="P445" s="2">
        <f>+Tabla32391110[[#This Row],[SALIDAS]]*Tabla32391110[[#This Row],[PRECIO]]</f>
        <v>0</v>
      </c>
      <c r="Q445" s="2">
        <f>+Tabla32391110[[#This Row],[BALANCE INICIAL2]]+Tabla32391110[[#This Row],[ENTRADAS3]]-Tabla32391110[[#This Row],[SALIDAS4]]</f>
        <v>15247.44</v>
      </c>
    </row>
    <row r="446" spans="1:17">
      <c r="A446" s="39" t="s">
        <v>33</v>
      </c>
      <c r="B446" s="40" t="s">
        <v>879</v>
      </c>
      <c r="C446" s="50" t="s">
        <v>106</v>
      </c>
      <c r="D446" t="s">
        <v>257</v>
      </c>
      <c r="F446" s="55" t="s">
        <v>1345</v>
      </c>
      <c r="G446" s="55"/>
      <c r="H446" s="9" t="s">
        <v>820</v>
      </c>
      <c r="I446">
        <v>60</v>
      </c>
      <c r="J446">
        <v>0</v>
      </c>
      <c r="K446" s="34">
        <v>0</v>
      </c>
      <c r="L446">
        <f>+Tabla32391110[[#This Row],[BALANCE INICIAL]]+Tabla32391110[[#This Row],[ENTRADAS]]-Tabla32391110[[#This Row],[SALIDAS]]</f>
        <v>60</v>
      </c>
      <c r="M446" s="2">
        <v>95.8</v>
      </c>
      <c r="N446" s="2">
        <f>+Tabla32391110[[#This Row],[BALANCE INICIAL]]*Tabla32391110[[#This Row],[PRECIO]]</f>
        <v>5748</v>
      </c>
      <c r="O446" s="2">
        <f>+Tabla32391110[[#This Row],[ENTRADAS]]*Tabla32391110[[#This Row],[PRECIO]]</f>
        <v>0</v>
      </c>
      <c r="P446" s="2">
        <f>+Tabla32391110[[#This Row],[SALIDAS]]*Tabla32391110[[#This Row],[PRECIO]]</f>
        <v>0</v>
      </c>
      <c r="Q446" s="2">
        <f>+Tabla32391110[[#This Row],[BALANCE INICIAL2]]+Tabla32391110[[#This Row],[ENTRADAS3]]-Tabla32391110[[#This Row],[SALIDAS4]]</f>
        <v>5748</v>
      </c>
    </row>
    <row r="447" spans="1:17">
      <c r="A447" s="39" t="s">
        <v>33</v>
      </c>
      <c r="B447" s="40" t="s">
        <v>879</v>
      </c>
      <c r="C447" s="50" t="s">
        <v>106</v>
      </c>
      <c r="D447" t="s">
        <v>1044</v>
      </c>
      <c r="E447" t="s">
        <v>1048</v>
      </c>
      <c r="F447" s="55" t="s">
        <v>1345</v>
      </c>
      <c r="G447" s="55"/>
      <c r="H447" s="9" t="s">
        <v>820</v>
      </c>
      <c r="I447">
        <v>2</v>
      </c>
      <c r="J447">
        <v>0</v>
      </c>
      <c r="K447" s="34">
        <v>0</v>
      </c>
      <c r="L447">
        <f>+Tabla32391110[[#This Row],[BALANCE INICIAL]]+Tabla32391110[[#This Row],[ENTRADAS]]-Tabla32391110[[#This Row],[SALIDAS]]</f>
        <v>2</v>
      </c>
      <c r="M447" s="2">
        <v>300</v>
      </c>
      <c r="N447" s="2">
        <f>+Tabla32391110[[#This Row],[BALANCE INICIAL]]*Tabla32391110[[#This Row],[PRECIO]]</f>
        <v>600</v>
      </c>
      <c r="O447" s="2">
        <f>+Tabla32391110[[#This Row],[ENTRADAS]]*Tabla32391110[[#This Row],[PRECIO]]</f>
        <v>0</v>
      </c>
      <c r="P447" s="2">
        <f>+Tabla32391110[[#This Row],[SALIDAS]]*Tabla32391110[[#This Row],[PRECIO]]</f>
        <v>0</v>
      </c>
      <c r="Q447" s="2">
        <f>+Tabla32391110[[#This Row],[BALANCE INICIAL2]]+Tabla32391110[[#This Row],[ENTRADAS3]]-Tabla32391110[[#This Row],[SALIDAS4]]</f>
        <v>600</v>
      </c>
    </row>
    <row r="448" spans="1:17">
      <c r="A448" s="39" t="s">
        <v>53</v>
      </c>
      <c r="B448" s="40" t="s">
        <v>898</v>
      </c>
      <c r="C448" s="52" t="s">
        <v>101</v>
      </c>
      <c r="D448" t="s">
        <v>1209</v>
      </c>
      <c r="F448" s="55" t="s">
        <v>1345</v>
      </c>
      <c r="G448" s="55"/>
      <c r="H448" s="9" t="s">
        <v>820</v>
      </c>
      <c r="I448">
        <v>3</v>
      </c>
      <c r="J448">
        <v>0</v>
      </c>
      <c r="K448" s="34">
        <v>0</v>
      </c>
      <c r="L448">
        <f>+Tabla32391110[[#This Row],[BALANCE INICIAL]]+Tabla32391110[[#This Row],[ENTRADAS]]-Tabla32391110[[#This Row],[SALIDAS]]</f>
        <v>3</v>
      </c>
      <c r="M448" s="2">
        <v>380</v>
      </c>
      <c r="N448" s="2">
        <f>+Tabla32391110[[#This Row],[BALANCE INICIAL]]*Tabla32391110[[#This Row],[PRECIO]]</f>
        <v>1140</v>
      </c>
      <c r="O448" s="2">
        <f>+Tabla32391110[[#This Row],[ENTRADAS]]*Tabla32391110[[#This Row],[PRECIO]]</f>
        <v>0</v>
      </c>
      <c r="P448" s="2">
        <f>+Tabla32391110[[#This Row],[SALIDAS]]*Tabla32391110[[#This Row],[PRECIO]]</f>
        <v>0</v>
      </c>
      <c r="Q448" s="2">
        <f>+Tabla32391110[[#This Row],[BALANCE INICIAL2]]+Tabla32391110[[#This Row],[ENTRADAS3]]-Tabla32391110[[#This Row],[SALIDAS4]]</f>
        <v>1140</v>
      </c>
    </row>
    <row r="449" spans="1:17" ht="15" customHeight="1">
      <c r="A449" s="39" t="s">
        <v>1424</v>
      </c>
      <c r="B449" s="40" t="s">
        <v>1425</v>
      </c>
      <c r="C449" s="52" t="s">
        <v>1426</v>
      </c>
      <c r="D449" t="s">
        <v>1473</v>
      </c>
      <c r="F449" s="55" t="s">
        <v>1345</v>
      </c>
      <c r="G449" s="55"/>
      <c r="H449" s="9" t="s">
        <v>820</v>
      </c>
      <c r="I449">
        <v>11</v>
      </c>
      <c r="J449">
        <v>0</v>
      </c>
      <c r="K449" s="34">
        <v>0</v>
      </c>
      <c r="L449">
        <f>+Tabla32391110[[#This Row],[BALANCE INICIAL]]+Tabla32391110[[#This Row],[ENTRADAS]]-Tabla32391110[[#This Row],[SALIDAS]]</f>
        <v>11</v>
      </c>
      <c r="M449" s="2">
        <v>487.05</v>
      </c>
      <c r="N449" s="2">
        <f>+Tabla32391110[[#This Row],[BALANCE INICIAL]]*Tabla32391110[[#This Row],[PRECIO]]</f>
        <v>5357.55</v>
      </c>
      <c r="O449" s="2">
        <f>+Tabla32391110[[#This Row],[ENTRADAS]]*Tabla32391110[[#This Row],[PRECIO]]</f>
        <v>0</v>
      </c>
      <c r="P449" s="2">
        <f>+Tabla32391110[[#This Row],[SALIDAS]]*Tabla32391110[[#This Row],[PRECIO]]</f>
        <v>0</v>
      </c>
      <c r="Q449" s="2">
        <f>+Tabla32391110[[#This Row],[BALANCE INICIAL2]]+Tabla32391110[[#This Row],[ENTRADAS3]]-Tabla32391110[[#This Row],[SALIDAS4]]</f>
        <v>5357.55</v>
      </c>
    </row>
    <row r="450" spans="1:17">
      <c r="A450" s="39" t="s">
        <v>1424</v>
      </c>
      <c r="B450" s="40" t="s">
        <v>1425</v>
      </c>
      <c r="C450" s="52" t="s">
        <v>1426</v>
      </c>
      <c r="D450" t="s">
        <v>1623</v>
      </c>
      <c r="F450" s="55" t="s">
        <v>1345</v>
      </c>
      <c r="G450" s="55"/>
      <c r="H450" s="9" t="s">
        <v>820</v>
      </c>
      <c r="I450">
        <v>2</v>
      </c>
      <c r="J450">
        <v>0</v>
      </c>
      <c r="K450" s="34">
        <v>0</v>
      </c>
      <c r="L450">
        <f>+Tabla32391110[[#This Row],[BALANCE INICIAL]]+Tabla32391110[[#This Row],[ENTRADAS]]-Tabla32391110[[#This Row],[SALIDAS]]</f>
        <v>2</v>
      </c>
      <c r="M450" s="2">
        <v>953.39</v>
      </c>
      <c r="N450" s="2">
        <f>+Tabla32391110[[#This Row],[BALANCE INICIAL]]*Tabla32391110[[#This Row],[PRECIO]]</f>
        <v>1906.78</v>
      </c>
      <c r="O450" s="2">
        <f>+Tabla32391110[[#This Row],[ENTRADAS]]*Tabla32391110[[#This Row],[PRECIO]]</f>
        <v>0</v>
      </c>
      <c r="P450" s="2">
        <f>+Tabla32391110[[#This Row],[SALIDAS]]*Tabla32391110[[#This Row],[PRECIO]]</f>
        <v>0</v>
      </c>
      <c r="Q450" s="2">
        <f>+Tabla32391110[[#This Row],[BALANCE INICIAL2]]+Tabla32391110[[#This Row],[ENTRADAS3]]-Tabla32391110[[#This Row],[SALIDAS4]]</f>
        <v>1906.78</v>
      </c>
    </row>
    <row r="451" spans="1:17" ht="15" customHeight="1">
      <c r="A451" s="39" t="s">
        <v>1424</v>
      </c>
      <c r="B451" s="40" t="s">
        <v>1425</v>
      </c>
      <c r="C451" s="52" t="s">
        <v>1426</v>
      </c>
      <c r="D451" t="s">
        <v>1475</v>
      </c>
      <c r="F451" s="55" t="s">
        <v>1345</v>
      </c>
      <c r="G451" s="55"/>
      <c r="H451" s="9" t="s">
        <v>820</v>
      </c>
      <c r="I451">
        <v>7</v>
      </c>
      <c r="J451">
        <v>0</v>
      </c>
      <c r="K451" s="34">
        <v>0</v>
      </c>
      <c r="L451">
        <f>+Tabla32391110[[#This Row],[BALANCE INICIAL]]+Tabla32391110[[#This Row],[ENTRADAS]]-Tabla32391110[[#This Row],[SALIDAS]]</f>
        <v>7</v>
      </c>
      <c r="M451" s="2">
        <v>569.91999999999996</v>
      </c>
      <c r="N451" s="2">
        <f>+Tabla32391110[[#This Row],[BALANCE INICIAL]]*Tabla32391110[[#This Row],[PRECIO]]</f>
        <v>3989.4399999999996</v>
      </c>
      <c r="O451" s="2">
        <f>+Tabla32391110[[#This Row],[ENTRADAS]]*Tabla32391110[[#This Row],[PRECIO]]</f>
        <v>0</v>
      </c>
      <c r="P451" s="2">
        <f>+Tabla32391110[[#This Row],[SALIDAS]]*Tabla32391110[[#This Row],[PRECIO]]</f>
        <v>0</v>
      </c>
      <c r="Q451" s="2">
        <f>+Tabla32391110[[#This Row],[BALANCE INICIAL2]]+Tabla32391110[[#This Row],[ENTRADAS3]]-Tabla32391110[[#This Row],[SALIDAS4]]</f>
        <v>3989.4399999999996</v>
      </c>
    </row>
    <row r="452" spans="1:17" ht="15" customHeight="1">
      <c r="A452" s="39" t="s">
        <v>1424</v>
      </c>
      <c r="B452" s="40" t="s">
        <v>1425</v>
      </c>
      <c r="C452" s="52" t="s">
        <v>1426</v>
      </c>
      <c r="D452" t="s">
        <v>1476</v>
      </c>
      <c r="F452" s="55" t="s">
        <v>1345</v>
      </c>
      <c r="G452" s="55"/>
      <c r="H452" s="9" t="s">
        <v>820</v>
      </c>
      <c r="I452">
        <v>10</v>
      </c>
      <c r="J452">
        <v>0</v>
      </c>
      <c r="K452" s="34">
        <v>0</v>
      </c>
      <c r="L452">
        <f>+Tabla32391110[[#This Row],[BALANCE INICIAL]]+Tabla32391110[[#This Row],[ENTRADAS]]-Tabla32391110[[#This Row],[SALIDAS]]</f>
        <v>10</v>
      </c>
      <c r="M452" s="2">
        <v>324.33999999999997</v>
      </c>
      <c r="N452" s="2">
        <f>+Tabla32391110[[#This Row],[BALANCE INICIAL]]*Tabla32391110[[#This Row],[PRECIO]]</f>
        <v>3243.3999999999996</v>
      </c>
      <c r="O452" s="2">
        <f>+Tabla32391110[[#This Row],[ENTRADAS]]*Tabla32391110[[#This Row],[PRECIO]]</f>
        <v>0</v>
      </c>
      <c r="P452" s="2">
        <f>+Tabla32391110[[#This Row],[SALIDAS]]*Tabla32391110[[#This Row],[PRECIO]]</f>
        <v>0</v>
      </c>
      <c r="Q452" s="2">
        <f>+Tabla32391110[[#This Row],[BALANCE INICIAL2]]+Tabla32391110[[#This Row],[ENTRADAS3]]-Tabla32391110[[#This Row],[SALIDAS4]]</f>
        <v>3243.3999999999996</v>
      </c>
    </row>
    <row r="453" spans="1:17">
      <c r="A453" s="63" t="s">
        <v>1424</v>
      </c>
      <c r="B453" s="40" t="s">
        <v>1425</v>
      </c>
      <c r="C453" s="52" t="s">
        <v>1426</v>
      </c>
      <c r="D453" t="s">
        <v>1622</v>
      </c>
      <c r="F453" s="55"/>
      <c r="G453" s="55"/>
      <c r="H453" s="9" t="s">
        <v>820</v>
      </c>
      <c r="I453">
        <v>4</v>
      </c>
      <c r="J453">
        <v>0</v>
      </c>
      <c r="K453" s="34"/>
      <c r="L453">
        <f>+Tabla32391110[[#This Row],[BALANCE INICIAL]]+Tabla32391110[[#This Row],[ENTRADAS]]-Tabla32391110[[#This Row],[SALIDAS]]</f>
        <v>4</v>
      </c>
      <c r="M453" s="2">
        <v>778.25</v>
      </c>
      <c r="N453" s="2">
        <f>+Tabla32391110[[#This Row],[BALANCE INICIAL]]*Tabla32391110[[#This Row],[PRECIO]]</f>
        <v>3113</v>
      </c>
      <c r="O453" s="2">
        <f>+Tabla32391110[[#This Row],[ENTRADAS]]*Tabla32391110[[#This Row],[PRECIO]]</f>
        <v>0</v>
      </c>
      <c r="P453" s="2">
        <f>+Tabla32391110[[#This Row],[SALIDAS]]*Tabla32391110[[#This Row],[PRECIO]]</f>
        <v>0</v>
      </c>
      <c r="Q453" s="2">
        <f>+Tabla32391110[[#This Row],[BALANCE INICIAL2]]+Tabla32391110[[#This Row],[ENTRADAS3]]-Tabla32391110[[#This Row],[SALIDAS4]]</f>
        <v>3113</v>
      </c>
    </row>
    <row r="454" spans="1:17">
      <c r="A454" s="63" t="s">
        <v>1424</v>
      </c>
      <c r="B454" s="40" t="s">
        <v>1425</v>
      </c>
      <c r="C454" s="52" t="s">
        <v>1426</v>
      </c>
      <c r="D454" t="s">
        <v>1620</v>
      </c>
      <c r="F454" s="55"/>
      <c r="G454" s="55"/>
      <c r="H454" s="9" t="s">
        <v>820</v>
      </c>
      <c r="I454">
        <v>3</v>
      </c>
      <c r="J454">
        <v>0</v>
      </c>
      <c r="K454" s="34"/>
      <c r="L454">
        <f>+Tabla32391110[[#This Row],[BALANCE INICIAL]]+Tabla32391110[[#This Row],[ENTRADAS]]-Tabla32391110[[#This Row],[SALIDAS]]</f>
        <v>3</v>
      </c>
      <c r="M454" s="2">
        <v>882.93</v>
      </c>
      <c r="N454" s="2">
        <f>+Tabla32391110[[#This Row],[BALANCE INICIAL]]*Tabla32391110[[#This Row],[PRECIO]]</f>
        <v>2648.79</v>
      </c>
      <c r="O454" s="2">
        <f>+Tabla32391110[[#This Row],[ENTRADAS]]*Tabla32391110[[#This Row],[PRECIO]]</f>
        <v>0</v>
      </c>
      <c r="P454" s="2">
        <f>+Tabla32391110[[#This Row],[SALIDAS]]*Tabla32391110[[#This Row],[PRECIO]]</f>
        <v>0</v>
      </c>
      <c r="Q454" s="2">
        <f>+Tabla32391110[[#This Row],[BALANCE INICIAL2]]+Tabla32391110[[#This Row],[ENTRADAS3]]-Tabla32391110[[#This Row],[SALIDAS4]]</f>
        <v>2648.79</v>
      </c>
    </row>
    <row r="455" spans="1:17">
      <c r="A455" s="63" t="s">
        <v>1424</v>
      </c>
      <c r="B455" s="40" t="s">
        <v>1425</v>
      </c>
      <c r="C455" s="52" t="s">
        <v>1426</v>
      </c>
      <c r="D455" t="s">
        <v>1621</v>
      </c>
      <c r="F455" s="55"/>
      <c r="G455" s="55"/>
      <c r="H455" s="9" t="s">
        <v>820</v>
      </c>
      <c r="I455">
        <v>1</v>
      </c>
      <c r="J455">
        <v>0</v>
      </c>
      <c r="K455" s="34"/>
      <c r="L455">
        <f>+Tabla32391110[[#This Row],[BALANCE INICIAL]]+Tabla32391110[[#This Row],[ENTRADAS]]-Tabla32391110[[#This Row],[SALIDAS]]</f>
        <v>1</v>
      </c>
      <c r="M455" s="2">
        <v>412</v>
      </c>
      <c r="N455" s="2">
        <f>+Tabla32391110[[#This Row],[BALANCE INICIAL]]*Tabla32391110[[#This Row],[PRECIO]]</f>
        <v>412</v>
      </c>
      <c r="O455" s="2">
        <f>+Tabla32391110[[#This Row],[ENTRADAS]]*Tabla32391110[[#This Row],[PRECIO]]</f>
        <v>0</v>
      </c>
      <c r="P455" s="2">
        <f>+Tabla32391110[[#This Row],[SALIDAS]]*Tabla32391110[[#This Row],[PRECIO]]</f>
        <v>0</v>
      </c>
      <c r="Q455" s="2">
        <f>+Tabla32391110[[#This Row],[BALANCE INICIAL2]]+Tabla32391110[[#This Row],[ENTRADAS3]]-Tabla32391110[[#This Row],[SALIDAS4]]</f>
        <v>412</v>
      </c>
    </row>
    <row r="456" spans="1:17">
      <c r="A456" s="39" t="s">
        <v>1424</v>
      </c>
      <c r="B456" s="40" t="s">
        <v>1425</v>
      </c>
      <c r="C456" s="52" t="s">
        <v>1426</v>
      </c>
      <c r="D456" t="s">
        <v>1234</v>
      </c>
      <c r="F456" s="55" t="s">
        <v>1345</v>
      </c>
      <c r="G456" s="55"/>
      <c r="H456" s="9" t="s">
        <v>820</v>
      </c>
      <c r="I456">
        <v>1</v>
      </c>
      <c r="J456">
        <v>0</v>
      </c>
      <c r="K456" s="34">
        <v>0</v>
      </c>
      <c r="L456">
        <f>+Tabla32391110[[#This Row],[BALANCE INICIAL]]+Tabla32391110[[#This Row],[ENTRADAS]]-Tabla32391110[[#This Row],[SALIDAS]]</f>
        <v>1</v>
      </c>
      <c r="M456" s="2">
        <v>466.44</v>
      </c>
      <c r="N456" s="2">
        <f>+Tabla32391110[[#This Row],[BALANCE INICIAL]]*Tabla32391110[[#This Row],[PRECIO]]</f>
        <v>466.44</v>
      </c>
      <c r="O456" s="2">
        <f>+Tabla32391110[[#This Row],[ENTRADAS]]*Tabla32391110[[#This Row],[PRECIO]]</f>
        <v>0</v>
      </c>
      <c r="P456" s="2">
        <f>+Tabla32391110[[#This Row],[SALIDAS]]*Tabla32391110[[#This Row],[PRECIO]]</f>
        <v>0</v>
      </c>
      <c r="Q456" s="2">
        <f>+Tabla32391110[[#This Row],[BALANCE INICIAL2]]+Tabla32391110[[#This Row],[ENTRADAS3]]-Tabla32391110[[#This Row],[SALIDAS4]]</f>
        <v>466.44</v>
      </c>
    </row>
    <row r="457" spans="1:17">
      <c r="A457" s="39" t="s">
        <v>1424</v>
      </c>
      <c r="B457" s="40" t="s">
        <v>1425</v>
      </c>
      <c r="C457" s="52" t="s">
        <v>1426</v>
      </c>
      <c r="D457" t="s">
        <v>1086</v>
      </c>
      <c r="F457" s="55" t="s">
        <v>1345</v>
      </c>
      <c r="G457" s="55"/>
      <c r="H457" s="9" t="s">
        <v>820</v>
      </c>
      <c r="I457">
        <v>17</v>
      </c>
      <c r="J457">
        <v>0</v>
      </c>
      <c r="K457" s="34">
        <v>6</v>
      </c>
      <c r="L457">
        <f>+Tabla32391110[[#This Row],[BALANCE INICIAL]]+Tabla32391110[[#This Row],[ENTRADAS]]-Tabla32391110[[#This Row],[SALIDAS]]</f>
        <v>11</v>
      </c>
      <c r="M457" s="2">
        <v>2576.27</v>
      </c>
      <c r="N457" s="2">
        <f>+Tabla32391110[[#This Row],[BALANCE INICIAL]]*Tabla32391110[[#This Row],[PRECIO]]</f>
        <v>43796.59</v>
      </c>
      <c r="O457" s="2">
        <f>+Tabla32391110[[#This Row],[ENTRADAS]]*Tabla32391110[[#This Row],[PRECIO]]</f>
        <v>0</v>
      </c>
      <c r="P457" s="2">
        <f>+Tabla32391110[[#This Row],[SALIDAS]]*Tabla32391110[[#This Row],[PRECIO]]</f>
        <v>15457.619999999999</v>
      </c>
      <c r="Q457" s="2">
        <f>+Tabla32391110[[#This Row],[BALANCE INICIAL2]]+Tabla32391110[[#This Row],[ENTRADAS3]]-Tabla32391110[[#This Row],[SALIDAS4]]</f>
        <v>28338.969999999998</v>
      </c>
    </row>
    <row r="458" spans="1:17">
      <c r="A458" s="39" t="s">
        <v>1424</v>
      </c>
      <c r="B458" s="40" t="s">
        <v>1425</v>
      </c>
      <c r="C458" s="52" t="s">
        <v>1426</v>
      </c>
      <c r="D458" t="s">
        <v>1498</v>
      </c>
      <c r="F458" s="55" t="s">
        <v>1345</v>
      </c>
      <c r="G458" s="55"/>
      <c r="H458" s="9" t="s">
        <v>820</v>
      </c>
      <c r="I458">
        <v>3</v>
      </c>
      <c r="J458">
        <v>0</v>
      </c>
      <c r="K458" s="34">
        <v>0</v>
      </c>
      <c r="L458">
        <f>+Tabla32391110[[#This Row],[BALANCE INICIAL]]+Tabla32391110[[#This Row],[ENTRADAS]]-Tabla32391110[[#This Row],[SALIDAS]]</f>
        <v>3</v>
      </c>
      <c r="M458" s="2">
        <v>791.86</v>
      </c>
      <c r="N458" s="2">
        <f>+Tabla32391110[[#This Row],[BALANCE INICIAL]]*Tabla32391110[[#This Row],[PRECIO]]</f>
        <v>2375.58</v>
      </c>
      <c r="O458" s="2">
        <f>+Tabla32391110[[#This Row],[ENTRADAS]]*Tabla32391110[[#This Row],[PRECIO]]</f>
        <v>0</v>
      </c>
      <c r="P458" s="2">
        <f>+Tabla32391110[[#This Row],[SALIDAS]]*Tabla32391110[[#This Row],[PRECIO]]</f>
        <v>0</v>
      </c>
      <c r="Q458" s="2">
        <f>+Tabla32391110[[#This Row],[BALANCE INICIAL2]]+Tabla32391110[[#This Row],[ENTRADAS3]]-Tabla32391110[[#This Row],[SALIDAS4]]</f>
        <v>2375.58</v>
      </c>
    </row>
    <row r="459" spans="1:17" ht="12.75" customHeight="1">
      <c r="A459" s="63" t="s">
        <v>29</v>
      </c>
      <c r="B459" s="40" t="s">
        <v>878</v>
      </c>
      <c r="C459" s="52" t="s">
        <v>102</v>
      </c>
      <c r="D459" t="s">
        <v>1692</v>
      </c>
      <c r="E459" t="s">
        <v>1659</v>
      </c>
      <c r="F459" s="55">
        <v>45551</v>
      </c>
      <c r="G459" s="62" t="s">
        <v>1719</v>
      </c>
      <c r="H459" s="9"/>
      <c r="I459">
        <v>0</v>
      </c>
      <c r="J459">
        <v>10</v>
      </c>
      <c r="K459" s="34">
        <v>0</v>
      </c>
      <c r="L459">
        <f>+Tabla32391110[[#This Row],[BALANCE INICIAL]]+Tabla32391110[[#This Row],[ENTRADAS]]-Tabla32391110[[#This Row],[SALIDAS]]</f>
        <v>10</v>
      </c>
      <c r="M459" s="2">
        <v>244</v>
      </c>
      <c r="N459" s="2">
        <f>+Tabla32391110[[#This Row],[BALANCE INICIAL]]*Tabla32391110[[#This Row],[PRECIO]]</f>
        <v>0</v>
      </c>
      <c r="O459" s="2">
        <f>+Tabla32391110[[#This Row],[ENTRADAS]]*Tabla32391110[[#This Row],[PRECIO]]</f>
        <v>2440</v>
      </c>
      <c r="P459" s="2">
        <f>+Tabla32391110[[#This Row],[SALIDAS]]*Tabla32391110[[#This Row],[PRECIO]]</f>
        <v>0</v>
      </c>
      <c r="Q459" s="2">
        <f>+Tabla32391110[[#This Row],[BALANCE INICIAL2]]+Tabla32391110[[#This Row],[ENTRADAS3]]-Tabla32391110[[#This Row],[SALIDAS4]]</f>
        <v>2440</v>
      </c>
    </row>
    <row r="460" spans="1:17" ht="12.75" customHeight="1">
      <c r="A460" s="39" t="s">
        <v>23</v>
      </c>
      <c r="B460" s="40" t="s">
        <v>881</v>
      </c>
      <c r="C460" s="52" t="s">
        <v>1603</v>
      </c>
      <c r="D460" t="s">
        <v>1602</v>
      </c>
      <c r="E460" t="s">
        <v>1345</v>
      </c>
      <c r="F460" s="55" t="s">
        <v>1345</v>
      </c>
      <c r="G460" s="55"/>
      <c r="H460" s="9" t="s">
        <v>820</v>
      </c>
      <c r="I460">
        <v>1</v>
      </c>
      <c r="J460">
        <v>0</v>
      </c>
      <c r="K460" s="34">
        <v>0</v>
      </c>
      <c r="L460">
        <f>+Tabla32391110[[#This Row],[BALANCE INICIAL]]+Tabla32391110[[#This Row],[ENTRADAS]]-Tabla32391110[[#This Row],[SALIDAS]]</f>
        <v>1</v>
      </c>
      <c r="M460" s="2">
        <v>705</v>
      </c>
      <c r="N460" s="2">
        <f>+Tabla32391110[[#This Row],[BALANCE INICIAL]]*Tabla32391110[[#This Row],[PRECIO]]</f>
        <v>705</v>
      </c>
      <c r="O460" s="2">
        <f>+Tabla32391110[[#This Row],[ENTRADAS]]*Tabla32391110[[#This Row],[PRECIO]]</f>
        <v>0</v>
      </c>
      <c r="P460" s="2">
        <f>+Tabla32391110[[#This Row],[SALIDAS]]*Tabla32391110[[#This Row],[PRECIO]]</f>
        <v>0</v>
      </c>
      <c r="Q460" s="2">
        <f>+Tabla32391110[[#This Row],[BALANCE INICIAL2]]+Tabla32391110[[#This Row],[ENTRADAS3]]-Tabla32391110[[#This Row],[SALIDAS4]]</f>
        <v>705</v>
      </c>
    </row>
    <row r="461" spans="1:17" ht="12.75" customHeight="1">
      <c r="A461" s="39" t="s">
        <v>31</v>
      </c>
      <c r="B461" s="40" t="s">
        <v>897</v>
      </c>
      <c r="C461" s="50" t="s">
        <v>69</v>
      </c>
      <c r="D461" t="s">
        <v>718</v>
      </c>
      <c r="F461" s="55" t="s">
        <v>1345</v>
      </c>
      <c r="G461" s="55"/>
      <c r="H461" s="9" t="s">
        <v>820</v>
      </c>
      <c r="I461">
        <v>4</v>
      </c>
      <c r="J461">
        <v>0</v>
      </c>
      <c r="K461" s="34">
        <v>0</v>
      </c>
      <c r="L461">
        <f>+Tabla32391110[[#This Row],[BALANCE INICIAL]]+Tabla32391110[[#This Row],[ENTRADAS]]-Tabla32391110[[#This Row],[SALIDAS]]</f>
        <v>4</v>
      </c>
      <c r="M461" s="2">
        <v>85</v>
      </c>
      <c r="N461" s="2">
        <f>+Tabla32391110[[#This Row],[BALANCE INICIAL]]*Tabla32391110[[#This Row],[PRECIO]]</f>
        <v>340</v>
      </c>
      <c r="O461" s="2">
        <f>+Tabla32391110[[#This Row],[ENTRADAS]]*Tabla32391110[[#This Row],[PRECIO]]</f>
        <v>0</v>
      </c>
      <c r="P461" s="2">
        <f>+Tabla32391110[[#This Row],[SALIDAS]]*Tabla32391110[[#This Row],[PRECIO]]</f>
        <v>0</v>
      </c>
      <c r="Q461" s="2">
        <f>+Tabla32391110[[#This Row],[BALANCE INICIAL2]]+Tabla32391110[[#This Row],[ENTRADAS3]]-Tabla32391110[[#This Row],[SALIDAS4]]</f>
        <v>340</v>
      </c>
    </row>
    <row r="462" spans="1:17" ht="16.5" customHeight="1">
      <c r="A462" s="39" t="s">
        <v>912</v>
      </c>
      <c r="B462" s="40" t="s">
        <v>913</v>
      </c>
      <c r="C462" s="52" t="s">
        <v>914</v>
      </c>
      <c r="D462" t="s">
        <v>1014</v>
      </c>
      <c r="E462" t="s">
        <v>1015</v>
      </c>
      <c r="F462" s="55" t="s">
        <v>1345</v>
      </c>
      <c r="G462" s="55"/>
      <c r="H462" s="9" t="s">
        <v>820</v>
      </c>
      <c r="I462">
        <v>0</v>
      </c>
      <c r="J462">
        <v>0</v>
      </c>
      <c r="K462" s="34">
        <v>0</v>
      </c>
      <c r="L462">
        <f>+Tabla32391110[[#This Row],[BALANCE INICIAL]]+Tabla32391110[[#This Row],[ENTRADAS]]-Tabla32391110[[#This Row],[SALIDAS]]</f>
        <v>0</v>
      </c>
      <c r="M462" s="2">
        <v>9193</v>
      </c>
      <c r="N462" s="2">
        <f>+Tabla32391110[[#This Row],[BALANCE INICIAL]]*Tabla32391110[[#This Row],[PRECIO]]</f>
        <v>0</v>
      </c>
      <c r="O462" s="2">
        <f>+Tabla32391110[[#This Row],[ENTRADAS]]*Tabla32391110[[#This Row],[PRECIO]]</f>
        <v>0</v>
      </c>
      <c r="P462" s="2">
        <f>+Tabla32391110[[#This Row],[SALIDAS]]*Tabla32391110[[#This Row],[PRECIO]]</f>
        <v>0</v>
      </c>
      <c r="Q462" s="2">
        <f>+Tabla32391110[[#This Row],[BALANCE INICIAL2]]+Tabla32391110[[#This Row],[ENTRADAS3]]-Tabla32391110[[#This Row],[SALIDAS4]]</f>
        <v>0</v>
      </c>
    </row>
    <row r="463" spans="1:17" ht="15.75" customHeight="1">
      <c r="A463" s="39" t="s">
        <v>1433</v>
      </c>
      <c r="B463" s="40" t="s">
        <v>913</v>
      </c>
      <c r="C463" s="52" t="s">
        <v>914</v>
      </c>
      <c r="D463" t="s">
        <v>1434</v>
      </c>
      <c r="E463">
        <v>0</v>
      </c>
      <c r="F463" s="55" t="s">
        <v>1345</v>
      </c>
      <c r="G463" s="55"/>
      <c r="H463" s="9" t="s">
        <v>820</v>
      </c>
      <c r="I463">
        <v>0</v>
      </c>
      <c r="J463">
        <v>0</v>
      </c>
      <c r="K463" s="34">
        <v>0</v>
      </c>
      <c r="L463">
        <f>+Tabla32391110[[#This Row],[BALANCE INICIAL]]+Tabla32391110[[#This Row],[ENTRADAS]]-Tabla32391110[[#This Row],[SALIDAS]]</f>
        <v>0</v>
      </c>
      <c r="M463" s="2">
        <v>150</v>
      </c>
      <c r="N463" s="2">
        <f>+Tabla32391110[[#This Row],[BALANCE INICIAL]]*Tabla32391110[[#This Row],[PRECIO]]</f>
        <v>0</v>
      </c>
      <c r="O463" s="2">
        <f>+Tabla32391110[[#This Row],[ENTRADAS]]*Tabla32391110[[#This Row],[PRECIO]]</f>
        <v>0</v>
      </c>
      <c r="P463" s="2">
        <f>+Tabla32391110[[#This Row],[SALIDAS]]*Tabla32391110[[#This Row],[PRECIO]]</f>
        <v>0</v>
      </c>
      <c r="Q463" s="2">
        <f>+Tabla32391110[[#This Row],[BALANCE INICIAL2]]+Tabla32391110[[#This Row],[ENTRADAS3]]-Tabla32391110[[#This Row],[SALIDAS4]]</f>
        <v>0</v>
      </c>
    </row>
    <row r="464" spans="1:17" ht="16.5" customHeight="1">
      <c r="A464" s="63" t="s">
        <v>29</v>
      </c>
      <c r="B464" s="40" t="s">
        <v>878</v>
      </c>
      <c r="C464" s="52" t="s">
        <v>102</v>
      </c>
      <c r="D464" t="s">
        <v>1714</v>
      </c>
      <c r="E464" t="s">
        <v>1659</v>
      </c>
      <c r="F464" s="55">
        <v>45551</v>
      </c>
      <c r="G464" s="62" t="s">
        <v>1719</v>
      </c>
      <c r="H464" s="9"/>
      <c r="I464">
        <v>0</v>
      </c>
      <c r="J464">
        <v>22</v>
      </c>
      <c r="K464" s="34">
        <v>0</v>
      </c>
      <c r="L464">
        <f>+Tabla32391110[[#This Row],[BALANCE INICIAL]]+Tabla32391110[[#This Row],[ENTRADAS]]-Tabla32391110[[#This Row],[SALIDAS]]</f>
        <v>22</v>
      </c>
      <c r="M464" s="2">
        <v>318</v>
      </c>
      <c r="N464" s="2">
        <f>+Tabla32391110[[#This Row],[BALANCE INICIAL]]*Tabla32391110[[#This Row],[PRECIO]]</f>
        <v>0</v>
      </c>
      <c r="O464" s="2">
        <f>+Tabla32391110[[#This Row],[ENTRADAS]]*Tabla32391110[[#This Row],[PRECIO]]</f>
        <v>6996</v>
      </c>
      <c r="P464" s="2">
        <f>+Tabla32391110[[#This Row],[SALIDAS]]*Tabla32391110[[#This Row],[PRECIO]]</f>
        <v>0</v>
      </c>
      <c r="Q464" s="2">
        <f>+Tabla32391110[[#This Row],[BALANCE INICIAL2]]+Tabla32391110[[#This Row],[ENTRADAS3]]-Tabla32391110[[#This Row],[SALIDAS4]]</f>
        <v>6996</v>
      </c>
    </row>
    <row r="465" spans="1:17" ht="18.75" customHeight="1">
      <c r="A465" s="39" t="s">
        <v>43</v>
      </c>
      <c r="B465" s="40" t="s">
        <v>954</v>
      </c>
      <c r="C465" s="52" t="s">
        <v>89</v>
      </c>
      <c r="D465" t="s">
        <v>379</v>
      </c>
      <c r="F465" s="55" t="s">
        <v>1345</v>
      </c>
      <c r="G465" s="55"/>
      <c r="H465" s="9" t="s">
        <v>825</v>
      </c>
      <c r="I465">
        <v>155</v>
      </c>
      <c r="J465">
        <v>0</v>
      </c>
      <c r="K465" s="34">
        <v>4</v>
      </c>
      <c r="L465">
        <f>+Tabla32391110[[#This Row],[BALANCE INICIAL]]+Tabla32391110[[#This Row],[ENTRADAS]]-Tabla32391110[[#This Row],[SALIDAS]]</f>
        <v>151</v>
      </c>
      <c r="M465" s="2">
        <v>370</v>
      </c>
      <c r="N465" s="2">
        <f>+Tabla32391110[[#This Row],[BALANCE INICIAL]]*Tabla32391110[[#This Row],[PRECIO]]</f>
        <v>57350</v>
      </c>
      <c r="O465" s="2">
        <f>+Tabla32391110[[#This Row],[ENTRADAS]]*Tabla32391110[[#This Row],[PRECIO]]</f>
        <v>0</v>
      </c>
      <c r="P465" s="2">
        <f>+Tabla32391110[[#This Row],[SALIDAS]]*Tabla32391110[[#This Row],[PRECIO]]</f>
        <v>1480</v>
      </c>
      <c r="Q465" s="2">
        <f>+Tabla32391110[[#This Row],[BALANCE INICIAL2]]+Tabla32391110[[#This Row],[ENTRADAS3]]-Tabla32391110[[#This Row],[SALIDAS4]]</f>
        <v>55870</v>
      </c>
    </row>
    <row r="466" spans="1:17" ht="15" customHeight="1">
      <c r="A466" s="9" t="s">
        <v>42</v>
      </c>
      <c r="B466" s="48">
        <v>1206010001</v>
      </c>
      <c r="C466" s="50" t="s">
        <v>88</v>
      </c>
      <c r="D466" t="s">
        <v>1624</v>
      </c>
      <c r="F466" s="55" t="s">
        <v>1345</v>
      </c>
      <c r="G466" s="55"/>
      <c r="H466" s="9" t="s">
        <v>820</v>
      </c>
      <c r="I466">
        <v>1</v>
      </c>
      <c r="J466">
        <v>0</v>
      </c>
      <c r="K466" s="34">
        <v>0</v>
      </c>
      <c r="L466">
        <f>+Tabla32391110[[#This Row],[BALANCE INICIAL]]+Tabla32391110[[#This Row],[ENTRADAS]]-Tabla32391110[[#This Row],[SALIDAS]]</f>
        <v>1</v>
      </c>
      <c r="M466" s="2">
        <v>495</v>
      </c>
      <c r="N466" s="2">
        <f>+Tabla32391110[[#This Row],[BALANCE INICIAL]]*Tabla32391110[[#This Row],[PRECIO]]</f>
        <v>495</v>
      </c>
      <c r="O466" s="2">
        <f>+Tabla32391110[[#This Row],[ENTRADAS]]*Tabla32391110[[#This Row],[PRECIO]]</f>
        <v>0</v>
      </c>
      <c r="P466" s="2">
        <f>+Tabla32391110[[#This Row],[SALIDAS]]*Tabla32391110[[#This Row],[PRECIO]]</f>
        <v>0</v>
      </c>
      <c r="Q466" s="2">
        <f>+Tabla32391110[[#This Row],[BALANCE INICIAL2]]+Tabla32391110[[#This Row],[ENTRADAS3]]-Tabla32391110[[#This Row],[SALIDAS4]]</f>
        <v>495</v>
      </c>
    </row>
    <row r="467" spans="1:17" ht="15.75" customHeight="1">
      <c r="A467" s="63" t="s">
        <v>29</v>
      </c>
      <c r="B467" s="40" t="s">
        <v>878</v>
      </c>
      <c r="C467" s="52" t="s">
        <v>102</v>
      </c>
      <c r="D467" t="s">
        <v>1694</v>
      </c>
      <c r="E467" t="s">
        <v>1659</v>
      </c>
      <c r="F467" s="55">
        <v>45551</v>
      </c>
      <c r="G467" s="62" t="s">
        <v>1719</v>
      </c>
      <c r="H467" s="9"/>
      <c r="I467">
        <v>0</v>
      </c>
      <c r="J467">
        <v>280</v>
      </c>
      <c r="K467" s="34">
        <v>3</v>
      </c>
      <c r="L467">
        <f>+Tabla32391110[[#This Row],[BALANCE INICIAL]]+Tabla32391110[[#This Row],[ENTRADAS]]-Tabla32391110[[#This Row],[SALIDAS]]</f>
        <v>277</v>
      </c>
      <c r="M467" s="2">
        <v>73.45</v>
      </c>
      <c r="N467" s="2">
        <f>+Tabla32391110[[#This Row],[BALANCE INICIAL]]*Tabla32391110[[#This Row],[PRECIO]]</f>
        <v>0</v>
      </c>
      <c r="O467" s="2">
        <f>+Tabla32391110[[#This Row],[ENTRADAS]]*Tabla32391110[[#This Row],[PRECIO]]</f>
        <v>20566</v>
      </c>
      <c r="P467" s="2">
        <f>+Tabla32391110[[#This Row],[SALIDAS]]*Tabla32391110[[#This Row],[PRECIO]]</f>
        <v>220.35000000000002</v>
      </c>
      <c r="Q467" s="2">
        <f>+Tabla32391110[[#This Row],[BALANCE INICIAL2]]+Tabla32391110[[#This Row],[ENTRADAS3]]-Tabla32391110[[#This Row],[SALIDAS4]]</f>
        <v>20345.650000000001</v>
      </c>
    </row>
    <row r="468" spans="1:17" ht="15" customHeight="1">
      <c r="A468" s="63" t="s">
        <v>29</v>
      </c>
      <c r="B468" s="40" t="s">
        <v>878</v>
      </c>
      <c r="C468" s="52" t="s">
        <v>102</v>
      </c>
      <c r="D468" t="s">
        <v>1693</v>
      </c>
      <c r="E468" t="s">
        <v>1659</v>
      </c>
      <c r="F468" s="55">
        <v>45551</v>
      </c>
      <c r="G468" s="62" t="s">
        <v>1719</v>
      </c>
      <c r="H468" s="9"/>
      <c r="I468">
        <v>0</v>
      </c>
      <c r="J468">
        <v>120</v>
      </c>
      <c r="K468" s="34">
        <v>0</v>
      </c>
      <c r="L468">
        <f>+Tabla32391110[[#This Row],[BALANCE INICIAL]]+Tabla32391110[[#This Row],[ENTRADAS]]-Tabla32391110[[#This Row],[SALIDAS]]</f>
        <v>120</v>
      </c>
      <c r="M468" s="2">
        <v>73.45</v>
      </c>
      <c r="N468" s="2">
        <f>+Tabla32391110[[#This Row],[BALANCE INICIAL]]*Tabla32391110[[#This Row],[PRECIO]]</f>
        <v>0</v>
      </c>
      <c r="O468" s="2">
        <f>+Tabla32391110[[#This Row],[ENTRADAS]]*Tabla32391110[[#This Row],[PRECIO]]</f>
        <v>8814</v>
      </c>
      <c r="P468" s="2">
        <f>+Tabla32391110[[#This Row],[SALIDAS]]*Tabla32391110[[#This Row],[PRECIO]]</f>
        <v>0</v>
      </c>
      <c r="Q468" s="2">
        <f>+Tabla32391110[[#This Row],[BALANCE INICIAL2]]+Tabla32391110[[#This Row],[ENTRADAS3]]-Tabla32391110[[#This Row],[SALIDAS4]]</f>
        <v>8814</v>
      </c>
    </row>
    <row r="469" spans="1:17" ht="15" customHeight="1">
      <c r="A469" s="39" t="s">
        <v>48</v>
      </c>
      <c r="B469" s="40" t="s">
        <v>886</v>
      </c>
      <c r="C469" s="52" t="s">
        <v>95</v>
      </c>
      <c r="D469" t="s">
        <v>719</v>
      </c>
      <c r="F469" s="55" t="s">
        <v>1345</v>
      </c>
      <c r="G469" s="55"/>
      <c r="H469" s="9" t="s">
        <v>842</v>
      </c>
      <c r="I469">
        <v>2</v>
      </c>
      <c r="J469">
        <v>0</v>
      </c>
      <c r="K469" s="34">
        <v>0</v>
      </c>
      <c r="L469">
        <f>+Tabla32391110[[#This Row],[BALANCE INICIAL]]+Tabla32391110[[#This Row],[ENTRADAS]]-Tabla32391110[[#This Row],[SALIDAS]]</f>
        <v>2</v>
      </c>
      <c r="M469" s="2">
        <v>3399</v>
      </c>
      <c r="N469" s="2">
        <f>+Tabla32391110[[#This Row],[BALANCE INICIAL]]*Tabla32391110[[#This Row],[PRECIO]]</f>
        <v>6798</v>
      </c>
      <c r="O469" s="2">
        <f>+Tabla32391110[[#This Row],[ENTRADAS]]*Tabla32391110[[#This Row],[PRECIO]]</f>
        <v>0</v>
      </c>
      <c r="P469" s="2">
        <f>+Tabla32391110[[#This Row],[SALIDAS]]*Tabla32391110[[#This Row],[PRECIO]]</f>
        <v>0</v>
      </c>
      <c r="Q469" s="2">
        <f>+Tabla32391110[[#This Row],[BALANCE INICIAL2]]+Tabla32391110[[#This Row],[ENTRADAS3]]-Tabla32391110[[#This Row],[SALIDAS4]]</f>
        <v>6798</v>
      </c>
    </row>
    <row r="470" spans="1:17" ht="15" customHeight="1">
      <c r="A470" s="39" t="s">
        <v>28</v>
      </c>
      <c r="B470" s="40" t="s">
        <v>884</v>
      </c>
      <c r="C470" s="52" t="s">
        <v>74</v>
      </c>
      <c r="D470" t="s">
        <v>1370</v>
      </c>
      <c r="F470" s="55" t="s">
        <v>1345</v>
      </c>
      <c r="G470" s="55"/>
      <c r="H470" s="9" t="s">
        <v>842</v>
      </c>
      <c r="I470">
        <v>1423</v>
      </c>
      <c r="J470">
        <v>0</v>
      </c>
      <c r="K470" s="34">
        <v>526</v>
      </c>
      <c r="L470">
        <f>+Tabla32391110[[#This Row],[BALANCE INICIAL]]+Tabla32391110[[#This Row],[ENTRADAS]]-Tabla32391110[[#This Row],[SALIDAS]]</f>
        <v>897</v>
      </c>
      <c r="M470" s="2">
        <v>20.92</v>
      </c>
      <c r="N470" s="2">
        <f>+Tabla32391110[[#This Row],[BALANCE INICIAL]]*Tabla32391110[[#This Row],[PRECIO]]</f>
        <v>29769.160000000003</v>
      </c>
      <c r="O470" s="2">
        <f>+Tabla32391110[[#This Row],[ENTRADAS]]*Tabla32391110[[#This Row],[PRECIO]]</f>
        <v>0</v>
      </c>
      <c r="P470" s="2">
        <f>+Tabla32391110[[#This Row],[SALIDAS]]*Tabla32391110[[#This Row],[PRECIO]]</f>
        <v>11003.92</v>
      </c>
      <c r="Q470" s="2">
        <f>+Tabla32391110[[#This Row],[BALANCE INICIAL2]]+Tabla32391110[[#This Row],[ENTRADAS3]]-Tabla32391110[[#This Row],[SALIDAS4]]</f>
        <v>18765.240000000005</v>
      </c>
    </row>
    <row r="471" spans="1:17" ht="15" customHeight="1">
      <c r="A471" s="39" t="s">
        <v>28</v>
      </c>
      <c r="B471" s="40" t="s">
        <v>884</v>
      </c>
      <c r="C471" s="52" t="s">
        <v>74</v>
      </c>
      <c r="D471" t="s">
        <v>1369</v>
      </c>
      <c r="F471" s="55" t="s">
        <v>1345</v>
      </c>
      <c r="G471" s="55"/>
      <c r="H471" s="9" t="s">
        <v>842</v>
      </c>
      <c r="I471">
        <v>323</v>
      </c>
      <c r="J471">
        <v>0</v>
      </c>
      <c r="K471" s="34">
        <v>19</v>
      </c>
      <c r="L471">
        <f>+Tabla32391110[[#This Row],[BALANCE INICIAL]]+Tabla32391110[[#This Row],[ENTRADAS]]-Tabla32391110[[#This Row],[SALIDAS]]</f>
        <v>304</v>
      </c>
      <c r="M471" s="2">
        <v>134.4</v>
      </c>
      <c r="N471" s="2">
        <f>+Tabla32391110[[#This Row],[BALANCE INICIAL]]*Tabla32391110[[#This Row],[PRECIO]]</f>
        <v>43411.200000000004</v>
      </c>
      <c r="O471" s="2">
        <f>+Tabla32391110[[#This Row],[ENTRADAS]]*Tabla32391110[[#This Row],[PRECIO]]</f>
        <v>0</v>
      </c>
      <c r="P471" s="2">
        <f>+Tabla32391110[[#This Row],[SALIDAS]]*Tabla32391110[[#This Row],[PRECIO]]</f>
        <v>2553.6</v>
      </c>
      <c r="Q471" s="2">
        <f>+Tabla32391110[[#This Row],[BALANCE INICIAL2]]+Tabla32391110[[#This Row],[ENTRADAS3]]-Tabla32391110[[#This Row],[SALIDAS4]]</f>
        <v>40857.600000000006</v>
      </c>
    </row>
    <row r="472" spans="1:17" ht="16.5" customHeight="1">
      <c r="A472" s="63" t="s">
        <v>29</v>
      </c>
      <c r="B472" s="40" t="s">
        <v>878</v>
      </c>
      <c r="C472" s="52" t="s">
        <v>102</v>
      </c>
      <c r="D472" t="s">
        <v>1695</v>
      </c>
      <c r="E472" t="s">
        <v>1659</v>
      </c>
      <c r="F472" s="55">
        <v>45551</v>
      </c>
      <c r="G472" s="62" t="s">
        <v>1719</v>
      </c>
      <c r="H472" s="9"/>
      <c r="I472">
        <v>0</v>
      </c>
      <c r="J472">
        <v>15</v>
      </c>
      <c r="K472" s="34">
        <v>0</v>
      </c>
      <c r="L472">
        <f>+Tabla32391110[[#This Row],[BALANCE INICIAL]]+Tabla32391110[[#This Row],[ENTRADAS]]-Tabla32391110[[#This Row],[SALIDAS]]</f>
        <v>15</v>
      </c>
      <c r="M472" s="2">
        <v>111</v>
      </c>
      <c r="N472" s="2">
        <f>+Tabla32391110[[#This Row],[BALANCE INICIAL]]*Tabla32391110[[#This Row],[PRECIO]]</f>
        <v>0</v>
      </c>
      <c r="O472" s="2">
        <f>+Tabla32391110[[#This Row],[ENTRADAS]]*Tabla32391110[[#This Row],[PRECIO]]</f>
        <v>1665</v>
      </c>
      <c r="P472" s="2">
        <f>+Tabla32391110[[#This Row],[SALIDAS]]*Tabla32391110[[#This Row],[PRECIO]]</f>
        <v>0</v>
      </c>
      <c r="Q472" s="2">
        <f>+Tabla32391110[[#This Row],[BALANCE INICIAL2]]+Tabla32391110[[#This Row],[ENTRADAS3]]-Tabla32391110[[#This Row],[SALIDAS4]]</f>
        <v>1665</v>
      </c>
    </row>
    <row r="473" spans="1:17" ht="16.5" customHeight="1">
      <c r="A473" s="39" t="s">
        <v>59</v>
      </c>
      <c r="B473" s="40" t="s">
        <v>880</v>
      </c>
      <c r="C473" s="52" t="s">
        <v>107</v>
      </c>
      <c r="D473" t="s">
        <v>721</v>
      </c>
      <c r="F473" s="55" t="s">
        <v>1345</v>
      </c>
      <c r="G473" s="55"/>
      <c r="H473" s="9" t="s">
        <v>820</v>
      </c>
      <c r="I473">
        <v>2</v>
      </c>
      <c r="J473">
        <v>0</v>
      </c>
      <c r="K473" s="34">
        <v>0</v>
      </c>
      <c r="L473">
        <f>+Tabla32391110[[#This Row],[BALANCE INICIAL]]+Tabla32391110[[#This Row],[ENTRADAS]]-Tabla32391110[[#This Row],[SALIDAS]]</f>
        <v>2</v>
      </c>
      <c r="M473" s="2">
        <v>1398</v>
      </c>
      <c r="N473" s="2">
        <f>+Tabla32391110[[#This Row],[BALANCE INICIAL]]*Tabla32391110[[#This Row],[PRECIO]]</f>
        <v>2796</v>
      </c>
      <c r="O473" s="2">
        <f>+Tabla32391110[[#This Row],[ENTRADAS]]*Tabla32391110[[#This Row],[PRECIO]]</f>
        <v>0</v>
      </c>
      <c r="P473" s="2">
        <f>+Tabla32391110[[#This Row],[SALIDAS]]*Tabla32391110[[#This Row],[PRECIO]]</f>
        <v>0</v>
      </c>
      <c r="Q473" s="2">
        <f>+Tabla32391110[[#This Row],[BALANCE INICIAL2]]+Tabla32391110[[#This Row],[ENTRADAS3]]-Tabla32391110[[#This Row],[SALIDAS4]]</f>
        <v>2796</v>
      </c>
    </row>
    <row r="474" spans="1:17" ht="14.25" customHeight="1">
      <c r="A474" s="39" t="s">
        <v>30</v>
      </c>
      <c r="B474" s="40" t="s">
        <v>876</v>
      </c>
      <c r="C474" s="52" t="s">
        <v>73</v>
      </c>
      <c r="D474" t="s">
        <v>722</v>
      </c>
      <c r="F474" s="55" t="s">
        <v>1345</v>
      </c>
      <c r="G474" s="55"/>
      <c r="H474" s="9" t="s">
        <v>820</v>
      </c>
      <c r="I474">
        <v>4</v>
      </c>
      <c r="J474">
        <v>0</v>
      </c>
      <c r="K474" s="34">
        <v>0</v>
      </c>
      <c r="L474">
        <f>+Tabla32391110[[#This Row],[BALANCE INICIAL]]+Tabla32391110[[#This Row],[ENTRADAS]]-Tabla32391110[[#This Row],[SALIDAS]]</f>
        <v>4</v>
      </c>
      <c r="M474" s="2">
        <v>699</v>
      </c>
      <c r="N474" s="2">
        <f>+Tabla32391110[[#This Row],[BALANCE INICIAL]]*Tabla32391110[[#This Row],[PRECIO]]</f>
        <v>2796</v>
      </c>
      <c r="O474" s="2">
        <f>+Tabla32391110[[#This Row],[ENTRADAS]]*Tabla32391110[[#This Row],[PRECIO]]</f>
        <v>0</v>
      </c>
      <c r="P474" s="2">
        <f>+Tabla32391110[[#This Row],[SALIDAS]]*Tabla32391110[[#This Row],[PRECIO]]</f>
        <v>0</v>
      </c>
      <c r="Q474" s="2">
        <f>+Tabla32391110[[#This Row],[BALANCE INICIAL2]]+Tabla32391110[[#This Row],[ENTRADAS3]]-Tabla32391110[[#This Row],[SALIDAS4]]</f>
        <v>2796</v>
      </c>
    </row>
    <row r="475" spans="1:17" ht="16.5" customHeight="1">
      <c r="A475" s="39" t="s">
        <v>30</v>
      </c>
      <c r="B475" s="40" t="s">
        <v>876</v>
      </c>
      <c r="C475" s="52" t="s">
        <v>73</v>
      </c>
      <c r="D475" t="s">
        <v>723</v>
      </c>
      <c r="F475" s="55" t="s">
        <v>1345</v>
      </c>
      <c r="G475" s="55"/>
      <c r="H475" s="9" t="s">
        <v>820</v>
      </c>
      <c r="I475">
        <v>1</v>
      </c>
      <c r="J475">
        <v>0</v>
      </c>
      <c r="K475" s="34">
        <v>0</v>
      </c>
      <c r="L475">
        <f>+Tabla32391110[[#This Row],[BALANCE INICIAL]]+Tabla32391110[[#This Row],[ENTRADAS]]-Tabla32391110[[#This Row],[SALIDAS]]</f>
        <v>1</v>
      </c>
      <c r="M475" s="2">
        <v>450</v>
      </c>
      <c r="N475" s="2">
        <f>+Tabla32391110[[#This Row],[BALANCE INICIAL]]*Tabla32391110[[#This Row],[PRECIO]]</f>
        <v>450</v>
      </c>
      <c r="O475" s="2">
        <f>+Tabla32391110[[#This Row],[ENTRADAS]]*Tabla32391110[[#This Row],[PRECIO]]</f>
        <v>0</v>
      </c>
      <c r="P475" s="2">
        <f>+Tabla32391110[[#This Row],[SALIDAS]]*Tabla32391110[[#This Row],[PRECIO]]</f>
        <v>0</v>
      </c>
      <c r="Q475" s="2">
        <f>+Tabla32391110[[#This Row],[BALANCE INICIAL2]]+Tabla32391110[[#This Row],[ENTRADAS3]]-Tabla32391110[[#This Row],[SALIDAS4]]</f>
        <v>450</v>
      </c>
    </row>
    <row r="476" spans="1:17" ht="14.25" customHeight="1">
      <c r="A476" s="39" t="s">
        <v>33</v>
      </c>
      <c r="B476" s="40" t="s">
        <v>879</v>
      </c>
      <c r="C476" s="50" t="s">
        <v>106</v>
      </c>
      <c r="D476" t="s">
        <v>1233</v>
      </c>
      <c r="F476" s="55" t="s">
        <v>1345</v>
      </c>
      <c r="G476" s="55"/>
      <c r="H476" s="9" t="s">
        <v>820</v>
      </c>
      <c r="I476">
        <v>2</v>
      </c>
      <c r="J476">
        <v>0</v>
      </c>
      <c r="K476" s="34">
        <v>0</v>
      </c>
      <c r="L476">
        <f>+Tabla32391110[[#This Row],[BALANCE INICIAL]]+Tabla32391110[[#This Row],[ENTRADAS]]-Tabla32391110[[#This Row],[SALIDAS]]</f>
        <v>2</v>
      </c>
      <c r="M476" s="2">
        <v>1383.05</v>
      </c>
      <c r="N476" s="2">
        <f>+Tabla32391110[[#This Row],[BALANCE INICIAL]]*Tabla32391110[[#This Row],[PRECIO]]</f>
        <v>2766.1</v>
      </c>
      <c r="O476" s="2">
        <f>+Tabla32391110[[#This Row],[ENTRADAS]]*Tabla32391110[[#This Row],[PRECIO]]</f>
        <v>0</v>
      </c>
      <c r="P476" s="2">
        <f>+Tabla32391110[[#This Row],[SALIDAS]]*Tabla32391110[[#This Row],[PRECIO]]</f>
        <v>0</v>
      </c>
      <c r="Q476" s="2">
        <f>+Tabla32391110[[#This Row],[BALANCE INICIAL2]]+Tabla32391110[[#This Row],[ENTRADAS3]]-Tabla32391110[[#This Row],[SALIDAS4]]</f>
        <v>2766.1</v>
      </c>
    </row>
    <row r="477" spans="1:17" ht="14.25" customHeight="1">
      <c r="A477" s="63" t="s">
        <v>29</v>
      </c>
      <c r="B477" s="40" t="s">
        <v>878</v>
      </c>
      <c r="C477" s="52" t="s">
        <v>102</v>
      </c>
      <c r="D477" t="s">
        <v>1783</v>
      </c>
      <c r="F477" s="55"/>
      <c r="G477" s="55"/>
      <c r="H477" s="9" t="s">
        <v>825</v>
      </c>
      <c r="I477">
        <v>3</v>
      </c>
      <c r="K477" s="34"/>
      <c r="L477">
        <f>+Tabla32391110[[#This Row],[BALANCE INICIAL]]+Tabla32391110[[#This Row],[ENTRADAS]]-Tabla32391110[[#This Row],[SALIDAS]]</f>
        <v>3</v>
      </c>
      <c r="M477" s="2">
        <v>1290</v>
      </c>
      <c r="N477" s="2">
        <f>+Tabla32391110[[#This Row],[BALANCE INICIAL]]*Tabla32391110[[#This Row],[PRECIO]]</f>
        <v>3870</v>
      </c>
      <c r="O477" s="2">
        <f>+Tabla32391110[[#This Row],[ENTRADAS]]*Tabla32391110[[#This Row],[PRECIO]]</f>
        <v>0</v>
      </c>
      <c r="P477" s="2">
        <f>+Tabla32391110[[#This Row],[SALIDAS]]*Tabla32391110[[#This Row],[PRECIO]]</f>
        <v>0</v>
      </c>
      <c r="Q477" s="2">
        <f>+Tabla32391110[[#This Row],[BALANCE INICIAL2]]+Tabla32391110[[#This Row],[ENTRADAS3]]-Tabla32391110[[#This Row],[SALIDAS4]]</f>
        <v>3870</v>
      </c>
    </row>
    <row r="478" spans="1:17" ht="15.75" customHeight="1">
      <c r="A478" s="63" t="s">
        <v>29</v>
      </c>
      <c r="B478" s="40" t="s">
        <v>878</v>
      </c>
      <c r="C478" s="52" t="s">
        <v>102</v>
      </c>
      <c r="D478" t="s">
        <v>1715</v>
      </c>
      <c r="E478" t="s">
        <v>1659</v>
      </c>
      <c r="F478" s="55">
        <v>45551</v>
      </c>
      <c r="G478" s="62" t="s">
        <v>1719</v>
      </c>
      <c r="H478" s="9"/>
      <c r="I478">
        <v>0</v>
      </c>
      <c r="J478">
        <v>6</v>
      </c>
      <c r="K478" s="34">
        <v>0</v>
      </c>
      <c r="L478">
        <f>+Tabla32391110[[#This Row],[BALANCE INICIAL]]+Tabla32391110[[#This Row],[ENTRADAS]]-Tabla32391110[[#This Row],[SALIDAS]]</f>
        <v>6</v>
      </c>
      <c r="M478" s="2">
        <v>155</v>
      </c>
      <c r="N478" s="2">
        <f>+Tabla32391110[[#This Row],[BALANCE INICIAL]]*Tabla32391110[[#This Row],[PRECIO]]</f>
        <v>0</v>
      </c>
      <c r="O478" s="2">
        <f>+Tabla32391110[[#This Row],[ENTRADAS]]*Tabla32391110[[#This Row],[PRECIO]]</f>
        <v>930</v>
      </c>
      <c r="P478" s="2">
        <f>+Tabla32391110[[#This Row],[SALIDAS]]*Tabla32391110[[#This Row],[PRECIO]]</f>
        <v>0</v>
      </c>
      <c r="Q478" s="2">
        <f>+Tabla32391110[[#This Row],[BALANCE INICIAL2]]+Tabla32391110[[#This Row],[ENTRADAS3]]-Tabla32391110[[#This Row],[SALIDAS4]]</f>
        <v>930</v>
      </c>
    </row>
    <row r="479" spans="1:17" ht="13.5" customHeight="1">
      <c r="A479" s="9" t="s">
        <v>1381</v>
      </c>
      <c r="B479" s="47" t="s">
        <v>1382</v>
      </c>
      <c r="C479" s="50" t="s">
        <v>1383</v>
      </c>
      <c r="D479" t="s">
        <v>1635</v>
      </c>
      <c r="E479" t="s">
        <v>1641</v>
      </c>
      <c r="F479" s="55">
        <v>45546</v>
      </c>
      <c r="G479" s="62" t="s">
        <v>1643</v>
      </c>
      <c r="H479" s="9" t="s">
        <v>820</v>
      </c>
      <c r="I479">
        <v>0</v>
      </c>
      <c r="J479">
        <v>20</v>
      </c>
      <c r="K479" s="34">
        <v>0</v>
      </c>
      <c r="L479">
        <f>+Tabla32391110[[#This Row],[BALANCE INICIAL]]+Tabla32391110[[#This Row],[ENTRADAS]]-Tabla32391110[[#This Row],[SALIDAS]]</f>
        <v>20</v>
      </c>
      <c r="M479" s="2">
        <v>260</v>
      </c>
      <c r="N479" s="2">
        <f>+Tabla32391110[[#This Row],[BALANCE INICIAL]]*Tabla32391110[[#This Row],[PRECIO]]</f>
        <v>0</v>
      </c>
      <c r="O479" s="2">
        <f>+Tabla32391110[[#This Row],[ENTRADAS]]*Tabla32391110[[#This Row],[PRECIO]]</f>
        <v>5200</v>
      </c>
      <c r="P479" s="2">
        <f>+Tabla32391110[[#This Row],[SALIDAS]]*Tabla32391110[[#This Row],[PRECIO]]</f>
        <v>0</v>
      </c>
      <c r="Q479" s="2">
        <f>+Tabla32391110[[#This Row],[BALANCE INICIAL2]]+Tabla32391110[[#This Row],[ENTRADAS3]]-Tabla32391110[[#This Row],[SALIDAS4]]</f>
        <v>5200</v>
      </c>
    </row>
    <row r="480" spans="1:17" ht="15.75" customHeight="1">
      <c r="A480" s="9" t="s">
        <v>1381</v>
      </c>
      <c r="B480" s="47" t="s">
        <v>1382</v>
      </c>
      <c r="C480" s="50" t="s">
        <v>1383</v>
      </c>
      <c r="D480" t="s">
        <v>1636</v>
      </c>
      <c r="E480" t="s">
        <v>1641</v>
      </c>
      <c r="F480" s="55">
        <v>45546</v>
      </c>
      <c r="G480" s="62" t="s">
        <v>1643</v>
      </c>
      <c r="H480" s="9" t="s">
        <v>820</v>
      </c>
      <c r="I480">
        <v>0</v>
      </c>
      <c r="J480">
        <v>15</v>
      </c>
      <c r="K480" s="34">
        <v>0</v>
      </c>
      <c r="L480">
        <f>+Tabla32391110[[#This Row],[BALANCE INICIAL]]+Tabla32391110[[#This Row],[ENTRADAS]]-Tabla32391110[[#This Row],[SALIDAS]]</f>
        <v>15</v>
      </c>
      <c r="M480" s="2">
        <v>1068</v>
      </c>
      <c r="N480" s="2">
        <f>+Tabla32391110[[#This Row],[BALANCE INICIAL]]*Tabla32391110[[#This Row],[PRECIO]]</f>
        <v>0</v>
      </c>
      <c r="O480" s="2">
        <f>+Tabla32391110[[#This Row],[ENTRADAS]]*Tabla32391110[[#This Row],[PRECIO]]</f>
        <v>16020</v>
      </c>
      <c r="P480" s="2">
        <f>+Tabla32391110[[#This Row],[SALIDAS]]*Tabla32391110[[#This Row],[PRECIO]]</f>
        <v>0</v>
      </c>
      <c r="Q480" s="2">
        <f>+Tabla32391110[[#This Row],[BALANCE INICIAL2]]+Tabla32391110[[#This Row],[ENTRADAS3]]-Tabla32391110[[#This Row],[SALIDAS4]]</f>
        <v>16020</v>
      </c>
    </row>
    <row r="481" spans="1:17">
      <c r="A481" s="9" t="s">
        <v>29</v>
      </c>
      <c r="B481" s="47" t="s">
        <v>878</v>
      </c>
      <c r="C481" s="50" t="s">
        <v>102</v>
      </c>
      <c r="D481" t="s">
        <v>1782</v>
      </c>
      <c r="F481" s="55" t="s">
        <v>1345</v>
      </c>
      <c r="G481" s="55"/>
      <c r="H481" s="9" t="s">
        <v>863</v>
      </c>
      <c r="I481">
        <v>1</v>
      </c>
      <c r="J481">
        <v>0</v>
      </c>
      <c r="K481" s="34">
        <v>0</v>
      </c>
      <c r="L481">
        <f>+Tabla32391110[[#This Row],[BALANCE INICIAL]]+Tabla32391110[[#This Row],[ENTRADAS]]-Tabla32391110[[#This Row],[SALIDAS]]</f>
        <v>1</v>
      </c>
      <c r="M481" s="2">
        <v>870</v>
      </c>
      <c r="N481" s="2">
        <f>+Tabla32391110[[#This Row],[BALANCE INICIAL]]*Tabla32391110[[#This Row],[PRECIO]]</f>
        <v>870</v>
      </c>
      <c r="O481" s="2">
        <f>+Tabla32391110[[#This Row],[ENTRADAS]]*Tabla32391110[[#This Row],[PRECIO]]</f>
        <v>0</v>
      </c>
      <c r="P481" s="2">
        <f>+Tabla32391110[[#This Row],[SALIDAS]]*Tabla32391110[[#This Row],[PRECIO]]</f>
        <v>0</v>
      </c>
      <c r="Q481" s="2">
        <f>+Tabla32391110[[#This Row],[BALANCE INICIAL2]]+Tabla32391110[[#This Row],[ENTRADAS3]]-Tabla32391110[[#This Row],[SALIDAS4]]</f>
        <v>870</v>
      </c>
    </row>
    <row r="482" spans="1:17">
      <c r="A482" s="39" t="s">
        <v>59</v>
      </c>
      <c r="B482" s="40" t="s">
        <v>880</v>
      </c>
      <c r="C482" s="52" t="s">
        <v>107</v>
      </c>
      <c r="D482" t="s">
        <v>724</v>
      </c>
      <c r="F482" s="55" t="s">
        <v>1345</v>
      </c>
      <c r="G482" s="55"/>
      <c r="H482" s="9" t="s">
        <v>820</v>
      </c>
      <c r="I482">
        <v>7</v>
      </c>
      <c r="J482">
        <v>0</v>
      </c>
      <c r="K482" s="34">
        <v>0</v>
      </c>
      <c r="L482">
        <f>+Tabla32391110[[#This Row],[BALANCE INICIAL]]+Tabla32391110[[#This Row],[ENTRADAS]]-Tabla32391110[[#This Row],[SALIDAS]]</f>
        <v>7</v>
      </c>
      <c r="M482" s="2">
        <v>1906.78</v>
      </c>
      <c r="N482" s="2">
        <f>+Tabla32391110[[#This Row],[BALANCE INICIAL]]*Tabla32391110[[#This Row],[PRECIO]]</f>
        <v>13347.46</v>
      </c>
      <c r="O482" s="2">
        <f>+Tabla32391110[[#This Row],[ENTRADAS]]*Tabla32391110[[#This Row],[PRECIO]]</f>
        <v>0</v>
      </c>
      <c r="P482" s="2">
        <f>+Tabla32391110[[#This Row],[SALIDAS]]*Tabla32391110[[#This Row],[PRECIO]]</f>
        <v>0</v>
      </c>
      <c r="Q482" s="2">
        <f>+Tabla32391110[[#This Row],[BALANCE INICIAL2]]+Tabla32391110[[#This Row],[ENTRADAS3]]-Tabla32391110[[#This Row],[SALIDAS4]]</f>
        <v>13347.46</v>
      </c>
    </row>
    <row r="483" spans="1:17">
      <c r="A483" s="39" t="s">
        <v>59</v>
      </c>
      <c r="B483" s="40" t="s">
        <v>880</v>
      </c>
      <c r="C483" s="52" t="s">
        <v>107</v>
      </c>
      <c r="D483" t="s">
        <v>725</v>
      </c>
      <c r="F483" s="55" t="s">
        <v>1345</v>
      </c>
      <c r="G483" s="55"/>
      <c r="H483" s="9" t="s">
        <v>820</v>
      </c>
      <c r="I483">
        <v>1</v>
      </c>
      <c r="J483">
        <v>0</v>
      </c>
      <c r="K483" s="34">
        <v>0</v>
      </c>
      <c r="L483">
        <f>+Tabla32391110[[#This Row],[BALANCE INICIAL]]+Tabla32391110[[#This Row],[ENTRADAS]]-Tabla32391110[[#This Row],[SALIDAS]]</f>
        <v>1</v>
      </c>
      <c r="M483" s="2">
        <v>949</v>
      </c>
      <c r="N483" s="2">
        <f>+Tabla32391110[[#This Row],[BALANCE INICIAL]]*Tabla32391110[[#This Row],[PRECIO]]</f>
        <v>949</v>
      </c>
      <c r="O483" s="2">
        <f>+Tabla32391110[[#This Row],[ENTRADAS]]*Tabla32391110[[#This Row],[PRECIO]]</f>
        <v>0</v>
      </c>
      <c r="P483" s="2">
        <f>+Tabla32391110[[#This Row],[SALIDAS]]*Tabla32391110[[#This Row],[PRECIO]]</f>
        <v>0</v>
      </c>
      <c r="Q483" s="2">
        <f>+Tabla32391110[[#This Row],[BALANCE INICIAL2]]+Tabla32391110[[#This Row],[ENTRADAS3]]-Tabla32391110[[#This Row],[SALIDAS4]]</f>
        <v>949</v>
      </c>
    </row>
    <row r="484" spans="1:17">
      <c r="A484" s="39" t="s">
        <v>28</v>
      </c>
      <c r="B484" s="40" t="s">
        <v>884</v>
      </c>
      <c r="C484" s="52" t="s">
        <v>74</v>
      </c>
      <c r="D484" t="s">
        <v>1599</v>
      </c>
      <c r="F484" s="55" t="s">
        <v>1345</v>
      </c>
      <c r="G484" s="55"/>
      <c r="H484" s="9" t="s">
        <v>820</v>
      </c>
      <c r="I484">
        <v>360</v>
      </c>
      <c r="J484">
        <v>0</v>
      </c>
      <c r="K484" s="34">
        <v>0</v>
      </c>
      <c r="L484">
        <f>+Tabla32391110[[#This Row],[BALANCE INICIAL]]+Tabla32391110[[#This Row],[ENTRADAS]]-Tabla32391110[[#This Row],[SALIDAS]]</f>
        <v>360</v>
      </c>
      <c r="M484" s="2">
        <v>26</v>
      </c>
      <c r="N484" s="2">
        <f>+Tabla32391110[[#This Row],[BALANCE INICIAL]]*Tabla32391110[[#This Row],[PRECIO]]</f>
        <v>9360</v>
      </c>
      <c r="O484" s="2">
        <f>+Tabla32391110[[#This Row],[ENTRADAS]]*Tabla32391110[[#This Row],[PRECIO]]</f>
        <v>0</v>
      </c>
      <c r="P484" s="2">
        <f>+Tabla32391110[[#This Row],[SALIDAS]]*Tabla32391110[[#This Row],[PRECIO]]</f>
        <v>0</v>
      </c>
      <c r="Q484" s="2">
        <f>+Tabla32391110[[#This Row],[BALANCE INICIAL2]]+Tabla32391110[[#This Row],[ENTRADAS3]]-Tabla32391110[[#This Row],[SALIDAS4]]</f>
        <v>9360</v>
      </c>
    </row>
    <row r="485" spans="1:17">
      <c r="A485" s="39" t="s">
        <v>1141</v>
      </c>
      <c r="B485" s="40" t="s">
        <v>1142</v>
      </c>
      <c r="C485" s="52" t="s">
        <v>1143</v>
      </c>
      <c r="D485" t="s">
        <v>1232</v>
      </c>
      <c r="F485" s="55" t="s">
        <v>1345</v>
      </c>
      <c r="G485" s="55"/>
      <c r="H485" s="9" t="s">
        <v>820</v>
      </c>
      <c r="I485">
        <v>8</v>
      </c>
      <c r="J485">
        <v>0</v>
      </c>
      <c r="K485" s="34">
        <v>2</v>
      </c>
      <c r="L485">
        <f>+Tabla32391110[[#This Row],[BALANCE INICIAL]]+Tabla32391110[[#This Row],[ENTRADAS]]-Tabla32391110[[#This Row],[SALIDAS]]</f>
        <v>6</v>
      </c>
      <c r="M485" s="2">
        <v>86.78</v>
      </c>
      <c r="N485" s="2">
        <f>+Tabla32391110[[#This Row],[BALANCE INICIAL]]*Tabla32391110[[#This Row],[PRECIO]]</f>
        <v>694.24</v>
      </c>
      <c r="O485" s="2">
        <f>+Tabla32391110[[#This Row],[ENTRADAS]]*Tabla32391110[[#This Row],[PRECIO]]</f>
        <v>0</v>
      </c>
      <c r="P485" s="2">
        <f>+Tabla32391110[[#This Row],[SALIDAS]]*Tabla32391110[[#This Row],[PRECIO]]</f>
        <v>173.56</v>
      </c>
      <c r="Q485" s="2">
        <f>+Tabla32391110[[#This Row],[BALANCE INICIAL2]]+Tabla32391110[[#This Row],[ENTRADAS3]]-Tabla32391110[[#This Row],[SALIDAS4]]</f>
        <v>520.68000000000006</v>
      </c>
    </row>
    <row r="486" spans="1:17">
      <c r="A486" s="39" t="s">
        <v>59</v>
      </c>
      <c r="B486" s="40" t="s">
        <v>880</v>
      </c>
      <c r="C486" s="52" t="s">
        <v>107</v>
      </c>
      <c r="D486" t="s">
        <v>726</v>
      </c>
      <c r="F486" s="55" t="s">
        <v>1345</v>
      </c>
      <c r="G486" s="55"/>
      <c r="H486" s="9" t="s">
        <v>820</v>
      </c>
      <c r="I486">
        <v>3</v>
      </c>
      <c r="J486">
        <v>0</v>
      </c>
      <c r="K486" s="34">
        <v>0</v>
      </c>
      <c r="L486">
        <f>+Tabla32391110[[#This Row],[BALANCE INICIAL]]+Tabla32391110[[#This Row],[ENTRADAS]]-Tabla32391110[[#This Row],[SALIDAS]]</f>
        <v>3</v>
      </c>
      <c r="M486" s="2">
        <v>2000</v>
      </c>
      <c r="N486" s="2">
        <f>+Tabla32391110[[#This Row],[BALANCE INICIAL]]*Tabla32391110[[#This Row],[PRECIO]]</f>
        <v>6000</v>
      </c>
      <c r="O486" s="2">
        <f>+Tabla32391110[[#This Row],[ENTRADAS]]*Tabla32391110[[#This Row],[PRECIO]]</f>
        <v>0</v>
      </c>
      <c r="P486" s="2">
        <f>+Tabla32391110[[#This Row],[SALIDAS]]*Tabla32391110[[#This Row],[PRECIO]]</f>
        <v>0</v>
      </c>
      <c r="Q486" s="2">
        <f>+Tabla32391110[[#This Row],[BALANCE INICIAL2]]+Tabla32391110[[#This Row],[ENTRADAS3]]-Tabla32391110[[#This Row],[SALIDAS4]]</f>
        <v>6000</v>
      </c>
    </row>
    <row r="487" spans="1:17">
      <c r="A487" s="39" t="s">
        <v>59</v>
      </c>
      <c r="B487" s="40" t="s">
        <v>880</v>
      </c>
      <c r="C487" s="52" t="s">
        <v>107</v>
      </c>
      <c r="D487" t="s">
        <v>727</v>
      </c>
      <c r="F487" s="55" t="s">
        <v>1345</v>
      </c>
      <c r="G487" s="55"/>
      <c r="H487" s="9" t="s">
        <v>820</v>
      </c>
      <c r="I487">
        <v>4</v>
      </c>
      <c r="J487">
        <v>0</v>
      </c>
      <c r="K487" s="34">
        <v>0</v>
      </c>
      <c r="L487">
        <f>+Tabla32391110[[#This Row],[BALANCE INICIAL]]+Tabla32391110[[#This Row],[ENTRADAS]]-Tabla32391110[[#This Row],[SALIDAS]]</f>
        <v>4</v>
      </c>
      <c r="M487" s="2">
        <v>275</v>
      </c>
      <c r="N487" s="2">
        <f>+Tabla32391110[[#This Row],[BALANCE INICIAL]]*Tabla32391110[[#This Row],[PRECIO]]</f>
        <v>1100</v>
      </c>
      <c r="O487" s="2">
        <f>+Tabla32391110[[#This Row],[ENTRADAS]]*Tabla32391110[[#This Row],[PRECIO]]</f>
        <v>0</v>
      </c>
      <c r="P487" s="2">
        <f>+Tabla32391110[[#This Row],[SALIDAS]]*Tabla32391110[[#This Row],[PRECIO]]</f>
        <v>0</v>
      </c>
      <c r="Q487" s="2">
        <f>+Tabla32391110[[#This Row],[BALANCE INICIAL2]]+Tabla32391110[[#This Row],[ENTRADAS3]]-Tabla32391110[[#This Row],[SALIDAS4]]</f>
        <v>1100</v>
      </c>
    </row>
    <row r="488" spans="1:17">
      <c r="A488" s="39" t="s">
        <v>59</v>
      </c>
      <c r="B488" s="40" t="s">
        <v>880</v>
      </c>
      <c r="C488" s="52" t="s">
        <v>107</v>
      </c>
      <c r="D488" t="s">
        <v>728</v>
      </c>
      <c r="F488" s="55" t="s">
        <v>1345</v>
      </c>
      <c r="G488" s="55"/>
      <c r="H488" s="9" t="s">
        <v>820</v>
      </c>
      <c r="I488">
        <v>3</v>
      </c>
      <c r="J488">
        <v>0</v>
      </c>
      <c r="K488" s="34">
        <v>0</v>
      </c>
      <c r="L488">
        <f>+Tabla32391110[[#This Row],[BALANCE INICIAL]]+Tabla32391110[[#This Row],[ENTRADAS]]-Tabla32391110[[#This Row],[SALIDAS]]</f>
        <v>3</v>
      </c>
      <c r="M488" s="2">
        <v>850</v>
      </c>
      <c r="N488" s="2">
        <f>+Tabla32391110[[#This Row],[BALANCE INICIAL]]*Tabla32391110[[#This Row],[PRECIO]]</f>
        <v>2550</v>
      </c>
      <c r="O488" s="2">
        <f>+Tabla32391110[[#This Row],[ENTRADAS]]*Tabla32391110[[#This Row],[PRECIO]]</f>
        <v>0</v>
      </c>
      <c r="P488" s="2">
        <f>+Tabla32391110[[#This Row],[SALIDAS]]*Tabla32391110[[#This Row],[PRECIO]]</f>
        <v>0</v>
      </c>
      <c r="Q488" s="2">
        <f>+Tabla32391110[[#This Row],[BALANCE INICIAL2]]+Tabla32391110[[#This Row],[ENTRADAS3]]-Tabla32391110[[#This Row],[SALIDAS4]]</f>
        <v>2550</v>
      </c>
    </row>
    <row r="489" spans="1:17">
      <c r="A489" s="39" t="s">
        <v>59</v>
      </c>
      <c r="B489" s="40" t="s">
        <v>880</v>
      </c>
      <c r="C489" s="52" t="s">
        <v>107</v>
      </c>
      <c r="D489" t="s">
        <v>729</v>
      </c>
      <c r="F489" s="55" t="s">
        <v>1345</v>
      </c>
      <c r="G489" s="55"/>
      <c r="H489" s="9" t="s">
        <v>820</v>
      </c>
      <c r="I489">
        <v>1</v>
      </c>
      <c r="J489">
        <v>0</v>
      </c>
      <c r="K489" s="34">
        <v>0</v>
      </c>
      <c r="L489">
        <f>+Tabla32391110[[#This Row],[BALANCE INICIAL]]+Tabla32391110[[#This Row],[ENTRADAS]]-Tabla32391110[[#This Row],[SALIDAS]]</f>
        <v>1</v>
      </c>
      <c r="M489" s="2">
        <v>700</v>
      </c>
      <c r="N489" s="2">
        <f>+Tabla32391110[[#This Row],[BALANCE INICIAL]]*Tabla32391110[[#This Row],[PRECIO]]</f>
        <v>700</v>
      </c>
      <c r="O489" s="2">
        <f>+Tabla32391110[[#This Row],[ENTRADAS]]*Tabla32391110[[#This Row],[PRECIO]]</f>
        <v>0</v>
      </c>
      <c r="P489" s="2">
        <f>+Tabla32391110[[#This Row],[SALIDAS]]*Tabla32391110[[#This Row],[PRECIO]]</f>
        <v>0</v>
      </c>
      <c r="Q489" s="2">
        <f>+Tabla32391110[[#This Row],[BALANCE INICIAL2]]+Tabla32391110[[#This Row],[ENTRADAS3]]-Tabla32391110[[#This Row],[SALIDAS4]]</f>
        <v>700</v>
      </c>
    </row>
    <row r="490" spans="1:17">
      <c r="A490" s="39" t="s">
        <v>59</v>
      </c>
      <c r="B490" s="40" t="s">
        <v>880</v>
      </c>
      <c r="C490" s="52" t="s">
        <v>107</v>
      </c>
      <c r="D490" t="s">
        <v>730</v>
      </c>
      <c r="F490" s="55" t="s">
        <v>1345</v>
      </c>
      <c r="G490" s="55"/>
      <c r="H490" s="9" t="s">
        <v>820</v>
      </c>
      <c r="I490">
        <v>6</v>
      </c>
      <c r="J490">
        <v>0</v>
      </c>
      <c r="K490" s="34">
        <v>0</v>
      </c>
      <c r="L490">
        <f>+Tabla32391110[[#This Row],[BALANCE INICIAL]]+Tabla32391110[[#This Row],[ENTRADAS]]-Tabla32391110[[#This Row],[SALIDAS]]</f>
        <v>6</v>
      </c>
      <c r="M490" s="2">
        <v>450</v>
      </c>
      <c r="N490" s="2">
        <f>+Tabla32391110[[#This Row],[BALANCE INICIAL]]*Tabla32391110[[#This Row],[PRECIO]]</f>
        <v>2700</v>
      </c>
      <c r="O490" s="2">
        <f>+Tabla32391110[[#This Row],[ENTRADAS]]*Tabla32391110[[#This Row],[PRECIO]]</f>
        <v>0</v>
      </c>
      <c r="P490" s="2">
        <f>+Tabla32391110[[#This Row],[SALIDAS]]*Tabla32391110[[#This Row],[PRECIO]]</f>
        <v>0</v>
      </c>
      <c r="Q490" s="2">
        <f>+Tabla32391110[[#This Row],[BALANCE INICIAL2]]+Tabla32391110[[#This Row],[ENTRADAS3]]-Tabla32391110[[#This Row],[SALIDAS4]]</f>
        <v>2700</v>
      </c>
    </row>
    <row r="491" spans="1:17">
      <c r="A491" s="39" t="s">
        <v>59</v>
      </c>
      <c r="B491" s="40" t="s">
        <v>880</v>
      </c>
      <c r="C491" s="52" t="s">
        <v>107</v>
      </c>
      <c r="D491" t="s">
        <v>731</v>
      </c>
      <c r="F491" s="55" t="s">
        <v>1345</v>
      </c>
      <c r="G491" s="55"/>
      <c r="H491" s="9" t="s">
        <v>820</v>
      </c>
      <c r="I491">
        <v>9</v>
      </c>
      <c r="J491">
        <v>0</v>
      </c>
      <c r="K491" s="34">
        <v>0</v>
      </c>
      <c r="L491">
        <f>+Tabla32391110[[#This Row],[BALANCE INICIAL]]+Tabla32391110[[#This Row],[ENTRADAS]]-Tabla32391110[[#This Row],[SALIDAS]]</f>
        <v>9</v>
      </c>
      <c r="M491" s="2">
        <v>800</v>
      </c>
      <c r="N491" s="2">
        <f>+Tabla32391110[[#This Row],[BALANCE INICIAL]]*Tabla32391110[[#This Row],[PRECIO]]</f>
        <v>7200</v>
      </c>
      <c r="O491" s="2">
        <f>+Tabla32391110[[#This Row],[ENTRADAS]]*Tabla32391110[[#This Row],[PRECIO]]</f>
        <v>0</v>
      </c>
      <c r="P491" s="2">
        <f>+Tabla32391110[[#This Row],[SALIDAS]]*Tabla32391110[[#This Row],[PRECIO]]</f>
        <v>0</v>
      </c>
      <c r="Q491" s="2">
        <f>+Tabla32391110[[#This Row],[BALANCE INICIAL2]]+Tabla32391110[[#This Row],[ENTRADAS3]]-Tabla32391110[[#This Row],[SALIDAS4]]</f>
        <v>7200</v>
      </c>
    </row>
    <row r="492" spans="1:17">
      <c r="A492" s="39" t="s">
        <v>59</v>
      </c>
      <c r="B492" s="40" t="s">
        <v>880</v>
      </c>
      <c r="C492" s="52" t="s">
        <v>107</v>
      </c>
      <c r="D492" t="s">
        <v>732</v>
      </c>
      <c r="F492" s="55" t="s">
        <v>1345</v>
      </c>
      <c r="G492" s="55"/>
      <c r="H492" s="9" t="s">
        <v>834</v>
      </c>
      <c r="I492">
        <v>2</v>
      </c>
      <c r="J492">
        <v>0</v>
      </c>
      <c r="K492" s="34">
        <v>0</v>
      </c>
      <c r="L492">
        <f>+Tabla32391110[[#This Row],[BALANCE INICIAL]]+Tabla32391110[[#This Row],[ENTRADAS]]-Tabla32391110[[#This Row],[SALIDAS]]</f>
        <v>2</v>
      </c>
      <c r="M492" s="2">
        <v>750</v>
      </c>
      <c r="N492" s="2">
        <f>+Tabla32391110[[#This Row],[BALANCE INICIAL]]*Tabla32391110[[#This Row],[PRECIO]]</f>
        <v>1500</v>
      </c>
      <c r="O492" s="2">
        <f>+Tabla32391110[[#This Row],[ENTRADAS]]*Tabla32391110[[#This Row],[PRECIO]]</f>
        <v>0</v>
      </c>
      <c r="P492" s="2">
        <f>+Tabla32391110[[#This Row],[SALIDAS]]*Tabla32391110[[#This Row],[PRECIO]]</f>
        <v>0</v>
      </c>
      <c r="Q492" s="2">
        <f>+Tabla32391110[[#This Row],[BALANCE INICIAL2]]+Tabla32391110[[#This Row],[ENTRADAS3]]-Tabla32391110[[#This Row],[SALIDAS4]]</f>
        <v>1500</v>
      </c>
    </row>
    <row r="493" spans="1:17">
      <c r="A493" s="39" t="s">
        <v>59</v>
      </c>
      <c r="B493" s="40" t="s">
        <v>880</v>
      </c>
      <c r="C493" s="52" t="s">
        <v>107</v>
      </c>
      <c r="D493" t="s">
        <v>733</v>
      </c>
      <c r="F493" s="55" t="s">
        <v>1345</v>
      </c>
      <c r="G493" s="55"/>
      <c r="H493" s="9" t="s">
        <v>820</v>
      </c>
      <c r="I493">
        <v>11</v>
      </c>
      <c r="J493">
        <v>0</v>
      </c>
      <c r="K493" s="34">
        <v>0</v>
      </c>
      <c r="L493">
        <f>+Tabla32391110[[#This Row],[BALANCE INICIAL]]+Tabla32391110[[#This Row],[ENTRADAS]]-Tabla32391110[[#This Row],[SALIDAS]]</f>
        <v>11</v>
      </c>
      <c r="M493" s="2">
        <v>850</v>
      </c>
      <c r="N493" s="2">
        <f>+Tabla32391110[[#This Row],[BALANCE INICIAL]]*Tabla32391110[[#This Row],[PRECIO]]</f>
        <v>9350</v>
      </c>
      <c r="O493" s="2">
        <f>+Tabla32391110[[#This Row],[ENTRADAS]]*Tabla32391110[[#This Row],[PRECIO]]</f>
        <v>0</v>
      </c>
      <c r="P493" s="2">
        <f>+Tabla32391110[[#This Row],[SALIDAS]]*Tabla32391110[[#This Row],[PRECIO]]</f>
        <v>0</v>
      </c>
      <c r="Q493" s="2">
        <f>+Tabla32391110[[#This Row],[BALANCE INICIAL2]]+Tabla32391110[[#This Row],[ENTRADAS3]]-Tabla32391110[[#This Row],[SALIDAS4]]</f>
        <v>9350</v>
      </c>
    </row>
    <row r="494" spans="1:17">
      <c r="A494" s="39" t="s">
        <v>59</v>
      </c>
      <c r="B494" s="40" t="s">
        <v>880</v>
      </c>
      <c r="C494" s="52" t="s">
        <v>107</v>
      </c>
      <c r="D494" t="s">
        <v>734</v>
      </c>
      <c r="F494" s="55" t="s">
        <v>1345</v>
      </c>
      <c r="G494" s="55"/>
      <c r="H494" s="9" t="s">
        <v>820</v>
      </c>
      <c r="I494">
        <v>2</v>
      </c>
      <c r="J494">
        <v>0</v>
      </c>
      <c r="K494" s="34">
        <v>0</v>
      </c>
      <c r="L494">
        <f>+Tabla32391110[[#This Row],[BALANCE INICIAL]]+Tabla32391110[[#This Row],[ENTRADAS]]-Tabla32391110[[#This Row],[SALIDAS]]</f>
        <v>2</v>
      </c>
      <c r="M494" s="2">
        <v>1050</v>
      </c>
      <c r="N494" s="2">
        <f>+Tabla32391110[[#This Row],[BALANCE INICIAL]]*Tabla32391110[[#This Row],[PRECIO]]</f>
        <v>2100</v>
      </c>
      <c r="O494" s="2">
        <f>+Tabla32391110[[#This Row],[ENTRADAS]]*Tabla32391110[[#This Row],[PRECIO]]</f>
        <v>0</v>
      </c>
      <c r="P494" s="2">
        <f>+Tabla32391110[[#This Row],[SALIDAS]]*Tabla32391110[[#This Row],[PRECIO]]</f>
        <v>0</v>
      </c>
      <c r="Q494" s="2">
        <f>+Tabla32391110[[#This Row],[BALANCE INICIAL2]]+Tabla32391110[[#This Row],[ENTRADAS3]]-Tabla32391110[[#This Row],[SALIDAS4]]</f>
        <v>2100</v>
      </c>
    </row>
    <row r="495" spans="1:17">
      <c r="A495" s="39" t="s">
        <v>59</v>
      </c>
      <c r="B495" s="40" t="s">
        <v>880</v>
      </c>
      <c r="C495" s="52" t="s">
        <v>107</v>
      </c>
      <c r="D495" t="s">
        <v>735</v>
      </c>
      <c r="F495" s="55" t="s">
        <v>1345</v>
      </c>
      <c r="G495" s="55"/>
      <c r="H495" s="9" t="s">
        <v>820</v>
      </c>
      <c r="I495">
        <v>1</v>
      </c>
      <c r="J495">
        <v>0</v>
      </c>
      <c r="K495" s="34">
        <v>0</v>
      </c>
      <c r="L495">
        <f>+Tabla32391110[[#This Row],[BALANCE INICIAL]]+Tabla32391110[[#This Row],[ENTRADAS]]-Tabla32391110[[#This Row],[SALIDAS]]</f>
        <v>1</v>
      </c>
      <c r="M495" s="2">
        <v>1250</v>
      </c>
      <c r="N495" s="2">
        <f>+Tabla32391110[[#This Row],[BALANCE INICIAL]]*Tabla32391110[[#This Row],[PRECIO]]</f>
        <v>1250</v>
      </c>
      <c r="O495" s="2">
        <f>+Tabla32391110[[#This Row],[ENTRADAS]]*Tabla32391110[[#This Row],[PRECIO]]</f>
        <v>0</v>
      </c>
      <c r="P495" s="2">
        <f>+Tabla32391110[[#This Row],[SALIDAS]]*Tabla32391110[[#This Row],[PRECIO]]</f>
        <v>0</v>
      </c>
      <c r="Q495" s="2">
        <f>+Tabla32391110[[#This Row],[BALANCE INICIAL2]]+Tabla32391110[[#This Row],[ENTRADAS3]]-Tabla32391110[[#This Row],[SALIDAS4]]</f>
        <v>1250</v>
      </c>
    </row>
    <row r="496" spans="1:17">
      <c r="A496" s="39" t="s">
        <v>59</v>
      </c>
      <c r="B496" s="40" t="s">
        <v>880</v>
      </c>
      <c r="C496" s="52" t="s">
        <v>107</v>
      </c>
      <c r="D496" t="s">
        <v>736</v>
      </c>
      <c r="F496" s="55" t="s">
        <v>1345</v>
      </c>
      <c r="G496" s="55"/>
      <c r="H496" s="9" t="s">
        <v>820</v>
      </c>
      <c r="I496">
        <v>23</v>
      </c>
      <c r="J496">
        <v>0</v>
      </c>
      <c r="K496" s="34">
        <v>0</v>
      </c>
      <c r="L496">
        <f>+Tabla32391110[[#This Row],[BALANCE INICIAL]]+Tabla32391110[[#This Row],[ENTRADAS]]-Tabla32391110[[#This Row],[SALIDAS]]</f>
        <v>23</v>
      </c>
      <c r="M496" s="2">
        <v>950.3</v>
      </c>
      <c r="N496" s="2">
        <f>+Tabla32391110[[#This Row],[BALANCE INICIAL]]*Tabla32391110[[#This Row],[PRECIO]]</f>
        <v>21856.899999999998</v>
      </c>
      <c r="O496" s="2">
        <f>+Tabla32391110[[#This Row],[ENTRADAS]]*Tabla32391110[[#This Row],[PRECIO]]</f>
        <v>0</v>
      </c>
      <c r="P496" s="2">
        <f>+Tabla32391110[[#This Row],[SALIDAS]]*Tabla32391110[[#This Row],[PRECIO]]</f>
        <v>0</v>
      </c>
      <c r="Q496" s="2">
        <f>+Tabla32391110[[#This Row],[BALANCE INICIAL2]]+Tabla32391110[[#This Row],[ENTRADAS3]]-Tabla32391110[[#This Row],[SALIDAS4]]</f>
        <v>21856.899999999998</v>
      </c>
    </row>
    <row r="497" spans="1:17">
      <c r="A497" s="39" t="s">
        <v>59</v>
      </c>
      <c r="B497" s="40" t="s">
        <v>880</v>
      </c>
      <c r="C497" s="52" t="s">
        <v>107</v>
      </c>
      <c r="D497" t="s">
        <v>737</v>
      </c>
      <c r="F497" s="55" t="s">
        <v>1345</v>
      </c>
      <c r="G497" s="55"/>
      <c r="H497" s="9" t="s">
        <v>820</v>
      </c>
      <c r="I497">
        <v>5</v>
      </c>
      <c r="J497">
        <v>0</v>
      </c>
      <c r="K497" s="34">
        <v>0</v>
      </c>
      <c r="L497">
        <f>+Tabla32391110[[#This Row],[BALANCE INICIAL]]+Tabla32391110[[#This Row],[ENTRADAS]]-Tabla32391110[[#This Row],[SALIDAS]]</f>
        <v>5</v>
      </c>
      <c r="M497" s="2">
        <v>650.5</v>
      </c>
      <c r="N497" s="2">
        <f>+Tabla32391110[[#This Row],[BALANCE INICIAL]]*Tabla32391110[[#This Row],[PRECIO]]</f>
        <v>3252.5</v>
      </c>
      <c r="O497" s="2">
        <f>+Tabla32391110[[#This Row],[ENTRADAS]]*Tabla32391110[[#This Row],[PRECIO]]</f>
        <v>0</v>
      </c>
      <c r="P497" s="2">
        <f>+Tabla32391110[[#This Row],[SALIDAS]]*Tabla32391110[[#This Row],[PRECIO]]</f>
        <v>0</v>
      </c>
      <c r="Q497" s="2">
        <f>+Tabla32391110[[#This Row],[BALANCE INICIAL2]]+Tabla32391110[[#This Row],[ENTRADAS3]]-Tabla32391110[[#This Row],[SALIDAS4]]</f>
        <v>3252.5</v>
      </c>
    </row>
    <row r="498" spans="1:17">
      <c r="A498" s="39" t="s">
        <v>59</v>
      </c>
      <c r="B498" s="40" t="s">
        <v>880</v>
      </c>
      <c r="C498" s="52" t="s">
        <v>107</v>
      </c>
      <c r="D498" t="s">
        <v>738</v>
      </c>
      <c r="F498" s="55" t="s">
        <v>1345</v>
      </c>
      <c r="G498" s="55"/>
      <c r="H498" s="9" t="s">
        <v>820</v>
      </c>
      <c r="I498">
        <v>8</v>
      </c>
      <c r="J498">
        <v>0</v>
      </c>
      <c r="K498" s="34">
        <v>0</v>
      </c>
      <c r="L498">
        <f>+Tabla32391110[[#This Row],[BALANCE INICIAL]]+Tabla32391110[[#This Row],[ENTRADAS]]-Tabla32391110[[#This Row],[SALIDAS]]</f>
        <v>8</v>
      </c>
      <c r="M498" s="2">
        <v>1350</v>
      </c>
      <c r="N498" s="2">
        <f>+Tabla32391110[[#This Row],[BALANCE INICIAL]]*Tabla32391110[[#This Row],[PRECIO]]</f>
        <v>10800</v>
      </c>
      <c r="O498" s="2">
        <f>+Tabla32391110[[#This Row],[ENTRADAS]]*Tabla32391110[[#This Row],[PRECIO]]</f>
        <v>0</v>
      </c>
      <c r="P498" s="2">
        <f>+Tabla32391110[[#This Row],[SALIDAS]]*Tabla32391110[[#This Row],[PRECIO]]</f>
        <v>0</v>
      </c>
      <c r="Q498" s="2">
        <f>+Tabla32391110[[#This Row],[BALANCE INICIAL2]]+Tabla32391110[[#This Row],[ENTRADAS3]]-Tabla32391110[[#This Row],[SALIDAS4]]</f>
        <v>10800</v>
      </c>
    </row>
    <row r="499" spans="1:17">
      <c r="A499" s="39" t="s">
        <v>59</v>
      </c>
      <c r="B499" s="40" t="s">
        <v>880</v>
      </c>
      <c r="C499" s="52" t="s">
        <v>107</v>
      </c>
      <c r="D499" t="s">
        <v>739</v>
      </c>
      <c r="F499" s="55" t="s">
        <v>1345</v>
      </c>
      <c r="G499" s="55"/>
      <c r="H499" s="9" t="s">
        <v>820</v>
      </c>
      <c r="I499">
        <v>1</v>
      </c>
      <c r="J499">
        <v>0</v>
      </c>
      <c r="K499" s="34">
        <v>0</v>
      </c>
      <c r="L499">
        <f>+Tabla32391110[[#This Row],[BALANCE INICIAL]]+Tabla32391110[[#This Row],[ENTRADAS]]-Tabla32391110[[#This Row],[SALIDAS]]</f>
        <v>1</v>
      </c>
      <c r="M499" s="2">
        <v>540</v>
      </c>
      <c r="N499" s="2">
        <f>+Tabla32391110[[#This Row],[BALANCE INICIAL]]*Tabla32391110[[#This Row],[PRECIO]]</f>
        <v>540</v>
      </c>
      <c r="O499" s="2">
        <f>+Tabla32391110[[#This Row],[ENTRADAS]]*Tabla32391110[[#This Row],[PRECIO]]</f>
        <v>0</v>
      </c>
      <c r="P499" s="2">
        <f>+Tabla32391110[[#This Row],[SALIDAS]]*Tabla32391110[[#This Row],[PRECIO]]</f>
        <v>0</v>
      </c>
      <c r="Q499" s="2">
        <f>+Tabla32391110[[#This Row],[BALANCE INICIAL2]]+Tabla32391110[[#This Row],[ENTRADAS3]]-Tabla32391110[[#This Row],[SALIDAS4]]</f>
        <v>540</v>
      </c>
    </row>
    <row r="500" spans="1:17">
      <c r="A500" s="39" t="s">
        <v>59</v>
      </c>
      <c r="B500" s="40" t="s">
        <v>880</v>
      </c>
      <c r="C500" s="52" t="s">
        <v>107</v>
      </c>
      <c r="D500" t="s">
        <v>740</v>
      </c>
      <c r="F500" s="55" t="s">
        <v>1345</v>
      </c>
      <c r="G500" s="55"/>
      <c r="H500" s="9" t="s">
        <v>820</v>
      </c>
      <c r="I500">
        <v>4</v>
      </c>
      <c r="J500">
        <v>0</v>
      </c>
      <c r="K500" s="34">
        <v>0</v>
      </c>
      <c r="L500">
        <f>+Tabla32391110[[#This Row],[BALANCE INICIAL]]+Tabla32391110[[#This Row],[ENTRADAS]]-Tabla32391110[[#This Row],[SALIDAS]]</f>
        <v>4</v>
      </c>
      <c r="M500" s="2">
        <v>650</v>
      </c>
      <c r="N500" s="2">
        <f>+Tabla32391110[[#This Row],[BALANCE INICIAL]]*Tabla32391110[[#This Row],[PRECIO]]</f>
        <v>2600</v>
      </c>
      <c r="O500" s="2">
        <f>+Tabla32391110[[#This Row],[ENTRADAS]]*Tabla32391110[[#This Row],[PRECIO]]</f>
        <v>0</v>
      </c>
      <c r="P500" s="2">
        <f>+Tabla32391110[[#This Row],[SALIDAS]]*Tabla32391110[[#This Row],[PRECIO]]</f>
        <v>0</v>
      </c>
      <c r="Q500" s="2">
        <f>+Tabla32391110[[#This Row],[BALANCE INICIAL2]]+Tabla32391110[[#This Row],[ENTRADAS3]]-Tabla32391110[[#This Row],[SALIDAS4]]</f>
        <v>2600</v>
      </c>
    </row>
    <row r="501" spans="1:17">
      <c r="A501" s="39" t="s">
        <v>59</v>
      </c>
      <c r="B501" s="40" t="s">
        <v>880</v>
      </c>
      <c r="C501" s="52" t="s">
        <v>107</v>
      </c>
      <c r="D501" t="s">
        <v>741</v>
      </c>
      <c r="F501" s="55" t="s">
        <v>1345</v>
      </c>
      <c r="G501" s="55"/>
      <c r="H501" s="9" t="s">
        <v>820</v>
      </c>
      <c r="I501">
        <v>1</v>
      </c>
      <c r="J501">
        <v>0</v>
      </c>
      <c r="K501" s="34">
        <v>0</v>
      </c>
      <c r="L501">
        <f>+Tabla32391110[[#This Row],[BALANCE INICIAL]]+Tabla32391110[[#This Row],[ENTRADAS]]-Tabla32391110[[#This Row],[SALIDAS]]</f>
        <v>1</v>
      </c>
      <c r="M501" s="2">
        <v>750</v>
      </c>
      <c r="N501" s="2">
        <f>+Tabla32391110[[#This Row],[BALANCE INICIAL]]*Tabla32391110[[#This Row],[PRECIO]]</f>
        <v>750</v>
      </c>
      <c r="O501" s="2">
        <f>+Tabla32391110[[#This Row],[ENTRADAS]]*Tabla32391110[[#This Row],[PRECIO]]</f>
        <v>0</v>
      </c>
      <c r="P501" s="2">
        <f>+Tabla32391110[[#This Row],[SALIDAS]]*Tabla32391110[[#This Row],[PRECIO]]</f>
        <v>0</v>
      </c>
      <c r="Q501" s="2">
        <f>+Tabla32391110[[#This Row],[BALANCE INICIAL2]]+Tabla32391110[[#This Row],[ENTRADAS3]]-Tabla32391110[[#This Row],[SALIDAS4]]</f>
        <v>750</v>
      </c>
    </row>
    <row r="502" spans="1:17">
      <c r="A502" s="39" t="s">
        <v>59</v>
      </c>
      <c r="B502" s="40" t="s">
        <v>880</v>
      </c>
      <c r="C502" s="52" t="s">
        <v>107</v>
      </c>
      <c r="D502" t="s">
        <v>742</v>
      </c>
      <c r="F502" s="55" t="s">
        <v>1345</v>
      </c>
      <c r="G502" s="55"/>
      <c r="H502" s="9" t="s">
        <v>820</v>
      </c>
      <c r="I502">
        <v>5</v>
      </c>
      <c r="J502">
        <v>0</v>
      </c>
      <c r="K502" s="34">
        <v>0</v>
      </c>
      <c r="L502">
        <f>+Tabla32391110[[#This Row],[BALANCE INICIAL]]+Tabla32391110[[#This Row],[ENTRADAS]]-Tabla32391110[[#This Row],[SALIDAS]]</f>
        <v>5</v>
      </c>
      <c r="M502" s="2">
        <v>600</v>
      </c>
      <c r="N502" s="2">
        <f>+Tabla32391110[[#This Row],[BALANCE INICIAL]]*Tabla32391110[[#This Row],[PRECIO]]</f>
        <v>3000</v>
      </c>
      <c r="O502" s="2">
        <f>+Tabla32391110[[#This Row],[ENTRADAS]]*Tabla32391110[[#This Row],[PRECIO]]</f>
        <v>0</v>
      </c>
      <c r="P502" s="2">
        <f>+Tabla32391110[[#This Row],[SALIDAS]]*Tabla32391110[[#This Row],[PRECIO]]</f>
        <v>0</v>
      </c>
      <c r="Q502" s="2">
        <f>+Tabla32391110[[#This Row],[BALANCE INICIAL2]]+Tabla32391110[[#This Row],[ENTRADAS3]]-Tabla32391110[[#This Row],[SALIDAS4]]</f>
        <v>3000</v>
      </c>
    </row>
    <row r="503" spans="1:17">
      <c r="A503" s="39" t="s">
        <v>59</v>
      </c>
      <c r="B503" s="40" t="s">
        <v>880</v>
      </c>
      <c r="C503" s="52" t="s">
        <v>107</v>
      </c>
      <c r="D503" t="s">
        <v>743</v>
      </c>
      <c r="F503" s="55" t="s">
        <v>1345</v>
      </c>
      <c r="G503" s="55"/>
      <c r="H503" s="9" t="s">
        <v>820</v>
      </c>
      <c r="I503">
        <v>1</v>
      </c>
      <c r="J503">
        <v>0</v>
      </c>
      <c r="K503" s="34">
        <v>0</v>
      </c>
      <c r="L503">
        <f>+Tabla32391110[[#This Row],[BALANCE INICIAL]]+Tabla32391110[[#This Row],[ENTRADAS]]-Tabla32391110[[#This Row],[SALIDAS]]</f>
        <v>1</v>
      </c>
      <c r="M503" s="2">
        <v>450</v>
      </c>
      <c r="N503" s="2">
        <f>+Tabla32391110[[#This Row],[BALANCE INICIAL]]*Tabla32391110[[#This Row],[PRECIO]]</f>
        <v>450</v>
      </c>
      <c r="O503" s="2">
        <f>+Tabla32391110[[#This Row],[ENTRADAS]]*Tabla32391110[[#This Row],[PRECIO]]</f>
        <v>0</v>
      </c>
      <c r="P503" s="2">
        <f>+Tabla32391110[[#This Row],[SALIDAS]]*Tabla32391110[[#This Row],[PRECIO]]</f>
        <v>0</v>
      </c>
      <c r="Q503" s="2">
        <f>+Tabla32391110[[#This Row],[BALANCE INICIAL2]]+Tabla32391110[[#This Row],[ENTRADAS3]]-Tabla32391110[[#This Row],[SALIDAS4]]</f>
        <v>450</v>
      </c>
    </row>
    <row r="504" spans="1:17">
      <c r="A504" s="39" t="s">
        <v>59</v>
      </c>
      <c r="B504" s="40" t="s">
        <v>880</v>
      </c>
      <c r="C504" s="52" t="s">
        <v>107</v>
      </c>
      <c r="D504" t="s">
        <v>744</v>
      </c>
      <c r="F504" s="55" t="s">
        <v>1345</v>
      </c>
      <c r="G504" s="55"/>
      <c r="H504" s="9" t="s">
        <v>820</v>
      </c>
      <c r="I504">
        <v>5</v>
      </c>
      <c r="J504">
        <v>0</v>
      </c>
      <c r="K504" s="34">
        <v>0</v>
      </c>
      <c r="L504">
        <f>+Tabla32391110[[#This Row],[BALANCE INICIAL]]+Tabla32391110[[#This Row],[ENTRADAS]]-Tabla32391110[[#This Row],[SALIDAS]]</f>
        <v>5</v>
      </c>
      <c r="M504" s="2">
        <v>400</v>
      </c>
      <c r="N504" s="2">
        <f>+Tabla32391110[[#This Row],[BALANCE INICIAL]]*Tabla32391110[[#This Row],[PRECIO]]</f>
        <v>2000</v>
      </c>
      <c r="O504" s="2">
        <f>+Tabla32391110[[#This Row],[ENTRADAS]]*Tabla32391110[[#This Row],[PRECIO]]</f>
        <v>0</v>
      </c>
      <c r="P504" s="2">
        <f>+Tabla32391110[[#This Row],[SALIDAS]]*Tabla32391110[[#This Row],[PRECIO]]</f>
        <v>0</v>
      </c>
      <c r="Q504" s="2">
        <f>+Tabla32391110[[#This Row],[BALANCE INICIAL2]]+Tabla32391110[[#This Row],[ENTRADAS3]]-Tabla32391110[[#This Row],[SALIDAS4]]</f>
        <v>2000</v>
      </c>
    </row>
    <row r="505" spans="1:17">
      <c r="A505" s="39" t="s">
        <v>59</v>
      </c>
      <c r="B505" s="40" t="s">
        <v>880</v>
      </c>
      <c r="C505" s="52" t="s">
        <v>107</v>
      </c>
      <c r="D505" t="s">
        <v>745</v>
      </c>
      <c r="F505" s="55" t="s">
        <v>1345</v>
      </c>
      <c r="G505" s="55"/>
      <c r="H505" s="9" t="s">
        <v>820</v>
      </c>
      <c r="I505">
        <v>6</v>
      </c>
      <c r="J505">
        <v>0</v>
      </c>
      <c r="K505" s="34">
        <v>0</v>
      </c>
      <c r="L505">
        <f>+Tabla32391110[[#This Row],[BALANCE INICIAL]]+Tabla32391110[[#This Row],[ENTRADAS]]-Tabla32391110[[#This Row],[SALIDAS]]</f>
        <v>6</v>
      </c>
      <c r="M505" s="2">
        <v>575</v>
      </c>
      <c r="N505" s="2">
        <f>+Tabla32391110[[#This Row],[BALANCE INICIAL]]*Tabla32391110[[#This Row],[PRECIO]]</f>
        <v>3450</v>
      </c>
      <c r="O505" s="2">
        <f>+Tabla32391110[[#This Row],[ENTRADAS]]*Tabla32391110[[#This Row],[PRECIO]]</f>
        <v>0</v>
      </c>
      <c r="P505" s="2">
        <f>+Tabla32391110[[#This Row],[SALIDAS]]*Tabla32391110[[#This Row],[PRECIO]]</f>
        <v>0</v>
      </c>
      <c r="Q505" s="2">
        <f>+Tabla32391110[[#This Row],[BALANCE INICIAL2]]+Tabla32391110[[#This Row],[ENTRADAS3]]-Tabla32391110[[#This Row],[SALIDAS4]]</f>
        <v>3450</v>
      </c>
    </row>
    <row r="506" spans="1:17">
      <c r="A506" s="39" t="s">
        <v>59</v>
      </c>
      <c r="B506" s="40" t="s">
        <v>880</v>
      </c>
      <c r="C506" s="52" t="s">
        <v>107</v>
      </c>
      <c r="D506" t="s">
        <v>746</v>
      </c>
      <c r="F506" s="55" t="s">
        <v>1345</v>
      </c>
      <c r="G506" s="55"/>
      <c r="H506" s="9" t="s">
        <v>820</v>
      </c>
      <c r="I506">
        <v>5</v>
      </c>
      <c r="J506">
        <v>0</v>
      </c>
      <c r="K506" s="34">
        <v>0</v>
      </c>
      <c r="L506">
        <f>+Tabla32391110[[#This Row],[BALANCE INICIAL]]+Tabla32391110[[#This Row],[ENTRADAS]]-Tabla32391110[[#This Row],[SALIDAS]]</f>
        <v>5</v>
      </c>
      <c r="M506" s="2">
        <v>495</v>
      </c>
      <c r="N506" s="2">
        <f>+Tabla32391110[[#This Row],[BALANCE INICIAL]]*Tabla32391110[[#This Row],[PRECIO]]</f>
        <v>2475</v>
      </c>
      <c r="O506" s="2">
        <f>+Tabla32391110[[#This Row],[ENTRADAS]]*Tabla32391110[[#This Row],[PRECIO]]</f>
        <v>0</v>
      </c>
      <c r="P506" s="2">
        <f>+Tabla32391110[[#This Row],[SALIDAS]]*Tabla32391110[[#This Row],[PRECIO]]</f>
        <v>0</v>
      </c>
      <c r="Q506" s="2">
        <f>+Tabla32391110[[#This Row],[BALANCE INICIAL2]]+Tabla32391110[[#This Row],[ENTRADAS3]]-Tabla32391110[[#This Row],[SALIDAS4]]</f>
        <v>2475</v>
      </c>
    </row>
    <row r="507" spans="1:17">
      <c r="A507" s="39" t="s">
        <v>59</v>
      </c>
      <c r="B507" s="40" t="s">
        <v>880</v>
      </c>
      <c r="C507" s="52" t="s">
        <v>107</v>
      </c>
      <c r="D507" t="s">
        <v>747</v>
      </c>
      <c r="F507" s="55" t="s">
        <v>1345</v>
      </c>
      <c r="G507" s="55"/>
      <c r="H507" s="9" t="s">
        <v>820</v>
      </c>
      <c r="I507">
        <v>6</v>
      </c>
      <c r="J507">
        <v>0</v>
      </c>
      <c r="K507" s="34">
        <v>0</v>
      </c>
      <c r="L507">
        <f>+Tabla32391110[[#This Row],[BALANCE INICIAL]]+Tabla32391110[[#This Row],[ENTRADAS]]-Tabla32391110[[#This Row],[SALIDAS]]</f>
        <v>6</v>
      </c>
      <c r="M507" s="2">
        <v>450</v>
      </c>
      <c r="N507" s="2">
        <f>+Tabla32391110[[#This Row],[BALANCE INICIAL]]*Tabla32391110[[#This Row],[PRECIO]]</f>
        <v>2700</v>
      </c>
      <c r="O507" s="2">
        <f>+Tabla32391110[[#This Row],[ENTRADAS]]*Tabla32391110[[#This Row],[PRECIO]]</f>
        <v>0</v>
      </c>
      <c r="P507" s="2">
        <f>+Tabla32391110[[#This Row],[SALIDAS]]*Tabla32391110[[#This Row],[PRECIO]]</f>
        <v>0</v>
      </c>
      <c r="Q507" s="2">
        <f>+Tabla32391110[[#This Row],[BALANCE INICIAL2]]+Tabla32391110[[#This Row],[ENTRADAS3]]-Tabla32391110[[#This Row],[SALIDAS4]]</f>
        <v>2700</v>
      </c>
    </row>
    <row r="508" spans="1:17">
      <c r="A508" s="39" t="s">
        <v>59</v>
      </c>
      <c r="B508" s="40" t="s">
        <v>880</v>
      </c>
      <c r="C508" s="52" t="s">
        <v>107</v>
      </c>
      <c r="D508" t="s">
        <v>748</v>
      </c>
      <c r="F508" s="55" t="s">
        <v>1345</v>
      </c>
      <c r="G508" s="55"/>
      <c r="H508" s="9" t="s">
        <v>820</v>
      </c>
      <c r="I508">
        <v>2</v>
      </c>
      <c r="J508">
        <v>0</v>
      </c>
      <c r="K508" s="34">
        <v>0</v>
      </c>
      <c r="L508">
        <f>+Tabla32391110[[#This Row],[BALANCE INICIAL]]+Tabla32391110[[#This Row],[ENTRADAS]]-Tabla32391110[[#This Row],[SALIDAS]]</f>
        <v>2</v>
      </c>
      <c r="M508" s="2">
        <v>2144</v>
      </c>
      <c r="N508" s="2">
        <f>+Tabla32391110[[#This Row],[BALANCE INICIAL]]*Tabla32391110[[#This Row],[PRECIO]]</f>
        <v>4288</v>
      </c>
      <c r="O508" s="2">
        <f>+Tabla32391110[[#This Row],[ENTRADAS]]*Tabla32391110[[#This Row],[PRECIO]]</f>
        <v>0</v>
      </c>
      <c r="P508" s="2">
        <f>+Tabla32391110[[#This Row],[SALIDAS]]*Tabla32391110[[#This Row],[PRECIO]]</f>
        <v>0</v>
      </c>
      <c r="Q508" s="2">
        <f>+Tabla32391110[[#This Row],[BALANCE INICIAL2]]+Tabla32391110[[#This Row],[ENTRADAS3]]-Tabla32391110[[#This Row],[SALIDAS4]]</f>
        <v>4288</v>
      </c>
    </row>
    <row r="509" spans="1:17">
      <c r="A509" s="39" t="s">
        <v>59</v>
      </c>
      <c r="B509" s="40" t="s">
        <v>880</v>
      </c>
      <c r="C509" s="52" t="s">
        <v>107</v>
      </c>
      <c r="D509" t="s">
        <v>749</v>
      </c>
      <c r="F509" s="55" t="s">
        <v>1345</v>
      </c>
      <c r="G509" s="55"/>
      <c r="H509" s="9" t="s">
        <v>820</v>
      </c>
      <c r="I509">
        <v>21</v>
      </c>
      <c r="J509">
        <v>0</v>
      </c>
      <c r="K509" s="34">
        <v>0</v>
      </c>
      <c r="L509">
        <f>+Tabla32391110[[#This Row],[BALANCE INICIAL]]+Tabla32391110[[#This Row],[ENTRADAS]]-Tabla32391110[[#This Row],[SALIDAS]]</f>
        <v>21</v>
      </c>
      <c r="M509" s="2">
        <v>190</v>
      </c>
      <c r="N509" s="2">
        <f>+Tabla32391110[[#This Row],[BALANCE INICIAL]]*Tabla32391110[[#This Row],[PRECIO]]</f>
        <v>3990</v>
      </c>
      <c r="O509" s="2">
        <f>+Tabla32391110[[#This Row],[ENTRADAS]]*Tabla32391110[[#This Row],[PRECIO]]</f>
        <v>0</v>
      </c>
      <c r="P509" s="2">
        <f>+Tabla32391110[[#This Row],[SALIDAS]]*Tabla32391110[[#This Row],[PRECIO]]</f>
        <v>0</v>
      </c>
      <c r="Q509" s="2">
        <f>+Tabla32391110[[#This Row],[BALANCE INICIAL2]]+Tabla32391110[[#This Row],[ENTRADAS3]]-Tabla32391110[[#This Row],[SALIDAS4]]</f>
        <v>3990</v>
      </c>
    </row>
    <row r="510" spans="1:17">
      <c r="A510" s="39" t="s">
        <v>59</v>
      </c>
      <c r="B510" s="40" t="s">
        <v>880</v>
      </c>
      <c r="C510" s="52" t="s">
        <v>107</v>
      </c>
      <c r="D510" t="s">
        <v>750</v>
      </c>
      <c r="F510" s="55" t="s">
        <v>1345</v>
      </c>
      <c r="G510" s="55"/>
      <c r="H510" s="9" t="s">
        <v>820</v>
      </c>
      <c r="I510">
        <v>3</v>
      </c>
      <c r="J510">
        <v>0</v>
      </c>
      <c r="K510" s="34">
        <v>0</v>
      </c>
      <c r="L510">
        <f>+Tabla32391110[[#This Row],[BALANCE INICIAL]]+Tabla32391110[[#This Row],[ENTRADAS]]-Tabla32391110[[#This Row],[SALIDAS]]</f>
        <v>3</v>
      </c>
      <c r="M510" s="2">
        <v>350</v>
      </c>
      <c r="N510" s="2">
        <f>+Tabla32391110[[#This Row],[BALANCE INICIAL]]*Tabla32391110[[#This Row],[PRECIO]]</f>
        <v>1050</v>
      </c>
      <c r="O510" s="2">
        <f>+Tabla32391110[[#This Row],[ENTRADAS]]*Tabla32391110[[#This Row],[PRECIO]]</f>
        <v>0</v>
      </c>
      <c r="P510" s="2">
        <f>+Tabla32391110[[#This Row],[SALIDAS]]*Tabla32391110[[#This Row],[PRECIO]]</f>
        <v>0</v>
      </c>
      <c r="Q510" s="2">
        <f>+Tabla32391110[[#This Row],[BALANCE INICIAL2]]+Tabla32391110[[#This Row],[ENTRADAS3]]-Tabla32391110[[#This Row],[SALIDAS4]]</f>
        <v>1050</v>
      </c>
    </row>
    <row r="511" spans="1:17">
      <c r="A511" s="39" t="s">
        <v>26</v>
      </c>
      <c r="B511" s="40" t="s">
        <v>887</v>
      </c>
      <c r="C511" s="52" t="s">
        <v>70</v>
      </c>
      <c r="D511" t="s">
        <v>1435</v>
      </c>
      <c r="F511" s="55" t="s">
        <v>1345</v>
      </c>
      <c r="G511" s="55"/>
      <c r="H511" s="9" t="s">
        <v>820</v>
      </c>
      <c r="I511">
        <v>4</v>
      </c>
      <c r="J511">
        <v>0</v>
      </c>
      <c r="K511" s="34">
        <v>0</v>
      </c>
      <c r="L511">
        <f>+Tabla32391110[[#This Row],[BALANCE INICIAL]]+Tabla32391110[[#This Row],[ENTRADAS]]-Tabla32391110[[#This Row],[SALIDAS]]</f>
        <v>4</v>
      </c>
      <c r="M511" s="2">
        <v>1450</v>
      </c>
      <c r="N511" s="2">
        <f>+Tabla32391110[[#This Row],[BALANCE INICIAL]]*Tabla32391110[[#This Row],[PRECIO]]</f>
        <v>5800</v>
      </c>
      <c r="O511" s="2">
        <f>+Tabla32391110[[#This Row],[ENTRADAS]]*Tabla32391110[[#This Row],[PRECIO]]</f>
        <v>0</v>
      </c>
      <c r="P511" s="2">
        <f>+Tabla32391110[[#This Row],[SALIDAS]]*Tabla32391110[[#This Row],[PRECIO]]</f>
        <v>0</v>
      </c>
      <c r="Q511" s="2">
        <f>+Tabla32391110[[#This Row],[BALANCE INICIAL2]]+Tabla32391110[[#This Row],[ENTRADAS3]]-Tabla32391110[[#This Row],[SALIDAS4]]</f>
        <v>5800</v>
      </c>
    </row>
    <row r="512" spans="1:17">
      <c r="A512" s="39" t="s">
        <v>26</v>
      </c>
      <c r="B512" s="40" t="s">
        <v>887</v>
      </c>
      <c r="C512" s="52" t="s">
        <v>70</v>
      </c>
      <c r="D512" t="s">
        <v>1041</v>
      </c>
      <c r="E512" t="s">
        <v>1048</v>
      </c>
      <c r="F512" s="55" t="s">
        <v>1345</v>
      </c>
      <c r="G512" s="55"/>
      <c r="H512" s="9" t="s">
        <v>820</v>
      </c>
      <c r="I512">
        <v>4</v>
      </c>
      <c r="J512">
        <v>0</v>
      </c>
      <c r="K512" s="34">
        <v>0</v>
      </c>
      <c r="L512">
        <f>+Tabla32391110[[#This Row],[BALANCE INICIAL]]+Tabla32391110[[#This Row],[ENTRADAS]]-Tabla32391110[[#This Row],[SALIDAS]]</f>
        <v>4</v>
      </c>
      <c r="M512" s="2">
        <v>1550</v>
      </c>
      <c r="N512" s="2">
        <f>+Tabla32391110[[#This Row],[BALANCE INICIAL]]*Tabla32391110[[#This Row],[PRECIO]]</f>
        <v>6200</v>
      </c>
      <c r="O512" s="2">
        <f>+Tabla32391110[[#This Row],[ENTRADAS]]*Tabla32391110[[#This Row],[PRECIO]]</f>
        <v>0</v>
      </c>
      <c r="P512" s="2">
        <f>+Tabla32391110[[#This Row],[SALIDAS]]*Tabla32391110[[#This Row],[PRECIO]]</f>
        <v>0</v>
      </c>
      <c r="Q512" s="2">
        <f>+Tabla32391110[[#This Row],[BALANCE INICIAL2]]+Tabla32391110[[#This Row],[ENTRADAS3]]-Tabla32391110[[#This Row],[SALIDAS4]]</f>
        <v>6200</v>
      </c>
    </row>
    <row r="513" spans="1:17">
      <c r="A513" s="39" t="s">
        <v>26</v>
      </c>
      <c r="B513" s="40" t="s">
        <v>887</v>
      </c>
      <c r="C513" s="52" t="s">
        <v>70</v>
      </c>
      <c r="D513" t="s">
        <v>1042</v>
      </c>
      <c r="E513" t="s">
        <v>1048</v>
      </c>
      <c r="F513" s="55" t="s">
        <v>1345</v>
      </c>
      <c r="G513" s="55"/>
      <c r="H513" s="9" t="s">
        <v>820</v>
      </c>
      <c r="I513">
        <v>1</v>
      </c>
      <c r="J513">
        <v>0</v>
      </c>
      <c r="K513" s="34">
        <v>0</v>
      </c>
      <c r="L513">
        <f>+Tabla32391110[[#This Row],[BALANCE INICIAL]]+Tabla32391110[[#This Row],[ENTRADAS]]-Tabla32391110[[#This Row],[SALIDAS]]</f>
        <v>1</v>
      </c>
      <c r="M513" s="2">
        <v>1600</v>
      </c>
      <c r="N513" s="2">
        <f>+Tabla32391110[[#This Row],[BALANCE INICIAL]]*Tabla32391110[[#This Row],[PRECIO]]</f>
        <v>1600</v>
      </c>
      <c r="O513" s="2">
        <f>+Tabla32391110[[#This Row],[ENTRADAS]]*Tabla32391110[[#This Row],[PRECIO]]</f>
        <v>0</v>
      </c>
      <c r="P513" s="2">
        <f>+Tabla32391110[[#This Row],[SALIDAS]]*Tabla32391110[[#This Row],[PRECIO]]</f>
        <v>0</v>
      </c>
      <c r="Q513" s="2">
        <f>+Tabla32391110[[#This Row],[BALANCE INICIAL2]]+Tabla32391110[[#This Row],[ENTRADAS3]]-Tabla32391110[[#This Row],[SALIDAS4]]</f>
        <v>1600</v>
      </c>
    </row>
    <row r="514" spans="1:17">
      <c r="A514" s="39" t="s">
        <v>59</v>
      </c>
      <c r="B514" s="40" t="s">
        <v>880</v>
      </c>
      <c r="C514" s="52" t="s">
        <v>107</v>
      </c>
      <c r="D514" t="s">
        <v>751</v>
      </c>
      <c r="F514" s="55" t="s">
        <v>1345</v>
      </c>
      <c r="G514" s="55"/>
      <c r="H514" s="9" t="s">
        <v>820</v>
      </c>
      <c r="I514">
        <v>23</v>
      </c>
      <c r="J514">
        <v>0</v>
      </c>
      <c r="K514" s="34">
        <v>0</v>
      </c>
      <c r="L514">
        <f>+Tabla32391110[[#This Row],[BALANCE INICIAL]]+Tabla32391110[[#This Row],[ENTRADAS]]-Tabla32391110[[#This Row],[SALIDAS]]</f>
        <v>23</v>
      </c>
      <c r="M514" s="2">
        <v>75</v>
      </c>
      <c r="N514" s="2">
        <f>+Tabla32391110[[#This Row],[BALANCE INICIAL]]*Tabla32391110[[#This Row],[PRECIO]]</f>
        <v>1725</v>
      </c>
      <c r="O514" s="2">
        <f>+Tabla32391110[[#This Row],[ENTRADAS]]*Tabla32391110[[#This Row],[PRECIO]]</f>
        <v>0</v>
      </c>
      <c r="P514" s="2">
        <f>+Tabla32391110[[#This Row],[SALIDAS]]*Tabla32391110[[#This Row],[PRECIO]]</f>
        <v>0</v>
      </c>
      <c r="Q514" s="2">
        <f>+Tabla32391110[[#This Row],[BALANCE INICIAL2]]+Tabla32391110[[#This Row],[ENTRADAS3]]-Tabla32391110[[#This Row],[SALIDAS4]]</f>
        <v>1725</v>
      </c>
    </row>
    <row r="515" spans="1:17">
      <c r="A515" s="63" t="s">
        <v>36</v>
      </c>
      <c r="B515" s="40" t="s">
        <v>895</v>
      </c>
      <c r="C515" s="52" t="s">
        <v>82</v>
      </c>
      <c r="D515" t="s">
        <v>1564</v>
      </c>
      <c r="F515" s="55"/>
      <c r="G515" s="55"/>
      <c r="H515" s="9" t="s">
        <v>868</v>
      </c>
      <c r="I515">
        <v>1</v>
      </c>
      <c r="J515">
        <v>0</v>
      </c>
      <c r="K515" s="34">
        <v>1</v>
      </c>
      <c r="L515">
        <f>+Tabla32391110[[#This Row],[BALANCE INICIAL]]+Tabla32391110[[#This Row],[ENTRADAS]]-Tabla32391110[[#This Row],[SALIDAS]]</f>
        <v>0</v>
      </c>
      <c r="M515" s="2">
        <v>325</v>
      </c>
      <c r="N515" s="2">
        <f>+Tabla32391110[[#This Row],[BALANCE INICIAL]]*Tabla32391110[[#This Row],[PRECIO]]</f>
        <v>325</v>
      </c>
      <c r="O515" s="2">
        <f>+Tabla32391110[[#This Row],[ENTRADAS]]*Tabla32391110[[#This Row],[PRECIO]]</f>
        <v>0</v>
      </c>
      <c r="P515" s="2">
        <f>+Tabla32391110[[#This Row],[SALIDAS]]*Tabla32391110[[#This Row],[PRECIO]]</f>
        <v>325</v>
      </c>
      <c r="Q515" s="2">
        <f>+Tabla32391110[[#This Row],[BALANCE INICIAL2]]+Tabla32391110[[#This Row],[ENTRADAS3]]-Tabla32391110[[#This Row],[SALIDAS4]]</f>
        <v>0</v>
      </c>
    </row>
    <row r="516" spans="1:17">
      <c r="A516" s="63" t="s">
        <v>36</v>
      </c>
      <c r="B516" s="40" t="s">
        <v>895</v>
      </c>
      <c r="C516" s="52" t="s">
        <v>82</v>
      </c>
      <c r="D516" t="s">
        <v>1786</v>
      </c>
      <c r="E516" t="s">
        <v>1787</v>
      </c>
      <c r="F516" s="55">
        <v>45566</v>
      </c>
      <c r="G516" s="62" t="s">
        <v>1789</v>
      </c>
      <c r="H516" s="9" t="s">
        <v>868</v>
      </c>
      <c r="I516">
        <v>0</v>
      </c>
      <c r="J516">
        <v>42</v>
      </c>
      <c r="K516" s="34">
        <v>0</v>
      </c>
      <c r="L516">
        <f>+Tabla32391110[[#This Row],[BALANCE INICIAL]]+Tabla32391110[[#This Row],[ENTRADAS]]-Tabla32391110[[#This Row],[SALIDAS]]</f>
        <v>42</v>
      </c>
      <c r="M516" s="2">
        <v>255.6</v>
      </c>
      <c r="N516" s="2">
        <f>+Tabla32391110[[#This Row],[BALANCE INICIAL]]*Tabla32391110[[#This Row],[PRECIO]]</f>
        <v>0</v>
      </c>
      <c r="O516" s="2">
        <f>+Tabla32391110[[#This Row],[ENTRADAS]]*Tabla32391110[[#This Row],[PRECIO]]</f>
        <v>10735.199999999999</v>
      </c>
      <c r="P516" s="2">
        <f>+Tabla32391110[[#This Row],[SALIDAS]]*Tabla32391110[[#This Row],[PRECIO]]</f>
        <v>0</v>
      </c>
      <c r="Q516" s="2">
        <f>+Tabla32391110[[#This Row],[BALANCE INICIAL2]]+Tabla32391110[[#This Row],[ENTRADAS3]]-Tabla32391110[[#This Row],[SALIDAS4]]</f>
        <v>10735.199999999999</v>
      </c>
    </row>
    <row r="517" spans="1:17">
      <c r="A517" s="63" t="s">
        <v>36</v>
      </c>
      <c r="B517" s="40" t="s">
        <v>895</v>
      </c>
      <c r="C517" s="52" t="s">
        <v>82</v>
      </c>
      <c r="D517" t="s">
        <v>1784</v>
      </c>
      <c r="E517" t="s">
        <v>1787</v>
      </c>
      <c r="F517" s="55">
        <v>45566</v>
      </c>
      <c r="G517" s="62" t="s">
        <v>1789</v>
      </c>
      <c r="H517" s="9" t="s">
        <v>868</v>
      </c>
      <c r="I517">
        <v>0</v>
      </c>
      <c r="J517">
        <v>2</v>
      </c>
      <c r="K517" s="34">
        <v>0</v>
      </c>
      <c r="L517">
        <f>+Tabla32391110[[#This Row],[BALANCE INICIAL]]+Tabla32391110[[#This Row],[ENTRADAS]]-Tabla32391110[[#This Row],[SALIDAS]]</f>
        <v>2</v>
      </c>
      <c r="M517" s="2">
        <v>967.11</v>
      </c>
      <c r="N517" s="2">
        <f>+Tabla32391110[[#This Row],[BALANCE INICIAL]]*Tabla32391110[[#This Row],[PRECIO]]</f>
        <v>0</v>
      </c>
      <c r="O517" s="2">
        <f>+Tabla32391110[[#This Row],[ENTRADAS]]*Tabla32391110[[#This Row],[PRECIO]]</f>
        <v>1934.22</v>
      </c>
      <c r="P517" s="2">
        <f>+Tabla32391110[[#This Row],[SALIDAS]]*Tabla32391110[[#This Row],[PRECIO]]</f>
        <v>0</v>
      </c>
      <c r="Q517" s="2">
        <f>+Tabla32391110[[#This Row],[BALANCE INICIAL2]]+Tabla32391110[[#This Row],[ENTRADAS3]]-Tabla32391110[[#This Row],[SALIDAS4]]</f>
        <v>1934.22</v>
      </c>
    </row>
    <row r="518" spans="1:17">
      <c r="A518" s="63" t="s">
        <v>55</v>
      </c>
      <c r="B518" s="40" t="s">
        <v>905</v>
      </c>
      <c r="C518" s="52" t="s">
        <v>103</v>
      </c>
      <c r="D518" t="s">
        <v>1785</v>
      </c>
      <c r="E518" t="s">
        <v>1787</v>
      </c>
      <c r="F518" s="55">
        <v>45566</v>
      </c>
      <c r="G518" s="62" t="s">
        <v>1789</v>
      </c>
      <c r="H518" s="9" t="s">
        <v>866</v>
      </c>
      <c r="I518">
        <v>0</v>
      </c>
      <c r="J518">
        <v>10</v>
      </c>
      <c r="K518" s="34">
        <v>0</v>
      </c>
      <c r="L518">
        <f>+Tabla32391110[[#This Row],[BALANCE INICIAL]]+Tabla32391110[[#This Row],[ENTRADAS]]-Tabla32391110[[#This Row],[SALIDAS]]</f>
        <v>10</v>
      </c>
      <c r="M518" s="2">
        <v>51.89</v>
      </c>
      <c r="N518" s="2">
        <f>+Tabla32391110[[#This Row],[BALANCE INICIAL]]*Tabla32391110[[#This Row],[PRECIO]]</f>
        <v>0</v>
      </c>
      <c r="O518" s="2">
        <f>+Tabla32391110[[#This Row],[ENTRADAS]]*Tabla32391110[[#This Row],[PRECIO]]</f>
        <v>518.9</v>
      </c>
      <c r="P518" s="2">
        <f>+Tabla32391110[[#This Row],[SALIDAS]]*Tabla32391110[[#This Row],[PRECIO]]</f>
        <v>0</v>
      </c>
      <c r="Q518" s="2">
        <f>+Tabla32391110[[#This Row],[BALANCE INICIAL2]]+Tabla32391110[[#This Row],[ENTRADAS3]]-Tabla32391110[[#This Row],[SALIDAS4]]</f>
        <v>518.9</v>
      </c>
    </row>
    <row r="519" spans="1:17">
      <c r="A519" s="9" t="s">
        <v>29</v>
      </c>
      <c r="B519" s="47" t="s">
        <v>878</v>
      </c>
      <c r="C519" s="50" t="s">
        <v>102</v>
      </c>
      <c r="D519" t="s">
        <v>600</v>
      </c>
      <c r="F519" s="55" t="s">
        <v>1345</v>
      </c>
      <c r="G519" s="55"/>
      <c r="H519" s="9" t="s">
        <v>834</v>
      </c>
      <c r="I519">
        <v>2</v>
      </c>
      <c r="J519">
        <v>0</v>
      </c>
      <c r="K519" s="34">
        <v>0</v>
      </c>
      <c r="L519">
        <f>+Tabla32391110[[#This Row],[BALANCE INICIAL]]+Tabla32391110[[#This Row],[ENTRADAS]]-Tabla32391110[[#This Row],[SALIDAS]]</f>
        <v>2</v>
      </c>
      <c r="M519" s="2">
        <v>40.5</v>
      </c>
      <c r="N519" s="2">
        <f>+Tabla32391110[[#This Row],[BALANCE INICIAL]]*Tabla32391110[[#This Row],[PRECIO]]</f>
        <v>81</v>
      </c>
      <c r="O519" s="2">
        <f>+Tabla32391110[[#This Row],[ENTRADAS]]*Tabla32391110[[#This Row],[PRECIO]]</f>
        <v>0</v>
      </c>
      <c r="P519" s="2">
        <f>+Tabla32391110[[#This Row],[SALIDAS]]*Tabla32391110[[#This Row],[PRECIO]]</f>
        <v>0</v>
      </c>
      <c r="Q519" s="2">
        <f>+Tabla32391110[[#This Row],[BALANCE INICIAL2]]+Tabla32391110[[#This Row],[ENTRADAS3]]-Tabla32391110[[#This Row],[SALIDAS4]]</f>
        <v>81</v>
      </c>
    </row>
    <row r="520" spans="1:17">
      <c r="A520" s="63" t="s">
        <v>29</v>
      </c>
      <c r="B520" s="40" t="s">
        <v>878</v>
      </c>
      <c r="C520" s="52" t="s">
        <v>102</v>
      </c>
      <c r="D520" t="s">
        <v>1696</v>
      </c>
      <c r="E520" t="s">
        <v>1659</v>
      </c>
      <c r="F520" s="55">
        <v>45551</v>
      </c>
      <c r="G520" s="62" t="s">
        <v>1719</v>
      </c>
      <c r="H520" s="9"/>
      <c r="I520">
        <v>0</v>
      </c>
      <c r="J520">
        <v>10</v>
      </c>
      <c r="K520" s="34">
        <v>0</v>
      </c>
      <c r="L520">
        <f>+Tabla32391110[[#This Row],[BALANCE INICIAL]]+Tabla32391110[[#This Row],[ENTRADAS]]-Tabla32391110[[#This Row],[SALIDAS]]</f>
        <v>10</v>
      </c>
      <c r="M520" s="2">
        <v>103</v>
      </c>
      <c r="N520" s="2">
        <f>+Tabla32391110[[#This Row],[BALANCE INICIAL]]*Tabla32391110[[#This Row],[PRECIO]]</f>
        <v>0</v>
      </c>
      <c r="O520" s="2">
        <f>+Tabla32391110[[#This Row],[ENTRADAS]]*Tabla32391110[[#This Row],[PRECIO]]</f>
        <v>1030</v>
      </c>
      <c r="P520" s="2">
        <f>+Tabla32391110[[#This Row],[SALIDAS]]*Tabla32391110[[#This Row],[PRECIO]]</f>
        <v>0</v>
      </c>
      <c r="Q520" s="2">
        <f>+Tabla32391110[[#This Row],[BALANCE INICIAL2]]+Tabla32391110[[#This Row],[ENTRADAS3]]-Tabla32391110[[#This Row],[SALIDAS4]]</f>
        <v>1030</v>
      </c>
    </row>
    <row r="521" spans="1:17">
      <c r="A521" s="39" t="s">
        <v>1141</v>
      </c>
      <c r="B521" s="40" t="s">
        <v>1142</v>
      </c>
      <c r="C521" s="52" t="s">
        <v>1143</v>
      </c>
      <c r="D521" t="s">
        <v>1226</v>
      </c>
      <c r="F521" s="55" t="s">
        <v>1345</v>
      </c>
      <c r="G521" s="55"/>
      <c r="H521" s="9" t="s">
        <v>820</v>
      </c>
      <c r="I521">
        <v>12</v>
      </c>
      <c r="J521">
        <v>0</v>
      </c>
      <c r="K521" s="34">
        <v>1</v>
      </c>
      <c r="L521">
        <f>+Tabla32391110[[#This Row],[BALANCE INICIAL]]+Tabla32391110[[#This Row],[ENTRADAS]]-Tabla32391110[[#This Row],[SALIDAS]]</f>
        <v>11</v>
      </c>
      <c r="M521" s="2">
        <v>336.04</v>
      </c>
      <c r="N521" s="2">
        <f>+Tabla32391110[[#This Row],[BALANCE INICIAL]]*Tabla32391110[[#This Row],[PRECIO]]</f>
        <v>4032.4800000000005</v>
      </c>
      <c r="O521" s="2">
        <f>+Tabla32391110[[#This Row],[ENTRADAS]]*Tabla32391110[[#This Row],[PRECIO]]</f>
        <v>0</v>
      </c>
      <c r="P521" s="2">
        <f>+Tabla32391110[[#This Row],[SALIDAS]]*Tabla32391110[[#This Row],[PRECIO]]</f>
        <v>336.04</v>
      </c>
      <c r="Q521" s="2">
        <f>+Tabla32391110[[#This Row],[BALANCE INICIAL2]]+Tabla32391110[[#This Row],[ENTRADAS3]]-Tabla32391110[[#This Row],[SALIDAS4]]</f>
        <v>3696.4400000000005</v>
      </c>
    </row>
    <row r="522" spans="1:17">
      <c r="A522" s="9" t="s">
        <v>26</v>
      </c>
      <c r="B522" s="47" t="s">
        <v>887</v>
      </c>
      <c r="C522" s="50" t="s">
        <v>70</v>
      </c>
      <c r="D522" t="s">
        <v>1738</v>
      </c>
      <c r="F522" s="55"/>
      <c r="G522" s="55"/>
      <c r="H522" s="9" t="s">
        <v>820</v>
      </c>
      <c r="I522">
        <v>1</v>
      </c>
      <c r="K522" s="34">
        <v>0</v>
      </c>
      <c r="L522">
        <f>+Tabla32391110[[#This Row],[BALANCE INICIAL]]+Tabla32391110[[#This Row],[ENTRADAS]]-Tabla32391110[[#This Row],[SALIDAS]]</f>
        <v>1</v>
      </c>
      <c r="M522" s="2">
        <v>6000</v>
      </c>
      <c r="N522" s="2">
        <f>+Tabla32391110[[#This Row],[BALANCE INICIAL]]*Tabla32391110[[#This Row],[PRECIO]]</f>
        <v>6000</v>
      </c>
      <c r="O522" s="2">
        <f>+Tabla32391110[[#This Row],[ENTRADAS]]*Tabla32391110[[#This Row],[PRECIO]]</f>
        <v>0</v>
      </c>
      <c r="P522" s="2">
        <f>+Tabla32391110[[#This Row],[SALIDAS]]*Tabla32391110[[#This Row],[PRECIO]]</f>
        <v>0</v>
      </c>
      <c r="Q522" s="2">
        <f>+Tabla32391110[[#This Row],[BALANCE INICIAL2]]+Tabla32391110[[#This Row],[ENTRADAS3]]-Tabla32391110[[#This Row],[SALIDAS4]]</f>
        <v>6000</v>
      </c>
    </row>
    <row r="523" spans="1:17">
      <c r="A523" s="63" t="s">
        <v>42</v>
      </c>
      <c r="B523" s="56">
        <v>1206010001</v>
      </c>
      <c r="C523" s="52" t="s">
        <v>88</v>
      </c>
      <c r="D523" t="s">
        <v>1743</v>
      </c>
      <c r="E523" t="s">
        <v>1744</v>
      </c>
      <c r="F523" s="55">
        <v>45561</v>
      </c>
      <c r="G523" s="62" t="s">
        <v>1745</v>
      </c>
      <c r="H523" s="9" t="s">
        <v>820</v>
      </c>
      <c r="I523">
        <v>0</v>
      </c>
      <c r="J523">
        <v>6</v>
      </c>
      <c r="K523" s="34">
        <v>0</v>
      </c>
      <c r="L523">
        <f>+Tabla32391110[[#This Row],[BALANCE INICIAL]]+Tabla32391110[[#This Row],[ENTRADAS]]-Tabla32391110[[#This Row],[SALIDAS]]</f>
        <v>6</v>
      </c>
      <c r="M523" s="2">
        <v>4930</v>
      </c>
      <c r="N523" s="2">
        <f>+Tabla32391110[[#This Row],[BALANCE INICIAL]]*Tabla32391110[[#This Row],[PRECIO]]</f>
        <v>0</v>
      </c>
      <c r="O523" s="2">
        <f>+Tabla32391110[[#This Row],[ENTRADAS]]*Tabla32391110[[#This Row],[PRECIO]]</f>
        <v>29580</v>
      </c>
      <c r="P523" s="2">
        <f>+Tabla32391110[[#This Row],[SALIDAS]]*Tabla32391110[[#This Row],[PRECIO]]</f>
        <v>0</v>
      </c>
      <c r="Q523" s="2">
        <f>+Tabla32391110[[#This Row],[BALANCE INICIAL2]]+Tabla32391110[[#This Row],[ENTRADAS3]]-Tabla32391110[[#This Row],[SALIDAS4]]</f>
        <v>29580</v>
      </c>
    </row>
    <row r="524" spans="1:17">
      <c r="A524" s="9" t="s">
        <v>26</v>
      </c>
      <c r="B524" s="47" t="s">
        <v>887</v>
      </c>
      <c r="C524" s="50" t="s">
        <v>70</v>
      </c>
      <c r="D524" t="s">
        <v>1725</v>
      </c>
      <c r="E524" t="s">
        <v>1723</v>
      </c>
      <c r="F524" s="55">
        <v>45553</v>
      </c>
      <c r="G524" s="62" t="s">
        <v>1724</v>
      </c>
      <c r="H524" s="9" t="s">
        <v>820</v>
      </c>
      <c r="I524">
        <v>0</v>
      </c>
      <c r="J524">
        <v>1</v>
      </c>
      <c r="K524" s="34">
        <v>0</v>
      </c>
      <c r="L524">
        <f>+Tabla32391110[[#This Row],[BALANCE INICIAL]]+Tabla32391110[[#This Row],[ENTRADAS]]-Tabla32391110[[#This Row],[SALIDAS]]</f>
        <v>1</v>
      </c>
      <c r="M524" s="2">
        <v>135000</v>
      </c>
      <c r="N524" s="2">
        <f>+Tabla32391110[[#This Row],[BALANCE INICIAL]]*Tabla32391110[[#This Row],[PRECIO]]</f>
        <v>0</v>
      </c>
      <c r="O524" s="2">
        <f>+Tabla32391110[[#This Row],[ENTRADAS]]*Tabla32391110[[#This Row],[PRECIO]]</f>
        <v>135000</v>
      </c>
      <c r="P524" s="2">
        <f>+Tabla32391110[[#This Row],[SALIDAS]]*Tabla32391110[[#This Row],[PRECIO]]</f>
        <v>0</v>
      </c>
      <c r="Q524" s="2">
        <f>+Tabla32391110[[#This Row],[BALANCE INICIAL2]]+Tabla32391110[[#This Row],[ENTRADAS3]]-Tabla32391110[[#This Row],[SALIDAS4]]</f>
        <v>135000</v>
      </c>
    </row>
    <row r="525" spans="1:17">
      <c r="A525" s="63" t="s">
        <v>1381</v>
      </c>
      <c r="B525" s="40" t="s">
        <v>1382</v>
      </c>
      <c r="C525" s="52" t="s">
        <v>1383</v>
      </c>
      <c r="D525" t="s">
        <v>1645</v>
      </c>
      <c r="E525" t="s">
        <v>1648</v>
      </c>
      <c r="F525" s="55">
        <v>45551</v>
      </c>
      <c r="G525" s="62" t="s">
        <v>1649</v>
      </c>
      <c r="H525" s="9" t="s">
        <v>820</v>
      </c>
      <c r="I525">
        <v>0</v>
      </c>
      <c r="J525">
        <v>50</v>
      </c>
      <c r="K525" s="34">
        <v>0</v>
      </c>
      <c r="L525">
        <f>+Tabla32391110[[#This Row],[BALANCE INICIAL]]+Tabla32391110[[#This Row],[ENTRADAS]]-Tabla32391110[[#This Row],[SALIDAS]]</f>
        <v>50</v>
      </c>
      <c r="M525" s="2">
        <v>98.15</v>
      </c>
      <c r="N525" s="2">
        <f>+Tabla32391110[[#This Row],[BALANCE INICIAL]]*Tabla32391110[[#This Row],[PRECIO]]</f>
        <v>0</v>
      </c>
      <c r="O525" s="2">
        <f>+Tabla32391110[[#This Row],[ENTRADAS]]*Tabla32391110[[#This Row],[PRECIO]]</f>
        <v>4907.5</v>
      </c>
      <c r="P525" s="2">
        <f>+Tabla32391110[[#This Row],[SALIDAS]]*Tabla32391110[[#This Row],[PRECIO]]</f>
        <v>0</v>
      </c>
      <c r="Q525" s="2">
        <f>+Tabla32391110[[#This Row],[BALANCE INICIAL2]]+Tabla32391110[[#This Row],[ENTRADAS3]]-Tabla32391110[[#This Row],[SALIDAS4]]</f>
        <v>4907.5</v>
      </c>
    </row>
    <row r="526" spans="1:17">
      <c r="A526" s="39" t="s">
        <v>1145</v>
      </c>
      <c r="B526" s="40" t="s">
        <v>885</v>
      </c>
      <c r="C526" s="52" t="s">
        <v>1146</v>
      </c>
      <c r="D526" t="s">
        <v>1227</v>
      </c>
      <c r="F526" s="55" t="s">
        <v>1345</v>
      </c>
      <c r="G526" s="55"/>
      <c r="H526" s="9" t="s">
        <v>820</v>
      </c>
      <c r="I526">
        <v>0</v>
      </c>
      <c r="J526">
        <v>0</v>
      </c>
      <c r="K526" s="34">
        <v>0</v>
      </c>
      <c r="L526">
        <f>+Tabla32391110[[#This Row],[BALANCE INICIAL]]+Tabla32391110[[#This Row],[ENTRADAS]]-Tabla32391110[[#This Row],[SALIDAS]]</f>
        <v>0</v>
      </c>
      <c r="M526" s="2">
        <v>25000</v>
      </c>
      <c r="N526" s="2">
        <f>+Tabla32391110[[#This Row],[BALANCE INICIAL]]*Tabla32391110[[#This Row],[PRECIO]]</f>
        <v>0</v>
      </c>
      <c r="O526" s="2">
        <f>+Tabla32391110[[#This Row],[ENTRADAS]]*Tabla32391110[[#This Row],[PRECIO]]</f>
        <v>0</v>
      </c>
      <c r="P526" s="2">
        <f>+Tabla32391110[[#This Row],[SALIDAS]]*Tabla32391110[[#This Row],[PRECIO]]</f>
        <v>0</v>
      </c>
      <c r="Q526" s="2">
        <f>+Tabla32391110[[#This Row],[BALANCE INICIAL2]]+Tabla32391110[[#This Row],[ENTRADAS3]]-Tabla32391110[[#This Row],[SALIDAS4]]</f>
        <v>0</v>
      </c>
    </row>
    <row r="527" spans="1:17">
      <c r="A527" s="39" t="s">
        <v>49</v>
      </c>
      <c r="B527" s="40" t="s">
        <v>899</v>
      </c>
      <c r="C527" s="52" t="s">
        <v>1010</v>
      </c>
      <c r="D527" t="s">
        <v>1011</v>
      </c>
      <c r="E527" t="s">
        <v>1012</v>
      </c>
      <c r="F527" s="55" t="s">
        <v>1345</v>
      </c>
      <c r="G527" s="55"/>
      <c r="H527" s="9" t="s">
        <v>820</v>
      </c>
      <c r="I527">
        <v>2</v>
      </c>
      <c r="J527">
        <v>0</v>
      </c>
      <c r="K527" s="34">
        <v>0</v>
      </c>
      <c r="L527">
        <f>+Tabla32391110[[#This Row],[BALANCE INICIAL]]+Tabla32391110[[#This Row],[ENTRADAS]]-Tabla32391110[[#This Row],[SALIDAS]]</f>
        <v>2</v>
      </c>
      <c r="M527" s="2">
        <v>4341</v>
      </c>
      <c r="N527" s="2">
        <f>+Tabla32391110[[#This Row],[BALANCE INICIAL]]*Tabla32391110[[#This Row],[PRECIO]]</f>
        <v>8682</v>
      </c>
      <c r="O527" s="2">
        <f>+Tabla32391110[[#This Row],[ENTRADAS]]*Tabla32391110[[#This Row],[PRECIO]]</f>
        <v>0</v>
      </c>
      <c r="P527" s="2">
        <f>+Tabla32391110[[#This Row],[SALIDAS]]*Tabla32391110[[#This Row],[PRECIO]]</f>
        <v>0</v>
      </c>
      <c r="Q527" s="2">
        <f>+Tabla32391110[[#This Row],[BALANCE INICIAL2]]+Tabla32391110[[#This Row],[ENTRADAS3]]-Tabla32391110[[#This Row],[SALIDAS4]]</f>
        <v>8682</v>
      </c>
    </row>
    <row r="528" spans="1:17">
      <c r="A528" s="39" t="s">
        <v>49</v>
      </c>
      <c r="B528" s="40" t="s">
        <v>899</v>
      </c>
      <c r="C528" s="52" t="s">
        <v>1010</v>
      </c>
      <c r="D528" t="s">
        <v>1228</v>
      </c>
      <c r="F528" s="55" t="s">
        <v>1345</v>
      </c>
      <c r="G528" s="55"/>
      <c r="H528" s="9" t="s">
        <v>820</v>
      </c>
      <c r="I528">
        <v>0</v>
      </c>
      <c r="J528">
        <v>0</v>
      </c>
      <c r="K528" s="34">
        <v>0</v>
      </c>
      <c r="L528">
        <f>+Tabla32391110[[#This Row],[BALANCE INICIAL]]+Tabla32391110[[#This Row],[ENTRADAS]]-Tabla32391110[[#This Row],[SALIDAS]]</f>
        <v>0</v>
      </c>
      <c r="M528" s="2">
        <v>6750</v>
      </c>
      <c r="N528" s="2">
        <f>+Tabla32391110[[#This Row],[BALANCE INICIAL]]*Tabla32391110[[#This Row],[PRECIO]]</f>
        <v>0</v>
      </c>
      <c r="O528" s="2">
        <f>+Tabla32391110[[#This Row],[ENTRADAS]]*Tabla32391110[[#This Row],[PRECIO]]</f>
        <v>0</v>
      </c>
      <c r="P528" s="2">
        <f>+Tabla32391110[[#This Row],[SALIDAS]]*Tabla32391110[[#This Row],[PRECIO]]</f>
        <v>0</v>
      </c>
      <c r="Q528" s="2">
        <f>+Tabla32391110[[#This Row],[BALANCE INICIAL2]]+Tabla32391110[[#This Row],[ENTRADAS3]]-Tabla32391110[[#This Row],[SALIDAS4]]</f>
        <v>0</v>
      </c>
    </row>
    <row r="529" spans="1:17">
      <c r="A529" s="39" t="s">
        <v>49</v>
      </c>
      <c r="B529" s="40" t="s">
        <v>899</v>
      </c>
      <c r="C529" s="52" t="s">
        <v>1010</v>
      </c>
      <c r="D529" t="s">
        <v>1229</v>
      </c>
      <c r="F529" s="55" t="s">
        <v>1345</v>
      </c>
      <c r="G529" s="55"/>
      <c r="H529" s="9" t="s">
        <v>820</v>
      </c>
      <c r="I529">
        <v>6</v>
      </c>
      <c r="J529">
        <v>0</v>
      </c>
      <c r="K529" s="34">
        <v>0</v>
      </c>
      <c r="L529">
        <f>+Tabla32391110[[#This Row],[BALANCE INICIAL]]+Tabla32391110[[#This Row],[ENTRADAS]]-Tabla32391110[[#This Row],[SALIDAS]]</f>
        <v>6</v>
      </c>
      <c r="M529" s="2">
        <v>8430</v>
      </c>
      <c r="N529" s="2">
        <f>+Tabla32391110[[#This Row],[BALANCE INICIAL]]*Tabla32391110[[#This Row],[PRECIO]]</f>
        <v>50580</v>
      </c>
      <c r="O529" s="2">
        <f>+Tabla32391110[[#This Row],[ENTRADAS]]*Tabla32391110[[#This Row],[PRECIO]]</f>
        <v>0</v>
      </c>
      <c r="P529" s="2">
        <f>+Tabla32391110[[#This Row],[SALIDAS]]*Tabla32391110[[#This Row],[PRECIO]]</f>
        <v>0</v>
      </c>
      <c r="Q529" s="2">
        <f>+Tabla32391110[[#This Row],[BALANCE INICIAL2]]+Tabla32391110[[#This Row],[ENTRADAS3]]-Tabla32391110[[#This Row],[SALIDAS4]]</f>
        <v>50580</v>
      </c>
    </row>
    <row r="530" spans="1:17">
      <c r="A530" s="39" t="s">
        <v>49</v>
      </c>
      <c r="B530" s="40" t="s">
        <v>899</v>
      </c>
      <c r="C530" s="52" t="s">
        <v>1010</v>
      </c>
      <c r="D530" t="s">
        <v>1736</v>
      </c>
      <c r="F530" s="55" t="s">
        <v>1345</v>
      </c>
      <c r="G530" s="55"/>
      <c r="H530" s="9" t="s">
        <v>820</v>
      </c>
      <c r="I530">
        <v>2</v>
      </c>
      <c r="J530">
        <v>0</v>
      </c>
      <c r="K530" s="34">
        <v>0</v>
      </c>
      <c r="L530">
        <f>+Tabla32391110[[#This Row],[BALANCE INICIAL]]+Tabla32391110[[#This Row],[ENTRADAS]]-Tabla32391110[[#This Row],[SALIDAS]]</f>
        <v>2</v>
      </c>
      <c r="M530" s="2">
        <v>9157</v>
      </c>
      <c r="N530" s="2">
        <f>+Tabla32391110[[#This Row],[BALANCE INICIAL]]*Tabla32391110[[#This Row],[PRECIO]]</f>
        <v>18314</v>
      </c>
      <c r="O530" s="2">
        <f>+Tabla32391110[[#This Row],[ENTRADAS]]*Tabla32391110[[#This Row],[PRECIO]]</f>
        <v>0</v>
      </c>
      <c r="P530" s="2">
        <f>+Tabla32391110[[#This Row],[SALIDAS]]*Tabla32391110[[#This Row],[PRECIO]]</f>
        <v>0</v>
      </c>
      <c r="Q530" s="2">
        <f>+Tabla32391110[[#This Row],[BALANCE INICIAL2]]+Tabla32391110[[#This Row],[ENTRADAS3]]-Tabla32391110[[#This Row],[SALIDAS4]]</f>
        <v>18314</v>
      </c>
    </row>
    <row r="531" spans="1:17">
      <c r="A531" s="39" t="s">
        <v>41</v>
      </c>
      <c r="B531" s="40" t="s">
        <v>890</v>
      </c>
      <c r="C531" s="52" t="s">
        <v>87</v>
      </c>
      <c r="D531" t="s">
        <v>1729</v>
      </c>
      <c r="F531" s="55" t="s">
        <v>1345</v>
      </c>
      <c r="G531" s="55"/>
      <c r="H531" s="9" t="s">
        <v>820</v>
      </c>
      <c r="I531">
        <v>88</v>
      </c>
      <c r="J531">
        <v>0</v>
      </c>
      <c r="K531" s="34">
        <v>25</v>
      </c>
      <c r="L531">
        <f>+Tabla32391110[[#This Row],[BALANCE INICIAL]]+Tabla32391110[[#This Row],[ENTRADAS]]-Tabla32391110[[#This Row],[SALIDAS]]</f>
        <v>63</v>
      </c>
      <c r="M531" s="2">
        <v>218</v>
      </c>
      <c r="N531" s="2">
        <f>+Tabla32391110[[#This Row],[BALANCE INICIAL]]*Tabla32391110[[#This Row],[PRECIO]]</f>
        <v>19184</v>
      </c>
      <c r="O531" s="2">
        <f>+Tabla32391110[[#This Row],[ENTRADAS]]*Tabla32391110[[#This Row],[PRECIO]]</f>
        <v>0</v>
      </c>
      <c r="P531" s="2">
        <f>+Tabla32391110[[#This Row],[SALIDAS]]*Tabla32391110[[#This Row],[PRECIO]]</f>
        <v>5450</v>
      </c>
      <c r="Q531" s="2">
        <f>+Tabla32391110[[#This Row],[BALANCE INICIAL2]]+Tabla32391110[[#This Row],[ENTRADAS3]]-Tabla32391110[[#This Row],[SALIDAS4]]</f>
        <v>13734</v>
      </c>
    </row>
    <row r="532" spans="1:17" ht="13.5" customHeight="1">
      <c r="A532" s="63" t="s">
        <v>29</v>
      </c>
      <c r="B532" s="40" t="s">
        <v>878</v>
      </c>
      <c r="C532" s="52" t="s">
        <v>102</v>
      </c>
      <c r="D532" t="s">
        <v>1697</v>
      </c>
      <c r="E532" t="s">
        <v>1659</v>
      </c>
      <c r="F532" s="55">
        <v>45551</v>
      </c>
      <c r="G532" s="62" t="s">
        <v>1719</v>
      </c>
      <c r="H532" s="9"/>
      <c r="I532">
        <v>0</v>
      </c>
      <c r="J532">
        <v>1</v>
      </c>
      <c r="K532" s="34">
        <v>0</v>
      </c>
      <c r="L532">
        <f>+Tabla32391110[[#This Row],[BALANCE INICIAL]]+Tabla32391110[[#This Row],[ENTRADAS]]-Tabla32391110[[#This Row],[SALIDAS]]</f>
        <v>1</v>
      </c>
      <c r="M532" s="2">
        <v>375</v>
      </c>
      <c r="N532" s="2">
        <f>+Tabla32391110[[#This Row],[BALANCE INICIAL]]*Tabla32391110[[#This Row],[PRECIO]]</f>
        <v>0</v>
      </c>
      <c r="O532" s="2">
        <f>+Tabla32391110[[#This Row],[ENTRADAS]]*Tabla32391110[[#This Row],[PRECIO]]</f>
        <v>375</v>
      </c>
      <c r="P532" s="2">
        <f>+Tabla32391110[[#This Row],[SALIDAS]]*Tabla32391110[[#This Row],[PRECIO]]</f>
        <v>0</v>
      </c>
      <c r="Q532" s="2">
        <f>+Tabla32391110[[#This Row],[BALANCE INICIAL2]]+Tabla32391110[[#This Row],[ENTRADAS3]]-Tabla32391110[[#This Row],[SALIDAS4]]</f>
        <v>375</v>
      </c>
    </row>
    <row r="533" spans="1:17" ht="15.75" customHeight="1">
      <c r="A533" s="9" t="s">
        <v>29</v>
      </c>
      <c r="B533" s="47" t="s">
        <v>878</v>
      </c>
      <c r="C533" s="50" t="s">
        <v>102</v>
      </c>
      <c r="D533" t="s">
        <v>601</v>
      </c>
      <c r="F533" s="55" t="s">
        <v>1345</v>
      </c>
      <c r="G533" s="55"/>
      <c r="H533" s="9" t="s">
        <v>870</v>
      </c>
      <c r="I533">
        <v>2</v>
      </c>
      <c r="J533">
        <v>0</v>
      </c>
      <c r="K533" s="34">
        <v>0</v>
      </c>
      <c r="L533">
        <f>+Tabla32391110[[#This Row],[BALANCE INICIAL]]+Tabla32391110[[#This Row],[ENTRADAS]]-Tabla32391110[[#This Row],[SALIDAS]]</f>
        <v>2</v>
      </c>
      <c r="M533" s="2">
        <v>780</v>
      </c>
      <c r="N533" s="2">
        <f>+Tabla32391110[[#This Row],[BALANCE INICIAL]]*Tabla32391110[[#This Row],[PRECIO]]</f>
        <v>1560</v>
      </c>
      <c r="O533" s="2">
        <f>+Tabla32391110[[#This Row],[ENTRADAS]]*Tabla32391110[[#This Row],[PRECIO]]</f>
        <v>0</v>
      </c>
      <c r="P533" s="2">
        <f>+Tabla32391110[[#This Row],[SALIDAS]]*Tabla32391110[[#This Row],[PRECIO]]</f>
        <v>0</v>
      </c>
      <c r="Q533" s="2">
        <f>+Tabla32391110[[#This Row],[BALANCE INICIAL2]]+Tabla32391110[[#This Row],[ENTRADAS3]]-Tabla32391110[[#This Row],[SALIDAS4]]</f>
        <v>1560</v>
      </c>
    </row>
    <row r="534" spans="1:17">
      <c r="A534" s="39" t="s">
        <v>59</v>
      </c>
      <c r="B534" s="40" t="s">
        <v>880</v>
      </c>
      <c r="C534" s="52" t="s">
        <v>107</v>
      </c>
      <c r="D534" t="s">
        <v>752</v>
      </c>
      <c r="F534" s="55" t="s">
        <v>1345</v>
      </c>
      <c r="G534" s="55"/>
      <c r="H534" s="9" t="s">
        <v>820</v>
      </c>
      <c r="I534">
        <v>7</v>
      </c>
      <c r="J534">
        <v>0</v>
      </c>
      <c r="K534" s="34">
        <v>0</v>
      </c>
      <c r="L534">
        <f>+Tabla32391110[[#This Row],[BALANCE INICIAL]]+Tabla32391110[[#This Row],[ENTRADAS]]-Tabla32391110[[#This Row],[SALIDAS]]</f>
        <v>7</v>
      </c>
      <c r="M534" s="2">
        <v>1350</v>
      </c>
      <c r="N534" s="2">
        <f>+Tabla32391110[[#This Row],[BALANCE INICIAL]]*Tabla32391110[[#This Row],[PRECIO]]</f>
        <v>9450</v>
      </c>
      <c r="O534" s="2">
        <f>+Tabla32391110[[#This Row],[ENTRADAS]]*Tabla32391110[[#This Row],[PRECIO]]</f>
        <v>0</v>
      </c>
      <c r="P534" s="2">
        <f>+Tabla32391110[[#This Row],[SALIDAS]]*Tabla32391110[[#This Row],[PRECIO]]</f>
        <v>0</v>
      </c>
      <c r="Q534" s="2">
        <f>+Tabla32391110[[#This Row],[BALANCE INICIAL2]]+Tabla32391110[[#This Row],[ENTRADAS3]]-Tabla32391110[[#This Row],[SALIDAS4]]</f>
        <v>9450</v>
      </c>
    </row>
    <row r="535" spans="1:17">
      <c r="A535" s="39" t="s">
        <v>59</v>
      </c>
      <c r="B535" s="40" t="s">
        <v>880</v>
      </c>
      <c r="C535" s="52" t="s">
        <v>107</v>
      </c>
      <c r="D535" t="s">
        <v>753</v>
      </c>
      <c r="F535" s="55" t="s">
        <v>1345</v>
      </c>
      <c r="G535" s="55"/>
      <c r="H535" s="9" t="s">
        <v>820</v>
      </c>
      <c r="I535">
        <v>10</v>
      </c>
      <c r="J535">
        <v>0</v>
      </c>
      <c r="K535" s="34">
        <v>0</v>
      </c>
      <c r="L535">
        <f>+Tabla32391110[[#This Row],[BALANCE INICIAL]]+Tabla32391110[[#This Row],[ENTRADAS]]-Tabla32391110[[#This Row],[SALIDAS]]</f>
        <v>10</v>
      </c>
      <c r="M535" s="2">
        <v>1450</v>
      </c>
      <c r="N535" s="2">
        <f>+Tabla32391110[[#This Row],[BALANCE INICIAL]]*Tabla32391110[[#This Row],[PRECIO]]</f>
        <v>14500</v>
      </c>
      <c r="O535" s="2">
        <f>+Tabla32391110[[#This Row],[ENTRADAS]]*Tabla32391110[[#This Row],[PRECIO]]</f>
        <v>0</v>
      </c>
      <c r="P535" s="2">
        <f>+Tabla32391110[[#This Row],[SALIDAS]]*Tabla32391110[[#This Row],[PRECIO]]</f>
        <v>0</v>
      </c>
      <c r="Q535" s="2">
        <f>+Tabla32391110[[#This Row],[BALANCE INICIAL2]]+Tabla32391110[[#This Row],[ENTRADAS3]]-Tabla32391110[[#This Row],[SALIDAS4]]</f>
        <v>14500</v>
      </c>
    </row>
    <row r="536" spans="1:17" ht="15" customHeight="1">
      <c r="A536" s="63" t="s">
        <v>29</v>
      </c>
      <c r="B536" s="40" t="s">
        <v>878</v>
      </c>
      <c r="C536" s="52" t="s">
        <v>102</v>
      </c>
      <c r="D536" t="s">
        <v>1698</v>
      </c>
      <c r="E536" t="s">
        <v>1659</v>
      </c>
      <c r="F536" s="55">
        <v>45551</v>
      </c>
      <c r="G536" s="62" t="s">
        <v>1719</v>
      </c>
      <c r="H536" s="9"/>
      <c r="I536">
        <v>0</v>
      </c>
      <c r="J536">
        <v>2</v>
      </c>
      <c r="K536" s="34">
        <v>0</v>
      </c>
      <c r="L536">
        <f>+Tabla32391110[[#This Row],[BALANCE INICIAL]]+Tabla32391110[[#This Row],[ENTRADAS]]-Tabla32391110[[#This Row],[SALIDAS]]</f>
        <v>2</v>
      </c>
      <c r="M536" s="2">
        <v>182</v>
      </c>
      <c r="N536" s="2">
        <f>+Tabla32391110[[#This Row],[BALANCE INICIAL]]*Tabla32391110[[#This Row],[PRECIO]]</f>
        <v>0</v>
      </c>
      <c r="O536" s="2">
        <f>+Tabla32391110[[#This Row],[ENTRADAS]]*Tabla32391110[[#This Row],[PRECIO]]</f>
        <v>364</v>
      </c>
      <c r="P536" s="2">
        <f>+Tabla32391110[[#This Row],[SALIDAS]]*Tabla32391110[[#This Row],[PRECIO]]</f>
        <v>0</v>
      </c>
      <c r="Q536" s="2">
        <f>+Tabla32391110[[#This Row],[BALANCE INICIAL2]]+Tabla32391110[[#This Row],[ENTRADAS3]]-Tabla32391110[[#This Row],[SALIDAS4]]</f>
        <v>364</v>
      </c>
    </row>
    <row r="537" spans="1:17" ht="15" customHeight="1">
      <c r="A537" s="39" t="s">
        <v>28</v>
      </c>
      <c r="B537" s="40" t="s">
        <v>884</v>
      </c>
      <c r="C537" s="52" t="s">
        <v>74</v>
      </c>
      <c r="D537" t="s">
        <v>1534</v>
      </c>
      <c r="F537" s="55" t="s">
        <v>1345</v>
      </c>
      <c r="G537" s="55"/>
      <c r="H537" s="9" t="s">
        <v>820</v>
      </c>
      <c r="I537">
        <v>7</v>
      </c>
      <c r="J537">
        <v>0</v>
      </c>
      <c r="K537" s="34">
        <v>1</v>
      </c>
      <c r="L537">
        <f>+Tabla32391110[[#This Row],[BALANCE INICIAL]]+Tabla32391110[[#This Row],[ENTRADAS]]-Tabla32391110[[#This Row],[SALIDAS]]</f>
        <v>6</v>
      </c>
      <c r="M537" s="2">
        <v>466.1</v>
      </c>
      <c r="N537" s="2">
        <f>+Tabla32391110[[#This Row],[BALANCE INICIAL]]*Tabla32391110[[#This Row],[PRECIO]]</f>
        <v>3262.7000000000003</v>
      </c>
      <c r="O537" s="2">
        <f>+Tabla32391110[[#This Row],[ENTRADAS]]*Tabla32391110[[#This Row],[PRECIO]]</f>
        <v>0</v>
      </c>
      <c r="P537" s="2">
        <f>+Tabla32391110[[#This Row],[SALIDAS]]*Tabla32391110[[#This Row],[PRECIO]]</f>
        <v>466.1</v>
      </c>
      <c r="Q537" s="2">
        <f>+Tabla32391110[[#This Row],[BALANCE INICIAL2]]+Tabla32391110[[#This Row],[ENTRADAS3]]-Tabla32391110[[#This Row],[SALIDAS4]]</f>
        <v>2796.6000000000004</v>
      </c>
    </row>
    <row r="538" spans="1:17" ht="15" customHeight="1">
      <c r="A538" s="39" t="s">
        <v>1424</v>
      </c>
      <c r="B538" s="40" t="s">
        <v>1425</v>
      </c>
      <c r="C538" s="52" t="s">
        <v>1426</v>
      </c>
      <c r="D538" t="s">
        <v>1222</v>
      </c>
      <c r="F538" s="55" t="s">
        <v>1345</v>
      </c>
      <c r="G538" s="55"/>
      <c r="H538" s="9" t="s">
        <v>820</v>
      </c>
      <c r="I538">
        <v>3</v>
      </c>
      <c r="J538">
        <v>0</v>
      </c>
      <c r="K538" s="34">
        <v>0</v>
      </c>
      <c r="L538">
        <f>+Tabla32391110[[#This Row],[BALANCE INICIAL]]+Tabla32391110[[#This Row],[ENTRADAS]]-Tabla32391110[[#This Row],[SALIDAS]]</f>
        <v>3</v>
      </c>
      <c r="M538" s="2">
        <v>236</v>
      </c>
      <c r="N538" s="2">
        <f>+Tabla32391110[[#This Row],[BALANCE INICIAL]]*Tabla32391110[[#This Row],[PRECIO]]</f>
        <v>708</v>
      </c>
      <c r="O538" s="2">
        <f>+Tabla32391110[[#This Row],[ENTRADAS]]*Tabla32391110[[#This Row],[PRECIO]]</f>
        <v>0</v>
      </c>
      <c r="P538" s="2">
        <f>+Tabla32391110[[#This Row],[SALIDAS]]*Tabla32391110[[#This Row],[PRECIO]]</f>
        <v>0</v>
      </c>
      <c r="Q538" s="2">
        <f>+Tabla32391110[[#This Row],[BALANCE INICIAL2]]+Tabla32391110[[#This Row],[ENTRADAS3]]-Tabla32391110[[#This Row],[SALIDAS4]]</f>
        <v>708</v>
      </c>
    </row>
    <row r="539" spans="1:17" ht="13.5" customHeight="1">
      <c r="A539" s="39" t="s">
        <v>42</v>
      </c>
      <c r="B539" s="56">
        <v>1206010001</v>
      </c>
      <c r="C539" s="52" t="s">
        <v>88</v>
      </c>
      <c r="D539" t="s">
        <v>1224</v>
      </c>
      <c r="F539" s="55" t="s">
        <v>1345</v>
      </c>
      <c r="G539" s="55"/>
      <c r="H539" s="9" t="s">
        <v>820</v>
      </c>
      <c r="I539">
        <v>4</v>
      </c>
      <c r="J539">
        <v>0</v>
      </c>
      <c r="K539" s="34">
        <v>0</v>
      </c>
      <c r="L539">
        <f>+Tabla32391110[[#This Row],[BALANCE INICIAL]]+Tabla32391110[[#This Row],[ENTRADAS]]-Tabla32391110[[#This Row],[SALIDAS]]</f>
        <v>4</v>
      </c>
      <c r="M539" s="2">
        <v>45</v>
      </c>
      <c r="N539" s="2">
        <f>+Tabla32391110[[#This Row],[BALANCE INICIAL]]*Tabla32391110[[#This Row],[PRECIO]]</f>
        <v>180</v>
      </c>
      <c r="O539" s="2">
        <f>+Tabla32391110[[#This Row],[ENTRADAS]]*Tabla32391110[[#This Row],[PRECIO]]</f>
        <v>0</v>
      </c>
      <c r="P539" s="2">
        <f>+Tabla32391110[[#This Row],[SALIDAS]]*Tabla32391110[[#This Row],[PRECIO]]</f>
        <v>0</v>
      </c>
      <c r="Q539" s="2">
        <f>+Tabla32391110[[#This Row],[BALANCE INICIAL2]]+Tabla32391110[[#This Row],[ENTRADAS3]]-Tabla32391110[[#This Row],[SALIDAS4]]</f>
        <v>180</v>
      </c>
    </row>
    <row r="540" spans="1:17">
      <c r="A540" s="39" t="s">
        <v>42</v>
      </c>
      <c r="B540" s="56">
        <v>1206010001</v>
      </c>
      <c r="C540" s="52" t="s">
        <v>88</v>
      </c>
      <c r="D540" t="s">
        <v>1225</v>
      </c>
      <c r="F540" s="55" t="s">
        <v>1345</v>
      </c>
      <c r="G540" s="55"/>
      <c r="H540" s="9" t="s">
        <v>820</v>
      </c>
      <c r="I540">
        <v>2</v>
      </c>
      <c r="J540">
        <v>0</v>
      </c>
      <c r="K540" s="34">
        <v>0</v>
      </c>
      <c r="L540">
        <f>+Tabla32391110[[#This Row],[BALANCE INICIAL]]+Tabla32391110[[#This Row],[ENTRADAS]]-Tabla32391110[[#This Row],[SALIDAS]]</f>
        <v>2</v>
      </c>
      <c r="M540" s="2">
        <v>45</v>
      </c>
      <c r="N540" s="2">
        <f>+Tabla32391110[[#This Row],[BALANCE INICIAL]]*Tabla32391110[[#This Row],[PRECIO]]</f>
        <v>90</v>
      </c>
      <c r="O540" s="2">
        <f>+Tabla32391110[[#This Row],[ENTRADAS]]*Tabla32391110[[#This Row],[PRECIO]]</f>
        <v>0</v>
      </c>
      <c r="P540" s="2">
        <f>+Tabla32391110[[#This Row],[SALIDAS]]*Tabla32391110[[#This Row],[PRECIO]]</f>
        <v>0</v>
      </c>
      <c r="Q540" s="2">
        <f>+Tabla32391110[[#This Row],[BALANCE INICIAL2]]+Tabla32391110[[#This Row],[ENTRADAS3]]-Tabla32391110[[#This Row],[SALIDAS4]]</f>
        <v>90</v>
      </c>
    </row>
    <row r="541" spans="1:17">
      <c r="A541" s="39" t="s">
        <v>42</v>
      </c>
      <c r="B541" s="56">
        <v>1206010001</v>
      </c>
      <c r="C541" s="52" t="s">
        <v>88</v>
      </c>
      <c r="D541" t="s">
        <v>1223</v>
      </c>
      <c r="F541" s="55" t="s">
        <v>1345</v>
      </c>
      <c r="G541" s="55"/>
      <c r="H541" s="9" t="s">
        <v>820</v>
      </c>
      <c r="I541">
        <v>3</v>
      </c>
      <c r="J541">
        <v>0</v>
      </c>
      <c r="K541" s="34">
        <v>0</v>
      </c>
      <c r="L541">
        <f>+Tabla32391110[[#This Row],[BALANCE INICIAL]]+Tabla32391110[[#This Row],[ENTRADAS]]-Tabla32391110[[#This Row],[SALIDAS]]</f>
        <v>3</v>
      </c>
      <c r="M541" s="2">
        <v>45</v>
      </c>
      <c r="N541" s="2">
        <f>+Tabla32391110[[#This Row],[BALANCE INICIAL]]*Tabla32391110[[#This Row],[PRECIO]]</f>
        <v>135</v>
      </c>
      <c r="O541" s="2">
        <f>+Tabla32391110[[#This Row],[ENTRADAS]]*Tabla32391110[[#This Row],[PRECIO]]</f>
        <v>0</v>
      </c>
      <c r="P541" s="2">
        <f>+Tabla32391110[[#This Row],[SALIDAS]]*Tabla32391110[[#This Row],[PRECIO]]</f>
        <v>0</v>
      </c>
      <c r="Q541" s="2">
        <f>+Tabla32391110[[#This Row],[BALANCE INICIAL2]]+Tabla32391110[[#This Row],[ENTRADAS3]]-Tabla32391110[[#This Row],[SALIDAS4]]</f>
        <v>135</v>
      </c>
    </row>
    <row r="542" spans="1:17">
      <c r="A542" s="39" t="s">
        <v>33</v>
      </c>
      <c r="B542" s="40" t="s">
        <v>879</v>
      </c>
      <c r="C542" s="50" t="s">
        <v>106</v>
      </c>
      <c r="D542" t="s">
        <v>754</v>
      </c>
      <c r="F542" s="55" t="s">
        <v>1345</v>
      </c>
      <c r="G542" s="55"/>
      <c r="H542" s="9" t="s">
        <v>865</v>
      </c>
      <c r="I542">
        <v>5</v>
      </c>
      <c r="J542">
        <v>0</v>
      </c>
      <c r="K542" s="34">
        <v>0</v>
      </c>
      <c r="L542">
        <f>+Tabla32391110[[#This Row],[BALANCE INICIAL]]+Tabla32391110[[#This Row],[ENTRADAS]]-Tabla32391110[[#This Row],[SALIDAS]]</f>
        <v>5</v>
      </c>
      <c r="M542" s="2">
        <v>950</v>
      </c>
      <c r="N542" s="2">
        <f>+Tabla32391110[[#This Row],[BALANCE INICIAL]]*Tabla32391110[[#This Row],[PRECIO]]</f>
        <v>4750</v>
      </c>
      <c r="O542" s="2">
        <f>+Tabla32391110[[#This Row],[ENTRADAS]]*Tabla32391110[[#This Row],[PRECIO]]</f>
        <v>0</v>
      </c>
      <c r="P542" s="2">
        <f>+Tabla32391110[[#This Row],[SALIDAS]]*Tabla32391110[[#This Row],[PRECIO]]</f>
        <v>0</v>
      </c>
      <c r="Q542" s="2">
        <f>+Tabla32391110[[#This Row],[BALANCE INICIAL2]]+Tabla32391110[[#This Row],[ENTRADAS3]]-Tabla32391110[[#This Row],[SALIDAS4]]</f>
        <v>4750</v>
      </c>
    </row>
    <row r="543" spans="1:17">
      <c r="A543" s="39" t="s">
        <v>40</v>
      </c>
      <c r="B543" s="40" t="s">
        <v>900</v>
      </c>
      <c r="C543" s="52" t="s">
        <v>86</v>
      </c>
      <c r="D543" t="s">
        <v>990</v>
      </c>
      <c r="F543" s="55" t="s">
        <v>1345</v>
      </c>
      <c r="G543" s="55"/>
      <c r="H543" s="9" t="s">
        <v>820</v>
      </c>
      <c r="I543">
        <v>45</v>
      </c>
      <c r="J543">
        <v>0</v>
      </c>
      <c r="K543" s="34">
        <v>0</v>
      </c>
      <c r="L543">
        <f>+Tabla32391110[[#This Row],[BALANCE INICIAL]]+Tabla32391110[[#This Row],[ENTRADAS]]-Tabla32391110[[#This Row],[SALIDAS]]</f>
        <v>45</v>
      </c>
      <c r="M543" s="2">
        <v>81.63</v>
      </c>
      <c r="N543" s="2">
        <f>+Tabla32391110[[#This Row],[BALANCE INICIAL]]*Tabla32391110[[#This Row],[PRECIO]]</f>
        <v>3673.35</v>
      </c>
      <c r="O543" s="2">
        <f>+Tabla32391110[[#This Row],[ENTRADAS]]*Tabla32391110[[#This Row],[PRECIO]]</f>
        <v>0</v>
      </c>
      <c r="P543" s="2">
        <f>+Tabla32391110[[#This Row],[SALIDAS]]*Tabla32391110[[#This Row],[PRECIO]]</f>
        <v>0</v>
      </c>
      <c r="Q543" s="2">
        <f>+Tabla32391110[[#This Row],[BALANCE INICIAL2]]+Tabla32391110[[#This Row],[ENTRADAS3]]-Tabla32391110[[#This Row],[SALIDAS4]]</f>
        <v>3673.35</v>
      </c>
    </row>
    <row r="544" spans="1:17">
      <c r="A544" s="39" t="s">
        <v>59</v>
      </c>
      <c r="B544" s="40" t="s">
        <v>880</v>
      </c>
      <c r="C544" s="52" t="s">
        <v>107</v>
      </c>
      <c r="D544" t="s">
        <v>756</v>
      </c>
      <c r="F544" s="55" t="s">
        <v>1345</v>
      </c>
      <c r="G544" s="55"/>
      <c r="H544" s="9" t="s">
        <v>820</v>
      </c>
      <c r="I544">
        <v>4</v>
      </c>
      <c r="J544">
        <v>0</v>
      </c>
      <c r="K544" s="34">
        <v>0</v>
      </c>
      <c r="L544">
        <f>+Tabla32391110[[#This Row],[BALANCE INICIAL]]+Tabla32391110[[#This Row],[ENTRADAS]]-Tabla32391110[[#This Row],[SALIDAS]]</f>
        <v>4</v>
      </c>
      <c r="M544" s="2">
        <v>260</v>
      </c>
      <c r="N544" s="2">
        <f>+Tabla32391110[[#This Row],[BALANCE INICIAL]]*Tabla32391110[[#This Row],[PRECIO]]</f>
        <v>1040</v>
      </c>
      <c r="O544" s="2">
        <f>+Tabla32391110[[#This Row],[ENTRADAS]]*Tabla32391110[[#This Row],[PRECIO]]</f>
        <v>0</v>
      </c>
      <c r="P544" s="2">
        <f>+Tabla32391110[[#This Row],[SALIDAS]]*Tabla32391110[[#This Row],[PRECIO]]</f>
        <v>0</v>
      </c>
      <c r="Q544" s="2">
        <f>+Tabla32391110[[#This Row],[BALANCE INICIAL2]]+Tabla32391110[[#This Row],[ENTRADAS3]]-Tabla32391110[[#This Row],[SALIDAS4]]</f>
        <v>1040</v>
      </c>
    </row>
    <row r="545" spans="1:17">
      <c r="A545" s="39" t="s">
        <v>40</v>
      </c>
      <c r="B545" s="40" t="s">
        <v>900</v>
      </c>
      <c r="C545" s="52" t="s">
        <v>86</v>
      </c>
      <c r="D545" t="s">
        <v>271</v>
      </c>
      <c r="F545" s="55" t="s">
        <v>1345</v>
      </c>
      <c r="G545" s="55"/>
      <c r="H545" s="9" t="s">
        <v>820</v>
      </c>
      <c r="I545">
        <v>3</v>
      </c>
      <c r="J545">
        <v>0</v>
      </c>
      <c r="K545" s="34">
        <v>0</v>
      </c>
      <c r="L545">
        <f>+Tabla32391110[[#This Row],[BALANCE INICIAL]]+Tabla32391110[[#This Row],[ENTRADAS]]-Tabla32391110[[#This Row],[SALIDAS]]</f>
        <v>3</v>
      </c>
      <c r="M545" s="2">
        <v>34.5</v>
      </c>
      <c r="N545" s="2">
        <f>+Tabla32391110[[#This Row],[BALANCE INICIAL]]*Tabla32391110[[#This Row],[PRECIO]]</f>
        <v>103.5</v>
      </c>
      <c r="O545" s="2">
        <f>+Tabla32391110[[#This Row],[ENTRADAS]]*Tabla32391110[[#This Row],[PRECIO]]</f>
        <v>0</v>
      </c>
      <c r="P545" s="2">
        <f>+Tabla32391110[[#This Row],[SALIDAS]]*Tabla32391110[[#This Row],[PRECIO]]</f>
        <v>0</v>
      </c>
      <c r="Q545" s="2">
        <f>+Tabla32391110[[#This Row],[BALANCE INICIAL2]]+Tabla32391110[[#This Row],[ENTRADAS3]]-Tabla32391110[[#This Row],[SALIDAS4]]</f>
        <v>103.5</v>
      </c>
    </row>
    <row r="546" spans="1:17">
      <c r="A546" s="9" t="s">
        <v>41</v>
      </c>
      <c r="B546" s="47" t="s">
        <v>890</v>
      </c>
      <c r="C546" s="50" t="s">
        <v>87</v>
      </c>
      <c r="D546" t="s">
        <v>1604</v>
      </c>
      <c r="E546" t="s">
        <v>1606</v>
      </c>
      <c r="F546" s="55">
        <v>45534</v>
      </c>
      <c r="G546" s="62" t="s">
        <v>1607</v>
      </c>
      <c r="H546" s="9" t="s">
        <v>820</v>
      </c>
      <c r="I546">
        <v>1000</v>
      </c>
      <c r="J546">
        <v>0</v>
      </c>
      <c r="K546" s="34">
        <v>0</v>
      </c>
      <c r="L546">
        <f>+Tabla32391110[[#This Row],[BALANCE INICIAL]]+Tabla32391110[[#This Row],[ENTRADAS]]-Tabla32391110[[#This Row],[SALIDAS]]</f>
        <v>1000</v>
      </c>
      <c r="M546" s="2">
        <v>5.5</v>
      </c>
      <c r="N546" s="2">
        <f>+Tabla32391110[[#This Row],[BALANCE INICIAL]]*Tabla32391110[[#This Row],[PRECIO]]</f>
        <v>5500</v>
      </c>
      <c r="O546" s="2">
        <f>+Tabla32391110[[#This Row],[ENTRADAS]]*Tabla32391110[[#This Row],[PRECIO]]</f>
        <v>0</v>
      </c>
      <c r="P546" s="2">
        <f>+Tabla32391110[[#This Row],[SALIDAS]]*Tabla32391110[[#This Row],[PRECIO]]</f>
        <v>0</v>
      </c>
      <c r="Q546" s="2">
        <f>+Tabla32391110[[#This Row],[BALANCE INICIAL2]]+Tabla32391110[[#This Row],[ENTRADAS3]]-Tabla32391110[[#This Row],[SALIDAS4]]</f>
        <v>5500</v>
      </c>
    </row>
    <row r="547" spans="1:17">
      <c r="A547" s="63" t="s">
        <v>29</v>
      </c>
      <c r="B547" s="40" t="s">
        <v>878</v>
      </c>
      <c r="C547" s="52" t="s">
        <v>102</v>
      </c>
      <c r="D547" t="s">
        <v>602</v>
      </c>
      <c r="E547" t="s">
        <v>1659</v>
      </c>
      <c r="F547" s="55">
        <v>45551</v>
      </c>
      <c r="G547" s="62" t="s">
        <v>1719</v>
      </c>
      <c r="H547" s="9"/>
      <c r="I547">
        <v>0</v>
      </c>
      <c r="J547">
        <v>8</v>
      </c>
      <c r="K547" s="34">
        <v>0</v>
      </c>
      <c r="L547">
        <f>+Tabla32391110[[#This Row],[BALANCE INICIAL]]+Tabla32391110[[#This Row],[ENTRADAS]]-Tabla32391110[[#This Row],[SALIDAS]]</f>
        <v>8</v>
      </c>
      <c r="M547" s="2">
        <v>223</v>
      </c>
      <c r="N547" s="2">
        <f>+Tabla32391110[[#This Row],[BALANCE INICIAL]]*Tabla32391110[[#This Row],[PRECIO]]</f>
        <v>0</v>
      </c>
      <c r="O547" s="2">
        <f>+Tabla32391110[[#This Row],[ENTRADAS]]*Tabla32391110[[#This Row],[PRECIO]]</f>
        <v>1784</v>
      </c>
      <c r="P547" s="2">
        <f>+Tabla32391110[[#This Row],[SALIDAS]]*Tabla32391110[[#This Row],[PRECIO]]</f>
        <v>0</v>
      </c>
      <c r="Q547" s="2">
        <f>+Tabla32391110[[#This Row],[BALANCE INICIAL2]]+Tabla32391110[[#This Row],[ENTRADAS3]]-Tabla32391110[[#This Row],[SALIDAS4]]</f>
        <v>1784</v>
      </c>
    </row>
    <row r="548" spans="1:17">
      <c r="A548" s="39" t="s">
        <v>1130</v>
      </c>
      <c r="B548" s="40" t="s">
        <v>894</v>
      </c>
      <c r="C548" s="52" t="s">
        <v>1131</v>
      </c>
      <c r="D548" t="s">
        <v>145</v>
      </c>
      <c r="F548" s="55" t="s">
        <v>1345</v>
      </c>
      <c r="G548" s="55"/>
      <c r="H548" s="9" t="s">
        <v>820</v>
      </c>
      <c r="I548">
        <v>0</v>
      </c>
      <c r="J548">
        <v>0</v>
      </c>
      <c r="K548" s="34">
        <v>0</v>
      </c>
      <c r="L548">
        <f>+Tabla32391110[[#This Row],[BALANCE INICIAL]]+Tabla32391110[[#This Row],[ENTRADAS]]-Tabla32391110[[#This Row],[SALIDAS]]</f>
        <v>0</v>
      </c>
      <c r="M548" s="2">
        <v>900</v>
      </c>
      <c r="N548" s="2">
        <f>+Tabla32391110[[#This Row],[BALANCE INICIAL]]*Tabla32391110[[#This Row],[PRECIO]]</f>
        <v>0</v>
      </c>
      <c r="O548" s="2">
        <f>+Tabla32391110[[#This Row],[ENTRADAS]]*Tabla32391110[[#This Row],[PRECIO]]</f>
        <v>0</v>
      </c>
      <c r="P548" s="2">
        <f>+Tabla32391110[[#This Row],[SALIDAS]]*Tabla32391110[[#This Row],[PRECIO]]</f>
        <v>0</v>
      </c>
      <c r="Q548" s="2">
        <f>+Tabla32391110[[#This Row],[BALANCE INICIAL2]]+Tabla32391110[[#This Row],[ENTRADAS3]]-Tabla32391110[[#This Row],[SALIDAS4]]</f>
        <v>0</v>
      </c>
    </row>
    <row r="549" spans="1:17">
      <c r="A549" s="39" t="s">
        <v>1130</v>
      </c>
      <c r="B549" s="40" t="s">
        <v>894</v>
      </c>
      <c r="C549" s="52" t="s">
        <v>1131</v>
      </c>
      <c r="D549" t="s">
        <v>151</v>
      </c>
      <c r="F549" s="55" t="s">
        <v>1345</v>
      </c>
      <c r="G549" s="55"/>
      <c r="H549" s="9" t="s">
        <v>820</v>
      </c>
      <c r="I549">
        <v>0</v>
      </c>
      <c r="J549">
        <v>0</v>
      </c>
      <c r="K549" s="34">
        <v>0</v>
      </c>
      <c r="L549">
        <f>+Tabla32391110[[#This Row],[BALANCE INICIAL]]+Tabla32391110[[#This Row],[ENTRADAS]]-Tabla32391110[[#This Row],[SALIDAS]]</f>
        <v>0</v>
      </c>
      <c r="M549" s="2">
        <v>1500</v>
      </c>
      <c r="N549" s="2">
        <f>+Tabla32391110[[#This Row],[BALANCE INICIAL]]*Tabla32391110[[#This Row],[PRECIO]]</f>
        <v>0</v>
      </c>
      <c r="O549" s="2">
        <f>+Tabla32391110[[#This Row],[ENTRADAS]]*Tabla32391110[[#This Row],[PRECIO]]</f>
        <v>0</v>
      </c>
      <c r="P549" s="2">
        <f>+Tabla32391110[[#This Row],[SALIDAS]]*Tabla32391110[[#This Row],[PRECIO]]</f>
        <v>0</v>
      </c>
      <c r="Q549" s="2">
        <f>+Tabla32391110[[#This Row],[BALANCE INICIAL2]]+Tabla32391110[[#This Row],[ENTRADAS3]]-Tabla32391110[[#This Row],[SALIDAS4]]</f>
        <v>0</v>
      </c>
    </row>
    <row r="550" spans="1:17">
      <c r="A550" s="39" t="s">
        <v>1130</v>
      </c>
      <c r="B550" s="40" t="s">
        <v>894</v>
      </c>
      <c r="C550" s="52" t="s">
        <v>1131</v>
      </c>
      <c r="D550" t="s">
        <v>1778</v>
      </c>
      <c r="F550" s="55" t="s">
        <v>1345</v>
      </c>
      <c r="G550" s="55"/>
      <c r="H550" s="9" t="s">
        <v>820</v>
      </c>
      <c r="I550">
        <v>0</v>
      </c>
      <c r="J550">
        <v>0</v>
      </c>
      <c r="K550" s="34">
        <v>0</v>
      </c>
      <c r="L550">
        <f>+Tabla32391110[[#This Row],[BALANCE INICIAL]]+Tabla32391110[[#This Row],[ENTRADAS]]-Tabla32391110[[#This Row],[SALIDAS]]</f>
        <v>0</v>
      </c>
      <c r="M550" s="2">
        <v>1500</v>
      </c>
      <c r="N550" s="2">
        <f>+Tabla32391110[[#This Row],[BALANCE INICIAL]]*Tabla32391110[[#This Row],[PRECIO]]</f>
        <v>0</v>
      </c>
      <c r="O550" s="2">
        <f>+Tabla32391110[[#This Row],[ENTRADAS]]*Tabla32391110[[#This Row],[PRECIO]]</f>
        <v>0</v>
      </c>
      <c r="P550" s="2">
        <f>+Tabla32391110[[#This Row],[SALIDAS]]*Tabla32391110[[#This Row],[PRECIO]]</f>
        <v>0</v>
      </c>
      <c r="Q550" s="2">
        <f>+Tabla32391110[[#This Row],[BALANCE INICIAL2]]+Tabla32391110[[#This Row],[ENTRADAS3]]-Tabla32391110[[#This Row],[SALIDAS4]]</f>
        <v>0</v>
      </c>
    </row>
    <row r="551" spans="1:17" ht="15" customHeight="1">
      <c r="A551" s="39" t="s">
        <v>59</v>
      </c>
      <c r="B551" s="40" t="s">
        <v>880</v>
      </c>
      <c r="C551" s="52" t="s">
        <v>107</v>
      </c>
      <c r="D551" t="s">
        <v>757</v>
      </c>
      <c r="F551" s="55" t="s">
        <v>1345</v>
      </c>
      <c r="G551" s="55"/>
      <c r="H551" s="9" t="s">
        <v>820</v>
      </c>
      <c r="I551">
        <v>1</v>
      </c>
      <c r="J551">
        <v>0</v>
      </c>
      <c r="K551" s="34">
        <v>0</v>
      </c>
      <c r="L551">
        <f>+Tabla32391110[[#This Row],[BALANCE INICIAL]]+Tabla32391110[[#This Row],[ENTRADAS]]-Tabla32391110[[#This Row],[SALIDAS]]</f>
        <v>1</v>
      </c>
      <c r="M551" s="2">
        <v>1980</v>
      </c>
      <c r="N551" s="2">
        <f>+Tabla32391110[[#This Row],[BALANCE INICIAL]]*Tabla32391110[[#This Row],[PRECIO]]</f>
        <v>1980</v>
      </c>
      <c r="O551" s="2">
        <f>+Tabla32391110[[#This Row],[ENTRADAS]]*Tabla32391110[[#This Row],[PRECIO]]</f>
        <v>0</v>
      </c>
      <c r="P551" s="2">
        <f>+Tabla32391110[[#This Row],[SALIDAS]]*Tabla32391110[[#This Row],[PRECIO]]</f>
        <v>0</v>
      </c>
      <c r="Q551" s="2">
        <f>+Tabla32391110[[#This Row],[BALANCE INICIAL2]]+Tabla32391110[[#This Row],[ENTRADAS3]]-Tabla32391110[[#This Row],[SALIDAS4]]</f>
        <v>1980</v>
      </c>
    </row>
    <row r="552" spans="1:17">
      <c r="A552" s="39" t="s">
        <v>41</v>
      </c>
      <c r="B552" s="40" t="s">
        <v>890</v>
      </c>
      <c r="C552" s="52" t="s">
        <v>87</v>
      </c>
      <c r="D552" t="s">
        <v>1083</v>
      </c>
      <c r="F552" s="55" t="s">
        <v>1345</v>
      </c>
      <c r="G552" s="55"/>
      <c r="H552" s="9" t="s">
        <v>1409</v>
      </c>
      <c r="I552">
        <v>711</v>
      </c>
      <c r="J552">
        <v>0</v>
      </c>
      <c r="K552" s="34">
        <v>46</v>
      </c>
      <c r="L552">
        <f>+Tabla32391110[[#This Row],[BALANCE INICIAL]]+Tabla32391110[[#This Row],[ENTRADAS]]-Tabla32391110[[#This Row],[SALIDAS]]</f>
        <v>665</v>
      </c>
      <c r="M552" s="2">
        <v>593</v>
      </c>
      <c r="N552" s="2">
        <f>+Tabla32391110[[#This Row],[BALANCE INICIAL]]*Tabla32391110[[#This Row],[PRECIO]]</f>
        <v>421623</v>
      </c>
      <c r="O552" s="2">
        <f>+Tabla32391110[[#This Row],[ENTRADAS]]*Tabla32391110[[#This Row],[PRECIO]]</f>
        <v>0</v>
      </c>
      <c r="P552" s="2">
        <f>+Tabla32391110[[#This Row],[SALIDAS]]*Tabla32391110[[#This Row],[PRECIO]]</f>
        <v>27278</v>
      </c>
      <c r="Q552" s="2">
        <f>+Tabla32391110[[#This Row],[BALANCE INICIAL2]]+Tabla32391110[[#This Row],[ENTRADAS3]]-Tabla32391110[[#This Row],[SALIDAS4]]</f>
        <v>394345</v>
      </c>
    </row>
    <row r="553" spans="1:17">
      <c r="A553" s="39" t="s">
        <v>41</v>
      </c>
      <c r="B553" s="40" t="s">
        <v>890</v>
      </c>
      <c r="C553" s="52" t="s">
        <v>87</v>
      </c>
      <c r="D553" t="s">
        <v>1004</v>
      </c>
      <c r="F553" s="55" t="s">
        <v>1345</v>
      </c>
      <c r="G553" s="55"/>
      <c r="H553" s="9" t="s">
        <v>1408</v>
      </c>
      <c r="I553">
        <v>183</v>
      </c>
      <c r="J553">
        <v>0</v>
      </c>
      <c r="K553" s="34">
        <v>90</v>
      </c>
      <c r="L553">
        <f>+Tabla32391110[[#This Row],[BALANCE INICIAL]]+Tabla32391110[[#This Row],[ENTRADAS]]-Tabla32391110[[#This Row],[SALIDAS]]</f>
        <v>93</v>
      </c>
      <c r="M553" s="2">
        <v>174.7</v>
      </c>
      <c r="N553" s="2">
        <f>+Tabla32391110[[#This Row],[BALANCE INICIAL]]*Tabla32391110[[#This Row],[PRECIO]]</f>
        <v>31970.1</v>
      </c>
      <c r="O553" s="2">
        <f>+Tabla32391110[[#This Row],[ENTRADAS]]*Tabla32391110[[#This Row],[PRECIO]]</f>
        <v>0</v>
      </c>
      <c r="P553" s="2">
        <f>+Tabla32391110[[#This Row],[SALIDAS]]*Tabla32391110[[#This Row],[PRECIO]]</f>
        <v>15722.999999999998</v>
      </c>
      <c r="Q553" s="2">
        <f>+Tabla32391110[[#This Row],[BALANCE INICIAL2]]+Tabla32391110[[#This Row],[ENTRADAS3]]-Tabla32391110[[#This Row],[SALIDAS4]]</f>
        <v>16247.1</v>
      </c>
    </row>
    <row r="554" spans="1:17">
      <c r="A554" s="39" t="s">
        <v>41</v>
      </c>
      <c r="B554" s="40" t="s">
        <v>890</v>
      </c>
      <c r="C554" s="52" t="s">
        <v>87</v>
      </c>
      <c r="D554" t="s">
        <v>1005</v>
      </c>
      <c r="F554" s="55" t="s">
        <v>1345</v>
      </c>
      <c r="G554" s="55"/>
      <c r="H554" s="9" t="s">
        <v>1408</v>
      </c>
      <c r="I554">
        <v>186</v>
      </c>
      <c r="J554">
        <v>0</v>
      </c>
      <c r="K554" s="34">
        <v>20</v>
      </c>
      <c r="L554">
        <f>+Tabla32391110[[#This Row],[BALANCE INICIAL]]+Tabla32391110[[#This Row],[ENTRADAS]]-Tabla32391110[[#This Row],[SALIDAS]]</f>
        <v>166</v>
      </c>
      <c r="M554" s="2">
        <v>345</v>
      </c>
      <c r="N554" s="2">
        <f>+Tabla32391110[[#This Row],[BALANCE INICIAL]]*Tabla32391110[[#This Row],[PRECIO]]</f>
        <v>64170</v>
      </c>
      <c r="O554" s="2">
        <f>+Tabla32391110[[#This Row],[ENTRADAS]]*Tabla32391110[[#This Row],[PRECIO]]</f>
        <v>0</v>
      </c>
      <c r="P554" s="2">
        <f>+Tabla32391110[[#This Row],[SALIDAS]]*Tabla32391110[[#This Row],[PRECIO]]</f>
        <v>6900</v>
      </c>
      <c r="Q554" s="2">
        <f>+Tabla32391110[[#This Row],[BALANCE INICIAL2]]+Tabla32391110[[#This Row],[ENTRADAS3]]-Tabla32391110[[#This Row],[SALIDAS4]]</f>
        <v>57270</v>
      </c>
    </row>
    <row r="555" spans="1:17">
      <c r="A555" s="39" t="s">
        <v>41</v>
      </c>
      <c r="B555" s="40" t="s">
        <v>890</v>
      </c>
      <c r="C555" s="52" t="s">
        <v>87</v>
      </c>
      <c r="D555" t="s">
        <v>980</v>
      </c>
      <c r="E555" t="s">
        <v>984</v>
      </c>
      <c r="F555" s="55" t="s">
        <v>1345</v>
      </c>
      <c r="G555" s="55"/>
      <c r="H555" s="9" t="s">
        <v>1408</v>
      </c>
      <c r="I555">
        <v>1937</v>
      </c>
      <c r="J555">
        <v>0</v>
      </c>
      <c r="K555" s="34">
        <v>243</v>
      </c>
      <c r="L555">
        <f>+Tabla32391110[[#This Row],[BALANCE INICIAL]]+Tabla32391110[[#This Row],[ENTRADAS]]-Tabla32391110[[#This Row],[SALIDAS]]</f>
        <v>1694</v>
      </c>
      <c r="M555" s="2">
        <v>160</v>
      </c>
      <c r="N555" s="2">
        <f>+Tabla32391110[[#This Row],[BALANCE INICIAL]]*Tabla32391110[[#This Row],[PRECIO]]</f>
        <v>309920</v>
      </c>
      <c r="O555" s="2">
        <f>+Tabla32391110[[#This Row],[ENTRADAS]]*Tabla32391110[[#This Row],[PRECIO]]</f>
        <v>0</v>
      </c>
      <c r="P555" s="2">
        <f>+Tabla32391110[[#This Row],[SALIDAS]]*Tabla32391110[[#This Row],[PRECIO]]</f>
        <v>38880</v>
      </c>
      <c r="Q555" s="2">
        <f>+Tabla32391110[[#This Row],[BALANCE INICIAL2]]+Tabla32391110[[#This Row],[ENTRADAS3]]-Tabla32391110[[#This Row],[SALIDAS4]]</f>
        <v>271040</v>
      </c>
    </row>
    <row r="556" spans="1:17">
      <c r="A556" s="39" t="s">
        <v>41</v>
      </c>
      <c r="B556" s="40" t="s">
        <v>890</v>
      </c>
      <c r="C556" s="52" t="s">
        <v>87</v>
      </c>
      <c r="D556" t="s">
        <v>275</v>
      </c>
      <c r="F556" s="55" t="s">
        <v>1345</v>
      </c>
      <c r="G556" s="55"/>
      <c r="H556" s="9" t="s">
        <v>850</v>
      </c>
      <c r="I556">
        <v>11</v>
      </c>
      <c r="J556">
        <v>0</v>
      </c>
      <c r="K556" s="34">
        <v>0</v>
      </c>
      <c r="L556">
        <f>+Tabla32391110[[#This Row],[BALANCE INICIAL]]+Tabla32391110[[#This Row],[ENTRADAS]]-Tabla32391110[[#This Row],[SALIDAS]]</f>
        <v>11</v>
      </c>
      <c r="M556" s="2">
        <v>125</v>
      </c>
      <c r="N556" s="2">
        <f>+Tabla32391110[[#This Row],[BALANCE INICIAL]]*Tabla32391110[[#This Row],[PRECIO]]</f>
        <v>1375</v>
      </c>
      <c r="O556" s="2">
        <f>+Tabla32391110[[#This Row],[ENTRADAS]]*Tabla32391110[[#This Row],[PRECIO]]</f>
        <v>0</v>
      </c>
      <c r="P556" s="2">
        <f>+Tabla32391110[[#This Row],[SALIDAS]]*Tabla32391110[[#This Row],[PRECIO]]</f>
        <v>0</v>
      </c>
      <c r="Q556" s="2">
        <f>+Tabla32391110[[#This Row],[BALANCE INICIAL2]]+Tabla32391110[[#This Row],[ENTRADAS3]]-Tabla32391110[[#This Row],[SALIDAS4]]</f>
        <v>1375</v>
      </c>
    </row>
    <row r="557" spans="1:17">
      <c r="A557" s="39" t="s">
        <v>41</v>
      </c>
      <c r="B557" s="40" t="s">
        <v>890</v>
      </c>
      <c r="C557" s="52" t="s">
        <v>87</v>
      </c>
      <c r="D557" t="s">
        <v>758</v>
      </c>
      <c r="F557" s="55" t="s">
        <v>1345</v>
      </c>
      <c r="G557" s="55"/>
      <c r="H557" s="9" t="s">
        <v>820</v>
      </c>
      <c r="I557">
        <v>37</v>
      </c>
      <c r="J557">
        <v>0</v>
      </c>
      <c r="K557" s="34">
        <v>0</v>
      </c>
      <c r="L557">
        <f>+Tabla32391110[[#This Row],[BALANCE INICIAL]]+Tabla32391110[[#This Row],[ENTRADAS]]-Tabla32391110[[#This Row],[SALIDAS]]</f>
        <v>37</v>
      </c>
      <c r="M557" s="2">
        <v>250</v>
      </c>
      <c r="N557" s="2">
        <f>+Tabla32391110[[#This Row],[BALANCE INICIAL]]*Tabla32391110[[#This Row],[PRECIO]]</f>
        <v>9250</v>
      </c>
      <c r="O557" s="2">
        <f>+Tabla32391110[[#This Row],[ENTRADAS]]*Tabla32391110[[#This Row],[PRECIO]]</f>
        <v>0</v>
      </c>
      <c r="P557" s="2">
        <f>+Tabla32391110[[#This Row],[SALIDAS]]*Tabla32391110[[#This Row],[PRECIO]]</f>
        <v>0</v>
      </c>
      <c r="Q557" s="2">
        <f>+Tabla32391110[[#This Row],[BALANCE INICIAL2]]+Tabla32391110[[#This Row],[ENTRADAS3]]-Tabla32391110[[#This Row],[SALIDAS4]]</f>
        <v>9250</v>
      </c>
    </row>
    <row r="558" spans="1:17">
      <c r="A558" s="39" t="s">
        <v>41</v>
      </c>
      <c r="B558" s="40" t="s">
        <v>890</v>
      </c>
      <c r="C558" s="52" t="s">
        <v>87</v>
      </c>
      <c r="D558" t="s">
        <v>1790</v>
      </c>
      <c r="F558" s="55" t="s">
        <v>1345</v>
      </c>
      <c r="G558" s="55"/>
      <c r="H558" s="9" t="s">
        <v>820</v>
      </c>
      <c r="I558">
        <v>2</v>
      </c>
      <c r="J558">
        <v>0</v>
      </c>
      <c r="K558" s="34">
        <v>0</v>
      </c>
      <c r="L558">
        <f>+Tabla32391110[[#This Row],[BALANCE INICIAL]]+Tabla32391110[[#This Row],[ENTRADAS]]-Tabla32391110[[#This Row],[SALIDAS]]</f>
        <v>2</v>
      </c>
      <c r="M558" s="2">
        <v>2200</v>
      </c>
      <c r="N558" s="2">
        <f>+Tabla32391110[[#This Row],[BALANCE INICIAL]]*Tabla32391110[[#This Row],[PRECIO]]</f>
        <v>4400</v>
      </c>
      <c r="O558" s="2">
        <f>+Tabla32391110[[#This Row],[ENTRADAS]]*Tabla32391110[[#This Row],[PRECIO]]</f>
        <v>0</v>
      </c>
      <c r="P558" s="2">
        <f>+Tabla32391110[[#This Row],[SALIDAS]]*Tabla32391110[[#This Row],[PRECIO]]</f>
        <v>0</v>
      </c>
      <c r="Q558" s="2">
        <f>+Tabla32391110[[#This Row],[BALANCE INICIAL2]]+Tabla32391110[[#This Row],[ENTRADAS3]]-Tabla32391110[[#This Row],[SALIDAS4]]</f>
        <v>4400</v>
      </c>
    </row>
    <row r="559" spans="1:17">
      <c r="A559" s="39" t="s">
        <v>41</v>
      </c>
      <c r="B559" s="40" t="s">
        <v>890</v>
      </c>
      <c r="C559" s="52" t="s">
        <v>87</v>
      </c>
      <c r="D559" t="s">
        <v>1003</v>
      </c>
      <c r="F559" s="55" t="s">
        <v>1345</v>
      </c>
      <c r="G559" s="55"/>
      <c r="H559" s="9" t="s">
        <v>1409</v>
      </c>
      <c r="I559">
        <v>309</v>
      </c>
      <c r="J559">
        <v>0</v>
      </c>
      <c r="K559" s="34">
        <v>65</v>
      </c>
      <c r="L559">
        <f>+Tabla32391110[[#This Row],[BALANCE INICIAL]]+Tabla32391110[[#This Row],[ENTRADAS]]-Tabla32391110[[#This Row],[SALIDAS]]</f>
        <v>244</v>
      </c>
      <c r="M559" s="2">
        <v>630</v>
      </c>
      <c r="N559" s="2">
        <f>+Tabla32391110[[#This Row],[BALANCE INICIAL]]*Tabla32391110[[#This Row],[PRECIO]]</f>
        <v>194670</v>
      </c>
      <c r="O559" s="2">
        <f>+Tabla32391110[[#This Row],[ENTRADAS]]*Tabla32391110[[#This Row],[PRECIO]]</f>
        <v>0</v>
      </c>
      <c r="P559" s="2">
        <f>+Tabla32391110[[#This Row],[SALIDAS]]*Tabla32391110[[#This Row],[PRECIO]]</f>
        <v>40950</v>
      </c>
      <c r="Q559" s="2">
        <f>+Tabla32391110[[#This Row],[BALANCE INICIAL2]]+Tabla32391110[[#This Row],[ENTRADAS3]]-Tabla32391110[[#This Row],[SALIDAS4]]</f>
        <v>153720</v>
      </c>
    </row>
    <row r="560" spans="1:17">
      <c r="A560" s="9" t="s">
        <v>29</v>
      </c>
      <c r="B560" s="47" t="s">
        <v>878</v>
      </c>
      <c r="C560" s="50" t="s">
        <v>102</v>
      </c>
      <c r="D560" t="s">
        <v>603</v>
      </c>
      <c r="F560" s="55" t="s">
        <v>1345</v>
      </c>
      <c r="G560" s="55"/>
      <c r="H560" s="9" t="s">
        <v>869</v>
      </c>
      <c r="I560">
        <v>1</v>
      </c>
      <c r="J560">
        <v>0</v>
      </c>
      <c r="K560" s="34">
        <v>1</v>
      </c>
      <c r="L560">
        <f>+Tabla32391110[[#This Row],[BALANCE INICIAL]]+Tabla32391110[[#This Row],[ENTRADAS]]-Tabla32391110[[#This Row],[SALIDAS]]</f>
        <v>0</v>
      </c>
      <c r="M560" s="2">
        <v>314</v>
      </c>
      <c r="N560" s="2">
        <f>+Tabla32391110[[#This Row],[BALANCE INICIAL]]*Tabla32391110[[#This Row],[PRECIO]]</f>
        <v>314</v>
      </c>
      <c r="O560" s="2">
        <f>+Tabla32391110[[#This Row],[ENTRADAS]]*Tabla32391110[[#This Row],[PRECIO]]</f>
        <v>0</v>
      </c>
      <c r="P560" s="2">
        <f>+Tabla32391110[[#This Row],[SALIDAS]]*Tabla32391110[[#This Row],[PRECIO]]</f>
        <v>314</v>
      </c>
      <c r="Q560" s="2">
        <f>+Tabla32391110[[#This Row],[BALANCE INICIAL2]]+Tabla32391110[[#This Row],[ENTRADAS3]]-Tabla32391110[[#This Row],[SALIDAS4]]</f>
        <v>0</v>
      </c>
    </row>
    <row r="561" spans="1:17" ht="15" customHeight="1">
      <c r="A561" s="39" t="s">
        <v>27</v>
      </c>
      <c r="B561" s="40" t="s">
        <v>889</v>
      </c>
      <c r="C561" s="52" t="s">
        <v>1139</v>
      </c>
      <c r="D561" t="s">
        <v>1791</v>
      </c>
      <c r="F561" s="55" t="s">
        <v>1345</v>
      </c>
      <c r="G561" s="55"/>
      <c r="H561" s="9" t="s">
        <v>820</v>
      </c>
      <c r="I561">
        <v>10</v>
      </c>
      <c r="J561">
        <v>0</v>
      </c>
      <c r="K561" s="34">
        <v>0</v>
      </c>
      <c r="L561">
        <f>+Tabla32391110[[#This Row],[BALANCE INICIAL]]+Tabla32391110[[#This Row],[ENTRADAS]]-Tabla32391110[[#This Row],[SALIDAS]]</f>
        <v>10</v>
      </c>
      <c r="M561" s="2">
        <v>70</v>
      </c>
      <c r="N561" s="2">
        <f>+Tabla32391110[[#This Row],[BALANCE INICIAL]]*Tabla32391110[[#This Row],[PRECIO]]</f>
        <v>700</v>
      </c>
      <c r="O561" s="2">
        <f>+Tabla32391110[[#This Row],[ENTRADAS]]*Tabla32391110[[#This Row],[PRECIO]]</f>
        <v>0</v>
      </c>
      <c r="P561" s="2">
        <f>+Tabla32391110[[#This Row],[SALIDAS]]*Tabla32391110[[#This Row],[PRECIO]]</f>
        <v>0</v>
      </c>
      <c r="Q561" s="2">
        <f>+Tabla32391110[[#This Row],[BALANCE INICIAL2]]+Tabla32391110[[#This Row],[ENTRADAS3]]-Tabla32391110[[#This Row],[SALIDAS4]]</f>
        <v>700</v>
      </c>
    </row>
    <row r="562" spans="1:17" ht="15" customHeight="1">
      <c r="A562" s="13" t="s">
        <v>1488</v>
      </c>
      <c r="B562" s="17" t="s">
        <v>1489</v>
      </c>
      <c r="C562" s="49" t="s">
        <v>1490</v>
      </c>
      <c r="D562" t="s">
        <v>1491</v>
      </c>
      <c r="E562" t="s">
        <v>1486</v>
      </c>
      <c r="F562" s="55">
        <v>45506</v>
      </c>
      <c r="G562" s="62" t="s">
        <v>1492</v>
      </c>
      <c r="H562" s="9" t="s">
        <v>820</v>
      </c>
      <c r="I562">
        <v>25</v>
      </c>
      <c r="J562">
        <v>0</v>
      </c>
      <c r="K562" s="34">
        <v>25</v>
      </c>
      <c r="L562">
        <f>+Tabla32391110[[#This Row],[BALANCE INICIAL]]+Tabla32391110[[#This Row],[ENTRADAS]]-Tabla32391110[[#This Row],[SALIDAS]]</f>
        <v>0</v>
      </c>
      <c r="M562" s="2">
        <v>800</v>
      </c>
      <c r="N562" s="2">
        <v>20000</v>
      </c>
      <c r="O562" s="2" t="s">
        <v>1483</v>
      </c>
      <c r="P562" s="2" t="s">
        <v>1483</v>
      </c>
      <c r="Q562" s="2">
        <v>20000</v>
      </c>
    </row>
    <row r="563" spans="1:17" ht="15" customHeight="1">
      <c r="A563" s="39" t="s">
        <v>1424</v>
      </c>
      <c r="B563" s="40" t="s">
        <v>1425</v>
      </c>
      <c r="C563" s="52" t="s">
        <v>1426</v>
      </c>
      <c r="D563" t="s">
        <v>1216</v>
      </c>
      <c r="F563" s="55" t="s">
        <v>1345</v>
      </c>
      <c r="G563" s="55"/>
      <c r="H563" s="9" t="s">
        <v>820</v>
      </c>
      <c r="I563">
        <v>6</v>
      </c>
      <c r="J563">
        <v>0</v>
      </c>
      <c r="K563" s="34">
        <v>0</v>
      </c>
      <c r="L563">
        <f>+Tabla32391110[[#This Row],[BALANCE INICIAL]]+Tabla32391110[[#This Row],[ENTRADAS]]-Tabla32391110[[#This Row],[SALIDAS]]</f>
        <v>6</v>
      </c>
      <c r="M563" s="2">
        <v>789.19</v>
      </c>
      <c r="N563" s="2">
        <f>+Tabla32391110[[#This Row],[BALANCE INICIAL]]*Tabla32391110[[#This Row],[PRECIO]]</f>
        <v>4735.1400000000003</v>
      </c>
      <c r="O563" s="2">
        <f>+Tabla32391110[[#This Row],[ENTRADAS]]*Tabla32391110[[#This Row],[PRECIO]]</f>
        <v>0</v>
      </c>
      <c r="P563" s="2">
        <f>+Tabla32391110[[#This Row],[SALIDAS]]*Tabla32391110[[#This Row],[PRECIO]]</f>
        <v>0</v>
      </c>
      <c r="Q563" s="2">
        <f>+Tabla32391110[[#This Row],[BALANCE INICIAL2]]+Tabla32391110[[#This Row],[ENTRADAS3]]-Tabla32391110[[#This Row],[SALIDAS4]]</f>
        <v>4735.1400000000003</v>
      </c>
    </row>
    <row r="564" spans="1:17" ht="15" customHeight="1">
      <c r="A564" s="39" t="s">
        <v>1424</v>
      </c>
      <c r="B564" s="40" t="s">
        <v>1425</v>
      </c>
      <c r="C564" s="52" t="s">
        <v>1426</v>
      </c>
      <c r="D564" t="s">
        <v>1464</v>
      </c>
      <c r="F564" s="55" t="s">
        <v>1345</v>
      </c>
      <c r="G564" s="55"/>
      <c r="H564" s="9" t="s">
        <v>820</v>
      </c>
      <c r="I564">
        <v>2</v>
      </c>
      <c r="J564">
        <v>0</v>
      </c>
      <c r="K564" s="34">
        <v>0</v>
      </c>
      <c r="L564">
        <f>+Tabla32391110[[#This Row],[BALANCE INICIAL]]+Tabla32391110[[#This Row],[ENTRADAS]]-Tabla32391110[[#This Row],[SALIDAS]]</f>
        <v>2</v>
      </c>
      <c r="M564" s="2">
        <v>847.46</v>
      </c>
      <c r="N564" s="2">
        <f>+Tabla32391110[[#This Row],[BALANCE INICIAL]]*Tabla32391110[[#This Row],[PRECIO]]</f>
        <v>1694.92</v>
      </c>
      <c r="O564" s="2">
        <f>+Tabla32391110[[#This Row],[ENTRADAS]]*Tabla32391110[[#This Row],[PRECIO]]</f>
        <v>0</v>
      </c>
      <c r="P564" s="2">
        <f>+Tabla32391110[[#This Row],[SALIDAS]]*Tabla32391110[[#This Row],[PRECIO]]</f>
        <v>0</v>
      </c>
      <c r="Q564" s="2">
        <f>+Tabla32391110[[#This Row],[BALANCE INICIAL2]]+Tabla32391110[[#This Row],[ENTRADAS3]]-Tabla32391110[[#This Row],[SALIDAS4]]</f>
        <v>1694.92</v>
      </c>
    </row>
    <row r="565" spans="1:17" ht="15" customHeight="1">
      <c r="A565" s="39" t="s">
        <v>1424</v>
      </c>
      <c r="B565" s="40" t="s">
        <v>1425</v>
      </c>
      <c r="C565" s="52" t="s">
        <v>1426</v>
      </c>
      <c r="D565" t="s">
        <v>1217</v>
      </c>
      <c r="F565" s="55" t="s">
        <v>1345</v>
      </c>
      <c r="G565" s="55"/>
      <c r="H565" s="9" t="s">
        <v>820</v>
      </c>
      <c r="I565">
        <v>12</v>
      </c>
      <c r="J565">
        <v>0</v>
      </c>
      <c r="K565" s="34">
        <v>0</v>
      </c>
      <c r="L565">
        <f>+Tabla32391110[[#This Row],[BALANCE INICIAL]]+Tabla32391110[[#This Row],[ENTRADAS]]-Tabla32391110[[#This Row],[SALIDAS]]</f>
        <v>12</v>
      </c>
      <c r="M565" s="2">
        <v>178.98</v>
      </c>
      <c r="N565" s="2">
        <f>+Tabla32391110[[#This Row],[BALANCE INICIAL]]*Tabla32391110[[#This Row],[PRECIO]]</f>
        <v>2147.7599999999998</v>
      </c>
      <c r="O565" s="2">
        <f>+Tabla32391110[[#This Row],[ENTRADAS]]*Tabla32391110[[#This Row],[PRECIO]]</f>
        <v>0</v>
      </c>
      <c r="P565" s="2">
        <f>+Tabla32391110[[#This Row],[SALIDAS]]*Tabla32391110[[#This Row],[PRECIO]]</f>
        <v>0</v>
      </c>
      <c r="Q565" s="2">
        <f>+Tabla32391110[[#This Row],[BALANCE INICIAL2]]+Tabla32391110[[#This Row],[ENTRADAS3]]-Tabla32391110[[#This Row],[SALIDAS4]]</f>
        <v>2147.7599999999998</v>
      </c>
    </row>
    <row r="566" spans="1:17" ht="15" customHeight="1">
      <c r="A566" s="63" t="s">
        <v>29</v>
      </c>
      <c r="B566" s="40" t="s">
        <v>878</v>
      </c>
      <c r="C566" s="52" t="s">
        <v>102</v>
      </c>
      <c r="D566" t="s">
        <v>1699</v>
      </c>
      <c r="E566" t="s">
        <v>1659</v>
      </c>
      <c r="F566" s="55">
        <v>45551</v>
      </c>
      <c r="G566" s="62" t="s">
        <v>1719</v>
      </c>
      <c r="H566" s="9"/>
      <c r="I566">
        <v>0</v>
      </c>
      <c r="J566">
        <v>20</v>
      </c>
      <c r="K566" s="34">
        <v>0</v>
      </c>
      <c r="L566">
        <f>+Tabla32391110[[#This Row],[BALANCE INICIAL]]+Tabla32391110[[#This Row],[ENTRADAS]]-Tabla32391110[[#This Row],[SALIDAS]]</f>
        <v>20</v>
      </c>
      <c r="M566" s="2">
        <v>147</v>
      </c>
      <c r="N566" s="2">
        <f>+Tabla32391110[[#This Row],[BALANCE INICIAL]]*Tabla32391110[[#This Row],[PRECIO]]</f>
        <v>0</v>
      </c>
      <c r="O566" s="2">
        <f>+Tabla32391110[[#This Row],[ENTRADAS]]*Tabla32391110[[#This Row],[PRECIO]]</f>
        <v>2940</v>
      </c>
      <c r="P566" s="2">
        <f>+Tabla32391110[[#This Row],[SALIDAS]]*Tabla32391110[[#This Row],[PRECIO]]</f>
        <v>0</v>
      </c>
      <c r="Q566" s="2">
        <f>+Tabla32391110[[#This Row],[BALANCE INICIAL2]]+Tabla32391110[[#This Row],[ENTRADAS3]]-Tabla32391110[[#This Row],[SALIDAS4]]</f>
        <v>2940</v>
      </c>
    </row>
    <row r="567" spans="1:17">
      <c r="A567" s="63" t="s">
        <v>29</v>
      </c>
      <c r="B567" s="40" t="s">
        <v>878</v>
      </c>
      <c r="C567" s="52" t="s">
        <v>102</v>
      </c>
      <c r="D567" t="s">
        <v>1700</v>
      </c>
      <c r="E567" t="s">
        <v>1659</v>
      </c>
      <c r="F567" s="55">
        <v>45551</v>
      </c>
      <c r="G567" s="62" t="s">
        <v>1719</v>
      </c>
      <c r="H567" s="9"/>
      <c r="I567">
        <v>0</v>
      </c>
      <c r="J567">
        <v>19</v>
      </c>
      <c r="K567" s="34">
        <v>0</v>
      </c>
      <c r="L567">
        <f>+Tabla32391110[[#This Row],[BALANCE INICIAL]]+Tabla32391110[[#This Row],[ENTRADAS]]-Tabla32391110[[#This Row],[SALIDAS]]</f>
        <v>19</v>
      </c>
      <c r="M567" s="2">
        <v>190</v>
      </c>
      <c r="N567" s="2">
        <f>+Tabla32391110[[#This Row],[BALANCE INICIAL]]*Tabla32391110[[#This Row],[PRECIO]]</f>
        <v>0</v>
      </c>
      <c r="O567" s="2">
        <f>+Tabla32391110[[#This Row],[ENTRADAS]]*Tabla32391110[[#This Row],[PRECIO]]</f>
        <v>3610</v>
      </c>
      <c r="P567" s="2">
        <f>+Tabla32391110[[#This Row],[SALIDAS]]*Tabla32391110[[#This Row],[PRECIO]]</f>
        <v>0</v>
      </c>
      <c r="Q567" s="2">
        <f>+Tabla32391110[[#This Row],[BALANCE INICIAL2]]+Tabla32391110[[#This Row],[ENTRADAS3]]-Tabla32391110[[#This Row],[SALIDAS4]]</f>
        <v>3610</v>
      </c>
    </row>
    <row r="568" spans="1:17">
      <c r="A568" s="63" t="s">
        <v>29</v>
      </c>
      <c r="B568" s="40" t="s">
        <v>878</v>
      </c>
      <c r="C568" s="52" t="s">
        <v>102</v>
      </c>
      <c r="D568" t="s">
        <v>1701</v>
      </c>
      <c r="E568" t="s">
        <v>1659</v>
      </c>
      <c r="F568" s="55">
        <v>45551</v>
      </c>
      <c r="G568" s="62" t="s">
        <v>1719</v>
      </c>
      <c r="H568" s="9"/>
      <c r="I568">
        <v>0</v>
      </c>
      <c r="J568">
        <v>7</v>
      </c>
      <c r="K568" s="34">
        <v>0</v>
      </c>
      <c r="L568">
        <f>+Tabla32391110[[#This Row],[BALANCE INICIAL]]+Tabla32391110[[#This Row],[ENTRADAS]]-Tabla32391110[[#This Row],[SALIDAS]]</f>
        <v>7</v>
      </c>
      <c r="M568" s="2">
        <v>487</v>
      </c>
      <c r="N568" s="2">
        <f>+Tabla32391110[[#This Row],[BALANCE INICIAL]]*Tabla32391110[[#This Row],[PRECIO]]</f>
        <v>0</v>
      </c>
      <c r="O568" s="2">
        <f>+Tabla32391110[[#This Row],[ENTRADAS]]*Tabla32391110[[#This Row],[PRECIO]]</f>
        <v>3409</v>
      </c>
      <c r="P568" s="2">
        <f>+Tabla32391110[[#This Row],[SALIDAS]]*Tabla32391110[[#This Row],[PRECIO]]</f>
        <v>0</v>
      </c>
      <c r="Q568" s="2">
        <f>+Tabla32391110[[#This Row],[BALANCE INICIAL2]]+Tabla32391110[[#This Row],[ENTRADAS3]]-Tabla32391110[[#This Row],[SALIDAS4]]</f>
        <v>3409</v>
      </c>
    </row>
    <row r="569" spans="1:17">
      <c r="A569" s="9" t="s">
        <v>29</v>
      </c>
      <c r="B569" s="47" t="s">
        <v>878</v>
      </c>
      <c r="C569" s="50" t="s">
        <v>102</v>
      </c>
      <c r="D569" t="s">
        <v>608</v>
      </c>
      <c r="F569" s="55" t="s">
        <v>1345</v>
      </c>
      <c r="G569" s="55"/>
      <c r="H569" s="9" t="s">
        <v>869</v>
      </c>
      <c r="I569">
        <v>1</v>
      </c>
      <c r="J569">
        <v>0</v>
      </c>
      <c r="K569" s="34">
        <v>0</v>
      </c>
      <c r="L569">
        <f>+Tabla32391110[[#This Row],[BALANCE INICIAL]]+Tabla32391110[[#This Row],[ENTRADAS]]-Tabla32391110[[#This Row],[SALIDAS]]</f>
        <v>1</v>
      </c>
      <c r="M569" s="2">
        <v>33</v>
      </c>
      <c r="N569" s="2">
        <f>+Tabla32391110[[#This Row],[BALANCE INICIAL]]*Tabla32391110[[#This Row],[PRECIO]]</f>
        <v>33</v>
      </c>
      <c r="O569" s="2">
        <f>+Tabla32391110[[#This Row],[ENTRADAS]]*Tabla32391110[[#This Row],[PRECIO]]</f>
        <v>0</v>
      </c>
      <c r="P569" s="2">
        <f>+Tabla32391110[[#This Row],[SALIDAS]]*Tabla32391110[[#This Row],[PRECIO]]</f>
        <v>0</v>
      </c>
      <c r="Q569" s="2">
        <f>+Tabla32391110[[#This Row],[BALANCE INICIAL2]]+Tabla32391110[[#This Row],[ENTRADAS3]]-Tabla32391110[[#This Row],[SALIDAS4]]</f>
        <v>33</v>
      </c>
    </row>
    <row r="570" spans="1:17">
      <c r="A570" s="63" t="s">
        <v>29</v>
      </c>
      <c r="B570" s="40" t="s">
        <v>878</v>
      </c>
      <c r="C570" s="52" t="s">
        <v>102</v>
      </c>
      <c r="D570" t="s">
        <v>1691</v>
      </c>
      <c r="E570" t="s">
        <v>1659</v>
      </c>
      <c r="F570" s="55">
        <v>45551</v>
      </c>
      <c r="G570" s="62" t="s">
        <v>1719</v>
      </c>
      <c r="H570" s="9"/>
      <c r="I570">
        <v>0</v>
      </c>
      <c r="J570">
        <v>9</v>
      </c>
      <c r="K570" s="34">
        <v>0</v>
      </c>
      <c r="L570">
        <f>+Tabla32391110[[#This Row],[BALANCE INICIAL]]+Tabla32391110[[#This Row],[ENTRADAS]]-Tabla32391110[[#This Row],[SALIDAS]]</f>
        <v>9</v>
      </c>
      <c r="M570" s="2">
        <v>174</v>
      </c>
      <c r="N570" s="2">
        <f>+Tabla32391110[[#This Row],[BALANCE INICIAL]]*Tabla32391110[[#This Row],[PRECIO]]</f>
        <v>0</v>
      </c>
      <c r="O570" s="2">
        <f>+Tabla32391110[[#This Row],[ENTRADAS]]*Tabla32391110[[#This Row],[PRECIO]]</f>
        <v>1566</v>
      </c>
      <c r="P570" s="2">
        <f>+Tabla32391110[[#This Row],[SALIDAS]]*Tabla32391110[[#This Row],[PRECIO]]</f>
        <v>0</v>
      </c>
      <c r="Q570" s="2">
        <f>+Tabla32391110[[#This Row],[BALANCE INICIAL2]]+Tabla32391110[[#This Row],[ENTRADAS3]]-Tabla32391110[[#This Row],[SALIDAS4]]</f>
        <v>1566</v>
      </c>
    </row>
    <row r="571" spans="1:17">
      <c r="A571" s="39" t="s">
        <v>43</v>
      </c>
      <c r="B571" s="40" t="s">
        <v>879</v>
      </c>
      <c r="C571" s="52" t="s">
        <v>89</v>
      </c>
      <c r="D571" t="s">
        <v>1210</v>
      </c>
      <c r="F571" s="55" t="s">
        <v>1345</v>
      </c>
      <c r="G571" s="55"/>
      <c r="H571" s="9" t="s">
        <v>820</v>
      </c>
      <c r="I571">
        <v>500</v>
      </c>
      <c r="J571">
        <v>0</v>
      </c>
      <c r="K571" s="34">
        <v>0</v>
      </c>
      <c r="L571">
        <f>+Tabla32391110[[#This Row],[BALANCE INICIAL]]+Tabla32391110[[#This Row],[ENTRADAS]]-Tabla32391110[[#This Row],[SALIDAS]]</f>
        <v>500</v>
      </c>
      <c r="M571" s="2">
        <v>20</v>
      </c>
      <c r="N571" s="2">
        <f>+Tabla32391110[[#This Row],[BALANCE INICIAL]]*Tabla32391110[[#This Row],[PRECIO]]</f>
        <v>10000</v>
      </c>
      <c r="O571" s="2">
        <f>+Tabla32391110[[#This Row],[ENTRADAS]]*Tabla32391110[[#This Row],[PRECIO]]</f>
        <v>0</v>
      </c>
      <c r="P571" s="2">
        <f>+Tabla32391110[[#This Row],[SALIDAS]]*Tabla32391110[[#This Row],[PRECIO]]</f>
        <v>0</v>
      </c>
      <c r="Q571" s="2">
        <f>+Tabla32391110[[#This Row],[BALANCE INICIAL2]]+Tabla32391110[[#This Row],[ENTRADAS3]]-Tabla32391110[[#This Row],[SALIDAS4]]</f>
        <v>10000</v>
      </c>
    </row>
    <row r="572" spans="1:17">
      <c r="A572" s="39" t="s">
        <v>24</v>
      </c>
      <c r="B572" s="40" t="s">
        <v>875</v>
      </c>
      <c r="C572" s="52" t="s">
        <v>64</v>
      </c>
      <c r="D572" t="s">
        <v>1211</v>
      </c>
      <c r="F572" s="55" t="s">
        <v>1345</v>
      </c>
      <c r="G572" s="55"/>
      <c r="H572" s="9" t="s">
        <v>820</v>
      </c>
      <c r="I572">
        <v>60</v>
      </c>
      <c r="J572">
        <v>0</v>
      </c>
      <c r="K572" s="34">
        <v>0</v>
      </c>
      <c r="L572">
        <f>+Tabla32391110[[#This Row],[BALANCE INICIAL]]+Tabla32391110[[#This Row],[ENTRADAS]]-Tabla32391110[[#This Row],[SALIDAS]]</f>
        <v>60</v>
      </c>
      <c r="M572" s="2">
        <v>64</v>
      </c>
      <c r="N572" s="2">
        <f>+Tabla32391110[[#This Row],[BALANCE INICIAL]]*Tabla32391110[[#This Row],[PRECIO]]</f>
        <v>3840</v>
      </c>
      <c r="O572" s="2">
        <f>+Tabla32391110[[#This Row],[ENTRADAS]]*Tabla32391110[[#This Row],[PRECIO]]</f>
        <v>0</v>
      </c>
      <c r="P572" s="2">
        <f>+Tabla32391110[[#This Row],[SALIDAS]]*Tabla32391110[[#This Row],[PRECIO]]</f>
        <v>0</v>
      </c>
      <c r="Q572" s="2">
        <f>+Tabla32391110[[#This Row],[BALANCE INICIAL2]]+Tabla32391110[[#This Row],[ENTRADAS3]]-Tabla32391110[[#This Row],[SALIDAS4]]</f>
        <v>3840</v>
      </c>
    </row>
    <row r="573" spans="1:17">
      <c r="A573" s="39" t="s">
        <v>24</v>
      </c>
      <c r="B573" s="40" t="s">
        <v>875</v>
      </c>
      <c r="C573" s="52" t="s">
        <v>64</v>
      </c>
      <c r="D573" t="s">
        <v>1589</v>
      </c>
      <c r="F573" s="55" t="s">
        <v>1345</v>
      </c>
      <c r="G573" s="55"/>
      <c r="H573" s="9" t="s">
        <v>820</v>
      </c>
      <c r="I573">
        <v>3</v>
      </c>
      <c r="J573">
        <v>0</v>
      </c>
      <c r="K573" s="34">
        <v>0</v>
      </c>
      <c r="L573">
        <f>+Tabla32391110[[#This Row],[BALANCE INICIAL]]+Tabla32391110[[#This Row],[ENTRADAS]]-Tabla32391110[[#This Row],[SALIDAS]]</f>
        <v>3</v>
      </c>
      <c r="M573" s="2">
        <v>755</v>
      </c>
      <c r="N573" s="2">
        <f>+Tabla32391110[[#This Row],[BALANCE INICIAL]]*Tabla32391110[[#This Row],[PRECIO]]</f>
        <v>2265</v>
      </c>
      <c r="O573" s="2">
        <f>+Tabla32391110[[#This Row],[ENTRADAS]]*Tabla32391110[[#This Row],[PRECIO]]</f>
        <v>0</v>
      </c>
      <c r="P573" s="2">
        <f>+Tabla32391110[[#This Row],[SALIDAS]]*Tabla32391110[[#This Row],[PRECIO]]</f>
        <v>0</v>
      </c>
      <c r="Q573" s="2">
        <f>+Tabla32391110[[#This Row],[BALANCE INICIAL2]]+Tabla32391110[[#This Row],[ENTRADAS3]]-Tabla32391110[[#This Row],[SALIDAS4]]</f>
        <v>2265</v>
      </c>
    </row>
    <row r="574" spans="1:17">
      <c r="A574" s="39" t="s">
        <v>28</v>
      </c>
      <c r="B574" s="40" t="s">
        <v>884</v>
      </c>
      <c r="C574" s="52" t="s">
        <v>74</v>
      </c>
      <c r="D574" t="s">
        <v>1463</v>
      </c>
      <c r="F574" s="55" t="s">
        <v>1345</v>
      </c>
      <c r="G574" s="55"/>
      <c r="H574" s="9" t="s">
        <v>839</v>
      </c>
      <c r="I574">
        <v>0</v>
      </c>
      <c r="J574">
        <v>0</v>
      </c>
      <c r="K574" s="34">
        <v>0</v>
      </c>
      <c r="L574">
        <f>+Tabla32391110[[#This Row],[BALANCE INICIAL]]+Tabla32391110[[#This Row],[ENTRADAS]]-Tabla32391110[[#This Row],[SALIDAS]]</f>
        <v>0</v>
      </c>
      <c r="M574" s="2">
        <v>327.12</v>
      </c>
      <c r="N574" s="2">
        <f>+Tabla32391110[[#This Row],[BALANCE INICIAL]]*Tabla32391110[[#This Row],[PRECIO]]</f>
        <v>0</v>
      </c>
      <c r="O574" s="2">
        <f>+Tabla32391110[[#This Row],[ENTRADAS]]*Tabla32391110[[#This Row],[PRECIO]]</f>
        <v>0</v>
      </c>
      <c r="P574" s="2">
        <f>+Tabla32391110[[#This Row],[SALIDAS]]*Tabla32391110[[#This Row],[PRECIO]]</f>
        <v>0</v>
      </c>
      <c r="Q574" s="2">
        <f>+Tabla32391110[[#This Row],[BALANCE INICIAL2]]+Tabla32391110[[#This Row],[ENTRADAS3]]-Tabla32391110[[#This Row],[SALIDAS4]]</f>
        <v>0</v>
      </c>
    </row>
    <row r="575" spans="1:17">
      <c r="A575" s="9" t="s">
        <v>29</v>
      </c>
      <c r="B575" s="47" t="s">
        <v>878</v>
      </c>
      <c r="C575" s="50" t="s">
        <v>102</v>
      </c>
      <c r="D575" t="s">
        <v>1213</v>
      </c>
      <c r="F575" s="55" t="s">
        <v>1345</v>
      </c>
      <c r="G575" s="55"/>
      <c r="H575" s="9" t="s">
        <v>869</v>
      </c>
      <c r="I575">
        <v>2</v>
      </c>
      <c r="J575">
        <v>0</v>
      </c>
      <c r="K575" s="34">
        <v>2</v>
      </c>
      <c r="L575">
        <f>+Tabla32391110[[#This Row],[BALANCE INICIAL]]+Tabla32391110[[#This Row],[ENTRADAS]]-Tabla32391110[[#This Row],[SALIDAS]]</f>
        <v>0</v>
      </c>
      <c r="M575" s="2">
        <v>195.76</v>
      </c>
      <c r="N575" s="2">
        <f>+Tabla32391110[[#This Row],[BALANCE INICIAL]]*Tabla32391110[[#This Row],[PRECIO]]</f>
        <v>391.52</v>
      </c>
      <c r="O575" s="2">
        <f>+Tabla32391110[[#This Row],[ENTRADAS]]*Tabla32391110[[#This Row],[PRECIO]]</f>
        <v>0</v>
      </c>
      <c r="P575" s="2">
        <f>+Tabla32391110[[#This Row],[SALIDAS]]*Tabla32391110[[#This Row],[PRECIO]]</f>
        <v>391.52</v>
      </c>
      <c r="Q575" s="2">
        <f>+Tabla32391110[[#This Row],[BALANCE INICIAL2]]+Tabla32391110[[#This Row],[ENTRADAS3]]-Tabla32391110[[#This Row],[SALIDAS4]]</f>
        <v>0</v>
      </c>
    </row>
    <row r="576" spans="1:17">
      <c r="A576" s="39" t="s">
        <v>45</v>
      </c>
      <c r="B576" s="40" t="s">
        <v>881</v>
      </c>
      <c r="C576" s="52" t="s">
        <v>91</v>
      </c>
      <c r="D576" t="s">
        <v>1214</v>
      </c>
      <c r="F576" s="55" t="s">
        <v>1345</v>
      </c>
      <c r="G576" s="55"/>
      <c r="H576" s="9" t="s">
        <v>820</v>
      </c>
      <c r="I576">
        <v>0</v>
      </c>
      <c r="J576">
        <v>0</v>
      </c>
      <c r="K576" s="34">
        <v>0</v>
      </c>
      <c r="L576">
        <f>+Tabla32391110[[#This Row],[BALANCE INICIAL]]+Tabla32391110[[#This Row],[ENTRADAS]]-Tabla32391110[[#This Row],[SALIDAS]]</f>
        <v>0</v>
      </c>
      <c r="M576" s="2">
        <v>1175</v>
      </c>
      <c r="N576" s="2">
        <f>+Tabla32391110[[#This Row],[BALANCE INICIAL]]*Tabla32391110[[#This Row],[PRECIO]]</f>
        <v>0</v>
      </c>
      <c r="O576" s="2">
        <f>+Tabla32391110[[#This Row],[ENTRADAS]]*Tabla32391110[[#This Row],[PRECIO]]</f>
        <v>0</v>
      </c>
      <c r="P576" s="2">
        <f>+Tabla32391110[[#This Row],[SALIDAS]]*Tabla32391110[[#This Row],[PRECIO]]</f>
        <v>0</v>
      </c>
      <c r="Q576" s="2">
        <f>+Tabla32391110[[#This Row],[BALANCE INICIAL2]]+Tabla32391110[[#This Row],[ENTRADAS3]]-Tabla32391110[[#This Row],[SALIDAS4]]</f>
        <v>0</v>
      </c>
    </row>
    <row r="577" spans="1:17">
      <c r="A577" s="39" t="s">
        <v>28</v>
      </c>
      <c r="B577" s="40" t="s">
        <v>884</v>
      </c>
      <c r="C577" s="52" t="s">
        <v>74</v>
      </c>
      <c r="D577" t="s">
        <v>1050</v>
      </c>
      <c r="F577" s="55" t="s">
        <v>1345</v>
      </c>
      <c r="G577" s="55"/>
      <c r="H577" s="9" t="s">
        <v>820</v>
      </c>
      <c r="I577">
        <v>17</v>
      </c>
      <c r="J577">
        <v>0</v>
      </c>
      <c r="K577" s="34">
        <v>1</v>
      </c>
      <c r="L577">
        <f>+Tabla32391110[[#This Row],[BALANCE INICIAL]]+Tabla32391110[[#This Row],[ENTRADAS]]-Tabla32391110[[#This Row],[SALIDAS]]</f>
        <v>16</v>
      </c>
      <c r="M577" s="2">
        <v>108</v>
      </c>
      <c r="N577" s="2">
        <f>+Tabla32391110[[#This Row],[BALANCE INICIAL]]*Tabla32391110[[#This Row],[PRECIO]]</f>
        <v>1836</v>
      </c>
      <c r="O577" s="2">
        <f>+Tabla32391110[[#This Row],[ENTRADAS]]*Tabla32391110[[#This Row],[PRECIO]]</f>
        <v>0</v>
      </c>
      <c r="P577" s="2">
        <f>+Tabla32391110[[#This Row],[SALIDAS]]*Tabla32391110[[#This Row],[PRECIO]]</f>
        <v>108</v>
      </c>
      <c r="Q577" s="2">
        <f>+Tabla32391110[[#This Row],[BALANCE INICIAL2]]+Tabla32391110[[#This Row],[ENTRADAS3]]-Tabla32391110[[#This Row],[SALIDAS4]]</f>
        <v>1728</v>
      </c>
    </row>
    <row r="578" spans="1:17">
      <c r="A578" s="39" t="s">
        <v>28</v>
      </c>
      <c r="B578" s="40" t="s">
        <v>884</v>
      </c>
      <c r="C578" s="52" t="s">
        <v>74</v>
      </c>
      <c r="D578" t="s">
        <v>1051</v>
      </c>
      <c r="F578" s="55" t="s">
        <v>1345</v>
      </c>
      <c r="G578" s="55"/>
      <c r="H578" s="9" t="s">
        <v>820</v>
      </c>
      <c r="I578">
        <v>4</v>
      </c>
      <c r="J578">
        <v>0</v>
      </c>
      <c r="K578" s="34">
        <v>0</v>
      </c>
      <c r="L578">
        <f>+Tabla32391110[[#This Row],[BALANCE INICIAL]]+Tabla32391110[[#This Row],[ENTRADAS]]-Tabla32391110[[#This Row],[SALIDAS]]</f>
        <v>4</v>
      </c>
      <c r="M578" s="2">
        <v>255.93</v>
      </c>
      <c r="N578" s="2">
        <f>+Tabla32391110[[#This Row],[BALANCE INICIAL]]*Tabla32391110[[#This Row],[PRECIO]]</f>
        <v>1023.72</v>
      </c>
      <c r="O578" s="2">
        <f>+Tabla32391110[[#This Row],[ENTRADAS]]*Tabla32391110[[#This Row],[PRECIO]]</f>
        <v>0</v>
      </c>
      <c r="P578" s="2">
        <f>+Tabla32391110[[#This Row],[SALIDAS]]*Tabla32391110[[#This Row],[PRECIO]]</f>
        <v>0</v>
      </c>
      <c r="Q578" s="2">
        <f>+Tabla32391110[[#This Row],[BALANCE INICIAL2]]+Tabla32391110[[#This Row],[ENTRADAS3]]-Tabla32391110[[#This Row],[SALIDAS4]]</f>
        <v>1023.72</v>
      </c>
    </row>
    <row r="579" spans="1:17" ht="14.25" customHeight="1">
      <c r="A579" s="9" t="s">
        <v>29</v>
      </c>
      <c r="B579" s="47" t="s">
        <v>878</v>
      </c>
      <c r="C579" s="50" t="s">
        <v>102</v>
      </c>
      <c r="D579" t="s">
        <v>611</v>
      </c>
      <c r="F579" s="55" t="s">
        <v>1345</v>
      </c>
      <c r="G579" s="55"/>
      <c r="H579" s="9" t="s">
        <v>865</v>
      </c>
      <c r="I579">
        <v>5</v>
      </c>
      <c r="J579">
        <v>0</v>
      </c>
      <c r="K579" s="34">
        <v>0</v>
      </c>
      <c r="L579">
        <f>+Tabla32391110[[#This Row],[BALANCE INICIAL]]+Tabla32391110[[#This Row],[ENTRADAS]]-Tabla32391110[[#This Row],[SALIDAS]]</f>
        <v>5</v>
      </c>
      <c r="M579" s="2">
        <v>900</v>
      </c>
      <c r="N579" s="2">
        <f>+Tabla32391110[[#This Row],[BALANCE INICIAL]]*Tabla32391110[[#This Row],[PRECIO]]</f>
        <v>4500</v>
      </c>
      <c r="O579" s="2">
        <f>+Tabla32391110[[#This Row],[ENTRADAS]]*Tabla32391110[[#This Row],[PRECIO]]</f>
        <v>0</v>
      </c>
      <c r="P579" s="2">
        <f>+Tabla32391110[[#This Row],[SALIDAS]]*Tabla32391110[[#This Row],[PRECIO]]</f>
        <v>0</v>
      </c>
      <c r="Q579" s="2">
        <f>+Tabla32391110[[#This Row],[BALANCE INICIAL2]]+Tabla32391110[[#This Row],[ENTRADAS3]]-Tabla32391110[[#This Row],[SALIDAS4]]</f>
        <v>4500</v>
      </c>
    </row>
    <row r="580" spans="1:17">
      <c r="A580" s="9" t="s">
        <v>29</v>
      </c>
      <c r="B580" s="47" t="s">
        <v>878</v>
      </c>
      <c r="C580" s="50" t="s">
        <v>102</v>
      </c>
      <c r="D580" t="s">
        <v>612</v>
      </c>
      <c r="F580" s="55" t="s">
        <v>1345</v>
      </c>
      <c r="G580" s="55"/>
      <c r="H580" s="9" t="s">
        <v>865</v>
      </c>
      <c r="I580">
        <v>2</v>
      </c>
      <c r="J580">
        <v>0</v>
      </c>
      <c r="K580" s="34">
        <v>0</v>
      </c>
      <c r="L580">
        <f>+Tabla32391110[[#This Row],[BALANCE INICIAL]]+Tabla32391110[[#This Row],[ENTRADAS]]-Tabla32391110[[#This Row],[SALIDAS]]</f>
        <v>2</v>
      </c>
      <c r="M580" s="2">
        <v>840</v>
      </c>
      <c r="N580" s="2">
        <f>+Tabla32391110[[#This Row],[BALANCE INICIAL]]*Tabla32391110[[#This Row],[PRECIO]]</f>
        <v>1680</v>
      </c>
      <c r="O580" s="2">
        <f>+Tabla32391110[[#This Row],[ENTRADAS]]*Tabla32391110[[#This Row],[PRECIO]]</f>
        <v>0</v>
      </c>
      <c r="P580" s="2">
        <f>+Tabla32391110[[#This Row],[SALIDAS]]*Tabla32391110[[#This Row],[PRECIO]]</f>
        <v>0</v>
      </c>
      <c r="Q580" s="2">
        <f>+Tabla32391110[[#This Row],[BALANCE INICIAL2]]+Tabla32391110[[#This Row],[ENTRADAS3]]-Tabla32391110[[#This Row],[SALIDAS4]]</f>
        <v>1680</v>
      </c>
    </row>
    <row r="581" spans="1:17">
      <c r="A581" s="9" t="s">
        <v>29</v>
      </c>
      <c r="B581" s="47" t="s">
        <v>878</v>
      </c>
      <c r="C581" s="50" t="s">
        <v>102</v>
      </c>
      <c r="D581" t="s">
        <v>613</v>
      </c>
      <c r="F581" s="55" t="s">
        <v>1345</v>
      </c>
      <c r="G581" s="55"/>
      <c r="H581" s="9" t="s">
        <v>865</v>
      </c>
      <c r="I581">
        <v>2</v>
      </c>
      <c r="J581">
        <v>0</v>
      </c>
      <c r="K581" s="34">
        <v>0</v>
      </c>
      <c r="L581">
        <f>+Tabla32391110[[#This Row],[BALANCE INICIAL]]+Tabla32391110[[#This Row],[ENTRADAS]]-Tabla32391110[[#This Row],[SALIDAS]]</f>
        <v>2</v>
      </c>
      <c r="M581" s="2">
        <v>840</v>
      </c>
      <c r="N581" s="2">
        <f>+Tabla32391110[[#This Row],[BALANCE INICIAL]]*Tabla32391110[[#This Row],[PRECIO]]</f>
        <v>1680</v>
      </c>
      <c r="O581" s="2">
        <f>+Tabla32391110[[#This Row],[ENTRADAS]]*Tabla32391110[[#This Row],[PRECIO]]</f>
        <v>0</v>
      </c>
      <c r="P581" s="2">
        <f>+Tabla32391110[[#This Row],[SALIDAS]]*Tabla32391110[[#This Row],[PRECIO]]</f>
        <v>0</v>
      </c>
      <c r="Q581" s="2">
        <f>+Tabla32391110[[#This Row],[BALANCE INICIAL2]]+Tabla32391110[[#This Row],[ENTRADAS3]]-Tabla32391110[[#This Row],[SALIDAS4]]</f>
        <v>1680</v>
      </c>
    </row>
    <row r="582" spans="1:17" ht="14.25" customHeight="1">
      <c r="A582" s="9" t="s">
        <v>29</v>
      </c>
      <c r="B582" s="47" t="s">
        <v>878</v>
      </c>
      <c r="C582" s="50" t="s">
        <v>102</v>
      </c>
      <c r="D582" t="s">
        <v>614</v>
      </c>
      <c r="F582" s="55" t="s">
        <v>1345</v>
      </c>
      <c r="G582" s="55"/>
      <c r="H582" s="9" t="s">
        <v>865</v>
      </c>
      <c r="I582">
        <v>5</v>
      </c>
      <c r="J582">
        <v>0</v>
      </c>
      <c r="K582" s="34">
        <v>0</v>
      </c>
      <c r="L582">
        <f>+Tabla32391110[[#This Row],[BALANCE INICIAL]]+Tabla32391110[[#This Row],[ENTRADAS]]-Tabla32391110[[#This Row],[SALIDAS]]</f>
        <v>5</v>
      </c>
      <c r="M582" s="2">
        <v>855</v>
      </c>
      <c r="N582" s="2">
        <f>+Tabla32391110[[#This Row],[BALANCE INICIAL]]*Tabla32391110[[#This Row],[PRECIO]]</f>
        <v>4275</v>
      </c>
      <c r="O582" s="2">
        <f>+Tabla32391110[[#This Row],[ENTRADAS]]*Tabla32391110[[#This Row],[PRECIO]]</f>
        <v>0</v>
      </c>
      <c r="P582" s="2">
        <f>+Tabla32391110[[#This Row],[SALIDAS]]*Tabla32391110[[#This Row],[PRECIO]]</f>
        <v>0</v>
      </c>
      <c r="Q582" s="2">
        <f>+Tabla32391110[[#This Row],[BALANCE INICIAL2]]+Tabla32391110[[#This Row],[ENTRADAS3]]-Tabla32391110[[#This Row],[SALIDAS4]]</f>
        <v>4275</v>
      </c>
    </row>
    <row r="583" spans="1:17">
      <c r="A583" s="9" t="s">
        <v>29</v>
      </c>
      <c r="B583" s="47" t="s">
        <v>878</v>
      </c>
      <c r="C583" s="50" t="s">
        <v>102</v>
      </c>
      <c r="D583" t="s">
        <v>615</v>
      </c>
      <c r="F583" s="55" t="s">
        <v>1345</v>
      </c>
      <c r="G583" s="55"/>
      <c r="H583" s="9" t="s">
        <v>865</v>
      </c>
      <c r="I583">
        <v>6</v>
      </c>
      <c r="J583">
        <v>0</v>
      </c>
      <c r="K583" s="34">
        <v>0</v>
      </c>
      <c r="L583">
        <f>+Tabla32391110[[#This Row],[BALANCE INICIAL]]+Tabla32391110[[#This Row],[ENTRADAS]]-Tabla32391110[[#This Row],[SALIDAS]]</f>
        <v>6</v>
      </c>
      <c r="M583" s="2">
        <v>840</v>
      </c>
      <c r="N583" s="2">
        <f>+Tabla32391110[[#This Row],[BALANCE INICIAL]]*Tabla32391110[[#This Row],[PRECIO]]</f>
        <v>5040</v>
      </c>
      <c r="O583" s="2">
        <f>+Tabla32391110[[#This Row],[ENTRADAS]]*Tabla32391110[[#This Row],[PRECIO]]</f>
        <v>0</v>
      </c>
      <c r="P583" s="2">
        <f>+Tabla32391110[[#This Row],[SALIDAS]]*Tabla32391110[[#This Row],[PRECIO]]</f>
        <v>0</v>
      </c>
      <c r="Q583" s="2">
        <f>+Tabla32391110[[#This Row],[BALANCE INICIAL2]]+Tabla32391110[[#This Row],[ENTRADAS3]]-Tabla32391110[[#This Row],[SALIDAS4]]</f>
        <v>5040</v>
      </c>
    </row>
    <row r="584" spans="1:17">
      <c r="A584" s="39" t="s">
        <v>27</v>
      </c>
      <c r="B584" s="40" t="s">
        <v>889</v>
      </c>
      <c r="C584" s="52" t="s">
        <v>1139</v>
      </c>
      <c r="D584" t="s">
        <v>1169</v>
      </c>
      <c r="F584" s="55" t="s">
        <v>1345</v>
      </c>
      <c r="G584" s="55"/>
      <c r="H584" s="9" t="s">
        <v>820</v>
      </c>
      <c r="I584">
        <v>25</v>
      </c>
      <c r="J584">
        <v>0</v>
      </c>
      <c r="K584" s="34">
        <v>0</v>
      </c>
      <c r="L584">
        <f>+Tabla32391110[[#This Row],[BALANCE INICIAL]]+Tabla32391110[[#This Row],[ENTRADAS]]-Tabla32391110[[#This Row],[SALIDAS]]</f>
        <v>25</v>
      </c>
      <c r="M584" s="2">
        <v>81.2</v>
      </c>
      <c r="N584" s="2">
        <f>+Tabla32391110[[#This Row],[BALANCE INICIAL]]*Tabla32391110[[#This Row],[PRECIO]]</f>
        <v>2030</v>
      </c>
      <c r="O584" s="2">
        <f>+Tabla32391110[[#This Row],[ENTRADAS]]*Tabla32391110[[#This Row],[PRECIO]]</f>
        <v>0</v>
      </c>
      <c r="P584" s="2">
        <f>+Tabla32391110[[#This Row],[SALIDAS]]*Tabla32391110[[#This Row],[PRECIO]]</f>
        <v>0</v>
      </c>
      <c r="Q584" s="2">
        <f>+Tabla32391110[[#This Row],[BALANCE INICIAL2]]+Tabla32391110[[#This Row],[ENTRADAS3]]-Tabla32391110[[#This Row],[SALIDAS4]]</f>
        <v>2030</v>
      </c>
    </row>
    <row r="585" spans="1:17" ht="15.6">
      <c r="A585" s="39" t="s">
        <v>1424</v>
      </c>
      <c r="B585" s="40" t="s">
        <v>1425</v>
      </c>
      <c r="C585" s="52" t="s">
        <v>1426</v>
      </c>
      <c r="D585" t="s">
        <v>1501</v>
      </c>
      <c r="F585" s="55" t="s">
        <v>1345</v>
      </c>
      <c r="G585" s="55"/>
      <c r="H585" s="9" t="s">
        <v>820</v>
      </c>
      <c r="I585">
        <v>36</v>
      </c>
      <c r="J585">
        <v>0</v>
      </c>
      <c r="K585" s="34">
        <v>0</v>
      </c>
      <c r="L585">
        <f>+Tabla32391110[[#This Row],[BALANCE INICIAL]]+Tabla32391110[[#This Row],[ENTRADAS]]-Tabla32391110[[#This Row],[SALIDAS]]</f>
        <v>36</v>
      </c>
      <c r="M585" s="2">
        <v>392</v>
      </c>
      <c r="N585" s="2">
        <f>+Tabla32391110[[#This Row],[BALANCE INICIAL]]*Tabla32391110[[#This Row],[PRECIO]]</f>
        <v>14112</v>
      </c>
      <c r="O585" s="2">
        <f>+Tabla32391110[[#This Row],[ENTRADAS]]*Tabla32391110[[#This Row],[PRECIO]]</f>
        <v>0</v>
      </c>
      <c r="P585" s="2">
        <f>+Tabla32391110[[#This Row],[SALIDAS]]*Tabla32391110[[#This Row],[PRECIO]]</f>
        <v>0</v>
      </c>
      <c r="Q585" s="2">
        <f>+Tabla32391110[[#This Row],[BALANCE INICIAL2]]+Tabla32391110[[#This Row],[ENTRADAS3]]-Tabla32391110[[#This Row],[SALIDAS4]]</f>
        <v>14112</v>
      </c>
    </row>
    <row r="586" spans="1:17">
      <c r="A586" s="39" t="s">
        <v>1424</v>
      </c>
      <c r="B586" s="40" t="s">
        <v>1425</v>
      </c>
      <c r="C586" s="52" t="s">
        <v>1426</v>
      </c>
      <c r="D586" t="s">
        <v>1590</v>
      </c>
      <c r="F586" s="55" t="s">
        <v>1345</v>
      </c>
      <c r="G586" s="55"/>
      <c r="H586" s="9" t="s">
        <v>820</v>
      </c>
      <c r="I586">
        <v>1</v>
      </c>
      <c r="J586">
        <v>0</v>
      </c>
      <c r="K586" s="34">
        <v>0</v>
      </c>
      <c r="L586">
        <f>+Tabla32391110[[#This Row],[BALANCE INICIAL]]+Tabla32391110[[#This Row],[ENTRADAS]]-Tabla32391110[[#This Row],[SALIDAS]]</f>
        <v>1</v>
      </c>
      <c r="M586" s="2">
        <v>113.9</v>
      </c>
      <c r="N586" s="2">
        <f>+Tabla32391110[[#This Row],[BALANCE INICIAL]]*Tabla32391110[[#This Row],[PRECIO]]</f>
        <v>113.9</v>
      </c>
      <c r="O586" s="2">
        <f>+Tabla32391110[[#This Row],[ENTRADAS]]*Tabla32391110[[#This Row],[PRECIO]]</f>
        <v>0</v>
      </c>
      <c r="P586" s="2">
        <f>+Tabla32391110[[#This Row],[SALIDAS]]*Tabla32391110[[#This Row],[PRECIO]]</f>
        <v>0</v>
      </c>
      <c r="Q586" s="2">
        <f>+Tabla32391110[[#This Row],[BALANCE INICIAL2]]+Tabla32391110[[#This Row],[ENTRADAS3]]-Tabla32391110[[#This Row],[SALIDAS4]]</f>
        <v>113.9</v>
      </c>
    </row>
    <row r="587" spans="1:17">
      <c r="A587" s="63" t="s">
        <v>29</v>
      </c>
      <c r="B587" s="40" t="s">
        <v>878</v>
      </c>
      <c r="C587" s="52" t="s">
        <v>102</v>
      </c>
      <c r="D587" t="s">
        <v>1171</v>
      </c>
      <c r="E587" t="s">
        <v>1659</v>
      </c>
      <c r="F587" s="55">
        <v>45551</v>
      </c>
      <c r="G587" s="62" t="s">
        <v>1719</v>
      </c>
      <c r="H587" s="9"/>
      <c r="I587">
        <v>0</v>
      </c>
      <c r="J587">
        <v>5</v>
      </c>
      <c r="K587" s="34">
        <v>0</v>
      </c>
      <c r="L587">
        <f>+Tabla32391110[[#This Row],[BALANCE INICIAL]]+Tabla32391110[[#This Row],[ENTRADAS]]-Tabla32391110[[#This Row],[SALIDAS]]</f>
        <v>5</v>
      </c>
      <c r="M587" s="2">
        <v>115</v>
      </c>
      <c r="N587" s="2">
        <f>+Tabla32391110[[#This Row],[BALANCE INICIAL]]*Tabla32391110[[#This Row],[PRECIO]]</f>
        <v>0</v>
      </c>
      <c r="O587" s="2">
        <f>+Tabla32391110[[#This Row],[ENTRADAS]]*Tabla32391110[[#This Row],[PRECIO]]</f>
        <v>575</v>
      </c>
      <c r="P587" s="2">
        <f>+Tabla32391110[[#This Row],[SALIDAS]]*Tabla32391110[[#This Row],[PRECIO]]</f>
        <v>0</v>
      </c>
      <c r="Q587" s="2">
        <f>+Tabla32391110[[#This Row],[BALANCE INICIAL2]]+Tabla32391110[[#This Row],[ENTRADAS3]]-Tabla32391110[[#This Row],[SALIDAS4]]</f>
        <v>575</v>
      </c>
    </row>
    <row r="588" spans="1:17">
      <c r="A588" s="39" t="s">
        <v>59</v>
      </c>
      <c r="B588" s="40" t="s">
        <v>880</v>
      </c>
      <c r="C588" s="52" t="s">
        <v>107</v>
      </c>
      <c r="D588" t="s">
        <v>761</v>
      </c>
      <c r="F588" s="55" t="s">
        <v>1345</v>
      </c>
      <c r="G588" s="55"/>
      <c r="H588" s="9" t="s">
        <v>820</v>
      </c>
      <c r="I588">
        <v>2</v>
      </c>
      <c r="J588">
        <v>0</v>
      </c>
      <c r="K588" s="34">
        <v>0</v>
      </c>
      <c r="L588">
        <f>+Tabla32391110[[#This Row],[BALANCE INICIAL]]+Tabla32391110[[#This Row],[ENTRADAS]]-Tabla32391110[[#This Row],[SALIDAS]]</f>
        <v>2</v>
      </c>
      <c r="M588" s="2">
        <v>200</v>
      </c>
      <c r="N588" s="2">
        <f>+Tabla32391110[[#This Row],[BALANCE INICIAL]]*Tabla32391110[[#This Row],[PRECIO]]</f>
        <v>400</v>
      </c>
      <c r="O588" s="2">
        <f>+Tabla32391110[[#This Row],[ENTRADAS]]*Tabla32391110[[#This Row],[PRECIO]]</f>
        <v>0</v>
      </c>
      <c r="P588" s="2">
        <f>+Tabla32391110[[#This Row],[SALIDAS]]*Tabla32391110[[#This Row],[PRECIO]]</f>
        <v>0</v>
      </c>
      <c r="Q588" s="2">
        <f>+Tabla32391110[[#This Row],[BALANCE INICIAL2]]+Tabla32391110[[#This Row],[ENTRADAS3]]-Tabla32391110[[#This Row],[SALIDAS4]]</f>
        <v>400</v>
      </c>
    </row>
    <row r="589" spans="1:17">
      <c r="A589" s="39" t="s">
        <v>43</v>
      </c>
      <c r="B589" s="40" t="s">
        <v>879</v>
      </c>
      <c r="C589" s="52" t="s">
        <v>89</v>
      </c>
      <c r="D589" t="s">
        <v>1172</v>
      </c>
      <c r="F589" s="55" t="s">
        <v>1345</v>
      </c>
      <c r="G589" s="55"/>
      <c r="H589" s="9" t="s">
        <v>820</v>
      </c>
      <c r="I589">
        <v>101</v>
      </c>
      <c r="J589">
        <v>0</v>
      </c>
      <c r="K589" s="34">
        <v>20</v>
      </c>
      <c r="L589">
        <f>+Tabla32391110[[#This Row],[BALANCE INICIAL]]+Tabla32391110[[#This Row],[ENTRADAS]]-Tabla32391110[[#This Row],[SALIDAS]]</f>
        <v>81</v>
      </c>
      <c r="M589" s="2">
        <v>44.92</v>
      </c>
      <c r="N589" s="2">
        <f>+Tabla32391110[[#This Row],[BALANCE INICIAL]]*Tabla32391110[[#This Row],[PRECIO]]</f>
        <v>4536.92</v>
      </c>
      <c r="O589" s="2">
        <f>+Tabla32391110[[#This Row],[ENTRADAS]]*Tabla32391110[[#This Row],[PRECIO]]</f>
        <v>0</v>
      </c>
      <c r="P589" s="2">
        <f>+Tabla32391110[[#This Row],[SALIDAS]]*Tabla32391110[[#This Row],[PRECIO]]</f>
        <v>898.40000000000009</v>
      </c>
      <c r="Q589" s="2">
        <f>+Tabla32391110[[#This Row],[BALANCE INICIAL2]]+Tabla32391110[[#This Row],[ENTRADAS3]]-Tabla32391110[[#This Row],[SALIDAS4]]</f>
        <v>3638.52</v>
      </c>
    </row>
    <row r="590" spans="1:17">
      <c r="A590" s="39" t="s">
        <v>37</v>
      </c>
      <c r="B590" s="40" t="s">
        <v>886</v>
      </c>
      <c r="C590" s="52" t="s">
        <v>83</v>
      </c>
      <c r="D590" t="s">
        <v>1173</v>
      </c>
      <c r="F590" s="55" t="s">
        <v>1345</v>
      </c>
      <c r="G590" s="55"/>
      <c r="H590" s="9" t="s">
        <v>820</v>
      </c>
      <c r="I590">
        <v>10</v>
      </c>
      <c r="J590">
        <v>0</v>
      </c>
      <c r="K590" s="34">
        <v>0</v>
      </c>
      <c r="L590">
        <f>+Tabla32391110[[#This Row],[BALANCE INICIAL]]+Tabla32391110[[#This Row],[ENTRADAS]]-Tabla32391110[[#This Row],[SALIDAS]]</f>
        <v>10</v>
      </c>
      <c r="M590" s="2">
        <v>193.22</v>
      </c>
      <c r="N590" s="2">
        <f>+Tabla32391110[[#This Row],[BALANCE INICIAL]]*Tabla32391110[[#This Row],[PRECIO]]</f>
        <v>1932.2</v>
      </c>
      <c r="O590" s="2">
        <f>+Tabla32391110[[#This Row],[ENTRADAS]]*Tabla32391110[[#This Row],[PRECIO]]</f>
        <v>0</v>
      </c>
      <c r="P590" s="2">
        <f>+Tabla32391110[[#This Row],[SALIDAS]]*Tabla32391110[[#This Row],[PRECIO]]</f>
        <v>0</v>
      </c>
      <c r="Q590" s="2">
        <f>+Tabla32391110[[#This Row],[BALANCE INICIAL2]]+Tabla32391110[[#This Row],[ENTRADAS3]]-Tabla32391110[[#This Row],[SALIDAS4]]</f>
        <v>1932.2</v>
      </c>
    </row>
    <row r="591" spans="1:17">
      <c r="A591" s="9" t="s">
        <v>24</v>
      </c>
      <c r="B591" s="47" t="s">
        <v>875</v>
      </c>
      <c r="C591" s="50" t="s">
        <v>64</v>
      </c>
      <c r="D591" t="s">
        <v>1637</v>
      </c>
      <c r="E591" t="s">
        <v>1641</v>
      </c>
      <c r="F591" s="55">
        <v>45546</v>
      </c>
      <c r="G591" s="62" t="s">
        <v>1643</v>
      </c>
      <c r="H591" s="9" t="s">
        <v>820</v>
      </c>
      <c r="I591">
        <v>0</v>
      </c>
      <c r="J591">
        <v>60</v>
      </c>
      <c r="K591" s="34">
        <v>6</v>
      </c>
      <c r="L591">
        <f>+Tabla32391110[[#This Row],[BALANCE INICIAL]]+Tabla32391110[[#This Row],[ENTRADAS]]-Tabla32391110[[#This Row],[SALIDAS]]</f>
        <v>54</v>
      </c>
      <c r="M591" s="2">
        <v>25</v>
      </c>
      <c r="N591" s="2">
        <f>+Tabla32391110[[#This Row],[BALANCE INICIAL]]*Tabla32391110[[#This Row],[PRECIO]]</f>
        <v>0</v>
      </c>
      <c r="O591" s="2">
        <f>+Tabla32391110[[#This Row],[ENTRADAS]]*Tabla32391110[[#This Row],[PRECIO]]</f>
        <v>1500</v>
      </c>
      <c r="P591" s="2">
        <f>+Tabla32391110[[#This Row],[SALIDAS]]*Tabla32391110[[#This Row],[PRECIO]]</f>
        <v>150</v>
      </c>
      <c r="Q591" s="2">
        <f>+Tabla32391110[[#This Row],[BALANCE INICIAL2]]+Tabla32391110[[#This Row],[ENTRADAS3]]-Tabla32391110[[#This Row],[SALIDAS4]]</f>
        <v>1350</v>
      </c>
    </row>
    <row r="592" spans="1:17">
      <c r="A592" s="39" t="s">
        <v>37</v>
      </c>
      <c r="B592" s="40" t="s">
        <v>886</v>
      </c>
      <c r="C592" s="52" t="s">
        <v>83</v>
      </c>
      <c r="D592" t="s">
        <v>1174</v>
      </c>
      <c r="F592" s="55" t="s">
        <v>1345</v>
      </c>
      <c r="G592" s="55"/>
      <c r="H592" s="9" t="s">
        <v>820</v>
      </c>
      <c r="I592">
        <v>34</v>
      </c>
      <c r="J592">
        <v>0</v>
      </c>
      <c r="K592" s="34">
        <v>4</v>
      </c>
      <c r="L592">
        <f>+Tabla32391110[[#This Row],[BALANCE INICIAL]]+Tabla32391110[[#This Row],[ENTRADAS]]-Tabla32391110[[#This Row],[SALIDAS]]</f>
        <v>30</v>
      </c>
      <c r="M592" s="2">
        <v>162.54</v>
      </c>
      <c r="N592" s="2">
        <f>+Tabla32391110[[#This Row],[BALANCE INICIAL]]*Tabla32391110[[#This Row],[PRECIO]]</f>
        <v>5526.36</v>
      </c>
      <c r="O592" s="2">
        <f>+Tabla32391110[[#This Row],[ENTRADAS]]*Tabla32391110[[#This Row],[PRECIO]]</f>
        <v>0</v>
      </c>
      <c r="P592" s="2">
        <f>+Tabla32391110[[#This Row],[SALIDAS]]*Tabla32391110[[#This Row],[PRECIO]]</f>
        <v>650.16</v>
      </c>
      <c r="Q592" s="2">
        <f>+Tabla32391110[[#This Row],[BALANCE INICIAL2]]+Tabla32391110[[#This Row],[ENTRADAS3]]-Tabla32391110[[#This Row],[SALIDAS4]]</f>
        <v>4876.2</v>
      </c>
    </row>
    <row r="593" spans="1:17">
      <c r="A593" s="39" t="s">
        <v>37</v>
      </c>
      <c r="B593" s="40" t="s">
        <v>886</v>
      </c>
      <c r="C593" s="52" t="s">
        <v>83</v>
      </c>
      <c r="D593" t="s">
        <v>1175</v>
      </c>
      <c r="F593" s="55" t="s">
        <v>1345</v>
      </c>
      <c r="G593" s="55"/>
      <c r="H593" s="9" t="s">
        <v>820</v>
      </c>
      <c r="I593">
        <v>13</v>
      </c>
      <c r="J593">
        <v>0</v>
      </c>
      <c r="K593" s="34">
        <v>0</v>
      </c>
      <c r="L593">
        <f>+Tabla32391110[[#This Row],[BALANCE INICIAL]]+Tabla32391110[[#This Row],[ENTRADAS]]-Tabla32391110[[#This Row],[SALIDAS]]</f>
        <v>13</v>
      </c>
      <c r="M593" s="2">
        <v>106</v>
      </c>
      <c r="N593" s="2">
        <f>+Tabla32391110[[#This Row],[BALANCE INICIAL]]*Tabla32391110[[#This Row],[PRECIO]]</f>
        <v>1378</v>
      </c>
      <c r="O593" s="2">
        <f>+Tabla32391110[[#This Row],[ENTRADAS]]*Tabla32391110[[#This Row],[PRECIO]]</f>
        <v>0</v>
      </c>
      <c r="P593" s="2">
        <f>+Tabla32391110[[#This Row],[SALIDAS]]*Tabla32391110[[#This Row],[PRECIO]]</f>
        <v>0</v>
      </c>
      <c r="Q593" s="2">
        <f>+Tabla32391110[[#This Row],[BALANCE INICIAL2]]+Tabla32391110[[#This Row],[ENTRADAS3]]-Tabla32391110[[#This Row],[SALIDAS4]]</f>
        <v>1378</v>
      </c>
    </row>
    <row r="594" spans="1:17">
      <c r="A594" s="39" t="s">
        <v>37</v>
      </c>
      <c r="B594" s="40" t="s">
        <v>886</v>
      </c>
      <c r="C594" s="52" t="s">
        <v>83</v>
      </c>
      <c r="D594" t="s">
        <v>289</v>
      </c>
      <c r="F594" s="55" t="s">
        <v>1345</v>
      </c>
      <c r="G594" s="55"/>
      <c r="H594" s="9" t="s">
        <v>820</v>
      </c>
      <c r="I594">
        <v>80</v>
      </c>
      <c r="J594">
        <v>0</v>
      </c>
      <c r="K594" s="34">
        <v>0</v>
      </c>
      <c r="L594">
        <f>+Tabla32391110[[#This Row],[BALANCE INICIAL]]+Tabla32391110[[#This Row],[ENTRADAS]]-Tabla32391110[[#This Row],[SALIDAS]]</f>
        <v>80</v>
      </c>
      <c r="M594" s="2">
        <v>99</v>
      </c>
      <c r="N594" s="2">
        <f>+Tabla32391110[[#This Row],[BALANCE INICIAL]]*Tabla32391110[[#This Row],[PRECIO]]</f>
        <v>7920</v>
      </c>
      <c r="O594" s="2">
        <f>+Tabla32391110[[#This Row],[ENTRADAS]]*Tabla32391110[[#This Row],[PRECIO]]</f>
        <v>0</v>
      </c>
      <c r="P594" s="2">
        <f>+Tabla32391110[[#This Row],[SALIDAS]]*Tabla32391110[[#This Row],[PRECIO]]</f>
        <v>0</v>
      </c>
      <c r="Q594" s="2">
        <f>+Tabla32391110[[#This Row],[BALANCE INICIAL2]]+Tabla32391110[[#This Row],[ENTRADAS3]]-Tabla32391110[[#This Row],[SALIDAS4]]</f>
        <v>7920</v>
      </c>
    </row>
    <row r="595" spans="1:17">
      <c r="A595" s="63" t="s">
        <v>29</v>
      </c>
      <c r="B595" s="40" t="s">
        <v>878</v>
      </c>
      <c r="C595" s="52" t="s">
        <v>102</v>
      </c>
      <c r="D595" t="s">
        <v>1702</v>
      </c>
      <c r="E595" t="s">
        <v>1659</v>
      </c>
      <c r="F595" s="55">
        <v>45551</v>
      </c>
      <c r="G595" s="62" t="s">
        <v>1719</v>
      </c>
      <c r="H595" s="9"/>
      <c r="I595">
        <v>0</v>
      </c>
      <c r="J595">
        <v>1</v>
      </c>
      <c r="K595" s="34">
        <v>0</v>
      </c>
      <c r="L595">
        <f>+Tabla32391110[[#This Row],[BALANCE INICIAL]]+Tabla32391110[[#This Row],[ENTRADAS]]-Tabla32391110[[#This Row],[SALIDAS]]</f>
        <v>1</v>
      </c>
      <c r="M595" s="2">
        <v>308</v>
      </c>
      <c r="N595" s="2">
        <f>+Tabla32391110[[#This Row],[BALANCE INICIAL]]*Tabla32391110[[#This Row],[PRECIO]]</f>
        <v>0</v>
      </c>
      <c r="O595" s="2">
        <f>+Tabla32391110[[#This Row],[ENTRADAS]]*Tabla32391110[[#This Row],[PRECIO]]</f>
        <v>308</v>
      </c>
      <c r="P595" s="2">
        <f>+Tabla32391110[[#This Row],[SALIDAS]]*Tabla32391110[[#This Row],[PRECIO]]</f>
        <v>0</v>
      </c>
      <c r="Q595" s="2">
        <f>+Tabla32391110[[#This Row],[BALANCE INICIAL2]]+Tabla32391110[[#This Row],[ENTRADAS3]]-Tabla32391110[[#This Row],[SALIDAS4]]</f>
        <v>308</v>
      </c>
    </row>
    <row r="596" spans="1:17">
      <c r="A596" s="9" t="s">
        <v>29</v>
      </c>
      <c r="B596" s="47" t="s">
        <v>878</v>
      </c>
      <c r="C596" s="50" t="s">
        <v>102</v>
      </c>
      <c r="D596" t="s">
        <v>617</v>
      </c>
      <c r="F596" s="55" t="s">
        <v>1345</v>
      </c>
      <c r="G596" s="55"/>
      <c r="H596" s="9" t="s">
        <v>865</v>
      </c>
      <c r="I596">
        <v>0</v>
      </c>
      <c r="J596">
        <v>0</v>
      </c>
      <c r="K596" s="34">
        <v>0</v>
      </c>
      <c r="L596">
        <f>+Tabla32391110[[#This Row],[BALANCE INICIAL]]+Tabla32391110[[#This Row],[ENTRADAS]]-Tabla32391110[[#This Row],[SALIDAS]]</f>
        <v>0</v>
      </c>
      <c r="M596" s="2">
        <v>1100</v>
      </c>
      <c r="N596" s="2">
        <f>+Tabla32391110[[#This Row],[BALANCE INICIAL]]*Tabla32391110[[#This Row],[PRECIO]]</f>
        <v>0</v>
      </c>
      <c r="O596" s="2">
        <f>+Tabla32391110[[#This Row],[ENTRADAS]]*Tabla32391110[[#This Row],[PRECIO]]</f>
        <v>0</v>
      </c>
      <c r="P596" s="2">
        <f>+Tabla32391110[[#This Row],[SALIDAS]]*Tabla32391110[[#This Row],[PRECIO]]</f>
        <v>0</v>
      </c>
      <c r="Q596" s="2">
        <f>+Tabla32391110[[#This Row],[BALANCE INICIAL2]]+Tabla32391110[[#This Row],[ENTRADAS3]]-Tabla32391110[[#This Row],[SALIDAS4]]</f>
        <v>0</v>
      </c>
    </row>
    <row r="597" spans="1:17" ht="15.75" customHeight="1">
      <c r="A597" s="63" t="s">
        <v>29</v>
      </c>
      <c r="B597" s="40" t="s">
        <v>878</v>
      </c>
      <c r="C597" s="52" t="s">
        <v>102</v>
      </c>
      <c r="D597" t="s">
        <v>1703</v>
      </c>
      <c r="E597" t="s">
        <v>1659</v>
      </c>
      <c r="F597" s="55">
        <v>45551</v>
      </c>
      <c r="G597" s="62" t="s">
        <v>1719</v>
      </c>
      <c r="H597" s="9"/>
      <c r="I597">
        <v>0</v>
      </c>
      <c r="J597">
        <v>2</v>
      </c>
      <c r="K597" s="34">
        <v>0</v>
      </c>
      <c r="L597">
        <f>+Tabla32391110[[#This Row],[BALANCE INICIAL]]+Tabla32391110[[#This Row],[ENTRADAS]]-Tabla32391110[[#This Row],[SALIDAS]]</f>
        <v>2</v>
      </c>
      <c r="M597" s="2">
        <v>170</v>
      </c>
      <c r="N597" s="2">
        <f>+Tabla32391110[[#This Row],[BALANCE INICIAL]]*Tabla32391110[[#This Row],[PRECIO]]</f>
        <v>0</v>
      </c>
      <c r="O597" s="2">
        <f>+Tabla32391110[[#This Row],[ENTRADAS]]*Tabla32391110[[#This Row],[PRECIO]]</f>
        <v>340</v>
      </c>
      <c r="P597" s="2">
        <f>+Tabla32391110[[#This Row],[SALIDAS]]*Tabla32391110[[#This Row],[PRECIO]]</f>
        <v>0</v>
      </c>
      <c r="Q597" s="2">
        <f>+Tabla32391110[[#This Row],[BALANCE INICIAL2]]+Tabla32391110[[#This Row],[ENTRADAS3]]-Tabla32391110[[#This Row],[SALIDAS4]]</f>
        <v>340</v>
      </c>
    </row>
    <row r="598" spans="1:17">
      <c r="A598" s="39" t="s">
        <v>59</v>
      </c>
      <c r="B598" s="40" t="s">
        <v>880</v>
      </c>
      <c r="C598" s="52" t="s">
        <v>107</v>
      </c>
      <c r="D598" t="s">
        <v>714</v>
      </c>
      <c r="F598" s="55" t="s">
        <v>1345</v>
      </c>
      <c r="G598" s="55"/>
      <c r="H598" s="9" t="s">
        <v>873</v>
      </c>
      <c r="I598">
        <v>5</v>
      </c>
      <c r="J598">
        <v>0</v>
      </c>
      <c r="K598" s="34">
        <v>0</v>
      </c>
      <c r="L598">
        <f>+Tabla32391110[[#This Row],[BALANCE INICIAL]]+Tabla32391110[[#This Row],[ENTRADAS]]-Tabla32391110[[#This Row],[SALIDAS]]</f>
        <v>5</v>
      </c>
      <c r="M598" s="2">
        <v>204.24</v>
      </c>
      <c r="N598" s="2">
        <f>+Tabla32391110[[#This Row],[BALANCE INICIAL]]*Tabla32391110[[#This Row],[PRECIO]]</f>
        <v>1021.2</v>
      </c>
      <c r="O598" s="2">
        <f>+Tabla32391110[[#This Row],[ENTRADAS]]*Tabla32391110[[#This Row],[PRECIO]]</f>
        <v>0</v>
      </c>
      <c r="P598" s="2">
        <f>+Tabla32391110[[#This Row],[SALIDAS]]*Tabla32391110[[#This Row],[PRECIO]]</f>
        <v>0</v>
      </c>
      <c r="Q598" s="2">
        <f>+Tabla32391110[[#This Row],[BALANCE INICIAL2]]+Tabla32391110[[#This Row],[ENTRADAS3]]-Tabla32391110[[#This Row],[SALIDAS4]]</f>
        <v>1021.2</v>
      </c>
    </row>
    <row r="599" spans="1:17" ht="15" customHeight="1">
      <c r="A599" s="9" t="s">
        <v>47</v>
      </c>
      <c r="B599" s="47" t="s">
        <v>893</v>
      </c>
      <c r="C599" s="50" t="s">
        <v>94</v>
      </c>
      <c r="D599" t="s">
        <v>1427</v>
      </c>
      <c r="F599" s="55" t="s">
        <v>1345</v>
      </c>
      <c r="G599" s="55"/>
      <c r="H599" s="9" t="s">
        <v>859</v>
      </c>
      <c r="I599">
        <v>4</v>
      </c>
      <c r="J599">
        <v>0</v>
      </c>
      <c r="K599" s="34">
        <v>0</v>
      </c>
      <c r="L599">
        <f>+Tabla32391110[[#This Row],[BALANCE INICIAL]]+Tabla32391110[[#This Row],[ENTRADAS]]-Tabla32391110[[#This Row],[SALIDAS]]</f>
        <v>4</v>
      </c>
      <c r="M599" s="2">
        <v>3240</v>
      </c>
      <c r="N599" s="2">
        <f>+Tabla32391110[[#This Row],[BALANCE INICIAL]]*Tabla32391110[[#This Row],[PRECIO]]</f>
        <v>12960</v>
      </c>
      <c r="O599" s="2">
        <f>+Tabla32391110[[#This Row],[ENTRADAS]]*Tabla32391110[[#This Row],[PRECIO]]</f>
        <v>0</v>
      </c>
      <c r="P599" s="2">
        <f>+Tabla32391110[[#This Row],[SALIDAS]]*Tabla32391110[[#This Row],[PRECIO]]</f>
        <v>0</v>
      </c>
      <c r="Q599" s="2">
        <f>+Tabla32391110[[#This Row],[BALANCE INICIAL2]]+Tabla32391110[[#This Row],[ENTRADAS3]]-Tabla32391110[[#This Row],[SALIDAS4]]</f>
        <v>12960</v>
      </c>
    </row>
    <row r="600" spans="1:17" ht="15" customHeight="1">
      <c r="A600" s="39" t="s">
        <v>47</v>
      </c>
      <c r="B600" s="40" t="s">
        <v>893</v>
      </c>
      <c r="C600" s="52" t="s">
        <v>94</v>
      </c>
      <c r="D600" t="s">
        <v>400</v>
      </c>
      <c r="F600" s="55" t="s">
        <v>1345</v>
      </c>
      <c r="G600" s="55"/>
      <c r="H600" s="9" t="s">
        <v>820</v>
      </c>
      <c r="I600">
        <v>0</v>
      </c>
      <c r="J600">
        <v>0</v>
      </c>
      <c r="K600" s="34">
        <v>0</v>
      </c>
      <c r="L600">
        <f>+Tabla32391110[[#This Row],[BALANCE INICIAL]]+Tabla32391110[[#This Row],[ENTRADAS]]-Tabla32391110[[#This Row],[SALIDAS]]</f>
        <v>0</v>
      </c>
      <c r="M600" s="2">
        <v>7271.18</v>
      </c>
      <c r="N600" s="2">
        <f>+Tabla32391110[[#This Row],[BALANCE INICIAL]]*Tabla32391110[[#This Row],[PRECIO]]</f>
        <v>0</v>
      </c>
      <c r="O600" s="2">
        <f>+Tabla32391110[[#This Row],[ENTRADAS]]*Tabla32391110[[#This Row],[PRECIO]]</f>
        <v>0</v>
      </c>
      <c r="P600" s="2">
        <f>+Tabla32391110[[#This Row],[SALIDAS]]*Tabla32391110[[#This Row],[PRECIO]]</f>
        <v>0</v>
      </c>
      <c r="Q600" s="2">
        <f>+Tabla32391110[[#This Row],[BALANCE INICIAL2]]+Tabla32391110[[#This Row],[ENTRADAS3]]-Tabla32391110[[#This Row],[SALIDAS4]]</f>
        <v>0</v>
      </c>
    </row>
    <row r="601" spans="1:17">
      <c r="A601" s="9" t="s">
        <v>47</v>
      </c>
      <c r="B601" s="47" t="s">
        <v>893</v>
      </c>
      <c r="C601" s="50" t="s">
        <v>94</v>
      </c>
      <c r="D601" t="s">
        <v>1428</v>
      </c>
      <c r="F601" s="55" t="s">
        <v>1345</v>
      </c>
      <c r="G601" s="55"/>
      <c r="H601" s="9" t="s">
        <v>859</v>
      </c>
      <c r="I601">
        <v>4</v>
      </c>
      <c r="J601">
        <v>0</v>
      </c>
      <c r="K601" s="34">
        <v>0</v>
      </c>
      <c r="L601">
        <f>+Tabla32391110[[#This Row],[BALANCE INICIAL]]+Tabla32391110[[#This Row],[ENTRADAS]]-Tabla32391110[[#This Row],[SALIDAS]]</f>
        <v>4</v>
      </c>
      <c r="M601" s="2">
        <v>3240</v>
      </c>
      <c r="N601" s="2">
        <f>+Tabla32391110[[#This Row],[BALANCE INICIAL]]*Tabla32391110[[#This Row],[PRECIO]]</f>
        <v>12960</v>
      </c>
      <c r="O601" s="2">
        <f>+Tabla32391110[[#This Row],[ENTRADAS]]*Tabla32391110[[#This Row],[PRECIO]]</f>
        <v>0</v>
      </c>
      <c r="P601" s="2">
        <f>+Tabla32391110[[#This Row],[SALIDAS]]*Tabla32391110[[#This Row],[PRECIO]]</f>
        <v>0</v>
      </c>
      <c r="Q601" s="2">
        <f>+Tabla32391110[[#This Row],[BALANCE INICIAL2]]+Tabla32391110[[#This Row],[ENTRADAS3]]-Tabla32391110[[#This Row],[SALIDAS4]]</f>
        <v>12960</v>
      </c>
    </row>
    <row r="602" spans="1:17" ht="15" customHeight="1">
      <c r="A602" s="39" t="s">
        <v>47</v>
      </c>
      <c r="B602" s="40" t="s">
        <v>893</v>
      </c>
      <c r="C602" s="52" t="s">
        <v>94</v>
      </c>
      <c r="D602" t="s">
        <v>1393</v>
      </c>
      <c r="F602" s="55" t="s">
        <v>1345</v>
      </c>
      <c r="G602" s="55"/>
      <c r="H602" s="9" t="s">
        <v>863</v>
      </c>
      <c r="I602">
        <v>0</v>
      </c>
      <c r="J602">
        <v>0</v>
      </c>
      <c r="K602" s="34">
        <v>0</v>
      </c>
      <c r="L602">
        <f>+Tabla32391110[[#This Row],[BALANCE INICIAL]]+Tabla32391110[[#This Row],[ENTRADAS]]-Tabla32391110[[#This Row],[SALIDAS]]</f>
        <v>0</v>
      </c>
      <c r="M602" s="2">
        <v>3240</v>
      </c>
      <c r="N602" s="2">
        <f>+Tabla32391110[[#This Row],[BALANCE INICIAL]]*Tabla32391110[[#This Row],[PRECIO]]</f>
        <v>0</v>
      </c>
      <c r="O602" s="2">
        <f>+Tabla32391110[[#This Row],[ENTRADAS]]*Tabla32391110[[#This Row],[PRECIO]]</f>
        <v>0</v>
      </c>
      <c r="P602" s="2">
        <f>+Tabla32391110[[#This Row],[SALIDAS]]*Tabla32391110[[#This Row],[PRECIO]]</f>
        <v>0</v>
      </c>
      <c r="Q602" s="2">
        <f>+Tabla32391110[[#This Row],[BALANCE INICIAL2]]+Tabla32391110[[#This Row],[ENTRADAS3]]-Tabla32391110[[#This Row],[SALIDAS4]]</f>
        <v>0</v>
      </c>
    </row>
    <row r="603" spans="1:17">
      <c r="A603" s="39" t="s">
        <v>47</v>
      </c>
      <c r="B603" s="40" t="s">
        <v>893</v>
      </c>
      <c r="C603" s="52" t="s">
        <v>94</v>
      </c>
      <c r="D603" t="s">
        <v>472</v>
      </c>
      <c r="F603" s="55" t="s">
        <v>1345</v>
      </c>
      <c r="G603" s="55"/>
      <c r="H603" s="9" t="s">
        <v>863</v>
      </c>
      <c r="I603">
        <v>7</v>
      </c>
      <c r="J603">
        <v>0</v>
      </c>
      <c r="K603" s="34">
        <v>1</v>
      </c>
      <c r="L603">
        <f>+Tabla32391110[[#This Row],[BALANCE INICIAL]]+Tabla32391110[[#This Row],[ENTRADAS]]-Tabla32391110[[#This Row],[SALIDAS]]</f>
        <v>6</v>
      </c>
      <c r="M603" s="2">
        <v>3240</v>
      </c>
      <c r="N603" s="2">
        <f>+Tabla32391110[[#This Row],[BALANCE INICIAL]]*Tabla32391110[[#This Row],[PRECIO]]</f>
        <v>22680</v>
      </c>
      <c r="O603" s="2">
        <f>+Tabla32391110[[#This Row],[ENTRADAS]]*Tabla32391110[[#This Row],[PRECIO]]</f>
        <v>0</v>
      </c>
      <c r="P603" s="2">
        <f>+Tabla32391110[[#This Row],[SALIDAS]]*Tabla32391110[[#This Row],[PRECIO]]</f>
        <v>3240</v>
      </c>
      <c r="Q603" s="2">
        <f>+Tabla32391110[[#This Row],[BALANCE INICIAL2]]+Tabla32391110[[#This Row],[ENTRADAS3]]-Tabla32391110[[#This Row],[SALIDAS4]]</f>
        <v>19440</v>
      </c>
    </row>
    <row r="604" spans="1:17">
      <c r="A604" s="39" t="s">
        <v>47</v>
      </c>
      <c r="B604" s="40" t="s">
        <v>893</v>
      </c>
      <c r="C604" s="52" t="s">
        <v>94</v>
      </c>
      <c r="D604" t="s">
        <v>1571</v>
      </c>
      <c r="E604" t="s">
        <v>1572</v>
      </c>
      <c r="F604" s="55">
        <v>45527</v>
      </c>
      <c r="G604" s="62" t="s">
        <v>1573</v>
      </c>
      <c r="H604" s="9" t="s">
        <v>863</v>
      </c>
      <c r="I604">
        <v>1</v>
      </c>
      <c r="J604">
        <v>0</v>
      </c>
      <c r="K604" s="34">
        <v>0</v>
      </c>
      <c r="L604">
        <f>+Tabla32391110[[#This Row],[BALANCE INICIAL]]+Tabla32391110[[#This Row],[ENTRADAS]]-Tabla32391110[[#This Row],[SALIDAS]]</f>
        <v>1</v>
      </c>
      <c r="M604" s="2">
        <v>6793.92</v>
      </c>
      <c r="N604" s="2">
        <f>+Tabla32391110[[#This Row],[BALANCE INICIAL]]*Tabla32391110[[#This Row],[PRECIO]]</f>
        <v>6793.92</v>
      </c>
      <c r="O604" s="2">
        <f>+Tabla32391110[[#This Row],[ENTRADAS]]*Tabla32391110[[#This Row],[PRECIO]]</f>
        <v>0</v>
      </c>
      <c r="P604" s="2">
        <f>+Tabla32391110[[#This Row],[SALIDAS]]*Tabla32391110[[#This Row],[PRECIO]]</f>
        <v>0</v>
      </c>
      <c r="Q604" s="2">
        <f>+Tabla32391110[[#This Row],[BALANCE INICIAL2]]+Tabla32391110[[#This Row],[ENTRADAS3]]-Tabla32391110[[#This Row],[SALIDAS4]]</f>
        <v>6793.92</v>
      </c>
    </row>
    <row r="605" spans="1:17">
      <c r="A605" s="39" t="s">
        <v>47</v>
      </c>
      <c r="B605" s="40" t="s">
        <v>893</v>
      </c>
      <c r="C605" s="52" t="s">
        <v>94</v>
      </c>
      <c r="D605" t="s">
        <v>1570</v>
      </c>
      <c r="E605" t="s">
        <v>1572</v>
      </c>
      <c r="F605" s="55">
        <v>45527</v>
      </c>
      <c r="G605" s="62" t="s">
        <v>1573</v>
      </c>
      <c r="H605" s="9" t="s">
        <v>863</v>
      </c>
      <c r="I605">
        <v>14</v>
      </c>
      <c r="J605">
        <v>0</v>
      </c>
      <c r="K605" s="34">
        <v>0</v>
      </c>
      <c r="L605">
        <f>+Tabla32391110[[#This Row],[BALANCE INICIAL]]+Tabla32391110[[#This Row],[ENTRADAS]]-Tabla32391110[[#This Row],[SALIDAS]]</f>
        <v>14</v>
      </c>
      <c r="M605" s="2">
        <v>11579.66</v>
      </c>
      <c r="N605" s="2">
        <f>+Tabla32391110[[#This Row],[BALANCE INICIAL]]*Tabla32391110[[#This Row],[PRECIO]]</f>
        <v>162115.24</v>
      </c>
      <c r="O605" s="2">
        <f>+Tabla32391110[[#This Row],[ENTRADAS]]*Tabla32391110[[#This Row],[PRECIO]]</f>
        <v>0</v>
      </c>
      <c r="P605" s="2">
        <f>+Tabla32391110[[#This Row],[SALIDAS]]*Tabla32391110[[#This Row],[PRECIO]]</f>
        <v>0</v>
      </c>
      <c r="Q605" s="2">
        <f>+Tabla32391110[[#This Row],[BALANCE INICIAL2]]+Tabla32391110[[#This Row],[ENTRADAS3]]-Tabla32391110[[#This Row],[SALIDAS4]]</f>
        <v>162115.24</v>
      </c>
    </row>
    <row r="606" spans="1:17">
      <c r="A606" s="39" t="s">
        <v>47</v>
      </c>
      <c r="B606" s="40" t="s">
        <v>893</v>
      </c>
      <c r="C606" s="52" t="s">
        <v>94</v>
      </c>
      <c r="D606" t="s">
        <v>1149</v>
      </c>
      <c r="F606" s="55" t="s">
        <v>1345</v>
      </c>
      <c r="G606" s="55"/>
      <c r="H606" s="9" t="s">
        <v>825</v>
      </c>
      <c r="I606">
        <v>2</v>
      </c>
      <c r="J606">
        <v>0</v>
      </c>
      <c r="K606" s="34">
        <v>0</v>
      </c>
      <c r="L606">
        <f>+Tabla32391110[[#This Row],[BALANCE INICIAL]]+Tabla32391110[[#This Row],[ENTRADAS]]-Tabla32391110[[#This Row],[SALIDAS]]</f>
        <v>2</v>
      </c>
      <c r="M606" s="2">
        <v>3240</v>
      </c>
      <c r="N606" s="2">
        <f>+Tabla32391110[[#This Row],[BALANCE INICIAL]]*Tabla32391110[[#This Row],[PRECIO]]</f>
        <v>6480</v>
      </c>
      <c r="O606" s="2">
        <f>+Tabla32391110[[#This Row],[ENTRADAS]]*Tabla32391110[[#This Row],[PRECIO]]</f>
        <v>0</v>
      </c>
      <c r="P606" s="2">
        <f>+Tabla32391110[[#This Row],[SALIDAS]]*Tabla32391110[[#This Row],[PRECIO]]</f>
        <v>0</v>
      </c>
      <c r="Q606" s="2">
        <f>+Tabla32391110[[#This Row],[BALANCE INICIAL2]]+Tabla32391110[[#This Row],[ENTRADAS3]]-Tabla32391110[[#This Row],[SALIDAS4]]</f>
        <v>6480</v>
      </c>
    </row>
    <row r="607" spans="1:17">
      <c r="A607" s="9" t="s">
        <v>47</v>
      </c>
      <c r="B607" s="17" t="s">
        <v>893</v>
      </c>
      <c r="C607" s="50" t="s">
        <v>94</v>
      </c>
      <c r="D607" t="s">
        <v>1566</v>
      </c>
      <c r="F607" s="55" t="s">
        <v>1345</v>
      </c>
      <c r="G607" s="55"/>
      <c r="H607" s="9" t="s">
        <v>820</v>
      </c>
      <c r="I607">
        <v>0</v>
      </c>
      <c r="J607">
        <v>0</v>
      </c>
      <c r="K607" s="34">
        <v>0</v>
      </c>
      <c r="L607">
        <f>+Tabla32391110[[#This Row],[BALANCE INICIAL]]+Tabla32391110[[#This Row],[ENTRADAS]]-Tabla32391110[[#This Row],[SALIDAS]]</f>
        <v>0</v>
      </c>
      <c r="M607" s="2">
        <v>2964.4</v>
      </c>
      <c r="N607" s="2">
        <f>+Tabla32391110[[#This Row],[BALANCE INICIAL]]*Tabla32391110[[#This Row],[PRECIO]]</f>
        <v>0</v>
      </c>
      <c r="O607" s="2">
        <f>+Tabla32391110[[#This Row],[ENTRADAS]]*Tabla32391110[[#This Row],[PRECIO]]</f>
        <v>0</v>
      </c>
      <c r="P607" s="2">
        <f>+Tabla32391110[[#This Row],[SALIDAS]]*Tabla32391110[[#This Row],[PRECIO]]</f>
        <v>0</v>
      </c>
      <c r="Q607" s="2">
        <f>+Tabla32391110[[#This Row],[BALANCE INICIAL2]]+Tabla32391110[[#This Row],[ENTRADAS3]]-Tabla32391110[[#This Row],[SALIDAS4]]</f>
        <v>0</v>
      </c>
    </row>
    <row r="608" spans="1:17">
      <c r="A608" s="39" t="s">
        <v>47</v>
      </c>
      <c r="B608" s="40" t="s">
        <v>893</v>
      </c>
      <c r="C608" s="52" t="s">
        <v>94</v>
      </c>
      <c r="D608" t="s">
        <v>1150</v>
      </c>
      <c r="F608" s="55" t="s">
        <v>1345</v>
      </c>
      <c r="G608" s="55"/>
      <c r="H608" s="9" t="s">
        <v>825</v>
      </c>
      <c r="I608">
        <v>2</v>
      </c>
      <c r="J608">
        <v>0</v>
      </c>
      <c r="K608" s="34">
        <v>0</v>
      </c>
      <c r="L608">
        <f>+Tabla32391110[[#This Row],[BALANCE INICIAL]]+Tabla32391110[[#This Row],[ENTRADAS]]-Tabla32391110[[#This Row],[SALIDAS]]</f>
        <v>2</v>
      </c>
      <c r="M608" s="2">
        <v>1089</v>
      </c>
      <c r="N608" s="2">
        <f>+Tabla32391110[[#This Row],[BALANCE INICIAL]]*Tabla32391110[[#This Row],[PRECIO]]</f>
        <v>2178</v>
      </c>
      <c r="O608" s="2">
        <f>+Tabla32391110[[#This Row],[ENTRADAS]]*Tabla32391110[[#This Row],[PRECIO]]</f>
        <v>0</v>
      </c>
      <c r="P608" s="2">
        <f>+Tabla32391110[[#This Row],[SALIDAS]]*Tabla32391110[[#This Row],[PRECIO]]</f>
        <v>0</v>
      </c>
      <c r="Q608" s="2">
        <f>+Tabla32391110[[#This Row],[BALANCE INICIAL2]]+Tabla32391110[[#This Row],[ENTRADAS3]]-Tabla32391110[[#This Row],[SALIDAS4]]</f>
        <v>2178</v>
      </c>
    </row>
    <row r="609" spans="1:17">
      <c r="A609" s="39" t="s">
        <v>47</v>
      </c>
      <c r="B609" s="40" t="s">
        <v>893</v>
      </c>
      <c r="C609" s="52" t="s">
        <v>94</v>
      </c>
      <c r="D609" t="s">
        <v>1151</v>
      </c>
      <c r="F609" s="55" t="s">
        <v>1345</v>
      </c>
      <c r="G609" s="55"/>
      <c r="H609" s="9" t="s">
        <v>863</v>
      </c>
      <c r="I609">
        <v>5</v>
      </c>
      <c r="J609">
        <v>0</v>
      </c>
      <c r="K609" s="34">
        <v>0</v>
      </c>
      <c r="L609">
        <f>+Tabla32391110[[#This Row],[BALANCE INICIAL]]+Tabla32391110[[#This Row],[ENTRADAS]]-Tabla32391110[[#This Row],[SALIDAS]]</f>
        <v>5</v>
      </c>
      <c r="M609" s="2">
        <v>4500</v>
      </c>
      <c r="N609" s="2">
        <f>+Tabla32391110[[#This Row],[BALANCE INICIAL]]*Tabla32391110[[#This Row],[PRECIO]]</f>
        <v>22500</v>
      </c>
      <c r="O609" s="2">
        <f>+Tabla32391110[[#This Row],[ENTRADAS]]*Tabla32391110[[#This Row],[PRECIO]]</f>
        <v>0</v>
      </c>
      <c r="P609" s="2">
        <f>+Tabla32391110[[#This Row],[SALIDAS]]*Tabla32391110[[#This Row],[PRECIO]]</f>
        <v>0</v>
      </c>
      <c r="Q609" s="2">
        <f>+Tabla32391110[[#This Row],[BALANCE INICIAL2]]+Tabla32391110[[#This Row],[ENTRADAS3]]-Tabla32391110[[#This Row],[SALIDAS4]]</f>
        <v>22500</v>
      </c>
    </row>
    <row r="610" spans="1:17">
      <c r="A610" s="39" t="s">
        <v>47</v>
      </c>
      <c r="B610" s="40" t="s">
        <v>893</v>
      </c>
      <c r="C610" s="52" t="s">
        <v>94</v>
      </c>
      <c r="D610" t="s">
        <v>1152</v>
      </c>
      <c r="F610" s="55" t="s">
        <v>1345</v>
      </c>
      <c r="G610" s="55"/>
      <c r="H610" s="9" t="s">
        <v>863</v>
      </c>
      <c r="I610">
        <v>5</v>
      </c>
      <c r="J610">
        <v>0</v>
      </c>
      <c r="K610" s="34">
        <v>0</v>
      </c>
      <c r="L610">
        <f>+Tabla32391110[[#This Row],[BALANCE INICIAL]]+Tabla32391110[[#This Row],[ENTRADAS]]-Tabla32391110[[#This Row],[SALIDAS]]</f>
        <v>5</v>
      </c>
      <c r="M610" s="2">
        <v>3698</v>
      </c>
      <c r="N610" s="2">
        <f>+Tabla32391110[[#This Row],[BALANCE INICIAL]]*Tabla32391110[[#This Row],[PRECIO]]</f>
        <v>18490</v>
      </c>
      <c r="O610" s="2">
        <f>+Tabla32391110[[#This Row],[ENTRADAS]]*Tabla32391110[[#This Row],[PRECIO]]</f>
        <v>0</v>
      </c>
      <c r="P610" s="2">
        <f>+Tabla32391110[[#This Row],[SALIDAS]]*Tabla32391110[[#This Row],[PRECIO]]</f>
        <v>0</v>
      </c>
      <c r="Q610" s="2">
        <f>+Tabla32391110[[#This Row],[BALANCE INICIAL2]]+Tabla32391110[[#This Row],[ENTRADAS3]]-Tabla32391110[[#This Row],[SALIDAS4]]</f>
        <v>18490</v>
      </c>
    </row>
    <row r="611" spans="1:17">
      <c r="A611" s="39" t="s">
        <v>47</v>
      </c>
      <c r="B611" s="40" t="s">
        <v>893</v>
      </c>
      <c r="C611" s="52" t="s">
        <v>94</v>
      </c>
      <c r="D611" t="s">
        <v>1162</v>
      </c>
      <c r="F611" s="55" t="s">
        <v>1345</v>
      </c>
      <c r="G611" s="55"/>
      <c r="H611" s="9" t="s">
        <v>859</v>
      </c>
      <c r="I611">
        <v>4</v>
      </c>
      <c r="J611">
        <v>0</v>
      </c>
      <c r="K611" s="34">
        <v>0</v>
      </c>
      <c r="L611">
        <f>+Tabla32391110[[#This Row],[BALANCE INICIAL]]+Tabla32391110[[#This Row],[ENTRADAS]]-Tabla32391110[[#This Row],[SALIDAS]]</f>
        <v>4</v>
      </c>
      <c r="M611" s="2">
        <v>4850</v>
      </c>
      <c r="N611" s="2">
        <f>+Tabla32391110[[#This Row],[BALANCE INICIAL]]*Tabla32391110[[#This Row],[PRECIO]]</f>
        <v>19400</v>
      </c>
      <c r="O611" s="2">
        <f>+Tabla32391110[[#This Row],[ENTRADAS]]*Tabla32391110[[#This Row],[PRECIO]]</f>
        <v>0</v>
      </c>
      <c r="P611" s="2">
        <f>+Tabla32391110[[#This Row],[SALIDAS]]*Tabla32391110[[#This Row],[PRECIO]]</f>
        <v>0</v>
      </c>
      <c r="Q611" s="2">
        <f>+Tabla32391110[[#This Row],[BALANCE INICIAL2]]+Tabla32391110[[#This Row],[ENTRADAS3]]-Tabla32391110[[#This Row],[SALIDAS4]]</f>
        <v>19400</v>
      </c>
    </row>
    <row r="612" spans="1:17">
      <c r="A612" s="39" t="s">
        <v>59</v>
      </c>
      <c r="B612" s="40" t="s">
        <v>880</v>
      </c>
      <c r="C612" s="52" t="s">
        <v>107</v>
      </c>
      <c r="D612" t="s">
        <v>762</v>
      </c>
      <c r="F612" s="55" t="s">
        <v>1345</v>
      </c>
      <c r="G612" s="55"/>
      <c r="H612" s="9" t="s">
        <v>820</v>
      </c>
      <c r="I612">
        <v>4</v>
      </c>
      <c r="J612">
        <v>0</v>
      </c>
      <c r="K612" s="34">
        <v>0</v>
      </c>
      <c r="L612">
        <f>+Tabla32391110[[#This Row],[BALANCE INICIAL]]+Tabla32391110[[#This Row],[ENTRADAS]]-Tabla32391110[[#This Row],[SALIDAS]]</f>
        <v>4</v>
      </c>
      <c r="M612" s="2">
        <v>187</v>
      </c>
      <c r="N612" s="2">
        <f>+Tabla32391110[[#This Row],[BALANCE INICIAL]]*Tabla32391110[[#This Row],[PRECIO]]</f>
        <v>748</v>
      </c>
      <c r="O612" s="2">
        <f>+Tabla32391110[[#This Row],[ENTRADAS]]*Tabla32391110[[#This Row],[PRECIO]]</f>
        <v>0</v>
      </c>
      <c r="P612" s="2">
        <f>+Tabla32391110[[#This Row],[SALIDAS]]*Tabla32391110[[#This Row],[PRECIO]]</f>
        <v>0</v>
      </c>
      <c r="Q612" s="2">
        <f>+Tabla32391110[[#This Row],[BALANCE INICIAL2]]+Tabla32391110[[#This Row],[ENTRADAS3]]-Tabla32391110[[#This Row],[SALIDAS4]]</f>
        <v>748</v>
      </c>
    </row>
    <row r="613" spans="1:17">
      <c r="A613" s="39" t="s">
        <v>59</v>
      </c>
      <c r="B613" s="40" t="s">
        <v>880</v>
      </c>
      <c r="C613" s="52" t="s">
        <v>107</v>
      </c>
      <c r="D613" t="s">
        <v>763</v>
      </c>
      <c r="F613" s="55" t="s">
        <v>1345</v>
      </c>
      <c r="G613" s="55"/>
      <c r="H613" s="9" t="s">
        <v>820</v>
      </c>
      <c r="I613">
        <v>2</v>
      </c>
      <c r="J613">
        <v>0</v>
      </c>
      <c r="K613" s="34">
        <v>0</v>
      </c>
      <c r="L613">
        <f>+Tabla32391110[[#This Row],[BALANCE INICIAL]]+Tabla32391110[[#This Row],[ENTRADAS]]-Tabla32391110[[#This Row],[SALIDAS]]</f>
        <v>2</v>
      </c>
      <c r="M613" s="2">
        <v>170</v>
      </c>
      <c r="N613" s="2">
        <f>+Tabla32391110[[#This Row],[BALANCE INICIAL]]*Tabla32391110[[#This Row],[PRECIO]]</f>
        <v>340</v>
      </c>
      <c r="O613" s="2">
        <f>+Tabla32391110[[#This Row],[ENTRADAS]]*Tabla32391110[[#This Row],[PRECIO]]</f>
        <v>0</v>
      </c>
      <c r="P613" s="2">
        <f>+Tabla32391110[[#This Row],[SALIDAS]]*Tabla32391110[[#This Row],[PRECIO]]</f>
        <v>0</v>
      </c>
      <c r="Q613" s="2">
        <f>+Tabla32391110[[#This Row],[BALANCE INICIAL2]]+Tabla32391110[[#This Row],[ENTRADAS3]]-Tabla32391110[[#This Row],[SALIDAS4]]</f>
        <v>340</v>
      </c>
    </row>
    <row r="614" spans="1:17">
      <c r="A614" s="39" t="s">
        <v>59</v>
      </c>
      <c r="B614" s="40" t="s">
        <v>880</v>
      </c>
      <c r="C614" s="52" t="s">
        <v>107</v>
      </c>
      <c r="D614" t="s">
        <v>764</v>
      </c>
      <c r="F614" s="55" t="s">
        <v>1345</v>
      </c>
      <c r="G614" s="55"/>
      <c r="H614" s="9" t="s">
        <v>820</v>
      </c>
      <c r="I614">
        <v>3</v>
      </c>
      <c r="J614">
        <v>0</v>
      </c>
      <c r="K614" s="34">
        <v>0</v>
      </c>
      <c r="L614">
        <f>+Tabla32391110[[#This Row],[BALANCE INICIAL]]+Tabla32391110[[#This Row],[ENTRADAS]]-Tabla32391110[[#This Row],[SALIDAS]]</f>
        <v>3</v>
      </c>
      <c r="M614" s="2">
        <v>180</v>
      </c>
      <c r="N614" s="2">
        <f>+Tabla32391110[[#This Row],[BALANCE INICIAL]]*Tabla32391110[[#This Row],[PRECIO]]</f>
        <v>540</v>
      </c>
      <c r="O614" s="2">
        <f>+Tabla32391110[[#This Row],[ENTRADAS]]*Tabla32391110[[#This Row],[PRECIO]]</f>
        <v>0</v>
      </c>
      <c r="P614" s="2">
        <f>+Tabla32391110[[#This Row],[SALIDAS]]*Tabla32391110[[#This Row],[PRECIO]]</f>
        <v>0</v>
      </c>
      <c r="Q614" s="2">
        <f>+Tabla32391110[[#This Row],[BALANCE INICIAL2]]+Tabla32391110[[#This Row],[ENTRADAS3]]-Tabla32391110[[#This Row],[SALIDAS4]]</f>
        <v>540</v>
      </c>
    </row>
    <row r="615" spans="1:17">
      <c r="A615" s="39" t="s">
        <v>59</v>
      </c>
      <c r="B615" s="40" t="s">
        <v>880</v>
      </c>
      <c r="C615" s="52" t="s">
        <v>107</v>
      </c>
      <c r="D615" t="s">
        <v>765</v>
      </c>
      <c r="F615" s="55" t="s">
        <v>1345</v>
      </c>
      <c r="G615" s="55"/>
      <c r="H615" s="9" t="s">
        <v>820</v>
      </c>
      <c r="I615">
        <v>1</v>
      </c>
      <c r="J615">
        <v>0</v>
      </c>
      <c r="K615" s="34">
        <v>0</v>
      </c>
      <c r="L615">
        <f>+Tabla32391110[[#This Row],[BALANCE INICIAL]]+Tabla32391110[[#This Row],[ENTRADAS]]-Tabla32391110[[#This Row],[SALIDAS]]</f>
        <v>1</v>
      </c>
      <c r="M615" s="2">
        <v>180</v>
      </c>
      <c r="N615" s="2">
        <f>+Tabla32391110[[#This Row],[BALANCE INICIAL]]*Tabla32391110[[#This Row],[PRECIO]]</f>
        <v>180</v>
      </c>
      <c r="O615" s="2">
        <f>+Tabla32391110[[#This Row],[ENTRADAS]]*Tabla32391110[[#This Row],[PRECIO]]</f>
        <v>0</v>
      </c>
      <c r="P615" s="2">
        <f>+Tabla32391110[[#This Row],[SALIDAS]]*Tabla32391110[[#This Row],[PRECIO]]</f>
        <v>0</v>
      </c>
      <c r="Q615" s="2">
        <f>+Tabla32391110[[#This Row],[BALANCE INICIAL2]]+Tabla32391110[[#This Row],[ENTRADAS3]]-Tabla32391110[[#This Row],[SALIDAS4]]</f>
        <v>180</v>
      </c>
    </row>
    <row r="616" spans="1:17">
      <c r="A616" s="39" t="s">
        <v>59</v>
      </c>
      <c r="B616" s="40" t="s">
        <v>880</v>
      </c>
      <c r="C616" s="52" t="s">
        <v>107</v>
      </c>
      <c r="D616" t="s">
        <v>766</v>
      </c>
      <c r="F616" s="55" t="s">
        <v>1345</v>
      </c>
      <c r="G616" s="55"/>
      <c r="H616" s="9" t="s">
        <v>820</v>
      </c>
      <c r="I616">
        <v>1</v>
      </c>
      <c r="J616">
        <v>0</v>
      </c>
      <c r="K616" s="34">
        <v>0</v>
      </c>
      <c r="L616">
        <f>+Tabla32391110[[#This Row],[BALANCE INICIAL]]+Tabla32391110[[#This Row],[ENTRADAS]]-Tabla32391110[[#This Row],[SALIDAS]]</f>
        <v>1</v>
      </c>
      <c r="M616" s="2">
        <v>195</v>
      </c>
      <c r="N616" s="2">
        <f>+Tabla32391110[[#This Row],[BALANCE INICIAL]]*Tabla32391110[[#This Row],[PRECIO]]</f>
        <v>195</v>
      </c>
      <c r="O616" s="2">
        <f>+Tabla32391110[[#This Row],[ENTRADAS]]*Tabla32391110[[#This Row],[PRECIO]]</f>
        <v>0</v>
      </c>
      <c r="P616" s="2">
        <f>+Tabla32391110[[#This Row],[SALIDAS]]*Tabla32391110[[#This Row],[PRECIO]]</f>
        <v>0</v>
      </c>
      <c r="Q616" s="2">
        <f>+Tabla32391110[[#This Row],[BALANCE INICIAL2]]+Tabla32391110[[#This Row],[ENTRADAS3]]-Tabla32391110[[#This Row],[SALIDAS4]]</f>
        <v>195</v>
      </c>
    </row>
    <row r="617" spans="1:17">
      <c r="A617" s="39" t="s">
        <v>28</v>
      </c>
      <c r="B617" s="40" t="s">
        <v>884</v>
      </c>
      <c r="C617" s="52" t="s">
        <v>74</v>
      </c>
      <c r="D617" t="s">
        <v>1073</v>
      </c>
      <c r="E617" t="s">
        <v>1060</v>
      </c>
      <c r="F617" s="55" t="s">
        <v>1345</v>
      </c>
      <c r="G617" s="55"/>
      <c r="H617" s="9" t="s">
        <v>820</v>
      </c>
      <c r="I617">
        <v>0</v>
      </c>
      <c r="J617">
        <v>0</v>
      </c>
      <c r="K617" s="34">
        <v>0</v>
      </c>
      <c r="L617">
        <f>+Tabla32391110[[#This Row],[BALANCE INICIAL]]+Tabla32391110[[#This Row],[ENTRADAS]]-Tabla32391110[[#This Row],[SALIDAS]]</f>
        <v>0</v>
      </c>
      <c r="M617" s="2">
        <v>200</v>
      </c>
      <c r="N617" s="2">
        <f>+Tabla32391110[[#This Row],[BALANCE INICIAL]]*Tabla32391110[[#This Row],[PRECIO]]</f>
        <v>0</v>
      </c>
      <c r="O617" s="2">
        <f>+Tabla32391110[[#This Row],[ENTRADAS]]*Tabla32391110[[#This Row],[PRECIO]]</f>
        <v>0</v>
      </c>
      <c r="P617" s="2">
        <f>+Tabla32391110[[#This Row],[SALIDAS]]*Tabla32391110[[#This Row],[PRECIO]]</f>
        <v>0</v>
      </c>
      <c r="Q617" s="2">
        <f>+Tabla32391110[[#This Row],[BALANCE INICIAL2]]+Tabla32391110[[#This Row],[ENTRADAS3]]-Tabla32391110[[#This Row],[SALIDAS4]]</f>
        <v>0</v>
      </c>
    </row>
    <row r="618" spans="1:17">
      <c r="A618" s="39" t="s">
        <v>59</v>
      </c>
      <c r="B618" s="40" t="s">
        <v>880</v>
      </c>
      <c r="C618" s="52" t="s">
        <v>107</v>
      </c>
      <c r="D618" t="s">
        <v>767</v>
      </c>
      <c r="F618" s="55" t="s">
        <v>1345</v>
      </c>
      <c r="G618" s="55"/>
      <c r="H618" s="9" t="s">
        <v>820</v>
      </c>
      <c r="I618">
        <v>1</v>
      </c>
      <c r="J618">
        <v>0</v>
      </c>
      <c r="K618" s="34">
        <v>0</v>
      </c>
      <c r="L618">
        <f>+Tabla32391110[[#This Row],[BALANCE INICIAL]]+Tabla32391110[[#This Row],[ENTRADAS]]-Tabla32391110[[#This Row],[SALIDAS]]</f>
        <v>1</v>
      </c>
      <c r="M618" s="2">
        <v>1182.17</v>
      </c>
      <c r="N618" s="2">
        <f>+Tabla32391110[[#This Row],[BALANCE INICIAL]]*Tabla32391110[[#This Row],[PRECIO]]</f>
        <v>1182.17</v>
      </c>
      <c r="O618" s="2">
        <f>+Tabla32391110[[#This Row],[ENTRADAS]]*Tabla32391110[[#This Row],[PRECIO]]</f>
        <v>0</v>
      </c>
      <c r="P618" s="2">
        <f>+Tabla32391110[[#This Row],[SALIDAS]]*Tabla32391110[[#This Row],[PRECIO]]</f>
        <v>0</v>
      </c>
      <c r="Q618" s="2">
        <f>+Tabla32391110[[#This Row],[BALANCE INICIAL2]]+Tabla32391110[[#This Row],[ENTRADAS3]]-Tabla32391110[[#This Row],[SALIDAS4]]</f>
        <v>1182.17</v>
      </c>
    </row>
    <row r="619" spans="1:17">
      <c r="A619" s="63" t="s">
        <v>29</v>
      </c>
      <c r="B619" s="40" t="s">
        <v>878</v>
      </c>
      <c r="C619" s="52" t="s">
        <v>102</v>
      </c>
      <c r="D619" t="s">
        <v>1704</v>
      </c>
      <c r="E619" t="s">
        <v>1659</v>
      </c>
      <c r="F619" s="55">
        <v>45551</v>
      </c>
      <c r="G619" s="62" t="s">
        <v>1719</v>
      </c>
      <c r="H619" s="9"/>
      <c r="I619">
        <v>0</v>
      </c>
      <c r="J619">
        <v>15</v>
      </c>
      <c r="K619" s="34">
        <v>0</v>
      </c>
      <c r="L619">
        <f>+Tabla32391110[[#This Row],[BALANCE INICIAL]]+Tabla32391110[[#This Row],[ENTRADAS]]-Tabla32391110[[#This Row],[SALIDAS]]</f>
        <v>15</v>
      </c>
      <c r="M619" s="2">
        <v>350</v>
      </c>
      <c r="N619" s="2">
        <f>+Tabla32391110[[#This Row],[BALANCE INICIAL]]*Tabla32391110[[#This Row],[PRECIO]]</f>
        <v>0</v>
      </c>
      <c r="O619" s="2">
        <f>+Tabla32391110[[#This Row],[ENTRADAS]]*Tabla32391110[[#This Row],[PRECIO]]</f>
        <v>5250</v>
      </c>
      <c r="P619" s="2">
        <f>+Tabla32391110[[#This Row],[SALIDAS]]*Tabla32391110[[#This Row],[PRECIO]]</f>
        <v>0</v>
      </c>
      <c r="Q619" s="2">
        <f>+Tabla32391110[[#This Row],[BALANCE INICIAL2]]+Tabla32391110[[#This Row],[ENTRADAS3]]-Tabla32391110[[#This Row],[SALIDAS4]]</f>
        <v>5250</v>
      </c>
    </row>
    <row r="620" spans="1:17" ht="15" customHeight="1">
      <c r="A620" s="39" t="s">
        <v>28</v>
      </c>
      <c r="B620" s="40" t="s">
        <v>884</v>
      </c>
      <c r="C620" s="52" t="s">
        <v>74</v>
      </c>
      <c r="D620" t="s">
        <v>1176</v>
      </c>
      <c r="F620" s="55" t="s">
        <v>1345</v>
      </c>
      <c r="G620" s="55"/>
      <c r="H620" s="9" t="s">
        <v>820</v>
      </c>
      <c r="I620">
        <v>2</v>
      </c>
      <c r="J620">
        <v>0</v>
      </c>
      <c r="K620" s="34">
        <v>0</v>
      </c>
      <c r="L620">
        <f>+Tabla32391110[[#This Row],[BALANCE INICIAL]]+Tabla32391110[[#This Row],[ENTRADAS]]-Tabla32391110[[#This Row],[SALIDAS]]</f>
        <v>2</v>
      </c>
      <c r="M620" s="2">
        <v>3331.38</v>
      </c>
      <c r="N620" s="2">
        <f>+Tabla32391110[[#This Row],[BALANCE INICIAL]]*Tabla32391110[[#This Row],[PRECIO]]</f>
        <v>6662.76</v>
      </c>
      <c r="O620" s="2">
        <f>+Tabla32391110[[#This Row],[ENTRADAS]]*Tabla32391110[[#This Row],[PRECIO]]</f>
        <v>0</v>
      </c>
      <c r="P620" s="2">
        <f>+Tabla32391110[[#This Row],[SALIDAS]]*Tabla32391110[[#This Row],[PRECIO]]</f>
        <v>0</v>
      </c>
      <c r="Q620" s="2">
        <f>+Tabla32391110[[#This Row],[BALANCE INICIAL2]]+Tabla32391110[[#This Row],[ENTRADAS3]]-Tabla32391110[[#This Row],[SALIDAS4]]</f>
        <v>6662.76</v>
      </c>
    </row>
    <row r="621" spans="1:17">
      <c r="A621" s="39" t="s">
        <v>28</v>
      </c>
      <c r="B621" s="40" t="s">
        <v>884</v>
      </c>
      <c r="C621" s="52" t="s">
        <v>74</v>
      </c>
      <c r="D621" t="s">
        <v>1454</v>
      </c>
      <c r="F621" s="55" t="s">
        <v>1345</v>
      </c>
      <c r="G621" s="55"/>
      <c r="H621" s="9" t="s">
        <v>820</v>
      </c>
      <c r="I621">
        <v>0</v>
      </c>
      <c r="J621">
        <v>0</v>
      </c>
      <c r="K621" s="34">
        <v>0</v>
      </c>
      <c r="L621">
        <f>+Tabla32391110[[#This Row],[BALANCE INICIAL]]+Tabla32391110[[#This Row],[ENTRADAS]]-Tabla32391110[[#This Row],[SALIDAS]]</f>
        <v>0</v>
      </c>
      <c r="M621" s="2">
        <v>6250</v>
      </c>
      <c r="N621" s="2">
        <f>+Tabla32391110[[#This Row],[BALANCE INICIAL]]*Tabla32391110[[#This Row],[PRECIO]]</f>
        <v>0</v>
      </c>
      <c r="O621" s="2">
        <f>+Tabla32391110[[#This Row],[ENTRADAS]]*Tabla32391110[[#This Row],[PRECIO]]</f>
        <v>0</v>
      </c>
      <c r="P621" s="2">
        <f>+Tabla32391110[[#This Row],[SALIDAS]]*Tabla32391110[[#This Row],[PRECIO]]</f>
        <v>0</v>
      </c>
      <c r="Q621" s="2">
        <f>+Tabla32391110[[#This Row],[BALANCE INICIAL2]]+Tabla32391110[[#This Row],[ENTRADAS3]]-Tabla32391110[[#This Row],[SALIDAS4]]</f>
        <v>0</v>
      </c>
    </row>
    <row r="622" spans="1:17">
      <c r="A622" s="39" t="s">
        <v>34</v>
      </c>
      <c r="B622" s="40" t="s">
        <v>877</v>
      </c>
      <c r="C622" s="52" t="s">
        <v>80</v>
      </c>
      <c r="D622" t="s">
        <v>1177</v>
      </c>
      <c r="E622" t="s">
        <v>1137</v>
      </c>
      <c r="F622" s="55">
        <v>45471</v>
      </c>
      <c r="G622" s="55"/>
      <c r="H622" s="9" t="s">
        <v>820</v>
      </c>
      <c r="I622">
        <v>0</v>
      </c>
      <c r="J622">
        <v>0</v>
      </c>
      <c r="K622" s="34">
        <v>0</v>
      </c>
      <c r="L622">
        <f>+Tabla32391110[[#This Row],[BALANCE INICIAL]]+Tabla32391110[[#This Row],[ENTRADAS]]-Tabla32391110[[#This Row],[SALIDAS]]</f>
        <v>0</v>
      </c>
      <c r="M622" s="2">
        <v>2500</v>
      </c>
      <c r="N622" s="2">
        <f>+Tabla32391110[[#This Row],[BALANCE INICIAL]]*Tabla32391110[[#This Row],[PRECIO]]</f>
        <v>0</v>
      </c>
      <c r="O622" s="2">
        <f>+Tabla32391110[[#This Row],[ENTRADAS]]*Tabla32391110[[#This Row],[PRECIO]]</f>
        <v>0</v>
      </c>
      <c r="P622" s="2">
        <f>+Tabla32391110[[#This Row],[SALIDAS]]*Tabla32391110[[#This Row],[PRECIO]]</f>
        <v>0</v>
      </c>
      <c r="Q622" s="2">
        <f>+Tabla32391110[[#This Row],[BALANCE INICIAL2]]+Tabla32391110[[#This Row],[ENTRADAS3]]-Tabla32391110[[#This Row],[SALIDAS4]]</f>
        <v>0</v>
      </c>
    </row>
    <row r="623" spans="1:17">
      <c r="A623" s="39" t="s">
        <v>23</v>
      </c>
      <c r="B623" s="40" t="s">
        <v>881</v>
      </c>
      <c r="C623" s="52" t="s">
        <v>97</v>
      </c>
      <c r="D623" t="s">
        <v>1453</v>
      </c>
      <c r="F623" s="55" t="s">
        <v>1345</v>
      </c>
      <c r="G623" s="55"/>
      <c r="H623" s="9" t="s">
        <v>820</v>
      </c>
      <c r="I623">
        <v>5</v>
      </c>
      <c r="J623">
        <v>0</v>
      </c>
      <c r="K623" s="34">
        <v>0</v>
      </c>
      <c r="L623">
        <f>+Tabla32391110[[#This Row],[BALANCE INICIAL]]+Tabla32391110[[#This Row],[ENTRADAS]]-Tabla32391110[[#This Row],[SALIDAS]]</f>
        <v>5</v>
      </c>
      <c r="M623" s="2">
        <v>780</v>
      </c>
      <c r="N623" s="2">
        <f>+Tabla32391110[[#This Row],[BALANCE INICIAL]]*Tabla32391110[[#This Row],[PRECIO]]</f>
        <v>3900</v>
      </c>
      <c r="O623" s="2">
        <f>+Tabla32391110[[#This Row],[ENTRADAS]]*Tabla32391110[[#This Row],[PRECIO]]</f>
        <v>0</v>
      </c>
      <c r="P623" s="2">
        <f>+Tabla32391110[[#This Row],[SALIDAS]]*Tabla32391110[[#This Row],[PRECIO]]</f>
        <v>0</v>
      </c>
      <c r="Q623" s="2">
        <f>+Tabla32391110[[#This Row],[BALANCE INICIAL2]]+Tabla32391110[[#This Row],[ENTRADAS3]]-Tabla32391110[[#This Row],[SALIDAS4]]</f>
        <v>3900</v>
      </c>
    </row>
    <row r="624" spans="1:17">
      <c r="A624" s="39" t="s">
        <v>1421</v>
      </c>
      <c r="B624" s="40" t="s">
        <v>1422</v>
      </c>
      <c r="C624" s="52" t="s">
        <v>1423</v>
      </c>
      <c r="D624" t="s">
        <v>1452</v>
      </c>
      <c r="F624" s="55" t="s">
        <v>1345</v>
      </c>
      <c r="G624" s="55"/>
      <c r="H624" s="9" t="s">
        <v>820</v>
      </c>
      <c r="I624">
        <v>83</v>
      </c>
      <c r="J624">
        <v>0</v>
      </c>
      <c r="K624" s="34">
        <v>0</v>
      </c>
      <c r="L624">
        <f>+Tabla32391110[[#This Row],[BALANCE INICIAL]]+Tabla32391110[[#This Row],[ENTRADAS]]-Tabla32391110[[#This Row],[SALIDAS]]</f>
        <v>83</v>
      </c>
      <c r="M624" s="2">
        <v>390</v>
      </c>
      <c r="N624" s="2">
        <f>+Tabla32391110[[#This Row],[BALANCE INICIAL]]*Tabla32391110[[#This Row],[PRECIO]]</f>
        <v>32370</v>
      </c>
      <c r="O624" s="2">
        <f>+Tabla32391110[[#This Row],[ENTRADAS]]*Tabla32391110[[#This Row],[PRECIO]]</f>
        <v>0</v>
      </c>
      <c r="P624" s="2">
        <f>+Tabla32391110[[#This Row],[SALIDAS]]*Tabla32391110[[#This Row],[PRECIO]]</f>
        <v>0</v>
      </c>
      <c r="Q624" s="2">
        <f>+Tabla32391110[[#This Row],[BALANCE INICIAL2]]+Tabla32391110[[#This Row],[ENTRADAS3]]-Tabla32391110[[#This Row],[SALIDAS4]]</f>
        <v>32370</v>
      </c>
    </row>
    <row r="625" spans="1:17">
      <c r="A625" s="39" t="s">
        <v>1421</v>
      </c>
      <c r="B625" s="40" t="s">
        <v>1422</v>
      </c>
      <c r="C625" s="52" t="s">
        <v>1423</v>
      </c>
      <c r="D625" t="s">
        <v>399</v>
      </c>
      <c r="F625" s="55" t="s">
        <v>1345</v>
      </c>
      <c r="G625" s="55"/>
      <c r="H625" s="9" t="s">
        <v>820</v>
      </c>
      <c r="I625">
        <v>0</v>
      </c>
      <c r="J625">
        <v>0</v>
      </c>
      <c r="K625" s="34">
        <v>0</v>
      </c>
      <c r="L625">
        <f>+Tabla32391110[[#This Row],[BALANCE INICIAL]]+Tabla32391110[[#This Row],[ENTRADAS]]-Tabla32391110[[#This Row],[SALIDAS]]</f>
        <v>0</v>
      </c>
      <c r="M625" s="2">
        <v>1911.6</v>
      </c>
      <c r="N625" s="2">
        <f>+Tabla32391110[[#This Row],[BALANCE INICIAL]]*Tabla32391110[[#This Row],[PRECIO]]</f>
        <v>0</v>
      </c>
      <c r="O625" s="2">
        <f>+Tabla32391110[[#This Row],[ENTRADAS]]*Tabla32391110[[#This Row],[PRECIO]]</f>
        <v>0</v>
      </c>
      <c r="P625" s="2">
        <f>+Tabla32391110[[#This Row],[SALIDAS]]*Tabla32391110[[#This Row],[PRECIO]]</f>
        <v>0</v>
      </c>
      <c r="Q625" s="2">
        <f>+Tabla32391110[[#This Row],[BALANCE INICIAL2]]+Tabla32391110[[#This Row],[ENTRADAS3]]-Tabla32391110[[#This Row],[SALIDAS4]]</f>
        <v>0</v>
      </c>
    </row>
    <row r="626" spans="1:17" ht="15" customHeight="1">
      <c r="A626" s="39" t="s">
        <v>1421</v>
      </c>
      <c r="B626" s="40" t="s">
        <v>1422</v>
      </c>
      <c r="C626" s="52" t="s">
        <v>1423</v>
      </c>
      <c r="D626" t="s">
        <v>1472</v>
      </c>
      <c r="F626" s="55" t="s">
        <v>1345</v>
      </c>
      <c r="G626" s="55"/>
      <c r="H626" s="9" t="s">
        <v>820</v>
      </c>
      <c r="I626">
        <v>0</v>
      </c>
      <c r="J626">
        <v>0</v>
      </c>
      <c r="K626" s="34">
        <v>0</v>
      </c>
      <c r="L626">
        <f>+Tabla32391110[[#This Row],[BALANCE INICIAL]]+Tabla32391110[[#This Row],[ENTRADAS]]-Tabla32391110[[#This Row],[SALIDAS]]</f>
        <v>0</v>
      </c>
      <c r="M626" s="2">
        <v>1677.96</v>
      </c>
      <c r="N626" s="2">
        <f>+Tabla32391110[[#This Row],[BALANCE INICIAL]]*Tabla32391110[[#This Row],[PRECIO]]</f>
        <v>0</v>
      </c>
      <c r="O626" s="2">
        <f>+Tabla32391110[[#This Row],[ENTRADAS]]*Tabla32391110[[#This Row],[PRECIO]]</f>
        <v>0</v>
      </c>
      <c r="P626" s="2">
        <f>+Tabla32391110[[#This Row],[SALIDAS]]*Tabla32391110[[#This Row],[PRECIO]]</f>
        <v>0</v>
      </c>
      <c r="Q626" s="2">
        <f>+Tabla32391110[[#This Row],[BALANCE INICIAL2]]+Tabla32391110[[#This Row],[ENTRADAS3]]-Tabla32391110[[#This Row],[SALIDAS4]]</f>
        <v>0</v>
      </c>
    </row>
    <row r="627" spans="1:17">
      <c r="A627" s="39" t="s">
        <v>34</v>
      </c>
      <c r="B627" s="40" t="s">
        <v>877</v>
      </c>
      <c r="C627" s="52" t="s">
        <v>104</v>
      </c>
      <c r="D627" t="s">
        <v>497</v>
      </c>
      <c r="F627" s="55" t="s">
        <v>1345</v>
      </c>
      <c r="G627" s="55"/>
      <c r="H627" s="9" t="s">
        <v>820</v>
      </c>
      <c r="I627">
        <v>0</v>
      </c>
      <c r="J627">
        <v>0</v>
      </c>
      <c r="K627" s="34">
        <v>0</v>
      </c>
      <c r="L627">
        <f>+Tabla32391110[[#This Row],[BALANCE INICIAL]]+Tabla32391110[[#This Row],[ENTRADAS]]-Tabla32391110[[#This Row],[SALIDAS]]</f>
        <v>0</v>
      </c>
      <c r="M627" s="2">
        <v>8</v>
      </c>
      <c r="N627" s="2">
        <f>+Tabla32391110[[#This Row],[BALANCE INICIAL]]*Tabla32391110[[#This Row],[PRECIO]]</f>
        <v>0</v>
      </c>
      <c r="O627" s="2">
        <f>+Tabla32391110[[#This Row],[ENTRADAS]]*Tabla32391110[[#This Row],[PRECIO]]</f>
        <v>0</v>
      </c>
      <c r="P627" s="2">
        <f>+Tabla32391110[[#This Row],[SALIDAS]]*Tabla32391110[[#This Row],[PRECIO]]</f>
        <v>0</v>
      </c>
      <c r="Q627" s="2">
        <f>+Tabla32391110[[#This Row],[BALANCE INICIAL2]]+Tabla32391110[[#This Row],[ENTRADAS3]]-Tabla32391110[[#This Row],[SALIDAS4]]</f>
        <v>0</v>
      </c>
    </row>
    <row r="628" spans="1:17" ht="15" customHeight="1">
      <c r="A628" s="39" t="s">
        <v>59</v>
      </c>
      <c r="B628" s="40" t="s">
        <v>880</v>
      </c>
      <c r="C628" s="52" t="s">
        <v>107</v>
      </c>
      <c r="D628" t="s">
        <v>768</v>
      </c>
      <c r="F628" s="55" t="s">
        <v>1345</v>
      </c>
      <c r="G628" s="55"/>
      <c r="H628" s="9" t="s">
        <v>820</v>
      </c>
      <c r="I628">
        <v>192</v>
      </c>
      <c r="J628">
        <v>0</v>
      </c>
      <c r="K628" s="34">
        <v>0</v>
      </c>
      <c r="L628">
        <f>+Tabla32391110[[#This Row],[BALANCE INICIAL]]+Tabla32391110[[#This Row],[ENTRADAS]]-Tabla32391110[[#This Row],[SALIDAS]]</f>
        <v>192</v>
      </c>
      <c r="M628" s="2">
        <v>75</v>
      </c>
      <c r="N628" s="2">
        <f>+Tabla32391110[[#This Row],[BALANCE INICIAL]]*Tabla32391110[[#This Row],[PRECIO]]</f>
        <v>14400</v>
      </c>
      <c r="O628" s="2">
        <f>+Tabla32391110[[#This Row],[ENTRADAS]]*Tabla32391110[[#This Row],[PRECIO]]</f>
        <v>0</v>
      </c>
      <c r="P628" s="2">
        <f>+Tabla32391110[[#This Row],[SALIDAS]]*Tabla32391110[[#This Row],[PRECIO]]</f>
        <v>0</v>
      </c>
      <c r="Q628" s="2">
        <f>+Tabla32391110[[#This Row],[BALANCE INICIAL2]]+Tabla32391110[[#This Row],[ENTRADAS3]]-Tabla32391110[[#This Row],[SALIDAS4]]</f>
        <v>14400</v>
      </c>
    </row>
    <row r="629" spans="1:17">
      <c r="A629" s="39" t="s">
        <v>59</v>
      </c>
      <c r="B629" s="40" t="s">
        <v>880</v>
      </c>
      <c r="C629" s="52" t="s">
        <v>107</v>
      </c>
      <c r="D629" t="s">
        <v>769</v>
      </c>
      <c r="F629" s="55" t="s">
        <v>1345</v>
      </c>
      <c r="G629" s="55"/>
      <c r="H629" s="9" t="s">
        <v>820</v>
      </c>
      <c r="I629">
        <v>6</v>
      </c>
      <c r="J629">
        <v>0</v>
      </c>
      <c r="K629" s="34">
        <v>0</v>
      </c>
      <c r="L629">
        <f>+Tabla32391110[[#This Row],[BALANCE INICIAL]]+Tabla32391110[[#This Row],[ENTRADAS]]-Tabla32391110[[#This Row],[SALIDAS]]</f>
        <v>6</v>
      </c>
      <c r="M629" s="2">
        <v>40</v>
      </c>
      <c r="N629" s="2">
        <f>+Tabla32391110[[#This Row],[BALANCE INICIAL]]*Tabla32391110[[#This Row],[PRECIO]]</f>
        <v>240</v>
      </c>
      <c r="O629" s="2">
        <f>+Tabla32391110[[#This Row],[ENTRADAS]]*Tabla32391110[[#This Row],[PRECIO]]</f>
        <v>0</v>
      </c>
      <c r="P629" s="2">
        <f>+Tabla32391110[[#This Row],[SALIDAS]]*Tabla32391110[[#This Row],[PRECIO]]</f>
        <v>0</v>
      </c>
      <c r="Q629" s="2">
        <f>+Tabla32391110[[#This Row],[BALANCE INICIAL2]]+Tabla32391110[[#This Row],[ENTRADAS3]]-Tabla32391110[[#This Row],[SALIDAS4]]</f>
        <v>240</v>
      </c>
    </row>
    <row r="630" spans="1:17">
      <c r="A630" s="39" t="s">
        <v>59</v>
      </c>
      <c r="B630" s="40" t="s">
        <v>880</v>
      </c>
      <c r="C630" s="52" t="s">
        <v>107</v>
      </c>
      <c r="D630" t="s">
        <v>770</v>
      </c>
      <c r="F630" s="55" t="s">
        <v>1345</v>
      </c>
      <c r="G630" s="55"/>
      <c r="H630" s="9" t="s">
        <v>820</v>
      </c>
      <c r="I630">
        <v>4</v>
      </c>
      <c r="J630">
        <v>0</v>
      </c>
      <c r="K630" s="34">
        <v>0</v>
      </c>
      <c r="L630">
        <f>+Tabla32391110[[#This Row],[BALANCE INICIAL]]+Tabla32391110[[#This Row],[ENTRADAS]]-Tabla32391110[[#This Row],[SALIDAS]]</f>
        <v>4</v>
      </c>
      <c r="M630" s="2">
        <v>350</v>
      </c>
      <c r="N630" s="2">
        <f>+Tabla32391110[[#This Row],[BALANCE INICIAL]]*Tabla32391110[[#This Row],[PRECIO]]</f>
        <v>1400</v>
      </c>
      <c r="O630" s="2">
        <f>+Tabla32391110[[#This Row],[ENTRADAS]]*Tabla32391110[[#This Row],[PRECIO]]</f>
        <v>0</v>
      </c>
      <c r="P630" s="2">
        <f>+Tabla32391110[[#This Row],[SALIDAS]]*Tabla32391110[[#This Row],[PRECIO]]</f>
        <v>0</v>
      </c>
      <c r="Q630" s="2">
        <f>+Tabla32391110[[#This Row],[BALANCE INICIAL2]]+Tabla32391110[[#This Row],[ENTRADAS3]]-Tabla32391110[[#This Row],[SALIDAS4]]</f>
        <v>1400</v>
      </c>
    </row>
    <row r="631" spans="1:17">
      <c r="A631" s="39" t="s">
        <v>59</v>
      </c>
      <c r="B631" s="40" t="s">
        <v>880</v>
      </c>
      <c r="C631" s="52" t="s">
        <v>107</v>
      </c>
      <c r="D631" t="s">
        <v>771</v>
      </c>
      <c r="F631" s="55" t="s">
        <v>1345</v>
      </c>
      <c r="G631" s="55"/>
      <c r="H631" s="9" t="s">
        <v>820</v>
      </c>
      <c r="I631">
        <v>8</v>
      </c>
      <c r="J631">
        <v>0</v>
      </c>
      <c r="K631" s="34">
        <v>0</v>
      </c>
      <c r="L631">
        <f>+Tabla32391110[[#This Row],[BALANCE INICIAL]]+Tabla32391110[[#This Row],[ENTRADAS]]-Tabla32391110[[#This Row],[SALIDAS]]</f>
        <v>8</v>
      </c>
      <c r="M631" s="2">
        <v>450</v>
      </c>
      <c r="N631" s="2">
        <f>+Tabla32391110[[#This Row],[BALANCE INICIAL]]*Tabla32391110[[#This Row],[PRECIO]]</f>
        <v>3600</v>
      </c>
      <c r="O631" s="2">
        <f>+Tabla32391110[[#This Row],[ENTRADAS]]*Tabla32391110[[#This Row],[PRECIO]]</f>
        <v>0</v>
      </c>
      <c r="P631" s="2">
        <f>+Tabla32391110[[#This Row],[SALIDAS]]*Tabla32391110[[#This Row],[PRECIO]]</f>
        <v>0</v>
      </c>
      <c r="Q631" s="2">
        <f>+Tabla32391110[[#This Row],[BALANCE INICIAL2]]+Tabla32391110[[#This Row],[ENTRADAS3]]-Tabla32391110[[#This Row],[SALIDAS4]]</f>
        <v>3600</v>
      </c>
    </row>
    <row r="632" spans="1:17">
      <c r="A632" s="39" t="s">
        <v>59</v>
      </c>
      <c r="B632" s="40" t="s">
        <v>880</v>
      </c>
      <c r="C632" s="52" t="s">
        <v>107</v>
      </c>
      <c r="D632" t="s">
        <v>772</v>
      </c>
      <c r="F632" s="55" t="s">
        <v>1345</v>
      </c>
      <c r="G632" s="55"/>
      <c r="H632" s="9" t="s">
        <v>820</v>
      </c>
      <c r="I632">
        <v>6</v>
      </c>
      <c r="J632">
        <v>0</v>
      </c>
      <c r="K632" s="34">
        <v>0</v>
      </c>
      <c r="L632">
        <f>+Tabla32391110[[#This Row],[BALANCE INICIAL]]+Tabla32391110[[#This Row],[ENTRADAS]]-Tabla32391110[[#This Row],[SALIDAS]]</f>
        <v>6</v>
      </c>
      <c r="M632" s="2">
        <v>450</v>
      </c>
      <c r="N632" s="2">
        <f>+Tabla32391110[[#This Row],[BALANCE INICIAL]]*Tabla32391110[[#This Row],[PRECIO]]</f>
        <v>2700</v>
      </c>
      <c r="O632" s="2">
        <f>+Tabla32391110[[#This Row],[ENTRADAS]]*Tabla32391110[[#This Row],[PRECIO]]</f>
        <v>0</v>
      </c>
      <c r="P632" s="2">
        <f>+Tabla32391110[[#This Row],[SALIDAS]]*Tabla32391110[[#This Row],[PRECIO]]</f>
        <v>0</v>
      </c>
      <c r="Q632" s="2">
        <f>+Tabla32391110[[#This Row],[BALANCE INICIAL2]]+Tabla32391110[[#This Row],[ENTRADAS3]]-Tabla32391110[[#This Row],[SALIDAS4]]</f>
        <v>2700</v>
      </c>
    </row>
    <row r="633" spans="1:17">
      <c r="A633" s="39" t="s">
        <v>59</v>
      </c>
      <c r="B633" s="40" t="s">
        <v>880</v>
      </c>
      <c r="C633" s="52" t="s">
        <v>107</v>
      </c>
      <c r="D633" t="s">
        <v>773</v>
      </c>
      <c r="F633" s="55" t="s">
        <v>1345</v>
      </c>
      <c r="G633" s="55"/>
      <c r="H633" s="9" t="s">
        <v>820</v>
      </c>
      <c r="I633">
        <v>32</v>
      </c>
      <c r="J633">
        <v>0</v>
      </c>
      <c r="K633" s="34">
        <v>0</v>
      </c>
      <c r="L633">
        <f>+Tabla32391110[[#This Row],[BALANCE INICIAL]]+Tabla32391110[[#This Row],[ENTRADAS]]-Tabla32391110[[#This Row],[SALIDAS]]</f>
        <v>32</v>
      </c>
      <c r="M633" s="2">
        <v>350</v>
      </c>
      <c r="N633" s="2">
        <f>+Tabla32391110[[#This Row],[BALANCE INICIAL]]*Tabla32391110[[#This Row],[PRECIO]]</f>
        <v>11200</v>
      </c>
      <c r="O633" s="2">
        <f>+Tabla32391110[[#This Row],[ENTRADAS]]*Tabla32391110[[#This Row],[PRECIO]]</f>
        <v>0</v>
      </c>
      <c r="P633" s="2">
        <f>+Tabla32391110[[#This Row],[SALIDAS]]*Tabla32391110[[#This Row],[PRECIO]]</f>
        <v>0</v>
      </c>
      <c r="Q633" s="2">
        <f>+Tabla32391110[[#This Row],[BALANCE INICIAL2]]+Tabla32391110[[#This Row],[ENTRADAS3]]-Tabla32391110[[#This Row],[SALIDAS4]]</f>
        <v>11200</v>
      </c>
    </row>
    <row r="634" spans="1:17" ht="17.25" customHeight="1">
      <c r="A634" s="39" t="s">
        <v>59</v>
      </c>
      <c r="B634" s="40" t="s">
        <v>880</v>
      </c>
      <c r="C634" s="52" t="s">
        <v>107</v>
      </c>
      <c r="D634" t="s">
        <v>774</v>
      </c>
      <c r="F634" s="55" t="s">
        <v>1345</v>
      </c>
      <c r="G634" s="55"/>
      <c r="H634" s="9" t="s">
        <v>820</v>
      </c>
      <c r="I634">
        <v>234</v>
      </c>
      <c r="J634">
        <v>0</v>
      </c>
      <c r="K634" s="34">
        <v>72</v>
      </c>
      <c r="L634">
        <f>+Tabla32391110[[#This Row],[BALANCE INICIAL]]+Tabla32391110[[#This Row],[ENTRADAS]]-Tabla32391110[[#This Row],[SALIDAS]]</f>
        <v>162</v>
      </c>
      <c r="M634" s="2">
        <v>290</v>
      </c>
      <c r="N634" s="2">
        <f>+Tabla32391110[[#This Row],[BALANCE INICIAL]]*Tabla32391110[[#This Row],[PRECIO]]</f>
        <v>67860</v>
      </c>
      <c r="O634" s="2">
        <f>+Tabla32391110[[#This Row],[ENTRADAS]]*Tabla32391110[[#This Row],[PRECIO]]</f>
        <v>0</v>
      </c>
      <c r="P634" s="2">
        <f>+Tabla32391110[[#This Row],[SALIDAS]]*Tabla32391110[[#This Row],[PRECIO]]</f>
        <v>20880</v>
      </c>
      <c r="Q634" s="2">
        <f>+Tabla32391110[[#This Row],[BALANCE INICIAL2]]+Tabla32391110[[#This Row],[ENTRADAS3]]-Tabla32391110[[#This Row],[SALIDAS4]]</f>
        <v>46980</v>
      </c>
    </row>
    <row r="635" spans="1:17" ht="15" customHeight="1">
      <c r="A635" s="39" t="s">
        <v>28</v>
      </c>
      <c r="B635" s="40" t="s">
        <v>884</v>
      </c>
      <c r="C635" s="52" t="s">
        <v>74</v>
      </c>
      <c r="D635" t="s">
        <v>290</v>
      </c>
      <c r="F635" s="55" t="s">
        <v>1345</v>
      </c>
      <c r="G635" s="55"/>
      <c r="H635" s="9" t="s">
        <v>820</v>
      </c>
      <c r="I635">
        <v>2</v>
      </c>
      <c r="J635">
        <v>0</v>
      </c>
      <c r="K635" s="34">
        <v>0</v>
      </c>
      <c r="L635">
        <f>+Tabla32391110[[#This Row],[BALANCE INICIAL]]+Tabla32391110[[#This Row],[ENTRADAS]]-Tabla32391110[[#This Row],[SALIDAS]]</f>
        <v>2</v>
      </c>
      <c r="M635" s="2">
        <v>24.58</v>
      </c>
      <c r="N635" s="2">
        <f>+Tabla32391110[[#This Row],[BALANCE INICIAL]]*Tabla32391110[[#This Row],[PRECIO]]</f>
        <v>49.16</v>
      </c>
      <c r="O635" s="2">
        <f>+Tabla32391110[[#This Row],[ENTRADAS]]*Tabla32391110[[#This Row],[PRECIO]]</f>
        <v>0</v>
      </c>
      <c r="P635" s="2">
        <f>+Tabla32391110[[#This Row],[SALIDAS]]*Tabla32391110[[#This Row],[PRECIO]]</f>
        <v>0</v>
      </c>
      <c r="Q635" s="2">
        <f>+Tabla32391110[[#This Row],[BALANCE INICIAL2]]+Tabla32391110[[#This Row],[ENTRADAS3]]-Tabla32391110[[#This Row],[SALIDAS4]]</f>
        <v>49.16</v>
      </c>
    </row>
    <row r="636" spans="1:17" ht="15" customHeight="1">
      <c r="A636" s="39" t="s">
        <v>28</v>
      </c>
      <c r="B636" s="40" t="s">
        <v>884</v>
      </c>
      <c r="C636" s="52" t="s">
        <v>74</v>
      </c>
      <c r="D636" t="s">
        <v>1207</v>
      </c>
      <c r="F636" s="55" t="s">
        <v>1345</v>
      </c>
      <c r="G636" s="55"/>
      <c r="H636" s="9" t="s">
        <v>820</v>
      </c>
      <c r="I636">
        <v>760</v>
      </c>
      <c r="J636">
        <v>0</v>
      </c>
      <c r="K636" s="34">
        <v>0</v>
      </c>
      <c r="L636">
        <f>+Tabla32391110[[#This Row],[BALANCE INICIAL]]+Tabla32391110[[#This Row],[ENTRADAS]]-Tabla32391110[[#This Row],[SALIDAS]]</f>
        <v>760</v>
      </c>
      <c r="M636" s="2">
        <v>11.3</v>
      </c>
      <c r="N636" s="2">
        <f>+Tabla32391110[[#This Row],[BALANCE INICIAL]]*Tabla32391110[[#This Row],[PRECIO]]</f>
        <v>8588</v>
      </c>
      <c r="O636" s="2">
        <f>+Tabla32391110[[#This Row],[ENTRADAS]]*Tabla32391110[[#This Row],[PRECIO]]</f>
        <v>0</v>
      </c>
      <c r="P636" s="2">
        <f>+Tabla32391110[[#This Row],[SALIDAS]]*Tabla32391110[[#This Row],[PRECIO]]</f>
        <v>0</v>
      </c>
      <c r="Q636" s="2">
        <f>+Tabla32391110[[#This Row],[BALANCE INICIAL2]]+Tabla32391110[[#This Row],[ENTRADAS3]]-Tabla32391110[[#This Row],[SALIDAS4]]</f>
        <v>8588</v>
      </c>
    </row>
    <row r="637" spans="1:17">
      <c r="A637" s="39" t="s">
        <v>1141</v>
      </c>
      <c r="B637" s="40" t="s">
        <v>1142</v>
      </c>
      <c r="C637" s="52" t="s">
        <v>1143</v>
      </c>
      <c r="D637" t="s">
        <v>1208</v>
      </c>
      <c r="F637" s="55" t="s">
        <v>1345</v>
      </c>
      <c r="G637" s="55"/>
      <c r="H637" s="9" t="s">
        <v>820</v>
      </c>
      <c r="I637">
        <v>6</v>
      </c>
      <c r="J637">
        <v>0</v>
      </c>
      <c r="K637" s="34">
        <v>0</v>
      </c>
      <c r="L637">
        <f>+Tabla32391110[[#This Row],[BALANCE INICIAL]]+Tabla32391110[[#This Row],[ENTRADAS]]-Tabla32391110[[#This Row],[SALIDAS]]</f>
        <v>6</v>
      </c>
      <c r="M637" s="2">
        <v>87.86</v>
      </c>
      <c r="N637" s="2">
        <f>+Tabla32391110[[#This Row],[BALANCE INICIAL]]*Tabla32391110[[#This Row],[PRECIO]]</f>
        <v>527.16</v>
      </c>
      <c r="O637" s="2">
        <f>+Tabla32391110[[#This Row],[ENTRADAS]]*Tabla32391110[[#This Row],[PRECIO]]</f>
        <v>0</v>
      </c>
      <c r="P637" s="2">
        <f>+Tabla32391110[[#This Row],[SALIDAS]]*Tabla32391110[[#This Row],[PRECIO]]</f>
        <v>0</v>
      </c>
      <c r="Q637" s="2">
        <f>+Tabla32391110[[#This Row],[BALANCE INICIAL2]]+Tabla32391110[[#This Row],[ENTRADAS3]]-Tabla32391110[[#This Row],[SALIDAS4]]</f>
        <v>527.16</v>
      </c>
    </row>
    <row r="638" spans="1:17">
      <c r="A638" s="39" t="s">
        <v>59</v>
      </c>
      <c r="B638" s="40" t="s">
        <v>880</v>
      </c>
      <c r="C638" s="52" t="s">
        <v>107</v>
      </c>
      <c r="D638" t="s">
        <v>775</v>
      </c>
      <c r="F638" s="55" t="s">
        <v>1345</v>
      </c>
      <c r="G638" s="55"/>
      <c r="H638" s="9" t="s">
        <v>820</v>
      </c>
      <c r="I638">
        <v>24</v>
      </c>
      <c r="J638">
        <v>0</v>
      </c>
      <c r="K638" s="34">
        <v>0</v>
      </c>
      <c r="L638">
        <f>+Tabla32391110[[#This Row],[BALANCE INICIAL]]+Tabla32391110[[#This Row],[ENTRADAS]]-Tabla32391110[[#This Row],[SALIDAS]]</f>
        <v>24</v>
      </c>
      <c r="M638" s="2">
        <v>99</v>
      </c>
      <c r="N638" s="2">
        <f>+Tabla32391110[[#This Row],[BALANCE INICIAL]]*Tabla32391110[[#This Row],[PRECIO]]</f>
        <v>2376</v>
      </c>
      <c r="O638" s="2">
        <f>+Tabla32391110[[#This Row],[ENTRADAS]]*Tabla32391110[[#This Row],[PRECIO]]</f>
        <v>0</v>
      </c>
      <c r="P638" s="2">
        <f>+Tabla32391110[[#This Row],[SALIDAS]]*Tabla32391110[[#This Row],[PRECIO]]</f>
        <v>0</v>
      </c>
      <c r="Q638" s="2">
        <f>+Tabla32391110[[#This Row],[BALANCE INICIAL2]]+Tabla32391110[[#This Row],[ENTRADAS3]]-Tabla32391110[[#This Row],[SALIDAS4]]</f>
        <v>2376</v>
      </c>
    </row>
    <row r="639" spans="1:17">
      <c r="A639" s="39" t="s">
        <v>41</v>
      </c>
      <c r="B639" s="40" t="s">
        <v>890</v>
      </c>
      <c r="C639" s="52" t="s">
        <v>87</v>
      </c>
      <c r="D639" t="s">
        <v>1002</v>
      </c>
      <c r="F639" s="55" t="s">
        <v>1345</v>
      </c>
      <c r="G639" s="55"/>
      <c r="H639" s="9" t="s">
        <v>820</v>
      </c>
      <c r="I639">
        <v>90</v>
      </c>
      <c r="J639">
        <v>0</v>
      </c>
      <c r="K639" s="34">
        <v>4</v>
      </c>
      <c r="L639">
        <f>+Tabla32391110[[#This Row],[BALANCE INICIAL]]+Tabla32391110[[#This Row],[ENTRADAS]]-Tabla32391110[[#This Row],[SALIDAS]]</f>
        <v>86</v>
      </c>
      <c r="M639" s="2">
        <v>219</v>
      </c>
      <c r="N639" s="2">
        <f>+Tabla32391110[[#This Row],[BALANCE INICIAL]]*Tabla32391110[[#This Row],[PRECIO]]</f>
        <v>19710</v>
      </c>
      <c r="O639" s="2">
        <f>+Tabla32391110[[#This Row],[ENTRADAS]]*Tabla32391110[[#This Row],[PRECIO]]</f>
        <v>0</v>
      </c>
      <c r="P639" s="2">
        <f>+Tabla32391110[[#This Row],[SALIDAS]]*Tabla32391110[[#This Row],[PRECIO]]</f>
        <v>876</v>
      </c>
      <c r="Q639" s="2">
        <f>+Tabla32391110[[#This Row],[BALANCE INICIAL2]]+Tabla32391110[[#This Row],[ENTRADAS3]]-Tabla32391110[[#This Row],[SALIDAS4]]</f>
        <v>18834</v>
      </c>
    </row>
    <row r="640" spans="1:17" ht="15" customHeight="1">
      <c r="A640" s="39" t="s">
        <v>41</v>
      </c>
      <c r="B640" s="40" t="s">
        <v>890</v>
      </c>
      <c r="C640" s="52" t="s">
        <v>87</v>
      </c>
      <c r="D640" t="s">
        <v>1001</v>
      </c>
      <c r="F640" s="55" t="s">
        <v>1345</v>
      </c>
      <c r="G640" s="55"/>
      <c r="H640" s="9" t="s">
        <v>820</v>
      </c>
      <c r="I640">
        <v>96</v>
      </c>
      <c r="J640">
        <v>0</v>
      </c>
      <c r="K640" s="34">
        <v>4</v>
      </c>
      <c r="L640">
        <f>+Tabla32391110[[#This Row],[BALANCE INICIAL]]+Tabla32391110[[#This Row],[ENTRADAS]]-Tabla32391110[[#This Row],[SALIDAS]]</f>
        <v>92</v>
      </c>
      <c r="M640" s="2">
        <v>28.8</v>
      </c>
      <c r="N640" s="2">
        <f>+Tabla32391110[[#This Row],[BALANCE INICIAL]]*Tabla32391110[[#This Row],[PRECIO]]</f>
        <v>2764.8</v>
      </c>
      <c r="O640" s="2">
        <f>+Tabla32391110[[#This Row],[ENTRADAS]]*Tabla32391110[[#This Row],[PRECIO]]</f>
        <v>0</v>
      </c>
      <c r="P640" s="2">
        <f>+Tabla32391110[[#This Row],[SALIDAS]]*Tabla32391110[[#This Row],[PRECIO]]</f>
        <v>115.2</v>
      </c>
      <c r="Q640" s="2">
        <f>+Tabla32391110[[#This Row],[BALANCE INICIAL2]]+Tabla32391110[[#This Row],[ENTRADAS3]]-Tabla32391110[[#This Row],[SALIDAS4]]</f>
        <v>2649.6000000000004</v>
      </c>
    </row>
    <row r="641" spans="1:17">
      <c r="A641" s="39" t="s">
        <v>41</v>
      </c>
      <c r="B641" s="40" t="s">
        <v>890</v>
      </c>
      <c r="C641" s="52" t="s">
        <v>87</v>
      </c>
      <c r="D641" t="s">
        <v>1399</v>
      </c>
      <c r="F641" s="55" t="s">
        <v>1345</v>
      </c>
      <c r="G641" s="55"/>
      <c r="H641" s="9" t="s">
        <v>820</v>
      </c>
      <c r="I641">
        <v>242</v>
      </c>
      <c r="J641">
        <v>0</v>
      </c>
      <c r="K641" s="34">
        <v>0</v>
      </c>
      <c r="L641">
        <f>+Tabla32391110[[#This Row],[BALANCE INICIAL]]+Tabla32391110[[#This Row],[ENTRADAS]]-Tabla32391110[[#This Row],[SALIDAS]]</f>
        <v>242</v>
      </c>
      <c r="M641" s="2">
        <v>32</v>
      </c>
      <c r="N641" s="2">
        <f>+Tabla32391110[[#This Row],[BALANCE INICIAL]]*Tabla32391110[[#This Row],[PRECIO]]</f>
        <v>7744</v>
      </c>
      <c r="O641" s="2">
        <f>+Tabla32391110[[#This Row],[ENTRADAS]]*Tabla32391110[[#This Row],[PRECIO]]</f>
        <v>0</v>
      </c>
      <c r="P641" s="2">
        <f>+Tabla32391110[[#This Row],[SALIDAS]]*Tabla32391110[[#This Row],[PRECIO]]</f>
        <v>0</v>
      </c>
      <c r="Q641" s="2">
        <f>+Tabla32391110[[#This Row],[BALANCE INICIAL2]]+Tabla32391110[[#This Row],[ENTRADAS3]]-Tabla32391110[[#This Row],[SALIDAS4]]</f>
        <v>7744</v>
      </c>
    </row>
    <row r="642" spans="1:17">
      <c r="A642" s="39" t="s">
        <v>60</v>
      </c>
      <c r="B642" s="40" t="s">
        <v>885</v>
      </c>
      <c r="C642" s="52" t="s">
        <v>108</v>
      </c>
      <c r="D642" t="s">
        <v>720</v>
      </c>
      <c r="F642" s="55" t="s">
        <v>1345</v>
      </c>
      <c r="G642" s="55"/>
      <c r="H642" s="9" t="s">
        <v>820</v>
      </c>
      <c r="I642">
        <v>1</v>
      </c>
      <c r="J642">
        <v>0</v>
      </c>
      <c r="K642" s="34">
        <v>0</v>
      </c>
      <c r="L642">
        <f>+Tabla32391110[[#This Row],[BALANCE INICIAL]]+Tabla32391110[[#This Row],[ENTRADAS]]-Tabla32391110[[#This Row],[SALIDAS]]</f>
        <v>1</v>
      </c>
      <c r="M642" s="2">
        <v>9450</v>
      </c>
      <c r="N642" s="2">
        <f>+Tabla32391110[[#This Row],[BALANCE INICIAL]]*Tabla32391110[[#This Row],[PRECIO]]</f>
        <v>9450</v>
      </c>
      <c r="O642" s="2">
        <f>+Tabla32391110[[#This Row],[ENTRADAS]]*Tabla32391110[[#This Row],[PRECIO]]</f>
        <v>0</v>
      </c>
      <c r="P642" s="2">
        <f>+Tabla32391110[[#This Row],[SALIDAS]]*Tabla32391110[[#This Row],[PRECIO]]</f>
        <v>0</v>
      </c>
      <c r="Q642" s="2">
        <f>+Tabla32391110[[#This Row],[BALANCE INICIAL2]]+Tabla32391110[[#This Row],[ENTRADAS3]]-Tabla32391110[[#This Row],[SALIDAS4]]</f>
        <v>9450</v>
      </c>
    </row>
    <row r="643" spans="1:17">
      <c r="A643" s="39" t="s">
        <v>28</v>
      </c>
      <c r="B643" s="40" t="s">
        <v>884</v>
      </c>
      <c r="C643" s="52" t="s">
        <v>74</v>
      </c>
      <c r="D643" t="s">
        <v>1600</v>
      </c>
      <c r="F643" s="55" t="s">
        <v>1345</v>
      </c>
      <c r="G643" s="55"/>
      <c r="H643" s="9" t="s">
        <v>834</v>
      </c>
      <c r="I643">
        <v>37</v>
      </c>
      <c r="J643">
        <v>0</v>
      </c>
      <c r="K643" s="34">
        <v>0</v>
      </c>
      <c r="L643">
        <f>+Tabla32391110[[#This Row],[BALANCE INICIAL]]+Tabla32391110[[#This Row],[ENTRADAS]]-Tabla32391110[[#This Row],[SALIDAS]]</f>
        <v>37</v>
      </c>
      <c r="M643" s="2">
        <v>2.11</v>
      </c>
      <c r="N643" s="2">
        <f>+Tabla32391110[[#This Row],[BALANCE INICIAL]]*Tabla32391110[[#This Row],[PRECIO]]</f>
        <v>78.069999999999993</v>
      </c>
      <c r="O643" s="2">
        <f>+Tabla32391110[[#This Row],[ENTRADAS]]*Tabla32391110[[#This Row],[PRECIO]]</f>
        <v>0</v>
      </c>
      <c r="P643" s="2">
        <f>+Tabla32391110[[#This Row],[SALIDAS]]*Tabla32391110[[#This Row],[PRECIO]]</f>
        <v>0</v>
      </c>
      <c r="Q643" s="2">
        <f>+Tabla32391110[[#This Row],[BALANCE INICIAL2]]+Tabla32391110[[#This Row],[ENTRADAS3]]-Tabla32391110[[#This Row],[SALIDAS4]]</f>
        <v>78.069999999999993</v>
      </c>
    </row>
    <row r="644" spans="1:17">
      <c r="A644" s="39" t="s">
        <v>59</v>
      </c>
      <c r="B644" s="40" t="s">
        <v>880</v>
      </c>
      <c r="C644" s="52" t="s">
        <v>107</v>
      </c>
      <c r="D644" t="s">
        <v>776</v>
      </c>
      <c r="F644" s="55" t="s">
        <v>1345</v>
      </c>
      <c r="G644" s="55"/>
      <c r="H644" s="9" t="s">
        <v>820</v>
      </c>
      <c r="I644">
        <v>1</v>
      </c>
      <c r="J644">
        <v>0</v>
      </c>
      <c r="K644" s="34">
        <v>0</v>
      </c>
      <c r="L644">
        <f>+Tabla32391110[[#This Row],[BALANCE INICIAL]]+Tabla32391110[[#This Row],[ENTRADAS]]-Tabla32391110[[#This Row],[SALIDAS]]</f>
        <v>1</v>
      </c>
      <c r="M644" s="2">
        <v>600</v>
      </c>
      <c r="N644" s="2">
        <f>+Tabla32391110[[#This Row],[BALANCE INICIAL]]*Tabla32391110[[#This Row],[PRECIO]]</f>
        <v>600</v>
      </c>
      <c r="O644" s="2">
        <f>+Tabla32391110[[#This Row],[ENTRADAS]]*Tabla32391110[[#This Row],[PRECIO]]</f>
        <v>0</v>
      </c>
      <c r="P644" s="2">
        <f>+Tabla32391110[[#This Row],[SALIDAS]]*Tabla32391110[[#This Row],[PRECIO]]</f>
        <v>0</v>
      </c>
      <c r="Q644" s="2">
        <f>+Tabla32391110[[#This Row],[BALANCE INICIAL2]]+Tabla32391110[[#This Row],[ENTRADAS3]]-Tabla32391110[[#This Row],[SALIDAS4]]</f>
        <v>600</v>
      </c>
    </row>
    <row r="645" spans="1:17">
      <c r="A645" s="39" t="s">
        <v>34</v>
      </c>
      <c r="B645" s="40" t="s">
        <v>877</v>
      </c>
      <c r="C645" s="52" t="s">
        <v>80</v>
      </c>
      <c r="D645" t="s">
        <v>1206</v>
      </c>
      <c r="F645" s="55" t="s">
        <v>1345</v>
      </c>
      <c r="G645" s="55"/>
      <c r="H645" s="9" t="s">
        <v>820</v>
      </c>
      <c r="I645">
        <v>0</v>
      </c>
      <c r="J645">
        <v>0</v>
      </c>
      <c r="K645" s="34">
        <v>0</v>
      </c>
      <c r="L645">
        <f>+Tabla32391110[[#This Row],[BALANCE INICIAL]]+Tabla32391110[[#This Row],[ENTRADAS]]-Tabla32391110[[#This Row],[SALIDAS]]</f>
        <v>0</v>
      </c>
      <c r="M645" s="2">
        <v>650.5</v>
      </c>
      <c r="N645" s="2">
        <f>+Tabla32391110[[#This Row],[BALANCE INICIAL]]*Tabla32391110[[#This Row],[PRECIO]]</f>
        <v>0</v>
      </c>
      <c r="O645" s="2">
        <f>+Tabla32391110[[#This Row],[ENTRADAS]]*Tabla32391110[[#This Row],[PRECIO]]</f>
        <v>0</v>
      </c>
      <c r="P645" s="2">
        <f>+Tabla32391110[[#This Row],[SALIDAS]]*Tabla32391110[[#This Row],[PRECIO]]</f>
        <v>0</v>
      </c>
      <c r="Q645" s="2">
        <f>+Tabla32391110[[#This Row],[BALANCE INICIAL2]]+Tabla32391110[[#This Row],[ENTRADAS3]]-Tabla32391110[[#This Row],[SALIDAS4]]</f>
        <v>0</v>
      </c>
    </row>
    <row r="646" spans="1:17">
      <c r="A646" s="39" t="s">
        <v>59</v>
      </c>
      <c r="B646" s="40" t="s">
        <v>880</v>
      </c>
      <c r="C646" s="52" t="s">
        <v>107</v>
      </c>
      <c r="D646" t="s">
        <v>777</v>
      </c>
      <c r="F646" s="55" t="s">
        <v>1345</v>
      </c>
      <c r="G646" s="55"/>
      <c r="H646" s="9" t="s">
        <v>820</v>
      </c>
      <c r="I646">
        <v>2</v>
      </c>
      <c r="J646">
        <v>0</v>
      </c>
      <c r="K646" s="34">
        <v>0</v>
      </c>
      <c r="L646">
        <f>+Tabla32391110[[#This Row],[BALANCE INICIAL]]+Tabla32391110[[#This Row],[ENTRADAS]]-Tabla32391110[[#This Row],[SALIDAS]]</f>
        <v>2</v>
      </c>
      <c r="M646" s="2">
        <v>600</v>
      </c>
      <c r="N646" s="2">
        <f>+Tabla32391110[[#This Row],[BALANCE INICIAL]]*Tabla32391110[[#This Row],[PRECIO]]</f>
        <v>1200</v>
      </c>
      <c r="O646" s="2">
        <f>+Tabla32391110[[#This Row],[ENTRADAS]]*Tabla32391110[[#This Row],[PRECIO]]</f>
        <v>0</v>
      </c>
      <c r="P646" s="2">
        <f>+Tabla32391110[[#This Row],[SALIDAS]]*Tabla32391110[[#This Row],[PRECIO]]</f>
        <v>0</v>
      </c>
      <c r="Q646" s="2">
        <f>+Tabla32391110[[#This Row],[BALANCE INICIAL2]]+Tabla32391110[[#This Row],[ENTRADAS3]]-Tabla32391110[[#This Row],[SALIDAS4]]</f>
        <v>1200</v>
      </c>
    </row>
    <row r="647" spans="1:17">
      <c r="A647" s="39" t="s">
        <v>59</v>
      </c>
      <c r="B647" s="40" t="s">
        <v>880</v>
      </c>
      <c r="C647" s="52" t="s">
        <v>107</v>
      </c>
      <c r="D647" t="s">
        <v>778</v>
      </c>
      <c r="F647" s="55" t="s">
        <v>1345</v>
      </c>
      <c r="G647" s="55"/>
      <c r="H647" s="9" t="s">
        <v>820</v>
      </c>
      <c r="I647">
        <v>9</v>
      </c>
      <c r="J647">
        <v>0</v>
      </c>
      <c r="K647" s="34">
        <v>0</v>
      </c>
      <c r="L647">
        <f>+Tabla32391110[[#This Row],[BALANCE INICIAL]]+Tabla32391110[[#This Row],[ENTRADAS]]-Tabla32391110[[#This Row],[SALIDAS]]</f>
        <v>9</v>
      </c>
      <c r="M647" s="2">
        <v>260</v>
      </c>
      <c r="N647" s="2">
        <f>+Tabla32391110[[#This Row],[BALANCE INICIAL]]*Tabla32391110[[#This Row],[PRECIO]]</f>
        <v>2340</v>
      </c>
      <c r="O647" s="2">
        <f>+Tabla32391110[[#This Row],[ENTRADAS]]*Tabla32391110[[#This Row],[PRECIO]]</f>
        <v>0</v>
      </c>
      <c r="P647" s="2">
        <f>+Tabla32391110[[#This Row],[SALIDAS]]*Tabla32391110[[#This Row],[PRECIO]]</f>
        <v>0</v>
      </c>
      <c r="Q647" s="2">
        <f>+Tabla32391110[[#This Row],[BALANCE INICIAL2]]+Tabla32391110[[#This Row],[ENTRADAS3]]-Tabla32391110[[#This Row],[SALIDAS4]]</f>
        <v>2340</v>
      </c>
    </row>
    <row r="648" spans="1:17">
      <c r="A648" s="39" t="s">
        <v>34</v>
      </c>
      <c r="B648" s="40" t="s">
        <v>877</v>
      </c>
      <c r="C648" s="52" t="s">
        <v>80</v>
      </c>
      <c r="D648" t="s">
        <v>1178</v>
      </c>
      <c r="F648" s="55" t="s">
        <v>1345</v>
      </c>
      <c r="G648" s="55"/>
      <c r="H648" s="9" t="s">
        <v>820</v>
      </c>
      <c r="I648">
        <v>9</v>
      </c>
      <c r="J648">
        <v>0</v>
      </c>
      <c r="K648" s="34">
        <v>0</v>
      </c>
      <c r="L648">
        <f>+Tabla32391110[[#This Row],[BALANCE INICIAL]]+Tabla32391110[[#This Row],[ENTRADAS]]-Tabla32391110[[#This Row],[SALIDAS]]</f>
        <v>9</v>
      </c>
      <c r="M648" s="2">
        <v>9.98</v>
      </c>
      <c r="N648" s="2">
        <f>+Tabla32391110[[#This Row],[BALANCE INICIAL]]*Tabla32391110[[#This Row],[PRECIO]]</f>
        <v>89.820000000000007</v>
      </c>
      <c r="O648" s="2">
        <f>+Tabla32391110[[#This Row],[ENTRADAS]]*Tabla32391110[[#This Row],[PRECIO]]</f>
        <v>0</v>
      </c>
      <c r="P648" s="2">
        <f>+Tabla32391110[[#This Row],[SALIDAS]]*Tabla32391110[[#This Row],[PRECIO]]</f>
        <v>0</v>
      </c>
      <c r="Q648" s="2">
        <f>+Tabla32391110[[#This Row],[BALANCE INICIAL2]]+Tabla32391110[[#This Row],[ENTRADAS3]]-Tabla32391110[[#This Row],[SALIDAS4]]</f>
        <v>89.820000000000007</v>
      </c>
    </row>
    <row r="649" spans="1:17">
      <c r="A649" s="39" t="s">
        <v>42</v>
      </c>
      <c r="B649" s="56">
        <v>1206010001</v>
      </c>
      <c r="C649" s="52" t="s">
        <v>88</v>
      </c>
      <c r="D649" t="s">
        <v>1468</v>
      </c>
      <c r="F649" s="55" t="s">
        <v>1345</v>
      </c>
      <c r="G649" s="55"/>
      <c r="H649" s="9" t="s">
        <v>820</v>
      </c>
      <c r="I649">
        <v>0</v>
      </c>
      <c r="J649">
        <v>0</v>
      </c>
      <c r="K649" s="34">
        <v>0</v>
      </c>
      <c r="L649">
        <f>+Tabla32391110[[#This Row],[BALANCE INICIAL]]+Tabla32391110[[#This Row],[ENTRADAS]]-Tabla32391110[[#This Row],[SALIDAS]]</f>
        <v>0</v>
      </c>
      <c r="M649" s="2">
        <v>9533.56</v>
      </c>
      <c r="N649" s="2">
        <f>+Tabla32391110[[#This Row],[BALANCE INICIAL]]*Tabla32391110[[#This Row],[PRECIO]]</f>
        <v>0</v>
      </c>
      <c r="O649" s="2">
        <f>+Tabla32391110[[#This Row],[ENTRADAS]]*Tabla32391110[[#This Row],[PRECIO]]</f>
        <v>0</v>
      </c>
      <c r="P649" s="2">
        <f>+Tabla32391110[[#This Row],[SALIDAS]]*Tabla32391110[[#This Row],[PRECIO]]</f>
        <v>0</v>
      </c>
      <c r="Q649" s="2">
        <f>+Tabla32391110[[#This Row],[BALANCE INICIAL2]]+Tabla32391110[[#This Row],[ENTRADAS3]]-Tabla32391110[[#This Row],[SALIDAS4]]</f>
        <v>0</v>
      </c>
    </row>
    <row r="650" spans="1:17">
      <c r="A650" s="39" t="s">
        <v>42</v>
      </c>
      <c r="B650" s="40" t="s">
        <v>886</v>
      </c>
      <c r="C650" s="52" t="s">
        <v>88</v>
      </c>
      <c r="D650" t="s">
        <v>1470</v>
      </c>
      <c r="E650" t="s">
        <v>979</v>
      </c>
      <c r="F650" s="55" t="s">
        <v>1345</v>
      </c>
      <c r="G650" s="55"/>
      <c r="H650" s="9" t="s">
        <v>820</v>
      </c>
      <c r="I650">
        <v>2</v>
      </c>
      <c r="J650">
        <v>0</v>
      </c>
      <c r="K650" s="34">
        <v>0</v>
      </c>
      <c r="L650">
        <f>+Tabla32391110[[#This Row],[BALANCE INICIAL]]+Tabla32391110[[#This Row],[ENTRADAS]]-Tabla32391110[[#This Row],[SALIDAS]]</f>
        <v>2</v>
      </c>
      <c r="M650" s="2">
        <v>4152.54</v>
      </c>
      <c r="N650" s="2">
        <f>+Tabla32391110[[#This Row],[BALANCE INICIAL]]*Tabla32391110[[#This Row],[PRECIO]]</f>
        <v>8305.08</v>
      </c>
      <c r="O650" s="2">
        <f>+Tabla32391110[[#This Row],[ENTRADAS]]*Tabla32391110[[#This Row],[PRECIO]]</f>
        <v>0</v>
      </c>
      <c r="P650" s="2">
        <f>+Tabla32391110[[#This Row],[SALIDAS]]*Tabla32391110[[#This Row],[PRECIO]]</f>
        <v>0</v>
      </c>
      <c r="Q650" s="2">
        <f>+Tabla32391110[[#This Row],[BALANCE INICIAL2]]+Tabla32391110[[#This Row],[ENTRADAS3]]-Tabla32391110[[#This Row],[SALIDAS4]]</f>
        <v>8305.08</v>
      </c>
    </row>
    <row r="651" spans="1:17">
      <c r="A651" s="39" t="s">
        <v>42</v>
      </c>
      <c r="B651" s="56">
        <v>1206010001</v>
      </c>
      <c r="C651" s="52" t="s">
        <v>88</v>
      </c>
      <c r="D651" t="s">
        <v>1469</v>
      </c>
      <c r="F651" s="55" t="s">
        <v>1345</v>
      </c>
      <c r="G651" s="55"/>
      <c r="H651" s="9" t="s">
        <v>820</v>
      </c>
      <c r="I651">
        <v>5</v>
      </c>
      <c r="J651">
        <v>0</v>
      </c>
      <c r="K651" s="34">
        <v>0</v>
      </c>
      <c r="L651">
        <f>+Tabla32391110[[#This Row],[BALANCE INICIAL]]+Tabla32391110[[#This Row],[ENTRADAS]]-Tabla32391110[[#This Row],[SALIDAS]]</f>
        <v>5</v>
      </c>
      <c r="M651" s="2">
        <v>7873</v>
      </c>
      <c r="N651" s="2">
        <f>+Tabla32391110[[#This Row],[BALANCE INICIAL]]*Tabla32391110[[#This Row],[PRECIO]]</f>
        <v>39365</v>
      </c>
      <c r="O651" s="2">
        <f>+Tabla32391110[[#This Row],[ENTRADAS]]*Tabla32391110[[#This Row],[PRECIO]]</f>
        <v>0</v>
      </c>
      <c r="P651" s="2">
        <f>+Tabla32391110[[#This Row],[SALIDAS]]*Tabla32391110[[#This Row],[PRECIO]]</f>
        <v>0</v>
      </c>
      <c r="Q651" s="2">
        <f>+Tabla32391110[[#This Row],[BALANCE INICIAL2]]+Tabla32391110[[#This Row],[ENTRADAS3]]-Tabla32391110[[#This Row],[SALIDAS4]]</f>
        <v>39365</v>
      </c>
    </row>
    <row r="652" spans="1:17">
      <c r="A652" s="39" t="s">
        <v>42</v>
      </c>
      <c r="B652" s="40" t="s">
        <v>886</v>
      </c>
      <c r="C652" s="52" t="s">
        <v>88</v>
      </c>
      <c r="D652" t="s">
        <v>1471</v>
      </c>
      <c r="E652" t="s">
        <v>979</v>
      </c>
      <c r="F652" s="55" t="s">
        <v>1345</v>
      </c>
      <c r="G652" s="55"/>
      <c r="H652" s="9" t="s">
        <v>820</v>
      </c>
      <c r="I652">
        <v>5</v>
      </c>
      <c r="J652">
        <v>0</v>
      </c>
      <c r="K652" s="34">
        <v>2</v>
      </c>
      <c r="L652">
        <f>+Tabla32391110[[#This Row],[BALANCE INICIAL]]+Tabla32391110[[#This Row],[ENTRADAS]]-Tabla32391110[[#This Row],[SALIDAS]]</f>
        <v>3</v>
      </c>
      <c r="M652" s="2">
        <v>4491.53</v>
      </c>
      <c r="N652" s="2">
        <f>+Tabla32391110[[#This Row],[BALANCE INICIAL]]*Tabla32391110[[#This Row],[PRECIO]]</f>
        <v>22457.649999999998</v>
      </c>
      <c r="O652" s="2">
        <f>+Tabla32391110[[#This Row],[ENTRADAS]]*Tabla32391110[[#This Row],[PRECIO]]</f>
        <v>0</v>
      </c>
      <c r="P652" s="2">
        <f>+Tabla32391110[[#This Row],[SALIDAS]]*Tabla32391110[[#This Row],[PRECIO]]</f>
        <v>8983.06</v>
      </c>
      <c r="Q652" s="2">
        <f>+Tabla32391110[[#This Row],[BALANCE INICIAL2]]+Tabla32391110[[#This Row],[ENTRADAS3]]-Tabla32391110[[#This Row],[SALIDAS4]]</f>
        <v>13474.589999999998</v>
      </c>
    </row>
    <row r="653" spans="1:17">
      <c r="A653" s="39" t="s">
        <v>34</v>
      </c>
      <c r="B653" s="40" t="s">
        <v>877</v>
      </c>
      <c r="C653" s="52" t="s">
        <v>80</v>
      </c>
      <c r="D653" t="s">
        <v>1456</v>
      </c>
      <c r="F653" s="55" t="s">
        <v>1345</v>
      </c>
      <c r="G653" s="55"/>
      <c r="H653" s="9" t="s">
        <v>820</v>
      </c>
      <c r="I653">
        <v>1</v>
      </c>
      <c r="J653">
        <v>0</v>
      </c>
      <c r="K653" s="34">
        <v>0</v>
      </c>
      <c r="L653">
        <f>+Tabla32391110[[#This Row],[BALANCE INICIAL]]+Tabla32391110[[#This Row],[ENTRADAS]]-Tabla32391110[[#This Row],[SALIDAS]]</f>
        <v>1</v>
      </c>
      <c r="M653" s="2">
        <v>335</v>
      </c>
      <c r="N653" s="2">
        <f>+Tabla32391110[[#This Row],[BALANCE INICIAL]]*Tabla32391110[[#This Row],[PRECIO]]</f>
        <v>335</v>
      </c>
      <c r="O653" s="2">
        <f>+Tabla32391110[[#This Row],[ENTRADAS]]*Tabla32391110[[#This Row],[PRECIO]]</f>
        <v>0</v>
      </c>
      <c r="P653" s="2">
        <f>+Tabla32391110[[#This Row],[SALIDAS]]*Tabla32391110[[#This Row],[PRECIO]]</f>
        <v>0</v>
      </c>
      <c r="Q653" s="2">
        <f>+Tabla32391110[[#This Row],[BALANCE INICIAL2]]+Tabla32391110[[#This Row],[ENTRADAS3]]-Tabla32391110[[#This Row],[SALIDAS4]]</f>
        <v>335</v>
      </c>
    </row>
    <row r="654" spans="1:17">
      <c r="A654" s="39" t="s">
        <v>34</v>
      </c>
      <c r="B654" s="40" t="s">
        <v>877</v>
      </c>
      <c r="C654" s="52" t="s">
        <v>80</v>
      </c>
      <c r="D654" t="s">
        <v>1455</v>
      </c>
      <c r="F654" s="55" t="s">
        <v>1345</v>
      </c>
      <c r="G654" s="55"/>
      <c r="H654" s="9" t="s">
        <v>820</v>
      </c>
      <c r="I654">
        <v>10</v>
      </c>
      <c r="J654">
        <v>0</v>
      </c>
      <c r="K654" s="34">
        <v>0</v>
      </c>
      <c r="L654">
        <f>+Tabla32391110[[#This Row],[BALANCE INICIAL]]+Tabla32391110[[#This Row],[ENTRADAS]]-Tabla32391110[[#This Row],[SALIDAS]]</f>
        <v>10</v>
      </c>
      <c r="M654" s="2">
        <v>297</v>
      </c>
      <c r="N654" s="2">
        <f>+Tabla32391110[[#This Row],[BALANCE INICIAL]]*Tabla32391110[[#This Row],[PRECIO]]</f>
        <v>2970</v>
      </c>
      <c r="O654" s="2">
        <f>+Tabla32391110[[#This Row],[ENTRADAS]]*Tabla32391110[[#This Row],[PRECIO]]</f>
        <v>0</v>
      </c>
      <c r="P654" s="2">
        <f>+Tabla32391110[[#This Row],[SALIDAS]]*Tabla32391110[[#This Row],[PRECIO]]</f>
        <v>0</v>
      </c>
      <c r="Q654" s="2">
        <f>+Tabla32391110[[#This Row],[BALANCE INICIAL2]]+Tabla32391110[[#This Row],[ENTRADAS3]]-Tabla32391110[[#This Row],[SALIDAS4]]</f>
        <v>2970</v>
      </c>
    </row>
    <row r="655" spans="1:17">
      <c r="A655" s="39" t="s">
        <v>28</v>
      </c>
      <c r="B655" s="40" t="s">
        <v>884</v>
      </c>
      <c r="C655" s="52" t="s">
        <v>74</v>
      </c>
      <c r="D655" t="s">
        <v>1727</v>
      </c>
      <c r="F655" s="55" t="s">
        <v>1345</v>
      </c>
      <c r="G655" s="55"/>
      <c r="H655" s="9" t="s">
        <v>820</v>
      </c>
      <c r="I655">
        <v>0</v>
      </c>
      <c r="J655">
        <v>0</v>
      </c>
      <c r="K655" s="34">
        <v>0</v>
      </c>
      <c r="L655">
        <f>+Tabla32391110[[#This Row],[BALANCE INICIAL]]+Tabla32391110[[#This Row],[ENTRADAS]]-Tabla32391110[[#This Row],[SALIDAS]]</f>
        <v>0</v>
      </c>
      <c r="M655" s="2">
        <v>5</v>
      </c>
      <c r="N655" s="2">
        <f>+Tabla32391110[[#This Row],[BALANCE INICIAL]]*Tabla32391110[[#This Row],[PRECIO]]</f>
        <v>0</v>
      </c>
      <c r="O655" s="2">
        <f>+Tabla32391110[[#This Row],[ENTRADAS]]*Tabla32391110[[#This Row],[PRECIO]]</f>
        <v>0</v>
      </c>
      <c r="P655" s="2">
        <f>+Tabla32391110[[#This Row],[SALIDAS]]*Tabla32391110[[#This Row],[PRECIO]]</f>
        <v>0</v>
      </c>
      <c r="Q655" s="2">
        <f>+Tabla32391110[[#This Row],[BALANCE INICIAL2]]+Tabla32391110[[#This Row],[ENTRADAS3]]-Tabla32391110[[#This Row],[SALIDAS4]]</f>
        <v>0</v>
      </c>
    </row>
    <row r="656" spans="1:17">
      <c r="A656" s="39" t="s">
        <v>1424</v>
      </c>
      <c r="B656" s="40" t="s">
        <v>1425</v>
      </c>
      <c r="C656" s="52" t="s">
        <v>1426</v>
      </c>
      <c r="D656" t="s">
        <v>1101</v>
      </c>
      <c r="F656" s="55" t="s">
        <v>1345</v>
      </c>
      <c r="G656" s="55"/>
      <c r="H656" s="9" t="s">
        <v>820</v>
      </c>
      <c r="I656">
        <v>12</v>
      </c>
      <c r="J656">
        <v>0</v>
      </c>
      <c r="K656" s="34">
        <v>0</v>
      </c>
      <c r="L656">
        <f>+Tabla32391110[[#This Row],[BALANCE INICIAL]]+Tabla32391110[[#This Row],[ENTRADAS]]-Tabla32391110[[#This Row],[SALIDAS]]</f>
        <v>12</v>
      </c>
      <c r="M656" s="2">
        <v>831.57</v>
      </c>
      <c r="N656" s="2">
        <f>+Tabla32391110[[#This Row],[BALANCE INICIAL]]*Tabla32391110[[#This Row],[PRECIO]]</f>
        <v>9978.84</v>
      </c>
      <c r="O656" s="2">
        <f>+Tabla32391110[[#This Row],[ENTRADAS]]*Tabla32391110[[#This Row],[PRECIO]]</f>
        <v>0</v>
      </c>
      <c r="P656" s="2">
        <f>+Tabla32391110[[#This Row],[SALIDAS]]*Tabla32391110[[#This Row],[PRECIO]]</f>
        <v>0</v>
      </c>
      <c r="Q656" s="2">
        <f>+Tabla32391110[[#This Row],[BALANCE INICIAL2]]+Tabla32391110[[#This Row],[ENTRADAS3]]-Tabla32391110[[#This Row],[SALIDAS4]]</f>
        <v>9978.84</v>
      </c>
    </row>
    <row r="657" spans="1:17">
      <c r="A657" s="39" t="s">
        <v>42</v>
      </c>
      <c r="B657" s="56">
        <v>1206010001</v>
      </c>
      <c r="C657" s="52" t="s">
        <v>88</v>
      </c>
      <c r="D657" t="s">
        <v>1008</v>
      </c>
      <c r="F657" s="55" t="s">
        <v>1345</v>
      </c>
      <c r="G657" s="55"/>
      <c r="H657" s="9" t="s">
        <v>820</v>
      </c>
      <c r="I657">
        <v>2</v>
      </c>
      <c r="J657">
        <v>0</v>
      </c>
      <c r="K657" s="34">
        <v>0</v>
      </c>
      <c r="L657">
        <f>+Tabla32391110[[#This Row],[BALANCE INICIAL]]+Tabla32391110[[#This Row],[ENTRADAS]]-Tabla32391110[[#This Row],[SALIDAS]]</f>
        <v>2</v>
      </c>
      <c r="M657" s="2">
        <v>1850</v>
      </c>
      <c r="N657" s="2">
        <f>+Tabla32391110[[#This Row],[BALANCE INICIAL]]*Tabla32391110[[#This Row],[PRECIO]]</f>
        <v>3700</v>
      </c>
      <c r="O657" s="2">
        <f>+Tabla32391110[[#This Row],[ENTRADAS]]*Tabla32391110[[#This Row],[PRECIO]]</f>
        <v>0</v>
      </c>
      <c r="P657" s="2">
        <f>+Tabla32391110[[#This Row],[SALIDAS]]*Tabla32391110[[#This Row],[PRECIO]]</f>
        <v>0</v>
      </c>
      <c r="Q657" s="2">
        <f>+Tabla32391110[[#This Row],[BALANCE INICIAL2]]+Tabla32391110[[#This Row],[ENTRADAS3]]-Tabla32391110[[#This Row],[SALIDAS4]]</f>
        <v>3700</v>
      </c>
    </row>
    <row r="658" spans="1:17">
      <c r="A658" s="39" t="s">
        <v>59</v>
      </c>
      <c r="B658" s="40" t="s">
        <v>880</v>
      </c>
      <c r="C658" s="52" t="s">
        <v>107</v>
      </c>
      <c r="D658" t="s">
        <v>779</v>
      </c>
      <c r="F658" s="55" t="s">
        <v>1345</v>
      </c>
      <c r="G658" s="55"/>
      <c r="H658" s="9" t="s">
        <v>820</v>
      </c>
      <c r="I658">
        <v>4</v>
      </c>
      <c r="J658">
        <v>0</v>
      </c>
      <c r="K658" s="34">
        <v>0</v>
      </c>
      <c r="L658">
        <f>+Tabla32391110[[#This Row],[BALANCE INICIAL]]+Tabla32391110[[#This Row],[ENTRADAS]]-Tabla32391110[[#This Row],[SALIDAS]]</f>
        <v>4</v>
      </c>
      <c r="M658" s="2">
        <v>172</v>
      </c>
      <c r="N658" s="2">
        <f>+Tabla32391110[[#This Row],[BALANCE INICIAL]]*Tabla32391110[[#This Row],[PRECIO]]</f>
        <v>688</v>
      </c>
      <c r="O658" s="2">
        <f>+Tabla32391110[[#This Row],[ENTRADAS]]*Tabla32391110[[#This Row],[PRECIO]]</f>
        <v>0</v>
      </c>
      <c r="P658" s="2">
        <f>+Tabla32391110[[#This Row],[SALIDAS]]*Tabla32391110[[#This Row],[PRECIO]]</f>
        <v>0</v>
      </c>
      <c r="Q658" s="2">
        <f>+Tabla32391110[[#This Row],[BALANCE INICIAL2]]+Tabla32391110[[#This Row],[ENTRADAS3]]-Tabla32391110[[#This Row],[SALIDAS4]]</f>
        <v>688</v>
      </c>
    </row>
    <row r="659" spans="1:17">
      <c r="A659" s="39" t="s">
        <v>28</v>
      </c>
      <c r="B659" s="40" t="s">
        <v>884</v>
      </c>
      <c r="C659" s="52" t="s">
        <v>74</v>
      </c>
      <c r="D659" t="s">
        <v>1100</v>
      </c>
      <c r="F659" s="55" t="s">
        <v>1345</v>
      </c>
      <c r="G659" s="55"/>
      <c r="H659" s="9" t="s">
        <v>820</v>
      </c>
      <c r="I659">
        <v>195</v>
      </c>
      <c r="J659">
        <v>0</v>
      </c>
      <c r="K659" s="34">
        <v>18</v>
      </c>
      <c r="L659">
        <f>+Tabla32391110[[#This Row],[BALANCE INICIAL]]+Tabla32391110[[#This Row],[ENTRADAS]]-Tabla32391110[[#This Row],[SALIDAS]]</f>
        <v>177</v>
      </c>
      <c r="M659" s="2">
        <v>148.47999999999999</v>
      </c>
      <c r="N659" s="2">
        <f>+Tabla32391110[[#This Row],[BALANCE INICIAL]]*Tabla32391110[[#This Row],[PRECIO]]</f>
        <v>28953.599999999999</v>
      </c>
      <c r="O659" s="2">
        <f>+Tabla32391110[[#This Row],[ENTRADAS]]*Tabla32391110[[#This Row],[PRECIO]]</f>
        <v>0</v>
      </c>
      <c r="P659" s="2">
        <f>+Tabla32391110[[#This Row],[SALIDAS]]*Tabla32391110[[#This Row],[PRECIO]]</f>
        <v>2672.64</v>
      </c>
      <c r="Q659" s="2">
        <f>+Tabla32391110[[#This Row],[BALANCE INICIAL2]]+Tabla32391110[[#This Row],[ENTRADAS3]]-Tabla32391110[[#This Row],[SALIDAS4]]</f>
        <v>26280.959999999999</v>
      </c>
    </row>
    <row r="660" spans="1:17">
      <c r="A660" s="39" t="s">
        <v>41</v>
      </c>
      <c r="B660" s="40" t="s">
        <v>890</v>
      </c>
      <c r="C660" s="52" t="s">
        <v>87</v>
      </c>
      <c r="D660" t="s">
        <v>1458</v>
      </c>
      <c r="F660" s="55" t="s">
        <v>1345</v>
      </c>
      <c r="G660" s="55"/>
      <c r="H660" s="9" t="s">
        <v>855</v>
      </c>
      <c r="I660">
        <v>1</v>
      </c>
      <c r="J660">
        <v>0</v>
      </c>
      <c r="K660" s="34">
        <v>0</v>
      </c>
      <c r="L660">
        <f>+Tabla32391110[[#This Row],[BALANCE INICIAL]]+Tabla32391110[[#This Row],[ENTRADAS]]-Tabla32391110[[#This Row],[SALIDAS]]</f>
        <v>1</v>
      </c>
      <c r="M660" s="2">
        <v>140</v>
      </c>
      <c r="N660" s="2">
        <f>+Tabla32391110[[#This Row],[BALANCE INICIAL]]*Tabla32391110[[#This Row],[PRECIO]]</f>
        <v>140</v>
      </c>
      <c r="O660" s="2">
        <f>+Tabla32391110[[#This Row],[ENTRADAS]]*Tabla32391110[[#This Row],[PRECIO]]</f>
        <v>0</v>
      </c>
      <c r="P660" s="2">
        <f>+Tabla32391110[[#This Row],[SALIDAS]]*Tabla32391110[[#This Row],[PRECIO]]</f>
        <v>0</v>
      </c>
      <c r="Q660" s="2">
        <f>+Tabla32391110[[#This Row],[BALANCE INICIAL2]]+Tabla32391110[[#This Row],[ENTRADAS3]]-Tabla32391110[[#This Row],[SALIDAS4]]</f>
        <v>140</v>
      </c>
    </row>
    <row r="661" spans="1:17">
      <c r="A661" s="39" t="s">
        <v>41</v>
      </c>
      <c r="B661" s="40" t="s">
        <v>890</v>
      </c>
      <c r="C661" s="52" t="s">
        <v>87</v>
      </c>
      <c r="D661" t="s">
        <v>1459</v>
      </c>
      <c r="F661" s="55" t="s">
        <v>1345</v>
      </c>
      <c r="G661" s="55"/>
      <c r="H661" s="9" t="s">
        <v>834</v>
      </c>
      <c r="I661">
        <v>2</v>
      </c>
      <c r="J661">
        <v>0</v>
      </c>
      <c r="K661" s="34">
        <v>0</v>
      </c>
      <c r="L661">
        <f>+Tabla32391110[[#This Row],[BALANCE INICIAL]]+Tabla32391110[[#This Row],[ENTRADAS]]-Tabla32391110[[#This Row],[SALIDAS]]</f>
        <v>2</v>
      </c>
      <c r="M661" s="2">
        <v>140</v>
      </c>
      <c r="N661" s="2">
        <f>+Tabla32391110[[#This Row],[BALANCE INICIAL]]*Tabla32391110[[#This Row],[PRECIO]]</f>
        <v>280</v>
      </c>
      <c r="O661" s="2">
        <f>+Tabla32391110[[#This Row],[ENTRADAS]]*Tabla32391110[[#This Row],[PRECIO]]</f>
        <v>0</v>
      </c>
      <c r="P661" s="2">
        <f>+Tabla32391110[[#This Row],[SALIDAS]]*Tabla32391110[[#This Row],[PRECIO]]</f>
        <v>0</v>
      </c>
      <c r="Q661" s="2">
        <f>+Tabla32391110[[#This Row],[BALANCE INICIAL2]]+Tabla32391110[[#This Row],[ENTRADAS3]]-Tabla32391110[[#This Row],[SALIDAS4]]</f>
        <v>280</v>
      </c>
    </row>
    <row r="662" spans="1:17">
      <c r="A662" s="39" t="s">
        <v>41</v>
      </c>
      <c r="B662" s="40" t="s">
        <v>890</v>
      </c>
      <c r="C662" s="52" t="s">
        <v>87</v>
      </c>
      <c r="D662" t="s">
        <v>1460</v>
      </c>
      <c r="F662" s="55" t="s">
        <v>1345</v>
      </c>
      <c r="G662" s="55"/>
      <c r="H662" s="9" t="s">
        <v>834</v>
      </c>
      <c r="I662">
        <v>4</v>
      </c>
      <c r="J662">
        <v>0</v>
      </c>
      <c r="K662" s="34">
        <v>0</v>
      </c>
      <c r="L662">
        <f>+Tabla32391110[[#This Row],[BALANCE INICIAL]]+Tabla32391110[[#This Row],[ENTRADAS]]-Tabla32391110[[#This Row],[SALIDAS]]</f>
        <v>4</v>
      </c>
      <c r="M662" s="2">
        <v>140</v>
      </c>
      <c r="N662" s="2">
        <f>+Tabla32391110[[#This Row],[BALANCE INICIAL]]*Tabla32391110[[#This Row],[PRECIO]]</f>
        <v>560</v>
      </c>
      <c r="O662" s="2">
        <f>+Tabla32391110[[#This Row],[ENTRADAS]]*Tabla32391110[[#This Row],[PRECIO]]</f>
        <v>0</v>
      </c>
      <c r="P662" s="2">
        <f>+Tabla32391110[[#This Row],[SALIDAS]]*Tabla32391110[[#This Row],[PRECIO]]</f>
        <v>0</v>
      </c>
      <c r="Q662" s="2">
        <f>+Tabla32391110[[#This Row],[BALANCE INICIAL2]]+Tabla32391110[[#This Row],[ENTRADAS3]]-Tabla32391110[[#This Row],[SALIDAS4]]</f>
        <v>560</v>
      </c>
    </row>
    <row r="663" spans="1:17">
      <c r="A663" s="39" t="s">
        <v>59</v>
      </c>
      <c r="B663" s="40" t="s">
        <v>880</v>
      </c>
      <c r="C663" s="52" t="s">
        <v>107</v>
      </c>
      <c r="D663" t="s">
        <v>780</v>
      </c>
      <c r="F663" s="55" t="s">
        <v>1345</v>
      </c>
      <c r="G663" s="55"/>
      <c r="H663" s="9" t="s">
        <v>820</v>
      </c>
      <c r="I663">
        <v>22</v>
      </c>
      <c r="J663">
        <v>0</v>
      </c>
      <c r="K663" s="34">
        <v>0</v>
      </c>
      <c r="L663">
        <f>+Tabla32391110[[#This Row],[BALANCE INICIAL]]+Tabla32391110[[#This Row],[ENTRADAS]]-Tabla32391110[[#This Row],[SALIDAS]]</f>
        <v>22</v>
      </c>
      <c r="M663" s="2">
        <v>525</v>
      </c>
      <c r="N663" s="2">
        <f>+Tabla32391110[[#This Row],[BALANCE INICIAL]]*Tabla32391110[[#This Row],[PRECIO]]</f>
        <v>11550</v>
      </c>
      <c r="O663" s="2">
        <f>+Tabla32391110[[#This Row],[ENTRADAS]]*Tabla32391110[[#This Row],[PRECIO]]</f>
        <v>0</v>
      </c>
      <c r="P663" s="2">
        <f>+Tabla32391110[[#This Row],[SALIDAS]]*Tabla32391110[[#This Row],[PRECIO]]</f>
        <v>0</v>
      </c>
      <c r="Q663" s="2">
        <f>+Tabla32391110[[#This Row],[BALANCE INICIAL2]]+Tabla32391110[[#This Row],[ENTRADAS3]]-Tabla32391110[[#This Row],[SALIDAS4]]</f>
        <v>11550</v>
      </c>
    </row>
    <row r="664" spans="1:17">
      <c r="A664" s="39" t="s">
        <v>59</v>
      </c>
      <c r="B664" s="40" t="s">
        <v>880</v>
      </c>
      <c r="C664" s="52" t="s">
        <v>107</v>
      </c>
      <c r="D664" t="s">
        <v>781</v>
      </c>
      <c r="F664" s="55" t="s">
        <v>1345</v>
      </c>
      <c r="G664" s="55"/>
      <c r="H664" s="9" t="s">
        <v>820</v>
      </c>
      <c r="I664">
        <v>22</v>
      </c>
      <c r="J664">
        <v>0</v>
      </c>
      <c r="K664" s="34">
        <v>0</v>
      </c>
      <c r="L664">
        <f>+Tabla32391110[[#This Row],[BALANCE INICIAL]]+Tabla32391110[[#This Row],[ENTRADAS]]-Tabla32391110[[#This Row],[SALIDAS]]</f>
        <v>22</v>
      </c>
      <c r="M664" s="2">
        <v>400</v>
      </c>
      <c r="N664" s="2">
        <f>+Tabla32391110[[#This Row],[BALANCE INICIAL]]*Tabla32391110[[#This Row],[PRECIO]]</f>
        <v>8800</v>
      </c>
      <c r="O664" s="2">
        <f>+Tabla32391110[[#This Row],[ENTRADAS]]*Tabla32391110[[#This Row],[PRECIO]]</f>
        <v>0</v>
      </c>
      <c r="P664" s="2">
        <f>+Tabla32391110[[#This Row],[SALIDAS]]*Tabla32391110[[#This Row],[PRECIO]]</f>
        <v>0</v>
      </c>
      <c r="Q664" s="2">
        <f>+Tabla32391110[[#This Row],[BALANCE INICIAL2]]+Tabla32391110[[#This Row],[ENTRADAS3]]-Tabla32391110[[#This Row],[SALIDAS4]]</f>
        <v>8800</v>
      </c>
    </row>
    <row r="665" spans="1:17">
      <c r="A665" s="39" t="s">
        <v>999</v>
      </c>
      <c r="B665" s="40" t="s">
        <v>875</v>
      </c>
      <c r="C665" s="52" t="s">
        <v>1000</v>
      </c>
      <c r="D665" t="s">
        <v>1480</v>
      </c>
      <c r="F665" s="55" t="s">
        <v>1345</v>
      </c>
      <c r="G665" s="55"/>
      <c r="H665" s="9" t="s">
        <v>820</v>
      </c>
      <c r="I665">
        <v>3</v>
      </c>
      <c r="J665">
        <v>0</v>
      </c>
      <c r="K665" s="34">
        <v>0</v>
      </c>
      <c r="L665">
        <f>+Tabla32391110[[#This Row],[BALANCE INICIAL]]+Tabla32391110[[#This Row],[ENTRADAS]]-Tabla32391110[[#This Row],[SALIDAS]]</f>
        <v>3</v>
      </c>
      <c r="M665" s="2">
        <v>4626</v>
      </c>
      <c r="N665" s="2">
        <f>+Tabla32391110[[#This Row],[BALANCE INICIAL]]*Tabla32391110[[#This Row],[PRECIO]]</f>
        <v>13878</v>
      </c>
      <c r="O665" s="2">
        <f>+Tabla32391110[[#This Row],[ENTRADAS]]*Tabla32391110[[#This Row],[PRECIO]]</f>
        <v>0</v>
      </c>
      <c r="P665" s="2">
        <f>+Tabla32391110[[#This Row],[SALIDAS]]*Tabla32391110[[#This Row],[PRECIO]]</f>
        <v>0</v>
      </c>
      <c r="Q665" s="2">
        <f>+Tabla32391110[[#This Row],[BALANCE INICIAL2]]+Tabla32391110[[#This Row],[ENTRADAS3]]-Tabla32391110[[#This Row],[SALIDAS4]]</f>
        <v>13878</v>
      </c>
    </row>
    <row r="666" spans="1:17">
      <c r="A666" s="39" t="s">
        <v>59</v>
      </c>
      <c r="B666" s="40" t="s">
        <v>880</v>
      </c>
      <c r="C666" s="52" t="s">
        <v>107</v>
      </c>
      <c r="D666" t="s">
        <v>782</v>
      </c>
      <c r="F666" s="55" t="s">
        <v>1345</v>
      </c>
      <c r="G666" s="55"/>
      <c r="H666" s="9" t="s">
        <v>820</v>
      </c>
      <c r="I666">
        <v>3</v>
      </c>
      <c r="J666">
        <v>0</v>
      </c>
      <c r="K666" s="34">
        <v>0</v>
      </c>
      <c r="L666">
        <f>+Tabla32391110[[#This Row],[BALANCE INICIAL]]+Tabla32391110[[#This Row],[ENTRADAS]]-Tabla32391110[[#This Row],[SALIDAS]]</f>
        <v>3</v>
      </c>
      <c r="M666" s="2">
        <v>1010.5</v>
      </c>
      <c r="N666" s="2">
        <f>+Tabla32391110[[#This Row],[BALANCE INICIAL]]*Tabla32391110[[#This Row],[PRECIO]]</f>
        <v>3031.5</v>
      </c>
      <c r="O666" s="2">
        <f>+Tabla32391110[[#This Row],[ENTRADAS]]*Tabla32391110[[#This Row],[PRECIO]]</f>
        <v>0</v>
      </c>
      <c r="P666" s="2">
        <f>+Tabla32391110[[#This Row],[SALIDAS]]*Tabla32391110[[#This Row],[PRECIO]]</f>
        <v>0</v>
      </c>
      <c r="Q666" s="2">
        <f>+Tabla32391110[[#This Row],[BALANCE INICIAL2]]+Tabla32391110[[#This Row],[ENTRADAS3]]-Tabla32391110[[#This Row],[SALIDAS4]]</f>
        <v>3031.5</v>
      </c>
    </row>
    <row r="667" spans="1:17">
      <c r="A667" s="39" t="s">
        <v>59</v>
      </c>
      <c r="B667" s="40" t="s">
        <v>880</v>
      </c>
      <c r="C667" s="52" t="s">
        <v>107</v>
      </c>
      <c r="D667" t="s">
        <v>783</v>
      </c>
      <c r="F667" s="55" t="s">
        <v>1345</v>
      </c>
      <c r="G667" s="55"/>
      <c r="H667" s="9" t="s">
        <v>820</v>
      </c>
      <c r="I667">
        <v>2</v>
      </c>
      <c r="J667">
        <v>0</v>
      </c>
      <c r="K667" s="34">
        <v>0</v>
      </c>
      <c r="L667">
        <f>+Tabla32391110[[#This Row],[BALANCE INICIAL]]+Tabla32391110[[#This Row],[ENTRADAS]]-Tabla32391110[[#This Row],[SALIDAS]]</f>
        <v>2</v>
      </c>
      <c r="M667" s="2">
        <v>900</v>
      </c>
      <c r="N667" s="2">
        <f>+Tabla32391110[[#This Row],[BALANCE INICIAL]]*Tabla32391110[[#This Row],[PRECIO]]</f>
        <v>1800</v>
      </c>
      <c r="O667" s="2">
        <f>+Tabla32391110[[#This Row],[ENTRADAS]]*Tabla32391110[[#This Row],[PRECIO]]</f>
        <v>0</v>
      </c>
      <c r="P667" s="2">
        <f>+Tabla32391110[[#This Row],[SALIDAS]]*Tabla32391110[[#This Row],[PRECIO]]</f>
        <v>0</v>
      </c>
      <c r="Q667" s="2">
        <f>+Tabla32391110[[#This Row],[BALANCE INICIAL2]]+Tabla32391110[[#This Row],[ENTRADAS3]]-Tabla32391110[[#This Row],[SALIDAS4]]</f>
        <v>1800</v>
      </c>
    </row>
    <row r="668" spans="1:17">
      <c r="A668" s="39" t="s">
        <v>59</v>
      </c>
      <c r="B668" s="40" t="s">
        <v>880</v>
      </c>
      <c r="C668" s="52" t="s">
        <v>107</v>
      </c>
      <c r="D668" t="s">
        <v>784</v>
      </c>
      <c r="F668" s="55" t="s">
        <v>1345</v>
      </c>
      <c r="G668" s="55"/>
      <c r="H668" s="9" t="s">
        <v>820</v>
      </c>
      <c r="I668">
        <v>3</v>
      </c>
      <c r="J668">
        <v>0</v>
      </c>
      <c r="K668" s="34">
        <v>0</v>
      </c>
      <c r="L668">
        <f>+Tabla32391110[[#This Row],[BALANCE INICIAL]]+Tabla32391110[[#This Row],[ENTRADAS]]-Tabla32391110[[#This Row],[SALIDAS]]</f>
        <v>3</v>
      </c>
      <c r="M668" s="2">
        <v>950</v>
      </c>
      <c r="N668" s="2">
        <f>+Tabla32391110[[#This Row],[BALANCE INICIAL]]*Tabla32391110[[#This Row],[PRECIO]]</f>
        <v>2850</v>
      </c>
      <c r="O668" s="2">
        <f>+Tabla32391110[[#This Row],[ENTRADAS]]*Tabla32391110[[#This Row],[PRECIO]]</f>
        <v>0</v>
      </c>
      <c r="P668" s="2">
        <f>+Tabla32391110[[#This Row],[SALIDAS]]*Tabla32391110[[#This Row],[PRECIO]]</f>
        <v>0</v>
      </c>
      <c r="Q668" s="2">
        <f>+Tabla32391110[[#This Row],[BALANCE INICIAL2]]+Tabla32391110[[#This Row],[ENTRADAS3]]-Tabla32391110[[#This Row],[SALIDAS4]]</f>
        <v>2850</v>
      </c>
    </row>
    <row r="669" spans="1:17">
      <c r="A669" s="39" t="s">
        <v>41</v>
      </c>
      <c r="B669" s="40" t="s">
        <v>890</v>
      </c>
      <c r="C669" s="52" t="s">
        <v>87</v>
      </c>
      <c r="D669" t="s">
        <v>1153</v>
      </c>
      <c r="F669" s="55" t="s">
        <v>1345</v>
      </c>
      <c r="G669" s="55"/>
      <c r="H669" s="9" t="s">
        <v>820</v>
      </c>
      <c r="I669">
        <v>215</v>
      </c>
      <c r="J669">
        <v>0</v>
      </c>
      <c r="K669" s="34">
        <v>0</v>
      </c>
      <c r="L669">
        <f>+Tabla32391110[[#This Row],[BALANCE INICIAL]]+Tabla32391110[[#This Row],[ENTRADAS]]-Tabla32391110[[#This Row],[SALIDAS]]</f>
        <v>215</v>
      </c>
      <c r="M669" s="2">
        <v>25</v>
      </c>
      <c r="N669" s="2">
        <f>+Tabla32391110[[#This Row],[BALANCE INICIAL]]*Tabla32391110[[#This Row],[PRECIO]]</f>
        <v>5375</v>
      </c>
      <c r="O669" s="2">
        <f>+Tabla32391110[[#This Row],[ENTRADAS]]*Tabla32391110[[#This Row],[PRECIO]]</f>
        <v>0</v>
      </c>
      <c r="P669" s="2">
        <f>+Tabla32391110[[#This Row],[SALIDAS]]*Tabla32391110[[#This Row],[PRECIO]]</f>
        <v>0</v>
      </c>
      <c r="Q669" s="2">
        <f>+Tabla32391110[[#This Row],[BALANCE INICIAL2]]+Tabla32391110[[#This Row],[ENTRADAS3]]-Tabla32391110[[#This Row],[SALIDAS4]]</f>
        <v>5375</v>
      </c>
    </row>
    <row r="670" spans="1:17">
      <c r="A670" s="39" t="s">
        <v>41</v>
      </c>
      <c r="B670" s="40" t="s">
        <v>890</v>
      </c>
      <c r="C670" s="52" t="s">
        <v>87</v>
      </c>
      <c r="D670" t="s">
        <v>1154</v>
      </c>
      <c r="F670" s="55" t="s">
        <v>1345</v>
      </c>
      <c r="G670" s="55"/>
      <c r="H670" s="9" t="s">
        <v>820</v>
      </c>
      <c r="I670">
        <v>35</v>
      </c>
      <c r="J670">
        <v>0</v>
      </c>
      <c r="K670" s="34">
        <v>0</v>
      </c>
      <c r="L670">
        <f>+Tabla32391110[[#This Row],[BALANCE INICIAL]]+Tabla32391110[[#This Row],[ENTRADAS]]-Tabla32391110[[#This Row],[SALIDAS]]</f>
        <v>35</v>
      </c>
      <c r="M670" s="2">
        <v>14.95</v>
      </c>
      <c r="N670" s="2">
        <f>+Tabla32391110[[#This Row],[BALANCE INICIAL]]*Tabla32391110[[#This Row],[PRECIO]]</f>
        <v>523.25</v>
      </c>
      <c r="O670" s="2">
        <f>+Tabla32391110[[#This Row],[ENTRADAS]]*Tabla32391110[[#This Row],[PRECIO]]</f>
        <v>0</v>
      </c>
      <c r="P670" s="2">
        <f>+Tabla32391110[[#This Row],[SALIDAS]]*Tabla32391110[[#This Row],[PRECIO]]</f>
        <v>0</v>
      </c>
      <c r="Q670" s="2">
        <f>+Tabla32391110[[#This Row],[BALANCE INICIAL2]]+Tabla32391110[[#This Row],[ENTRADAS3]]-Tabla32391110[[#This Row],[SALIDAS4]]</f>
        <v>523.25</v>
      </c>
    </row>
    <row r="671" spans="1:17">
      <c r="A671" s="9" t="s">
        <v>29</v>
      </c>
      <c r="B671" s="47" t="s">
        <v>878</v>
      </c>
      <c r="C671" s="50" t="s">
        <v>102</v>
      </c>
      <c r="D671" t="s">
        <v>1155</v>
      </c>
      <c r="F671" s="55" t="s">
        <v>1345</v>
      </c>
      <c r="G671" s="55"/>
      <c r="H671" s="9" t="s">
        <v>834</v>
      </c>
      <c r="I671">
        <v>0</v>
      </c>
      <c r="J671">
        <v>0</v>
      </c>
      <c r="K671" s="34">
        <v>0</v>
      </c>
      <c r="L671">
        <f>+Tabla32391110[[#This Row],[BALANCE INICIAL]]+Tabla32391110[[#This Row],[ENTRADAS]]-Tabla32391110[[#This Row],[SALIDAS]]</f>
        <v>0</v>
      </c>
      <c r="M671" s="2">
        <v>120</v>
      </c>
      <c r="N671" s="2">
        <f>+Tabla32391110[[#This Row],[BALANCE INICIAL]]*Tabla32391110[[#This Row],[PRECIO]]</f>
        <v>0</v>
      </c>
      <c r="O671" s="2">
        <f>+Tabla32391110[[#This Row],[ENTRADAS]]*Tabla32391110[[#This Row],[PRECIO]]</f>
        <v>0</v>
      </c>
      <c r="P671" s="2">
        <f>+Tabla32391110[[#This Row],[SALIDAS]]*Tabla32391110[[#This Row],[PRECIO]]</f>
        <v>0</v>
      </c>
      <c r="Q671" s="2">
        <f>+Tabla32391110[[#This Row],[BALANCE INICIAL2]]+Tabla32391110[[#This Row],[ENTRADAS3]]-Tabla32391110[[#This Row],[SALIDAS4]]</f>
        <v>0</v>
      </c>
    </row>
    <row r="672" spans="1:17">
      <c r="A672" s="63" t="s">
        <v>29</v>
      </c>
      <c r="B672" s="40" t="s">
        <v>878</v>
      </c>
      <c r="C672" s="52" t="s">
        <v>102</v>
      </c>
      <c r="D672" t="s">
        <v>1705</v>
      </c>
      <c r="E672" t="s">
        <v>1659</v>
      </c>
      <c r="F672" s="55">
        <v>45551</v>
      </c>
      <c r="G672" s="62" t="s">
        <v>1719</v>
      </c>
      <c r="H672" s="9"/>
      <c r="I672">
        <v>0</v>
      </c>
      <c r="J672">
        <v>10</v>
      </c>
      <c r="K672" s="34">
        <v>0</v>
      </c>
      <c r="L672">
        <f>+Tabla32391110[[#This Row],[BALANCE INICIAL]]+Tabla32391110[[#This Row],[ENTRADAS]]-Tabla32391110[[#This Row],[SALIDAS]]</f>
        <v>10</v>
      </c>
      <c r="M672" s="2">
        <v>938</v>
      </c>
      <c r="N672" s="2">
        <f>+Tabla32391110[[#This Row],[BALANCE INICIAL]]*Tabla32391110[[#This Row],[PRECIO]]</f>
        <v>0</v>
      </c>
      <c r="O672" s="2">
        <f>+Tabla32391110[[#This Row],[ENTRADAS]]*Tabla32391110[[#This Row],[PRECIO]]</f>
        <v>9380</v>
      </c>
      <c r="P672" s="2">
        <f>+Tabla32391110[[#This Row],[SALIDAS]]*Tabla32391110[[#This Row],[PRECIO]]</f>
        <v>0</v>
      </c>
      <c r="Q672" s="2">
        <f>+Tabla32391110[[#This Row],[BALANCE INICIAL2]]+Tabla32391110[[#This Row],[ENTRADAS3]]-Tabla32391110[[#This Row],[SALIDAS4]]</f>
        <v>9380</v>
      </c>
    </row>
    <row r="673" spans="1:17">
      <c r="A673" s="63" t="s">
        <v>29</v>
      </c>
      <c r="B673" s="40" t="s">
        <v>878</v>
      </c>
      <c r="C673" s="52" t="s">
        <v>102</v>
      </c>
      <c r="D673" t="s">
        <v>1731</v>
      </c>
      <c r="E673" t="s">
        <v>1659</v>
      </c>
      <c r="F673" s="55">
        <v>45551</v>
      </c>
      <c r="G673" s="62" t="s">
        <v>1719</v>
      </c>
      <c r="H673" s="9"/>
      <c r="I673">
        <v>0</v>
      </c>
      <c r="J673">
        <v>9</v>
      </c>
      <c r="K673" s="34">
        <v>0</v>
      </c>
      <c r="L673">
        <f>+Tabla32391110[[#This Row],[BALANCE INICIAL]]+Tabla32391110[[#This Row],[ENTRADAS]]-Tabla32391110[[#This Row],[SALIDAS]]</f>
        <v>9</v>
      </c>
      <c r="M673" s="2">
        <v>779</v>
      </c>
      <c r="N673" s="2">
        <f>+Tabla32391110[[#This Row],[BALANCE INICIAL]]*Tabla32391110[[#This Row],[PRECIO]]</f>
        <v>0</v>
      </c>
      <c r="O673" s="2">
        <f>+Tabla32391110[[#This Row],[ENTRADAS]]*Tabla32391110[[#This Row],[PRECIO]]</f>
        <v>7011</v>
      </c>
      <c r="P673" s="2">
        <f>+Tabla32391110[[#This Row],[SALIDAS]]*Tabla32391110[[#This Row],[PRECIO]]</f>
        <v>0</v>
      </c>
      <c r="Q673" s="2">
        <f>+Tabla32391110[[#This Row],[BALANCE INICIAL2]]+Tabla32391110[[#This Row],[ENTRADAS3]]-Tabla32391110[[#This Row],[SALIDAS4]]</f>
        <v>7011</v>
      </c>
    </row>
    <row r="674" spans="1:17">
      <c r="A674" s="39" t="s">
        <v>1384</v>
      </c>
      <c r="B674" s="40" t="s">
        <v>1385</v>
      </c>
      <c r="C674" s="52" t="s">
        <v>1386</v>
      </c>
      <c r="D674" t="s">
        <v>1156</v>
      </c>
      <c r="F674" s="55" t="s">
        <v>1345</v>
      </c>
      <c r="G674" s="55"/>
      <c r="H674" s="9" t="s">
        <v>820</v>
      </c>
      <c r="I674">
        <v>10</v>
      </c>
      <c r="J674">
        <v>0</v>
      </c>
      <c r="K674" s="34">
        <v>0</v>
      </c>
      <c r="L674">
        <f>+Tabla32391110[[#This Row],[BALANCE INICIAL]]+Tabla32391110[[#This Row],[ENTRADAS]]-Tabla32391110[[#This Row],[SALIDAS]]</f>
        <v>10</v>
      </c>
      <c r="M674" s="2">
        <v>55</v>
      </c>
      <c r="N674" s="2">
        <f>+Tabla32391110[[#This Row],[BALANCE INICIAL]]*Tabla32391110[[#This Row],[PRECIO]]</f>
        <v>550</v>
      </c>
      <c r="O674" s="2">
        <f>+Tabla32391110[[#This Row],[ENTRADAS]]*Tabla32391110[[#This Row],[PRECIO]]</f>
        <v>0</v>
      </c>
      <c r="P674" s="2">
        <f>+Tabla32391110[[#This Row],[SALIDAS]]*Tabla32391110[[#This Row],[PRECIO]]</f>
        <v>0</v>
      </c>
      <c r="Q674" s="2">
        <f>+Tabla32391110[[#This Row],[BALANCE INICIAL2]]+Tabla32391110[[#This Row],[ENTRADAS3]]-Tabla32391110[[#This Row],[SALIDAS4]]</f>
        <v>550</v>
      </c>
    </row>
    <row r="675" spans="1:17">
      <c r="A675" s="39" t="s">
        <v>28</v>
      </c>
      <c r="B675" s="40" t="s">
        <v>884</v>
      </c>
      <c r="C675" s="52" t="s">
        <v>74</v>
      </c>
      <c r="D675" t="s">
        <v>1157</v>
      </c>
      <c r="F675" s="55" t="s">
        <v>1345</v>
      </c>
      <c r="G675" s="55"/>
      <c r="H675" s="9" t="s">
        <v>820</v>
      </c>
      <c r="I675">
        <v>323</v>
      </c>
      <c r="J675">
        <v>0</v>
      </c>
      <c r="K675" s="34">
        <v>2</v>
      </c>
      <c r="L675">
        <f>+Tabla32391110[[#This Row],[BALANCE INICIAL]]+Tabla32391110[[#This Row],[ENTRADAS]]-Tabla32391110[[#This Row],[SALIDAS]]</f>
        <v>321</v>
      </c>
      <c r="M675" s="2">
        <v>25</v>
      </c>
      <c r="N675" s="2">
        <f>+Tabla32391110[[#This Row],[BALANCE INICIAL]]*Tabla32391110[[#This Row],[PRECIO]]</f>
        <v>8075</v>
      </c>
      <c r="O675" s="2">
        <f>+Tabla32391110[[#This Row],[ENTRADAS]]*Tabla32391110[[#This Row],[PRECIO]]</f>
        <v>0</v>
      </c>
      <c r="P675" s="2">
        <f>+Tabla32391110[[#This Row],[SALIDAS]]*Tabla32391110[[#This Row],[PRECIO]]</f>
        <v>50</v>
      </c>
      <c r="Q675" s="2">
        <f>+Tabla32391110[[#This Row],[BALANCE INICIAL2]]+Tabla32391110[[#This Row],[ENTRADAS3]]-Tabla32391110[[#This Row],[SALIDAS4]]</f>
        <v>8025</v>
      </c>
    </row>
    <row r="676" spans="1:17">
      <c r="A676" s="39" t="s">
        <v>28</v>
      </c>
      <c r="B676" s="40" t="s">
        <v>884</v>
      </c>
      <c r="C676" s="52" t="s">
        <v>74</v>
      </c>
      <c r="D676" t="s">
        <v>1158</v>
      </c>
      <c r="F676" s="55" t="s">
        <v>1345</v>
      </c>
      <c r="G676" s="55"/>
      <c r="H676" s="9" t="s">
        <v>820</v>
      </c>
      <c r="I676">
        <v>450</v>
      </c>
      <c r="J676">
        <v>0</v>
      </c>
      <c r="K676" s="34">
        <v>0</v>
      </c>
      <c r="L676">
        <f>+Tabla32391110[[#This Row],[BALANCE INICIAL]]+Tabla32391110[[#This Row],[ENTRADAS]]-Tabla32391110[[#This Row],[SALIDAS]]</f>
        <v>450</v>
      </c>
      <c r="M676" s="2">
        <v>3.95</v>
      </c>
      <c r="N676" s="2">
        <f>+Tabla32391110[[#This Row],[BALANCE INICIAL]]*Tabla32391110[[#This Row],[PRECIO]]</f>
        <v>1777.5</v>
      </c>
      <c r="O676" s="2">
        <f>+Tabla32391110[[#This Row],[ENTRADAS]]*Tabla32391110[[#This Row],[PRECIO]]</f>
        <v>0</v>
      </c>
      <c r="P676" s="2">
        <f>+Tabla32391110[[#This Row],[SALIDAS]]*Tabla32391110[[#This Row],[PRECIO]]</f>
        <v>0</v>
      </c>
      <c r="Q676" s="2">
        <f>+Tabla32391110[[#This Row],[BALANCE INICIAL2]]+Tabla32391110[[#This Row],[ENTRADAS3]]-Tabla32391110[[#This Row],[SALIDAS4]]</f>
        <v>1777.5</v>
      </c>
    </row>
    <row r="677" spans="1:17">
      <c r="A677" s="9" t="s">
        <v>29</v>
      </c>
      <c r="B677" s="47" t="s">
        <v>878</v>
      </c>
      <c r="C677" s="50" t="s">
        <v>102</v>
      </c>
      <c r="D677" t="s">
        <v>1407</v>
      </c>
      <c r="F677" s="55" t="s">
        <v>1345</v>
      </c>
      <c r="G677" s="55"/>
      <c r="H677" s="9" t="s">
        <v>871</v>
      </c>
      <c r="I677">
        <v>6</v>
      </c>
      <c r="J677">
        <v>0</v>
      </c>
      <c r="K677" s="34">
        <v>3</v>
      </c>
      <c r="L677">
        <f>+Tabla32391110[[#This Row],[BALANCE INICIAL]]+Tabla32391110[[#This Row],[ENTRADAS]]-Tabla32391110[[#This Row],[SALIDAS]]</f>
        <v>3</v>
      </c>
      <c r="M677" s="2">
        <v>274</v>
      </c>
      <c r="N677" s="2">
        <f>+Tabla32391110[[#This Row],[BALANCE INICIAL]]*Tabla32391110[[#This Row],[PRECIO]]</f>
        <v>1644</v>
      </c>
      <c r="O677" s="2">
        <f>+Tabla32391110[[#This Row],[ENTRADAS]]*Tabla32391110[[#This Row],[PRECIO]]</f>
        <v>0</v>
      </c>
      <c r="P677" s="2">
        <f>+Tabla32391110[[#This Row],[SALIDAS]]*Tabla32391110[[#This Row],[PRECIO]]</f>
        <v>822</v>
      </c>
      <c r="Q677" s="2">
        <f>+Tabla32391110[[#This Row],[BALANCE INICIAL2]]+Tabla32391110[[#This Row],[ENTRADAS3]]-Tabla32391110[[#This Row],[SALIDAS4]]</f>
        <v>822</v>
      </c>
    </row>
    <row r="678" spans="1:17">
      <c r="A678" s="63" t="s">
        <v>29</v>
      </c>
      <c r="B678" s="40" t="s">
        <v>878</v>
      </c>
      <c r="C678" s="52" t="s">
        <v>102</v>
      </c>
      <c r="D678" t="s">
        <v>1706</v>
      </c>
      <c r="E678" t="s">
        <v>1659</v>
      </c>
      <c r="F678" s="55">
        <v>45551</v>
      </c>
      <c r="G678" s="62" t="s">
        <v>1719</v>
      </c>
      <c r="H678" s="9"/>
      <c r="I678">
        <v>0</v>
      </c>
      <c r="J678">
        <v>10</v>
      </c>
      <c r="K678" s="34">
        <v>0</v>
      </c>
      <c r="L678">
        <f>+Tabla32391110[[#This Row],[BALANCE INICIAL]]+Tabla32391110[[#This Row],[ENTRADAS]]-Tabla32391110[[#This Row],[SALIDAS]]</f>
        <v>10</v>
      </c>
      <c r="M678" s="2">
        <v>239</v>
      </c>
      <c r="N678" s="2">
        <f>+Tabla32391110[[#This Row],[BALANCE INICIAL]]*Tabla32391110[[#This Row],[PRECIO]]</f>
        <v>0</v>
      </c>
      <c r="O678" s="2">
        <f>+Tabla32391110[[#This Row],[ENTRADAS]]*Tabla32391110[[#This Row],[PRECIO]]</f>
        <v>2390</v>
      </c>
      <c r="P678" s="2">
        <f>+Tabla32391110[[#This Row],[SALIDAS]]*Tabla32391110[[#This Row],[PRECIO]]</f>
        <v>0</v>
      </c>
      <c r="Q678" s="2">
        <f>+Tabla32391110[[#This Row],[BALANCE INICIAL2]]+Tabla32391110[[#This Row],[ENTRADAS3]]-Tabla32391110[[#This Row],[SALIDAS4]]</f>
        <v>2390</v>
      </c>
    </row>
    <row r="679" spans="1:17">
      <c r="A679" s="63" t="s">
        <v>29</v>
      </c>
      <c r="B679" s="40" t="s">
        <v>878</v>
      </c>
      <c r="C679" s="52" t="s">
        <v>102</v>
      </c>
      <c r="D679" t="s">
        <v>1707</v>
      </c>
      <c r="E679" t="s">
        <v>1659</v>
      </c>
      <c r="F679" s="55">
        <v>45551</v>
      </c>
      <c r="G679" s="62" t="s">
        <v>1719</v>
      </c>
      <c r="H679" s="9"/>
      <c r="I679">
        <v>0</v>
      </c>
      <c r="J679">
        <v>1</v>
      </c>
      <c r="K679" s="34">
        <v>0</v>
      </c>
      <c r="L679">
        <f>+Tabla32391110[[#This Row],[BALANCE INICIAL]]+Tabla32391110[[#This Row],[ENTRADAS]]-Tabla32391110[[#This Row],[SALIDAS]]</f>
        <v>1</v>
      </c>
      <c r="M679" s="2">
        <v>371</v>
      </c>
      <c r="N679" s="2">
        <f>+Tabla32391110[[#This Row],[BALANCE INICIAL]]*Tabla32391110[[#This Row],[PRECIO]]</f>
        <v>0</v>
      </c>
      <c r="O679" s="2">
        <f>+Tabla32391110[[#This Row],[ENTRADAS]]*Tabla32391110[[#This Row],[PRECIO]]</f>
        <v>371</v>
      </c>
      <c r="P679" s="2">
        <f>+Tabla32391110[[#This Row],[SALIDAS]]*Tabla32391110[[#This Row],[PRECIO]]</f>
        <v>0</v>
      </c>
      <c r="Q679" s="2">
        <f>+Tabla32391110[[#This Row],[BALANCE INICIAL2]]+Tabla32391110[[#This Row],[ENTRADAS3]]-Tabla32391110[[#This Row],[SALIDAS4]]</f>
        <v>371</v>
      </c>
    </row>
    <row r="680" spans="1:17">
      <c r="A680" s="9" t="s">
        <v>29</v>
      </c>
      <c r="B680" s="47" t="s">
        <v>878</v>
      </c>
      <c r="C680" s="50" t="s">
        <v>102</v>
      </c>
      <c r="D680" t="s">
        <v>623</v>
      </c>
      <c r="F680" s="55" t="s">
        <v>1345</v>
      </c>
      <c r="G680" s="55"/>
      <c r="H680" s="9" t="s">
        <v>865</v>
      </c>
      <c r="I680">
        <v>1</v>
      </c>
      <c r="J680">
        <v>0</v>
      </c>
      <c r="K680" s="34">
        <v>0</v>
      </c>
      <c r="L680">
        <f>+Tabla32391110[[#This Row],[BALANCE INICIAL]]+Tabla32391110[[#This Row],[ENTRADAS]]-Tabla32391110[[#This Row],[SALIDAS]]</f>
        <v>1</v>
      </c>
      <c r="M680" s="2">
        <v>340</v>
      </c>
      <c r="N680" s="2">
        <f>+Tabla32391110[[#This Row],[BALANCE INICIAL]]*Tabla32391110[[#This Row],[PRECIO]]</f>
        <v>340</v>
      </c>
      <c r="O680" s="2">
        <f>+Tabla32391110[[#This Row],[ENTRADAS]]*Tabla32391110[[#This Row],[PRECIO]]</f>
        <v>0</v>
      </c>
      <c r="P680" s="2">
        <f>+Tabla32391110[[#This Row],[SALIDAS]]*Tabla32391110[[#This Row],[PRECIO]]</f>
        <v>0</v>
      </c>
      <c r="Q680" s="2">
        <f>+Tabla32391110[[#This Row],[BALANCE INICIAL2]]+Tabla32391110[[#This Row],[ENTRADAS3]]-Tabla32391110[[#This Row],[SALIDAS4]]</f>
        <v>340</v>
      </c>
    </row>
    <row r="681" spans="1:17">
      <c r="A681" s="9" t="s">
        <v>29</v>
      </c>
      <c r="B681" s="47" t="s">
        <v>878</v>
      </c>
      <c r="C681" s="50" t="s">
        <v>102</v>
      </c>
      <c r="D681" t="s">
        <v>624</v>
      </c>
      <c r="F681" s="55" t="s">
        <v>1345</v>
      </c>
      <c r="G681" s="55"/>
      <c r="H681" s="9" t="s">
        <v>825</v>
      </c>
      <c r="I681">
        <v>1</v>
      </c>
      <c r="J681">
        <v>0</v>
      </c>
      <c r="K681" s="34">
        <v>0</v>
      </c>
      <c r="L681">
        <f>+Tabla32391110[[#This Row],[BALANCE INICIAL]]+Tabla32391110[[#This Row],[ENTRADAS]]-Tabla32391110[[#This Row],[SALIDAS]]</f>
        <v>1</v>
      </c>
      <c r="M681" s="2">
        <v>297.95</v>
      </c>
      <c r="N681" s="2">
        <f>+Tabla32391110[[#This Row],[BALANCE INICIAL]]*Tabla32391110[[#This Row],[PRECIO]]</f>
        <v>297.95</v>
      </c>
      <c r="O681" s="2">
        <f>+Tabla32391110[[#This Row],[ENTRADAS]]*Tabla32391110[[#This Row],[PRECIO]]</f>
        <v>0</v>
      </c>
      <c r="P681" s="2">
        <f>+Tabla32391110[[#This Row],[SALIDAS]]*Tabla32391110[[#This Row],[PRECIO]]</f>
        <v>0</v>
      </c>
      <c r="Q681" s="2">
        <f>+Tabla32391110[[#This Row],[BALANCE INICIAL2]]+Tabla32391110[[#This Row],[ENTRADAS3]]-Tabla32391110[[#This Row],[SALIDAS4]]</f>
        <v>297.95</v>
      </c>
    </row>
    <row r="682" spans="1:17">
      <c r="A682" s="9" t="s">
        <v>29</v>
      </c>
      <c r="B682" s="47" t="s">
        <v>878</v>
      </c>
      <c r="C682" s="50" t="s">
        <v>102</v>
      </c>
      <c r="D682" t="s">
        <v>627</v>
      </c>
      <c r="F682" s="55" t="s">
        <v>1345</v>
      </c>
      <c r="G682" s="55"/>
      <c r="H682" s="9" t="s">
        <v>865</v>
      </c>
      <c r="I682">
        <v>4</v>
      </c>
      <c r="J682">
        <v>0</v>
      </c>
      <c r="K682" s="34">
        <v>0</v>
      </c>
      <c r="L682">
        <f>+Tabla32391110[[#This Row],[BALANCE INICIAL]]+Tabla32391110[[#This Row],[ENTRADAS]]-Tabla32391110[[#This Row],[SALIDAS]]</f>
        <v>4</v>
      </c>
      <c r="M682" s="2">
        <v>277</v>
      </c>
      <c r="N682" s="2">
        <f>+Tabla32391110[[#This Row],[BALANCE INICIAL]]*Tabla32391110[[#This Row],[PRECIO]]</f>
        <v>1108</v>
      </c>
      <c r="O682" s="2">
        <f>+Tabla32391110[[#This Row],[ENTRADAS]]*Tabla32391110[[#This Row],[PRECIO]]</f>
        <v>0</v>
      </c>
      <c r="P682" s="2">
        <f>+Tabla32391110[[#This Row],[SALIDAS]]*Tabla32391110[[#This Row],[PRECIO]]</f>
        <v>0</v>
      </c>
      <c r="Q682" s="2">
        <f>+Tabla32391110[[#This Row],[BALANCE INICIAL2]]+Tabla32391110[[#This Row],[ENTRADAS3]]-Tabla32391110[[#This Row],[SALIDAS4]]</f>
        <v>1108</v>
      </c>
    </row>
    <row r="683" spans="1:17">
      <c r="A683" s="9" t="s">
        <v>29</v>
      </c>
      <c r="B683" s="47" t="s">
        <v>878</v>
      </c>
      <c r="C683" s="50" t="s">
        <v>102</v>
      </c>
      <c r="D683" t="s">
        <v>628</v>
      </c>
      <c r="F683" s="55" t="s">
        <v>1345</v>
      </c>
      <c r="G683" s="55"/>
      <c r="H683" s="9" t="s">
        <v>865</v>
      </c>
      <c r="I683">
        <v>3</v>
      </c>
      <c r="J683">
        <v>0</v>
      </c>
      <c r="K683" s="34">
        <v>0</v>
      </c>
      <c r="L683">
        <f>+Tabla32391110[[#This Row],[BALANCE INICIAL]]+Tabla32391110[[#This Row],[ENTRADAS]]-Tabla32391110[[#This Row],[SALIDAS]]</f>
        <v>3</v>
      </c>
      <c r="M683" s="2">
        <v>200</v>
      </c>
      <c r="N683" s="2">
        <f>+Tabla32391110[[#This Row],[BALANCE INICIAL]]*Tabla32391110[[#This Row],[PRECIO]]</f>
        <v>600</v>
      </c>
      <c r="O683" s="2">
        <f>+Tabla32391110[[#This Row],[ENTRADAS]]*Tabla32391110[[#This Row],[PRECIO]]</f>
        <v>0</v>
      </c>
      <c r="P683" s="2">
        <f>+Tabla32391110[[#This Row],[SALIDAS]]*Tabla32391110[[#This Row],[PRECIO]]</f>
        <v>0</v>
      </c>
      <c r="Q683" s="2">
        <f>+Tabla32391110[[#This Row],[BALANCE INICIAL2]]+Tabla32391110[[#This Row],[ENTRADAS3]]-Tabla32391110[[#This Row],[SALIDAS4]]</f>
        <v>600</v>
      </c>
    </row>
    <row r="684" spans="1:17">
      <c r="A684" s="39" t="s">
        <v>59</v>
      </c>
      <c r="B684" s="40" t="s">
        <v>880</v>
      </c>
      <c r="C684" s="52" t="s">
        <v>107</v>
      </c>
      <c r="D684" t="s">
        <v>787</v>
      </c>
      <c r="F684" s="55" t="s">
        <v>1345</v>
      </c>
      <c r="G684" s="55"/>
      <c r="H684" s="9" t="s">
        <v>820</v>
      </c>
      <c r="I684">
        <v>5</v>
      </c>
      <c r="J684">
        <v>0</v>
      </c>
      <c r="K684" s="34">
        <v>0</v>
      </c>
      <c r="L684">
        <f>+Tabla32391110[[#This Row],[BALANCE INICIAL]]+Tabla32391110[[#This Row],[ENTRADAS]]-Tabla32391110[[#This Row],[SALIDAS]]</f>
        <v>5</v>
      </c>
      <c r="M684" s="2">
        <v>1300</v>
      </c>
      <c r="N684" s="2">
        <f>+Tabla32391110[[#This Row],[BALANCE INICIAL]]*Tabla32391110[[#This Row],[PRECIO]]</f>
        <v>6500</v>
      </c>
      <c r="O684" s="2">
        <f>+Tabla32391110[[#This Row],[ENTRADAS]]*Tabla32391110[[#This Row],[PRECIO]]</f>
        <v>0</v>
      </c>
      <c r="P684" s="2">
        <f>+Tabla32391110[[#This Row],[SALIDAS]]*Tabla32391110[[#This Row],[PRECIO]]</f>
        <v>0</v>
      </c>
      <c r="Q684" s="2">
        <f>+Tabla32391110[[#This Row],[BALANCE INICIAL2]]+Tabla32391110[[#This Row],[ENTRADAS3]]-Tabla32391110[[#This Row],[SALIDAS4]]</f>
        <v>6500</v>
      </c>
    </row>
    <row r="685" spans="1:17">
      <c r="A685" s="39" t="s">
        <v>59</v>
      </c>
      <c r="B685" s="40" t="s">
        <v>880</v>
      </c>
      <c r="C685" s="52" t="s">
        <v>107</v>
      </c>
      <c r="D685" t="s">
        <v>788</v>
      </c>
      <c r="F685" s="55" t="s">
        <v>1345</v>
      </c>
      <c r="G685" s="55"/>
      <c r="H685" s="9" t="s">
        <v>820</v>
      </c>
      <c r="I685">
        <v>9</v>
      </c>
      <c r="J685">
        <v>0</v>
      </c>
      <c r="K685" s="34">
        <v>0</v>
      </c>
      <c r="L685">
        <f>+Tabla32391110[[#This Row],[BALANCE INICIAL]]+Tabla32391110[[#This Row],[ENTRADAS]]-Tabla32391110[[#This Row],[SALIDAS]]</f>
        <v>9</v>
      </c>
      <c r="M685" s="2">
        <v>1050</v>
      </c>
      <c r="N685" s="2">
        <f>+Tabla32391110[[#This Row],[BALANCE INICIAL]]*Tabla32391110[[#This Row],[PRECIO]]</f>
        <v>9450</v>
      </c>
      <c r="O685" s="2">
        <f>+Tabla32391110[[#This Row],[ENTRADAS]]*Tabla32391110[[#This Row],[PRECIO]]</f>
        <v>0</v>
      </c>
      <c r="P685" s="2">
        <f>+Tabla32391110[[#This Row],[SALIDAS]]*Tabla32391110[[#This Row],[PRECIO]]</f>
        <v>0</v>
      </c>
      <c r="Q685" s="2">
        <f>+Tabla32391110[[#This Row],[BALANCE INICIAL2]]+Tabla32391110[[#This Row],[ENTRADAS3]]-Tabla32391110[[#This Row],[SALIDAS4]]</f>
        <v>9450</v>
      </c>
    </row>
    <row r="686" spans="1:17">
      <c r="A686" s="39" t="s">
        <v>27</v>
      </c>
      <c r="B686" s="40" t="s">
        <v>889</v>
      </c>
      <c r="C686" s="52" t="s">
        <v>1139</v>
      </c>
      <c r="D686" t="s">
        <v>1204</v>
      </c>
      <c r="F686" s="55" t="s">
        <v>1345</v>
      </c>
      <c r="G686" s="55"/>
      <c r="H686" s="9" t="s">
        <v>820</v>
      </c>
      <c r="I686">
        <v>3</v>
      </c>
      <c r="J686">
        <v>0</v>
      </c>
      <c r="K686" s="34">
        <v>0</v>
      </c>
      <c r="L686">
        <f>+Tabla32391110[[#This Row],[BALANCE INICIAL]]+Tabla32391110[[#This Row],[ENTRADAS]]-Tabla32391110[[#This Row],[SALIDAS]]</f>
        <v>3</v>
      </c>
      <c r="M686" s="2">
        <v>1725</v>
      </c>
      <c r="N686" s="2">
        <f>+Tabla32391110[[#This Row],[BALANCE INICIAL]]*Tabla32391110[[#This Row],[PRECIO]]</f>
        <v>5175</v>
      </c>
      <c r="O686" s="2">
        <f>+Tabla32391110[[#This Row],[ENTRADAS]]*Tabla32391110[[#This Row],[PRECIO]]</f>
        <v>0</v>
      </c>
      <c r="P686" s="2">
        <f>+Tabla32391110[[#This Row],[SALIDAS]]*Tabla32391110[[#This Row],[PRECIO]]</f>
        <v>0</v>
      </c>
      <c r="Q686" s="2">
        <f>+Tabla32391110[[#This Row],[BALANCE INICIAL2]]+Tabla32391110[[#This Row],[ENTRADAS3]]-Tabla32391110[[#This Row],[SALIDAS4]]</f>
        <v>5175</v>
      </c>
    </row>
    <row r="687" spans="1:17">
      <c r="A687" s="39" t="s">
        <v>27</v>
      </c>
      <c r="B687" s="40" t="s">
        <v>889</v>
      </c>
      <c r="C687" s="52" t="s">
        <v>1139</v>
      </c>
      <c r="D687" t="s">
        <v>1205</v>
      </c>
      <c r="F687" s="55" t="s">
        <v>1345</v>
      </c>
      <c r="G687" s="55"/>
      <c r="H687" s="9" t="s">
        <v>820</v>
      </c>
      <c r="I687">
        <v>16</v>
      </c>
      <c r="J687">
        <v>0</v>
      </c>
      <c r="K687" s="34">
        <v>0</v>
      </c>
      <c r="L687">
        <f>+Tabla32391110[[#This Row],[BALANCE INICIAL]]+Tabla32391110[[#This Row],[ENTRADAS]]-Tabla32391110[[#This Row],[SALIDAS]]</f>
        <v>16</v>
      </c>
      <c r="M687" s="2">
        <v>441</v>
      </c>
      <c r="N687" s="2">
        <f>+Tabla32391110[[#This Row],[BALANCE INICIAL]]*Tabla32391110[[#This Row],[PRECIO]]</f>
        <v>7056</v>
      </c>
      <c r="O687" s="2">
        <f>+Tabla32391110[[#This Row],[ENTRADAS]]*Tabla32391110[[#This Row],[PRECIO]]</f>
        <v>0</v>
      </c>
      <c r="P687" s="2">
        <f>+Tabla32391110[[#This Row],[SALIDAS]]*Tabla32391110[[#This Row],[PRECIO]]</f>
        <v>0</v>
      </c>
      <c r="Q687" s="2">
        <f>+Tabla32391110[[#This Row],[BALANCE INICIAL2]]+Tabla32391110[[#This Row],[ENTRADAS3]]-Tabla32391110[[#This Row],[SALIDAS4]]</f>
        <v>7056</v>
      </c>
    </row>
    <row r="688" spans="1:17">
      <c r="A688" s="39" t="s">
        <v>28</v>
      </c>
      <c r="B688" s="40" t="s">
        <v>884</v>
      </c>
      <c r="C688" s="52" t="s">
        <v>74</v>
      </c>
      <c r="D688" t="s">
        <v>311</v>
      </c>
      <c r="F688" s="55" t="s">
        <v>1345</v>
      </c>
      <c r="G688" s="55"/>
      <c r="H688" s="9" t="s">
        <v>834</v>
      </c>
      <c r="I688">
        <v>88</v>
      </c>
      <c r="J688">
        <v>0</v>
      </c>
      <c r="K688" s="34">
        <v>0</v>
      </c>
      <c r="L688">
        <f>+Tabla32391110[[#This Row],[BALANCE INICIAL]]+Tabla32391110[[#This Row],[ENTRADAS]]-Tabla32391110[[#This Row],[SALIDAS]]</f>
        <v>88</v>
      </c>
      <c r="M688" s="2">
        <v>19.5</v>
      </c>
      <c r="N688" s="2">
        <f>+Tabla32391110[[#This Row],[BALANCE INICIAL]]*Tabla32391110[[#This Row],[PRECIO]]</f>
        <v>1716</v>
      </c>
      <c r="O688" s="2">
        <f>+Tabla32391110[[#This Row],[ENTRADAS]]*Tabla32391110[[#This Row],[PRECIO]]</f>
        <v>0</v>
      </c>
      <c r="P688" s="2">
        <f>+Tabla32391110[[#This Row],[SALIDAS]]*Tabla32391110[[#This Row],[PRECIO]]</f>
        <v>0</v>
      </c>
      <c r="Q688" s="2">
        <f>+Tabla32391110[[#This Row],[BALANCE INICIAL2]]+Tabla32391110[[#This Row],[ENTRADAS3]]-Tabla32391110[[#This Row],[SALIDAS4]]</f>
        <v>1716</v>
      </c>
    </row>
    <row r="689" spans="1:17">
      <c r="A689" s="9" t="s">
        <v>41</v>
      </c>
      <c r="B689" s="47" t="s">
        <v>890</v>
      </c>
      <c r="C689" s="50" t="s">
        <v>87</v>
      </c>
      <c r="D689" t="s">
        <v>1651</v>
      </c>
      <c r="E689" t="s">
        <v>1653</v>
      </c>
      <c r="F689" s="55">
        <v>45551</v>
      </c>
      <c r="G689" s="62" t="s">
        <v>1652</v>
      </c>
      <c r="H689" s="9" t="s">
        <v>834</v>
      </c>
      <c r="I689">
        <v>0</v>
      </c>
      <c r="J689">
        <v>2</v>
      </c>
      <c r="K689" s="34">
        <v>2</v>
      </c>
      <c r="L689">
        <f>+Tabla32391110[[#This Row],[BALANCE INICIAL]]+Tabla32391110[[#This Row],[ENTRADAS]]-Tabla32391110[[#This Row],[SALIDAS]]</f>
        <v>0</v>
      </c>
      <c r="M689" s="2">
        <v>201.3</v>
      </c>
      <c r="N689" s="2">
        <f>+Tabla32391110[[#This Row],[BALANCE INICIAL]]*Tabla32391110[[#This Row],[PRECIO]]</f>
        <v>0</v>
      </c>
      <c r="O689" s="2">
        <f>+Tabla32391110[[#This Row],[ENTRADAS]]*Tabla32391110[[#This Row],[PRECIO]]</f>
        <v>402.6</v>
      </c>
      <c r="P689" s="2">
        <f>+Tabla32391110[[#This Row],[SALIDAS]]*Tabla32391110[[#This Row],[PRECIO]]</f>
        <v>402.6</v>
      </c>
      <c r="Q689" s="2">
        <f>+Tabla32391110[[#This Row],[BALANCE INICIAL2]]+Tabla32391110[[#This Row],[ENTRADAS3]]-Tabla32391110[[#This Row],[SALIDAS4]]</f>
        <v>0</v>
      </c>
    </row>
    <row r="690" spans="1:17">
      <c r="A690" s="39" t="s">
        <v>56</v>
      </c>
      <c r="B690" s="40" t="s">
        <v>890</v>
      </c>
      <c r="C690" s="52" t="s">
        <v>105</v>
      </c>
      <c r="D690" t="s">
        <v>528</v>
      </c>
      <c r="F690" s="55" t="s">
        <v>1345</v>
      </c>
      <c r="G690" s="55"/>
      <c r="H690" s="9" t="s">
        <v>834</v>
      </c>
      <c r="I690">
        <v>0</v>
      </c>
      <c r="J690">
        <v>0</v>
      </c>
      <c r="K690" s="34">
        <v>0</v>
      </c>
      <c r="L690">
        <f>+Tabla32391110[[#This Row],[BALANCE INICIAL]]+Tabla32391110[[#This Row],[ENTRADAS]]-Tabla32391110[[#This Row],[SALIDAS]]</f>
        <v>0</v>
      </c>
      <c r="M690" s="2">
        <v>110</v>
      </c>
      <c r="N690" s="2">
        <f>+Tabla32391110[[#This Row],[BALANCE INICIAL]]*Tabla32391110[[#This Row],[PRECIO]]</f>
        <v>0</v>
      </c>
      <c r="O690" s="2">
        <f>+Tabla32391110[[#This Row],[ENTRADAS]]*Tabla32391110[[#This Row],[PRECIO]]</f>
        <v>0</v>
      </c>
      <c r="P690" s="2">
        <f>+Tabla32391110[[#This Row],[SALIDAS]]*Tabla32391110[[#This Row],[PRECIO]]</f>
        <v>0</v>
      </c>
      <c r="Q690" s="2">
        <f>+Tabla32391110[[#This Row],[BALANCE INICIAL2]]+Tabla32391110[[#This Row],[ENTRADAS3]]-Tabla32391110[[#This Row],[SALIDAS4]]</f>
        <v>0</v>
      </c>
    </row>
    <row r="691" spans="1:17">
      <c r="A691" s="39" t="s">
        <v>59</v>
      </c>
      <c r="B691" s="40" t="s">
        <v>880</v>
      </c>
      <c r="C691" s="52" t="s">
        <v>107</v>
      </c>
      <c r="D691" t="s">
        <v>789</v>
      </c>
      <c r="F691" s="55" t="s">
        <v>1345</v>
      </c>
      <c r="G691" s="55"/>
      <c r="H691" s="9" t="s">
        <v>873</v>
      </c>
      <c r="I691">
        <v>167</v>
      </c>
      <c r="J691">
        <v>0</v>
      </c>
      <c r="K691" s="34">
        <v>0</v>
      </c>
      <c r="L691">
        <f>+Tabla32391110[[#This Row],[BALANCE INICIAL]]+Tabla32391110[[#This Row],[ENTRADAS]]-Tabla32391110[[#This Row],[SALIDAS]]</f>
        <v>167</v>
      </c>
      <c r="M691" s="2">
        <v>565</v>
      </c>
      <c r="N691" s="2">
        <f>+Tabla32391110[[#This Row],[BALANCE INICIAL]]*Tabla32391110[[#This Row],[PRECIO]]</f>
        <v>94355</v>
      </c>
      <c r="O691" s="2">
        <f>+Tabla32391110[[#This Row],[ENTRADAS]]*Tabla32391110[[#This Row],[PRECIO]]</f>
        <v>0</v>
      </c>
      <c r="P691" s="2">
        <f>+Tabla32391110[[#This Row],[SALIDAS]]*Tabla32391110[[#This Row],[PRECIO]]</f>
        <v>0</v>
      </c>
      <c r="Q691" s="2">
        <f>+Tabla32391110[[#This Row],[BALANCE INICIAL2]]+Tabla32391110[[#This Row],[ENTRADAS3]]-Tabla32391110[[#This Row],[SALIDAS4]]</f>
        <v>94355</v>
      </c>
    </row>
    <row r="692" spans="1:17" ht="15.75" customHeight="1">
      <c r="A692" s="39" t="s">
        <v>59</v>
      </c>
      <c r="B692" s="40" t="s">
        <v>880</v>
      </c>
      <c r="C692" s="52" t="s">
        <v>107</v>
      </c>
      <c r="D692" t="s">
        <v>790</v>
      </c>
      <c r="F692" s="55" t="s">
        <v>1345</v>
      </c>
      <c r="G692" s="55"/>
      <c r="H692" s="9" t="s">
        <v>873</v>
      </c>
      <c r="I692">
        <v>2</v>
      </c>
      <c r="J692">
        <v>0</v>
      </c>
      <c r="K692" s="34">
        <v>0</v>
      </c>
      <c r="L692">
        <f>+Tabla32391110[[#This Row],[BALANCE INICIAL]]+Tabla32391110[[#This Row],[ENTRADAS]]-Tabla32391110[[#This Row],[SALIDAS]]</f>
        <v>2</v>
      </c>
      <c r="M692" s="2">
        <v>900</v>
      </c>
      <c r="N692" s="2">
        <f>+Tabla32391110[[#This Row],[BALANCE INICIAL]]*Tabla32391110[[#This Row],[PRECIO]]</f>
        <v>1800</v>
      </c>
      <c r="O692" s="2">
        <f>+Tabla32391110[[#This Row],[ENTRADAS]]*Tabla32391110[[#This Row],[PRECIO]]</f>
        <v>0</v>
      </c>
      <c r="P692" s="2">
        <f>+Tabla32391110[[#This Row],[SALIDAS]]*Tabla32391110[[#This Row],[PRECIO]]</f>
        <v>0</v>
      </c>
      <c r="Q692" s="2">
        <f>+Tabla32391110[[#This Row],[BALANCE INICIAL2]]+Tabla32391110[[#This Row],[ENTRADAS3]]-Tabla32391110[[#This Row],[SALIDAS4]]</f>
        <v>1800</v>
      </c>
    </row>
    <row r="693" spans="1:17" ht="16.5" customHeight="1">
      <c r="A693" s="39" t="s">
        <v>59</v>
      </c>
      <c r="B693" s="40" t="s">
        <v>880</v>
      </c>
      <c r="C693" s="52" t="s">
        <v>107</v>
      </c>
      <c r="D693" t="s">
        <v>791</v>
      </c>
      <c r="F693" s="55" t="s">
        <v>1345</v>
      </c>
      <c r="G693" s="55"/>
      <c r="H693" s="9" t="s">
        <v>873</v>
      </c>
      <c r="I693">
        <v>2</v>
      </c>
      <c r="J693">
        <v>0</v>
      </c>
      <c r="K693" s="34">
        <v>0</v>
      </c>
      <c r="L693">
        <f>+Tabla32391110[[#This Row],[BALANCE INICIAL]]+Tabla32391110[[#This Row],[ENTRADAS]]-Tabla32391110[[#This Row],[SALIDAS]]</f>
        <v>2</v>
      </c>
      <c r="M693" s="2">
        <v>1190</v>
      </c>
      <c r="N693" s="2">
        <f>+Tabla32391110[[#This Row],[BALANCE INICIAL]]*Tabla32391110[[#This Row],[PRECIO]]</f>
        <v>2380</v>
      </c>
      <c r="O693" s="2">
        <f>+Tabla32391110[[#This Row],[ENTRADAS]]*Tabla32391110[[#This Row],[PRECIO]]</f>
        <v>0</v>
      </c>
      <c r="P693" s="2">
        <f>+Tabla32391110[[#This Row],[SALIDAS]]*Tabla32391110[[#This Row],[PRECIO]]</f>
        <v>0</v>
      </c>
      <c r="Q693" s="2">
        <f>+Tabla32391110[[#This Row],[BALANCE INICIAL2]]+Tabla32391110[[#This Row],[ENTRADAS3]]-Tabla32391110[[#This Row],[SALIDAS4]]</f>
        <v>2380</v>
      </c>
    </row>
    <row r="694" spans="1:17">
      <c r="A694" s="39" t="s">
        <v>59</v>
      </c>
      <c r="B694" s="40" t="s">
        <v>880</v>
      </c>
      <c r="C694" s="52" t="s">
        <v>107</v>
      </c>
      <c r="D694" t="s">
        <v>792</v>
      </c>
      <c r="F694" s="55" t="s">
        <v>1345</v>
      </c>
      <c r="G694" s="55"/>
      <c r="H694" s="9" t="s">
        <v>873</v>
      </c>
      <c r="I694">
        <v>3</v>
      </c>
      <c r="J694">
        <v>0</v>
      </c>
      <c r="K694" s="34">
        <v>0</v>
      </c>
      <c r="L694">
        <f>+Tabla32391110[[#This Row],[BALANCE INICIAL]]+Tabla32391110[[#This Row],[ENTRADAS]]-Tabla32391110[[#This Row],[SALIDAS]]</f>
        <v>3</v>
      </c>
      <c r="M694" s="2">
        <v>800</v>
      </c>
      <c r="N694" s="2">
        <f>+Tabla32391110[[#This Row],[BALANCE INICIAL]]*Tabla32391110[[#This Row],[PRECIO]]</f>
        <v>2400</v>
      </c>
      <c r="O694" s="2">
        <f>+Tabla32391110[[#This Row],[ENTRADAS]]*Tabla32391110[[#This Row],[PRECIO]]</f>
        <v>0</v>
      </c>
      <c r="P694" s="2">
        <f>+Tabla32391110[[#This Row],[SALIDAS]]*Tabla32391110[[#This Row],[PRECIO]]</f>
        <v>0</v>
      </c>
      <c r="Q694" s="2">
        <f>+Tabla32391110[[#This Row],[BALANCE INICIAL2]]+Tabla32391110[[#This Row],[ENTRADAS3]]-Tabla32391110[[#This Row],[SALIDAS4]]</f>
        <v>2400</v>
      </c>
    </row>
    <row r="695" spans="1:17" ht="15" customHeight="1">
      <c r="A695" s="39" t="s">
        <v>59</v>
      </c>
      <c r="B695" s="40" t="s">
        <v>880</v>
      </c>
      <c r="C695" s="52" t="s">
        <v>107</v>
      </c>
      <c r="D695" t="s">
        <v>793</v>
      </c>
      <c r="F695" s="55" t="s">
        <v>1345</v>
      </c>
      <c r="G695" s="55"/>
      <c r="H695" s="9" t="s">
        <v>873</v>
      </c>
      <c r="I695">
        <v>1</v>
      </c>
      <c r="J695">
        <v>0</v>
      </c>
      <c r="K695" s="34">
        <v>0</v>
      </c>
      <c r="L695">
        <f>+Tabla32391110[[#This Row],[BALANCE INICIAL]]+Tabla32391110[[#This Row],[ENTRADAS]]-Tabla32391110[[#This Row],[SALIDAS]]</f>
        <v>1</v>
      </c>
      <c r="M695" s="2">
        <v>737</v>
      </c>
      <c r="N695" s="2">
        <f>+Tabla32391110[[#This Row],[BALANCE INICIAL]]*Tabla32391110[[#This Row],[PRECIO]]</f>
        <v>737</v>
      </c>
      <c r="O695" s="2">
        <f>+Tabla32391110[[#This Row],[ENTRADAS]]*Tabla32391110[[#This Row],[PRECIO]]</f>
        <v>0</v>
      </c>
      <c r="P695" s="2">
        <f>+Tabla32391110[[#This Row],[SALIDAS]]*Tabla32391110[[#This Row],[PRECIO]]</f>
        <v>0</v>
      </c>
      <c r="Q695" s="2">
        <f>+Tabla32391110[[#This Row],[BALANCE INICIAL2]]+Tabla32391110[[#This Row],[ENTRADAS3]]-Tabla32391110[[#This Row],[SALIDAS4]]</f>
        <v>737</v>
      </c>
    </row>
    <row r="696" spans="1:17" ht="13.5" customHeight="1">
      <c r="A696" s="39" t="s">
        <v>59</v>
      </c>
      <c r="B696" s="40" t="s">
        <v>880</v>
      </c>
      <c r="C696" s="52" t="s">
        <v>107</v>
      </c>
      <c r="D696" t="s">
        <v>794</v>
      </c>
      <c r="F696" s="55" t="s">
        <v>1345</v>
      </c>
      <c r="G696" s="55"/>
      <c r="H696" s="9" t="s">
        <v>873</v>
      </c>
      <c r="I696">
        <v>1</v>
      </c>
      <c r="J696">
        <v>0</v>
      </c>
      <c r="K696" s="34">
        <v>0</v>
      </c>
      <c r="L696">
        <f>+Tabla32391110[[#This Row],[BALANCE INICIAL]]+Tabla32391110[[#This Row],[ENTRADAS]]-Tabla32391110[[#This Row],[SALIDAS]]</f>
        <v>1</v>
      </c>
      <c r="M696" s="2">
        <v>715</v>
      </c>
      <c r="N696" s="2">
        <f>+Tabla32391110[[#This Row],[BALANCE INICIAL]]*Tabla32391110[[#This Row],[PRECIO]]</f>
        <v>715</v>
      </c>
      <c r="O696" s="2">
        <f>+Tabla32391110[[#This Row],[ENTRADAS]]*Tabla32391110[[#This Row],[PRECIO]]</f>
        <v>0</v>
      </c>
      <c r="P696" s="2">
        <f>+Tabla32391110[[#This Row],[SALIDAS]]*Tabla32391110[[#This Row],[PRECIO]]</f>
        <v>0</v>
      </c>
      <c r="Q696" s="2">
        <f>+Tabla32391110[[#This Row],[BALANCE INICIAL2]]+Tabla32391110[[#This Row],[ENTRADAS3]]-Tabla32391110[[#This Row],[SALIDAS4]]</f>
        <v>715</v>
      </c>
    </row>
    <row r="697" spans="1:17">
      <c r="A697" s="39" t="s">
        <v>59</v>
      </c>
      <c r="B697" s="40" t="s">
        <v>880</v>
      </c>
      <c r="C697" s="52" t="s">
        <v>107</v>
      </c>
      <c r="D697" t="s">
        <v>795</v>
      </c>
      <c r="F697" s="55" t="s">
        <v>1345</v>
      </c>
      <c r="G697" s="55"/>
      <c r="H697" s="9" t="s">
        <v>873</v>
      </c>
      <c r="I697">
        <v>3</v>
      </c>
      <c r="J697">
        <v>0</v>
      </c>
      <c r="K697" s="34">
        <v>0</v>
      </c>
      <c r="L697">
        <f>+Tabla32391110[[#This Row],[BALANCE INICIAL]]+Tabla32391110[[#This Row],[ENTRADAS]]-Tabla32391110[[#This Row],[SALIDAS]]</f>
        <v>3</v>
      </c>
      <c r="M697" s="2">
        <v>740</v>
      </c>
      <c r="N697" s="2">
        <f>+Tabla32391110[[#This Row],[BALANCE INICIAL]]*Tabla32391110[[#This Row],[PRECIO]]</f>
        <v>2220</v>
      </c>
      <c r="O697" s="2">
        <f>+Tabla32391110[[#This Row],[ENTRADAS]]*Tabla32391110[[#This Row],[PRECIO]]</f>
        <v>0</v>
      </c>
      <c r="P697" s="2">
        <f>+Tabla32391110[[#This Row],[SALIDAS]]*Tabla32391110[[#This Row],[PRECIO]]</f>
        <v>0</v>
      </c>
      <c r="Q697" s="2">
        <f>+Tabla32391110[[#This Row],[BALANCE INICIAL2]]+Tabla32391110[[#This Row],[ENTRADAS3]]-Tabla32391110[[#This Row],[SALIDAS4]]</f>
        <v>2220</v>
      </c>
    </row>
    <row r="698" spans="1:17">
      <c r="A698" s="39" t="s">
        <v>59</v>
      </c>
      <c r="B698" s="40" t="s">
        <v>880</v>
      </c>
      <c r="C698" s="52" t="s">
        <v>107</v>
      </c>
      <c r="D698" t="s">
        <v>796</v>
      </c>
      <c r="F698" s="55" t="s">
        <v>1345</v>
      </c>
      <c r="G698" s="55"/>
      <c r="H698" s="9" t="s">
        <v>873</v>
      </c>
      <c r="I698">
        <v>1</v>
      </c>
      <c r="J698">
        <v>0</v>
      </c>
      <c r="K698" s="34">
        <v>0</v>
      </c>
      <c r="L698">
        <f>+Tabla32391110[[#This Row],[BALANCE INICIAL]]+Tabla32391110[[#This Row],[ENTRADAS]]-Tabla32391110[[#This Row],[SALIDAS]]</f>
        <v>1</v>
      </c>
      <c r="M698" s="2">
        <v>725</v>
      </c>
      <c r="N698" s="2">
        <f>+Tabla32391110[[#This Row],[BALANCE INICIAL]]*Tabla32391110[[#This Row],[PRECIO]]</f>
        <v>725</v>
      </c>
      <c r="O698" s="2">
        <f>+Tabla32391110[[#This Row],[ENTRADAS]]*Tabla32391110[[#This Row],[PRECIO]]</f>
        <v>0</v>
      </c>
      <c r="P698" s="2">
        <f>+Tabla32391110[[#This Row],[SALIDAS]]*Tabla32391110[[#This Row],[PRECIO]]</f>
        <v>0</v>
      </c>
      <c r="Q698" s="2">
        <f>+Tabla32391110[[#This Row],[BALANCE INICIAL2]]+Tabla32391110[[#This Row],[ENTRADAS3]]-Tabla32391110[[#This Row],[SALIDAS4]]</f>
        <v>725</v>
      </c>
    </row>
    <row r="699" spans="1:17">
      <c r="A699" s="39" t="s">
        <v>59</v>
      </c>
      <c r="B699" s="40" t="s">
        <v>880</v>
      </c>
      <c r="C699" s="52" t="s">
        <v>107</v>
      </c>
      <c r="D699" t="s">
        <v>797</v>
      </c>
      <c r="F699" s="55" t="s">
        <v>1345</v>
      </c>
      <c r="G699" s="55"/>
      <c r="H699" s="9" t="s">
        <v>873</v>
      </c>
      <c r="I699">
        <v>1</v>
      </c>
      <c r="J699">
        <v>0</v>
      </c>
      <c r="K699" s="34">
        <v>0</v>
      </c>
      <c r="L699">
        <f>+Tabla32391110[[#This Row],[BALANCE INICIAL]]+Tabla32391110[[#This Row],[ENTRADAS]]-Tabla32391110[[#This Row],[SALIDAS]]</f>
        <v>1</v>
      </c>
      <c r="M699" s="2">
        <v>700</v>
      </c>
      <c r="N699" s="2">
        <f>+Tabla32391110[[#This Row],[BALANCE INICIAL]]*Tabla32391110[[#This Row],[PRECIO]]</f>
        <v>700</v>
      </c>
      <c r="O699" s="2">
        <f>+Tabla32391110[[#This Row],[ENTRADAS]]*Tabla32391110[[#This Row],[PRECIO]]</f>
        <v>0</v>
      </c>
      <c r="P699" s="2">
        <f>+Tabla32391110[[#This Row],[SALIDAS]]*Tabla32391110[[#This Row],[PRECIO]]</f>
        <v>0</v>
      </c>
      <c r="Q699" s="2">
        <f>+Tabla32391110[[#This Row],[BALANCE INICIAL2]]+Tabla32391110[[#This Row],[ENTRADAS3]]-Tabla32391110[[#This Row],[SALIDAS4]]</f>
        <v>700</v>
      </c>
    </row>
    <row r="700" spans="1:17">
      <c r="A700" s="39" t="s">
        <v>59</v>
      </c>
      <c r="B700" s="40" t="s">
        <v>880</v>
      </c>
      <c r="C700" s="52" t="s">
        <v>107</v>
      </c>
      <c r="D700" t="s">
        <v>798</v>
      </c>
      <c r="F700" s="55" t="s">
        <v>1345</v>
      </c>
      <c r="G700" s="55"/>
      <c r="H700" s="9" t="s">
        <v>873</v>
      </c>
      <c r="I700">
        <v>2</v>
      </c>
      <c r="J700">
        <v>0</v>
      </c>
      <c r="K700" s="34">
        <v>0</v>
      </c>
      <c r="L700">
        <f>+Tabla32391110[[#This Row],[BALANCE INICIAL]]+Tabla32391110[[#This Row],[ENTRADAS]]-Tabla32391110[[#This Row],[SALIDAS]]</f>
        <v>2</v>
      </c>
      <c r="M700" s="2">
        <v>700</v>
      </c>
      <c r="N700" s="2">
        <f>+Tabla32391110[[#This Row],[BALANCE INICIAL]]*Tabla32391110[[#This Row],[PRECIO]]</f>
        <v>1400</v>
      </c>
      <c r="O700" s="2">
        <f>+Tabla32391110[[#This Row],[ENTRADAS]]*Tabla32391110[[#This Row],[PRECIO]]</f>
        <v>0</v>
      </c>
      <c r="P700" s="2">
        <f>+Tabla32391110[[#This Row],[SALIDAS]]*Tabla32391110[[#This Row],[PRECIO]]</f>
        <v>0</v>
      </c>
      <c r="Q700" s="2">
        <f>+Tabla32391110[[#This Row],[BALANCE INICIAL2]]+Tabla32391110[[#This Row],[ENTRADAS3]]-Tabla32391110[[#This Row],[SALIDAS4]]</f>
        <v>1400</v>
      </c>
    </row>
    <row r="701" spans="1:17">
      <c r="A701" s="39" t="s">
        <v>59</v>
      </c>
      <c r="B701" s="40" t="s">
        <v>880</v>
      </c>
      <c r="C701" s="52" t="s">
        <v>107</v>
      </c>
      <c r="D701" t="s">
        <v>799</v>
      </c>
      <c r="F701" s="55" t="s">
        <v>1345</v>
      </c>
      <c r="G701" s="55"/>
      <c r="H701" s="9" t="s">
        <v>873</v>
      </c>
      <c r="I701">
        <v>2</v>
      </c>
      <c r="J701">
        <v>0</v>
      </c>
      <c r="K701" s="34">
        <v>0</v>
      </c>
      <c r="L701">
        <f>+Tabla32391110[[#This Row],[BALANCE INICIAL]]+Tabla32391110[[#This Row],[ENTRADAS]]-Tabla32391110[[#This Row],[SALIDAS]]</f>
        <v>2</v>
      </c>
      <c r="M701" s="2">
        <v>395</v>
      </c>
      <c r="N701" s="2">
        <f>+Tabla32391110[[#This Row],[BALANCE INICIAL]]*Tabla32391110[[#This Row],[PRECIO]]</f>
        <v>790</v>
      </c>
      <c r="O701" s="2">
        <f>+Tabla32391110[[#This Row],[ENTRADAS]]*Tabla32391110[[#This Row],[PRECIO]]</f>
        <v>0</v>
      </c>
      <c r="P701" s="2">
        <f>+Tabla32391110[[#This Row],[SALIDAS]]*Tabla32391110[[#This Row],[PRECIO]]</f>
        <v>0</v>
      </c>
      <c r="Q701" s="2">
        <f>+Tabla32391110[[#This Row],[BALANCE INICIAL2]]+Tabla32391110[[#This Row],[ENTRADAS3]]-Tabla32391110[[#This Row],[SALIDAS4]]</f>
        <v>790</v>
      </c>
    </row>
    <row r="702" spans="1:17">
      <c r="A702" s="39" t="s">
        <v>23</v>
      </c>
      <c r="B702" s="40" t="s">
        <v>881</v>
      </c>
      <c r="C702" s="52" t="s">
        <v>97</v>
      </c>
      <c r="D702" t="s">
        <v>1354</v>
      </c>
      <c r="F702" s="55" t="s">
        <v>1345</v>
      </c>
      <c r="G702" s="55"/>
      <c r="H702" s="9" t="s">
        <v>820</v>
      </c>
      <c r="I702">
        <v>2</v>
      </c>
      <c r="J702">
        <v>0</v>
      </c>
      <c r="K702" s="34">
        <v>0</v>
      </c>
      <c r="L702">
        <f>+Tabla32391110[[#This Row],[BALANCE INICIAL]]+Tabla32391110[[#This Row],[ENTRADAS]]-Tabla32391110[[#This Row],[SALIDAS]]</f>
        <v>2</v>
      </c>
      <c r="M702" s="2">
        <v>1250</v>
      </c>
      <c r="N702" s="2">
        <f>+Tabla32391110[[#This Row],[BALANCE INICIAL]]*Tabla32391110[[#This Row],[PRECIO]]</f>
        <v>2500</v>
      </c>
      <c r="O702" s="2">
        <f>+Tabla32391110[[#This Row],[ENTRADAS]]*Tabla32391110[[#This Row],[PRECIO]]</f>
        <v>0</v>
      </c>
      <c r="P702" s="2">
        <f>+Tabla32391110[[#This Row],[SALIDAS]]*Tabla32391110[[#This Row],[PRECIO]]</f>
        <v>0</v>
      </c>
      <c r="Q702" s="2">
        <f>+Tabla32391110[[#This Row],[BALANCE INICIAL2]]+Tabla32391110[[#This Row],[ENTRADAS3]]-Tabla32391110[[#This Row],[SALIDAS4]]</f>
        <v>2500</v>
      </c>
    </row>
    <row r="703" spans="1:17">
      <c r="A703" s="39" t="s">
        <v>43</v>
      </c>
      <c r="B703" s="40" t="s">
        <v>954</v>
      </c>
      <c r="C703" s="50" t="s">
        <v>89</v>
      </c>
      <c r="D703" t="s">
        <v>1045</v>
      </c>
      <c r="E703" t="s">
        <v>1048</v>
      </c>
      <c r="F703" s="55" t="s">
        <v>1345</v>
      </c>
      <c r="G703" s="55"/>
      <c r="H703" s="9" t="s">
        <v>825</v>
      </c>
      <c r="I703">
        <v>1</v>
      </c>
      <c r="J703">
        <v>0</v>
      </c>
      <c r="K703" s="34">
        <v>0</v>
      </c>
      <c r="L703">
        <f>+Tabla32391110[[#This Row],[BALANCE INICIAL]]+Tabla32391110[[#This Row],[ENTRADAS]]-Tabla32391110[[#This Row],[SALIDAS]]</f>
        <v>1</v>
      </c>
      <c r="M703" s="2">
        <v>750</v>
      </c>
      <c r="N703" s="2">
        <f>+Tabla32391110[[#This Row],[BALANCE INICIAL]]*Tabla32391110[[#This Row],[PRECIO]]</f>
        <v>750</v>
      </c>
      <c r="O703" s="2">
        <f>+Tabla32391110[[#This Row],[ENTRADAS]]*Tabla32391110[[#This Row],[PRECIO]]</f>
        <v>0</v>
      </c>
      <c r="P703" s="2">
        <f>+Tabla32391110[[#This Row],[SALIDAS]]*Tabla32391110[[#This Row],[PRECIO]]</f>
        <v>0</v>
      </c>
      <c r="Q703" s="2">
        <f>+Tabla32391110[[#This Row],[BALANCE INICIAL2]]+Tabla32391110[[#This Row],[ENTRADAS3]]-Tabla32391110[[#This Row],[SALIDAS4]]</f>
        <v>750</v>
      </c>
    </row>
    <row r="704" spans="1:17">
      <c r="A704" s="39" t="s">
        <v>33</v>
      </c>
      <c r="B704" s="40" t="s">
        <v>879</v>
      </c>
      <c r="C704" s="50" t="s">
        <v>106</v>
      </c>
      <c r="D704" t="s">
        <v>800</v>
      </c>
      <c r="F704" s="55" t="s">
        <v>1345</v>
      </c>
      <c r="G704" s="55"/>
      <c r="H704" s="9" t="s">
        <v>825</v>
      </c>
      <c r="I704">
        <v>4</v>
      </c>
      <c r="J704">
        <v>0</v>
      </c>
      <c r="K704" s="34">
        <v>0</v>
      </c>
      <c r="L704">
        <f>+Tabla32391110[[#This Row],[BALANCE INICIAL]]+Tabla32391110[[#This Row],[ENTRADAS]]-Tabla32391110[[#This Row],[SALIDAS]]</f>
        <v>4</v>
      </c>
      <c r="M704" s="2">
        <v>990</v>
      </c>
      <c r="N704" s="2">
        <f>+Tabla32391110[[#This Row],[BALANCE INICIAL]]*Tabla32391110[[#This Row],[PRECIO]]</f>
        <v>3960</v>
      </c>
      <c r="O704" s="2">
        <f>+Tabla32391110[[#This Row],[ENTRADAS]]*Tabla32391110[[#This Row],[PRECIO]]</f>
        <v>0</v>
      </c>
      <c r="P704" s="2">
        <f>+Tabla32391110[[#This Row],[SALIDAS]]*Tabla32391110[[#This Row],[PRECIO]]</f>
        <v>0</v>
      </c>
      <c r="Q704" s="2">
        <f>+Tabla32391110[[#This Row],[BALANCE INICIAL2]]+Tabla32391110[[#This Row],[ENTRADAS3]]-Tabla32391110[[#This Row],[SALIDAS4]]</f>
        <v>3960</v>
      </c>
    </row>
    <row r="705" spans="1:17">
      <c r="A705" s="9" t="s">
        <v>1141</v>
      </c>
      <c r="B705" s="17" t="s">
        <v>1142</v>
      </c>
      <c r="C705" s="50" t="s">
        <v>1143</v>
      </c>
      <c r="D705" t="s">
        <v>1742</v>
      </c>
      <c r="F705" s="55"/>
      <c r="G705" s="55"/>
      <c r="H705" s="9" t="s">
        <v>820</v>
      </c>
      <c r="I705">
        <v>24</v>
      </c>
      <c r="J705">
        <v>0</v>
      </c>
      <c r="K705" s="34">
        <v>0</v>
      </c>
      <c r="L705">
        <f>+Tabla32391110[[#This Row],[BALANCE INICIAL]]+Tabla32391110[[#This Row],[ENTRADAS]]-Tabla32391110[[#This Row],[SALIDAS]]</f>
        <v>24</v>
      </c>
      <c r="M705" s="2">
        <v>975</v>
      </c>
      <c r="N705" s="2">
        <f>+Tabla32391110[[#This Row],[BALANCE INICIAL]]*Tabla32391110[[#This Row],[PRECIO]]</f>
        <v>23400</v>
      </c>
      <c r="O705" s="2">
        <f>+Tabla32391110[[#This Row],[ENTRADAS]]*Tabla32391110[[#This Row],[PRECIO]]</f>
        <v>0</v>
      </c>
      <c r="P705" s="2">
        <f>+Tabla32391110[[#This Row],[SALIDAS]]*Tabla32391110[[#This Row],[PRECIO]]</f>
        <v>0</v>
      </c>
      <c r="Q705" s="2">
        <f>+Tabla32391110[[#This Row],[BALANCE INICIAL2]]+Tabla32391110[[#This Row],[ENTRADAS3]]-Tabla32391110[[#This Row],[SALIDAS4]]</f>
        <v>23400</v>
      </c>
    </row>
    <row r="706" spans="1:17">
      <c r="A706" s="39" t="s">
        <v>26</v>
      </c>
      <c r="B706" s="40" t="s">
        <v>887</v>
      </c>
      <c r="C706" s="52" t="s">
        <v>70</v>
      </c>
      <c r="D706" t="s">
        <v>1165</v>
      </c>
      <c r="F706" s="55" t="s">
        <v>1345</v>
      </c>
      <c r="G706" s="55"/>
      <c r="H706" s="9" t="s">
        <v>820</v>
      </c>
      <c r="I706">
        <v>2</v>
      </c>
      <c r="J706">
        <v>0</v>
      </c>
      <c r="K706" s="34">
        <v>0</v>
      </c>
      <c r="L706">
        <f>+Tabla32391110[[#This Row],[BALANCE INICIAL]]+Tabla32391110[[#This Row],[ENTRADAS]]-Tabla32391110[[#This Row],[SALIDAS]]</f>
        <v>2</v>
      </c>
      <c r="M706" s="2">
        <v>238.35</v>
      </c>
      <c r="N706" s="2">
        <f>+Tabla32391110[[#This Row],[BALANCE INICIAL]]*Tabla32391110[[#This Row],[PRECIO]]</f>
        <v>476.7</v>
      </c>
      <c r="O706" s="2">
        <f>+Tabla32391110[[#This Row],[ENTRADAS]]*Tabla32391110[[#This Row],[PRECIO]]</f>
        <v>0</v>
      </c>
      <c r="P706" s="2">
        <f>+Tabla32391110[[#This Row],[SALIDAS]]*Tabla32391110[[#This Row],[PRECIO]]</f>
        <v>0</v>
      </c>
      <c r="Q706" s="2">
        <f>+Tabla32391110[[#This Row],[BALANCE INICIAL2]]+Tabla32391110[[#This Row],[ENTRADAS3]]-Tabla32391110[[#This Row],[SALIDAS4]]</f>
        <v>476.7</v>
      </c>
    </row>
    <row r="707" spans="1:17">
      <c r="A707" s="39" t="s">
        <v>34</v>
      </c>
      <c r="B707" s="40" t="s">
        <v>877</v>
      </c>
      <c r="C707" s="52" t="s">
        <v>80</v>
      </c>
      <c r="D707" t="s">
        <v>1166</v>
      </c>
      <c r="F707" s="55" t="s">
        <v>1345</v>
      </c>
      <c r="G707" s="55"/>
      <c r="H707" s="9" t="s">
        <v>820</v>
      </c>
      <c r="I707">
        <v>3</v>
      </c>
      <c r="J707">
        <v>0</v>
      </c>
      <c r="K707" s="34">
        <v>0</v>
      </c>
      <c r="L707">
        <f>+Tabla32391110[[#This Row],[BALANCE INICIAL]]+Tabla32391110[[#This Row],[ENTRADAS]]-Tabla32391110[[#This Row],[SALIDAS]]</f>
        <v>3</v>
      </c>
      <c r="M707" s="2">
        <v>503.18</v>
      </c>
      <c r="N707" s="2">
        <f>+Tabla32391110[[#This Row],[BALANCE INICIAL]]*Tabla32391110[[#This Row],[PRECIO]]</f>
        <v>1509.54</v>
      </c>
      <c r="O707" s="2">
        <f>+Tabla32391110[[#This Row],[ENTRADAS]]*Tabla32391110[[#This Row],[PRECIO]]</f>
        <v>0</v>
      </c>
      <c r="P707" s="2">
        <f>+Tabla32391110[[#This Row],[SALIDAS]]*Tabla32391110[[#This Row],[PRECIO]]</f>
        <v>0</v>
      </c>
      <c r="Q707" s="2">
        <f>+Tabla32391110[[#This Row],[BALANCE INICIAL2]]+Tabla32391110[[#This Row],[ENTRADAS3]]-Tabla32391110[[#This Row],[SALIDAS4]]</f>
        <v>1509.54</v>
      </c>
    </row>
    <row r="708" spans="1:17" ht="16.5" customHeight="1">
      <c r="A708" s="39" t="s">
        <v>34</v>
      </c>
      <c r="B708" s="40" t="s">
        <v>877</v>
      </c>
      <c r="C708" s="52" t="s">
        <v>80</v>
      </c>
      <c r="D708" t="s">
        <v>1167</v>
      </c>
      <c r="F708" s="55" t="s">
        <v>1345</v>
      </c>
      <c r="G708" s="55"/>
      <c r="H708" s="9" t="s">
        <v>820</v>
      </c>
      <c r="I708">
        <v>9</v>
      </c>
      <c r="J708">
        <v>0</v>
      </c>
      <c r="K708" s="34">
        <v>0</v>
      </c>
      <c r="L708">
        <f>+Tabla32391110[[#This Row],[BALANCE INICIAL]]+Tabla32391110[[#This Row],[ENTRADAS]]-Tabla32391110[[#This Row],[SALIDAS]]</f>
        <v>9</v>
      </c>
      <c r="M708" s="2">
        <v>128</v>
      </c>
      <c r="N708" s="2">
        <f>+Tabla32391110[[#This Row],[BALANCE INICIAL]]*Tabla32391110[[#This Row],[PRECIO]]</f>
        <v>1152</v>
      </c>
      <c r="O708" s="2">
        <f>+Tabla32391110[[#This Row],[ENTRADAS]]*Tabla32391110[[#This Row],[PRECIO]]</f>
        <v>0</v>
      </c>
      <c r="P708" s="2">
        <f>+Tabla32391110[[#This Row],[SALIDAS]]*Tabla32391110[[#This Row],[PRECIO]]</f>
        <v>0</v>
      </c>
      <c r="Q708" s="2">
        <f>+Tabla32391110[[#This Row],[BALANCE INICIAL2]]+Tabla32391110[[#This Row],[ENTRADAS3]]-Tabla32391110[[#This Row],[SALIDAS4]]</f>
        <v>1152</v>
      </c>
    </row>
    <row r="709" spans="1:17">
      <c r="A709" s="9" t="s">
        <v>1145</v>
      </c>
      <c r="B709" s="17" t="s">
        <v>885</v>
      </c>
      <c r="C709" s="50" t="s">
        <v>1146</v>
      </c>
      <c r="D709" t="s">
        <v>1347</v>
      </c>
      <c r="E709" t="s">
        <v>1348</v>
      </c>
      <c r="F709" s="54">
        <v>45475</v>
      </c>
      <c r="G709" s="54"/>
      <c r="H709" s="9" t="s">
        <v>820</v>
      </c>
      <c r="I709">
        <v>6</v>
      </c>
      <c r="J709">
        <v>0</v>
      </c>
      <c r="K709" s="34">
        <v>0</v>
      </c>
      <c r="L709">
        <f>+Tabla32391110[[#This Row],[BALANCE INICIAL]]+Tabla32391110[[#This Row],[ENTRADAS]]-Tabla32391110[[#This Row],[SALIDAS]]</f>
        <v>6</v>
      </c>
      <c r="M709" s="2">
        <v>3440</v>
      </c>
      <c r="N709" s="2">
        <f>+Tabla32391110[[#This Row],[BALANCE INICIAL]]*Tabla32391110[[#This Row],[PRECIO]]</f>
        <v>20640</v>
      </c>
      <c r="O709" s="2">
        <f>+Tabla32391110[[#This Row],[ENTRADAS]]*Tabla32391110[[#This Row],[PRECIO]]</f>
        <v>0</v>
      </c>
      <c r="P709" s="2">
        <f>+Tabla32391110[[#This Row],[SALIDAS]]*Tabla32391110[[#This Row],[PRECIO]]</f>
        <v>0</v>
      </c>
      <c r="Q709" s="2">
        <f>+Tabla32391110[[#This Row],[BALANCE INICIAL2]]+Tabla32391110[[#This Row],[ENTRADAS3]]-Tabla32391110[[#This Row],[SALIDAS4]]</f>
        <v>20640</v>
      </c>
    </row>
    <row r="710" spans="1:17">
      <c r="A710" s="9" t="s">
        <v>1145</v>
      </c>
      <c r="B710" s="17" t="s">
        <v>885</v>
      </c>
      <c r="C710" s="50" t="s">
        <v>1146</v>
      </c>
      <c r="D710" t="s">
        <v>1346</v>
      </c>
      <c r="E710" t="s">
        <v>1348</v>
      </c>
      <c r="F710" s="54">
        <v>45475</v>
      </c>
      <c r="G710" s="54"/>
      <c r="H710" s="9" t="s">
        <v>820</v>
      </c>
      <c r="I710">
        <v>9</v>
      </c>
      <c r="J710">
        <v>0</v>
      </c>
      <c r="K710" s="34">
        <v>0</v>
      </c>
      <c r="L710">
        <f>+Tabla32391110[[#This Row],[BALANCE INICIAL]]+Tabla32391110[[#This Row],[ENTRADAS]]-Tabla32391110[[#This Row],[SALIDAS]]</f>
        <v>9</v>
      </c>
      <c r="M710" s="2">
        <v>6719.76</v>
      </c>
      <c r="N710" s="2">
        <f>+Tabla32391110[[#This Row],[BALANCE INICIAL]]*Tabla32391110[[#This Row],[PRECIO]]</f>
        <v>60477.840000000004</v>
      </c>
      <c r="O710" s="2">
        <f>+Tabla32391110[[#This Row],[ENTRADAS]]*Tabla32391110[[#This Row],[PRECIO]]</f>
        <v>0</v>
      </c>
      <c r="P710" s="2">
        <f>+Tabla32391110[[#This Row],[SALIDAS]]*Tabla32391110[[#This Row],[PRECIO]]</f>
        <v>0</v>
      </c>
      <c r="Q710" s="2">
        <f>+Tabla32391110[[#This Row],[BALANCE INICIAL2]]+Tabla32391110[[#This Row],[ENTRADAS3]]-Tabla32391110[[#This Row],[SALIDAS4]]</f>
        <v>60477.840000000004</v>
      </c>
    </row>
    <row r="711" spans="1:17" ht="15" customHeight="1">
      <c r="A711" s="9" t="s">
        <v>1145</v>
      </c>
      <c r="B711" s="17" t="s">
        <v>885</v>
      </c>
      <c r="C711" s="50" t="s">
        <v>1146</v>
      </c>
      <c r="D711" t="s">
        <v>1363</v>
      </c>
      <c r="E711" t="s">
        <v>1348</v>
      </c>
      <c r="F711" s="54">
        <v>45475</v>
      </c>
      <c r="G711" s="54"/>
      <c r="H711" s="9" t="s">
        <v>820</v>
      </c>
      <c r="I711">
        <v>9</v>
      </c>
      <c r="J711">
        <v>0</v>
      </c>
      <c r="K711" s="34">
        <v>0</v>
      </c>
      <c r="L711">
        <f>+Tabla32391110[[#This Row],[BALANCE INICIAL]]+Tabla32391110[[#This Row],[ENTRADAS]]-Tabla32391110[[#This Row],[SALIDAS]]</f>
        <v>9</v>
      </c>
      <c r="M711" s="2">
        <v>8140</v>
      </c>
      <c r="N711" s="2">
        <f>+Tabla32391110[[#This Row],[BALANCE INICIAL]]*Tabla32391110[[#This Row],[PRECIO]]</f>
        <v>73260</v>
      </c>
      <c r="O711" s="2">
        <f>+Tabla32391110[[#This Row],[ENTRADAS]]*Tabla32391110[[#This Row],[PRECIO]]</f>
        <v>0</v>
      </c>
      <c r="P711" s="2">
        <f>+Tabla32391110[[#This Row],[SALIDAS]]*Tabla32391110[[#This Row],[PRECIO]]</f>
        <v>0</v>
      </c>
      <c r="Q711" s="2">
        <f>+Tabla32391110[[#This Row],[BALANCE INICIAL2]]+Tabla32391110[[#This Row],[ENTRADAS3]]-Tabla32391110[[#This Row],[SALIDAS4]]</f>
        <v>73260</v>
      </c>
    </row>
    <row r="712" spans="1:17">
      <c r="A712" s="39" t="s">
        <v>41</v>
      </c>
      <c r="B712" s="40" t="s">
        <v>890</v>
      </c>
      <c r="C712" s="52" t="s">
        <v>87</v>
      </c>
      <c r="D712" t="s">
        <v>1353</v>
      </c>
      <c r="F712" s="55" t="s">
        <v>1345</v>
      </c>
      <c r="G712" s="55"/>
      <c r="H712" s="9" t="s">
        <v>839</v>
      </c>
      <c r="I712">
        <v>490</v>
      </c>
      <c r="J712">
        <v>0</v>
      </c>
      <c r="K712" s="34">
        <v>0</v>
      </c>
      <c r="L712">
        <f>+Tabla32391110[[#This Row],[BALANCE INICIAL]]+Tabla32391110[[#This Row],[ENTRADAS]]-Tabla32391110[[#This Row],[SALIDAS]]</f>
        <v>490</v>
      </c>
      <c r="M712" s="2">
        <v>232</v>
      </c>
      <c r="N712" s="2">
        <f>+Tabla32391110[[#This Row],[BALANCE INICIAL]]*Tabla32391110[[#This Row],[PRECIO]]</f>
        <v>113680</v>
      </c>
      <c r="O712" s="2">
        <f>+Tabla32391110[[#This Row],[ENTRADAS]]*Tabla32391110[[#This Row],[PRECIO]]</f>
        <v>0</v>
      </c>
      <c r="P712" s="2">
        <f>+Tabla32391110[[#This Row],[SALIDAS]]*Tabla32391110[[#This Row],[PRECIO]]</f>
        <v>0</v>
      </c>
      <c r="Q712" s="2">
        <f>+Tabla32391110[[#This Row],[BALANCE INICIAL2]]+Tabla32391110[[#This Row],[ENTRADAS3]]-Tabla32391110[[#This Row],[SALIDAS4]]</f>
        <v>113680</v>
      </c>
    </row>
    <row r="713" spans="1:17">
      <c r="A713" s="39" t="s">
        <v>41</v>
      </c>
      <c r="B713" s="40" t="s">
        <v>890</v>
      </c>
      <c r="C713" s="52" t="s">
        <v>87</v>
      </c>
      <c r="D713" t="s">
        <v>1404</v>
      </c>
      <c r="F713" s="55" t="s">
        <v>1345</v>
      </c>
      <c r="G713" s="55"/>
      <c r="H713" s="9" t="s">
        <v>820</v>
      </c>
      <c r="I713">
        <v>2470</v>
      </c>
      <c r="J713">
        <v>0</v>
      </c>
      <c r="K713" s="34">
        <v>0</v>
      </c>
      <c r="L713">
        <f>+Tabla32391110[[#This Row],[BALANCE INICIAL]]+Tabla32391110[[#This Row],[ENTRADAS]]-Tabla32391110[[#This Row],[SALIDAS]]</f>
        <v>2470</v>
      </c>
      <c r="M713" s="2">
        <v>1.18</v>
      </c>
      <c r="N713" s="2">
        <f>+Tabla32391110[[#This Row],[BALANCE INICIAL]]*Tabla32391110[[#This Row],[PRECIO]]</f>
        <v>2914.6</v>
      </c>
      <c r="O713" s="2">
        <f>+Tabla32391110[[#This Row],[ENTRADAS]]*Tabla32391110[[#This Row],[PRECIO]]</f>
        <v>0</v>
      </c>
      <c r="P713" s="2">
        <f>+Tabla32391110[[#This Row],[SALIDAS]]*Tabla32391110[[#This Row],[PRECIO]]</f>
        <v>0</v>
      </c>
      <c r="Q713" s="2">
        <f>+Tabla32391110[[#This Row],[BALANCE INICIAL2]]+Tabla32391110[[#This Row],[ENTRADAS3]]-Tabla32391110[[#This Row],[SALIDAS4]]</f>
        <v>2914.6</v>
      </c>
    </row>
    <row r="714" spans="1:17">
      <c r="A714" s="39" t="s">
        <v>46</v>
      </c>
      <c r="B714" s="40" t="s">
        <v>903</v>
      </c>
      <c r="C714" s="52" t="s">
        <v>93</v>
      </c>
      <c r="D714" t="s">
        <v>1168</v>
      </c>
      <c r="F714" s="55" t="s">
        <v>1345</v>
      </c>
      <c r="G714" s="55"/>
      <c r="H714" s="9" t="s">
        <v>820</v>
      </c>
      <c r="I714">
        <v>0</v>
      </c>
      <c r="J714">
        <v>0</v>
      </c>
      <c r="K714" s="34">
        <v>0</v>
      </c>
      <c r="L714">
        <v>0</v>
      </c>
      <c r="M714" s="2">
        <v>250.04</v>
      </c>
      <c r="N714" s="2">
        <f>+Tabla32391110[[#This Row],[BALANCE INICIAL]]*Tabla32391110[[#This Row],[PRECIO]]</f>
        <v>0</v>
      </c>
      <c r="O714" s="2">
        <f>+Tabla32391110[[#This Row],[ENTRADAS]]*Tabla32391110[[#This Row],[PRECIO]]</f>
        <v>0</v>
      </c>
      <c r="P714" s="2">
        <f>+Tabla32391110[[#This Row],[SALIDAS]]*Tabla32391110[[#This Row],[PRECIO]]</f>
        <v>0</v>
      </c>
      <c r="Q714" s="2">
        <f>+Tabla32391110[[#This Row],[BALANCE INICIAL2]]+Tabla32391110[[#This Row],[ENTRADAS3]]-Tabla32391110[[#This Row],[SALIDAS4]]</f>
        <v>0</v>
      </c>
    </row>
    <row r="715" spans="1:17" ht="15" customHeight="1">
      <c r="A715" s="39" t="s">
        <v>41</v>
      </c>
      <c r="B715" s="40" t="s">
        <v>890</v>
      </c>
      <c r="C715" s="52" t="s">
        <v>87</v>
      </c>
      <c r="D715" t="s">
        <v>1352</v>
      </c>
      <c r="F715" s="55" t="s">
        <v>1345</v>
      </c>
      <c r="G715" s="55"/>
      <c r="H715" s="9" t="s">
        <v>820</v>
      </c>
      <c r="I715">
        <v>543</v>
      </c>
      <c r="J715">
        <v>0</v>
      </c>
      <c r="K715" s="34">
        <v>0</v>
      </c>
      <c r="L715">
        <f>+Tabla32391110[[#This Row],[BALANCE INICIAL]]+Tabla32391110[[#This Row],[ENTRADAS]]-Tabla32391110[[#This Row],[SALIDAS]]</f>
        <v>543</v>
      </c>
      <c r="M715" s="2">
        <v>27.44</v>
      </c>
      <c r="N715" s="2">
        <f>+Tabla32391110[[#This Row],[BALANCE INICIAL]]*Tabla32391110[[#This Row],[PRECIO]]</f>
        <v>14899.92</v>
      </c>
      <c r="O715" s="2">
        <f>+Tabla32391110[[#This Row],[ENTRADAS]]*Tabla32391110[[#This Row],[PRECIO]]</f>
        <v>0</v>
      </c>
      <c r="P715" s="2">
        <f>+Tabla32391110[[#This Row],[SALIDAS]]*Tabla32391110[[#This Row],[PRECIO]]</f>
        <v>0</v>
      </c>
      <c r="Q715" s="2">
        <f>+Tabla32391110[[#This Row],[BALANCE INICIAL2]]+Tabla32391110[[#This Row],[ENTRADAS3]]-Tabla32391110[[#This Row],[SALIDAS4]]</f>
        <v>14899.92</v>
      </c>
    </row>
    <row r="716" spans="1:17">
      <c r="A716" s="39" t="s">
        <v>55</v>
      </c>
      <c r="B716" s="40" t="s">
        <v>905</v>
      </c>
      <c r="C716" s="52" t="s">
        <v>103</v>
      </c>
      <c r="D716" t="s">
        <v>464</v>
      </c>
      <c r="F716" s="55" t="s">
        <v>1345</v>
      </c>
      <c r="G716" s="55"/>
      <c r="H716" s="9" t="s">
        <v>861</v>
      </c>
      <c r="I716">
        <v>500</v>
      </c>
      <c r="J716">
        <v>0</v>
      </c>
      <c r="K716" s="34">
        <v>0</v>
      </c>
      <c r="L716">
        <f>+Tabla32391110[[#This Row],[BALANCE INICIAL]]+Tabla32391110[[#This Row],[ENTRADAS]]-Tabla32391110[[#This Row],[SALIDAS]]</f>
        <v>500</v>
      </c>
      <c r="M716" s="2">
        <v>2.4</v>
      </c>
      <c r="N716" s="2">
        <f>+Tabla32391110[[#This Row],[BALANCE INICIAL]]*Tabla32391110[[#This Row],[PRECIO]]</f>
        <v>1200</v>
      </c>
      <c r="O716" s="2">
        <f>+Tabla32391110[[#This Row],[ENTRADAS]]*Tabla32391110[[#This Row],[PRECIO]]</f>
        <v>0</v>
      </c>
      <c r="P716" s="2">
        <f>+Tabla32391110[[#This Row],[SALIDAS]]*Tabla32391110[[#This Row],[PRECIO]]</f>
        <v>0</v>
      </c>
      <c r="Q716" s="2">
        <f>+Tabla32391110[[#This Row],[BALANCE INICIAL2]]+Tabla32391110[[#This Row],[ENTRADAS3]]-Tabla32391110[[#This Row],[SALIDAS4]]</f>
        <v>1200</v>
      </c>
    </row>
    <row r="717" spans="1:17">
      <c r="A717" s="39" t="s">
        <v>33</v>
      </c>
      <c r="B717" s="40" t="s">
        <v>879</v>
      </c>
      <c r="C717" s="50" t="s">
        <v>106</v>
      </c>
      <c r="D717" t="s">
        <v>801</v>
      </c>
      <c r="F717" s="55" t="s">
        <v>1345</v>
      </c>
      <c r="G717" s="55"/>
      <c r="H717" s="9" t="s">
        <v>825</v>
      </c>
      <c r="I717">
        <v>1</v>
      </c>
      <c r="J717">
        <v>0</v>
      </c>
      <c r="K717" s="34">
        <v>0</v>
      </c>
      <c r="L717">
        <f>+Tabla32391110[[#This Row],[BALANCE INICIAL]]+Tabla32391110[[#This Row],[ENTRADAS]]-Tabla32391110[[#This Row],[SALIDAS]]</f>
        <v>1</v>
      </c>
      <c r="M717" s="2">
        <v>750</v>
      </c>
      <c r="N717" s="2">
        <f>+Tabla32391110[[#This Row],[BALANCE INICIAL]]*Tabla32391110[[#This Row],[PRECIO]]</f>
        <v>750</v>
      </c>
      <c r="O717" s="2">
        <f>+Tabla32391110[[#This Row],[ENTRADAS]]*Tabla32391110[[#This Row],[PRECIO]]</f>
        <v>0</v>
      </c>
      <c r="P717" s="2">
        <f>+Tabla32391110[[#This Row],[SALIDAS]]*Tabla32391110[[#This Row],[PRECIO]]</f>
        <v>0</v>
      </c>
      <c r="Q717" s="2">
        <f>+Tabla32391110[[#This Row],[BALANCE INICIAL2]]+Tabla32391110[[#This Row],[ENTRADAS3]]-Tabla32391110[[#This Row],[SALIDAS4]]</f>
        <v>750</v>
      </c>
    </row>
    <row r="718" spans="1:17" ht="13.5" customHeight="1">
      <c r="A718" s="39" t="s">
        <v>40</v>
      </c>
      <c r="B718" s="40" t="s">
        <v>900</v>
      </c>
      <c r="C718" s="52" t="s">
        <v>86</v>
      </c>
      <c r="D718" t="s">
        <v>1164</v>
      </c>
      <c r="F718" s="55" t="s">
        <v>1345</v>
      </c>
      <c r="G718" s="55"/>
      <c r="H718" s="9" t="s">
        <v>820</v>
      </c>
      <c r="I718">
        <v>0</v>
      </c>
      <c r="J718">
        <v>0</v>
      </c>
      <c r="K718" s="34">
        <v>0</v>
      </c>
      <c r="L718">
        <f>+Tabla32391110[[#This Row],[BALANCE INICIAL]]+Tabla32391110[[#This Row],[ENTRADAS]]-Tabla32391110[[#This Row],[SALIDAS]]</f>
        <v>0</v>
      </c>
      <c r="M718" s="2">
        <v>98</v>
      </c>
      <c r="N718" s="2">
        <f>+Tabla32391110[[#This Row],[BALANCE INICIAL]]*Tabla32391110[[#This Row],[PRECIO]]</f>
        <v>0</v>
      </c>
      <c r="O718" s="2">
        <f>+Tabla32391110[[#This Row],[ENTRADAS]]*Tabla32391110[[#This Row],[PRECIO]]</f>
        <v>0</v>
      </c>
      <c r="P718" s="2">
        <f>+Tabla32391110[[#This Row],[SALIDAS]]*Tabla32391110[[#This Row],[PRECIO]]</f>
        <v>0</v>
      </c>
      <c r="Q718" s="2">
        <f>+Tabla32391110[[#This Row],[BALANCE INICIAL2]]+Tabla32391110[[#This Row],[ENTRADAS3]]-Tabla32391110[[#This Row],[SALIDAS4]]</f>
        <v>0</v>
      </c>
    </row>
    <row r="719" spans="1:17">
      <c r="A719" s="39" t="s">
        <v>31</v>
      </c>
      <c r="B719" s="40" t="s">
        <v>897</v>
      </c>
      <c r="C719" s="50" t="s">
        <v>69</v>
      </c>
      <c r="D719" t="s">
        <v>1019</v>
      </c>
      <c r="E719" t="s">
        <v>1020</v>
      </c>
      <c r="F719" s="55" t="s">
        <v>1345</v>
      </c>
      <c r="G719" s="55"/>
      <c r="H719" s="9" t="s">
        <v>820</v>
      </c>
      <c r="I719">
        <v>95</v>
      </c>
      <c r="J719">
        <v>0</v>
      </c>
      <c r="K719" s="34">
        <v>10</v>
      </c>
      <c r="L719">
        <f>+Tabla32391110[[#This Row],[BALANCE INICIAL]]+Tabla32391110[[#This Row],[ENTRADAS]]-Tabla32391110[[#This Row],[SALIDAS]]</f>
        <v>85</v>
      </c>
      <c r="M719" s="2">
        <v>98.64</v>
      </c>
      <c r="N719" s="2">
        <f>+Tabla32391110[[#This Row],[BALANCE INICIAL]]*Tabla32391110[[#This Row],[PRECIO]]</f>
        <v>9370.7999999999993</v>
      </c>
      <c r="O719" s="2">
        <f>+Tabla32391110[[#This Row],[ENTRADAS]]*Tabla32391110[[#This Row],[PRECIO]]</f>
        <v>0</v>
      </c>
      <c r="P719" s="2">
        <f>+Tabla32391110[[#This Row],[SALIDAS]]*Tabla32391110[[#This Row],[PRECIO]]</f>
        <v>986.4</v>
      </c>
      <c r="Q719" s="2">
        <f>+Tabla32391110[[#This Row],[BALANCE INICIAL2]]+Tabla32391110[[#This Row],[ENTRADAS3]]-Tabla32391110[[#This Row],[SALIDAS4]]</f>
        <v>8384.4</v>
      </c>
    </row>
    <row r="720" spans="1:17">
      <c r="A720" s="39" t="s">
        <v>1130</v>
      </c>
      <c r="B720" s="40" t="s">
        <v>894</v>
      </c>
      <c r="C720" s="52" t="s">
        <v>1131</v>
      </c>
      <c r="D720" t="s">
        <v>134</v>
      </c>
      <c r="F720" s="55" t="s">
        <v>1345</v>
      </c>
      <c r="G720" s="55"/>
      <c r="H720" s="9" t="s">
        <v>820</v>
      </c>
      <c r="I720">
        <v>0</v>
      </c>
      <c r="J720">
        <v>0</v>
      </c>
      <c r="K720" s="34">
        <v>0</v>
      </c>
      <c r="L720">
        <f>+Tabla32391110[[#This Row],[BALANCE INICIAL]]+Tabla32391110[[#This Row],[ENTRADAS]]-Tabla32391110[[#This Row],[SALIDAS]]</f>
        <v>0</v>
      </c>
      <c r="M720" s="2">
        <v>600</v>
      </c>
      <c r="N720" s="2">
        <f>+Tabla32391110[[#This Row],[BALANCE INICIAL]]*Tabla32391110[[#This Row],[PRECIO]]</f>
        <v>0</v>
      </c>
      <c r="O720" s="2">
        <f>+Tabla32391110[[#This Row],[ENTRADAS]]*Tabla32391110[[#This Row],[PRECIO]]</f>
        <v>0</v>
      </c>
      <c r="P720" s="2">
        <f>+Tabla32391110[[#This Row],[SALIDAS]]*Tabla32391110[[#This Row],[PRECIO]]</f>
        <v>0</v>
      </c>
      <c r="Q720" s="2">
        <f>+Tabla32391110[[#This Row],[BALANCE INICIAL2]]+Tabla32391110[[#This Row],[ENTRADAS3]]-Tabla32391110[[#This Row],[SALIDAS4]]</f>
        <v>0</v>
      </c>
    </row>
    <row r="721" spans="1:17">
      <c r="A721" s="9" t="s">
        <v>29</v>
      </c>
      <c r="B721" s="47" t="s">
        <v>878</v>
      </c>
      <c r="C721" s="50" t="s">
        <v>102</v>
      </c>
      <c r="D721" t="s">
        <v>1562</v>
      </c>
      <c r="F721" s="55"/>
      <c r="G721" s="55"/>
      <c r="H721" s="9" t="s">
        <v>820</v>
      </c>
      <c r="I721">
        <v>24</v>
      </c>
      <c r="J721">
        <v>0</v>
      </c>
      <c r="K721" s="34">
        <v>0</v>
      </c>
      <c r="L721">
        <f>+Tabla32391110[[#This Row],[BALANCE INICIAL]]+Tabla32391110[[#This Row],[ENTRADAS]]-Tabla32391110[[#This Row],[SALIDAS]]</f>
        <v>24</v>
      </c>
      <c r="M721" s="2">
        <v>490.5</v>
      </c>
      <c r="N721" s="2">
        <f>+Tabla32391110[[#This Row],[BALANCE INICIAL]]*Tabla32391110[[#This Row],[PRECIO]]</f>
        <v>11772</v>
      </c>
      <c r="O721" s="2">
        <f>+Tabla32391110[[#This Row],[ENTRADAS]]*Tabla32391110[[#This Row],[PRECIO]]</f>
        <v>0</v>
      </c>
      <c r="P721" s="2">
        <f>+Tabla32391110[[#This Row],[SALIDAS]]*Tabla32391110[[#This Row],[PRECIO]]</f>
        <v>0</v>
      </c>
      <c r="Q721" s="2">
        <f>+Tabla32391110[[#This Row],[BALANCE INICIAL2]]+Tabla32391110[[#This Row],[ENTRADAS3]]-Tabla32391110[[#This Row],[SALIDAS4]]</f>
        <v>11772</v>
      </c>
    </row>
    <row r="722" spans="1:17">
      <c r="A722" s="39" t="s">
        <v>59</v>
      </c>
      <c r="B722" s="40" t="s">
        <v>880</v>
      </c>
      <c r="C722" s="52" t="s">
        <v>107</v>
      </c>
      <c r="D722" t="s">
        <v>802</v>
      </c>
      <c r="F722" s="55" t="s">
        <v>1345</v>
      </c>
      <c r="G722" s="55"/>
      <c r="H722" s="9" t="s">
        <v>820</v>
      </c>
      <c r="I722">
        <v>2</v>
      </c>
      <c r="J722">
        <v>0</v>
      </c>
      <c r="K722" s="34">
        <v>0</v>
      </c>
      <c r="L722">
        <f>+Tabla32391110[[#This Row],[BALANCE INICIAL]]+Tabla32391110[[#This Row],[ENTRADAS]]-Tabla32391110[[#This Row],[SALIDAS]]</f>
        <v>2</v>
      </c>
      <c r="M722" s="2">
        <v>2400</v>
      </c>
      <c r="N722" s="2">
        <f>+Tabla32391110[[#This Row],[BALANCE INICIAL]]*Tabla32391110[[#This Row],[PRECIO]]</f>
        <v>4800</v>
      </c>
      <c r="O722" s="2">
        <f>+Tabla32391110[[#This Row],[ENTRADAS]]*Tabla32391110[[#This Row],[PRECIO]]</f>
        <v>0</v>
      </c>
      <c r="P722" s="2">
        <f>+Tabla32391110[[#This Row],[SALIDAS]]*Tabla32391110[[#This Row],[PRECIO]]</f>
        <v>0</v>
      </c>
      <c r="Q722" s="2">
        <f>+Tabla32391110[[#This Row],[BALANCE INICIAL2]]+Tabla32391110[[#This Row],[ENTRADAS3]]-Tabla32391110[[#This Row],[SALIDAS4]]</f>
        <v>4800</v>
      </c>
    </row>
    <row r="723" spans="1:17">
      <c r="A723" s="39" t="s">
        <v>975</v>
      </c>
      <c r="B723" s="56">
        <v>1206030004</v>
      </c>
      <c r="C723" s="52" t="s">
        <v>976</v>
      </c>
      <c r="D723" s="22" t="s">
        <v>1481</v>
      </c>
      <c r="E723" t="s">
        <v>974</v>
      </c>
      <c r="F723" s="55" t="s">
        <v>1345</v>
      </c>
      <c r="G723" s="55"/>
      <c r="H723" s="9" t="s">
        <v>820</v>
      </c>
      <c r="I723">
        <v>0</v>
      </c>
      <c r="J723">
        <v>0</v>
      </c>
      <c r="K723" s="34">
        <v>0</v>
      </c>
      <c r="L723">
        <f>+Tabla32391110[[#This Row],[BALANCE INICIAL]]+Tabla32391110[[#This Row],[ENTRADAS]]-Tabla32391110[[#This Row],[SALIDAS]]</f>
        <v>0</v>
      </c>
      <c r="M723" s="2">
        <v>52517.88</v>
      </c>
      <c r="N723" s="2">
        <f>+Tabla32391110[[#This Row],[BALANCE INICIAL]]*Tabla32391110[[#This Row],[PRECIO]]</f>
        <v>0</v>
      </c>
      <c r="O723" s="2">
        <f>+Tabla32391110[[#This Row],[ENTRADAS]]*Tabla32391110[[#This Row],[PRECIO]]</f>
        <v>0</v>
      </c>
      <c r="P723" s="2">
        <f>+Tabla32391110[[#This Row],[SALIDAS]]*Tabla32391110[[#This Row],[PRECIO]]</f>
        <v>0</v>
      </c>
      <c r="Q723" s="2">
        <f>+Tabla32391110[[#This Row],[BALANCE INICIAL2]]+Tabla32391110[[#This Row],[ENTRADAS3]]-Tabla32391110[[#This Row],[SALIDAS4]]</f>
        <v>0</v>
      </c>
    </row>
    <row r="724" spans="1:17">
      <c r="A724" s="39" t="s">
        <v>34</v>
      </c>
      <c r="B724" s="40" t="s">
        <v>877</v>
      </c>
      <c r="C724" s="52" t="s">
        <v>80</v>
      </c>
      <c r="D724" t="s">
        <v>1497</v>
      </c>
      <c r="F724" s="55" t="s">
        <v>1345</v>
      </c>
      <c r="G724" s="55"/>
      <c r="H724" s="9" t="s">
        <v>820</v>
      </c>
      <c r="I724">
        <v>25</v>
      </c>
      <c r="J724">
        <v>0</v>
      </c>
      <c r="K724" s="34">
        <v>1</v>
      </c>
      <c r="L724">
        <f>+Tabla32391110[[#This Row],[BALANCE INICIAL]]+Tabla32391110[[#This Row],[ENTRADAS]]-Tabla32391110[[#This Row],[SALIDAS]]</f>
        <v>24</v>
      </c>
      <c r="M724" s="2">
        <v>813.56</v>
      </c>
      <c r="N724" s="2">
        <f>+Tabla32391110[[#This Row],[BALANCE INICIAL]]*Tabla32391110[[#This Row],[PRECIO]]</f>
        <v>20339</v>
      </c>
      <c r="O724" s="2">
        <f>+Tabla32391110[[#This Row],[ENTRADAS]]*Tabla32391110[[#This Row],[PRECIO]]</f>
        <v>0</v>
      </c>
      <c r="P724" s="2">
        <f>+Tabla32391110[[#This Row],[SALIDAS]]*Tabla32391110[[#This Row],[PRECIO]]</f>
        <v>813.56</v>
      </c>
      <c r="Q724" s="2">
        <f>+Tabla32391110[[#This Row],[BALANCE INICIAL2]]+Tabla32391110[[#This Row],[ENTRADAS3]]-Tabla32391110[[#This Row],[SALIDAS4]]</f>
        <v>19525.439999999999</v>
      </c>
    </row>
    <row r="725" spans="1:17" ht="17.25" customHeight="1">
      <c r="A725" s="39" t="s">
        <v>34</v>
      </c>
      <c r="B725" s="40" t="s">
        <v>877</v>
      </c>
      <c r="C725" s="52" t="s">
        <v>80</v>
      </c>
      <c r="D725" t="s">
        <v>1392</v>
      </c>
      <c r="E725" t="s">
        <v>1345</v>
      </c>
      <c r="F725" s="55" t="s">
        <v>1345</v>
      </c>
      <c r="G725" s="55"/>
      <c r="H725" s="9" t="s">
        <v>820</v>
      </c>
      <c r="I725">
        <v>3</v>
      </c>
      <c r="J725">
        <v>0</v>
      </c>
      <c r="K725" s="34">
        <v>0</v>
      </c>
      <c r="L725">
        <f>+Tabla32391110[[#This Row],[BALANCE INICIAL]]+Tabla32391110[[#This Row],[ENTRADAS]]-Tabla32391110[[#This Row],[SALIDAS]]</f>
        <v>3</v>
      </c>
      <c r="M725" s="2">
        <v>407.83</v>
      </c>
      <c r="N725" s="2">
        <f>+Tabla32391110[[#This Row],[BALANCE INICIAL]]*Tabla32391110[[#This Row],[PRECIO]]</f>
        <v>1223.49</v>
      </c>
      <c r="O725" s="2">
        <f>+Tabla32391110[[#This Row],[ENTRADAS]]*Tabla32391110[[#This Row],[PRECIO]]</f>
        <v>0</v>
      </c>
      <c r="P725" s="2">
        <f>+Tabla32391110[[#This Row],[SALIDAS]]*Tabla32391110[[#This Row],[PRECIO]]</f>
        <v>0</v>
      </c>
      <c r="Q725" s="2">
        <f>+Tabla32391110[[#This Row],[BALANCE INICIAL2]]+Tabla32391110[[#This Row],[ENTRADAS3]]-Tabla32391110[[#This Row],[SALIDAS4]]</f>
        <v>1223.49</v>
      </c>
    </row>
    <row r="726" spans="1:17">
      <c r="A726" s="39" t="s">
        <v>34</v>
      </c>
      <c r="B726" s="40" t="s">
        <v>877</v>
      </c>
      <c r="C726" s="52" t="s">
        <v>80</v>
      </c>
      <c r="D726" t="s">
        <v>1033</v>
      </c>
      <c r="E726" t="s">
        <v>1029</v>
      </c>
      <c r="F726" s="55" t="s">
        <v>1345</v>
      </c>
      <c r="G726" s="55"/>
      <c r="H726" s="9" t="s">
        <v>820</v>
      </c>
      <c r="I726">
        <v>0</v>
      </c>
      <c r="J726">
        <v>0</v>
      </c>
      <c r="K726" s="34">
        <v>0</v>
      </c>
      <c r="L726">
        <f>+Tabla32391110[[#This Row],[BALANCE INICIAL]]+Tabla32391110[[#This Row],[ENTRADAS]]-Tabla32391110[[#This Row],[SALIDAS]]</f>
        <v>0</v>
      </c>
      <c r="M726" s="2">
        <v>998</v>
      </c>
      <c r="N726" s="2">
        <f>+Tabla32391110[[#This Row],[BALANCE INICIAL]]*Tabla32391110[[#This Row],[PRECIO]]</f>
        <v>0</v>
      </c>
      <c r="O726" s="2">
        <f>+Tabla32391110[[#This Row],[ENTRADAS]]*Tabla32391110[[#This Row],[PRECIO]]</f>
        <v>0</v>
      </c>
      <c r="P726" s="2">
        <f>+Tabla32391110[[#This Row],[SALIDAS]]*Tabla32391110[[#This Row],[PRECIO]]</f>
        <v>0</v>
      </c>
      <c r="Q726" s="2">
        <f>+Tabla32391110[[#This Row],[BALANCE INICIAL2]]+Tabla32391110[[#This Row],[ENTRADAS3]]-Tabla32391110[[#This Row],[SALIDAS4]]</f>
        <v>0</v>
      </c>
    </row>
    <row r="727" spans="1:17">
      <c r="A727" s="39" t="s">
        <v>34</v>
      </c>
      <c r="B727" s="40" t="s">
        <v>877</v>
      </c>
      <c r="C727" s="52" t="s">
        <v>80</v>
      </c>
      <c r="D727" t="s">
        <v>1417</v>
      </c>
      <c r="F727" s="55" t="s">
        <v>1345</v>
      </c>
      <c r="G727" s="55"/>
      <c r="H727" s="9" t="s">
        <v>820</v>
      </c>
      <c r="I727">
        <v>19</v>
      </c>
      <c r="J727">
        <v>0</v>
      </c>
      <c r="K727" s="34">
        <v>0</v>
      </c>
      <c r="L727">
        <f>+Tabla32391110[[#This Row],[BALANCE INICIAL]]+Tabla32391110[[#This Row],[ENTRADAS]]-Tabla32391110[[#This Row],[SALIDAS]]</f>
        <v>19</v>
      </c>
      <c r="M727" s="2">
        <v>336.37</v>
      </c>
      <c r="N727" s="2">
        <f>+Tabla32391110[[#This Row],[BALANCE INICIAL]]*Tabla32391110[[#This Row],[PRECIO]]</f>
        <v>6391.03</v>
      </c>
      <c r="O727" s="2">
        <f>+Tabla32391110[[#This Row],[ENTRADAS]]*Tabla32391110[[#This Row],[PRECIO]]</f>
        <v>0</v>
      </c>
      <c r="P727" s="2">
        <f>+Tabla32391110[[#This Row],[SALIDAS]]*Tabla32391110[[#This Row],[PRECIO]]</f>
        <v>0</v>
      </c>
      <c r="Q727" s="2">
        <f>+Tabla32391110[[#This Row],[BALANCE INICIAL2]]+Tabla32391110[[#This Row],[ENTRADAS3]]-Tabla32391110[[#This Row],[SALIDAS4]]</f>
        <v>6391.03</v>
      </c>
    </row>
    <row r="728" spans="1:17">
      <c r="A728" s="39" t="s">
        <v>24</v>
      </c>
      <c r="B728" s="40" t="s">
        <v>875</v>
      </c>
      <c r="C728" s="52" t="s">
        <v>64</v>
      </c>
      <c r="D728" t="s">
        <v>1418</v>
      </c>
      <c r="E728" t="s">
        <v>1029</v>
      </c>
      <c r="F728" s="55" t="s">
        <v>1345</v>
      </c>
      <c r="G728" s="55"/>
      <c r="H728" s="9" t="s">
        <v>820</v>
      </c>
      <c r="I728">
        <v>0</v>
      </c>
      <c r="J728">
        <v>0</v>
      </c>
      <c r="K728" s="34">
        <v>0</v>
      </c>
      <c r="L728">
        <f>+Tabla32391110[[#This Row],[BALANCE INICIAL]]+Tabla32391110[[#This Row],[ENTRADAS]]-Tabla32391110[[#This Row],[SALIDAS]]</f>
        <v>0</v>
      </c>
      <c r="M728" s="2">
        <v>285</v>
      </c>
      <c r="N728" s="2">
        <f>+Tabla32391110[[#This Row],[BALANCE INICIAL]]*Tabla32391110[[#This Row],[PRECIO]]</f>
        <v>0</v>
      </c>
      <c r="O728" s="2">
        <f>+Tabla32391110[[#This Row],[ENTRADAS]]*Tabla32391110[[#This Row],[PRECIO]]</f>
        <v>0</v>
      </c>
      <c r="P728" s="2">
        <f>+Tabla32391110[[#This Row],[SALIDAS]]*Tabla32391110[[#This Row],[PRECIO]]</f>
        <v>0</v>
      </c>
      <c r="Q728" s="2">
        <f>+Tabla32391110[[#This Row],[BALANCE INICIAL2]]+Tabla32391110[[#This Row],[ENTRADAS3]]-Tabla32391110[[#This Row],[SALIDAS4]]</f>
        <v>0</v>
      </c>
    </row>
    <row r="729" spans="1:17">
      <c r="A729" s="39" t="s">
        <v>37</v>
      </c>
      <c r="B729" s="40" t="s">
        <v>886</v>
      </c>
      <c r="C729" s="52" t="s">
        <v>83</v>
      </c>
      <c r="D729" t="s">
        <v>1375</v>
      </c>
      <c r="F729" s="55" t="s">
        <v>1345</v>
      </c>
      <c r="G729" s="55"/>
      <c r="H729" s="9" t="s">
        <v>820</v>
      </c>
      <c r="I729">
        <v>6</v>
      </c>
      <c r="J729">
        <v>0</v>
      </c>
      <c r="K729" s="34">
        <v>0</v>
      </c>
      <c r="L729">
        <f>+Tabla32391110[[#This Row],[BALANCE INICIAL]]+Tabla32391110[[#This Row],[ENTRADAS]]-Tabla32391110[[#This Row],[SALIDAS]]</f>
        <v>6</v>
      </c>
      <c r="M729" s="2">
        <v>520</v>
      </c>
      <c r="N729" s="2">
        <f>+Tabla32391110[[#This Row],[BALANCE INICIAL]]*Tabla32391110[[#This Row],[PRECIO]]</f>
        <v>3120</v>
      </c>
      <c r="O729" s="2">
        <f>+Tabla32391110[[#This Row],[ENTRADAS]]*Tabla32391110[[#This Row],[PRECIO]]</f>
        <v>0</v>
      </c>
      <c r="P729" s="2">
        <f>+Tabla32391110[[#This Row],[SALIDAS]]*Tabla32391110[[#This Row],[PRECIO]]</f>
        <v>0</v>
      </c>
      <c r="Q729" s="2">
        <f>+Tabla32391110[[#This Row],[BALANCE INICIAL2]]+Tabla32391110[[#This Row],[ENTRADAS3]]-Tabla32391110[[#This Row],[SALIDAS4]]</f>
        <v>3120</v>
      </c>
    </row>
    <row r="730" spans="1:17">
      <c r="A730" s="39" t="s">
        <v>34</v>
      </c>
      <c r="B730" s="40" t="s">
        <v>877</v>
      </c>
      <c r="C730" s="52" t="s">
        <v>80</v>
      </c>
      <c r="D730" t="s">
        <v>1219</v>
      </c>
      <c r="F730" s="55" t="s">
        <v>1345</v>
      </c>
      <c r="G730" s="55"/>
      <c r="H730" s="9" t="s">
        <v>834</v>
      </c>
      <c r="I730">
        <v>1</v>
      </c>
      <c r="J730">
        <v>0</v>
      </c>
      <c r="K730" s="34">
        <v>0</v>
      </c>
      <c r="L730">
        <f>+Tabla32391110[[#This Row],[BALANCE INICIAL]]+Tabla32391110[[#This Row],[ENTRADAS]]-Tabla32391110[[#This Row],[SALIDAS]]</f>
        <v>1</v>
      </c>
      <c r="M730" s="2">
        <v>140</v>
      </c>
      <c r="N730" s="2">
        <f>+Tabla32391110[[#This Row],[BALANCE INICIAL]]*Tabla32391110[[#This Row],[PRECIO]]</f>
        <v>140</v>
      </c>
      <c r="O730" s="2">
        <f>+Tabla32391110[[#This Row],[ENTRADAS]]*Tabla32391110[[#This Row],[PRECIO]]</f>
        <v>0</v>
      </c>
      <c r="P730" s="2">
        <f>+Tabla32391110[[#This Row],[SALIDAS]]*Tabla32391110[[#This Row],[PRECIO]]</f>
        <v>0</v>
      </c>
      <c r="Q730" s="2">
        <f>+Tabla32391110[[#This Row],[BALANCE INICIAL2]]+Tabla32391110[[#This Row],[ENTRADAS3]]-Tabla32391110[[#This Row],[SALIDAS4]]</f>
        <v>140</v>
      </c>
    </row>
    <row r="731" spans="1:17">
      <c r="A731" s="39" t="s">
        <v>59</v>
      </c>
      <c r="B731" s="40" t="s">
        <v>880</v>
      </c>
      <c r="C731" s="52" t="s">
        <v>107</v>
      </c>
      <c r="D731" t="s">
        <v>715</v>
      </c>
      <c r="F731" s="55" t="s">
        <v>1345</v>
      </c>
      <c r="G731" s="55"/>
      <c r="H731" s="9" t="s">
        <v>873</v>
      </c>
      <c r="I731">
        <v>7</v>
      </c>
      <c r="J731">
        <v>0</v>
      </c>
      <c r="K731" s="34">
        <v>0</v>
      </c>
      <c r="L731">
        <f>+Tabla32391110[[#This Row],[BALANCE INICIAL]]+Tabla32391110[[#This Row],[ENTRADAS]]-Tabla32391110[[#This Row],[SALIDAS]]</f>
        <v>7</v>
      </c>
      <c r="M731" s="2">
        <v>179.92</v>
      </c>
      <c r="N731" s="2">
        <f>+Tabla32391110[[#This Row],[BALANCE INICIAL]]*Tabla32391110[[#This Row],[PRECIO]]</f>
        <v>1259.4399999999998</v>
      </c>
      <c r="O731" s="2">
        <f>+Tabla32391110[[#This Row],[ENTRADAS]]*Tabla32391110[[#This Row],[PRECIO]]</f>
        <v>0</v>
      </c>
      <c r="P731" s="2">
        <f>+Tabla32391110[[#This Row],[SALIDAS]]*Tabla32391110[[#This Row],[PRECIO]]</f>
        <v>0</v>
      </c>
      <c r="Q731" s="2">
        <f>+Tabla32391110[[#This Row],[BALANCE INICIAL2]]+Tabla32391110[[#This Row],[ENTRADAS3]]-Tabla32391110[[#This Row],[SALIDAS4]]</f>
        <v>1259.4399999999998</v>
      </c>
    </row>
    <row r="732" spans="1:17">
      <c r="A732" s="39" t="s">
        <v>59</v>
      </c>
      <c r="B732" s="40" t="s">
        <v>880</v>
      </c>
      <c r="C732" s="52" t="s">
        <v>107</v>
      </c>
      <c r="D732" t="s">
        <v>803</v>
      </c>
      <c r="F732" s="55" t="s">
        <v>1345</v>
      </c>
      <c r="G732" s="55"/>
      <c r="H732" s="9" t="s">
        <v>820</v>
      </c>
      <c r="I732">
        <v>1</v>
      </c>
      <c r="J732">
        <v>0</v>
      </c>
      <c r="K732" s="34">
        <v>0</v>
      </c>
      <c r="L732">
        <f>+Tabla32391110[[#This Row],[BALANCE INICIAL]]+Tabla32391110[[#This Row],[ENTRADAS]]-Tabla32391110[[#This Row],[SALIDAS]]</f>
        <v>1</v>
      </c>
      <c r="M732" s="2">
        <v>256.60000000000002</v>
      </c>
      <c r="N732" s="2">
        <f>+Tabla32391110[[#This Row],[BALANCE INICIAL]]*Tabla32391110[[#This Row],[PRECIO]]</f>
        <v>256.60000000000002</v>
      </c>
      <c r="O732" s="2">
        <f>+Tabla32391110[[#This Row],[ENTRADAS]]*Tabla32391110[[#This Row],[PRECIO]]</f>
        <v>0</v>
      </c>
      <c r="P732" s="2">
        <f>+Tabla32391110[[#This Row],[SALIDAS]]*Tabla32391110[[#This Row],[PRECIO]]</f>
        <v>0</v>
      </c>
      <c r="Q732" s="2">
        <f>+Tabla32391110[[#This Row],[BALANCE INICIAL2]]+Tabla32391110[[#This Row],[ENTRADAS3]]-Tabla32391110[[#This Row],[SALIDAS4]]</f>
        <v>256.60000000000002</v>
      </c>
    </row>
    <row r="733" spans="1:17">
      <c r="A733" s="39" t="s">
        <v>59</v>
      </c>
      <c r="B733" s="40" t="s">
        <v>880</v>
      </c>
      <c r="C733" s="52" t="s">
        <v>107</v>
      </c>
      <c r="D733" t="s">
        <v>804</v>
      </c>
      <c r="F733" s="55" t="s">
        <v>1345</v>
      </c>
      <c r="G733" s="55"/>
      <c r="H733" s="9" t="s">
        <v>820</v>
      </c>
      <c r="I733">
        <v>1</v>
      </c>
      <c r="J733">
        <v>0</v>
      </c>
      <c r="K733" s="34">
        <v>0</v>
      </c>
      <c r="L733">
        <f>+Tabla32391110[[#This Row],[BALANCE INICIAL]]+Tabla32391110[[#This Row],[ENTRADAS]]-Tabla32391110[[#This Row],[SALIDAS]]</f>
        <v>1</v>
      </c>
      <c r="M733" s="2">
        <v>280</v>
      </c>
      <c r="N733" s="2">
        <f>+Tabla32391110[[#This Row],[BALANCE INICIAL]]*Tabla32391110[[#This Row],[PRECIO]]</f>
        <v>280</v>
      </c>
      <c r="O733" s="2">
        <f>+Tabla32391110[[#This Row],[ENTRADAS]]*Tabla32391110[[#This Row],[PRECIO]]</f>
        <v>0</v>
      </c>
      <c r="P733" s="2">
        <f>+Tabla32391110[[#This Row],[SALIDAS]]*Tabla32391110[[#This Row],[PRECIO]]</f>
        <v>0</v>
      </c>
      <c r="Q733" s="2">
        <f>+Tabla32391110[[#This Row],[BALANCE INICIAL2]]+Tabla32391110[[#This Row],[ENTRADAS3]]-Tabla32391110[[#This Row],[SALIDAS4]]</f>
        <v>280</v>
      </c>
    </row>
    <row r="734" spans="1:17">
      <c r="A734" s="39" t="s">
        <v>59</v>
      </c>
      <c r="B734" s="40" t="s">
        <v>880</v>
      </c>
      <c r="C734" s="52" t="s">
        <v>107</v>
      </c>
      <c r="D734" t="s">
        <v>805</v>
      </c>
      <c r="F734" s="55" t="s">
        <v>1345</v>
      </c>
      <c r="G734" s="55"/>
      <c r="H734" s="9" t="s">
        <v>820</v>
      </c>
      <c r="I734">
        <v>1</v>
      </c>
      <c r="J734">
        <v>0</v>
      </c>
      <c r="K734" s="34">
        <v>0</v>
      </c>
      <c r="L734">
        <f>+Tabla32391110[[#This Row],[BALANCE INICIAL]]+Tabla32391110[[#This Row],[ENTRADAS]]-Tabla32391110[[#This Row],[SALIDAS]]</f>
        <v>1</v>
      </c>
      <c r="M734" s="2">
        <v>350</v>
      </c>
      <c r="N734" s="2">
        <f>+Tabla32391110[[#This Row],[BALANCE INICIAL]]*Tabla32391110[[#This Row],[PRECIO]]</f>
        <v>350</v>
      </c>
      <c r="O734" s="2">
        <f>+Tabla32391110[[#This Row],[ENTRADAS]]*Tabla32391110[[#This Row],[PRECIO]]</f>
        <v>0</v>
      </c>
      <c r="P734" s="2">
        <f>+Tabla32391110[[#This Row],[SALIDAS]]*Tabla32391110[[#This Row],[PRECIO]]</f>
        <v>0</v>
      </c>
      <c r="Q734" s="2">
        <f>+Tabla32391110[[#This Row],[BALANCE INICIAL2]]+Tabla32391110[[#This Row],[ENTRADAS3]]-Tabla32391110[[#This Row],[SALIDAS4]]</f>
        <v>350</v>
      </c>
    </row>
    <row r="735" spans="1:17">
      <c r="A735" s="39" t="s">
        <v>1384</v>
      </c>
      <c r="B735" s="40" t="s">
        <v>1385</v>
      </c>
      <c r="C735" s="52" t="s">
        <v>1386</v>
      </c>
      <c r="D735" t="s">
        <v>1340</v>
      </c>
      <c r="F735" s="55" t="s">
        <v>1345</v>
      </c>
      <c r="G735" s="55"/>
      <c r="H735" s="9" t="s">
        <v>820</v>
      </c>
      <c r="I735">
        <v>0</v>
      </c>
      <c r="J735">
        <v>0</v>
      </c>
      <c r="K735" s="34">
        <v>0</v>
      </c>
      <c r="L735">
        <f>+Tabla32391110[[#This Row],[BALANCE INICIAL]]+Tabla32391110[[#This Row],[ENTRADAS]]-Tabla32391110[[#This Row],[SALIDAS]]</f>
        <v>0</v>
      </c>
      <c r="M735" s="2">
        <v>275</v>
      </c>
      <c r="N735" s="2">
        <f>+Tabla32391110[[#This Row],[BALANCE INICIAL]]*Tabla32391110[[#This Row],[PRECIO]]</f>
        <v>0</v>
      </c>
      <c r="O735" s="2">
        <f>+Tabla32391110[[#This Row],[ENTRADAS]]*Tabla32391110[[#This Row],[PRECIO]]</f>
        <v>0</v>
      </c>
      <c r="P735" s="2">
        <f>+Tabla32391110[[#This Row],[SALIDAS]]*Tabla32391110[[#This Row],[PRECIO]]</f>
        <v>0</v>
      </c>
      <c r="Q735" s="2">
        <f>+Tabla32391110[[#This Row],[BALANCE INICIAL2]]+Tabla32391110[[#This Row],[ENTRADAS3]]-Tabla32391110[[#This Row],[SALIDAS4]]</f>
        <v>0</v>
      </c>
    </row>
    <row r="736" spans="1:17">
      <c r="A736" s="9" t="s">
        <v>29</v>
      </c>
      <c r="B736" s="47" t="s">
        <v>878</v>
      </c>
      <c r="C736" s="50" t="s">
        <v>102</v>
      </c>
      <c r="D736" t="s">
        <v>1085</v>
      </c>
      <c r="F736" s="55" t="s">
        <v>1345</v>
      </c>
      <c r="G736" s="55"/>
      <c r="H736" s="9" t="s">
        <v>820</v>
      </c>
      <c r="I736">
        <v>1</v>
      </c>
      <c r="J736">
        <v>0</v>
      </c>
      <c r="K736" s="34">
        <v>1</v>
      </c>
      <c r="L736">
        <f>+Tabla32391110[[#This Row],[BALANCE INICIAL]]+Tabla32391110[[#This Row],[ENTRADAS]]-Tabla32391110[[#This Row],[SALIDAS]]</f>
        <v>0</v>
      </c>
      <c r="M736" s="2">
        <v>520</v>
      </c>
      <c r="N736" s="2">
        <f>+Tabla32391110[[#This Row],[BALANCE INICIAL]]*Tabla32391110[[#This Row],[PRECIO]]</f>
        <v>520</v>
      </c>
      <c r="O736" s="2">
        <f>+Tabla32391110[[#This Row],[ENTRADAS]]*Tabla32391110[[#This Row],[PRECIO]]</f>
        <v>0</v>
      </c>
      <c r="P736" s="2">
        <f>+Tabla32391110[[#This Row],[SALIDAS]]*Tabla32391110[[#This Row],[PRECIO]]</f>
        <v>520</v>
      </c>
      <c r="Q736" s="2">
        <f>+Tabla32391110[[#This Row],[BALANCE INICIAL2]]+Tabla32391110[[#This Row],[ENTRADAS3]]-Tabla32391110[[#This Row],[SALIDAS4]]</f>
        <v>0</v>
      </c>
    </row>
    <row r="737" spans="1:17">
      <c r="A737" s="39" t="s">
        <v>35</v>
      </c>
      <c r="B737" s="40" t="s">
        <v>883</v>
      </c>
      <c r="C737" s="52" t="s">
        <v>81</v>
      </c>
      <c r="D737" t="s">
        <v>1202</v>
      </c>
      <c r="F737" s="55" t="s">
        <v>1345</v>
      </c>
      <c r="G737" s="55"/>
      <c r="H737" s="9" t="s">
        <v>820</v>
      </c>
      <c r="I737">
        <v>3</v>
      </c>
      <c r="J737">
        <v>0</v>
      </c>
      <c r="K737" s="34">
        <v>0</v>
      </c>
      <c r="L737">
        <f>+Tabla32391110[[#This Row],[BALANCE INICIAL]]+Tabla32391110[[#This Row],[ENTRADAS]]-Tabla32391110[[#This Row],[SALIDAS]]</f>
        <v>3</v>
      </c>
      <c r="M737" s="2">
        <v>103.05</v>
      </c>
      <c r="N737" s="2">
        <f>+Tabla32391110[[#This Row],[BALANCE INICIAL]]*Tabla32391110[[#This Row],[PRECIO]]</f>
        <v>309.14999999999998</v>
      </c>
      <c r="O737" s="2">
        <f>+Tabla32391110[[#This Row],[ENTRADAS]]*Tabla32391110[[#This Row],[PRECIO]]</f>
        <v>0</v>
      </c>
      <c r="P737" s="2">
        <f>+Tabla32391110[[#This Row],[SALIDAS]]*Tabla32391110[[#This Row],[PRECIO]]</f>
        <v>0</v>
      </c>
      <c r="Q737" s="2">
        <f>+Tabla32391110[[#This Row],[BALANCE INICIAL2]]+Tabla32391110[[#This Row],[ENTRADAS3]]-Tabla32391110[[#This Row],[SALIDAS4]]</f>
        <v>309.14999999999998</v>
      </c>
    </row>
    <row r="738" spans="1:17">
      <c r="A738" s="39" t="s">
        <v>35</v>
      </c>
      <c r="B738" s="40" t="s">
        <v>883</v>
      </c>
      <c r="C738" s="52" t="s">
        <v>81</v>
      </c>
      <c r="D738" t="s">
        <v>1203</v>
      </c>
      <c r="F738" s="55" t="s">
        <v>1345</v>
      </c>
      <c r="G738" s="55"/>
      <c r="H738" s="9" t="s">
        <v>820</v>
      </c>
      <c r="I738">
        <v>11</v>
      </c>
      <c r="J738">
        <v>0</v>
      </c>
      <c r="K738" s="34">
        <v>0</v>
      </c>
      <c r="L738">
        <f>+Tabla32391110[[#This Row],[BALANCE INICIAL]]+Tabla32391110[[#This Row],[ENTRADAS]]-Tabla32391110[[#This Row],[SALIDAS]]</f>
        <v>11</v>
      </c>
      <c r="M738" s="2">
        <v>19.53</v>
      </c>
      <c r="N738" s="2">
        <f>+Tabla32391110[[#This Row],[BALANCE INICIAL]]*Tabla32391110[[#This Row],[PRECIO]]</f>
        <v>214.83</v>
      </c>
      <c r="O738" s="2">
        <f>+Tabla32391110[[#This Row],[ENTRADAS]]*Tabla32391110[[#This Row],[PRECIO]]</f>
        <v>0</v>
      </c>
      <c r="P738" s="2">
        <f>+Tabla32391110[[#This Row],[SALIDAS]]*Tabla32391110[[#This Row],[PRECIO]]</f>
        <v>0</v>
      </c>
      <c r="Q738" s="2">
        <f>+Tabla32391110[[#This Row],[BALANCE INICIAL2]]+Tabla32391110[[#This Row],[ENTRADAS3]]-Tabla32391110[[#This Row],[SALIDAS4]]</f>
        <v>214.83</v>
      </c>
    </row>
    <row r="739" spans="1:17" ht="15" customHeight="1">
      <c r="A739" s="39" t="s">
        <v>55</v>
      </c>
      <c r="B739" s="40" t="s">
        <v>905</v>
      </c>
      <c r="C739" s="52" t="s">
        <v>103</v>
      </c>
      <c r="D739" t="s">
        <v>1075</v>
      </c>
      <c r="E739" t="s">
        <v>1060</v>
      </c>
      <c r="F739" s="55" t="s">
        <v>1345</v>
      </c>
      <c r="G739" s="55"/>
      <c r="H739" s="9" t="s">
        <v>1403</v>
      </c>
      <c r="I739">
        <v>0</v>
      </c>
      <c r="J739">
        <v>0</v>
      </c>
      <c r="K739" s="34">
        <v>0</v>
      </c>
      <c r="L739">
        <f>+Tabla32391110[[#This Row],[BALANCE INICIAL]]+Tabla32391110[[#This Row],[ENTRADAS]]-Tabla32391110[[#This Row],[SALIDAS]]</f>
        <v>0</v>
      </c>
      <c r="M739" s="2">
        <v>11700</v>
      </c>
      <c r="N739" s="2">
        <f>+Tabla32391110[[#This Row],[BALANCE INICIAL]]*Tabla32391110[[#This Row],[PRECIO]]</f>
        <v>0</v>
      </c>
      <c r="O739" s="2">
        <f>+Tabla32391110[[#This Row],[ENTRADAS]]*Tabla32391110[[#This Row],[PRECIO]]</f>
        <v>0</v>
      </c>
      <c r="P739" s="2">
        <f>+Tabla32391110[[#This Row],[SALIDAS]]*Tabla32391110[[#This Row],[PRECIO]]</f>
        <v>0</v>
      </c>
      <c r="Q739" s="2">
        <f>+Tabla32391110[[#This Row],[BALANCE INICIAL2]]+Tabla32391110[[#This Row],[ENTRADAS3]]-Tabla32391110[[#This Row],[SALIDAS4]]</f>
        <v>0</v>
      </c>
    </row>
    <row r="740" spans="1:17">
      <c r="A740" s="39" t="s">
        <v>55</v>
      </c>
      <c r="B740" s="40" t="s">
        <v>905</v>
      </c>
      <c r="C740" s="52" t="s">
        <v>103</v>
      </c>
      <c r="D740" t="s">
        <v>1076</v>
      </c>
      <c r="E740" t="s">
        <v>1060</v>
      </c>
      <c r="F740" s="55" t="s">
        <v>1345</v>
      </c>
      <c r="G740" s="55"/>
      <c r="H740" s="9" t="s">
        <v>1403</v>
      </c>
      <c r="I740">
        <v>0</v>
      </c>
      <c r="J740">
        <v>0</v>
      </c>
      <c r="K740" s="34">
        <v>0</v>
      </c>
      <c r="L740">
        <f>+Tabla32391110[[#This Row],[BALANCE INICIAL]]+Tabla32391110[[#This Row],[ENTRADAS]]-Tabla32391110[[#This Row],[SALIDAS]]</f>
        <v>0</v>
      </c>
      <c r="M740" s="2">
        <v>11700</v>
      </c>
      <c r="N740" s="2">
        <f>+Tabla32391110[[#This Row],[BALANCE INICIAL]]*Tabla32391110[[#This Row],[PRECIO]]</f>
        <v>0</v>
      </c>
      <c r="O740" s="2">
        <f>+Tabla32391110[[#This Row],[ENTRADAS]]*Tabla32391110[[#This Row],[PRECIO]]</f>
        <v>0</v>
      </c>
      <c r="P740" s="2">
        <f>+Tabla32391110[[#This Row],[SALIDAS]]*Tabla32391110[[#This Row],[PRECIO]]</f>
        <v>0</v>
      </c>
      <c r="Q740" s="2">
        <f>+Tabla32391110[[#This Row],[BALANCE INICIAL2]]+Tabla32391110[[#This Row],[ENTRADAS3]]-Tabla32391110[[#This Row],[SALIDAS4]]</f>
        <v>0</v>
      </c>
    </row>
    <row r="741" spans="1:17">
      <c r="A741" s="39" t="s">
        <v>55</v>
      </c>
      <c r="B741" s="40" t="s">
        <v>905</v>
      </c>
      <c r="C741" s="52" t="s">
        <v>103</v>
      </c>
      <c r="D741" t="s">
        <v>1074</v>
      </c>
      <c r="E741" t="s">
        <v>1060</v>
      </c>
      <c r="F741" s="55" t="s">
        <v>1345</v>
      </c>
      <c r="G741" s="55"/>
      <c r="H741" s="9" t="s">
        <v>1403</v>
      </c>
      <c r="I741">
        <v>0</v>
      </c>
      <c r="J741">
        <v>0</v>
      </c>
      <c r="K741" s="34">
        <v>0</v>
      </c>
      <c r="L741">
        <f>+Tabla32391110[[#This Row],[BALANCE INICIAL]]+Tabla32391110[[#This Row],[ENTRADAS]]-Tabla32391110[[#This Row],[SALIDAS]]</f>
        <v>0</v>
      </c>
      <c r="M741" s="2">
        <v>11700</v>
      </c>
      <c r="N741" s="2">
        <f>+Tabla32391110[[#This Row],[BALANCE INICIAL]]*Tabla32391110[[#This Row],[PRECIO]]</f>
        <v>0</v>
      </c>
      <c r="O741" s="2">
        <f>+Tabla32391110[[#This Row],[ENTRADAS]]*Tabla32391110[[#This Row],[PRECIO]]</f>
        <v>0</v>
      </c>
      <c r="P741" s="2">
        <f>+Tabla32391110[[#This Row],[SALIDAS]]*Tabla32391110[[#This Row],[PRECIO]]</f>
        <v>0</v>
      </c>
      <c r="Q741" s="2">
        <f>+Tabla32391110[[#This Row],[BALANCE INICIAL2]]+Tabla32391110[[#This Row],[ENTRADAS3]]-Tabla32391110[[#This Row],[SALIDAS4]]</f>
        <v>0</v>
      </c>
    </row>
    <row r="742" spans="1:17">
      <c r="A742" s="39" t="s">
        <v>55</v>
      </c>
      <c r="B742" s="40" t="s">
        <v>905</v>
      </c>
      <c r="C742" s="52" t="s">
        <v>103</v>
      </c>
      <c r="D742" t="s">
        <v>1069</v>
      </c>
      <c r="E742" t="s">
        <v>1060</v>
      </c>
      <c r="F742" s="55" t="s">
        <v>1345</v>
      </c>
      <c r="G742" s="55"/>
      <c r="H742" s="9" t="s">
        <v>1403</v>
      </c>
      <c r="I742">
        <v>0</v>
      </c>
      <c r="J742">
        <v>0</v>
      </c>
      <c r="K742" s="34">
        <v>0</v>
      </c>
      <c r="L742">
        <f>+Tabla32391110[[#This Row],[BALANCE INICIAL]]+Tabla32391110[[#This Row],[ENTRADAS]]-Tabla32391110[[#This Row],[SALIDAS]]</f>
        <v>0</v>
      </c>
      <c r="M742" s="2">
        <v>9000</v>
      </c>
      <c r="N742" s="2">
        <f>+Tabla32391110[[#This Row],[BALANCE INICIAL]]*Tabla32391110[[#This Row],[PRECIO]]</f>
        <v>0</v>
      </c>
      <c r="O742" s="2">
        <f>+Tabla32391110[[#This Row],[ENTRADAS]]*Tabla32391110[[#This Row],[PRECIO]]</f>
        <v>0</v>
      </c>
      <c r="P742" s="2">
        <f>+Tabla32391110[[#This Row],[SALIDAS]]*Tabla32391110[[#This Row],[PRECIO]]</f>
        <v>0</v>
      </c>
      <c r="Q742" s="2">
        <f>+Tabla32391110[[#This Row],[BALANCE INICIAL2]]+Tabla32391110[[#This Row],[ENTRADAS3]]-Tabla32391110[[#This Row],[SALIDAS4]]</f>
        <v>0</v>
      </c>
    </row>
    <row r="743" spans="1:17">
      <c r="A743" s="39" t="s">
        <v>55</v>
      </c>
      <c r="B743" s="40" t="s">
        <v>905</v>
      </c>
      <c r="C743" s="52" t="s">
        <v>103</v>
      </c>
      <c r="D743" t="s">
        <v>1077</v>
      </c>
      <c r="E743" t="s">
        <v>1060</v>
      </c>
      <c r="F743" s="55" t="s">
        <v>1345</v>
      </c>
      <c r="G743" s="55"/>
      <c r="H743" s="9" t="s">
        <v>1403</v>
      </c>
      <c r="I743">
        <v>0</v>
      </c>
      <c r="J743">
        <v>0</v>
      </c>
      <c r="K743" s="34">
        <v>0</v>
      </c>
      <c r="L743">
        <f>+Tabla32391110[[#This Row],[BALANCE INICIAL]]+Tabla32391110[[#This Row],[ENTRADAS]]-Tabla32391110[[#This Row],[SALIDAS]]</f>
        <v>0</v>
      </c>
      <c r="M743" s="2">
        <v>11700</v>
      </c>
      <c r="N743" s="2">
        <f>+Tabla32391110[[#This Row],[BALANCE INICIAL]]*Tabla32391110[[#This Row],[PRECIO]]</f>
        <v>0</v>
      </c>
      <c r="O743" s="2">
        <f>+Tabla32391110[[#This Row],[ENTRADAS]]*Tabla32391110[[#This Row],[PRECIO]]</f>
        <v>0</v>
      </c>
      <c r="P743" s="2">
        <f>+Tabla32391110[[#This Row],[SALIDAS]]*Tabla32391110[[#This Row],[PRECIO]]</f>
        <v>0</v>
      </c>
      <c r="Q743" s="2">
        <f>+Tabla32391110[[#This Row],[BALANCE INICIAL2]]+Tabla32391110[[#This Row],[ENTRADAS3]]-Tabla32391110[[#This Row],[SALIDAS4]]</f>
        <v>0</v>
      </c>
    </row>
    <row r="744" spans="1:17">
      <c r="A744" s="39" t="s">
        <v>55</v>
      </c>
      <c r="B744" s="40" t="s">
        <v>905</v>
      </c>
      <c r="C744" s="52" t="s">
        <v>103</v>
      </c>
      <c r="D744" t="s">
        <v>137</v>
      </c>
      <c r="F744" s="55" t="s">
        <v>1345</v>
      </c>
      <c r="G744" s="55"/>
      <c r="H744" s="9" t="s">
        <v>829</v>
      </c>
      <c r="I744">
        <v>0</v>
      </c>
      <c r="J744">
        <v>0</v>
      </c>
      <c r="K744" s="34">
        <v>0</v>
      </c>
      <c r="L744">
        <f>+Tabla32391110[[#This Row],[BALANCE INICIAL]]+Tabla32391110[[#This Row],[ENTRADAS]]-Tabla32391110[[#This Row],[SALIDAS]]</f>
        <v>0</v>
      </c>
      <c r="M744" s="2">
        <v>380</v>
      </c>
      <c r="N744" s="2">
        <f>+Tabla32391110[[#This Row],[BALANCE INICIAL]]*Tabla32391110[[#This Row],[PRECIO]]</f>
        <v>0</v>
      </c>
      <c r="O744" s="2">
        <f>+Tabla32391110[[#This Row],[ENTRADAS]]*Tabla32391110[[#This Row],[PRECIO]]</f>
        <v>0</v>
      </c>
      <c r="P744" s="2">
        <f>+Tabla32391110[[#This Row],[SALIDAS]]*Tabla32391110[[#This Row],[PRECIO]]</f>
        <v>0</v>
      </c>
      <c r="Q744" s="2">
        <f>+Tabla32391110[[#This Row],[BALANCE INICIAL2]]+Tabla32391110[[#This Row],[ENTRADAS3]]-Tabla32391110[[#This Row],[SALIDAS4]]</f>
        <v>0</v>
      </c>
    </row>
    <row r="745" spans="1:17">
      <c r="A745" s="39" t="s">
        <v>59</v>
      </c>
      <c r="B745" s="40" t="s">
        <v>880</v>
      </c>
      <c r="C745" s="52" t="s">
        <v>107</v>
      </c>
      <c r="D745" t="s">
        <v>806</v>
      </c>
      <c r="F745" s="55" t="s">
        <v>1345</v>
      </c>
      <c r="G745" s="55"/>
      <c r="H745" s="9" t="s">
        <v>820</v>
      </c>
      <c r="I745">
        <v>52</v>
      </c>
      <c r="J745">
        <v>0</v>
      </c>
      <c r="K745" s="34">
        <v>24</v>
      </c>
      <c r="L745">
        <f>+Tabla32391110[[#This Row],[BALANCE INICIAL]]+Tabla32391110[[#This Row],[ENTRADAS]]-Tabla32391110[[#This Row],[SALIDAS]]</f>
        <v>28</v>
      </c>
      <c r="M745" s="2">
        <v>25</v>
      </c>
      <c r="N745" s="2">
        <f>+Tabla32391110[[#This Row],[BALANCE INICIAL]]*Tabla32391110[[#This Row],[PRECIO]]</f>
        <v>1300</v>
      </c>
      <c r="O745" s="2">
        <f>+Tabla32391110[[#This Row],[ENTRADAS]]*Tabla32391110[[#This Row],[PRECIO]]</f>
        <v>0</v>
      </c>
      <c r="P745" s="2">
        <f>+Tabla32391110[[#This Row],[SALIDAS]]*Tabla32391110[[#This Row],[PRECIO]]</f>
        <v>600</v>
      </c>
      <c r="Q745" s="2">
        <f>+Tabla32391110[[#This Row],[BALANCE INICIAL2]]+Tabla32391110[[#This Row],[ENTRADAS3]]-Tabla32391110[[#This Row],[SALIDAS4]]</f>
        <v>700</v>
      </c>
    </row>
    <row r="746" spans="1:17">
      <c r="A746" s="39" t="s">
        <v>59</v>
      </c>
      <c r="B746" s="40" t="s">
        <v>880</v>
      </c>
      <c r="C746" s="52" t="s">
        <v>107</v>
      </c>
      <c r="D746" t="s">
        <v>807</v>
      </c>
      <c r="F746" s="55" t="s">
        <v>1345</v>
      </c>
      <c r="G746" s="55"/>
      <c r="H746" s="9" t="s">
        <v>820</v>
      </c>
      <c r="I746">
        <v>5</v>
      </c>
      <c r="J746">
        <v>0</v>
      </c>
      <c r="K746" s="34">
        <v>0</v>
      </c>
      <c r="L746">
        <f>+Tabla32391110[[#This Row],[BALANCE INICIAL]]+Tabla32391110[[#This Row],[ENTRADAS]]-Tabla32391110[[#This Row],[SALIDAS]]</f>
        <v>5</v>
      </c>
      <c r="M746" s="2">
        <v>550.41</v>
      </c>
      <c r="N746" s="2">
        <f>+Tabla32391110[[#This Row],[BALANCE INICIAL]]*Tabla32391110[[#This Row],[PRECIO]]</f>
        <v>2752.0499999999997</v>
      </c>
      <c r="O746" s="2">
        <f>+Tabla32391110[[#This Row],[ENTRADAS]]*Tabla32391110[[#This Row],[PRECIO]]</f>
        <v>0</v>
      </c>
      <c r="P746" s="2">
        <f>+Tabla32391110[[#This Row],[SALIDAS]]*Tabla32391110[[#This Row],[PRECIO]]</f>
        <v>0</v>
      </c>
      <c r="Q746" s="2">
        <f>+Tabla32391110[[#This Row],[BALANCE INICIAL2]]+Tabla32391110[[#This Row],[ENTRADAS3]]-Tabla32391110[[#This Row],[SALIDAS4]]</f>
        <v>2752.0499999999997</v>
      </c>
    </row>
    <row r="747" spans="1:17">
      <c r="A747" s="39" t="s">
        <v>60</v>
      </c>
      <c r="B747" s="40" t="s">
        <v>885</v>
      </c>
      <c r="C747" s="52" t="s">
        <v>108</v>
      </c>
      <c r="D747" t="s">
        <v>808</v>
      </c>
      <c r="F747" s="55" t="s">
        <v>1345</v>
      </c>
      <c r="G747" s="55"/>
      <c r="H747" s="9" t="s">
        <v>820</v>
      </c>
      <c r="I747">
        <v>1</v>
      </c>
      <c r="J747">
        <v>0</v>
      </c>
      <c r="K747" s="34">
        <v>0</v>
      </c>
      <c r="L747">
        <f>+Tabla32391110[[#This Row],[BALANCE INICIAL]]+Tabla32391110[[#This Row],[ENTRADAS]]-Tabla32391110[[#This Row],[SALIDAS]]</f>
        <v>1</v>
      </c>
      <c r="M747" s="2">
        <v>645</v>
      </c>
      <c r="N747" s="2">
        <f>+Tabla32391110[[#This Row],[BALANCE INICIAL]]*Tabla32391110[[#This Row],[PRECIO]]</f>
        <v>645</v>
      </c>
      <c r="O747" s="2">
        <f>+Tabla32391110[[#This Row],[ENTRADAS]]*Tabla32391110[[#This Row],[PRECIO]]</f>
        <v>0</v>
      </c>
      <c r="P747" s="2">
        <f>+Tabla32391110[[#This Row],[SALIDAS]]*Tabla32391110[[#This Row],[PRECIO]]</f>
        <v>0</v>
      </c>
      <c r="Q747" s="2">
        <f>+Tabla32391110[[#This Row],[BALANCE INICIAL2]]+Tabla32391110[[#This Row],[ENTRADAS3]]-Tabla32391110[[#This Row],[SALIDAS4]]</f>
        <v>645</v>
      </c>
    </row>
    <row r="748" spans="1:17">
      <c r="A748" s="39" t="s">
        <v>42</v>
      </c>
      <c r="B748" s="56">
        <v>1206010001</v>
      </c>
      <c r="C748" s="52" t="s">
        <v>88</v>
      </c>
      <c r="D748" t="s">
        <v>1200</v>
      </c>
      <c r="F748" s="55" t="s">
        <v>1345</v>
      </c>
      <c r="G748" s="55"/>
      <c r="H748" s="9" t="s">
        <v>820</v>
      </c>
      <c r="I748">
        <v>4</v>
      </c>
      <c r="J748">
        <v>0</v>
      </c>
      <c r="K748" s="34">
        <v>0</v>
      </c>
      <c r="L748">
        <f>+Tabla32391110[[#This Row],[BALANCE INICIAL]]+Tabla32391110[[#This Row],[ENTRADAS]]-Tabla32391110[[#This Row],[SALIDAS]]</f>
        <v>4</v>
      </c>
      <c r="M748" s="2">
        <v>162.5</v>
      </c>
      <c r="N748" s="2">
        <f>+Tabla32391110[[#This Row],[BALANCE INICIAL]]*Tabla32391110[[#This Row],[PRECIO]]</f>
        <v>650</v>
      </c>
      <c r="O748" s="2">
        <f>+Tabla32391110[[#This Row],[ENTRADAS]]*Tabla32391110[[#This Row],[PRECIO]]</f>
        <v>0</v>
      </c>
      <c r="P748" s="2">
        <f>+Tabla32391110[[#This Row],[SALIDAS]]*Tabla32391110[[#This Row],[PRECIO]]</f>
        <v>0</v>
      </c>
      <c r="Q748" s="2">
        <f>+Tabla32391110[[#This Row],[BALANCE INICIAL2]]+Tabla32391110[[#This Row],[ENTRADAS3]]-Tabla32391110[[#This Row],[SALIDAS4]]</f>
        <v>650</v>
      </c>
    </row>
    <row r="749" spans="1:17">
      <c r="A749" s="39" t="s">
        <v>42</v>
      </c>
      <c r="B749" s="56">
        <v>1206010001</v>
      </c>
      <c r="C749" s="52" t="s">
        <v>88</v>
      </c>
      <c r="D749" t="s">
        <v>1052</v>
      </c>
      <c r="E749">
        <v>0</v>
      </c>
      <c r="F749" s="55" t="s">
        <v>1345</v>
      </c>
      <c r="G749" s="55"/>
      <c r="H749" s="9" t="s">
        <v>825</v>
      </c>
      <c r="I749">
        <v>0</v>
      </c>
      <c r="J749">
        <v>0</v>
      </c>
      <c r="K749" s="34">
        <v>0</v>
      </c>
      <c r="L749">
        <f>+Tabla32391110[[#This Row],[BALANCE INICIAL]]+Tabla32391110[[#This Row],[ENTRADAS]]-Tabla32391110[[#This Row],[SALIDAS]]</f>
        <v>0</v>
      </c>
      <c r="M749" s="2">
        <v>1401</v>
      </c>
      <c r="N749" s="2">
        <f>+Tabla32391110[[#This Row],[BALANCE INICIAL]]*Tabla32391110[[#This Row],[PRECIO]]</f>
        <v>0</v>
      </c>
      <c r="O749" s="2">
        <f>+Tabla32391110[[#This Row],[ENTRADAS]]*Tabla32391110[[#This Row],[PRECIO]]</f>
        <v>0</v>
      </c>
      <c r="P749" s="2">
        <f>+Tabla32391110[[#This Row],[SALIDAS]]*Tabla32391110[[#This Row],[PRECIO]]</f>
        <v>0</v>
      </c>
      <c r="Q749" s="2">
        <f>+Tabla32391110[[#This Row],[BALANCE INICIAL2]]+Tabla32391110[[#This Row],[ENTRADAS3]]-Tabla32391110[[#This Row],[SALIDAS4]]</f>
        <v>0</v>
      </c>
    </row>
    <row r="750" spans="1:17">
      <c r="A750" s="39" t="s">
        <v>42</v>
      </c>
      <c r="B750" s="56">
        <v>1206010001</v>
      </c>
      <c r="C750" s="52" t="s">
        <v>88</v>
      </c>
      <c r="D750" t="s">
        <v>1201</v>
      </c>
      <c r="F750" s="55" t="s">
        <v>1345</v>
      </c>
      <c r="G750" s="55"/>
      <c r="H750" s="9" t="s">
        <v>820</v>
      </c>
      <c r="I750">
        <v>5</v>
      </c>
      <c r="J750">
        <v>0</v>
      </c>
      <c r="K750" s="34">
        <v>0</v>
      </c>
      <c r="L750">
        <f>+Tabla32391110[[#This Row],[BALANCE INICIAL]]+Tabla32391110[[#This Row],[ENTRADAS]]-Tabla32391110[[#This Row],[SALIDAS]]</f>
        <v>5</v>
      </c>
      <c r="M750" s="2">
        <v>900</v>
      </c>
      <c r="N750" s="2">
        <f>+Tabla32391110[[#This Row],[BALANCE INICIAL]]*Tabla32391110[[#This Row],[PRECIO]]</f>
        <v>4500</v>
      </c>
      <c r="O750" s="2">
        <f>+Tabla32391110[[#This Row],[ENTRADAS]]*Tabla32391110[[#This Row],[PRECIO]]</f>
        <v>0</v>
      </c>
      <c r="P750" s="2">
        <f>+Tabla32391110[[#This Row],[SALIDAS]]*Tabla32391110[[#This Row],[PRECIO]]</f>
        <v>0</v>
      </c>
      <c r="Q750" s="2">
        <f>+Tabla32391110[[#This Row],[BALANCE INICIAL2]]+Tabla32391110[[#This Row],[ENTRADAS3]]-Tabla32391110[[#This Row],[SALIDAS4]]</f>
        <v>4500</v>
      </c>
    </row>
    <row r="751" spans="1:17">
      <c r="A751" s="39" t="s">
        <v>47</v>
      </c>
      <c r="B751" s="40" t="s">
        <v>893</v>
      </c>
      <c r="C751" s="52" t="s">
        <v>94</v>
      </c>
      <c r="D751" t="s">
        <v>402</v>
      </c>
      <c r="F751" s="55" t="s">
        <v>1345</v>
      </c>
      <c r="G751" s="55"/>
      <c r="H751" s="9" t="s">
        <v>825</v>
      </c>
      <c r="I751">
        <v>0</v>
      </c>
      <c r="J751">
        <v>0</v>
      </c>
      <c r="K751" s="34">
        <v>0</v>
      </c>
      <c r="L751">
        <f>+Tabla32391110[[#This Row],[BALANCE INICIAL]]+Tabla32391110[[#This Row],[ENTRADAS]]-Tabla32391110[[#This Row],[SALIDAS]]</f>
        <v>0</v>
      </c>
      <c r="M751" s="2">
        <v>452.54</v>
      </c>
      <c r="N751" s="2">
        <f>+Tabla32391110[[#This Row],[BALANCE INICIAL]]*Tabla32391110[[#This Row],[PRECIO]]</f>
        <v>0</v>
      </c>
      <c r="O751" s="2">
        <f>+Tabla32391110[[#This Row],[ENTRADAS]]*Tabla32391110[[#This Row],[PRECIO]]</f>
        <v>0</v>
      </c>
      <c r="P751" s="2">
        <f>+Tabla32391110[[#This Row],[SALIDAS]]*Tabla32391110[[#This Row],[PRECIO]]</f>
        <v>0</v>
      </c>
      <c r="Q751" s="2">
        <f>+Tabla32391110[[#This Row],[BALANCE INICIAL2]]+Tabla32391110[[#This Row],[ENTRADAS3]]-Tabla32391110[[#This Row],[SALIDAS4]]</f>
        <v>0</v>
      </c>
    </row>
    <row r="752" spans="1:17" ht="13.5" customHeight="1">
      <c r="A752" s="39" t="s">
        <v>47</v>
      </c>
      <c r="B752" s="40" t="s">
        <v>893</v>
      </c>
      <c r="C752" s="52" t="s">
        <v>94</v>
      </c>
      <c r="D752" t="s">
        <v>320</v>
      </c>
      <c r="F752" s="55" t="s">
        <v>1345</v>
      </c>
      <c r="G752" s="55"/>
      <c r="H752" s="9" t="s">
        <v>825</v>
      </c>
      <c r="I752">
        <v>45</v>
      </c>
      <c r="J752">
        <v>0</v>
      </c>
      <c r="K752" s="34">
        <v>0</v>
      </c>
      <c r="L752">
        <f>+Tabla32391110[[#This Row],[BALANCE INICIAL]]+Tabla32391110[[#This Row],[ENTRADAS]]-Tabla32391110[[#This Row],[SALIDAS]]</f>
        <v>45</v>
      </c>
      <c r="M752" s="2">
        <v>435.83</v>
      </c>
      <c r="N752" s="2">
        <f>+Tabla32391110[[#This Row],[BALANCE INICIAL]]*Tabla32391110[[#This Row],[PRECIO]]</f>
        <v>19612.349999999999</v>
      </c>
      <c r="O752" s="2">
        <f>+Tabla32391110[[#This Row],[ENTRADAS]]*Tabla32391110[[#This Row],[PRECIO]]</f>
        <v>0</v>
      </c>
      <c r="P752" s="2">
        <f>+Tabla32391110[[#This Row],[SALIDAS]]*Tabla32391110[[#This Row],[PRECIO]]</f>
        <v>0</v>
      </c>
      <c r="Q752" s="2">
        <f>+Tabla32391110[[#This Row],[BALANCE INICIAL2]]+Tabla32391110[[#This Row],[ENTRADAS3]]-Tabla32391110[[#This Row],[SALIDAS4]]</f>
        <v>19612.349999999999</v>
      </c>
    </row>
    <row r="753" spans="1:17">
      <c r="A753" s="63" t="s">
        <v>1525</v>
      </c>
      <c r="B753" s="40" t="s">
        <v>1526</v>
      </c>
      <c r="C753" s="52" t="s">
        <v>1527</v>
      </c>
      <c r="D753" t="s">
        <v>1528</v>
      </c>
      <c r="E753" t="s">
        <v>1531</v>
      </c>
      <c r="F753" s="55">
        <v>45523</v>
      </c>
      <c r="G753" s="62" t="s">
        <v>1532</v>
      </c>
      <c r="H753" s="9" t="s">
        <v>820</v>
      </c>
      <c r="I753">
        <v>0</v>
      </c>
      <c r="J753">
        <v>1950</v>
      </c>
      <c r="K753" s="34">
        <v>1950</v>
      </c>
      <c r="L753">
        <f>+Tabla32391110[[#This Row],[BALANCE INICIAL]]+Tabla32391110[[#This Row],[ENTRADAS]]-Tabla32391110[[#This Row],[SALIDAS]]</f>
        <v>0</v>
      </c>
      <c r="M753" s="2">
        <v>1000</v>
      </c>
      <c r="N753" s="2">
        <f>+Tabla32391110[[#This Row],[BALANCE INICIAL]]*Tabla32391110[[#This Row],[PRECIO]]</f>
        <v>0</v>
      </c>
      <c r="O753" s="2">
        <f>+Tabla32391110[[#This Row],[ENTRADAS]]*Tabla32391110[[#This Row],[PRECIO]]</f>
        <v>1950000</v>
      </c>
      <c r="P753" s="2">
        <f>+Tabla32391110[[#This Row],[SALIDAS]]*Tabla32391110[[#This Row],[PRECIO]]</f>
        <v>1950000</v>
      </c>
      <c r="Q753" s="2">
        <f>+Tabla32391110[[#This Row],[BALANCE INICIAL2]]+Tabla32391110[[#This Row],[ENTRADAS3]]-Tabla32391110[[#This Row],[SALIDAS4]]</f>
        <v>0</v>
      </c>
    </row>
    <row r="754" spans="1:17">
      <c r="A754" s="63" t="s">
        <v>1525</v>
      </c>
      <c r="B754" s="40" t="s">
        <v>1526</v>
      </c>
      <c r="C754" s="52" t="s">
        <v>1527</v>
      </c>
      <c r="D754" t="s">
        <v>1529</v>
      </c>
      <c r="E754" t="s">
        <v>1531</v>
      </c>
      <c r="F754" s="55">
        <v>45523</v>
      </c>
      <c r="G754" s="62" t="s">
        <v>1532</v>
      </c>
      <c r="H754" s="9" t="s">
        <v>820</v>
      </c>
      <c r="I754">
        <v>0</v>
      </c>
      <c r="J754">
        <v>2100</v>
      </c>
      <c r="K754" s="34">
        <v>2100</v>
      </c>
      <c r="L754">
        <f>+Tabla32391110[[#This Row],[BALANCE INICIAL]]+Tabla32391110[[#This Row],[ENTRADAS]]-Tabla32391110[[#This Row],[SALIDAS]]</f>
        <v>0</v>
      </c>
      <c r="M754" s="2">
        <v>500</v>
      </c>
      <c r="N754" s="2">
        <f>+Tabla32391110[[#This Row],[BALANCE INICIAL]]*Tabla32391110[[#This Row],[PRECIO]]</f>
        <v>0</v>
      </c>
      <c r="O754" s="2">
        <f>+Tabla32391110[[#This Row],[ENTRADAS]]*Tabla32391110[[#This Row],[PRECIO]]</f>
        <v>1050000</v>
      </c>
      <c r="P754" s="2">
        <f>+Tabla32391110[[#This Row],[SALIDAS]]*Tabla32391110[[#This Row],[PRECIO]]</f>
        <v>1050000</v>
      </c>
      <c r="Q754" s="2">
        <f>+Tabla32391110[[#This Row],[BALANCE INICIAL2]]+Tabla32391110[[#This Row],[ENTRADAS3]]-Tabla32391110[[#This Row],[SALIDAS4]]</f>
        <v>0</v>
      </c>
    </row>
    <row r="755" spans="1:17">
      <c r="A755" s="63" t="s">
        <v>1525</v>
      </c>
      <c r="B755" s="40" t="s">
        <v>1526</v>
      </c>
      <c r="C755" s="52" t="s">
        <v>1527</v>
      </c>
      <c r="D755" t="s">
        <v>1530</v>
      </c>
      <c r="E755" t="s">
        <v>1531</v>
      </c>
      <c r="F755" s="55">
        <v>45523</v>
      </c>
      <c r="G755" s="62" t="s">
        <v>1532</v>
      </c>
      <c r="H755" s="9" t="s">
        <v>820</v>
      </c>
      <c r="I755">
        <v>0</v>
      </c>
      <c r="J755">
        <v>1200</v>
      </c>
      <c r="K755" s="34">
        <v>1200</v>
      </c>
      <c r="L755">
        <f>+Tabla32391110[[#This Row],[BALANCE INICIAL]]+Tabla32391110[[#This Row],[ENTRADAS]]-Tabla32391110[[#This Row],[SALIDAS]]</f>
        <v>0</v>
      </c>
      <c r="M755" s="2">
        <v>200</v>
      </c>
      <c r="N755" s="2">
        <f>+Tabla32391110[[#This Row],[BALANCE INICIAL]]*Tabla32391110[[#This Row],[PRECIO]]</f>
        <v>0</v>
      </c>
      <c r="O755" s="2">
        <f>+Tabla32391110[[#This Row],[ENTRADAS]]*Tabla32391110[[#This Row],[PRECIO]]</f>
        <v>240000</v>
      </c>
      <c r="P755" s="2">
        <f>+Tabla32391110[[#This Row],[SALIDAS]]*Tabla32391110[[#This Row],[PRECIO]]</f>
        <v>240000</v>
      </c>
      <c r="Q755" s="2">
        <f>+Tabla32391110[[#This Row],[BALANCE INICIAL2]]+Tabla32391110[[#This Row],[ENTRADAS3]]-Tabla32391110[[#This Row],[SALIDAS4]]</f>
        <v>0</v>
      </c>
    </row>
    <row r="756" spans="1:17">
      <c r="A756" s="39" t="s">
        <v>28</v>
      </c>
      <c r="B756" s="40" t="s">
        <v>884</v>
      </c>
      <c r="C756" s="52" t="s">
        <v>74</v>
      </c>
      <c r="D756" t="s">
        <v>1059</v>
      </c>
      <c r="F756" s="55" t="s">
        <v>1345</v>
      </c>
      <c r="G756" s="55"/>
      <c r="H756" s="9" t="s">
        <v>820</v>
      </c>
      <c r="I756">
        <v>10</v>
      </c>
      <c r="J756">
        <v>0</v>
      </c>
      <c r="K756" s="34">
        <v>2</v>
      </c>
      <c r="L756">
        <f>+Tabla32391110[[#This Row],[BALANCE INICIAL]]+Tabla32391110[[#This Row],[ENTRADAS]]-Tabla32391110[[#This Row],[SALIDAS]]</f>
        <v>8</v>
      </c>
      <c r="M756" s="2">
        <v>155.16999999999999</v>
      </c>
      <c r="N756" s="2">
        <f>+Tabla32391110[[#This Row],[BALANCE INICIAL]]*Tabla32391110[[#This Row],[PRECIO]]</f>
        <v>1551.6999999999998</v>
      </c>
      <c r="O756" s="2">
        <f>+Tabla32391110[[#This Row],[ENTRADAS]]*Tabla32391110[[#This Row],[PRECIO]]</f>
        <v>0</v>
      </c>
      <c r="P756" s="2">
        <f>+Tabla32391110[[#This Row],[SALIDAS]]*Tabla32391110[[#This Row],[PRECIO]]</f>
        <v>310.33999999999997</v>
      </c>
      <c r="Q756" s="2">
        <f>+Tabla32391110[[#This Row],[BALANCE INICIAL2]]+Tabla32391110[[#This Row],[ENTRADAS3]]-Tabla32391110[[#This Row],[SALIDAS4]]</f>
        <v>1241.3599999999999</v>
      </c>
    </row>
    <row r="757" spans="1:17">
      <c r="A757" s="39" t="s">
        <v>59</v>
      </c>
      <c r="B757" s="40" t="s">
        <v>880</v>
      </c>
      <c r="C757" s="52" t="s">
        <v>107</v>
      </c>
      <c r="D757" t="s">
        <v>809</v>
      </c>
      <c r="F757" s="55" t="s">
        <v>1345</v>
      </c>
      <c r="G757" s="55"/>
      <c r="H757" s="9" t="s">
        <v>820</v>
      </c>
      <c r="I757">
        <v>3</v>
      </c>
      <c r="J757">
        <v>0</v>
      </c>
      <c r="K757" s="34">
        <v>0</v>
      </c>
      <c r="L757">
        <f>+Tabla32391110[[#This Row],[BALANCE INICIAL]]+Tabla32391110[[#This Row],[ENTRADAS]]-Tabla32391110[[#This Row],[SALIDAS]]</f>
        <v>3</v>
      </c>
      <c r="M757" s="2">
        <v>400</v>
      </c>
      <c r="N757" s="2">
        <f>+Tabla32391110[[#This Row],[BALANCE INICIAL]]*Tabla32391110[[#This Row],[PRECIO]]</f>
        <v>1200</v>
      </c>
      <c r="O757" s="2">
        <f>+Tabla32391110[[#This Row],[ENTRADAS]]*Tabla32391110[[#This Row],[PRECIO]]</f>
        <v>0</v>
      </c>
      <c r="P757" s="2">
        <f>+Tabla32391110[[#This Row],[SALIDAS]]*Tabla32391110[[#This Row],[PRECIO]]</f>
        <v>0</v>
      </c>
      <c r="Q757" s="2">
        <f>+Tabla32391110[[#This Row],[BALANCE INICIAL2]]+Tabla32391110[[#This Row],[ENTRADAS3]]-Tabla32391110[[#This Row],[SALIDAS4]]</f>
        <v>1200</v>
      </c>
    </row>
    <row r="758" spans="1:17" ht="14.25" customHeight="1">
      <c r="A758" s="39" t="s">
        <v>37</v>
      </c>
      <c r="B758" s="40" t="s">
        <v>886</v>
      </c>
      <c r="C758" s="52" t="s">
        <v>83</v>
      </c>
      <c r="D758" t="s">
        <v>1009</v>
      </c>
      <c r="F758" s="55" t="s">
        <v>1345</v>
      </c>
      <c r="G758" s="55"/>
      <c r="H758" s="9" t="s">
        <v>820</v>
      </c>
      <c r="I758">
        <v>4</v>
      </c>
      <c r="J758">
        <v>0</v>
      </c>
      <c r="K758" s="34">
        <v>0</v>
      </c>
      <c r="L758">
        <f>+Tabla32391110[[#This Row],[BALANCE INICIAL]]+Tabla32391110[[#This Row],[ENTRADAS]]-Tabla32391110[[#This Row],[SALIDAS]]</f>
        <v>4</v>
      </c>
      <c r="M758" s="2">
        <v>200</v>
      </c>
      <c r="N758" s="2">
        <f>+Tabla32391110[[#This Row],[BALANCE INICIAL]]*Tabla32391110[[#This Row],[PRECIO]]</f>
        <v>800</v>
      </c>
      <c r="O758" s="2">
        <f>+Tabla32391110[[#This Row],[ENTRADAS]]*Tabla32391110[[#This Row],[PRECIO]]</f>
        <v>0</v>
      </c>
      <c r="P758" s="2">
        <f>+Tabla32391110[[#This Row],[SALIDAS]]*Tabla32391110[[#This Row],[PRECIO]]</f>
        <v>0</v>
      </c>
      <c r="Q758" s="2">
        <f>+Tabla32391110[[#This Row],[BALANCE INICIAL2]]+Tabla32391110[[#This Row],[ENTRADAS3]]-Tabla32391110[[#This Row],[SALIDAS4]]</f>
        <v>800</v>
      </c>
    </row>
    <row r="759" spans="1:17">
      <c r="A759" s="9" t="s">
        <v>29</v>
      </c>
      <c r="B759" s="47" t="s">
        <v>878</v>
      </c>
      <c r="C759" s="50" t="s">
        <v>102</v>
      </c>
      <c r="D759" t="s">
        <v>635</v>
      </c>
      <c r="F759" s="55" t="s">
        <v>1345</v>
      </c>
      <c r="G759" s="55"/>
      <c r="H759" s="9" t="s">
        <v>865</v>
      </c>
      <c r="I759">
        <v>13</v>
      </c>
      <c r="J759">
        <v>0</v>
      </c>
      <c r="K759" s="34">
        <v>0</v>
      </c>
      <c r="L759">
        <f>+Tabla32391110[[#This Row],[BALANCE INICIAL]]+Tabla32391110[[#This Row],[ENTRADAS]]-Tabla32391110[[#This Row],[SALIDAS]]</f>
        <v>13</v>
      </c>
      <c r="M759" s="2">
        <v>880</v>
      </c>
      <c r="N759" s="2">
        <f>+Tabla32391110[[#This Row],[BALANCE INICIAL]]*Tabla32391110[[#This Row],[PRECIO]]</f>
        <v>11440</v>
      </c>
      <c r="O759" s="2">
        <f>+Tabla32391110[[#This Row],[ENTRADAS]]*Tabla32391110[[#This Row],[PRECIO]]</f>
        <v>0</v>
      </c>
      <c r="P759" s="2">
        <f>+Tabla32391110[[#This Row],[SALIDAS]]*Tabla32391110[[#This Row],[PRECIO]]</f>
        <v>0</v>
      </c>
      <c r="Q759" s="2">
        <f>+Tabla32391110[[#This Row],[BALANCE INICIAL2]]+Tabla32391110[[#This Row],[ENTRADAS3]]-Tabla32391110[[#This Row],[SALIDAS4]]</f>
        <v>11440</v>
      </c>
    </row>
    <row r="760" spans="1:17">
      <c r="A760" s="39" t="s">
        <v>33</v>
      </c>
      <c r="B760" s="40" t="s">
        <v>879</v>
      </c>
      <c r="C760" s="50" t="s">
        <v>106</v>
      </c>
      <c r="D760" t="s">
        <v>1373</v>
      </c>
      <c r="F760" s="55" t="s">
        <v>1345</v>
      </c>
      <c r="G760" s="55"/>
      <c r="H760" s="9" t="s">
        <v>1372</v>
      </c>
      <c r="I760">
        <v>26</v>
      </c>
      <c r="J760">
        <v>0</v>
      </c>
      <c r="K760" s="34">
        <v>0</v>
      </c>
      <c r="L760">
        <f>+Tabla32391110[[#This Row],[BALANCE INICIAL]]+Tabla32391110[[#This Row],[ENTRADAS]]-Tabla32391110[[#This Row],[SALIDAS]]</f>
        <v>26</v>
      </c>
      <c r="M760" s="2">
        <v>145</v>
      </c>
      <c r="N760" s="2">
        <f>+Tabla32391110[[#This Row],[BALANCE INICIAL]]*Tabla32391110[[#This Row],[PRECIO]]</f>
        <v>3770</v>
      </c>
      <c r="O760" s="2">
        <f>+Tabla32391110[[#This Row],[ENTRADAS]]*Tabla32391110[[#This Row],[PRECIO]]</f>
        <v>0</v>
      </c>
      <c r="P760" s="2">
        <f>+Tabla32391110[[#This Row],[SALIDAS]]*Tabla32391110[[#This Row],[PRECIO]]</f>
        <v>0</v>
      </c>
      <c r="Q760" s="2">
        <f>+Tabla32391110[[#This Row],[BALANCE INICIAL2]]+Tabla32391110[[#This Row],[ENTRADAS3]]-Tabla32391110[[#This Row],[SALIDAS4]]</f>
        <v>3770</v>
      </c>
    </row>
    <row r="761" spans="1:17">
      <c r="A761" s="39" t="s">
        <v>33</v>
      </c>
      <c r="B761" s="40" t="s">
        <v>879</v>
      </c>
      <c r="C761" s="50" t="s">
        <v>106</v>
      </c>
      <c r="D761" t="s">
        <v>1374</v>
      </c>
      <c r="F761" s="55" t="s">
        <v>1345</v>
      </c>
      <c r="G761" s="55"/>
      <c r="H761" s="9" t="s">
        <v>1371</v>
      </c>
      <c r="I761">
        <v>91</v>
      </c>
      <c r="J761">
        <v>0</v>
      </c>
      <c r="K761" s="34">
        <v>0</v>
      </c>
      <c r="L761">
        <f>+Tabla32391110[[#This Row],[BALANCE INICIAL]]+Tabla32391110[[#This Row],[ENTRADAS]]-Tabla32391110[[#This Row],[SALIDAS]]</f>
        <v>91</v>
      </c>
      <c r="M761" s="2">
        <v>175</v>
      </c>
      <c r="N761" s="2">
        <f>+Tabla32391110[[#This Row],[BALANCE INICIAL]]*Tabla32391110[[#This Row],[PRECIO]]</f>
        <v>15925</v>
      </c>
      <c r="O761" s="2">
        <f>+Tabla32391110[[#This Row],[ENTRADAS]]*Tabla32391110[[#This Row],[PRECIO]]</f>
        <v>0</v>
      </c>
      <c r="P761" s="2">
        <f>+Tabla32391110[[#This Row],[SALIDAS]]*Tabla32391110[[#This Row],[PRECIO]]</f>
        <v>0</v>
      </c>
      <c r="Q761" s="2">
        <f>+Tabla32391110[[#This Row],[BALANCE INICIAL2]]+Tabla32391110[[#This Row],[ENTRADAS3]]-Tabla32391110[[#This Row],[SALIDAS4]]</f>
        <v>15925</v>
      </c>
    </row>
    <row r="762" spans="1:17">
      <c r="A762" s="39" t="s">
        <v>28</v>
      </c>
      <c r="B762" s="40" t="s">
        <v>884</v>
      </c>
      <c r="C762" s="52" t="s">
        <v>74</v>
      </c>
      <c r="D762" t="s">
        <v>1063</v>
      </c>
      <c r="E762" t="s">
        <v>1060</v>
      </c>
      <c r="F762" s="55" t="s">
        <v>1345</v>
      </c>
      <c r="G762" s="55"/>
      <c r="H762" s="9" t="s">
        <v>820</v>
      </c>
      <c r="I762">
        <v>0</v>
      </c>
      <c r="J762">
        <v>0</v>
      </c>
      <c r="K762" s="34">
        <v>0</v>
      </c>
      <c r="L762">
        <f>+Tabla32391110[[#This Row],[BALANCE INICIAL]]+Tabla32391110[[#This Row],[ENTRADAS]]-Tabla32391110[[#This Row],[SALIDAS]]</f>
        <v>0</v>
      </c>
      <c r="M762" s="2">
        <v>135</v>
      </c>
      <c r="N762" s="2">
        <f>+Tabla32391110[[#This Row],[BALANCE INICIAL]]*Tabla32391110[[#This Row],[PRECIO]]</f>
        <v>0</v>
      </c>
      <c r="O762" s="2">
        <f>+Tabla32391110[[#This Row],[ENTRADAS]]*Tabla32391110[[#This Row],[PRECIO]]</f>
        <v>0</v>
      </c>
      <c r="P762" s="2">
        <f>+Tabla32391110[[#This Row],[SALIDAS]]*Tabla32391110[[#This Row],[PRECIO]]</f>
        <v>0</v>
      </c>
      <c r="Q762" s="2">
        <f>+Tabla32391110[[#This Row],[BALANCE INICIAL2]]+Tabla32391110[[#This Row],[ENTRADAS3]]-Tabla32391110[[#This Row],[SALIDAS4]]</f>
        <v>0</v>
      </c>
    </row>
    <row r="763" spans="1:17" ht="15.75" customHeight="1">
      <c r="A763" s="39" t="s">
        <v>59</v>
      </c>
      <c r="B763" s="40" t="s">
        <v>880</v>
      </c>
      <c r="C763" s="52" t="s">
        <v>107</v>
      </c>
      <c r="D763" t="s">
        <v>810</v>
      </c>
      <c r="F763" s="55" t="s">
        <v>1345</v>
      </c>
      <c r="G763" s="55"/>
      <c r="H763" s="9" t="s">
        <v>820</v>
      </c>
      <c r="I763">
        <v>1</v>
      </c>
      <c r="J763">
        <v>0</v>
      </c>
      <c r="K763" s="34">
        <v>0</v>
      </c>
      <c r="L763">
        <f>+Tabla32391110[[#This Row],[BALANCE INICIAL]]+Tabla32391110[[#This Row],[ENTRADAS]]-Tabla32391110[[#This Row],[SALIDAS]]</f>
        <v>1</v>
      </c>
      <c r="M763" s="2">
        <v>275</v>
      </c>
      <c r="N763" s="2">
        <f>+Tabla32391110[[#This Row],[BALANCE INICIAL]]*Tabla32391110[[#This Row],[PRECIO]]</f>
        <v>275</v>
      </c>
      <c r="O763" s="2">
        <f>+Tabla32391110[[#This Row],[ENTRADAS]]*Tabla32391110[[#This Row],[PRECIO]]</f>
        <v>0</v>
      </c>
      <c r="P763" s="2">
        <f>+Tabla32391110[[#This Row],[SALIDAS]]*Tabla32391110[[#This Row],[PRECIO]]</f>
        <v>0</v>
      </c>
      <c r="Q763" s="2">
        <f>+Tabla32391110[[#This Row],[BALANCE INICIAL2]]+Tabla32391110[[#This Row],[ENTRADAS3]]-Tabla32391110[[#This Row],[SALIDAS4]]</f>
        <v>275</v>
      </c>
    </row>
    <row r="764" spans="1:17">
      <c r="A764" s="39" t="s">
        <v>24</v>
      </c>
      <c r="B764" s="40" t="s">
        <v>875</v>
      </c>
      <c r="C764" s="52" t="s">
        <v>64</v>
      </c>
      <c r="D764" t="s">
        <v>1198</v>
      </c>
      <c r="F764" s="55" t="s">
        <v>1345</v>
      </c>
      <c r="G764" s="55"/>
      <c r="H764" s="9" t="s">
        <v>820</v>
      </c>
      <c r="I764">
        <v>0</v>
      </c>
      <c r="J764">
        <v>0</v>
      </c>
      <c r="K764" s="34">
        <v>0</v>
      </c>
      <c r="L764">
        <f>+Tabla32391110[[#This Row],[BALANCE INICIAL]]+Tabla32391110[[#This Row],[ENTRADAS]]-Tabla32391110[[#This Row],[SALIDAS]]</f>
        <v>0</v>
      </c>
      <c r="M764" s="2">
        <v>65</v>
      </c>
      <c r="N764" s="2">
        <f>+Tabla32391110[[#This Row],[BALANCE INICIAL]]*Tabla32391110[[#This Row],[PRECIO]]</f>
        <v>0</v>
      </c>
      <c r="O764" s="2">
        <f>+Tabla32391110[[#This Row],[ENTRADAS]]*Tabla32391110[[#This Row],[PRECIO]]</f>
        <v>0</v>
      </c>
      <c r="P764" s="2">
        <f>+Tabla32391110[[#This Row],[SALIDAS]]*Tabla32391110[[#This Row],[PRECIO]]</f>
        <v>0</v>
      </c>
      <c r="Q764" s="2">
        <f>+Tabla32391110[[#This Row],[BALANCE INICIAL2]]+Tabla32391110[[#This Row],[ENTRADAS3]]-Tabla32391110[[#This Row],[SALIDAS4]]</f>
        <v>0</v>
      </c>
    </row>
    <row r="765" spans="1:17">
      <c r="A765" s="39" t="s">
        <v>24</v>
      </c>
      <c r="B765" s="40" t="s">
        <v>875</v>
      </c>
      <c r="C765" s="52" t="s">
        <v>64</v>
      </c>
      <c r="D765" t="s">
        <v>1199</v>
      </c>
      <c r="F765" s="55" t="s">
        <v>1345</v>
      </c>
      <c r="G765" s="55"/>
      <c r="H765" s="9" t="s">
        <v>820</v>
      </c>
      <c r="I765">
        <v>0</v>
      </c>
      <c r="J765">
        <v>0</v>
      </c>
      <c r="K765" s="34">
        <v>0</v>
      </c>
      <c r="L765">
        <f>+Tabla32391110[[#This Row],[BALANCE INICIAL]]+Tabla32391110[[#This Row],[ENTRADAS]]-Tabla32391110[[#This Row],[SALIDAS]]</f>
        <v>0</v>
      </c>
      <c r="M765" s="2">
        <v>485.17</v>
      </c>
      <c r="N765" s="2">
        <f>+Tabla32391110[[#This Row],[BALANCE INICIAL]]*Tabla32391110[[#This Row],[PRECIO]]</f>
        <v>0</v>
      </c>
      <c r="O765" s="2">
        <f>+Tabla32391110[[#This Row],[ENTRADAS]]*Tabla32391110[[#This Row],[PRECIO]]</f>
        <v>0</v>
      </c>
      <c r="P765" s="2">
        <f>+Tabla32391110[[#This Row],[SALIDAS]]*Tabla32391110[[#This Row],[PRECIO]]</f>
        <v>0</v>
      </c>
      <c r="Q765" s="2">
        <f>+Tabla32391110[[#This Row],[BALANCE INICIAL2]]+Tabla32391110[[#This Row],[ENTRADAS3]]-Tabla32391110[[#This Row],[SALIDAS4]]</f>
        <v>0</v>
      </c>
    </row>
    <row r="766" spans="1:17" ht="15" customHeight="1">
      <c r="A766" s="39" t="s">
        <v>24</v>
      </c>
      <c r="B766" s="40" t="s">
        <v>875</v>
      </c>
      <c r="C766" s="52" t="s">
        <v>64</v>
      </c>
      <c r="D766" t="s">
        <v>1007</v>
      </c>
      <c r="F766" s="55" t="s">
        <v>1345</v>
      </c>
      <c r="G766" s="55"/>
      <c r="H766" s="9" t="s">
        <v>820</v>
      </c>
      <c r="I766">
        <v>10</v>
      </c>
      <c r="J766">
        <v>0</v>
      </c>
      <c r="K766" s="34">
        <v>0</v>
      </c>
      <c r="L766">
        <f>+Tabla32391110[[#This Row],[BALANCE INICIAL]]+Tabla32391110[[#This Row],[ENTRADAS]]-Tabla32391110[[#This Row],[SALIDAS]]</f>
        <v>10</v>
      </c>
      <c r="M766" s="2">
        <v>325</v>
      </c>
      <c r="N766" s="2">
        <f>+Tabla32391110[[#This Row],[BALANCE INICIAL]]*Tabla32391110[[#This Row],[PRECIO]]</f>
        <v>3250</v>
      </c>
      <c r="O766" s="2">
        <f>+Tabla32391110[[#This Row],[ENTRADAS]]*Tabla32391110[[#This Row],[PRECIO]]</f>
        <v>0</v>
      </c>
      <c r="P766" s="2">
        <f>+Tabla32391110[[#This Row],[SALIDAS]]*Tabla32391110[[#This Row],[PRECIO]]</f>
        <v>0</v>
      </c>
      <c r="Q766" s="2">
        <f>+Tabla32391110[[#This Row],[BALANCE INICIAL2]]+Tabla32391110[[#This Row],[ENTRADAS3]]-Tabla32391110[[#This Row],[SALIDAS4]]</f>
        <v>3250</v>
      </c>
    </row>
    <row r="767" spans="1:17">
      <c r="A767" s="39" t="s">
        <v>28</v>
      </c>
      <c r="B767" s="40" t="s">
        <v>884</v>
      </c>
      <c r="C767" s="52" t="s">
        <v>74</v>
      </c>
      <c r="D767" t="s">
        <v>1124</v>
      </c>
      <c r="F767" s="55" t="s">
        <v>1345</v>
      </c>
      <c r="G767" s="55"/>
      <c r="H767" s="9" t="s">
        <v>820</v>
      </c>
      <c r="I767">
        <v>8</v>
      </c>
      <c r="J767">
        <v>0</v>
      </c>
      <c r="K767" s="34">
        <v>0</v>
      </c>
      <c r="L767">
        <f>+Tabla32391110[[#This Row],[BALANCE INICIAL]]+Tabla32391110[[#This Row],[ENTRADAS]]-Tabla32391110[[#This Row],[SALIDAS]]</f>
        <v>8</v>
      </c>
      <c r="M767" s="2">
        <v>1490</v>
      </c>
      <c r="N767" s="2">
        <f>+Tabla32391110[[#This Row],[BALANCE INICIAL]]*Tabla32391110[[#This Row],[PRECIO]]</f>
        <v>11920</v>
      </c>
      <c r="O767" s="2">
        <f>+Tabla32391110[[#This Row],[ENTRADAS]]*Tabla32391110[[#This Row],[PRECIO]]</f>
        <v>0</v>
      </c>
      <c r="P767" s="2">
        <f>+Tabla32391110[[#This Row],[SALIDAS]]*Tabla32391110[[#This Row],[PRECIO]]</f>
        <v>0</v>
      </c>
      <c r="Q767" s="2">
        <f>+Tabla32391110[[#This Row],[BALANCE INICIAL2]]+Tabla32391110[[#This Row],[ENTRADAS3]]-Tabla32391110[[#This Row],[SALIDAS4]]</f>
        <v>11920</v>
      </c>
    </row>
    <row r="768" spans="1:17">
      <c r="A768" s="39" t="s">
        <v>28</v>
      </c>
      <c r="B768" s="40" t="s">
        <v>884</v>
      </c>
      <c r="C768" s="52" t="s">
        <v>74</v>
      </c>
      <c r="D768" t="s">
        <v>1508</v>
      </c>
      <c r="F768" s="55" t="s">
        <v>1345</v>
      </c>
      <c r="G768" s="55"/>
      <c r="H768" s="9" t="s">
        <v>820</v>
      </c>
      <c r="I768">
        <v>2</v>
      </c>
      <c r="J768">
        <v>0</v>
      </c>
      <c r="K768" s="34">
        <v>2</v>
      </c>
      <c r="L768">
        <f>+Tabla32391110[[#This Row],[BALANCE INICIAL]]+Tabla32391110[[#This Row],[ENTRADAS]]-Tabla32391110[[#This Row],[SALIDAS]]</f>
        <v>0</v>
      </c>
      <c r="M768" s="2">
        <v>2693</v>
      </c>
      <c r="N768" s="2">
        <f>+Tabla32391110[[#This Row],[BALANCE INICIAL]]*Tabla32391110[[#This Row],[PRECIO]]</f>
        <v>5386</v>
      </c>
      <c r="O768" s="2">
        <f>+Tabla32391110[[#This Row],[ENTRADAS]]*Tabla32391110[[#This Row],[PRECIO]]</f>
        <v>0</v>
      </c>
      <c r="P768" s="2">
        <f>+Tabla32391110[[#This Row],[SALIDAS]]*Tabla32391110[[#This Row],[PRECIO]]</f>
        <v>5386</v>
      </c>
      <c r="Q768" s="2">
        <f>+Tabla32391110[[#This Row],[BALANCE INICIAL2]]+Tabla32391110[[#This Row],[ENTRADAS3]]-Tabla32391110[[#This Row],[SALIDAS4]]</f>
        <v>0</v>
      </c>
    </row>
    <row r="769" spans="1:17">
      <c r="A769" s="39" t="s">
        <v>28</v>
      </c>
      <c r="B769" s="40" t="s">
        <v>884</v>
      </c>
      <c r="C769" s="52" t="s">
        <v>74</v>
      </c>
      <c r="D769" t="s">
        <v>1120</v>
      </c>
      <c r="F769" s="55" t="s">
        <v>1345</v>
      </c>
      <c r="G769" s="55"/>
      <c r="H769" s="9" t="s">
        <v>820</v>
      </c>
      <c r="I769">
        <v>3</v>
      </c>
      <c r="J769">
        <v>0</v>
      </c>
      <c r="K769" s="34">
        <v>0</v>
      </c>
      <c r="L769">
        <f>+Tabla32391110[[#This Row],[BALANCE INICIAL]]+Tabla32391110[[#This Row],[ENTRADAS]]-Tabla32391110[[#This Row],[SALIDAS]]</f>
        <v>3</v>
      </c>
      <c r="M769" s="2">
        <v>1800</v>
      </c>
      <c r="N769" s="2">
        <f>+Tabla32391110[[#This Row],[BALANCE INICIAL]]*Tabla32391110[[#This Row],[PRECIO]]</f>
        <v>5400</v>
      </c>
      <c r="O769" s="2">
        <f>+Tabla32391110[[#This Row],[ENTRADAS]]*Tabla32391110[[#This Row],[PRECIO]]</f>
        <v>0</v>
      </c>
      <c r="P769" s="2">
        <f>+Tabla32391110[[#This Row],[SALIDAS]]*Tabla32391110[[#This Row],[PRECIO]]</f>
        <v>0</v>
      </c>
      <c r="Q769" s="2">
        <f>+Tabla32391110[[#This Row],[BALANCE INICIAL2]]+Tabla32391110[[#This Row],[ENTRADAS3]]-Tabla32391110[[#This Row],[SALIDAS4]]</f>
        <v>5400</v>
      </c>
    </row>
    <row r="770" spans="1:17">
      <c r="A770" s="39" t="s">
        <v>28</v>
      </c>
      <c r="B770" s="40" t="s">
        <v>884</v>
      </c>
      <c r="C770" s="52" t="s">
        <v>74</v>
      </c>
      <c r="D770" t="s">
        <v>1118</v>
      </c>
      <c r="F770" s="55" t="s">
        <v>1345</v>
      </c>
      <c r="G770" s="55"/>
      <c r="H770" s="9" t="s">
        <v>820</v>
      </c>
      <c r="I770">
        <v>1</v>
      </c>
      <c r="J770">
        <v>0</v>
      </c>
      <c r="K770" s="34">
        <v>0</v>
      </c>
      <c r="L770">
        <f>+Tabla32391110[[#This Row],[BALANCE INICIAL]]+Tabla32391110[[#This Row],[ENTRADAS]]-Tabla32391110[[#This Row],[SALIDAS]]</f>
        <v>1</v>
      </c>
      <c r="M770" s="2">
        <v>1995</v>
      </c>
      <c r="N770" s="2">
        <f>+Tabla32391110[[#This Row],[BALANCE INICIAL]]*Tabla32391110[[#This Row],[PRECIO]]</f>
        <v>1995</v>
      </c>
      <c r="O770" s="2">
        <f>+Tabla32391110[[#This Row],[ENTRADAS]]*Tabla32391110[[#This Row],[PRECIO]]</f>
        <v>0</v>
      </c>
      <c r="P770" s="2">
        <f>+Tabla32391110[[#This Row],[SALIDAS]]*Tabla32391110[[#This Row],[PRECIO]]</f>
        <v>0</v>
      </c>
      <c r="Q770" s="2">
        <f>+Tabla32391110[[#This Row],[BALANCE INICIAL2]]+Tabla32391110[[#This Row],[ENTRADAS3]]-Tabla32391110[[#This Row],[SALIDAS4]]</f>
        <v>1995</v>
      </c>
    </row>
    <row r="771" spans="1:17">
      <c r="A771" s="39" t="s">
        <v>28</v>
      </c>
      <c r="B771" s="40" t="s">
        <v>884</v>
      </c>
      <c r="C771" s="52" t="s">
        <v>74</v>
      </c>
      <c r="D771" t="s">
        <v>1119</v>
      </c>
      <c r="F771" s="55" t="s">
        <v>1345</v>
      </c>
      <c r="G771" s="55"/>
      <c r="H771" s="9" t="s">
        <v>820</v>
      </c>
      <c r="I771">
        <v>15</v>
      </c>
      <c r="J771">
        <v>0</v>
      </c>
      <c r="K771" s="34">
        <v>0</v>
      </c>
      <c r="L771">
        <f>+Tabla32391110[[#This Row],[BALANCE INICIAL]]+Tabla32391110[[#This Row],[ENTRADAS]]-Tabla32391110[[#This Row],[SALIDAS]]</f>
        <v>15</v>
      </c>
      <c r="M771" s="2">
        <v>1850</v>
      </c>
      <c r="N771" s="2">
        <f>+Tabla32391110[[#This Row],[BALANCE INICIAL]]*Tabla32391110[[#This Row],[PRECIO]]</f>
        <v>27750</v>
      </c>
      <c r="O771" s="2">
        <f>+Tabla32391110[[#This Row],[ENTRADAS]]*Tabla32391110[[#This Row],[PRECIO]]</f>
        <v>0</v>
      </c>
      <c r="P771" s="2">
        <f>+Tabla32391110[[#This Row],[SALIDAS]]*Tabla32391110[[#This Row],[PRECIO]]</f>
        <v>0</v>
      </c>
      <c r="Q771" s="2">
        <f>+Tabla32391110[[#This Row],[BALANCE INICIAL2]]+Tabla32391110[[#This Row],[ENTRADAS3]]-Tabla32391110[[#This Row],[SALIDAS4]]</f>
        <v>27750</v>
      </c>
    </row>
    <row r="772" spans="1:17">
      <c r="A772" s="39" t="s">
        <v>28</v>
      </c>
      <c r="B772" s="40" t="s">
        <v>884</v>
      </c>
      <c r="C772" s="52" t="s">
        <v>74</v>
      </c>
      <c r="D772" t="s">
        <v>1509</v>
      </c>
      <c r="F772" s="55" t="s">
        <v>1345</v>
      </c>
      <c r="G772" s="55"/>
      <c r="H772" s="9" t="s">
        <v>820</v>
      </c>
      <c r="I772">
        <v>6</v>
      </c>
      <c r="J772">
        <v>0</v>
      </c>
      <c r="K772" s="34">
        <v>0</v>
      </c>
      <c r="L772">
        <f>+Tabla32391110[[#This Row],[BALANCE INICIAL]]+Tabla32391110[[#This Row],[ENTRADAS]]-Tabla32391110[[#This Row],[SALIDAS]]</f>
        <v>6</v>
      </c>
      <c r="M772" s="2">
        <v>1650</v>
      </c>
      <c r="N772" s="2">
        <f>+Tabla32391110[[#This Row],[BALANCE INICIAL]]*Tabla32391110[[#This Row],[PRECIO]]</f>
        <v>9900</v>
      </c>
      <c r="O772" s="2">
        <f>+Tabla32391110[[#This Row],[ENTRADAS]]*Tabla32391110[[#This Row],[PRECIO]]</f>
        <v>0</v>
      </c>
      <c r="P772" s="2">
        <f>+Tabla32391110[[#This Row],[SALIDAS]]*Tabla32391110[[#This Row],[PRECIO]]</f>
        <v>0</v>
      </c>
      <c r="Q772" s="2">
        <f>+Tabla32391110[[#This Row],[BALANCE INICIAL2]]+Tabla32391110[[#This Row],[ENTRADAS3]]-Tabla32391110[[#This Row],[SALIDAS4]]</f>
        <v>9900</v>
      </c>
    </row>
    <row r="773" spans="1:17">
      <c r="A773" s="39" t="s">
        <v>28</v>
      </c>
      <c r="B773" s="40" t="s">
        <v>884</v>
      </c>
      <c r="C773" s="52" t="s">
        <v>74</v>
      </c>
      <c r="D773" t="s">
        <v>1510</v>
      </c>
      <c r="F773" s="55" t="s">
        <v>1345</v>
      </c>
      <c r="G773" s="55"/>
      <c r="H773" s="9" t="s">
        <v>820</v>
      </c>
      <c r="I773">
        <v>3</v>
      </c>
      <c r="J773">
        <v>0</v>
      </c>
      <c r="K773" s="34">
        <v>0</v>
      </c>
      <c r="L773">
        <f>+Tabla32391110[[#This Row],[BALANCE INICIAL]]+Tabla32391110[[#This Row],[ENTRADAS]]-Tabla32391110[[#This Row],[SALIDAS]]</f>
        <v>3</v>
      </c>
      <c r="M773" s="2">
        <v>4399</v>
      </c>
      <c r="N773" s="2">
        <f>+Tabla32391110[[#This Row],[BALANCE INICIAL]]*Tabla32391110[[#This Row],[PRECIO]]</f>
        <v>13197</v>
      </c>
      <c r="O773" s="2">
        <f>+Tabla32391110[[#This Row],[ENTRADAS]]*Tabla32391110[[#This Row],[PRECIO]]</f>
        <v>0</v>
      </c>
      <c r="P773" s="2">
        <f>+Tabla32391110[[#This Row],[SALIDAS]]*Tabla32391110[[#This Row],[PRECIO]]</f>
        <v>0</v>
      </c>
      <c r="Q773" s="2">
        <f>+Tabla32391110[[#This Row],[BALANCE INICIAL2]]+Tabla32391110[[#This Row],[ENTRADAS3]]-Tabla32391110[[#This Row],[SALIDAS4]]</f>
        <v>13197</v>
      </c>
    </row>
    <row r="774" spans="1:17">
      <c r="A774" s="39" t="s">
        <v>28</v>
      </c>
      <c r="B774" s="40" t="s">
        <v>884</v>
      </c>
      <c r="C774" s="52" t="s">
        <v>74</v>
      </c>
      <c r="D774" t="s">
        <v>1511</v>
      </c>
      <c r="F774" s="55" t="s">
        <v>1345</v>
      </c>
      <c r="G774" s="55"/>
      <c r="H774" s="9" t="s">
        <v>820</v>
      </c>
      <c r="I774">
        <v>3</v>
      </c>
      <c r="J774">
        <v>0</v>
      </c>
      <c r="K774" s="34">
        <v>0</v>
      </c>
      <c r="L774">
        <f>+Tabla32391110[[#This Row],[BALANCE INICIAL]]+Tabla32391110[[#This Row],[ENTRADAS]]-Tabla32391110[[#This Row],[SALIDAS]]</f>
        <v>3</v>
      </c>
      <c r="M774" s="2">
        <v>4399</v>
      </c>
      <c r="N774" s="2">
        <f>+Tabla32391110[[#This Row],[BALANCE INICIAL]]*Tabla32391110[[#This Row],[PRECIO]]</f>
        <v>13197</v>
      </c>
      <c r="O774" s="2">
        <f>+Tabla32391110[[#This Row],[ENTRADAS]]*Tabla32391110[[#This Row],[PRECIO]]</f>
        <v>0</v>
      </c>
      <c r="P774" s="2">
        <f>+Tabla32391110[[#This Row],[SALIDAS]]*Tabla32391110[[#This Row],[PRECIO]]</f>
        <v>0</v>
      </c>
      <c r="Q774" s="2">
        <f>+Tabla32391110[[#This Row],[BALANCE INICIAL2]]+Tabla32391110[[#This Row],[ENTRADAS3]]-Tabla32391110[[#This Row],[SALIDAS4]]</f>
        <v>13197</v>
      </c>
    </row>
    <row r="775" spans="1:17">
      <c r="A775" s="39" t="s">
        <v>28</v>
      </c>
      <c r="B775" s="40" t="s">
        <v>884</v>
      </c>
      <c r="C775" s="52" t="s">
        <v>74</v>
      </c>
      <c r="D775" t="s">
        <v>1512</v>
      </c>
      <c r="F775" s="55" t="s">
        <v>1345</v>
      </c>
      <c r="G775" s="55"/>
      <c r="H775" s="9" t="s">
        <v>820</v>
      </c>
      <c r="I775">
        <v>3</v>
      </c>
      <c r="J775">
        <v>0</v>
      </c>
      <c r="K775" s="34">
        <v>0</v>
      </c>
      <c r="L775">
        <f>+Tabla32391110[[#This Row],[BALANCE INICIAL]]+Tabla32391110[[#This Row],[ENTRADAS]]-Tabla32391110[[#This Row],[SALIDAS]]</f>
        <v>3</v>
      </c>
      <c r="M775" s="2">
        <v>4399</v>
      </c>
      <c r="N775" s="2">
        <f>+Tabla32391110[[#This Row],[BALANCE INICIAL]]*Tabla32391110[[#This Row],[PRECIO]]</f>
        <v>13197</v>
      </c>
      <c r="O775" s="2">
        <f>+Tabla32391110[[#This Row],[ENTRADAS]]*Tabla32391110[[#This Row],[PRECIO]]</f>
        <v>0</v>
      </c>
      <c r="P775" s="2">
        <f>+Tabla32391110[[#This Row],[SALIDAS]]*Tabla32391110[[#This Row],[PRECIO]]</f>
        <v>0</v>
      </c>
      <c r="Q775" s="2">
        <f>+Tabla32391110[[#This Row],[BALANCE INICIAL2]]+Tabla32391110[[#This Row],[ENTRADAS3]]-Tabla32391110[[#This Row],[SALIDAS4]]</f>
        <v>13197</v>
      </c>
    </row>
    <row r="776" spans="1:17">
      <c r="A776" s="39" t="s">
        <v>28</v>
      </c>
      <c r="B776" s="40" t="s">
        <v>884</v>
      </c>
      <c r="C776" s="52" t="s">
        <v>74</v>
      </c>
      <c r="D776" t="s">
        <v>1513</v>
      </c>
      <c r="F776" s="55" t="s">
        <v>1345</v>
      </c>
      <c r="G776" s="55"/>
      <c r="H776" s="9" t="s">
        <v>820</v>
      </c>
      <c r="I776">
        <v>37</v>
      </c>
      <c r="J776">
        <v>0</v>
      </c>
      <c r="K776" s="34">
        <v>0</v>
      </c>
      <c r="L776">
        <f>+Tabla32391110[[#This Row],[BALANCE INICIAL]]+Tabla32391110[[#This Row],[ENTRADAS]]-Tabla32391110[[#This Row],[SALIDAS]]</f>
        <v>37</v>
      </c>
      <c r="M776" s="2">
        <v>3731</v>
      </c>
      <c r="N776" s="2">
        <f>+Tabla32391110[[#This Row],[BALANCE INICIAL]]*Tabla32391110[[#This Row],[PRECIO]]</f>
        <v>138047</v>
      </c>
      <c r="O776" s="2">
        <f>+Tabla32391110[[#This Row],[ENTRADAS]]*Tabla32391110[[#This Row],[PRECIO]]</f>
        <v>0</v>
      </c>
      <c r="P776" s="2">
        <f>+Tabla32391110[[#This Row],[SALIDAS]]*Tabla32391110[[#This Row],[PRECIO]]</f>
        <v>0</v>
      </c>
      <c r="Q776" s="2">
        <f>+Tabla32391110[[#This Row],[BALANCE INICIAL2]]+Tabla32391110[[#This Row],[ENTRADAS3]]-Tabla32391110[[#This Row],[SALIDAS4]]</f>
        <v>138047</v>
      </c>
    </row>
    <row r="777" spans="1:17">
      <c r="A777" s="39" t="s">
        <v>28</v>
      </c>
      <c r="B777" s="40" t="s">
        <v>884</v>
      </c>
      <c r="C777" s="52" t="s">
        <v>74</v>
      </c>
      <c r="D777" t="s">
        <v>1505</v>
      </c>
      <c r="F777" s="55" t="s">
        <v>1345</v>
      </c>
      <c r="G777" s="55"/>
      <c r="H777" s="9" t="s">
        <v>820</v>
      </c>
      <c r="I777">
        <v>2</v>
      </c>
      <c r="J777">
        <v>0</v>
      </c>
      <c r="K777" s="34">
        <v>0</v>
      </c>
      <c r="L777">
        <f>+Tabla32391110[[#This Row],[BALANCE INICIAL]]+Tabla32391110[[#This Row],[ENTRADAS]]-Tabla32391110[[#This Row],[SALIDAS]]</f>
        <v>2</v>
      </c>
      <c r="M777" s="2">
        <v>3875.46</v>
      </c>
      <c r="N777" s="2">
        <f>+Tabla32391110[[#This Row],[BALANCE INICIAL]]*Tabla32391110[[#This Row],[PRECIO]]</f>
        <v>7750.92</v>
      </c>
      <c r="O777" s="2">
        <f>+Tabla32391110[[#This Row],[ENTRADAS]]*Tabla32391110[[#This Row],[PRECIO]]</f>
        <v>0</v>
      </c>
      <c r="P777" s="2">
        <f>+Tabla32391110[[#This Row],[SALIDAS]]*Tabla32391110[[#This Row],[PRECIO]]</f>
        <v>0</v>
      </c>
      <c r="Q777" s="2">
        <f>+Tabla32391110[[#This Row],[BALANCE INICIAL2]]+Tabla32391110[[#This Row],[ENTRADAS3]]-Tabla32391110[[#This Row],[SALIDAS4]]</f>
        <v>7750.92</v>
      </c>
    </row>
    <row r="778" spans="1:17">
      <c r="A778" s="39" t="s">
        <v>28</v>
      </c>
      <c r="B778" s="40" t="s">
        <v>884</v>
      </c>
      <c r="C778" s="52" t="s">
        <v>74</v>
      </c>
      <c r="D778" t="s">
        <v>1504</v>
      </c>
      <c r="F778" s="55" t="s">
        <v>1345</v>
      </c>
      <c r="G778" s="55"/>
      <c r="H778" s="9" t="s">
        <v>820</v>
      </c>
      <c r="I778">
        <v>1</v>
      </c>
      <c r="J778">
        <v>0</v>
      </c>
      <c r="K778" s="34">
        <v>0</v>
      </c>
      <c r="L778">
        <f>+Tabla32391110[[#This Row],[BALANCE INICIAL]]+Tabla32391110[[#This Row],[ENTRADAS]]-Tabla32391110[[#This Row],[SALIDAS]]</f>
        <v>1</v>
      </c>
      <c r="M778" s="2">
        <v>1499</v>
      </c>
      <c r="N778" s="2">
        <f>+Tabla32391110[[#This Row],[BALANCE INICIAL]]*Tabla32391110[[#This Row],[PRECIO]]</f>
        <v>1499</v>
      </c>
      <c r="O778" s="2">
        <f>+Tabla32391110[[#This Row],[ENTRADAS]]*Tabla32391110[[#This Row],[PRECIO]]</f>
        <v>0</v>
      </c>
      <c r="P778" s="2">
        <f>+Tabla32391110[[#This Row],[SALIDAS]]*Tabla32391110[[#This Row],[PRECIO]]</f>
        <v>0</v>
      </c>
      <c r="Q778" s="2">
        <f>+Tabla32391110[[#This Row],[BALANCE INICIAL2]]+Tabla32391110[[#This Row],[ENTRADAS3]]-Tabla32391110[[#This Row],[SALIDAS4]]</f>
        <v>1499</v>
      </c>
    </row>
    <row r="779" spans="1:17">
      <c r="A779" s="39" t="s">
        <v>28</v>
      </c>
      <c r="B779" s="40" t="s">
        <v>884</v>
      </c>
      <c r="C779" s="52" t="s">
        <v>74</v>
      </c>
      <c r="D779" t="s">
        <v>1506</v>
      </c>
      <c r="F779" s="55" t="s">
        <v>1345</v>
      </c>
      <c r="G779" s="55"/>
      <c r="H779" s="9" t="s">
        <v>820</v>
      </c>
      <c r="I779">
        <v>2</v>
      </c>
      <c r="J779">
        <v>0</v>
      </c>
      <c r="K779" s="34">
        <v>0</v>
      </c>
      <c r="L779">
        <f>+Tabla32391110[[#This Row],[BALANCE INICIAL]]+Tabla32391110[[#This Row],[ENTRADAS]]-Tabla32391110[[#This Row],[SALIDAS]]</f>
        <v>2</v>
      </c>
      <c r="M779" s="2">
        <v>3875.46</v>
      </c>
      <c r="N779" s="2">
        <f>+Tabla32391110[[#This Row],[BALANCE INICIAL]]*Tabla32391110[[#This Row],[PRECIO]]</f>
        <v>7750.92</v>
      </c>
      <c r="O779" s="2">
        <f>+Tabla32391110[[#This Row],[ENTRADAS]]*Tabla32391110[[#This Row],[PRECIO]]</f>
        <v>0</v>
      </c>
      <c r="P779" s="2">
        <f>+Tabla32391110[[#This Row],[SALIDAS]]*Tabla32391110[[#This Row],[PRECIO]]</f>
        <v>0</v>
      </c>
      <c r="Q779" s="2">
        <f>+Tabla32391110[[#This Row],[BALANCE INICIAL2]]+Tabla32391110[[#This Row],[ENTRADAS3]]-Tabla32391110[[#This Row],[SALIDAS4]]</f>
        <v>7750.92</v>
      </c>
    </row>
    <row r="780" spans="1:17">
      <c r="A780" s="39" t="s">
        <v>28</v>
      </c>
      <c r="B780" s="40" t="s">
        <v>884</v>
      </c>
      <c r="C780" s="52" t="s">
        <v>74</v>
      </c>
      <c r="D780" t="s">
        <v>1507</v>
      </c>
      <c r="F780" s="55" t="s">
        <v>1345</v>
      </c>
      <c r="G780" s="55"/>
      <c r="H780" s="9" t="s">
        <v>820</v>
      </c>
      <c r="I780">
        <v>1</v>
      </c>
      <c r="J780">
        <v>0</v>
      </c>
      <c r="K780" s="34">
        <v>0</v>
      </c>
      <c r="L780">
        <f>+Tabla32391110[[#This Row],[BALANCE INICIAL]]+Tabla32391110[[#This Row],[ENTRADAS]]-Tabla32391110[[#This Row],[SALIDAS]]</f>
        <v>1</v>
      </c>
      <c r="M780" s="2">
        <v>3311.77</v>
      </c>
      <c r="N780" s="2">
        <f>+Tabla32391110[[#This Row],[BALANCE INICIAL]]*Tabla32391110[[#This Row],[PRECIO]]</f>
        <v>3311.77</v>
      </c>
      <c r="O780" s="2">
        <f>+Tabla32391110[[#This Row],[ENTRADAS]]*Tabla32391110[[#This Row],[PRECIO]]</f>
        <v>0</v>
      </c>
      <c r="P780" s="2">
        <f>+Tabla32391110[[#This Row],[SALIDAS]]*Tabla32391110[[#This Row],[PRECIO]]</f>
        <v>0</v>
      </c>
      <c r="Q780" s="2">
        <f>+Tabla32391110[[#This Row],[BALANCE INICIAL2]]+Tabla32391110[[#This Row],[ENTRADAS3]]-Tabla32391110[[#This Row],[SALIDAS4]]</f>
        <v>3311.77</v>
      </c>
    </row>
    <row r="781" spans="1:17">
      <c r="A781" s="39" t="s">
        <v>28</v>
      </c>
      <c r="B781" s="40" t="s">
        <v>884</v>
      </c>
      <c r="C781" s="52" t="s">
        <v>74</v>
      </c>
      <c r="D781" t="s">
        <v>1520</v>
      </c>
      <c r="F781" s="55" t="s">
        <v>1345</v>
      </c>
      <c r="G781" s="55"/>
      <c r="H781" s="9" t="s">
        <v>820</v>
      </c>
      <c r="I781">
        <v>3</v>
      </c>
      <c r="J781">
        <v>0</v>
      </c>
      <c r="K781" s="34">
        <v>0</v>
      </c>
      <c r="L781">
        <f>+Tabla32391110[[#This Row],[BALANCE INICIAL]]+Tabla32391110[[#This Row],[ENTRADAS]]-Tabla32391110[[#This Row],[SALIDAS]]</f>
        <v>3</v>
      </c>
      <c r="M781" s="2">
        <v>23021</v>
      </c>
      <c r="N781" s="2">
        <f>+Tabla32391110[[#This Row],[BALANCE INICIAL]]*Tabla32391110[[#This Row],[PRECIO]]</f>
        <v>69063</v>
      </c>
      <c r="O781" s="2">
        <f>+Tabla32391110[[#This Row],[ENTRADAS]]*Tabla32391110[[#This Row],[PRECIO]]</f>
        <v>0</v>
      </c>
      <c r="P781" s="2">
        <f>+Tabla32391110[[#This Row],[SALIDAS]]*Tabla32391110[[#This Row],[PRECIO]]</f>
        <v>0</v>
      </c>
      <c r="Q781" s="2">
        <f>+Tabla32391110[[#This Row],[BALANCE INICIAL2]]+Tabla32391110[[#This Row],[ENTRADAS3]]-Tabla32391110[[#This Row],[SALIDAS4]]</f>
        <v>69063</v>
      </c>
    </row>
    <row r="782" spans="1:17">
      <c r="A782" s="39" t="s">
        <v>28</v>
      </c>
      <c r="B782" s="40" t="s">
        <v>884</v>
      </c>
      <c r="C782" s="52" t="s">
        <v>74</v>
      </c>
      <c r="D782" t="s">
        <v>1514</v>
      </c>
      <c r="F782" s="55" t="s">
        <v>1345</v>
      </c>
      <c r="G782" s="55"/>
      <c r="H782" s="9" t="s">
        <v>820</v>
      </c>
      <c r="I782">
        <v>2</v>
      </c>
      <c r="J782">
        <v>0</v>
      </c>
      <c r="K782" s="34">
        <v>0</v>
      </c>
      <c r="L782">
        <f>+Tabla32391110[[#This Row],[BALANCE INICIAL]]+Tabla32391110[[#This Row],[ENTRADAS]]-Tabla32391110[[#This Row],[SALIDAS]]</f>
        <v>2</v>
      </c>
      <c r="M782" s="2">
        <v>7009.16</v>
      </c>
      <c r="N782" s="2">
        <f>+Tabla32391110[[#This Row],[BALANCE INICIAL]]*Tabla32391110[[#This Row],[PRECIO]]</f>
        <v>14018.32</v>
      </c>
      <c r="O782" s="2">
        <f>+Tabla32391110[[#This Row],[ENTRADAS]]*Tabla32391110[[#This Row],[PRECIO]]</f>
        <v>0</v>
      </c>
      <c r="P782" s="2">
        <f>+Tabla32391110[[#This Row],[SALIDAS]]*Tabla32391110[[#This Row],[PRECIO]]</f>
        <v>0</v>
      </c>
      <c r="Q782" s="2">
        <f>+Tabla32391110[[#This Row],[BALANCE INICIAL2]]+Tabla32391110[[#This Row],[ENTRADAS3]]-Tabla32391110[[#This Row],[SALIDAS4]]</f>
        <v>14018.32</v>
      </c>
    </row>
    <row r="783" spans="1:17">
      <c r="A783" s="39" t="s">
        <v>28</v>
      </c>
      <c r="B783" s="40" t="s">
        <v>884</v>
      </c>
      <c r="C783" s="52" t="s">
        <v>74</v>
      </c>
      <c r="D783" t="s">
        <v>1515</v>
      </c>
      <c r="F783" s="55" t="s">
        <v>1345</v>
      </c>
      <c r="G783" s="55"/>
      <c r="H783" s="9" t="s">
        <v>820</v>
      </c>
      <c r="I783">
        <v>12</v>
      </c>
      <c r="J783">
        <v>0</v>
      </c>
      <c r="K783" s="34">
        <v>0</v>
      </c>
      <c r="L783">
        <f>+Tabla32391110[[#This Row],[BALANCE INICIAL]]+Tabla32391110[[#This Row],[ENTRADAS]]-Tabla32391110[[#This Row],[SALIDAS]]</f>
        <v>12</v>
      </c>
      <c r="M783" s="2">
        <v>7552</v>
      </c>
      <c r="N783" s="2">
        <f>+Tabla32391110[[#This Row],[BALANCE INICIAL]]*Tabla32391110[[#This Row],[PRECIO]]</f>
        <v>90624</v>
      </c>
      <c r="O783" s="2">
        <f>+Tabla32391110[[#This Row],[ENTRADAS]]*Tabla32391110[[#This Row],[PRECIO]]</f>
        <v>0</v>
      </c>
      <c r="P783" s="2">
        <f>+Tabla32391110[[#This Row],[SALIDAS]]*Tabla32391110[[#This Row],[PRECIO]]</f>
        <v>0</v>
      </c>
      <c r="Q783" s="2">
        <f>+Tabla32391110[[#This Row],[BALANCE INICIAL2]]+Tabla32391110[[#This Row],[ENTRADAS3]]-Tabla32391110[[#This Row],[SALIDAS4]]</f>
        <v>90624</v>
      </c>
    </row>
    <row r="784" spans="1:17">
      <c r="A784" s="39" t="s">
        <v>28</v>
      </c>
      <c r="B784" s="40" t="s">
        <v>884</v>
      </c>
      <c r="C784" s="52" t="s">
        <v>74</v>
      </c>
      <c r="D784" t="s">
        <v>1516</v>
      </c>
      <c r="F784" s="55" t="s">
        <v>1345</v>
      </c>
      <c r="G784" s="55"/>
      <c r="H784" s="9" t="s">
        <v>820</v>
      </c>
      <c r="I784">
        <v>7</v>
      </c>
      <c r="J784">
        <v>0</v>
      </c>
      <c r="K784" s="34">
        <v>0</v>
      </c>
      <c r="L784">
        <f>+Tabla32391110[[#This Row],[BALANCE INICIAL]]+Tabla32391110[[#This Row],[ENTRADAS]]-Tabla32391110[[#This Row],[SALIDAS]]</f>
        <v>7</v>
      </c>
      <c r="M784" s="2">
        <v>7552</v>
      </c>
      <c r="N784" s="2">
        <f>+Tabla32391110[[#This Row],[BALANCE INICIAL]]*Tabla32391110[[#This Row],[PRECIO]]</f>
        <v>52864</v>
      </c>
      <c r="O784" s="2">
        <f>+Tabla32391110[[#This Row],[ENTRADAS]]*Tabla32391110[[#This Row],[PRECIO]]</f>
        <v>0</v>
      </c>
      <c r="P784" s="2">
        <f>+Tabla32391110[[#This Row],[SALIDAS]]*Tabla32391110[[#This Row],[PRECIO]]</f>
        <v>0</v>
      </c>
      <c r="Q784" s="2">
        <f>+Tabla32391110[[#This Row],[BALANCE INICIAL2]]+Tabla32391110[[#This Row],[ENTRADAS3]]-Tabla32391110[[#This Row],[SALIDAS4]]</f>
        <v>52864</v>
      </c>
    </row>
    <row r="785" spans="1:17">
      <c r="A785" s="39" t="s">
        <v>28</v>
      </c>
      <c r="B785" s="40" t="s">
        <v>884</v>
      </c>
      <c r="C785" s="52" t="s">
        <v>74</v>
      </c>
      <c r="D785" t="s">
        <v>1517</v>
      </c>
      <c r="F785" s="55" t="s">
        <v>1345</v>
      </c>
      <c r="G785" s="55"/>
      <c r="H785" s="9" t="s">
        <v>820</v>
      </c>
      <c r="I785">
        <v>6</v>
      </c>
      <c r="J785">
        <v>0</v>
      </c>
      <c r="K785" s="34">
        <v>0</v>
      </c>
      <c r="L785">
        <f>+Tabla32391110[[#This Row],[BALANCE INICIAL]]+Tabla32391110[[#This Row],[ENTRADAS]]-Tabla32391110[[#This Row],[SALIDAS]]</f>
        <v>6</v>
      </c>
      <c r="M785" s="2">
        <v>7552</v>
      </c>
      <c r="N785" s="2">
        <f>+Tabla32391110[[#This Row],[BALANCE INICIAL]]*Tabla32391110[[#This Row],[PRECIO]]</f>
        <v>45312</v>
      </c>
      <c r="O785" s="2">
        <f>+Tabla32391110[[#This Row],[ENTRADAS]]*Tabla32391110[[#This Row],[PRECIO]]</f>
        <v>0</v>
      </c>
      <c r="P785" s="2">
        <f>+Tabla32391110[[#This Row],[SALIDAS]]*Tabla32391110[[#This Row],[PRECIO]]</f>
        <v>0</v>
      </c>
      <c r="Q785" s="2">
        <f>+Tabla32391110[[#This Row],[BALANCE INICIAL2]]+Tabla32391110[[#This Row],[ENTRADAS3]]-Tabla32391110[[#This Row],[SALIDAS4]]</f>
        <v>45312</v>
      </c>
    </row>
    <row r="786" spans="1:17">
      <c r="A786" s="39" t="s">
        <v>28</v>
      </c>
      <c r="B786" s="40" t="s">
        <v>884</v>
      </c>
      <c r="C786" s="52" t="s">
        <v>74</v>
      </c>
      <c r="D786" t="s">
        <v>1518</v>
      </c>
      <c r="F786" s="55" t="s">
        <v>1345</v>
      </c>
      <c r="G786" s="55"/>
      <c r="H786" s="9" t="s">
        <v>820</v>
      </c>
      <c r="I786">
        <v>6</v>
      </c>
      <c r="J786">
        <v>0</v>
      </c>
      <c r="K786" s="34">
        <v>0</v>
      </c>
      <c r="L786">
        <f>+Tabla32391110[[#This Row],[BALANCE INICIAL]]+Tabla32391110[[#This Row],[ENTRADAS]]-Tabla32391110[[#This Row],[SALIDAS]]</f>
        <v>6</v>
      </c>
      <c r="M786" s="2">
        <v>7662</v>
      </c>
      <c r="N786" s="2">
        <f>+Tabla32391110[[#This Row],[BALANCE INICIAL]]*Tabla32391110[[#This Row],[PRECIO]]</f>
        <v>45972</v>
      </c>
      <c r="O786" s="2">
        <f>+Tabla32391110[[#This Row],[ENTRADAS]]*Tabla32391110[[#This Row],[PRECIO]]</f>
        <v>0</v>
      </c>
      <c r="P786" s="2">
        <f>+Tabla32391110[[#This Row],[SALIDAS]]*Tabla32391110[[#This Row],[PRECIO]]</f>
        <v>0</v>
      </c>
      <c r="Q786" s="2">
        <f>+Tabla32391110[[#This Row],[BALANCE INICIAL2]]+Tabla32391110[[#This Row],[ENTRADAS3]]-Tabla32391110[[#This Row],[SALIDAS4]]</f>
        <v>45972</v>
      </c>
    </row>
    <row r="787" spans="1:17">
      <c r="A787" s="39" t="s">
        <v>28</v>
      </c>
      <c r="B787" s="40" t="s">
        <v>884</v>
      </c>
      <c r="C787" s="52" t="s">
        <v>74</v>
      </c>
      <c r="D787" t="s">
        <v>1524</v>
      </c>
      <c r="F787" s="55" t="s">
        <v>1345</v>
      </c>
      <c r="G787" s="55"/>
      <c r="H787" s="9" t="s">
        <v>858</v>
      </c>
      <c r="I787">
        <v>7</v>
      </c>
      <c r="J787">
        <v>0</v>
      </c>
      <c r="K787" s="34">
        <v>0</v>
      </c>
      <c r="L787">
        <f>+Tabla32391110[[#This Row],[BALANCE INICIAL]]+Tabla32391110[[#This Row],[ENTRADAS]]-Tabla32391110[[#This Row],[SALIDAS]]</f>
        <v>7</v>
      </c>
      <c r="M787" s="2">
        <v>6250.43</v>
      </c>
      <c r="N787" s="2">
        <f>+Tabla32391110[[#This Row],[BALANCE INICIAL]]*Tabla32391110[[#This Row],[PRECIO]]</f>
        <v>43753.01</v>
      </c>
      <c r="O787" s="2">
        <f>+Tabla32391110[[#This Row],[ENTRADAS]]*Tabla32391110[[#This Row],[PRECIO]]</f>
        <v>0</v>
      </c>
      <c r="P787" s="2">
        <f>+Tabla32391110[[#This Row],[SALIDAS]]*Tabla32391110[[#This Row],[PRECIO]]</f>
        <v>0</v>
      </c>
      <c r="Q787" s="2">
        <f>+Tabla32391110[[#This Row],[BALANCE INICIAL2]]+Tabla32391110[[#This Row],[ENTRADAS3]]-Tabla32391110[[#This Row],[SALIDAS4]]</f>
        <v>43753.01</v>
      </c>
    </row>
    <row r="788" spans="1:17">
      <c r="A788" s="39" t="s">
        <v>28</v>
      </c>
      <c r="B788" s="40" t="s">
        <v>884</v>
      </c>
      <c r="C788" s="52" t="s">
        <v>74</v>
      </c>
      <c r="D788" t="s">
        <v>1522</v>
      </c>
      <c r="F788" s="55" t="s">
        <v>1345</v>
      </c>
      <c r="G788" s="55"/>
      <c r="H788" s="9" t="s">
        <v>858</v>
      </c>
      <c r="I788">
        <v>7</v>
      </c>
      <c r="J788">
        <v>0</v>
      </c>
      <c r="K788" s="34">
        <v>0</v>
      </c>
      <c r="L788">
        <f>+Tabla32391110[[#This Row],[BALANCE INICIAL]]+Tabla32391110[[#This Row],[ENTRADAS]]-Tabla32391110[[#This Row],[SALIDAS]]</f>
        <v>7</v>
      </c>
      <c r="M788" s="2">
        <v>6250.43</v>
      </c>
      <c r="N788" s="2">
        <f>+Tabla32391110[[#This Row],[BALANCE INICIAL]]*Tabla32391110[[#This Row],[PRECIO]]</f>
        <v>43753.01</v>
      </c>
      <c r="O788" s="2">
        <f>+Tabla32391110[[#This Row],[ENTRADAS]]*Tabla32391110[[#This Row],[PRECIO]]</f>
        <v>0</v>
      </c>
      <c r="P788" s="2">
        <f>+Tabla32391110[[#This Row],[SALIDAS]]*Tabla32391110[[#This Row],[PRECIO]]</f>
        <v>0</v>
      </c>
      <c r="Q788" s="2">
        <f>+Tabla32391110[[#This Row],[BALANCE INICIAL2]]+Tabla32391110[[#This Row],[ENTRADAS3]]-Tabla32391110[[#This Row],[SALIDAS4]]</f>
        <v>43753.01</v>
      </c>
    </row>
    <row r="789" spans="1:17">
      <c r="A789" s="39" t="s">
        <v>28</v>
      </c>
      <c r="B789" s="40" t="s">
        <v>884</v>
      </c>
      <c r="C789" s="52" t="s">
        <v>74</v>
      </c>
      <c r="D789" t="s">
        <v>1521</v>
      </c>
      <c r="F789" s="55" t="s">
        <v>1345</v>
      </c>
      <c r="G789" s="55"/>
      <c r="H789" s="9" t="s">
        <v>858</v>
      </c>
      <c r="I789">
        <v>7</v>
      </c>
      <c r="J789">
        <v>0</v>
      </c>
      <c r="K789" s="34">
        <v>0</v>
      </c>
      <c r="L789">
        <f>+Tabla32391110[[#This Row],[BALANCE INICIAL]]+Tabla32391110[[#This Row],[ENTRADAS]]-Tabla32391110[[#This Row],[SALIDAS]]</f>
        <v>7</v>
      </c>
      <c r="M789" s="2">
        <v>6250.43</v>
      </c>
      <c r="N789" s="2">
        <f>+Tabla32391110[[#This Row],[BALANCE INICIAL]]*Tabla32391110[[#This Row],[PRECIO]]</f>
        <v>43753.01</v>
      </c>
      <c r="O789" s="2">
        <f>+Tabla32391110[[#This Row],[ENTRADAS]]*Tabla32391110[[#This Row],[PRECIO]]</f>
        <v>0</v>
      </c>
      <c r="P789" s="2">
        <f>+Tabla32391110[[#This Row],[SALIDAS]]*Tabla32391110[[#This Row],[PRECIO]]</f>
        <v>0</v>
      </c>
      <c r="Q789" s="2">
        <f>+Tabla32391110[[#This Row],[BALANCE INICIAL2]]+Tabla32391110[[#This Row],[ENTRADAS3]]-Tabla32391110[[#This Row],[SALIDAS4]]</f>
        <v>43753.01</v>
      </c>
    </row>
    <row r="790" spans="1:17">
      <c r="A790" s="39" t="s">
        <v>28</v>
      </c>
      <c r="B790" s="40" t="s">
        <v>884</v>
      </c>
      <c r="C790" s="52" t="s">
        <v>74</v>
      </c>
      <c r="D790" t="s">
        <v>1523</v>
      </c>
      <c r="F790" s="55" t="s">
        <v>1345</v>
      </c>
      <c r="G790" s="55"/>
      <c r="H790" s="9" t="s">
        <v>858</v>
      </c>
      <c r="I790">
        <v>7</v>
      </c>
      <c r="J790">
        <v>0</v>
      </c>
      <c r="K790" s="34">
        <v>0</v>
      </c>
      <c r="L790">
        <f>+Tabla32391110[[#This Row],[BALANCE INICIAL]]+Tabla32391110[[#This Row],[ENTRADAS]]-Tabla32391110[[#This Row],[SALIDAS]]</f>
        <v>7</v>
      </c>
      <c r="M790" s="2">
        <v>4829.71</v>
      </c>
      <c r="N790" s="2">
        <f>+Tabla32391110[[#This Row],[BALANCE INICIAL]]*Tabla32391110[[#This Row],[PRECIO]]</f>
        <v>33807.97</v>
      </c>
      <c r="O790" s="2">
        <f>+Tabla32391110[[#This Row],[ENTRADAS]]*Tabla32391110[[#This Row],[PRECIO]]</f>
        <v>0</v>
      </c>
      <c r="P790" s="2">
        <f>+Tabla32391110[[#This Row],[SALIDAS]]*Tabla32391110[[#This Row],[PRECIO]]</f>
        <v>0</v>
      </c>
      <c r="Q790" s="2">
        <f>+Tabla32391110[[#This Row],[BALANCE INICIAL2]]+Tabla32391110[[#This Row],[ENTRADAS3]]-Tabla32391110[[#This Row],[SALIDAS4]]</f>
        <v>33807.97</v>
      </c>
    </row>
    <row r="791" spans="1:17">
      <c r="A791" s="39" t="s">
        <v>28</v>
      </c>
      <c r="B791" s="40" t="s">
        <v>884</v>
      </c>
      <c r="C791" s="52" t="s">
        <v>74</v>
      </c>
      <c r="D791" t="s">
        <v>1099</v>
      </c>
      <c r="F791" s="55" t="s">
        <v>1345</v>
      </c>
      <c r="G791" s="55"/>
      <c r="H791" s="9" t="s">
        <v>820</v>
      </c>
      <c r="I791">
        <v>0</v>
      </c>
      <c r="J791">
        <v>0</v>
      </c>
      <c r="K791" s="34">
        <v>0</v>
      </c>
      <c r="L791">
        <f>+Tabla32391110[[#This Row],[BALANCE INICIAL]]+Tabla32391110[[#This Row],[ENTRADAS]]-Tabla32391110[[#This Row],[SALIDAS]]</f>
        <v>0</v>
      </c>
      <c r="M791" s="2">
        <v>9043</v>
      </c>
      <c r="N791" s="2">
        <f>+Tabla32391110[[#This Row],[BALANCE INICIAL]]*Tabla32391110[[#This Row],[PRECIO]]</f>
        <v>0</v>
      </c>
      <c r="O791" s="2">
        <f>+Tabla32391110[[#This Row],[ENTRADAS]]*Tabla32391110[[#This Row],[PRECIO]]</f>
        <v>0</v>
      </c>
      <c r="P791" s="2">
        <f>+Tabla32391110[[#This Row],[SALIDAS]]*Tabla32391110[[#This Row],[PRECIO]]</f>
        <v>0</v>
      </c>
      <c r="Q791" s="2">
        <f>+Tabla32391110[[#This Row],[BALANCE INICIAL2]]+Tabla32391110[[#This Row],[ENTRADAS3]]-Tabla32391110[[#This Row],[SALIDAS4]]</f>
        <v>0</v>
      </c>
    </row>
    <row r="792" spans="1:17">
      <c r="A792" s="39" t="s">
        <v>28</v>
      </c>
      <c r="B792" s="40" t="s">
        <v>884</v>
      </c>
      <c r="C792" s="52" t="s">
        <v>74</v>
      </c>
      <c r="D792" t="s">
        <v>1535</v>
      </c>
      <c r="F792" s="55" t="s">
        <v>1345</v>
      </c>
      <c r="G792" s="55"/>
      <c r="H792" s="9" t="s">
        <v>820</v>
      </c>
      <c r="I792">
        <v>8</v>
      </c>
      <c r="J792">
        <v>0</v>
      </c>
      <c r="K792" s="34">
        <v>0</v>
      </c>
      <c r="L792">
        <f>+Tabla32391110[[#This Row],[BALANCE INICIAL]]+Tabla32391110[[#This Row],[ENTRADAS]]-Tabla32391110[[#This Row],[SALIDAS]]</f>
        <v>8</v>
      </c>
      <c r="M792" s="2">
        <v>5984.4</v>
      </c>
      <c r="N792" s="2">
        <f>+Tabla32391110[[#This Row],[BALANCE INICIAL]]*Tabla32391110[[#This Row],[PRECIO]]</f>
        <v>47875.199999999997</v>
      </c>
      <c r="O792" s="2">
        <f>+Tabla32391110[[#This Row],[ENTRADAS]]*Tabla32391110[[#This Row],[PRECIO]]</f>
        <v>0</v>
      </c>
      <c r="P792" s="2">
        <f>+Tabla32391110[[#This Row],[SALIDAS]]*Tabla32391110[[#This Row],[PRECIO]]</f>
        <v>0</v>
      </c>
      <c r="Q792" s="2">
        <f>+Tabla32391110[[#This Row],[BALANCE INICIAL2]]+Tabla32391110[[#This Row],[ENTRADAS3]]-Tabla32391110[[#This Row],[SALIDAS4]]</f>
        <v>47875.199999999997</v>
      </c>
    </row>
    <row r="793" spans="1:17">
      <c r="A793" s="39" t="s">
        <v>28</v>
      </c>
      <c r="B793" s="40" t="s">
        <v>884</v>
      </c>
      <c r="C793" s="52" t="s">
        <v>74</v>
      </c>
      <c r="D793" t="s">
        <v>1536</v>
      </c>
      <c r="F793" s="55" t="s">
        <v>1345</v>
      </c>
      <c r="G793" s="55"/>
      <c r="H793" s="9" t="s">
        <v>820</v>
      </c>
      <c r="I793">
        <v>14</v>
      </c>
      <c r="J793">
        <v>0</v>
      </c>
      <c r="K793" s="34">
        <v>0</v>
      </c>
      <c r="L793">
        <f>+Tabla32391110[[#This Row],[BALANCE INICIAL]]+Tabla32391110[[#This Row],[ENTRADAS]]-Tabla32391110[[#This Row],[SALIDAS]]</f>
        <v>14</v>
      </c>
      <c r="M793" s="2">
        <v>7355</v>
      </c>
      <c r="N793" s="2">
        <f>+Tabla32391110[[#This Row],[BALANCE INICIAL]]*Tabla32391110[[#This Row],[PRECIO]]</f>
        <v>102970</v>
      </c>
      <c r="O793" s="2">
        <f>+Tabla32391110[[#This Row],[ENTRADAS]]*Tabla32391110[[#This Row],[PRECIO]]</f>
        <v>0</v>
      </c>
      <c r="P793" s="2">
        <f>+Tabla32391110[[#This Row],[SALIDAS]]*Tabla32391110[[#This Row],[PRECIO]]</f>
        <v>0</v>
      </c>
      <c r="Q793" s="2">
        <f>+Tabla32391110[[#This Row],[BALANCE INICIAL2]]+Tabla32391110[[#This Row],[ENTRADAS3]]-Tabla32391110[[#This Row],[SALIDAS4]]</f>
        <v>102970</v>
      </c>
    </row>
    <row r="794" spans="1:17">
      <c r="A794" s="39" t="s">
        <v>28</v>
      </c>
      <c r="B794" s="40" t="s">
        <v>884</v>
      </c>
      <c r="C794" s="52" t="s">
        <v>74</v>
      </c>
      <c r="D794" t="s">
        <v>1537</v>
      </c>
      <c r="F794" s="55" t="s">
        <v>1345</v>
      </c>
      <c r="G794" s="55"/>
      <c r="H794" s="9" t="s">
        <v>820</v>
      </c>
      <c r="I794">
        <v>3</v>
      </c>
      <c r="J794">
        <v>0</v>
      </c>
      <c r="K794" s="34">
        <v>1</v>
      </c>
      <c r="L794">
        <f>+Tabla32391110[[#This Row],[BALANCE INICIAL]]+Tabla32391110[[#This Row],[ENTRADAS]]-Tabla32391110[[#This Row],[SALIDAS]]</f>
        <v>2</v>
      </c>
      <c r="M794" s="2">
        <v>6093</v>
      </c>
      <c r="N794" s="2">
        <f>+Tabla32391110[[#This Row],[BALANCE INICIAL]]*Tabla32391110[[#This Row],[PRECIO]]</f>
        <v>18279</v>
      </c>
      <c r="O794" s="2">
        <f>+Tabla32391110[[#This Row],[ENTRADAS]]*Tabla32391110[[#This Row],[PRECIO]]</f>
        <v>0</v>
      </c>
      <c r="P794" s="2">
        <f>+Tabla32391110[[#This Row],[SALIDAS]]*Tabla32391110[[#This Row],[PRECIO]]</f>
        <v>6093</v>
      </c>
      <c r="Q794" s="2">
        <f>+Tabla32391110[[#This Row],[BALANCE INICIAL2]]+Tabla32391110[[#This Row],[ENTRADAS3]]-Tabla32391110[[#This Row],[SALIDAS4]]</f>
        <v>12186</v>
      </c>
    </row>
    <row r="795" spans="1:17">
      <c r="A795" s="39" t="s">
        <v>28</v>
      </c>
      <c r="B795" s="40" t="s">
        <v>884</v>
      </c>
      <c r="C795" s="52" t="s">
        <v>74</v>
      </c>
      <c r="D795" t="s">
        <v>1503</v>
      </c>
      <c r="F795" s="55" t="s">
        <v>1345</v>
      </c>
      <c r="G795" s="55"/>
      <c r="H795" s="9" t="s">
        <v>820</v>
      </c>
      <c r="I795">
        <v>0</v>
      </c>
      <c r="J795">
        <v>0</v>
      </c>
      <c r="K795" s="34">
        <v>0</v>
      </c>
      <c r="L795">
        <f>+Tabla32391110[[#This Row],[BALANCE INICIAL]]+Tabla32391110[[#This Row],[ENTRADAS]]-Tabla32391110[[#This Row],[SALIDAS]]</f>
        <v>0</v>
      </c>
      <c r="M795" s="2">
        <v>3898.31</v>
      </c>
      <c r="N795" s="2">
        <f>+Tabla32391110[[#This Row],[BALANCE INICIAL]]*Tabla32391110[[#This Row],[PRECIO]]</f>
        <v>0</v>
      </c>
      <c r="O795" s="2">
        <f>+Tabla32391110[[#This Row],[ENTRADAS]]*Tabla32391110[[#This Row],[PRECIO]]</f>
        <v>0</v>
      </c>
      <c r="P795" s="2">
        <f>+Tabla32391110[[#This Row],[SALIDAS]]*Tabla32391110[[#This Row],[PRECIO]]</f>
        <v>0</v>
      </c>
      <c r="Q795" s="2">
        <f>+Tabla32391110[[#This Row],[BALANCE INICIAL2]]+Tabla32391110[[#This Row],[ENTRADAS3]]-Tabla32391110[[#This Row],[SALIDAS4]]</f>
        <v>0</v>
      </c>
    </row>
    <row r="796" spans="1:17">
      <c r="A796" s="39" t="s">
        <v>28</v>
      </c>
      <c r="B796" s="40" t="s">
        <v>884</v>
      </c>
      <c r="C796" s="52" t="s">
        <v>74</v>
      </c>
      <c r="D796" t="s">
        <v>1341</v>
      </c>
      <c r="F796" s="55" t="s">
        <v>1345</v>
      </c>
      <c r="G796" s="55"/>
      <c r="H796" s="9" t="s">
        <v>858</v>
      </c>
      <c r="I796">
        <v>0</v>
      </c>
      <c r="J796">
        <v>0</v>
      </c>
      <c r="K796" s="34">
        <v>0</v>
      </c>
      <c r="L796">
        <f>+Tabla32391110[[#This Row],[BALANCE INICIAL]]+Tabla32391110[[#This Row],[ENTRADAS]]-Tabla32391110[[#This Row],[SALIDAS]]</f>
        <v>0</v>
      </c>
      <c r="M796" s="2">
        <v>3500</v>
      </c>
      <c r="N796" s="2">
        <f>+Tabla32391110[[#This Row],[BALANCE INICIAL]]*Tabla32391110[[#This Row],[PRECIO]]</f>
        <v>0</v>
      </c>
      <c r="O796" s="2">
        <f>+Tabla32391110[[#This Row],[ENTRADAS]]*Tabla32391110[[#This Row],[PRECIO]]</f>
        <v>0</v>
      </c>
      <c r="P796" s="2">
        <f>+Tabla32391110[[#This Row],[SALIDAS]]*Tabla32391110[[#This Row],[PRECIO]]</f>
        <v>0</v>
      </c>
      <c r="Q796" s="2">
        <f>+Tabla32391110[[#This Row],[BALANCE INICIAL2]]+Tabla32391110[[#This Row],[ENTRADAS3]]-Tabla32391110[[#This Row],[SALIDAS4]]</f>
        <v>0</v>
      </c>
    </row>
    <row r="797" spans="1:17">
      <c r="A797" s="39" t="s">
        <v>28</v>
      </c>
      <c r="B797" s="40" t="s">
        <v>884</v>
      </c>
      <c r="C797" s="52" t="s">
        <v>74</v>
      </c>
      <c r="D797" t="s">
        <v>1342</v>
      </c>
      <c r="F797" s="55" t="s">
        <v>1345</v>
      </c>
      <c r="G797" s="55"/>
      <c r="H797" s="9" t="s">
        <v>858</v>
      </c>
      <c r="I797">
        <v>0</v>
      </c>
      <c r="J797">
        <v>0</v>
      </c>
      <c r="K797" s="34">
        <v>0</v>
      </c>
      <c r="L797">
        <f>+Tabla32391110[[#This Row],[BALANCE INICIAL]]+Tabla32391110[[#This Row],[ENTRADAS]]-Tabla32391110[[#This Row],[SALIDAS]]</f>
        <v>0</v>
      </c>
      <c r="M797" s="2">
        <v>3500</v>
      </c>
      <c r="N797" s="2">
        <f>+Tabla32391110[[#This Row],[BALANCE INICIAL]]*Tabla32391110[[#This Row],[PRECIO]]</f>
        <v>0</v>
      </c>
      <c r="O797" s="2">
        <f>+Tabla32391110[[#This Row],[ENTRADAS]]*Tabla32391110[[#This Row],[PRECIO]]</f>
        <v>0</v>
      </c>
      <c r="P797" s="2">
        <f>+Tabla32391110[[#This Row],[SALIDAS]]*Tabla32391110[[#This Row],[PRECIO]]</f>
        <v>0</v>
      </c>
      <c r="Q797" s="2">
        <f>+Tabla32391110[[#This Row],[BALANCE INICIAL2]]+Tabla32391110[[#This Row],[ENTRADAS3]]-Tabla32391110[[#This Row],[SALIDAS4]]</f>
        <v>0</v>
      </c>
    </row>
    <row r="798" spans="1:17">
      <c r="A798" s="39" t="s">
        <v>28</v>
      </c>
      <c r="B798" s="40" t="s">
        <v>884</v>
      </c>
      <c r="C798" s="52" t="s">
        <v>74</v>
      </c>
      <c r="D798" t="s">
        <v>1343</v>
      </c>
      <c r="F798" s="55" t="s">
        <v>1345</v>
      </c>
      <c r="G798" s="55"/>
      <c r="H798" s="9" t="s">
        <v>858</v>
      </c>
      <c r="I798">
        <v>0</v>
      </c>
      <c r="J798">
        <v>0</v>
      </c>
      <c r="K798" s="34">
        <v>0</v>
      </c>
      <c r="L798">
        <f>+Tabla32391110[[#This Row],[BALANCE INICIAL]]+Tabla32391110[[#This Row],[ENTRADAS]]-Tabla32391110[[#This Row],[SALIDAS]]</f>
        <v>0</v>
      </c>
      <c r="M798" s="2">
        <v>3500</v>
      </c>
      <c r="N798" s="2">
        <f>+Tabla32391110[[#This Row],[BALANCE INICIAL]]*Tabla32391110[[#This Row],[PRECIO]]</f>
        <v>0</v>
      </c>
      <c r="O798" s="2">
        <f>+Tabla32391110[[#This Row],[ENTRADAS]]*Tabla32391110[[#This Row],[PRECIO]]</f>
        <v>0</v>
      </c>
      <c r="P798" s="2">
        <f>+Tabla32391110[[#This Row],[SALIDAS]]*Tabla32391110[[#This Row],[PRECIO]]</f>
        <v>0</v>
      </c>
      <c r="Q798" s="2">
        <f>+Tabla32391110[[#This Row],[BALANCE INICIAL2]]+Tabla32391110[[#This Row],[ENTRADAS3]]-Tabla32391110[[#This Row],[SALIDAS4]]</f>
        <v>0</v>
      </c>
    </row>
    <row r="799" spans="1:17">
      <c r="A799" s="39" t="s">
        <v>28</v>
      </c>
      <c r="B799" s="40" t="s">
        <v>884</v>
      </c>
      <c r="C799" s="52" t="s">
        <v>74</v>
      </c>
      <c r="D799" t="s">
        <v>1344</v>
      </c>
      <c r="F799" s="55" t="s">
        <v>1345</v>
      </c>
      <c r="G799" s="55"/>
      <c r="H799" s="9" t="s">
        <v>858</v>
      </c>
      <c r="I799">
        <v>0</v>
      </c>
      <c r="J799">
        <v>0</v>
      </c>
      <c r="K799" s="34">
        <v>0</v>
      </c>
      <c r="L799">
        <f>+Tabla32391110[[#This Row],[BALANCE INICIAL]]+Tabla32391110[[#This Row],[ENTRADAS]]-Tabla32391110[[#This Row],[SALIDAS]]</f>
        <v>0</v>
      </c>
      <c r="M799" s="2">
        <v>3500</v>
      </c>
      <c r="N799" s="2">
        <f>+Tabla32391110[[#This Row],[BALANCE INICIAL]]*Tabla32391110[[#This Row],[PRECIO]]</f>
        <v>0</v>
      </c>
      <c r="O799" s="2">
        <f>+Tabla32391110[[#This Row],[ENTRADAS]]*Tabla32391110[[#This Row],[PRECIO]]</f>
        <v>0</v>
      </c>
      <c r="P799" s="2">
        <f>+Tabla32391110[[#This Row],[SALIDAS]]*Tabla32391110[[#This Row],[PRECIO]]</f>
        <v>0</v>
      </c>
      <c r="Q799" s="2">
        <f>+Tabla32391110[[#This Row],[BALANCE INICIAL2]]+Tabla32391110[[#This Row],[ENTRADAS3]]-Tabla32391110[[#This Row],[SALIDAS4]]</f>
        <v>0</v>
      </c>
    </row>
    <row r="800" spans="1:17">
      <c r="A800" s="39" t="s">
        <v>28</v>
      </c>
      <c r="B800" s="40" t="s">
        <v>884</v>
      </c>
      <c r="C800" s="52" t="s">
        <v>74</v>
      </c>
      <c r="D800" t="s">
        <v>1123</v>
      </c>
      <c r="F800" s="55" t="s">
        <v>1345</v>
      </c>
      <c r="G800" s="55"/>
      <c r="H800" s="9" t="s">
        <v>820</v>
      </c>
      <c r="I800">
        <v>1</v>
      </c>
      <c r="J800">
        <v>0</v>
      </c>
      <c r="K800" s="34">
        <v>0</v>
      </c>
      <c r="L800">
        <f>+Tabla32391110[[#This Row],[BALANCE INICIAL]]+Tabla32391110[[#This Row],[ENTRADAS]]-Tabla32391110[[#This Row],[SALIDAS]]</f>
        <v>1</v>
      </c>
      <c r="M800" s="2">
        <v>1295</v>
      </c>
      <c r="N800" s="2">
        <f>+Tabla32391110[[#This Row],[BALANCE INICIAL]]*Tabla32391110[[#This Row],[PRECIO]]</f>
        <v>1295</v>
      </c>
      <c r="O800" s="2">
        <f>+Tabla32391110[[#This Row],[ENTRADAS]]*Tabla32391110[[#This Row],[PRECIO]]</f>
        <v>0</v>
      </c>
      <c r="P800" s="2">
        <f>+Tabla32391110[[#This Row],[SALIDAS]]*Tabla32391110[[#This Row],[PRECIO]]</f>
        <v>0</v>
      </c>
      <c r="Q800" s="2">
        <f>+Tabla32391110[[#This Row],[BALANCE INICIAL2]]+Tabla32391110[[#This Row],[ENTRADAS3]]-Tabla32391110[[#This Row],[SALIDAS4]]</f>
        <v>1295</v>
      </c>
    </row>
    <row r="801" spans="1:17">
      <c r="A801" s="39" t="s">
        <v>28</v>
      </c>
      <c r="B801" s="40" t="s">
        <v>884</v>
      </c>
      <c r="C801" s="52" t="s">
        <v>74</v>
      </c>
      <c r="D801" t="s">
        <v>343</v>
      </c>
      <c r="F801" s="55" t="s">
        <v>1345</v>
      </c>
      <c r="G801" s="55"/>
      <c r="H801" s="9" t="s">
        <v>820</v>
      </c>
      <c r="I801">
        <v>7</v>
      </c>
      <c r="J801">
        <v>0</v>
      </c>
      <c r="K801" s="34">
        <v>0</v>
      </c>
      <c r="L801">
        <f>+Tabla32391110[[#This Row],[BALANCE INICIAL]]+Tabla32391110[[#This Row],[ENTRADAS]]-Tabla32391110[[#This Row],[SALIDAS]]</f>
        <v>7</v>
      </c>
      <c r="M801" s="2">
        <v>1890</v>
      </c>
      <c r="N801" s="2">
        <f>+Tabla32391110[[#This Row],[BALANCE INICIAL]]*Tabla32391110[[#This Row],[PRECIO]]</f>
        <v>13230</v>
      </c>
      <c r="O801" s="2">
        <f>+Tabla32391110[[#This Row],[ENTRADAS]]*Tabla32391110[[#This Row],[PRECIO]]</f>
        <v>0</v>
      </c>
      <c r="P801" s="2">
        <f>+Tabla32391110[[#This Row],[SALIDAS]]*Tabla32391110[[#This Row],[PRECIO]]</f>
        <v>0</v>
      </c>
      <c r="Q801" s="2">
        <f>+Tabla32391110[[#This Row],[BALANCE INICIAL2]]+Tabla32391110[[#This Row],[ENTRADAS3]]-Tabla32391110[[#This Row],[SALIDAS4]]</f>
        <v>13230</v>
      </c>
    </row>
    <row r="802" spans="1:17">
      <c r="A802" s="39" t="s">
        <v>28</v>
      </c>
      <c r="B802" s="40" t="s">
        <v>884</v>
      </c>
      <c r="C802" s="52" t="s">
        <v>74</v>
      </c>
      <c r="D802" t="s">
        <v>345</v>
      </c>
      <c r="F802" s="55" t="s">
        <v>1345</v>
      </c>
      <c r="G802" s="55"/>
      <c r="H802" s="9" t="s">
        <v>842</v>
      </c>
      <c r="I802">
        <v>2</v>
      </c>
      <c r="J802">
        <v>0</v>
      </c>
      <c r="K802" s="34">
        <v>0</v>
      </c>
      <c r="L802">
        <f>+Tabla32391110[[#This Row],[BALANCE INICIAL]]+Tabla32391110[[#This Row],[ENTRADAS]]-Tabla32391110[[#This Row],[SALIDAS]]</f>
        <v>2</v>
      </c>
      <c r="M802" s="2">
        <v>1900</v>
      </c>
      <c r="N802" s="2">
        <f>+Tabla32391110[[#This Row],[BALANCE INICIAL]]*Tabla32391110[[#This Row],[PRECIO]]</f>
        <v>3800</v>
      </c>
      <c r="O802" s="2">
        <f>+Tabla32391110[[#This Row],[ENTRADAS]]*Tabla32391110[[#This Row],[PRECIO]]</f>
        <v>0</v>
      </c>
      <c r="P802" s="2">
        <f>+Tabla32391110[[#This Row],[SALIDAS]]*Tabla32391110[[#This Row],[PRECIO]]</f>
        <v>0</v>
      </c>
      <c r="Q802" s="2">
        <f>+Tabla32391110[[#This Row],[BALANCE INICIAL2]]+Tabla32391110[[#This Row],[ENTRADAS3]]-Tabla32391110[[#This Row],[SALIDAS4]]</f>
        <v>3800</v>
      </c>
    </row>
    <row r="803" spans="1:17">
      <c r="A803" s="39" t="s">
        <v>28</v>
      </c>
      <c r="B803" s="40" t="s">
        <v>884</v>
      </c>
      <c r="C803" s="52" t="s">
        <v>74</v>
      </c>
      <c r="D803" t="s">
        <v>346</v>
      </c>
      <c r="F803" s="55" t="s">
        <v>1345</v>
      </c>
      <c r="G803" s="55"/>
      <c r="H803" s="9" t="s">
        <v>820</v>
      </c>
      <c r="I803">
        <v>10</v>
      </c>
      <c r="J803">
        <v>0</v>
      </c>
      <c r="K803" s="34">
        <v>0</v>
      </c>
      <c r="L803">
        <f>+Tabla32391110[[#This Row],[BALANCE INICIAL]]+Tabla32391110[[#This Row],[ENTRADAS]]-Tabla32391110[[#This Row],[SALIDAS]]</f>
        <v>10</v>
      </c>
      <c r="M803" s="2">
        <v>1850</v>
      </c>
      <c r="N803" s="2">
        <f>+Tabla32391110[[#This Row],[BALANCE INICIAL]]*Tabla32391110[[#This Row],[PRECIO]]</f>
        <v>18500</v>
      </c>
      <c r="O803" s="2">
        <f>+Tabla32391110[[#This Row],[ENTRADAS]]*Tabla32391110[[#This Row],[PRECIO]]</f>
        <v>0</v>
      </c>
      <c r="P803" s="2">
        <f>+Tabla32391110[[#This Row],[SALIDAS]]*Tabla32391110[[#This Row],[PRECIO]]</f>
        <v>0</v>
      </c>
      <c r="Q803" s="2">
        <f>+Tabla32391110[[#This Row],[BALANCE INICIAL2]]+Tabla32391110[[#This Row],[ENTRADAS3]]-Tabla32391110[[#This Row],[SALIDAS4]]</f>
        <v>18500</v>
      </c>
    </row>
    <row r="804" spans="1:17">
      <c r="A804" s="39" t="s">
        <v>1424</v>
      </c>
      <c r="B804" s="40" t="s">
        <v>1425</v>
      </c>
      <c r="C804" s="52" t="s">
        <v>1426</v>
      </c>
      <c r="D804" t="s">
        <v>403</v>
      </c>
      <c r="F804" s="55" t="s">
        <v>1345</v>
      </c>
      <c r="G804" s="55"/>
      <c r="H804" s="9" t="s">
        <v>820</v>
      </c>
      <c r="I804">
        <v>0</v>
      </c>
      <c r="J804">
        <v>0</v>
      </c>
      <c r="K804" s="34">
        <v>0</v>
      </c>
      <c r="L804">
        <f>+Tabla32391110[[#This Row],[BALANCE INICIAL]]+Tabla32391110[[#This Row],[ENTRADAS]]-Tabla32391110[[#This Row],[SALIDAS]]</f>
        <v>0</v>
      </c>
      <c r="M804" s="2">
        <v>1.18</v>
      </c>
      <c r="N804" s="2">
        <f>+Tabla32391110[[#This Row],[BALANCE INICIAL]]*Tabla32391110[[#This Row],[PRECIO]]</f>
        <v>0</v>
      </c>
      <c r="O804" s="2">
        <f>+Tabla32391110[[#This Row],[ENTRADAS]]*Tabla32391110[[#This Row],[PRECIO]]</f>
        <v>0</v>
      </c>
      <c r="P804" s="2">
        <f>+Tabla32391110[[#This Row],[SALIDAS]]*Tabla32391110[[#This Row],[PRECIO]]</f>
        <v>0</v>
      </c>
      <c r="Q804" s="2">
        <f>+Tabla32391110[[#This Row],[BALANCE INICIAL2]]+Tabla32391110[[#This Row],[ENTRADAS3]]-Tabla32391110[[#This Row],[SALIDAS4]]</f>
        <v>0</v>
      </c>
    </row>
    <row r="805" spans="1:17">
      <c r="A805" s="39" t="s">
        <v>1424</v>
      </c>
      <c r="B805" s="40" t="s">
        <v>1425</v>
      </c>
      <c r="C805" s="52" t="s">
        <v>1426</v>
      </c>
      <c r="D805" t="s">
        <v>997</v>
      </c>
      <c r="E805" t="s">
        <v>998</v>
      </c>
      <c r="F805" s="55" t="s">
        <v>1345</v>
      </c>
      <c r="G805" s="55"/>
      <c r="H805" s="9" t="s">
        <v>820</v>
      </c>
      <c r="I805">
        <v>0</v>
      </c>
      <c r="J805">
        <v>0</v>
      </c>
      <c r="K805" s="34">
        <v>0</v>
      </c>
      <c r="L805">
        <f>+Tabla32391110[[#This Row],[BALANCE INICIAL]]+Tabla32391110[[#This Row],[ENTRADAS]]-Tabla32391110[[#This Row],[SALIDAS]]</f>
        <v>0</v>
      </c>
      <c r="M805" s="2">
        <v>8.57</v>
      </c>
      <c r="N805" s="2">
        <f>+Tabla32391110[[#This Row],[BALANCE INICIAL]]*Tabla32391110[[#This Row],[PRECIO]]</f>
        <v>0</v>
      </c>
      <c r="O805" s="2">
        <f>+Tabla32391110[[#This Row],[ENTRADAS]]*Tabla32391110[[#This Row],[PRECIO]]</f>
        <v>0</v>
      </c>
      <c r="P805" s="2">
        <f>+Tabla32391110[[#This Row],[SALIDAS]]*Tabla32391110[[#This Row],[PRECIO]]</f>
        <v>0</v>
      </c>
      <c r="Q805" s="2">
        <f>+Tabla32391110[[#This Row],[BALANCE INICIAL2]]+Tabla32391110[[#This Row],[ENTRADAS3]]-Tabla32391110[[#This Row],[SALIDAS4]]</f>
        <v>0</v>
      </c>
    </row>
    <row r="806" spans="1:17">
      <c r="A806" s="39" t="s">
        <v>1424</v>
      </c>
      <c r="B806" s="40" t="s">
        <v>1425</v>
      </c>
      <c r="C806" s="52" t="s">
        <v>1426</v>
      </c>
      <c r="D806" t="s">
        <v>404</v>
      </c>
      <c r="F806" s="55" t="s">
        <v>1345</v>
      </c>
      <c r="G806" s="55"/>
      <c r="H806" s="9" t="s">
        <v>820</v>
      </c>
      <c r="I806">
        <v>0</v>
      </c>
      <c r="J806">
        <v>0</v>
      </c>
      <c r="K806" s="34">
        <v>0</v>
      </c>
      <c r="L806">
        <f>+Tabla32391110[[#This Row],[BALANCE INICIAL]]+Tabla32391110[[#This Row],[ENTRADAS]]-Tabla32391110[[#This Row],[SALIDAS]]</f>
        <v>0</v>
      </c>
      <c r="M806" s="2">
        <v>1</v>
      </c>
      <c r="N806" s="2">
        <f>+Tabla32391110[[#This Row],[BALANCE INICIAL]]*Tabla32391110[[#This Row],[PRECIO]]</f>
        <v>0</v>
      </c>
      <c r="O806" s="2">
        <f>+Tabla32391110[[#This Row],[ENTRADAS]]*Tabla32391110[[#This Row],[PRECIO]]</f>
        <v>0</v>
      </c>
      <c r="P806" s="2">
        <f>+Tabla32391110[[#This Row],[SALIDAS]]*Tabla32391110[[#This Row],[PRECIO]]</f>
        <v>0</v>
      </c>
      <c r="Q806" s="2">
        <f>+Tabla32391110[[#This Row],[BALANCE INICIAL2]]+Tabla32391110[[#This Row],[ENTRADAS3]]-Tabla32391110[[#This Row],[SALIDAS4]]</f>
        <v>0</v>
      </c>
    </row>
    <row r="807" spans="1:17">
      <c r="A807" s="9" t="s">
        <v>29</v>
      </c>
      <c r="B807" s="47" t="s">
        <v>878</v>
      </c>
      <c r="C807" s="50" t="s">
        <v>102</v>
      </c>
      <c r="D807" t="s">
        <v>636</v>
      </c>
      <c r="F807" s="55" t="s">
        <v>1345</v>
      </c>
      <c r="G807" s="55"/>
      <c r="H807" s="9" t="s">
        <v>834</v>
      </c>
      <c r="I807">
        <v>10</v>
      </c>
      <c r="J807">
        <v>0</v>
      </c>
      <c r="K807" s="34">
        <v>0</v>
      </c>
      <c r="L807">
        <f>+Tabla32391110[[#This Row],[BALANCE INICIAL]]+Tabla32391110[[#This Row],[ENTRADAS]]-Tabla32391110[[#This Row],[SALIDAS]]</f>
        <v>10</v>
      </c>
      <c r="M807" s="2">
        <v>73</v>
      </c>
      <c r="N807" s="2">
        <f>+Tabla32391110[[#This Row],[BALANCE INICIAL]]*Tabla32391110[[#This Row],[PRECIO]]</f>
        <v>730</v>
      </c>
      <c r="O807" s="2">
        <f>+Tabla32391110[[#This Row],[ENTRADAS]]*Tabla32391110[[#This Row],[PRECIO]]</f>
        <v>0</v>
      </c>
      <c r="P807" s="2">
        <f>+Tabla32391110[[#This Row],[SALIDAS]]*Tabla32391110[[#This Row],[PRECIO]]</f>
        <v>0</v>
      </c>
      <c r="Q807" s="2">
        <f>+Tabla32391110[[#This Row],[BALANCE INICIAL2]]+Tabla32391110[[#This Row],[ENTRADAS3]]-Tabla32391110[[#This Row],[SALIDAS4]]</f>
        <v>730</v>
      </c>
    </row>
    <row r="808" spans="1:17">
      <c r="A808" s="39" t="s">
        <v>37</v>
      </c>
      <c r="B808" s="40" t="s">
        <v>886</v>
      </c>
      <c r="C808" s="52" t="s">
        <v>83</v>
      </c>
      <c r="D808" t="s">
        <v>1197</v>
      </c>
      <c r="F808" s="55" t="s">
        <v>1345</v>
      </c>
      <c r="G808" s="55"/>
      <c r="H808" s="9" t="s">
        <v>820</v>
      </c>
      <c r="I808">
        <v>1</v>
      </c>
      <c r="J808">
        <v>0</v>
      </c>
      <c r="K808" s="34">
        <v>0</v>
      </c>
      <c r="L808">
        <f>+Tabla32391110[[#This Row],[BALANCE INICIAL]]+Tabla32391110[[#This Row],[ENTRADAS]]-Tabla32391110[[#This Row],[SALIDAS]]</f>
        <v>1</v>
      </c>
      <c r="M808" s="2">
        <v>510</v>
      </c>
      <c r="N808" s="2">
        <f>+Tabla32391110[[#This Row],[BALANCE INICIAL]]*Tabla32391110[[#This Row],[PRECIO]]</f>
        <v>510</v>
      </c>
      <c r="O808" s="2">
        <f>+Tabla32391110[[#This Row],[ENTRADAS]]*Tabla32391110[[#This Row],[PRECIO]]</f>
        <v>0</v>
      </c>
      <c r="P808" s="2">
        <f>+Tabla32391110[[#This Row],[SALIDAS]]*Tabla32391110[[#This Row],[PRECIO]]</f>
        <v>0</v>
      </c>
      <c r="Q808" s="2">
        <f>+Tabla32391110[[#This Row],[BALANCE INICIAL2]]+Tabla32391110[[#This Row],[ENTRADAS3]]-Tabla32391110[[#This Row],[SALIDAS4]]</f>
        <v>510</v>
      </c>
    </row>
    <row r="809" spans="1:17">
      <c r="A809" s="39" t="s">
        <v>48</v>
      </c>
      <c r="B809" s="40" t="s">
        <v>886</v>
      </c>
      <c r="C809" s="52" t="s">
        <v>1380</v>
      </c>
      <c r="D809" t="s">
        <v>1196</v>
      </c>
      <c r="F809" s="55" t="s">
        <v>1345</v>
      </c>
      <c r="G809" s="55"/>
      <c r="H809" s="9" t="s">
        <v>820</v>
      </c>
      <c r="I809">
        <v>0</v>
      </c>
      <c r="J809">
        <v>0</v>
      </c>
      <c r="K809" s="34">
        <v>0</v>
      </c>
      <c r="L809">
        <f>+Tabla32391110[[#This Row],[BALANCE INICIAL]]+Tabla32391110[[#This Row],[ENTRADAS]]-Tabla32391110[[#This Row],[SALIDAS]]</f>
        <v>0</v>
      </c>
      <c r="M809" s="2">
        <v>2616.63</v>
      </c>
      <c r="N809" s="2">
        <f>+Tabla32391110[[#This Row],[BALANCE INICIAL]]*Tabla32391110[[#This Row],[PRECIO]]</f>
        <v>0</v>
      </c>
      <c r="O809" s="2">
        <f>+Tabla32391110[[#This Row],[ENTRADAS]]*Tabla32391110[[#This Row],[PRECIO]]</f>
        <v>0</v>
      </c>
      <c r="P809" s="2">
        <f>+Tabla32391110[[#This Row],[SALIDAS]]*Tabla32391110[[#This Row],[PRECIO]]</f>
        <v>0</v>
      </c>
      <c r="Q809" s="2">
        <f>+Tabla32391110[[#This Row],[BALANCE INICIAL2]]+Tabla32391110[[#This Row],[ENTRADAS3]]-Tabla32391110[[#This Row],[SALIDAS4]]</f>
        <v>0</v>
      </c>
    </row>
    <row r="810" spans="1:17">
      <c r="A810" s="39" t="s">
        <v>59</v>
      </c>
      <c r="B810" s="40" t="s">
        <v>880</v>
      </c>
      <c r="C810" s="52" t="s">
        <v>107</v>
      </c>
      <c r="D810" t="s">
        <v>811</v>
      </c>
      <c r="F810" s="55" t="s">
        <v>1345</v>
      </c>
      <c r="G810" s="55"/>
      <c r="H810" s="9" t="s">
        <v>820</v>
      </c>
      <c r="I810">
        <v>2</v>
      </c>
      <c r="J810">
        <v>0</v>
      </c>
      <c r="K810" s="34">
        <v>0</v>
      </c>
      <c r="L810">
        <f>+Tabla32391110[[#This Row],[BALANCE INICIAL]]+Tabla32391110[[#This Row],[ENTRADAS]]-Tabla32391110[[#This Row],[SALIDAS]]</f>
        <v>2</v>
      </c>
      <c r="M810" s="2">
        <v>525</v>
      </c>
      <c r="N810" s="2">
        <f>+Tabla32391110[[#This Row],[BALANCE INICIAL]]*Tabla32391110[[#This Row],[PRECIO]]</f>
        <v>1050</v>
      </c>
      <c r="O810" s="2">
        <f>+Tabla32391110[[#This Row],[ENTRADAS]]*Tabla32391110[[#This Row],[PRECIO]]</f>
        <v>0</v>
      </c>
      <c r="P810" s="2">
        <f>+Tabla32391110[[#This Row],[SALIDAS]]*Tabla32391110[[#This Row],[PRECIO]]</f>
        <v>0</v>
      </c>
      <c r="Q810" s="2">
        <f>+Tabla32391110[[#This Row],[BALANCE INICIAL2]]+Tabla32391110[[#This Row],[ENTRADAS3]]-Tabla32391110[[#This Row],[SALIDAS4]]</f>
        <v>1050</v>
      </c>
    </row>
    <row r="811" spans="1:17">
      <c r="A811" s="39" t="s">
        <v>1130</v>
      </c>
      <c r="B811" s="40" t="s">
        <v>894</v>
      </c>
      <c r="C811" s="52" t="s">
        <v>1131</v>
      </c>
      <c r="D811" t="s">
        <v>1519</v>
      </c>
      <c r="F811" s="55" t="s">
        <v>1345</v>
      </c>
      <c r="G811" s="55"/>
      <c r="H811" s="9" t="s">
        <v>820</v>
      </c>
      <c r="I811">
        <v>0</v>
      </c>
      <c r="J811">
        <v>0</v>
      </c>
      <c r="K811" s="34">
        <v>0</v>
      </c>
      <c r="L811">
        <f>+Tabla32391110[[#This Row],[BALANCE INICIAL]]+Tabla32391110[[#This Row],[ENTRADAS]]-Tabla32391110[[#This Row],[SALIDAS]]</f>
        <v>0</v>
      </c>
      <c r="M811" s="2">
        <v>350</v>
      </c>
      <c r="N811" s="2">
        <f>+Tabla32391110[[#This Row],[BALANCE INICIAL]]*Tabla32391110[[#This Row],[PRECIO]]</f>
        <v>0</v>
      </c>
      <c r="O811" s="2">
        <f>+Tabla32391110[[#This Row],[ENTRADAS]]*Tabla32391110[[#This Row],[PRECIO]]</f>
        <v>0</v>
      </c>
      <c r="P811" s="2">
        <f>+Tabla32391110[[#This Row],[SALIDAS]]*Tabla32391110[[#This Row],[PRECIO]]</f>
        <v>0</v>
      </c>
      <c r="Q811" s="2">
        <f>+Tabla32391110[[#This Row],[BALANCE INICIAL2]]+Tabla32391110[[#This Row],[ENTRADAS3]]-Tabla32391110[[#This Row],[SALIDAS4]]</f>
        <v>0</v>
      </c>
    </row>
    <row r="812" spans="1:17">
      <c r="A812" s="39" t="s">
        <v>1130</v>
      </c>
      <c r="B812" s="40" t="s">
        <v>894</v>
      </c>
      <c r="C812" s="52" t="s">
        <v>1131</v>
      </c>
      <c r="D812" t="s">
        <v>1126</v>
      </c>
      <c r="E812" t="s">
        <v>1129</v>
      </c>
      <c r="F812" s="55">
        <v>45469</v>
      </c>
      <c r="G812" s="62" t="s">
        <v>1726</v>
      </c>
      <c r="H812" s="9" t="s">
        <v>820</v>
      </c>
      <c r="I812">
        <v>10</v>
      </c>
      <c r="J812">
        <v>0</v>
      </c>
      <c r="K812" s="34">
        <v>10</v>
      </c>
      <c r="L812">
        <f>+Tabla32391110[[#This Row],[BALANCE INICIAL]]+Tabla32391110[[#This Row],[ENTRADAS]]-Tabla32391110[[#This Row],[SALIDAS]]</f>
        <v>0</v>
      </c>
      <c r="M812" s="2">
        <v>600</v>
      </c>
      <c r="N812" s="2">
        <f>+Tabla32391110[[#This Row],[BALANCE INICIAL]]*Tabla32391110[[#This Row],[PRECIO]]</f>
        <v>6000</v>
      </c>
      <c r="O812" s="2">
        <f>+Tabla32391110[[#This Row],[ENTRADAS]]*Tabla32391110[[#This Row],[PRECIO]]</f>
        <v>0</v>
      </c>
      <c r="P812" s="2">
        <f>+Tabla32391110[[#This Row],[SALIDAS]]*Tabla32391110[[#This Row],[PRECIO]]</f>
        <v>6000</v>
      </c>
      <c r="Q812" s="2">
        <f>+Tabla32391110[[#This Row],[BALANCE INICIAL2]]+Tabla32391110[[#This Row],[ENTRADAS3]]-Tabla32391110[[#This Row],[SALIDAS4]]</f>
        <v>0</v>
      </c>
    </row>
    <row r="813" spans="1:17">
      <c r="A813" s="39" t="s">
        <v>1130</v>
      </c>
      <c r="B813" s="40" t="s">
        <v>894</v>
      </c>
      <c r="C813" s="52" t="s">
        <v>1131</v>
      </c>
      <c r="D813" t="s">
        <v>1127</v>
      </c>
      <c r="E813" t="s">
        <v>1129</v>
      </c>
      <c r="F813" s="55">
        <v>45469</v>
      </c>
      <c r="G813" s="62" t="s">
        <v>1726</v>
      </c>
      <c r="H813" s="9" t="s">
        <v>820</v>
      </c>
      <c r="I813">
        <v>5</v>
      </c>
      <c r="J813">
        <v>0</v>
      </c>
      <c r="K813" s="34">
        <v>5</v>
      </c>
      <c r="L813">
        <f>+Tabla32391110[[#This Row],[BALANCE INICIAL]]+Tabla32391110[[#This Row],[ENTRADAS]]-Tabla32391110[[#This Row],[SALIDAS]]</f>
        <v>0</v>
      </c>
      <c r="M813" s="2">
        <v>600</v>
      </c>
      <c r="N813" s="2">
        <f>+Tabla32391110[[#This Row],[BALANCE INICIAL]]*Tabla32391110[[#This Row],[PRECIO]]</f>
        <v>3000</v>
      </c>
      <c r="O813" s="2">
        <f>+Tabla32391110[[#This Row],[ENTRADAS]]*Tabla32391110[[#This Row],[PRECIO]]</f>
        <v>0</v>
      </c>
      <c r="P813" s="2">
        <f>+Tabla32391110[[#This Row],[SALIDAS]]*Tabla32391110[[#This Row],[PRECIO]]</f>
        <v>3000</v>
      </c>
      <c r="Q813" s="2">
        <f>+Tabla32391110[[#This Row],[BALANCE INICIAL2]]+Tabla32391110[[#This Row],[ENTRADAS3]]-Tabla32391110[[#This Row],[SALIDAS4]]</f>
        <v>0</v>
      </c>
    </row>
    <row r="814" spans="1:17">
      <c r="A814" s="39" t="s">
        <v>1130</v>
      </c>
      <c r="B814" s="40" t="s">
        <v>894</v>
      </c>
      <c r="C814" s="52" t="s">
        <v>1131</v>
      </c>
      <c r="D814" t="s">
        <v>1128</v>
      </c>
      <c r="E814" t="s">
        <v>1129</v>
      </c>
      <c r="F814" s="55">
        <v>45469</v>
      </c>
      <c r="G814" s="62" t="s">
        <v>1726</v>
      </c>
      <c r="H814" s="9" t="s">
        <v>820</v>
      </c>
      <c r="I814">
        <v>10</v>
      </c>
      <c r="J814">
        <v>0</v>
      </c>
      <c r="K814" s="34">
        <v>10</v>
      </c>
      <c r="L814">
        <f>+Tabla32391110[[#This Row],[BALANCE INICIAL]]+Tabla32391110[[#This Row],[ENTRADAS]]-Tabla32391110[[#This Row],[SALIDAS]]</f>
        <v>0</v>
      </c>
      <c r="M814" s="2">
        <v>600</v>
      </c>
      <c r="N814" s="2">
        <f>+Tabla32391110[[#This Row],[BALANCE INICIAL]]*Tabla32391110[[#This Row],[PRECIO]]</f>
        <v>6000</v>
      </c>
      <c r="O814" s="2">
        <f>+Tabla32391110[[#This Row],[ENTRADAS]]*Tabla32391110[[#This Row],[PRECIO]]</f>
        <v>0</v>
      </c>
      <c r="P814" s="2">
        <f>+Tabla32391110[[#This Row],[SALIDAS]]*Tabla32391110[[#This Row],[PRECIO]]</f>
        <v>6000</v>
      </c>
      <c r="Q814" s="2">
        <f>+Tabla32391110[[#This Row],[BALANCE INICIAL2]]+Tabla32391110[[#This Row],[ENTRADAS3]]-Tabla32391110[[#This Row],[SALIDAS4]]</f>
        <v>0</v>
      </c>
    </row>
    <row r="815" spans="1:17">
      <c r="A815" s="39" t="s">
        <v>1130</v>
      </c>
      <c r="B815" s="40" t="s">
        <v>894</v>
      </c>
      <c r="C815" s="52" t="s">
        <v>1131</v>
      </c>
      <c r="D815" t="s">
        <v>149</v>
      </c>
      <c r="F815" s="55" t="s">
        <v>1345</v>
      </c>
      <c r="G815" s="55"/>
      <c r="H815" s="9" t="s">
        <v>820</v>
      </c>
      <c r="I815">
        <v>0</v>
      </c>
      <c r="J815">
        <v>0</v>
      </c>
      <c r="K815" s="34">
        <v>0</v>
      </c>
      <c r="L815">
        <f>+Tabla32391110[[#This Row],[BALANCE INICIAL]]+Tabla32391110[[#This Row],[ENTRADAS]]-Tabla32391110[[#This Row],[SALIDAS]]</f>
        <v>0</v>
      </c>
      <c r="M815" s="2">
        <v>400</v>
      </c>
      <c r="N815" s="2">
        <f>+Tabla32391110[[#This Row],[BALANCE INICIAL]]*Tabla32391110[[#This Row],[PRECIO]]</f>
        <v>0</v>
      </c>
      <c r="O815" s="2">
        <f>+Tabla32391110[[#This Row],[ENTRADAS]]*Tabla32391110[[#This Row],[PRECIO]]</f>
        <v>0</v>
      </c>
      <c r="P815" s="2">
        <f>+Tabla32391110[[#This Row],[SALIDAS]]*Tabla32391110[[#This Row],[PRECIO]]</f>
        <v>0</v>
      </c>
      <c r="Q815" s="2">
        <f>+Tabla32391110[[#This Row],[BALANCE INICIAL2]]+Tabla32391110[[#This Row],[ENTRADAS3]]-Tabla32391110[[#This Row],[SALIDAS4]]</f>
        <v>0</v>
      </c>
    </row>
    <row r="816" spans="1:17">
      <c r="A816" s="39" t="s">
        <v>34</v>
      </c>
      <c r="B816" s="40" t="s">
        <v>877</v>
      </c>
      <c r="C816" s="52" t="s">
        <v>80</v>
      </c>
      <c r="D816" t="s">
        <v>452</v>
      </c>
      <c r="F816" s="55" t="s">
        <v>1345</v>
      </c>
      <c r="G816" s="55"/>
      <c r="H816" s="9" t="s">
        <v>862</v>
      </c>
      <c r="I816">
        <v>200</v>
      </c>
      <c r="J816">
        <v>0</v>
      </c>
      <c r="K816" s="34">
        <v>0</v>
      </c>
      <c r="L816">
        <f>+Tabla32391110[[#This Row],[BALANCE INICIAL]]+Tabla32391110[[#This Row],[ENTRADAS]]-Tabla32391110[[#This Row],[SALIDAS]]</f>
        <v>200</v>
      </c>
      <c r="M816" s="2">
        <v>890</v>
      </c>
      <c r="N816" s="2">
        <f>+Tabla32391110[[#This Row],[BALANCE INICIAL]]*Tabla32391110[[#This Row],[PRECIO]]</f>
        <v>178000</v>
      </c>
      <c r="O816" s="2">
        <f>+Tabla32391110[[#This Row],[ENTRADAS]]*Tabla32391110[[#This Row],[PRECIO]]</f>
        <v>0</v>
      </c>
      <c r="P816" s="2">
        <f>+Tabla32391110[[#This Row],[SALIDAS]]*Tabla32391110[[#This Row],[PRECIO]]</f>
        <v>0</v>
      </c>
      <c r="Q816" s="2">
        <f>+Tabla32391110[[#This Row],[BALANCE INICIAL2]]+Tabla32391110[[#This Row],[ENTRADAS3]]-Tabla32391110[[#This Row],[SALIDAS4]]</f>
        <v>178000</v>
      </c>
    </row>
    <row r="817" spans="1:17">
      <c r="A817" s="39" t="s">
        <v>34</v>
      </c>
      <c r="B817" s="40" t="s">
        <v>877</v>
      </c>
      <c r="C817" s="52" t="s">
        <v>80</v>
      </c>
      <c r="D817" t="s">
        <v>450</v>
      </c>
      <c r="F817" s="55" t="s">
        <v>1345</v>
      </c>
      <c r="G817" s="55"/>
      <c r="H817" s="9" t="s">
        <v>820</v>
      </c>
      <c r="I817">
        <v>0</v>
      </c>
      <c r="J817">
        <v>0</v>
      </c>
      <c r="K817" s="34">
        <v>0</v>
      </c>
      <c r="L817">
        <f>+Tabla32391110[[#This Row],[BALANCE INICIAL]]+Tabla32391110[[#This Row],[ENTRADAS]]-Tabla32391110[[#This Row],[SALIDAS]]</f>
        <v>0</v>
      </c>
      <c r="M817" s="2">
        <v>426.17</v>
      </c>
      <c r="N817" s="2">
        <f>+Tabla32391110[[#This Row],[BALANCE INICIAL]]*Tabla32391110[[#This Row],[PRECIO]]</f>
        <v>0</v>
      </c>
      <c r="O817" s="2">
        <f>+Tabla32391110[[#This Row],[ENTRADAS]]*Tabla32391110[[#This Row],[PRECIO]]</f>
        <v>0</v>
      </c>
      <c r="P817" s="2">
        <f>+Tabla32391110[[#This Row],[SALIDAS]]*Tabla32391110[[#This Row],[PRECIO]]</f>
        <v>0</v>
      </c>
      <c r="Q817" s="2">
        <f>+Tabla32391110[[#This Row],[BALANCE INICIAL2]]+Tabla32391110[[#This Row],[ENTRADAS3]]-Tabla32391110[[#This Row],[SALIDAS4]]</f>
        <v>0</v>
      </c>
    </row>
    <row r="818" spans="1:17">
      <c r="A818" s="39" t="s">
        <v>34</v>
      </c>
      <c r="B818" s="40" t="s">
        <v>877</v>
      </c>
      <c r="C818" s="52" t="s">
        <v>80</v>
      </c>
      <c r="D818" t="s">
        <v>451</v>
      </c>
      <c r="F818" s="55" t="s">
        <v>1345</v>
      </c>
      <c r="G818" s="55"/>
      <c r="H818" s="9" t="s">
        <v>820</v>
      </c>
      <c r="I818">
        <v>6</v>
      </c>
      <c r="J818">
        <v>0</v>
      </c>
      <c r="K818" s="34">
        <v>0</v>
      </c>
      <c r="L818">
        <f>+Tabla32391110[[#This Row],[BALANCE INICIAL]]+Tabla32391110[[#This Row],[ENTRADAS]]-Tabla32391110[[#This Row],[SALIDAS]]</f>
        <v>6</v>
      </c>
      <c r="M818" s="2">
        <v>230</v>
      </c>
      <c r="N818" s="2">
        <f>+Tabla32391110[[#This Row],[BALANCE INICIAL]]*Tabla32391110[[#This Row],[PRECIO]]</f>
        <v>1380</v>
      </c>
      <c r="O818" s="2">
        <f>+Tabla32391110[[#This Row],[ENTRADAS]]*Tabla32391110[[#This Row],[PRECIO]]</f>
        <v>0</v>
      </c>
      <c r="P818" s="2">
        <f>+Tabla32391110[[#This Row],[SALIDAS]]*Tabla32391110[[#This Row],[PRECIO]]</f>
        <v>0</v>
      </c>
      <c r="Q818" s="2">
        <f>+Tabla32391110[[#This Row],[BALANCE INICIAL2]]+Tabla32391110[[#This Row],[ENTRADAS3]]-Tabla32391110[[#This Row],[SALIDAS4]]</f>
        <v>1380</v>
      </c>
    </row>
    <row r="819" spans="1:17">
      <c r="A819" s="39" t="s">
        <v>34</v>
      </c>
      <c r="B819" s="40" t="s">
        <v>877</v>
      </c>
      <c r="C819" s="52" t="s">
        <v>80</v>
      </c>
      <c r="D819" t="s">
        <v>1461</v>
      </c>
      <c r="F819" s="55" t="s">
        <v>1345</v>
      </c>
      <c r="G819" s="55"/>
      <c r="H819" s="9" t="s">
        <v>820</v>
      </c>
      <c r="I819">
        <v>0</v>
      </c>
      <c r="J819">
        <v>0</v>
      </c>
      <c r="K819" s="34">
        <v>0</v>
      </c>
      <c r="L819">
        <f>+Tabla32391110[[#This Row],[BALANCE INICIAL]]+Tabla32391110[[#This Row],[ENTRADAS]]-Tabla32391110[[#This Row],[SALIDAS]]</f>
        <v>0</v>
      </c>
      <c r="M819" s="2">
        <v>25.37</v>
      </c>
      <c r="N819" s="2">
        <f>+Tabla32391110[[#This Row],[BALANCE INICIAL]]*Tabla32391110[[#This Row],[PRECIO]]</f>
        <v>0</v>
      </c>
      <c r="O819" s="2">
        <f>+Tabla32391110[[#This Row],[ENTRADAS]]*Tabla32391110[[#This Row],[PRECIO]]</f>
        <v>0</v>
      </c>
      <c r="P819" s="2">
        <f>+Tabla32391110[[#This Row],[SALIDAS]]*Tabla32391110[[#This Row],[PRECIO]]</f>
        <v>0</v>
      </c>
      <c r="Q819" s="2">
        <f>+Tabla32391110[[#This Row],[BALANCE INICIAL2]]+Tabla32391110[[#This Row],[ENTRADAS3]]-Tabla32391110[[#This Row],[SALIDAS4]]</f>
        <v>0</v>
      </c>
    </row>
    <row r="820" spans="1:17">
      <c r="A820" s="39" t="s">
        <v>34</v>
      </c>
      <c r="B820" s="40" t="s">
        <v>877</v>
      </c>
      <c r="C820" s="52" t="s">
        <v>80</v>
      </c>
      <c r="D820" t="s">
        <v>1462</v>
      </c>
      <c r="F820" s="55" t="s">
        <v>1345</v>
      </c>
      <c r="G820" s="55"/>
      <c r="H820" s="9" t="s">
        <v>820</v>
      </c>
      <c r="I820">
        <v>0</v>
      </c>
      <c r="J820">
        <v>0</v>
      </c>
      <c r="K820" s="34">
        <v>0</v>
      </c>
      <c r="L820">
        <f>+Tabla32391110[[#This Row],[BALANCE INICIAL]]+Tabla32391110[[#This Row],[ENTRADAS]]-Tabla32391110[[#This Row],[SALIDAS]]</f>
        <v>0</v>
      </c>
      <c r="M820" s="2">
        <v>227.75</v>
      </c>
      <c r="N820" s="2">
        <f>+Tabla32391110[[#This Row],[BALANCE INICIAL]]*Tabla32391110[[#This Row],[PRECIO]]</f>
        <v>0</v>
      </c>
      <c r="O820" s="2">
        <f>+Tabla32391110[[#This Row],[ENTRADAS]]*Tabla32391110[[#This Row],[PRECIO]]</f>
        <v>0</v>
      </c>
      <c r="P820" s="2">
        <f>+Tabla32391110[[#This Row],[SALIDAS]]*Tabla32391110[[#This Row],[PRECIO]]</f>
        <v>0</v>
      </c>
      <c r="Q820" s="2">
        <f>+Tabla32391110[[#This Row],[BALANCE INICIAL2]]+Tabla32391110[[#This Row],[ENTRADAS3]]-Tabla32391110[[#This Row],[SALIDAS4]]</f>
        <v>0</v>
      </c>
    </row>
    <row r="821" spans="1:17">
      <c r="A821" s="39" t="s">
        <v>34</v>
      </c>
      <c r="B821" s="40" t="s">
        <v>877</v>
      </c>
      <c r="C821" s="52" t="s">
        <v>80</v>
      </c>
      <c r="D821" t="s">
        <v>1499</v>
      </c>
      <c r="F821" s="55" t="s">
        <v>1345</v>
      </c>
      <c r="G821" s="55"/>
      <c r="H821" s="9" t="s">
        <v>820</v>
      </c>
      <c r="I821">
        <v>50</v>
      </c>
      <c r="J821">
        <v>0</v>
      </c>
      <c r="K821" s="34">
        <v>0</v>
      </c>
      <c r="L821">
        <f>+Tabla32391110[[#This Row],[BALANCE INICIAL]]+Tabla32391110[[#This Row],[ENTRADAS]]-Tabla32391110[[#This Row],[SALIDAS]]</f>
        <v>50</v>
      </c>
      <c r="M821" s="2">
        <v>70.510000000000005</v>
      </c>
      <c r="N821" s="2">
        <f>+Tabla32391110[[#This Row],[BALANCE INICIAL]]*Tabla32391110[[#This Row],[PRECIO]]</f>
        <v>3525.5000000000005</v>
      </c>
      <c r="O821" s="2">
        <f>+Tabla32391110[[#This Row],[ENTRADAS]]*Tabla32391110[[#This Row],[PRECIO]]</f>
        <v>0</v>
      </c>
      <c r="P821" s="2">
        <f>+Tabla32391110[[#This Row],[SALIDAS]]*Tabla32391110[[#This Row],[PRECIO]]</f>
        <v>0</v>
      </c>
      <c r="Q821" s="2">
        <f>+Tabla32391110[[#This Row],[BALANCE INICIAL2]]+Tabla32391110[[#This Row],[ENTRADAS3]]-Tabla32391110[[#This Row],[SALIDAS4]]</f>
        <v>3525.5000000000005</v>
      </c>
    </row>
    <row r="822" spans="1:17">
      <c r="A822" s="39" t="s">
        <v>34</v>
      </c>
      <c r="B822" s="40" t="s">
        <v>877</v>
      </c>
      <c r="C822" s="52" t="s">
        <v>80</v>
      </c>
      <c r="D822" t="s">
        <v>1500</v>
      </c>
      <c r="F822" s="55" t="s">
        <v>1345</v>
      </c>
      <c r="G822" s="55"/>
      <c r="H822" s="9" t="s">
        <v>820</v>
      </c>
      <c r="I822">
        <v>44</v>
      </c>
      <c r="J822">
        <v>0</v>
      </c>
      <c r="K822" s="34">
        <v>0</v>
      </c>
      <c r="L822">
        <f>+Tabla32391110[[#This Row],[BALANCE INICIAL]]+Tabla32391110[[#This Row],[ENTRADAS]]-Tabla32391110[[#This Row],[SALIDAS]]</f>
        <v>44</v>
      </c>
      <c r="M822" s="2">
        <v>196.34</v>
      </c>
      <c r="N822" s="2">
        <f>+Tabla32391110[[#This Row],[BALANCE INICIAL]]*Tabla32391110[[#This Row],[PRECIO]]</f>
        <v>8638.9600000000009</v>
      </c>
      <c r="O822" s="2">
        <f>+Tabla32391110[[#This Row],[ENTRADAS]]*Tabla32391110[[#This Row],[PRECIO]]</f>
        <v>0</v>
      </c>
      <c r="P822" s="2">
        <f>+Tabla32391110[[#This Row],[SALIDAS]]*Tabla32391110[[#This Row],[PRECIO]]</f>
        <v>0</v>
      </c>
      <c r="Q822" s="2">
        <f>+Tabla32391110[[#This Row],[BALANCE INICIAL2]]+Tabla32391110[[#This Row],[ENTRADAS3]]-Tabla32391110[[#This Row],[SALIDAS4]]</f>
        <v>8638.9600000000009</v>
      </c>
    </row>
    <row r="823" spans="1:17">
      <c r="A823" s="39" t="s">
        <v>24</v>
      </c>
      <c r="B823" s="40" t="s">
        <v>875</v>
      </c>
      <c r="C823" s="52" t="s">
        <v>64</v>
      </c>
      <c r="D823" t="s">
        <v>1594</v>
      </c>
      <c r="F823" s="55" t="s">
        <v>1345</v>
      </c>
      <c r="G823" s="55"/>
      <c r="H823" s="9" t="s">
        <v>820</v>
      </c>
      <c r="I823">
        <v>99</v>
      </c>
      <c r="J823">
        <v>0</v>
      </c>
      <c r="K823" s="34">
        <v>0</v>
      </c>
      <c r="L823">
        <f>+Tabla32391110[[#This Row],[BALANCE INICIAL]]+Tabla32391110[[#This Row],[ENTRADAS]]-Tabla32391110[[#This Row],[SALIDAS]]</f>
        <v>99</v>
      </c>
      <c r="M823" s="2">
        <v>73.099999999999994</v>
      </c>
      <c r="N823" s="2">
        <f>+Tabla32391110[[#This Row],[BALANCE INICIAL]]*Tabla32391110[[#This Row],[PRECIO]]</f>
        <v>7236.9</v>
      </c>
      <c r="O823" s="2">
        <f>+Tabla32391110[[#This Row],[ENTRADAS]]*Tabla32391110[[#This Row],[PRECIO]]</f>
        <v>0</v>
      </c>
      <c r="P823" s="2">
        <f>+Tabla32391110[[#This Row],[SALIDAS]]*Tabla32391110[[#This Row],[PRECIO]]</f>
        <v>0</v>
      </c>
      <c r="Q823" s="2">
        <f>+Tabla32391110[[#This Row],[BALANCE INICIAL2]]+Tabla32391110[[#This Row],[ENTRADAS3]]-Tabla32391110[[#This Row],[SALIDAS4]]</f>
        <v>7236.9</v>
      </c>
    </row>
    <row r="824" spans="1:17">
      <c r="A824" s="39" t="s">
        <v>24</v>
      </c>
      <c r="B824" s="40" t="s">
        <v>875</v>
      </c>
      <c r="C824" s="52" t="s">
        <v>64</v>
      </c>
      <c r="D824" t="s">
        <v>1595</v>
      </c>
      <c r="F824" s="55" t="s">
        <v>1345</v>
      </c>
      <c r="G824" s="55"/>
      <c r="H824" s="9" t="s">
        <v>839</v>
      </c>
      <c r="I824">
        <v>8</v>
      </c>
      <c r="J824">
        <v>0</v>
      </c>
      <c r="K824" s="34">
        <v>0</v>
      </c>
      <c r="L824">
        <f>+Tabla32391110[[#This Row],[BALANCE INICIAL]]+Tabla32391110[[#This Row],[ENTRADAS]]-Tabla32391110[[#This Row],[SALIDAS]]</f>
        <v>8</v>
      </c>
      <c r="M824" s="2">
        <v>146</v>
      </c>
      <c r="N824" s="2">
        <f>+Tabla32391110[[#This Row],[BALANCE INICIAL]]*Tabla32391110[[#This Row],[PRECIO]]</f>
        <v>1168</v>
      </c>
      <c r="O824" s="2">
        <f>+Tabla32391110[[#This Row],[ENTRADAS]]*Tabla32391110[[#This Row],[PRECIO]]</f>
        <v>0</v>
      </c>
      <c r="P824" s="2">
        <f>+Tabla32391110[[#This Row],[SALIDAS]]*Tabla32391110[[#This Row],[PRECIO]]</f>
        <v>0</v>
      </c>
      <c r="Q824" s="2">
        <f>+Tabla32391110[[#This Row],[BALANCE INICIAL2]]+Tabla32391110[[#This Row],[ENTRADAS3]]-Tabla32391110[[#This Row],[SALIDAS4]]</f>
        <v>1168</v>
      </c>
    </row>
    <row r="825" spans="1:17">
      <c r="A825" s="39" t="s">
        <v>33</v>
      </c>
      <c r="B825" s="40" t="s">
        <v>879</v>
      </c>
      <c r="C825" s="52" t="s">
        <v>78</v>
      </c>
      <c r="D825" t="s">
        <v>466</v>
      </c>
      <c r="F825" s="55" t="s">
        <v>1345</v>
      </c>
      <c r="G825" s="55"/>
      <c r="H825" s="9" t="s">
        <v>820</v>
      </c>
      <c r="I825">
        <v>5</v>
      </c>
      <c r="J825">
        <v>0</v>
      </c>
      <c r="K825" s="34">
        <v>0</v>
      </c>
      <c r="L825">
        <f>+Tabla32391110[[#This Row],[BALANCE INICIAL]]+Tabla32391110[[#This Row],[ENTRADAS]]-Tabla32391110[[#This Row],[SALIDAS]]</f>
        <v>5</v>
      </c>
      <c r="M825" s="2">
        <v>310.39999999999998</v>
      </c>
      <c r="N825" s="2">
        <f>+Tabla32391110[[#This Row],[BALANCE INICIAL]]*Tabla32391110[[#This Row],[PRECIO]]</f>
        <v>1552</v>
      </c>
      <c r="O825" s="2">
        <f>+Tabla32391110[[#This Row],[ENTRADAS]]*Tabla32391110[[#This Row],[PRECIO]]</f>
        <v>0</v>
      </c>
      <c r="P825" s="2">
        <f>+Tabla32391110[[#This Row],[SALIDAS]]*Tabla32391110[[#This Row],[PRECIO]]</f>
        <v>0</v>
      </c>
      <c r="Q825" s="2">
        <f>+Tabla32391110[[#This Row],[BALANCE INICIAL2]]+Tabla32391110[[#This Row],[ENTRADAS3]]-Tabla32391110[[#This Row],[SALIDAS4]]</f>
        <v>1552</v>
      </c>
    </row>
    <row r="826" spans="1:17" ht="16.5" customHeight="1">
      <c r="A826" s="39" t="s">
        <v>33</v>
      </c>
      <c r="B826" s="40" t="s">
        <v>879</v>
      </c>
      <c r="C826" s="52" t="s">
        <v>78</v>
      </c>
      <c r="D826" t="s">
        <v>467</v>
      </c>
      <c r="F826" s="55" t="s">
        <v>1345</v>
      </c>
      <c r="G826" s="55"/>
      <c r="H826" s="9" t="s">
        <v>820</v>
      </c>
      <c r="I826">
        <v>0</v>
      </c>
      <c r="J826">
        <v>0</v>
      </c>
      <c r="K826" s="34">
        <v>0</v>
      </c>
      <c r="L826">
        <f>+Tabla32391110[[#This Row],[BALANCE INICIAL]]+Tabla32391110[[#This Row],[ENTRADAS]]-Tabla32391110[[#This Row],[SALIDAS]]</f>
        <v>0</v>
      </c>
      <c r="M826" s="2">
        <v>675</v>
      </c>
      <c r="N826" s="2">
        <f>+Tabla32391110[[#This Row],[BALANCE INICIAL]]*Tabla32391110[[#This Row],[PRECIO]]</f>
        <v>0</v>
      </c>
      <c r="O826" s="2">
        <f>+Tabla32391110[[#This Row],[ENTRADAS]]*Tabla32391110[[#This Row],[PRECIO]]</f>
        <v>0</v>
      </c>
      <c r="P826" s="2">
        <f>+Tabla32391110[[#This Row],[SALIDAS]]*Tabla32391110[[#This Row],[PRECIO]]</f>
        <v>0</v>
      </c>
      <c r="Q826" s="2">
        <f>+Tabla32391110[[#This Row],[BALANCE INICIAL2]]+Tabla32391110[[#This Row],[ENTRADAS3]]-Tabla32391110[[#This Row],[SALIDAS4]]</f>
        <v>0</v>
      </c>
    </row>
    <row r="827" spans="1:17">
      <c r="A827" s="39" t="s">
        <v>33</v>
      </c>
      <c r="B827" s="40" t="s">
        <v>879</v>
      </c>
      <c r="C827" s="52" t="s">
        <v>78</v>
      </c>
      <c r="D827" t="s">
        <v>1609</v>
      </c>
      <c r="F827" s="55" t="s">
        <v>1345</v>
      </c>
      <c r="G827" s="55"/>
      <c r="H827" s="9" t="s">
        <v>820</v>
      </c>
      <c r="I827">
        <v>7</v>
      </c>
      <c r="J827">
        <v>0</v>
      </c>
      <c r="K827" s="34">
        <v>0</v>
      </c>
      <c r="L827">
        <f>+Tabla32391110[[#This Row],[BALANCE INICIAL]]+Tabla32391110[[#This Row],[ENTRADAS]]-Tabla32391110[[#This Row],[SALIDAS]]</f>
        <v>7</v>
      </c>
      <c r="M827" s="2">
        <v>310.39999999999998</v>
      </c>
      <c r="N827" s="2">
        <f>+Tabla32391110[[#This Row],[BALANCE INICIAL]]*Tabla32391110[[#This Row],[PRECIO]]</f>
        <v>2172.7999999999997</v>
      </c>
      <c r="O827" s="2">
        <f>+Tabla32391110[[#This Row],[ENTRADAS]]*Tabla32391110[[#This Row],[PRECIO]]</f>
        <v>0</v>
      </c>
      <c r="P827" s="2">
        <f>+Tabla32391110[[#This Row],[SALIDAS]]*Tabla32391110[[#This Row],[PRECIO]]</f>
        <v>0</v>
      </c>
      <c r="Q827" s="2">
        <f>+Tabla32391110[[#This Row],[BALANCE INICIAL2]]+Tabla32391110[[#This Row],[ENTRADAS3]]-Tabla32391110[[#This Row],[SALIDAS4]]</f>
        <v>2172.7999999999997</v>
      </c>
    </row>
    <row r="828" spans="1:17">
      <c r="A828" s="39" t="s">
        <v>33</v>
      </c>
      <c r="B828" s="40" t="s">
        <v>879</v>
      </c>
      <c r="C828" s="52" t="s">
        <v>78</v>
      </c>
      <c r="D828" t="s">
        <v>1596</v>
      </c>
      <c r="F828" s="55"/>
      <c r="G828" s="55"/>
      <c r="H828" s="9" t="s">
        <v>820</v>
      </c>
      <c r="I828">
        <v>3</v>
      </c>
      <c r="J828">
        <v>0</v>
      </c>
      <c r="K828" s="34">
        <v>0</v>
      </c>
      <c r="L828">
        <f>+Tabla32391110[[#This Row],[BALANCE INICIAL]]+Tabla32391110[[#This Row],[ENTRADAS]]-Tabla32391110[[#This Row],[SALIDAS]]</f>
        <v>3</v>
      </c>
      <c r="M828" s="2">
        <v>310.39999999999998</v>
      </c>
      <c r="N828" s="2">
        <f>+Tabla32391110[[#This Row],[BALANCE INICIAL]]*Tabla32391110[[#This Row],[PRECIO]]</f>
        <v>931.19999999999993</v>
      </c>
      <c r="O828" s="2">
        <f>+Tabla32391110[[#This Row],[ENTRADAS]]*Tabla32391110[[#This Row],[PRECIO]]</f>
        <v>0</v>
      </c>
      <c r="P828" s="2">
        <f>+Tabla32391110[[#This Row],[SALIDAS]]*Tabla32391110[[#This Row],[PRECIO]]</f>
        <v>0</v>
      </c>
      <c r="Q828" s="2">
        <f>+Tabla32391110[[#This Row],[BALANCE INICIAL2]]+Tabla32391110[[#This Row],[ENTRADAS3]]-Tabla32391110[[#This Row],[SALIDAS4]]</f>
        <v>931.19999999999993</v>
      </c>
    </row>
    <row r="829" spans="1:17">
      <c r="A829" s="39" t="s">
        <v>1424</v>
      </c>
      <c r="B829" s="40" t="s">
        <v>1425</v>
      </c>
      <c r="C829" s="52" t="s">
        <v>1426</v>
      </c>
      <c r="D829" t="s">
        <v>1191</v>
      </c>
      <c r="F829" s="55" t="s">
        <v>1345</v>
      </c>
      <c r="G829" s="55"/>
      <c r="H829" s="9" t="s">
        <v>820</v>
      </c>
      <c r="I829">
        <v>1</v>
      </c>
      <c r="J829">
        <v>0</v>
      </c>
      <c r="K829" s="34">
        <v>0</v>
      </c>
      <c r="L829">
        <f>+Tabla32391110[[#This Row],[BALANCE INICIAL]]+Tabla32391110[[#This Row],[ENTRADAS]]-Tabla32391110[[#This Row],[SALIDAS]]</f>
        <v>1</v>
      </c>
      <c r="M829" s="2">
        <v>93</v>
      </c>
      <c r="N829" s="2">
        <f>+Tabla32391110[[#This Row],[BALANCE INICIAL]]*Tabla32391110[[#This Row],[PRECIO]]</f>
        <v>93</v>
      </c>
      <c r="O829" s="2">
        <f>+Tabla32391110[[#This Row],[ENTRADAS]]*Tabla32391110[[#This Row],[PRECIO]]</f>
        <v>0</v>
      </c>
      <c r="P829" s="2">
        <f>+Tabla32391110[[#This Row],[SALIDAS]]*Tabla32391110[[#This Row],[PRECIO]]</f>
        <v>0</v>
      </c>
      <c r="Q829" s="2">
        <f>+Tabla32391110[[#This Row],[BALANCE INICIAL2]]+Tabla32391110[[#This Row],[ENTRADAS3]]-Tabla32391110[[#This Row],[SALIDAS4]]</f>
        <v>93</v>
      </c>
    </row>
    <row r="830" spans="1:17">
      <c r="A830" s="39" t="s">
        <v>26</v>
      </c>
      <c r="B830" s="40" t="s">
        <v>887</v>
      </c>
      <c r="C830" s="52" t="s">
        <v>70</v>
      </c>
      <c r="D830" t="s">
        <v>1192</v>
      </c>
      <c r="F830" s="55" t="s">
        <v>1345</v>
      </c>
      <c r="G830" s="55"/>
      <c r="H830" s="9" t="s">
        <v>820</v>
      </c>
      <c r="I830">
        <v>3</v>
      </c>
      <c r="J830">
        <v>0</v>
      </c>
      <c r="K830" s="34">
        <v>0</v>
      </c>
      <c r="L830">
        <f>+Tabla32391110[[#This Row],[BALANCE INICIAL]]+Tabla32391110[[#This Row],[ENTRADAS]]-Tabla32391110[[#This Row],[SALIDAS]]</f>
        <v>3</v>
      </c>
      <c r="M830" s="2">
        <v>36</v>
      </c>
      <c r="N830" s="2">
        <f>+Tabla32391110[[#This Row],[BALANCE INICIAL]]*Tabla32391110[[#This Row],[PRECIO]]</f>
        <v>108</v>
      </c>
      <c r="O830" s="2">
        <f>+Tabla32391110[[#This Row],[ENTRADAS]]*Tabla32391110[[#This Row],[PRECIO]]</f>
        <v>0</v>
      </c>
      <c r="P830" s="2">
        <f>+Tabla32391110[[#This Row],[SALIDAS]]*Tabla32391110[[#This Row],[PRECIO]]</f>
        <v>0</v>
      </c>
      <c r="Q830" s="2">
        <f>+Tabla32391110[[#This Row],[BALANCE INICIAL2]]+Tabla32391110[[#This Row],[ENTRADAS3]]-Tabla32391110[[#This Row],[SALIDAS4]]</f>
        <v>108</v>
      </c>
    </row>
    <row r="831" spans="1:17">
      <c r="A831" s="39" t="s">
        <v>59</v>
      </c>
      <c r="B831" s="40" t="s">
        <v>880</v>
      </c>
      <c r="C831" s="52" t="s">
        <v>107</v>
      </c>
      <c r="D831" t="s">
        <v>813</v>
      </c>
      <c r="F831" s="55" t="s">
        <v>1345</v>
      </c>
      <c r="G831" s="55"/>
      <c r="H831" s="9" t="s">
        <v>820</v>
      </c>
      <c r="I831">
        <v>4</v>
      </c>
      <c r="J831">
        <v>0</v>
      </c>
      <c r="K831" s="34">
        <v>0</v>
      </c>
      <c r="L831">
        <f>+Tabla32391110[[#This Row],[BALANCE INICIAL]]+Tabla32391110[[#This Row],[ENTRADAS]]-Tabla32391110[[#This Row],[SALIDAS]]</f>
        <v>4</v>
      </c>
      <c r="M831" s="2">
        <v>1750</v>
      </c>
      <c r="N831" s="2">
        <f>+Tabla32391110[[#This Row],[BALANCE INICIAL]]*Tabla32391110[[#This Row],[PRECIO]]</f>
        <v>7000</v>
      </c>
      <c r="O831" s="2">
        <f>+Tabla32391110[[#This Row],[ENTRADAS]]*Tabla32391110[[#This Row],[PRECIO]]</f>
        <v>0</v>
      </c>
      <c r="P831" s="2">
        <f>+Tabla32391110[[#This Row],[SALIDAS]]*Tabla32391110[[#This Row],[PRECIO]]</f>
        <v>0</v>
      </c>
      <c r="Q831" s="2">
        <f>+Tabla32391110[[#This Row],[BALANCE INICIAL2]]+Tabla32391110[[#This Row],[ENTRADAS3]]-Tabla32391110[[#This Row],[SALIDAS4]]</f>
        <v>7000</v>
      </c>
    </row>
    <row r="832" spans="1:17">
      <c r="A832" s="9" t="s">
        <v>59</v>
      </c>
      <c r="B832" s="17" t="s">
        <v>887</v>
      </c>
      <c r="C832" s="50" t="s">
        <v>70</v>
      </c>
      <c r="D832" t="s">
        <v>1741</v>
      </c>
      <c r="F832" s="55"/>
      <c r="G832" s="55"/>
      <c r="H832" s="9" t="s">
        <v>820</v>
      </c>
      <c r="I832">
        <v>10</v>
      </c>
      <c r="K832" s="34">
        <v>0</v>
      </c>
      <c r="L832">
        <f>+Tabla32391110[[#This Row],[BALANCE INICIAL]]+Tabla32391110[[#This Row],[ENTRADAS]]-Tabla32391110[[#This Row],[SALIDAS]]</f>
        <v>10</v>
      </c>
      <c r="M832" s="2">
        <v>177</v>
      </c>
      <c r="N832" s="2">
        <f>+Tabla32391110[[#This Row],[BALANCE INICIAL]]*Tabla32391110[[#This Row],[PRECIO]]</f>
        <v>1770</v>
      </c>
      <c r="O832" s="2">
        <f>+Tabla32391110[[#This Row],[ENTRADAS]]*Tabla32391110[[#This Row],[PRECIO]]</f>
        <v>0</v>
      </c>
      <c r="P832" s="2">
        <f>+Tabla32391110[[#This Row],[SALIDAS]]*Tabla32391110[[#This Row],[PRECIO]]</f>
        <v>0</v>
      </c>
      <c r="Q832" s="2">
        <f>+Tabla32391110[[#This Row],[BALANCE INICIAL2]]+Tabla32391110[[#This Row],[ENTRADAS3]]-Tabla32391110[[#This Row],[SALIDAS4]]</f>
        <v>1770</v>
      </c>
    </row>
    <row r="833" spans="1:17">
      <c r="A833" s="39" t="s">
        <v>59</v>
      </c>
      <c r="B833" s="40" t="s">
        <v>880</v>
      </c>
      <c r="C833" s="52" t="s">
        <v>107</v>
      </c>
      <c r="D833" t="s">
        <v>814</v>
      </c>
      <c r="F833" s="55" t="s">
        <v>1345</v>
      </c>
      <c r="G833" s="55"/>
      <c r="H833" s="9" t="s">
        <v>820</v>
      </c>
      <c r="I833">
        <v>283</v>
      </c>
      <c r="J833">
        <v>0</v>
      </c>
      <c r="K833" s="34">
        <v>0</v>
      </c>
      <c r="L833">
        <f>+Tabla32391110[[#This Row],[BALANCE INICIAL]]+Tabla32391110[[#This Row],[ENTRADAS]]-Tabla32391110[[#This Row],[SALIDAS]]</f>
        <v>283</v>
      </c>
      <c r="M833" s="2">
        <v>25</v>
      </c>
      <c r="N833" s="2">
        <f>+Tabla32391110[[#This Row],[BALANCE INICIAL]]*Tabla32391110[[#This Row],[PRECIO]]</f>
        <v>7075</v>
      </c>
      <c r="O833" s="2">
        <f>+Tabla32391110[[#This Row],[ENTRADAS]]*Tabla32391110[[#This Row],[PRECIO]]</f>
        <v>0</v>
      </c>
      <c r="P833" s="2">
        <f>+Tabla32391110[[#This Row],[SALIDAS]]*Tabla32391110[[#This Row],[PRECIO]]</f>
        <v>0</v>
      </c>
      <c r="Q833" s="2">
        <f>+Tabla32391110[[#This Row],[BALANCE INICIAL2]]+Tabla32391110[[#This Row],[ENTRADAS3]]-Tabla32391110[[#This Row],[SALIDAS4]]</f>
        <v>7075</v>
      </c>
    </row>
    <row r="834" spans="1:17">
      <c r="A834" s="39" t="s">
        <v>62</v>
      </c>
      <c r="B834" s="40" t="s">
        <v>891</v>
      </c>
      <c r="C834" s="52" t="s">
        <v>100</v>
      </c>
      <c r="D834" t="s">
        <v>815</v>
      </c>
      <c r="F834" s="55" t="s">
        <v>1345</v>
      </c>
      <c r="G834" s="55"/>
      <c r="H834" s="9" t="s">
        <v>820</v>
      </c>
      <c r="I834">
        <v>3</v>
      </c>
      <c r="J834">
        <v>0</v>
      </c>
      <c r="K834" s="34">
        <v>0</v>
      </c>
      <c r="L834">
        <f>+Tabla32391110[[#This Row],[BALANCE INICIAL]]+Tabla32391110[[#This Row],[ENTRADAS]]-Tabla32391110[[#This Row],[SALIDAS]]</f>
        <v>3</v>
      </c>
      <c r="M834" s="2">
        <v>125</v>
      </c>
      <c r="N834" s="2">
        <f>+Tabla32391110[[#This Row],[BALANCE INICIAL]]*Tabla32391110[[#This Row],[PRECIO]]</f>
        <v>375</v>
      </c>
      <c r="O834" s="2">
        <f>+Tabla32391110[[#This Row],[ENTRADAS]]*Tabla32391110[[#This Row],[PRECIO]]</f>
        <v>0</v>
      </c>
      <c r="P834" s="2">
        <f>+Tabla32391110[[#This Row],[SALIDAS]]*Tabla32391110[[#This Row],[PRECIO]]</f>
        <v>0</v>
      </c>
      <c r="Q834" s="2">
        <f>+Tabla32391110[[#This Row],[BALANCE INICIAL2]]+Tabla32391110[[#This Row],[ENTRADAS3]]-Tabla32391110[[#This Row],[SALIDAS4]]</f>
        <v>375</v>
      </c>
    </row>
    <row r="835" spans="1:17">
      <c r="A835" s="39" t="s">
        <v>62</v>
      </c>
      <c r="B835" s="40" t="s">
        <v>891</v>
      </c>
      <c r="C835" s="52" t="s">
        <v>100</v>
      </c>
      <c r="D835" t="s">
        <v>816</v>
      </c>
      <c r="F835" s="55" t="s">
        <v>1345</v>
      </c>
      <c r="G835" s="55"/>
      <c r="H835" s="9" t="s">
        <v>820</v>
      </c>
      <c r="I835">
        <v>9</v>
      </c>
      <c r="J835">
        <v>0</v>
      </c>
      <c r="K835" s="34">
        <v>0</v>
      </c>
      <c r="L835">
        <f>+Tabla32391110[[#This Row],[BALANCE INICIAL]]+Tabla32391110[[#This Row],[ENTRADAS]]-Tabla32391110[[#This Row],[SALIDAS]]</f>
        <v>9</v>
      </c>
      <c r="M835" s="2">
        <v>206</v>
      </c>
      <c r="N835" s="2">
        <f>+Tabla32391110[[#This Row],[BALANCE INICIAL]]*Tabla32391110[[#This Row],[PRECIO]]</f>
        <v>1854</v>
      </c>
      <c r="O835" s="2">
        <f>+Tabla32391110[[#This Row],[ENTRADAS]]*Tabla32391110[[#This Row],[PRECIO]]</f>
        <v>0</v>
      </c>
      <c r="P835" s="2">
        <f>+Tabla32391110[[#This Row],[SALIDAS]]*Tabla32391110[[#This Row],[PRECIO]]</f>
        <v>0</v>
      </c>
      <c r="Q835" s="2">
        <f>+Tabla32391110[[#This Row],[BALANCE INICIAL2]]+Tabla32391110[[#This Row],[ENTRADAS3]]-Tabla32391110[[#This Row],[SALIDAS4]]</f>
        <v>1854</v>
      </c>
    </row>
    <row r="836" spans="1:17" ht="16.5" customHeight="1">
      <c r="A836" s="39" t="s">
        <v>62</v>
      </c>
      <c r="B836" s="40" t="s">
        <v>891</v>
      </c>
      <c r="C836" s="52" t="s">
        <v>100</v>
      </c>
      <c r="D836" t="s">
        <v>817</v>
      </c>
      <c r="F836" s="55" t="s">
        <v>1345</v>
      </c>
      <c r="G836" s="55"/>
      <c r="H836" s="9" t="s">
        <v>820</v>
      </c>
      <c r="I836">
        <v>1</v>
      </c>
      <c r="J836">
        <v>0</v>
      </c>
      <c r="K836" s="34">
        <v>0</v>
      </c>
      <c r="L836">
        <f>+Tabla32391110[[#This Row],[BALANCE INICIAL]]+Tabla32391110[[#This Row],[ENTRADAS]]-Tabla32391110[[#This Row],[SALIDAS]]</f>
        <v>1</v>
      </c>
      <c r="M836" s="2">
        <v>102</v>
      </c>
      <c r="N836" s="2">
        <f>+Tabla32391110[[#This Row],[BALANCE INICIAL]]*Tabla32391110[[#This Row],[PRECIO]]</f>
        <v>102</v>
      </c>
      <c r="O836" s="2">
        <f>+Tabla32391110[[#This Row],[ENTRADAS]]*Tabla32391110[[#This Row],[PRECIO]]</f>
        <v>0</v>
      </c>
      <c r="P836" s="2">
        <f>+Tabla32391110[[#This Row],[SALIDAS]]*Tabla32391110[[#This Row],[PRECIO]]</f>
        <v>0</v>
      </c>
      <c r="Q836" s="2">
        <f>+Tabla32391110[[#This Row],[BALANCE INICIAL2]]+Tabla32391110[[#This Row],[ENTRADAS3]]-Tabla32391110[[#This Row],[SALIDAS4]]</f>
        <v>102</v>
      </c>
    </row>
    <row r="837" spans="1:17" ht="15.75" customHeight="1">
      <c r="A837" s="39" t="s">
        <v>62</v>
      </c>
      <c r="B837" s="40" t="s">
        <v>891</v>
      </c>
      <c r="C837" s="52" t="s">
        <v>100</v>
      </c>
      <c r="D837" t="s">
        <v>818</v>
      </c>
      <c r="F837" s="55" t="s">
        <v>1345</v>
      </c>
      <c r="G837" s="55"/>
      <c r="H837" s="9" t="s">
        <v>820</v>
      </c>
      <c r="I837">
        <v>120</v>
      </c>
      <c r="J837">
        <v>0</v>
      </c>
      <c r="K837" s="34">
        <v>0</v>
      </c>
      <c r="L837">
        <f>+Tabla32391110[[#This Row],[BALANCE INICIAL]]+Tabla32391110[[#This Row],[ENTRADAS]]-Tabla32391110[[#This Row],[SALIDAS]]</f>
        <v>120</v>
      </c>
      <c r="M837" s="2">
        <v>115</v>
      </c>
      <c r="N837" s="2">
        <f>+Tabla32391110[[#This Row],[BALANCE INICIAL]]*Tabla32391110[[#This Row],[PRECIO]]</f>
        <v>13800</v>
      </c>
      <c r="O837" s="2">
        <f>+Tabla32391110[[#This Row],[ENTRADAS]]*Tabla32391110[[#This Row],[PRECIO]]</f>
        <v>0</v>
      </c>
      <c r="P837" s="2">
        <f>+Tabla32391110[[#This Row],[SALIDAS]]*Tabla32391110[[#This Row],[PRECIO]]</f>
        <v>0</v>
      </c>
      <c r="Q837" s="2">
        <f>+Tabla32391110[[#This Row],[BALANCE INICIAL2]]+Tabla32391110[[#This Row],[ENTRADAS3]]-Tabla32391110[[#This Row],[SALIDAS4]]</f>
        <v>13800</v>
      </c>
    </row>
    <row r="838" spans="1:17" ht="15.75" customHeight="1">
      <c r="A838" s="39" t="s">
        <v>34</v>
      </c>
      <c r="B838" s="40" t="s">
        <v>877</v>
      </c>
      <c r="C838" s="52" t="s">
        <v>104</v>
      </c>
      <c r="D838" t="s">
        <v>531</v>
      </c>
      <c r="F838" s="55" t="s">
        <v>1345</v>
      </c>
      <c r="G838" s="55"/>
      <c r="H838" s="9" t="s">
        <v>820</v>
      </c>
      <c r="I838">
        <v>0</v>
      </c>
      <c r="J838">
        <v>0</v>
      </c>
      <c r="K838" s="34">
        <v>0</v>
      </c>
      <c r="L838">
        <f>+Tabla32391110[[#This Row],[BALANCE INICIAL]]+Tabla32391110[[#This Row],[ENTRADAS]]-Tabla32391110[[#This Row],[SALIDAS]]</f>
        <v>0</v>
      </c>
      <c r="M838" s="2">
        <v>138</v>
      </c>
      <c r="N838" s="2">
        <f>+Tabla32391110[[#This Row],[BALANCE INICIAL]]*Tabla32391110[[#This Row],[PRECIO]]</f>
        <v>0</v>
      </c>
      <c r="O838" s="2">
        <f>+Tabla32391110[[#This Row],[ENTRADAS]]*Tabla32391110[[#This Row],[PRECIO]]</f>
        <v>0</v>
      </c>
      <c r="P838" s="2">
        <f>+Tabla32391110[[#This Row],[SALIDAS]]*Tabla32391110[[#This Row],[PRECIO]]</f>
        <v>0</v>
      </c>
      <c r="Q838" s="2">
        <f>+Tabla32391110[[#This Row],[BALANCE INICIAL2]]+Tabla32391110[[#This Row],[ENTRADAS3]]-Tabla32391110[[#This Row],[SALIDAS4]]</f>
        <v>0</v>
      </c>
    </row>
    <row r="839" spans="1:17" ht="15.75" customHeight="1">
      <c r="A839" s="63" t="s">
        <v>1381</v>
      </c>
      <c r="B839" s="40" t="s">
        <v>1382</v>
      </c>
      <c r="C839" s="52" t="s">
        <v>1383</v>
      </c>
      <c r="D839" t="s">
        <v>1764</v>
      </c>
      <c r="E839" t="s">
        <v>1648</v>
      </c>
      <c r="F839" s="55">
        <v>45562</v>
      </c>
      <c r="G839" s="62" t="s">
        <v>1649</v>
      </c>
      <c r="H839" s="9" t="s">
        <v>820</v>
      </c>
      <c r="I839">
        <v>0</v>
      </c>
      <c r="J839">
        <v>36</v>
      </c>
      <c r="K839" s="34">
        <v>2</v>
      </c>
      <c r="L839">
        <f>+Tabla32391110[[#This Row],[BALANCE INICIAL]]+Tabla32391110[[#This Row],[ENTRADAS]]-Tabla32391110[[#This Row],[SALIDAS]]</f>
        <v>34</v>
      </c>
      <c r="M839" s="2">
        <v>2309.08</v>
      </c>
      <c r="N839" s="2"/>
      <c r="O839" s="2">
        <f>+Tabla32391110[[#This Row],[ENTRADAS]]*Tabla32391110[[#This Row],[PRECIO]]</f>
        <v>83126.880000000005</v>
      </c>
      <c r="P839" s="2">
        <f>+Tabla32391110[[#This Row],[SALIDAS]]*Tabla32391110[[#This Row],[PRECIO]]</f>
        <v>4618.16</v>
      </c>
      <c r="Q839" s="2">
        <f>+Tabla32391110[[#This Row],[BALANCE INICIAL2]]+Tabla32391110[[#This Row],[ENTRADAS3]]-Tabla32391110[[#This Row],[SALIDAS4]]</f>
        <v>78508.72</v>
      </c>
    </row>
    <row r="840" spans="1:17" ht="15.75" customHeight="1">
      <c r="A840" s="63" t="s">
        <v>1141</v>
      </c>
      <c r="B840" s="40" t="s">
        <v>1142</v>
      </c>
      <c r="C840" s="52" t="s">
        <v>1143</v>
      </c>
      <c r="D840" t="s">
        <v>1767</v>
      </c>
      <c r="E840" t="s">
        <v>1775</v>
      </c>
      <c r="F840" s="55">
        <v>45562</v>
      </c>
      <c r="G840" s="62" t="s">
        <v>1774</v>
      </c>
      <c r="H840" s="9" t="s">
        <v>820</v>
      </c>
      <c r="I840">
        <v>0</v>
      </c>
      <c r="J840">
        <v>1</v>
      </c>
      <c r="K840" s="34">
        <v>0</v>
      </c>
      <c r="L840">
        <f>+Tabla32391110[[#This Row],[BALANCE INICIAL]]+Tabla32391110[[#This Row],[ENTRADAS]]-Tabla32391110[[#This Row],[SALIDAS]]</f>
        <v>1</v>
      </c>
      <c r="M840" s="2">
        <v>600</v>
      </c>
      <c r="N840" s="2"/>
      <c r="O840" s="2">
        <f>+Tabla32391110[[#This Row],[ENTRADAS]]*Tabla32391110[[#This Row],[PRECIO]]</f>
        <v>600</v>
      </c>
      <c r="P840" s="2">
        <f>+Tabla32391110[[#This Row],[SALIDAS]]*Tabla32391110[[#This Row],[PRECIO]]</f>
        <v>0</v>
      </c>
      <c r="Q840" s="2">
        <f>+Tabla32391110[[#This Row],[BALANCE INICIAL2]]+Tabla32391110[[#This Row],[ENTRADAS3]]-Tabla32391110[[#This Row],[SALIDAS4]]</f>
        <v>600</v>
      </c>
    </row>
    <row r="841" spans="1:17" ht="15.75" customHeight="1">
      <c r="A841" s="63" t="s">
        <v>33</v>
      </c>
      <c r="B841" s="40" t="s">
        <v>879</v>
      </c>
      <c r="C841" s="52" t="s">
        <v>106</v>
      </c>
      <c r="D841" t="s">
        <v>1768</v>
      </c>
      <c r="E841" t="s">
        <v>1775</v>
      </c>
      <c r="F841" s="55">
        <v>45562</v>
      </c>
      <c r="G841" s="62" t="s">
        <v>1774</v>
      </c>
      <c r="H841" s="9" t="s">
        <v>820</v>
      </c>
      <c r="I841">
        <v>0</v>
      </c>
      <c r="J841">
        <v>3</v>
      </c>
      <c r="K841" s="34">
        <v>0</v>
      </c>
      <c r="L841">
        <f>+Tabla32391110[[#This Row],[BALANCE INICIAL]]+Tabla32391110[[#This Row],[ENTRADAS]]-Tabla32391110[[#This Row],[SALIDAS]]</f>
        <v>3</v>
      </c>
      <c r="M841" s="2">
        <v>600</v>
      </c>
      <c r="N841" s="2"/>
      <c r="O841" s="2">
        <f>+Tabla32391110[[#This Row],[ENTRADAS]]*Tabla32391110[[#This Row],[PRECIO]]</f>
        <v>1800</v>
      </c>
      <c r="P841" s="2">
        <f>+Tabla32391110[[#This Row],[SALIDAS]]*Tabla32391110[[#This Row],[PRECIO]]</f>
        <v>0</v>
      </c>
      <c r="Q841" s="2">
        <f>+Tabla32391110[[#This Row],[BALANCE INICIAL2]]+Tabla32391110[[#This Row],[ENTRADAS3]]-Tabla32391110[[#This Row],[SALIDAS4]]</f>
        <v>1800</v>
      </c>
    </row>
    <row r="842" spans="1:17" ht="15.75" customHeight="1">
      <c r="A842" s="63" t="s">
        <v>33</v>
      </c>
      <c r="B842" s="40" t="s">
        <v>879</v>
      </c>
      <c r="C842" s="52" t="s">
        <v>106</v>
      </c>
      <c r="D842" t="s">
        <v>1769</v>
      </c>
      <c r="E842" t="s">
        <v>1775</v>
      </c>
      <c r="F842" s="55">
        <v>45562</v>
      </c>
      <c r="G842" s="62" t="s">
        <v>1774</v>
      </c>
      <c r="H842" s="9" t="s">
        <v>820</v>
      </c>
      <c r="I842">
        <v>0</v>
      </c>
      <c r="J842">
        <v>2</v>
      </c>
      <c r="K842" s="34">
        <v>0</v>
      </c>
      <c r="L842">
        <f>+Tabla32391110[[#This Row],[BALANCE INICIAL]]+Tabla32391110[[#This Row],[ENTRADAS]]-Tabla32391110[[#This Row],[SALIDAS]]</f>
        <v>2</v>
      </c>
      <c r="M842" s="2">
        <v>450</v>
      </c>
      <c r="N842" s="2"/>
      <c r="O842" s="2">
        <f>+Tabla32391110[[#This Row],[ENTRADAS]]*Tabla32391110[[#This Row],[PRECIO]]</f>
        <v>900</v>
      </c>
      <c r="P842" s="2">
        <f>+Tabla32391110[[#This Row],[SALIDAS]]*Tabla32391110[[#This Row],[PRECIO]]</f>
        <v>0</v>
      </c>
      <c r="Q842" s="2">
        <f>+Tabla32391110[[#This Row],[BALANCE INICIAL2]]+Tabla32391110[[#This Row],[ENTRADAS3]]-Tabla32391110[[#This Row],[SALIDAS4]]</f>
        <v>900</v>
      </c>
    </row>
    <row r="843" spans="1:17" ht="15.75" customHeight="1">
      <c r="A843" s="63" t="s">
        <v>26</v>
      </c>
      <c r="B843" s="40" t="s">
        <v>887</v>
      </c>
      <c r="C843" s="52" t="s">
        <v>70</v>
      </c>
      <c r="D843" t="s">
        <v>1770</v>
      </c>
      <c r="E843" t="s">
        <v>1775</v>
      </c>
      <c r="F843" s="55">
        <v>45562</v>
      </c>
      <c r="G843" s="62" t="s">
        <v>1774</v>
      </c>
      <c r="H843" s="9" t="s">
        <v>820</v>
      </c>
      <c r="I843">
        <v>0</v>
      </c>
      <c r="J843">
        <v>1</v>
      </c>
      <c r="K843" s="34">
        <v>0</v>
      </c>
      <c r="L843">
        <f>+Tabla32391110[[#This Row],[BALANCE INICIAL]]+Tabla32391110[[#This Row],[ENTRADAS]]-Tabla32391110[[#This Row],[SALIDAS]]</f>
        <v>1</v>
      </c>
      <c r="M843" s="2">
        <v>550</v>
      </c>
      <c r="N843" s="2"/>
      <c r="O843" s="2">
        <f>+Tabla32391110[[#This Row],[ENTRADAS]]*Tabla32391110[[#This Row],[PRECIO]]</f>
        <v>550</v>
      </c>
      <c r="P843" s="2">
        <f>+Tabla32391110[[#This Row],[SALIDAS]]*Tabla32391110[[#This Row],[PRECIO]]</f>
        <v>0</v>
      </c>
      <c r="Q843" s="2">
        <f>+Tabla32391110[[#This Row],[BALANCE INICIAL2]]+Tabla32391110[[#This Row],[ENTRADAS3]]-Tabla32391110[[#This Row],[SALIDAS4]]</f>
        <v>550</v>
      </c>
    </row>
    <row r="844" spans="1:17" ht="15.75" customHeight="1">
      <c r="A844" s="63" t="s">
        <v>33</v>
      </c>
      <c r="B844" s="40" t="s">
        <v>879</v>
      </c>
      <c r="C844" s="52" t="s">
        <v>106</v>
      </c>
      <c r="D844" t="s">
        <v>1771</v>
      </c>
      <c r="E844" t="s">
        <v>1775</v>
      </c>
      <c r="F844" s="55">
        <v>45562</v>
      </c>
      <c r="G844" s="62" t="s">
        <v>1774</v>
      </c>
      <c r="H844" s="9" t="s">
        <v>820</v>
      </c>
      <c r="I844">
        <v>0</v>
      </c>
      <c r="J844">
        <v>1</v>
      </c>
      <c r="K844" s="34">
        <v>0</v>
      </c>
      <c r="L844">
        <f>+Tabla32391110[[#This Row],[BALANCE INICIAL]]+Tabla32391110[[#This Row],[ENTRADAS]]-Tabla32391110[[#This Row],[SALIDAS]]</f>
        <v>1</v>
      </c>
      <c r="M844" s="2">
        <v>15000</v>
      </c>
      <c r="N844" s="2"/>
      <c r="O844" s="2">
        <f>+Tabla32391110[[#This Row],[ENTRADAS]]*Tabla32391110[[#This Row],[PRECIO]]</f>
        <v>15000</v>
      </c>
      <c r="P844" s="2">
        <f>+Tabla32391110[[#This Row],[SALIDAS]]*Tabla32391110[[#This Row],[PRECIO]]</f>
        <v>0</v>
      </c>
      <c r="Q844" s="2">
        <f>+Tabla32391110[[#This Row],[BALANCE INICIAL2]]+Tabla32391110[[#This Row],[ENTRADAS3]]-Tabla32391110[[#This Row],[SALIDAS4]]</f>
        <v>15000</v>
      </c>
    </row>
    <row r="845" spans="1:17" ht="15.75" customHeight="1">
      <c r="A845" s="63" t="s">
        <v>33</v>
      </c>
      <c r="B845" s="40" t="s">
        <v>879</v>
      </c>
      <c r="C845" s="52" t="s">
        <v>106</v>
      </c>
      <c r="D845" t="s">
        <v>1772</v>
      </c>
      <c r="E845" t="s">
        <v>1775</v>
      </c>
      <c r="F845" s="55">
        <v>45562</v>
      </c>
      <c r="G845" s="62" t="s">
        <v>1774</v>
      </c>
      <c r="H845" s="9" t="s">
        <v>820</v>
      </c>
      <c r="I845">
        <v>0</v>
      </c>
      <c r="J845">
        <v>1</v>
      </c>
      <c r="K845" s="34">
        <v>0</v>
      </c>
      <c r="L845">
        <f>+Tabla32391110[[#This Row],[BALANCE INICIAL]]+Tabla32391110[[#This Row],[ENTRADAS]]-Tabla32391110[[#This Row],[SALIDAS]]</f>
        <v>1</v>
      </c>
      <c r="M845" s="2">
        <v>15000</v>
      </c>
      <c r="N845" s="2"/>
      <c r="O845" s="2">
        <f>+Tabla32391110[[#This Row],[ENTRADAS]]*Tabla32391110[[#This Row],[PRECIO]]</f>
        <v>15000</v>
      </c>
      <c r="P845" s="2">
        <f>+Tabla32391110[[#This Row],[SALIDAS]]*Tabla32391110[[#This Row],[PRECIO]]</f>
        <v>0</v>
      </c>
      <c r="Q845" s="2">
        <f>+Tabla32391110[[#This Row],[BALANCE INICIAL2]]+Tabla32391110[[#This Row],[ENTRADAS3]]-Tabla32391110[[#This Row],[SALIDAS4]]</f>
        <v>15000</v>
      </c>
    </row>
    <row r="846" spans="1:17" ht="15.75" customHeight="1">
      <c r="A846" s="63" t="s">
        <v>26</v>
      </c>
      <c r="B846" s="40" t="s">
        <v>887</v>
      </c>
      <c r="C846" s="52" t="s">
        <v>70</v>
      </c>
      <c r="D846" t="s">
        <v>1773</v>
      </c>
      <c r="E846" t="s">
        <v>1775</v>
      </c>
      <c r="F846" s="55">
        <v>45562</v>
      </c>
      <c r="G846" s="62" t="s">
        <v>1774</v>
      </c>
      <c r="H846" s="9" t="s">
        <v>820</v>
      </c>
      <c r="I846">
        <v>0</v>
      </c>
      <c r="J846">
        <v>6</v>
      </c>
      <c r="K846" s="34">
        <v>0</v>
      </c>
      <c r="L846">
        <f>+Tabla32391110[[#This Row],[BALANCE INICIAL]]+Tabla32391110[[#This Row],[ENTRADAS]]-Tabla32391110[[#This Row],[SALIDAS]]</f>
        <v>6</v>
      </c>
      <c r="M846" s="2">
        <v>1100</v>
      </c>
      <c r="N846" s="2"/>
      <c r="O846" s="2">
        <f>+Tabla32391110[[#This Row],[ENTRADAS]]*Tabla32391110[[#This Row],[PRECIO]]</f>
        <v>6600</v>
      </c>
      <c r="P846" s="2">
        <f>+Tabla32391110[[#This Row],[SALIDAS]]*Tabla32391110[[#This Row],[PRECIO]]</f>
        <v>0</v>
      </c>
      <c r="Q846" s="2">
        <f>+Tabla32391110[[#This Row],[BALANCE INICIAL2]]+Tabla32391110[[#This Row],[ENTRADAS3]]-Tabla32391110[[#This Row],[SALIDAS4]]</f>
        <v>6600</v>
      </c>
    </row>
    <row r="847" spans="1:17" ht="15.75" customHeight="1">
      <c r="A847" s="63"/>
      <c r="B847" s="40"/>
      <c r="C847" s="52"/>
      <c r="F847" s="55"/>
      <c r="G847" s="55"/>
      <c r="H847" s="9"/>
      <c r="I847">
        <v>0</v>
      </c>
      <c r="K847" s="34">
        <v>0</v>
      </c>
      <c r="L847">
        <f>+Tabla32391110[[#This Row],[BALANCE INICIAL]]+Tabla32391110[[#This Row],[ENTRADAS]]-Tabla32391110[[#This Row],[SALIDAS]]</f>
        <v>0</v>
      </c>
      <c r="M847" s="2"/>
      <c r="N847" s="2">
        <f>+Tabla32391110[[#This Row],[BALANCE INICIAL]]*Tabla32391110[[#This Row],[PRECIO]]</f>
        <v>0</v>
      </c>
      <c r="O847" s="2">
        <f>+Tabla32391110[[#This Row],[ENTRADAS]]*Tabla32391110[[#This Row],[PRECIO]]</f>
        <v>0</v>
      </c>
      <c r="P847" s="2">
        <f>+Tabla32391110[[#This Row],[SALIDAS]]*Tabla32391110[[#This Row],[PRECIO]]</f>
        <v>0</v>
      </c>
      <c r="Q847" s="2">
        <f>+Tabla32391110[[#This Row],[BALANCE INICIAL2]]+Tabla32391110[[#This Row],[ENTRADAS3]]-Tabla32391110[[#This Row],[SALIDAS4]]</f>
        <v>0</v>
      </c>
    </row>
    <row r="848" spans="1:17">
      <c r="A848" s="39" t="s">
        <v>34</v>
      </c>
      <c r="B848" s="40" t="s">
        <v>877</v>
      </c>
      <c r="C848" s="52" t="s">
        <v>104</v>
      </c>
      <c r="D848" t="s">
        <v>532</v>
      </c>
      <c r="F848" s="55" t="s">
        <v>1345</v>
      </c>
      <c r="G848" s="55"/>
      <c r="H848" s="9" t="s">
        <v>820</v>
      </c>
      <c r="I848">
        <v>0</v>
      </c>
      <c r="J848">
        <v>0</v>
      </c>
      <c r="K848" s="34">
        <v>0</v>
      </c>
      <c r="L848">
        <f>+Tabla32391110[[#This Row],[BALANCE INICIAL]]+Tabla32391110[[#This Row],[ENTRADAS]]-Tabla32391110[[#This Row],[SALIDAS]]</f>
        <v>0</v>
      </c>
      <c r="M848" s="2">
        <v>74</v>
      </c>
      <c r="N848" s="2">
        <f>+Tabla32391110[[#This Row],[BALANCE INICIAL]]*Tabla32391110[[#This Row],[PRECIO]]</f>
        <v>0</v>
      </c>
      <c r="O848" s="2">
        <f>+Tabla32391110[[#This Row],[ENTRADAS]]*Tabla32391110[[#This Row],[PRECIO]]</f>
        <v>0</v>
      </c>
      <c r="P848" s="2">
        <f>+Tabla32391110[[#This Row],[SALIDAS]]*Tabla32391110[[#This Row],[PRECIO]]</f>
        <v>0</v>
      </c>
      <c r="Q848" s="2">
        <f>+Tabla32391110[[#This Row],[BALANCE INICIAL2]]+Tabla32391110[[#This Row],[ENTRADAS3]]-Tabla32391110[[#This Row],[SALIDAS4]]</f>
        <v>0</v>
      </c>
    </row>
    <row r="849" spans="1:17">
      <c r="A849" s="63" t="s">
        <v>34</v>
      </c>
      <c r="B849" s="40" t="s">
        <v>877</v>
      </c>
      <c r="C849" s="52" t="s">
        <v>80</v>
      </c>
      <c r="D849" t="s">
        <v>1732</v>
      </c>
      <c r="E849" t="s">
        <v>1644</v>
      </c>
      <c r="F849" s="55">
        <v>45555</v>
      </c>
      <c r="G849" s="62" t="s">
        <v>1607</v>
      </c>
      <c r="H849" s="9" t="s">
        <v>820</v>
      </c>
      <c r="I849">
        <v>0</v>
      </c>
      <c r="J849">
        <v>100</v>
      </c>
      <c r="K849" s="34">
        <v>100</v>
      </c>
      <c r="L849">
        <f>+Tabla32391110[[#This Row],[BALANCE INICIAL]]+Tabla32391110[[#This Row],[ENTRADAS]]-Tabla32391110[[#This Row],[SALIDAS]]</f>
        <v>0</v>
      </c>
      <c r="M849" s="2">
        <v>339</v>
      </c>
      <c r="N849" s="2">
        <f>+Tabla32391110[[#This Row],[BALANCE INICIAL]]*Tabla32391110[[#This Row],[PRECIO]]</f>
        <v>0</v>
      </c>
      <c r="O849" s="2">
        <f>+Tabla32391110[[#This Row],[ENTRADAS]]*Tabla32391110[[#This Row],[PRECIO]]</f>
        <v>33900</v>
      </c>
      <c r="P849" s="2">
        <f>+Tabla32391110[[#This Row],[SALIDAS]]*Tabla32391110[[#This Row],[PRECIO]]</f>
        <v>33900</v>
      </c>
      <c r="Q849" s="2">
        <f>+Tabla32391110[[#This Row],[BALANCE INICIAL2]]+Tabla32391110[[#This Row],[ENTRADAS3]]-Tabla32391110[[#This Row],[SALIDAS4]]</f>
        <v>0</v>
      </c>
    </row>
    <row r="850" spans="1:17">
      <c r="A850" s="63" t="s">
        <v>34</v>
      </c>
      <c r="B850" s="40" t="s">
        <v>877</v>
      </c>
      <c r="C850" s="52" t="s">
        <v>80</v>
      </c>
      <c r="D850" t="s">
        <v>1733</v>
      </c>
      <c r="E850" t="s">
        <v>1644</v>
      </c>
      <c r="F850" s="55">
        <v>45555</v>
      </c>
      <c r="G850" s="62" t="s">
        <v>1607</v>
      </c>
      <c r="H850" s="9" t="s">
        <v>820</v>
      </c>
      <c r="I850">
        <v>0</v>
      </c>
      <c r="J850">
        <v>30</v>
      </c>
      <c r="K850" s="34">
        <v>30</v>
      </c>
      <c r="L850">
        <f>+Tabla32391110[[#This Row],[BALANCE INICIAL]]+Tabla32391110[[#This Row],[ENTRADAS]]-Tabla32391110[[#This Row],[SALIDAS]]</f>
        <v>0</v>
      </c>
      <c r="M850" s="2">
        <v>754</v>
      </c>
      <c r="N850" s="2">
        <f>+Tabla32391110[[#This Row],[BALANCE INICIAL]]*Tabla32391110[[#This Row],[PRECIO]]</f>
        <v>0</v>
      </c>
      <c r="O850" s="2">
        <f>+Tabla32391110[[#This Row],[ENTRADAS]]*Tabla32391110[[#This Row],[PRECIO]]</f>
        <v>22620</v>
      </c>
      <c r="P850" s="2">
        <f>+Tabla32391110[[#This Row],[SALIDAS]]*Tabla32391110[[#This Row],[PRECIO]]</f>
        <v>22620</v>
      </c>
      <c r="Q850" s="2">
        <f>+Tabla32391110[[#This Row],[BALANCE INICIAL2]]+Tabla32391110[[#This Row],[ENTRADAS3]]-Tabla32391110[[#This Row],[SALIDAS4]]</f>
        <v>0</v>
      </c>
    </row>
    <row r="851" spans="1:17">
      <c r="A851" s="39" t="s">
        <v>1130</v>
      </c>
      <c r="B851" s="40" t="s">
        <v>894</v>
      </c>
      <c r="C851" s="52" t="s">
        <v>1131</v>
      </c>
      <c r="D851" t="s">
        <v>147</v>
      </c>
      <c r="F851" s="55" t="s">
        <v>1345</v>
      </c>
      <c r="G851" s="55"/>
      <c r="H851" s="9" t="s">
        <v>820</v>
      </c>
      <c r="I851">
        <v>0</v>
      </c>
      <c r="J851">
        <v>0</v>
      </c>
      <c r="K851" s="34">
        <v>0</v>
      </c>
      <c r="L851">
        <f>+Tabla32391110[[#This Row],[BALANCE INICIAL]]+Tabla32391110[[#This Row],[ENTRADAS]]-Tabla32391110[[#This Row],[SALIDAS]]</f>
        <v>0</v>
      </c>
      <c r="M851" s="2">
        <v>12000</v>
      </c>
      <c r="N851" s="2">
        <f>+Tabla32391110[[#This Row],[BALANCE INICIAL]]*Tabla32391110[[#This Row],[PRECIO]]</f>
        <v>0</v>
      </c>
      <c r="O851" s="2">
        <f>+Tabla32391110[[#This Row],[ENTRADAS]]*Tabla32391110[[#This Row],[PRECIO]]</f>
        <v>0</v>
      </c>
      <c r="P851" s="2">
        <f>+Tabla32391110[[#This Row],[SALIDAS]]*Tabla32391110[[#This Row],[PRECIO]]</f>
        <v>0</v>
      </c>
      <c r="Q851" s="2">
        <f>+Tabla32391110[[#This Row],[BALANCE INICIAL2]]+Tabla32391110[[#This Row],[ENTRADAS3]]-Tabla32391110[[#This Row],[SALIDAS4]]</f>
        <v>0</v>
      </c>
    </row>
    <row r="852" spans="1:17">
      <c r="A852" s="63" t="s">
        <v>29</v>
      </c>
      <c r="B852" s="40" t="s">
        <v>878</v>
      </c>
      <c r="C852" s="52" t="s">
        <v>102</v>
      </c>
      <c r="D852" t="s">
        <v>1713</v>
      </c>
      <c r="E852" t="s">
        <v>1659</v>
      </c>
      <c r="F852" s="55">
        <v>45551</v>
      </c>
      <c r="G852" s="62" t="s">
        <v>1719</v>
      </c>
      <c r="H852" s="9"/>
      <c r="I852">
        <v>0</v>
      </c>
      <c r="J852">
        <v>12</v>
      </c>
      <c r="K852" s="34">
        <v>0</v>
      </c>
      <c r="L852">
        <f>+Tabla32391110[[#This Row],[BALANCE INICIAL]]+Tabla32391110[[#This Row],[ENTRADAS]]-Tabla32391110[[#This Row],[SALIDAS]]</f>
        <v>12</v>
      </c>
      <c r="M852" s="2">
        <v>530</v>
      </c>
      <c r="N852" s="2">
        <f>+Tabla32391110[[#This Row],[BALANCE INICIAL]]*Tabla32391110[[#This Row],[PRECIO]]</f>
        <v>0</v>
      </c>
      <c r="O852" s="2">
        <f>+Tabla32391110[[#This Row],[ENTRADAS]]*Tabla32391110[[#This Row],[PRECIO]]</f>
        <v>6360</v>
      </c>
      <c r="P852" s="2">
        <f>+Tabla32391110[[#This Row],[SALIDAS]]*Tabla32391110[[#This Row],[PRECIO]]</f>
        <v>0</v>
      </c>
      <c r="Q852" s="2">
        <f>+Tabla32391110[[#This Row],[BALANCE INICIAL2]]+Tabla32391110[[#This Row],[ENTRADAS3]]-Tabla32391110[[#This Row],[SALIDAS4]]</f>
        <v>6360</v>
      </c>
    </row>
    <row r="853" spans="1:17">
      <c r="A853" s="63" t="s">
        <v>29</v>
      </c>
      <c r="B853" s="40" t="s">
        <v>878</v>
      </c>
      <c r="C853" s="52" t="s">
        <v>102</v>
      </c>
      <c r="D853" t="s">
        <v>1722</v>
      </c>
      <c r="E853" t="s">
        <v>1659</v>
      </c>
      <c r="F853" s="55">
        <v>45551</v>
      </c>
      <c r="G853" s="62" t="s">
        <v>1719</v>
      </c>
      <c r="H853" s="9"/>
      <c r="I853">
        <v>0</v>
      </c>
      <c r="J853">
        <v>18</v>
      </c>
      <c r="K853" s="34">
        <v>0</v>
      </c>
      <c r="L853">
        <f>+Tabla32391110[[#This Row],[BALANCE INICIAL]]+Tabla32391110[[#This Row],[ENTRADAS]]-Tabla32391110[[#This Row],[SALIDAS]]</f>
        <v>18</v>
      </c>
      <c r="M853" s="2">
        <v>859</v>
      </c>
      <c r="N853" s="2">
        <f>+Tabla32391110[[#This Row],[BALANCE INICIAL]]*Tabla32391110[[#This Row],[PRECIO]]</f>
        <v>0</v>
      </c>
      <c r="O853" s="2">
        <f>+Tabla32391110[[#This Row],[ENTRADAS]]*Tabla32391110[[#This Row],[PRECIO]]</f>
        <v>15462</v>
      </c>
      <c r="P853" s="2">
        <f>+Tabla32391110[[#This Row],[SALIDAS]]*Tabla32391110[[#This Row],[PRECIO]]</f>
        <v>0</v>
      </c>
      <c r="Q853" s="2">
        <f>+Tabla32391110[[#This Row],[BALANCE INICIAL2]]+Tabla32391110[[#This Row],[ENTRADAS3]]-Tabla32391110[[#This Row],[SALIDAS4]]</f>
        <v>15462</v>
      </c>
    </row>
    <row r="854" spans="1:17">
      <c r="A854" s="63" t="s">
        <v>29</v>
      </c>
      <c r="B854" s="40" t="s">
        <v>878</v>
      </c>
      <c r="C854" s="52" t="s">
        <v>102</v>
      </c>
      <c r="D854" t="s">
        <v>1712</v>
      </c>
      <c r="E854" t="s">
        <v>1659</v>
      </c>
      <c r="F854" s="55">
        <v>45551</v>
      </c>
      <c r="G854" s="62" t="s">
        <v>1719</v>
      </c>
      <c r="H854" s="9"/>
      <c r="I854">
        <v>0</v>
      </c>
      <c r="J854">
        <v>18</v>
      </c>
      <c r="K854" s="34">
        <v>0</v>
      </c>
      <c r="L854">
        <f>+Tabla32391110[[#This Row],[BALANCE INICIAL]]+Tabla32391110[[#This Row],[ENTRADAS]]-Tabla32391110[[#This Row],[SALIDAS]]</f>
        <v>18</v>
      </c>
      <c r="M854" s="2">
        <v>742</v>
      </c>
      <c r="N854" s="2">
        <f>+Tabla32391110[[#This Row],[BALANCE INICIAL]]*Tabla32391110[[#This Row],[PRECIO]]</f>
        <v>0</v>
      </c>
      <c r="O854" s="2">
        <f>+Tabla32391110[[#This Row],[ENTRADAS]]*Tabla32391110[[#This Row],[PRECIO]]</f>
        <v>13356</v>
      </c>
      <c r="P854" s="2">
        <f>+Tabla32391110[[#This Row],[SALIDAS]]*Tabla32391110[[#This Row],[PRECIO]]</f>
        <v>0</v>
      </c>
      <c r="Q854" s="2">
        <f>+Tabla32391110[[#This Row],[BALANCE INICIAL2]]+Tabla32391110[[#This Row],[ENTRADAS3]]-Tabla32391110[[#This Row],[SALIDAS4]]</f>
        <v>13356</v>
      </c>
    </row>
    <row r="855" spans="1:17">
      <c r="A855" s="9" t="s">
        <v>29</v>
      </c>
      <c r="B855" s="47" t="s">
        <v>878</v>
      </c>
      <c r="C855" s="50" t="s">
        <v>102</v>
      </c>
      <c r="D855" t="s">
        <v>642</v>
      </c>
      <c r="F855" s="55" t="s">
        <v>1345</v>
      </c>
      <c r="G855" s="55"/>
      <c r="H855" s="9" t="s">
        <v>870</v>
      </c>
      <c r="I855">
        <v>8</v>
      </c>
      <c r="J855">
        <v>0</v>
      </c>
      <c r="K855" s="34">
        <v>8</v>
      </c>
      <c r="L855">
        <f>+Tabla32391110[[#This Row],[BALANCE INICIAL]]+Tabla32391110[[#This Row],[ENTRADAS]]-Tabla32391110[[#This Row],[SALIDAS]]</f>
        <v>0</v>
      </c>
      <c r="M855" s="2">
        <v>200</v>
      </c>
      <c r="N855" s="2">
        <f>+Tabla32391110[[#This Row],[BALANCE INICIAL]]*Tabla32391110[[#This Row],[PRECIO]]</f>
        <v>1600</v>
      </c>
      <c r="O855" s="2">
        <f>+Tabla32391110[[#This Row],[ENTRADAS]]*Tabla32391110[[#This Row],[PRECIO]]</f>
        <v>0</v>
      </c>
      <c r="P855" s="2">
        <f>+Tabla32391110[[#This Row],[SALIDAS]]*Tabla32391110[[#This Row],[PRECIO]]</f>
        <v>1600</v>
      </c>
      <c r="Q855" s="2">
        <f>+Tabla32391110[[#This Row],[BALANCE INICIAL2]]+Tabla32391110[[#This Row],[ENTRADAS3]]-Tabla32391110[[#This Row],[SALIDAS4]]</f>
        <v>0</v>
      </c>
    </row>
    <row r="856" spans="1:17">
      <c r="A856" s="39" t="s">
        <v>27</v>
      </c>
      <c r="B856" s="40" t="s">
        <v>889</v>
      </c>
      <c r="C856" s="52" t="s">
        <v>1139</v>
      </c>
      <c r="D856" t="s">
        <v>1193</v>
      </c>
      <c r="F856" s="55" t="s">
        <v>1345</v>
      </c>
      <c r="G856" s="55"/>
      <c r="H856" s="9" t="s">
        <v>820</v>
      </c>
      <c r="I856">
        <v>1000</v>
      </c>
      <c r="J856">
        <v>0</v>
      </c>
      <c r="K856" s="34">
        <v>0</v>
      </c>
      <c r="L856">
        <f>+Tabla32391110[[#This Row],[BALANCE INICIAL]]+Tabla32391110[[#This Row],[ENTRADAS]]-Tabla32391110[[#This Row],[SALIDAS]]</f>
        <v>1000</v>
      </c>
      <c r="M856" s="2">
        <v>0.88</v>
      </c>
      <c r="N856" s="2">
        <f>+Tabla32391110[[#This Row],[BALANCE INICIAL]]*Tabla32391110[[#This Row],[PRECIO]]</f>
        <v>880</v>
      </c>
      <c r="O856" s="2">
        <f>+Tabla32391110[[#This Row],[ENTRADAS]]*Tabla32391110[[#This Row],[PRECIO]]</f>
        <v>0</v>
      </c>
      <c r="P856" s="2">
        <f>+Tabla32391110[[#This Row],[SALIDAS]]*Tabla32391110[[#This Row],[PRECIO]]</f>
        <v>0</v>
      </c>
      <c r="Q856" s="2">
        <f>+Tabla32391110[[#This Row],[BALANCE INICIAL2]]+Tabla32391110[[#This Row],[ENTRADAS3]]-Tabla32391110[[#This Row],[SALIDAS4]]</f>
        <v>880</v>
      </c>
    </row>
    <row r="857" spans="1:17" ht="15" customHeight="1">
      <c r="A857" s="39" t="s">
        <v>27</v>
      </c>
      <c r="B857" s="40" t="s">
        <v>889</v>
      </c>
      <c r="C857" s="52" t="s">
        <v>1139</v>
      </c>
      <c r="D857" t="s">
        <v>1194</v>
      </c>
      <c r="F857" s="55" t="s">
        <v>1345</v>
      </c>
      <c r="G857" s="55"/>
      <c r="H857" s="9" t="s">
        <v>820</v>
      </c>
      <c r="I857">
        <v>1000</v>
      </c>
      <c r="J857">
        <v>0</v>
      </c>
      <c r="K857" s="34">
        <v>0</v>
      </c>
      <c r="L857">
        <f>+Tabla32391110[[#This Row],[BALANCE INICIAL]]+Tabla32391110[[#This Row],[ENTRADAS]]-Tabla32391110[[#This Row],[SALIDAS]]</f>
        <v>1000</v>
      </c>
      <c r="M857" s="2">
        <v>2.7</v>
      </c>
      <c r="N857" s="2">
        <f>+Tabla32391110[[#This Row],[BALANCE INICIAL]]*Tabla32391110[[#This Row],[PRECIO]]</f>
        <v>2700</v>
      </c>
      <c r="O857" s="2">
        <f>+Tabla32391110[[#This Row],[ENTRADAS]]*Tabla32391110[[#This Row],[PRECIO]]</f>
        <v>0</v>
      </c>
      <c r="P857" s="2">
        <f>+Tabla32391110[[#This Row],[SALIDAS]]*Tabla32391110[[#This Row],[PRECIO]]</f>
        <v>0</v>
      </c>
      <c r="Q857" s="2">
        <f>+Tabla32391110[[#This Row],[BALANCE INICIAL2]]+Tabla32391110[[#This Row],[ENTRADAS3]]-Tabla32391110[[#This Row],[SALIDAS4]]</f>
        <v>2700</v>
      </c>
    </row>
    <row r="858" spans="1:17" ht="15.75" customHeight="1">
      <c r="A858" s="39" t="s">
        <v>33</v>
      </c>
      <c r="B858" s="40" t="s">
        <v>879</v>
      </c>
      <c r="C858" s="50" t="s">
        <v>106</v>
      </c>
      <c r="D858" t="s">
        <v>819</v>
      </c>
      <c r="F858" s="55" t="s">
        <v>1345</v>
      </c>
      <c r="G858" s="55"/>
      <c r="H858" s="9" t="s">
        <v>825</v>
      </c>
      <c r="I858">
        <v>1</v>
      </c>
      <c r="J858">
        <v>0</v>
      </c>
      <c r="K858" s="34">
        <v>0</v>
      </c>
      <c r="L858">
        <f>+Tabla32391110[[#This Row],[BALANCE INICIAL]]+Tabla32391110[[#This Row],[ENTRADAS]]-Tabla32391110[[#This Row],[SALIDAS]]</f>
        <v>1</v>
      </c>
      <c r="M858" s="2">
        <v>1490</v>
      </c>
      <c r="N858" s="2">
        <f>+Tabla32391110[[#This Row],[BALANCE INICIAL]]*Tabla32391110[[#This Row],[PRECIO]]</f>
        <v>1490</v>
      </c>
      <c r="O858" s="2">
        <f>+Tabla32391110[[#This Row],[ENTRADAS]]*Tabla32391110[[#This Row],[PRECIO]]</f>
        <v>0</v>
      </c>
      <c r="P858" s="2">
        <f>+Tabla32391110[[#This Row],[SALIDAS]]*Tabla32391110[[#This Row],[PRECIO]]</f>
        <v>0</v>
      </c>
      <c r="Q858" s="2">
        <f>+Tabla32391110[[#This Row],[BALANCE INICIAL2]]+Tabla32391110[[#This Row],[ENTRADAS3]]-Tabla32391110[[#This Row],[SALIDAS4]]</f>
        <v>1490</v>
      </c>
    </row>
    <row r="859" spans="1:17">
      <c r="A859" s="39" t="s">
        <v>55</v>
      </c>
      <c r="B859" s="40" t="s">
        <v>905</v>
      </c>
      <c r="C859" s="52" t="s">
        <v>103</v>
      </c>
      <c r="D859" t="s">
        <v>143</v>
      </c>
      <c r="F859" s="55" t="s">
        <v>1345</v>
      </c>
      <c r="G859" s="55"/>
      <c r="H859" s="9" t="s">
        <v>829</v>
      </c>
      <c r="I859">
        <v>0</v>
      </c>
      <c r="J859">
        <v>0</v>
      </c>
      <c r="K859" s="34">
        <v>0</v>
      </c>
      <c r="L859">
        <f>+Tabla32391110[[#This Row],[BALANCE INICIAL]]+Tabla32391110[[#This Row],[ENTRADAS]]-Tabla32391110[[#This Row],[SALIDAS]]</f>
        <v>0</v>
      </c>
      <c r="M859" s="2">
        <v>500</v>
      </c>
      <c r="N859" s="2">
        <f>+Tabla32391110[[#This Row],[BALANCE INICIAL]]*Tabla32391110[[#This Row],[PRECIO]]</f>
        <v>0</v>
      </c>
      <c r="O859" s="2">
        <f>+Tabla32391110[[#This Row],[ENTRADAS]]*Tabla32391110[[#This Row],[PRECIO]]</f>
        <v>0</v>
      </c>
      <c r="P859" s="2">
        <f>+Tabla32391110[[#This Row],[SALIDAS]]*Tabla32391110[[#This Row],[PRECIO]]</f>
        <v>0</v>
      </c>
      <c r="Q859" s="2">
        <f>+Tabla32391110[[#This Row],[BALANCE INICIAL2]]+Tabla32391110[[#This Row],[ENTRADAS3]]-Tabla32391110[[#This Row],[SALIDAS4]]</f>
        <v>0</v>
      </c>
    </row>
    <row r="860" spans="1:17">
      <c r="A860" s="39" t="s">
        <v>55</v>
      </c>
      <c r="B860" s="40" t="s">
        <v>905</v>
      </c>
      <c r="C860" s="52" t="s">
        <v>103</v>
      </c>
      <c r="D860" t="s">
        <v>136</v>
      </c>
      <c r="F860" s="55" t="s">
        <v>1345</v>
      </c>
      <c r="G860" s="55"/>
      <c r="H860" s="9" t="s">
        <v>829</v>
      </c>
      <c r="I860">
        <v>0</v>
      </c>
      <c r="J860">
        <v>0</v>
      </c>
      <c r="K860" s="34">
        <v>0</v>
      </c>
      <c r="L860">
        <f>+Tabla32391110[[#This Row],[BALANCE INICIAL]]+Tabla32391110[[#This Row],[ENTRADAS]]-Tabla32391110[[#This Row],[SALIDAS]]</f>
        <v>0</v>
      </c>
      <c r="M860" s="2">
        <v>400</v>
      </c>
      <c r="N860" s="2">
        <f>+Tabla32391110[[#This Row],[BALANCE INICIAL]]*Tabla32391110[[#This Row],[PRECIO]]</f>
        <v>0</v>
      </c>
      <c r="O860" s="2">
        <f>+Tabla32391110[[#This Row],[ENTRADAS]]*Tabla32391110[[#This Row],[PRECIO]]</f>
        <v>0</v>
      </c>
      <c r="P860" s="2">
        <f>+Tabla32391110[[#This Row],[SALIDAS]]*Tabla32391110[[#This Row],[PRECIO]]</f>
        <v>0</v>
      </c>
      <c r="Q860" s="2">
        <f>+Tabla32391110[[#This Row],[BALANCE INICIAL2]]+Tabla32391110[[#This Row],[ENTRADAS3]]-Tabla32391110[[#This Row],[SALIDAS4]]</f>
        <v>0</v>
      </c>
    </row>
    <row r="861" spans="1:17">
      <c r="A861" s="63" t="s">
        <v>33</v>
      </c>
      <c r="B861" s="40" t="s">
        <v>879</v>
      </c>
      <c r="C861" s="52" t="s">
        <v>78</v>
      </c>
      <c r="D861" t="s">
        <v>1761</v>
      </c>
      <c r="E861" t="s">
        <v>1763</v>
      </c>
      <c r="F861" s="55">
        <v>45561</v>
      </c>
      <c r="G861" s="62" t="s">
        <v>1762</v>
      </c>
      <c r="H861" s="9" t="s">
        <v>820</v>
      </c>
      <c r="I861">
        <v>0</v>
      </c>
      <c r="J861">
        <v>1</v>
      </c>
      <c r="K861" s="34">
        <v>0</v>
      </c>
      <c r="L861">
        <f>+Tabla32391110[[#This Row],[BALANCE INICIAL]]+Tabla32391110[[#This Row],[ENTRADAS]]-Tabla32391110[[#This Row],[SALIDAS]]</f>
        <v>1</v>
      </c>
      <c r="M861" s="2">
        <v>400</v>
      </c>
      <c r="N861" s="2">
        <f>+Tabla32391110[[#This Row],[BALANCE INICIAL]]*Tabla32391110[[#This Row],[PRECIO]]</f>
        <v>0</v>
      </c>
      <c r="O861" s="2">
        <f>+Tabla32391110[[#This Row],[ENTRADAS]]*Tabla32391110[[#This Row],[PRECIO]]</f>
        <v>400</v>
      </c>
      <c r="P861" s="2">
        <f>+Tabla32391110[[#This Row],[SALIDAS]]*Tabla32391110[[#This Row],[PRECIO]]</f>
        <v>0</v>
      </c>
      <c r="Q861" s="2">
        <f>+Tabla32391110[[#This Row],[BALANCE INICIAL2]]+Tabla32391110[[#This Row],[ENTRADAS3]]-Tabla32391110[[#This Row],[SALIDAS4]]</f>
        <v>400</v>
      </c>
    </row>
    <row r="862" spans="1:17">
      <c r="A862" s="63" t="s">
        <v>24</v>
      </c>
      <c r="B862" s="40" t="s">
        <v>875</v>
      </c>
      <c r="C862" s="52" t="s">
        <v>64</v>
      </c>
      <c r="D862" t="s">
        <v>1746</v>
      </c>
      <c r="E862" t="s">
        <v>1763</v>
      </c>
      <c r="F862" s="55">
        <v>45561</v>
      </c>
      <c r="G862" s="62" t="s">
        <v>1762</v>
      </c>
      <c r="H862" s="9" t="s">
        <v>820</v>
      </c>
      <c r="I862">
        <v>0</v>
      </c>
      <c r="J862">
        <v>28</v>
      </c>
      <c r="K862" s="34">
        <v>0</v>
      </c>
      <c r="L862">
        <f>+Tabla32391110[[#This Row],[BALANCE INICIAL]]+Tabla32391110[[#This Row],[ENTRADAS]]-Tabla32391110[[#This Row],[SALIDAS]]</f>
        <v>28</v>
      </c>
      <c r="M862" s="2">
        <v>177</v>
      </c>
      <c r="N862" s="2">
        <f>+Tabla32391110[[#This Row],[BALANCE INICIAL]]*Tabla32391110[[#This Row],[PRECIO]]</f>
        <v>0</v>
      </c>
      <c r="O862" s="2">
        <f>+Tabla32391110[[#This Row],[ENTRADAS]]*Tabla32391110[[#This Row],[PRECIO]]</f>
        <v>4956</v>
      </c>
      <c r="P862" s="2">
        <f>+Tabla32391110[[#This Row],[SALIDAS]]*Tabla32391110[[#This Row],[PRECIO]]</f>
        <v>0</v>
      </c>
      <c r="Q862" s="2">
        <f>+Tabla32391110[[#This Row],[BALANCE INICIAL2]]+Tabla32391110[[#This Row],[ENTRADAS3]]-Tabla32391110[[#This Row],[SALIDAS4]]</f>
        <v>4956</v>
      </c>
    </row>
    <row r="863" spans="1:17">
      <c r="A863" s="63" t="s">
        <v>24</v>
      </c>
      <c r="B863" s="40" t="s">
        <v>875</v>
      </c>
      <c r="C863" s="52" t="s">
        <v>64</v>
      </c>
      <c r="D863" t="s">
        <v>1747</v>
      </c>
      <c r="E863" t="s">
        <v>1763</v>
      </c>
      <c r="F863" s="55">
        <v>45561</v>
      </c>
      <c r="G863" s="62" t="s">
        <v>1762</v>
      </c>
      <c r="H863" s="9" t="s">
        <v>820</v>
      </c>
      <c r="I863">
        <v>0</v>
      </c>
      <c r="J863">
        <v>3</v>
      </c>
      <c r="K863" s="34">
        <v>0</v>
      </c>
      <c r="L863">
        <f>+Tabla32391110[[#This Row],[BALANCE INICIAL]]+Tabla32391110[[#This Row],[ENTRADAS]]-Tabla32391110[[#This Row],[SALIDAS]]</f>
        <v>3</v>
      </c>
      <c r="M863" s="2">
        <v>3935</v>
      </c>
      <c r="N863" s="2">
        <f>+Tabla32391110[[#This Row],[BALANCE INICIAL]]*Tabla32391110[[#This Row],[PRECIO]]</f>
        <v>0</v>
      </c>
      <c r="O863" s="2">
        <f>+Tabla32391110[[#This Row],[ENTRADAS]]*Tabla32391110[[#This Row],[PRECIO]]</f>
        <v>11805</v>
      </c>
      <c r="P863" s="2">
        <f>+Tabla32391110[[#This Row],[SALIDAS]]*Tabla32391110[[#This Row],[PRECIO]]</f>
        <v>0</v>
      </c>
      <c r="Q863" s="2">
        <f>+Tabla32391110[[#This Row],[BALANCE INICIAL2]]+Tabla32391110[[#This Row],[ENTRADAS3]]-Tabla32391110[[#This Row],[SALIDAS4]]</f>
        <v>11805</v>
      </c>
    </row>
    <row r="864" spans="1:17">
      <c r="A864" s="63" t="s">
        <v>24</v>
      </c>
      <c r="B864" s="40" t="s">
        <v>875</v>
      </c>
      <c r="C864" s="52" t="s">
        <v>64</v>
      </c>
      <c r="D864" t="s">
        <v>1748</v>
      </c>
      <c r="E864" t="s">
        <v>1763</v>
      </c>
      <c r="F864" s="55">
        <v>45561</v>
      </c>
      <c r="G864" s="62" t="s">
        <v>1762</v>
      </c>
      <c r="H864" s="9" t="s">
        <v>820</v>
      </c>
      <c r="I864">
        <v>0</v>
      </c>
      <c r="J864">
        <v>3</v>
      </c>
      <c r="K864" s="34">
        <v>0</v>
      </c>
      <c r="L864">
        <f>+Tabla32391110[[#This Row],[BALANCE INICIAL]]+Tabla32391110[[#This Row],[ENTRADAS]]-Tabla32391110[[#This Row],[SALIDAS]]</f>
        <v>3</v>
      </c>
      <c r="M864" s="2">
        <v>4347</v>
      </c>
      <c r="N864" s="2">
        <f>+Tabla32391110[[#This Row],[BALANCE INICIAL]]*Tabla32391110[[#This Row],[PRECIO]]</f>
        <v>0</v>
      </c>
      <c r="O864" s="2">
        <f>+Tabla32391110[[#This Row],[ENTRADAS]]*Tabla32391110[[#This Row],[PRECIO]]</f>
        <v>13041</v>
      </c>
      <c r="P864" s="2">
        <f>+Tabla32391110[[#This Row],[SALIDAS]]*Tabla32391110[[#This Row],[PRECIO]]</f>
        <v>0</v>
      </c>
      <c r="Q864" s="2">
        <f>+Tabla32391110[[#This Row],[BALANCE INICIAL2]]+Tabla32391110[[#This Row],[ENTRADAS3]]-Tabla32391110[[#This Row],[SALIDAS4]]</f>
        <v>13041</v>
      </c>
    </row>
    <row r="865" spans="1:17">
      <c r="A865" s="63" t="s">
        <v>24</v>
      </c>
      <c r="B865" s="40" t="s">
        <v>875</v>
      </c>
      <c r="C865" s="52" t="s">
        <v>64</v>
      </c>
      <c r="D865" t="s">
        <v>1749</v>
      </c>
      <c r="E865" t="s">
        <v>1763</v>
      </c>
      <c r="F865" s="55">
        <v>45561</v>
      </c>
      <c r="G865" s="62" t="s">
        <v>1762</v>
      </c>
      <c r="H865" s="9" t="s">
        <v>820</v>
      </c>
      <c r="I865">
        <v>0</v>
      </c>
      <c r="J865">
        <v>4</v>
      </c>
      <c r="K865" s="34">
        <v>0</v>
      </c>
      <c r="L865">
        <f>+Tabla32391110[[#This Row],[BALANCE INICIAL]]+Tabla32391110[[#This Row],[ENTRADAS]]-Tabla32391110[[#This Row],[SALIDAS]]</f>
        <v>4</v>
      </c>
      <c r="M865" s="2">
        <v>6406</v>
      </c>
      <c r="N865" s="2">
        <f>+Tabla32391110[[#This Row],[BALANCE INICIAL]]*Tabla32391110[[#This Row],[PRECIO]]</f>
        <v>0</v>
      </c>
      <c r="O865" s="2">
        <f>+Tabla32391110[[#This Row],[ENTRADAS]]*Tabla32391110[[#This Row],[PRECIO]]</f>
        <v>25624</v>
      </c>
      <c r="P865" s="2">
        <f>+Tabla32391110[[#This Row],[SALIDAS]]*Tabla32391110[[#This Row],[PRECIO]]</f>
        <v>0</v>
      </c>
      <c r="Q865" s="2">
        <f>+Tabla32391110[[#This Row],[BALANCE INICIAL2]]+Tabla32391110[[#This Row],[ENTRADAS3]]-Tabla32391110[[#This Row],[SALIDAS4]]</f>
        <v>25624</v>
      </c>
    </row>
    <row r="866" spans="1:17">
      <c r="A866" s="63" t="s">
        <v>26</v>
      </c>
      <c r="B866" s="40" t="s">
        <v>887</v>
      </c>
      <c r="C866" s="52" t="s">
        <v>70</v>
      </c>
      <c r="D866" t="s">
        <v>1750</v>
      </c>
      <c r="E866" t="s">
        <v>1763</v>
      </c>
      <c r="F866" s="55">
        <v>45561</v>
      </c>
      <c r="G866" s="62" t="s">
        <v>1762</v>
      </c>
      <c r="H866" s="9" t="s">
        <v>820</v>
      </c>
      <c r="I866">
        <v>0</v>
      </c>
      <c r="J866">
        <v>2</v>
      </c>
      <c r="K866" s="34">
        <v>0</v>
      </c>
      <c r="L866">
        <f>+Tabla32391110[[#This Row],[BALANCE INICIAL]]+Tabla32391110[[#This Row],[ENTRADAS]]-Tabla32391110[[#This Row],[SALIDAS]]</f>
        <v>2</v>
      </c>
      <c r="M866" s="2">
        <v>3546</v>
      </c>
      <c r="N866" s="2">
        <f>+Tabla32391110[[#This Row],[BALANCE INICIAL]]*Tabla32391110[[#This Row],[PRECIO]]</f>
        <v>0</v>
      </c>
      <c r="O866" s="2">
        <f>+Tabla32391110[[#This Row],[ENTRADAS]]*Tabla32391110[[#This Row],[PRECIO]]</f>
        <v>7092</v>
      </c>
      <c r="P866" s="2">
        <f>+Tabla32391110[[#This Row],[SALIDAS]]*Tabla32391110[[#This Row],[PRECIO]]</f>
        <v>0</v>
      </c>
      <c r="Q866" s="2">
        <f>+Tabla32391110[[#This Row],[BALANCE INICIAL2]]+Tabla32391110[[#This Row],[ENTRADAS3]]-Tabla32391110[[#This Row],[SALIDAS4]]</f>
        <v>7092</v>
      </c>
    </row>
    <row r="867" spans="1:17">
      <c r="A867" s="63" t="s">
        <v>26</v>
      </c>
      <c r="B867" s="40" t="s">
        <v>887</v>
      </c>
      <c r="C867" s="52" t="s">
        <v>70</v>
      </c>
      <c r="D867" t="s">
        <v>1751</v>
      </c>
      <c r="E867" t="s">
        <v>1763</v>
      </c>
      <c r="F867" s="55">
        <v>45561</v>
      </c>
      <c r="G867" s="62" t="s">
        <v>1762</v>
      </c>
      <c r="H867" s="9" t="s">
        <v>820</v>
      </c>
      <c r="I867">
        <v>0</v>
      </c>
      <c r="J867">
        <v>2</v>
      </c>
      <c r="K867" s="34">
        <v>0</v>
      </c>
      <c r="L867">
        <f>+Tabla32391110[[#This Row],[BALANCE INICIAL]]+Tabla32391110[[#This Row],[ENTRADAS]]-Tabla32391110[[#This Row],[SALIDAS]]</f>
        <v>2</v>
      </c>
      <c r="M867" s="2">
        <v>919</v>
      </c>
      <c r="N867" s="2">
        <f>+Tabla32391110[[#This Row],[BALANCE INICIAL]]*Tabla32391110[[#This Row],[PRECIO]]</f>
        <v>0</v>
      </c>
      <c r="O867" s="2">
        <f>+Tabla32391110[[#This Row],[ENTRADAS]]*Tabla32391110[[#This Row],[PRECIO]]</f>
        <v>1838</v>
      </c>
      <c r="P867" s="2">
        <f>+Tabla32391110[[#This Row],[SALIDAS]]*Tabla32391110[[#This Row],[PRECIO]]</f>
        <v>0</v>
      </c>
      <c r="Q867" s="2">
        <f>+Tabla32391110[[#This Row],[BALANCE INICIAL2]]+Tabla32391110[[#This Row],[ENTRADAS3]]-Tabla32391110[[#This Row],[SALIDAS4]]</f>
        <v>1838</v>
      </c>
    </row>
    <row r="868" spans="1:17">
      <c r="A868" s="63" t="s">
        <v>26</v>
      </c>
      <c r="B868" s="40" t="s">
        <v>887</v>
      </c>
      <c r="C868" s="52" t="s">
        <v>70</v>
      </c>
      <c r="D868" t="s">
        <v>1752</v>
      </c>
      <c r="E868" t="s">
        <v>1763</v>
      </c>
      <c r="F868" s="55">
        <v>45561</v>
      </c>
      <c r="G868" s="62" t="s">
        <v>1762</v>
      </c>
      <c r="H868" s="9" t="s">
        <v>820</v>
      </c>
      <c r="I868">
        <v>0</v>
      </c>
      <c r="J868">
        <v>1</v>
      </c>
      <c r="K868" s="34">
        <v>0</v>
      </c>
      <c r="L868">
        <f>+Tabla32391110[[#This Row],[BALANCE INICIAL]]+Tabla32391110[[#This Row],[ENTRADAS]]-Tabla32391110[[#This Row],[SALIDAS]]</f>
        <v>1</v>
      </c>
      <c r="M868" s="2">
        <v>3550</v>
      </c>
      <c r="N868" s="2">
        <f>+Tabla32391110[[#This Row],[BALANCE INICIAL]]*Tabla32391110[[#This Row],[PRECIO]]</f>
        <v>0</v>
      </c>
      <c r="O868" s="2">
        <f>+Tabla32391110[[#This Row],[ENTRADAS]]*Tabla32391110[[#This Row],[PRECIO]]</f>
        <v>3550</v>
      </c>
      <c r="P868" s="2">
        <f>+Tabla32391110[[#This Row],[SALIDAS]]*Tabla32391110[[#This Row],[PRECIO]]</f>
        <v>0</v>
      </c>
      <c r="Q868" s="2">
        <f>+Tabla32391110[[#This Row],[BALANCE INICIAL2]]+Tabla32391110[[#This Row],[ENTRADAS3]]-Tabla32391110[[#This Row],[SALIDAS4]]</f>
        <v>3550</v>
      </c>
    </row>
    <row r="869" spans="1:17">
      <c r="A869" s="63" t="s">
        <v>24</v>
      </c>
      <c r="B869" s="40" t="s">
        <v>875</v>
      </c>
      <c r="C869" s="52" t="s">
        <v>64</v>
      </c>
      <c r="D869" t="s">
        <v>1753</v>
      </c>
      <c r="E869" t="s">
        <v>1763</v>
      </c>
      <c r="F869" s="55">
        <v>45561</v>
      </c>
      <c r="G869" s="62" t="s">
        <v>1762</v>
      </c>
      <c r="H869" s="9" t="s">
        <v>820</v>
      </c>
      <c r="I869">
        <v>0</v>
      </c>
      <c r="J869">
        <v>1</v>
      </c>
      <c r="K869" s="34">
        <v>0</v>
      </c>
      <c r="L869">
        <f>+Tabla32391110[[#This Row],[BALANCE INICIAL]]+Tabla32391110[[#This Row],[ENTRADAS]]-Tabla32391110[[#This Row],[SALIDAS]]</f>
        <v>1</v>
      </c>
      <c r="M869" s="2">
        <v>3186</v>
      </c>
      <c r="N869" s="2">
        <f>+Tabla32391110[[#This Row],[BALANCE INICIAL]]*Tabla32391110[[#This Row],[PRECIO]]</f>
        <v>0</v>
      </c>
      <c r="O869" s="2">
        <f>+Tabla32391110[[#This Row],[ENTRADAS]]*Tabla32391110[[#This Row],[PRECIO]]</f>
        <v>3186</v>
      </c>
      <c r="P869" s="2">
        <f>+Tabla32391110[[#This Row],[SALIDAS]]*Tabla32391110[[#This Row],[PRECIO]]</f>
        <v>0</v>
      </c>
      <c r="Q869" s="2">
        <f>+Tabla32391110[[#This Row],[BALANCE INICIAL2]]+Tabla32391110[[#This Row],[ENTRADAS3]]-Tabla32391110[[#This Row],[SALIDAS4]]</f>
        <v>3186</v>
      </c>
    </row>
    <row r="870" spans="1:17">
      <c r="A870" s="63" t="s">
        <v>26</v>
      </c>
      <c r="B870" s="40" t="s">
        <v>887</v>
      </c>
      <c r="C870" s="52" t="s">
        <v>70</v>
      </c>
      <c r="D870" t="s">
        <v>1754</v>
      </c>
      <c r="E870" t="s">
        <v>1763</v>
      </c>
      <c r="F870" s="55">
        <v>45561</v>
      </c>
      <c r="G870" s="62" t="s">
        <v>1762</v>
      </c>
      <c r="H870" s="9" t="s">
        <v>820</v>
      </c>
      <c r="I870">
        <v>0</v>
      </c>
      <c r="J870">
        <v>1</v>
      </c>
      <c r="K870" s="34">
        <v>0</v>
      </c>
      <c r="L870">
        <f>+Tabla32391110[[#This Row],[BALANCE INICIAL]]+Tabla32391110[[#This Row],[ENTRADAS]]-Tabla32391110[[#This Row],[SALIDAS]]</f>
        <v>1</v>
      </c>
      <c r="M870" s="2">
        <v>120</v>
      </c>
      <c r="N870" s="2">
        <f>+Tabla32391110[[#This Row],[BALANCE INICIAL]]*Tabla32391110[[#This Row],[PRECIO]]</f>
        <v>0</v>
      </c>
      <c r="O870" s="2">
        <f>+Tabla32391110[[#This Row],[ENTRADAS]]*Tabla32391110[[#This Row],[PRECIO]]</f>
        <v>120</v>
      </c>
      <c r="P870" s="2">
        <f>+Tabla32391110[[#This Row],[SALIDAS]]*Tabla32391110[[#This Row],[PRECIO]]</f>
        <v>0</v>
      </c>
      <c r="Q870" s="2">
        <f>+Tabla32391110[[#This Row],[BALANCE INICIAL2]]+Tabla32391110[[#This Row],[ENTRADAS3]]-Tabla32391110[[#This Row],[SALIDAS4]]</f>
        <v>120</v>
      </c>
    </row>
    <row r="871" spans="1:17">
      <c r="A871" s="63" t="s">
        <v>24</v>
      </c>
      <c r="B871" s="40" t="s">
        <v>875</v>
      </c>
      <c r="C871" s="52" t="s">
        <v>64</v>
      </c>
      <c r="D871" t="s">
        <v>1755</v>
      </c>
      <c r="E871" t="s">
        <v>1763</v>
      </c>
      <c r="F871" s="55">
        <v>45561</v>
      </c>
      <c r="G871" s="62" t="s">
        <v>1762</v>
      </c>
      <c r="H871" s="9" t="s">
        <v>820</v>
      </c>
      <c r="I871">
        <v>0</v>
      </c>
      <c r="J871">
        <v>12</v>
      </c>
      <c r="K871" s="34">
        <v>0</v>
      </c>
      <c r="L871">
        <f>+Tabla32391110[[#This Row],[BALANCE INICIAL]]+Tabla32391110[[#This Row],[ENTRADAS]]-Tabla32391110[[#This Row],[SALIDAS]]</f>
        <v>12</v>
      </c>
      <c r="M871" s="2">
        <v>1312</v>
      </c>
      <c r="N871" s="2">
        <f>+Tabla32391110[[#This Row],[BALANCE INICIAL]]*Tabla32391110[[#This Row],[PRECIO]]</f>
        <v>0</v>
      </c>
      <c r="O871" s="2">
        <f>+Tabla32391110[[#This Row],[ENTRADAS]]*Tabla32391110[[#This Row],[PRECIO]]</f>
        <v>15744</v>
      </c>
      <c r="P871" s="2">
        <f>+Tabla32391110[[#This Row],[SALIDAS]]*Tabla32391110[[#This Row],[PRECIO]]</f>
        <v>0</v>
      </c>
      <c r="Q871" s="2">
        <f>+Tabla32391110[[#This Row],[BALANCE INICIAL2]]+Tabla32391110[[#This Row],[ENTRADAS3]]-Tabla32391110[[#This Row],[SALIDAS4]]</f>
        <v>15744</v>
      </c>
    </row>
    <row r="872" spans="1:17">
      <c r="A872" s="63" t="s">
        <v>47</v>
      </c>
      <c r="B872" s="40" t="s">
        <v>893</v>
      </c>
      <c r="C872" s="52" t="s">
        <v>94</v>
      </c>
      <c r="D872" t="s">
        <v>1756</v>
      </c>
      <c r="E872" t="s">
        <v>1763</v>
      </c>
      <c r="F872" s="55">
        <v>45561</v>
      </c>
      <c r="G872" s="62" t="s">
        <v>1762</v>
      </c>
      <c r="H872" s="9" t="s">
        <v>820</v>
      </c>
      <c r="I872">
        <v>0</v>
      </c>
      <c r="J872">
        <v>3</v>
      </c>
      <c r="K872" s="34">
        <v>0</v>
      </c>
      <c r="L872">
        <f>+Tabla32391110[[#This Row],[BALANCE INICIAL]]+Tabla32391110[[#This Row],[ENTRADAS]]-Tabla32391110[[#This Row],[SALIDAS]]</f>
        <v>3</v>
      </c>
      <c r="M872" s="2">
        <v>1687</v>
      </c>
      <c r="N872" s="2">
        <f>+Tabla32391110[[#This Row],[BALANCE INICIAL]]*Tabla32391110[[#This Row],[PRECIO]]</f>
        <v>0</v>
      </c>
      <c r="O872" s="2">
        <f>+Tabla32391110[[#This Row],[ENTRADAS]]*Tabla32391110[[#This Row],[PRECIO]]</f>
        <v>5061</v>
      </c>
      <c r="P872" s="2">
        <f>+Tabla32391110[[#This Row],[SALIDAS]]*Tabla32391110[[#This Row],[PRECIO]]</f>
        <v>0</v>
      </c>
      <c r="Q872" s="2">
        <f>+Tabla32391110[[#This Row],[BALANCE INICIAL2]]+Tabla32391110[[#This Row],[ENTRADAS3]]-Tabla32391110[[#This Row],[SALIDAS4]]</f>
        <v>5061</v>
      </c>
    </row>
    <row r="873" spans="1:17">
      <c r="A873" s="63" t="s">
        <v>1141</v>
      </c>
      <c r="B873" s="40" t="s">
        <v>1142</v>
      </c>
      <c r="C873" s="52" t="s">
        <v>1143</v>
      </c>
      <c r="D873" t="s">
        <v>1757</v>
      </c>
      <c r="E873" t="s">
        <v>1763</v>
      </c>
      <c r="F873" s="55">
        <v>45561</v>
      </c>
      <c r="G873" s="62" t="s">
        <v>1762</v>
      </c>
      <c r="H873" s="9" t="s">
        <v>820</v>
      </c>
      <c r="I873">
        <v>0</v>
      </c>
      <c r="J873">
        <v>5</v>
      </c>
      <c r="K873" s="34">
        <v>0</v>
      </c>
      <c r="L873">
        <f>+Tabla32391110[[#This Row],[BALANCE INICIAL]]+Tabla32391110[[#This Row],[ENTRADAS]]-Tabla32391110[[#This Row],[SALIDAS]]</f>
        <v>5</v>
      </c>
      <c r="M873" s="2">
        <v>86</v>
      </c>
      <c r="N873" s="2">
        <f>+Tabla32391110[[#This Row],[BALANCE INICIAL]]*Tabla32391110[[#This Row],[PRECIO]]</f>
        <v>0</v>
      </c>
      <c r="O873" s="2">
        <f>+Tabla32391110[[#This Row],[ENTRADAS]]*Tabla32391110[[#This Row],[PRECIO]]</f>
        <v>430</v>
      </c>
      <c r="P873" s="2">
        <f>+Tabla32391110[[#This Row],[SALIDAS]]*Tabla32391110[[#This Row],[PRECIO]]</f>
        <v>0</v>
      </c>
      <c r="Q873" s="2">
        <f>+Tabla32391110[[#This Row],[BALANCE INICIAL2]]+Tabla32391110[[#This Row],[ENTRADAS3]]-Tabla32391110[[#This Row],[SALIDAS4]]</f>
        <v>430</v>
      </c>
    </row>
    <row r="874" spans="1:17">
      <c r="A874" s="63" t="s">
        <v>1141</v>
      </c>
      <c r="B874" s="40" t="s">
        <v>1142</v>
      </c>
      <c r="C874" s="52" t="s">
        <v>1143</v>
      </c>
      <c r="D874" t="s">
        <v>1758</v>
      </c>
      <c r="E874" t="s">
        <v>1763</v>
      </c>
      <c r="F874" s="55">
        <v>45561</v>
      </c>
      <c r="G874" s="62" t="s">
        <v>1762</v>
      </c>
      <c r="H874" s="9" t="s">
        <v>820</v>
      </c>
      <c r="I874">
        <v>0</v>
      </c>
      <c r="J874">
        <v>2</v>
      </c>
      <c r="K874" s="34">
        <v>0</v>
      </c>
      <c r="L874">
        <f>+Tabla32391110[[#This Row],[BALANCE INICIAL]]+Tabla32391110[[#This Row],[ENTRADAS]]-Tabla32391110[[#This Row],[SALIDAS]]</f>
        <v>2</v>
      </c>
      <c r="M874" s="2">
        <v>95</v>
      </c>
      <c r="N874" s="2">
        <f>+Tabla32391110[[#This Row],[BALANCE INICIAL]]*Tabla32391110[[#This Row],[PRECIO]]</f>
        <v>0</v>
      </c>
      <c r="O874" s="2">
        <f>+Tabla32391110[[#This Row],[ENTRADAS]]*Tabla32391110[[#This Row],[PRECIO]]</f>
        <v>190</v>
      </c>
      <c r="P874" s="2">
        <f>+Tabla32391110[[#This Row],[SALIDAS]]*Tabla32391110[[#This Row],[PRECIO]]</f>
        <v>0</v>
      </c>
      <c r="Q874" s="2">
        <f>+Tabla32391110[[#This Row],[BALANCE INICIAL2]]+Tabla32391110[[#This Row],[ENTRADAS3]]-Tabla32391110[[#This Row],[SALIDAS4]]</f>
        <v>190</v>
      </c>
    </row>
    <row r="875" spans="1:17">
      <c r="A875" s="63" t="s">
        <v>1141</v>
      </c>
      <c r="B875" s="40" t="s">
        <v>1142</v>
      </c>
      <c r="C875" s="52" t="s">
        <v>1143</v>
      </c>
      <c r="D875" t="s">
        <v>1759</v>
      </c>
      <c r="E875" t="s">
        <v>1763</v>
      </c>
      <c r="F875" s="55">
        <v>45561</v>
      </c>
      <c r="G875" s="62" t="s">
        <v>1762</v>
      </c>
      <c r="H875" s="9" t="s">
        <v>820</v>
      </c>
      <c r="I875">
        <v>0</v>
      </c>
      <c r="J875">
        <v>2</v>
      </c>
      <c r="K875" s="34">
        <v>0</v>
      </c>
      <c r="L875">
        <f>+Tabla32391110[[#This Row],[BALANCE INICIAL]]+Tabla32391110[[#This Row],[ENTRADAS]]-Tabla32391110[[#This Row],[SALIDAS]]</f>
        <v>2</v>
      </c>
      <c r="M875" s="2">
        <v>114</v>
      </c>
      <c r="N875" s="2">
        <f>+Tabla32391110[[#This Row],[BALANCE INICIAL]]*Tabla32391110[[#This Row],[PRECIO]]</f>
        <v>0</v>
      </c>
      <c r="O875" s="2">
        <f>+Tabla32391110[[#This Row],[ENTRADAS]]*Tabla32391110[[#This Row],[PRECIO]]</f>
        <v>228</v>
      </c>
      <c r="P875" s="2">
        <f>+Tabla32391110[[#This Row],[SALIDAS]]*Tabla32391110[[#This Row],[PRECIO]]</f>
        <v>0</v>
      </c>
      <c r="Q875" s="2">
        <f>+Tabla32391110[[#This Row],[BALANCE INICIAL2]]+Tabla32391110[[#This Row],[ENTRADAS3]]-Tabla32391110[[#This Row],[SALIDAS4]]</f>
        <v>228</v>
      </c>
    </row>
    <row r="876" spans="1:17">
      <c r="A876" s="63" t="s">
        <v>1141</v>
      </c>
      <c r="B876" s="40" t="s">
        <v>1142</v>
      </c>
      <c r="C876" s="52" t="s">
        <v>1143</v>
      </c>
      <c r="D876" t="s">
        <v>1208</v>
      </c>
      <c r="E876" t="s">
        <v>1763</v>
      </c>
      <c r="F876" s="55">
        <v>45561</v>
      </c>
      <c r="G876" s="62" t="s">
        <v>1762</v>
      </c>
      <c r="H876" s="9" t="s">
        <v>820</v>
      </c>
      <c r="I876">
        <v>0</v>
      </c>
      <c r="J876">
        <v>2</v>
      </c>
      <c r="K876" s="34">
        <v>0</v>
      </c>
      <c r="L876">
        <f>+Tabla32391110[[#This Row],[BALANCE INICIAL]]+Tabla32391110[[#This Row],[ENTRADAS]]-Tabla32391110[[#This Row],[SALIDAS]]</f>
        <v>2</v>
      </c>
      <c r="M876" s="2">
        <v>165</v>
      </c>
      <c r="N876" s="2">
        <f>+Tabla32391110[[#This Row],[BALANCE INICIAL]]*Tabla32391110[[#This Row],[PRECIO]]</f>
        <v>0</v>
      </c>
      <c r="O876" s="2">
        <f>+Tabla32391110[[#This Row],[ENTRADAS]]*Tabla32391110[[#This Row],[PRECIO]]</f>
        <v>330</v>
      </c>
      <c r="P876" s="2">
        <f>+Tabla32391110[[#This Row],[SALIDAS]]*Tabla32391110[[#This Row],[PRECIO]]</f>
        <v>0</v>
      </c>
      <c r="Q876" s="2">
        <f>+Tabla32391110[[#This Row],[BALANCE INICIAL2]]+Tabla32391110[[#This Row],[ENTRADAS3]]-Tabla32391110[[#This Row],[SALIDAS4]]</f>
        <v>330</v>
      </c>
    </row>
    <row r="877" spans="1:17">
      <c r="A877" s="63" t="s">
        <v>34</v>
      </c>
      <c r="B877" s="40" t="s">
        <v>877</v>
      </c>
      <c r="C877" s="52" t="s">
        <v>80</v>
      </c>
      <c r="D877" t="s">
        <v>1760</v>
      </c>
      <c r="E877" t="s">
        <v>1763</v>
      </c>
      <c r="F877" s="55">
        <v>45561</v>
      </c>
      <c r="G877" s="62" t="s">
        <v>1762</v>
      </c>
      <c r="H877" s="9" t="s">
        <v>820</v>
      </c>
      <c r="I877">
        <v>0</v>
      </c>
      <c r="J877">
        <v>2</v>
      </c>
      <c r="K877" s="34">
        <v>0</v>
      </c>
      <c r="L877">
        <f>+Tabla32391110[[#This Row],[BALANCE INICIAL]]+Tabla32391110[[#This Row],[ENTRADAS]]-Tabla32391110[[#This Row],[SALIDAS]]</f>
        <v>2</v>
      </c>
      <c r="M877" s="2">
        <v>145</v>
      </c>
      <c r="N877" s="2">
        <f>+Tabla32391110[[#This Row],[BALANCE INICIAL]]*Tabla32391110[[#This Row],[PRECIO]]</f>
        <v>0</v>
      </c>
      <c r="O877" s="2">
        <f>+Tabla32391110[[#This Row],[ENTRADAS]]*Tabla32391110[[#This Row],[PRECIO]]</f>
        <v>290</v>
      </c>
      <c r="P877" s="2">
        <f>+Tabla32391110[[#This Row],[SALIDAS]]*Tabla32391110[[#This Row],[PRECIO]]</f>
        <v>0</v>
      </c>
      <c r="Q877" s="2">
        <f>+Tabla32391110[[#This Row],[BALANCE INICIAL2]]+Tabla32391110[[#This Row],[ENTRADAS3]]-Tabla32391110[[#This Row],[SALIDAS4]]</f>
        <v>290</v>
      </c>
    </row>
    <row r="878" spans="1:17">
      <c r="A878" s="39" t="s">
        <v>34</v>
      </c>
      <c r="B878" s="40" t="s">
        <v>877</v>
      </c>
      <c r="C878" s="52" t="s">
        <v>80</v>
      </c>
      <c r="D878" t="s">
        <v>1195</v>
      </c>
      <c r="F878" s="55" t="s">
        <v>1345</v>
      </c>
      <c r="G878" s="55"/>
      <c r="H878" s="9" t="s">
        <v>820</v>
      </c>
      <c r="I878">
        <v>7</v>
      </c>
      <c r="J878">
        <v>0</v>
      </c>
      <c r="K878" s="34">
        <v>1</v>
      </c>
      <c r="L878">
        <f>+Tabla32391110[[#This Row],[BALANCE INICIAL]]+Tabla32391110[[#This Row],[ENTRADAS]]-Tabla32391110[[#This Row],[SALIDAS]]</f>
        <v>6</v>
      </c>
      <c r="M878" s="2">
        <v>1950</v>
      </c>
      <c r="N878" s="2">
        <f>+Tabla32391110[[#This Row],[BALANCE INICIAL]]*Tabla32391110[[#This Row],[PRECIO]]</f>
        <v>13650</v>
      </c>
      <c r="O878" s="2">
        <f>+Tabla32391110[[#This Row],[ENTRADAS]]*Tabla32391110[[#This Row],[PRECIO]]</f>
        <v>0</v>
      </c>
      <c r="P878" s="2">
        <f>+Tabla32391110[[#This Row],[SALIDAS]]*Tabla32391110[[#This Row],[PRECIO]]</f>
        <v>1950</v>
      </c>
      <c r="Q878" s="2">
        <f>+Tabla32391110[[#This Row],[BALANCE INICIAL2]]+Tabla32391110[[#This Row],[ENTRADAS3]]-Tabla32391110[[#This Row],[SALIDAS4]]</f>
        <v>11700</v>
      </c>
    </row>
    <row r="879" spans="1:17">
      <c r="A879" s="9"/>
      <c r="B879" s="47"/>
      <c r="C879" s="50"/>
      <c r="H879" s="9"/>
      <c r="K879" s="60"/>
      <c r="M879" s="2"/>
      <c r="N879" s="2">
        <f>SUBTOTAL(109,[BALANCE INICIAL2])</f>
        <v>7251393.6200000001</v>
      </c>
      <c r="O879" s="2">
        <f>SUBTOTAL(109,[ENTRADAS3])</f>
        <v>4663175.9799999995</v>
      </c>
      <c r="P879" s="2">
        <f>SUBTOTAL(109,[SALIDAS4])</f>
        <v>4212737.28</v>
      </c>
      <c r="Q879" s="2">
        <f>SUBTOTAL(109,[TOTAL5])</f>
        <v>7701832.3200000003</v>
      </c>
    </row>
  </sheetData>
  <mergeCells count="5">
    <mergeCell ref="A6:C6"/>
    <mergeCell ref="A7:C7"/>
    <mergeCell ref="A15:C15"/>
    <mergeCell ref="I15:L15"/>
    <mergeCell ref="N15:Q15"/>
  </mergeCells>
  <phoneticPr fontId="8" type="noConversion"/>
  <conditionalFormatting sqref="A243">
    <cfRule type="duplicateValues" dxfId="282" priority="5" stopIfTrue="1"/>
    <cfRule type="duplicateValues" dxfId="281" priority="6" stopIfTrue="1"/>
    <cfRule type="duplicateValues" dxfId="280" priority="7" stopIfTrue="1"/>
    <cfRule type="duplicateValues" dxfId="279" priority="8"/>
  </conditionalFormatting>
  <conditionalFormatting sqref="B243">
    <cfRule type="duplicateValues" dxfId="278" priority="1" stopIfTrue="1"/>
    <cfRule type="duplicateValues" dxfId="277" priority="2" stopIfTrue="1"/>
    <cfRule type="duplicateValues" dxfId="276" priority="3" stopIfTrue="1"/>
    <cfRule type="duplicateValues" dxfId="275" priority="4"/>
  </conditionalFormatting>
  <pageMargins left="0.7" right="0.7" top="0.75" bottom="0.75" header="0.3" footer="0.3"/>
  <pageSetup orientation="portrait" horizontalDpi="4294967295" verticalDpi="4294967295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6:Q880"/>
  <sheetViews>
    <sheetView showGridLines="0" tabSelected="1" topLeftCell="A854" zoomScaleNormal="100" workbookViewId="0">
      <selection activeCell="A873" sqref="A873:XFD873"/>
    </sheetView>
  </sheetViews>
  <sheetFormatPr baseColWidth="10" defaultRowHeight="14.4"/>
  <cols>
    <col min="1" max="1" width="13.6640625" bestFit="1" customWidth="1"/>
    <col min="2" max="2" width="18.6640625" hidden="1" customWidth="1"/>
    <col min="3" max="3" width="21.21875" customWidth="1"/>
    <col min="4" max="4" width="40.5546875" customWidth="1"/>
    <col min="5" max="5" width="14.88671875" hidden="1" customWidth="1"/>
    <col min="6" max="6" width="8.6640625" hidden="1" customWidth="1"/>
    <col min="7" max="7" width="7.6640625" customWidth="1"/>
    <col min="8" max="8" width="9.33203125" customWidth="1"/>
    <col min="9" max="9" width="6.88671875" customWidth="1"/>
    <col min="10" max="10" width="8" customWidth="1"/>
    <col min="11" max="11" width="7.5546875" customWidth="1"/>
    <col min="12" max="12" width="6.6640625" customWidth="1"/>
    <col min="13" max="13" width="13.88671875" customWidth="1"/>
    <col min="14" max="14" width="15.109375" customWidth="1"/>
    <col min="15" max="15" width="15" customWidth="1"/>
    <col min="16" max="16" width="13.33203125" customWidth="1"/>
    <col min="17" max="17" width="16.33203125" customWidth="1"/>
  </cols>
  <sheetData>
    <row r="6" spans="1:17" ht="18">
      <c r="A6" s="217" t="s">
        <v>21</v>
      </c>
      <c r="B6" s="217"/>
      <c r="C6" s="217"/>
    </row>
    <row r="7" spans="1:17" ht="18">
      <c r="A7" s="218" t="s">
        <v>22</v>
      </c>
      <c r="B7" s="218"/>
      <c r="C7" s="218"/>
    </row>
    <row r="9" spans="1:17">
      <c r="A9" s="7" t="s">
        <v>18</v>
      </c>
      <c r="B9" t="s">
        <v>1803</v>
      </c>
      <c r="C9" t="s">
        <v>1804</v>
      </c>
    </row>
    <row r="10" spans="1:17">
      <c r="A10" s="7" t="s">
        <v>19</v>
      </c>
      <c r="B10" s="4">
        <v>2024</v>
      </c>
      <c r="C10" s="44">
        <v>2024</v>
      </c>
    </row>
    <row r="11" spans="1:17" ht="43.2">
      <c r="A11" s="8" t="s">
        <v>20</v>
      </c>
      <c r="B11" s="6">
        <v>45565</v>
      </c>
      <c r="C11" s="67">
        <v>45565</v>
      </c>
    </row>
    <row r="14" spans="1:17" ht="15" thickBot="1"/>
    <row r="15" spans="1:17" ht="18.600000000000001" thickBot="1">
      <c r="A15" s="219" t="s">
        <v>14</v>
      </c>
      <c r="B15" s="220"/>
      <c r="C15" s="221"/>
      <c r="I15" s="222" t="s">
        <v>15</v>
      </c>
      <c r="J15" s="223"/>
      <c r="K15" s="223"/>
      <c r="L15" s="224"/>
      <c r="N15" s="225" t="s">
        <v>17</v>
      </c>
      <c r="O15" s="223"/>
      <c r="P15" s="223"/>
      <c r="Q15" s="224"/>
    </row>
    <row r="16" spans="1:17" ht="42">
      <c r="A16" s="31" t="s">
        <v>0</v>
      </c>
      <c r="B16" s="31" t="s">
        <v>12</v>
      </c>
      <c r="C16" s="31" t="s">
        <v>11</v>
      </c>
      <c r="D16" s="1" t="s">
        <v>1</v>
      </c>
      <c r="E16" s="1" t="s">
        <v>13</v>
      </c>
      <c r="F16" s="1" t="s">
        <v>1350</v>
      </c>
      <c r="G16" s="1" t="s">
        <v>1484</v>
      </c>
      <c r="H16" s="1" t="s">
        <v>10</v>
      </c>
      <c r="I16" s="46" t="s">
        <v>2</v>
      </c>
      <c r="J16" s="32" t="s">
        <v>3</v>
      </c>
      <c r="K16" s="33" t="s">
        <v>4</v>
      </c>
      <c r="L16" s="3" t="s">
        <v>16</v>
      </c>
      <c r="M16" s="1" t="s">
        <v>5</v>
      </c>
      <c r="N16" s="1" t="s">
        <v>6</v>
      </c>
      <c r="O16" s="1" t="s">
        <v>7</v>
      </c>
      <c r="P16" s="1" t="s">
        <v>8</v>
      </c>
      <c r="Q16" s="1" t="s">
        <v>9</v>
      </c>
    </row>
    <row r="17" spans="1:17">
      <c r="A17" s="9" t="s">
        <v>1159</v>
      </c>
      <c r="B17" s="17" t="s">
        <v>1160</v>
      </c>
      <c r="C17" s="50" t="s">
        <v>1161</v>
      </c>
      <c r="D17" t="s">
        <v>1493</v>
      </c>
      <c r="F17" s="55" t="s">
        <v>1345</v>
      </c>
      <c r="G17" s="55"/>
      <c r="H17" s="9" t="s">
        <v>820</v>
      </c>
      <c r="I17">
        <v>44</v>
      </c>
      <c r="J17">
        <v>0</v>
      </c>
      <c r="K17" s="34">
        <v>0</v>
      </c>
      <c r="L17">
        <f>+Tabla323911[[#This Row],[BALANCE INICIAL]]+Tabla323911[[#This Row],[ENTRADAS]]-Tabla323911[[#This Row],[SALIDAS]]</f>
        <v>44</v>
      </c>
      <c r="M17" s="2">
        <v>188.56</v>
      </c>
      <c r="N17" s="2">
        <f>+Tabla323911[[#This Row],[BALANCE INICIAL]]*Tabla323911[[#This Row],[PRECIO]]</f>
        <v>8296.64</v>
      </c>
      <c r="O17" s="2">
        <f>+Tabla323911[[#This Row],[ENTRADAS]]*Tabla323911[[#This Row],[PRECIO]]</f>
        <v>0</v>
      </c>
      <c r="P17" s="2">
        <f>+Tabla323911[[#This Row],[SALIDAS]]*Tabla323911[[#This Row],[PRECIO]]</f>
        <v>0</v>
      </c>
      <c r="Q17" s="2">
        <f>+Tabla323911[[#This Row],[BALANCE INICIAL2]]+Tabla323911[[#This Row],[ENTRADAS3]]-Tabla323911[[#This Row],[SALIDAS4]]</f>
        <v>8296.64</v>
      </c>
    </row>
    <row r="18" spans="1:17" ht="15" customHeight="1">
      <c r="A18" s="9" t="s">
        <v>1159</v>
      </c>
      <c r="B18" s="17" t="s">
        <v>1160</v>
      </c>
      <c r="C18" s="50" t="s">
        <v>1161</v>
      </c>
      <c r="D18" t="s">
        <v>1494</v>
      </c>
      <c r="F18" s="55" t="s">
        <v>1345</v>
      </c>
      <c r="G18" s="55"/>
      <c r="H18" s="9" t="s">
        <v>820</v>
      </c>
      <c r="I18">
        <v>36</v>
      </c>
      <c r="J18">
        <v>0</v>
      </c>
      <c r="K18" s="34">
        <v>0</v>
      </c>
      <c r="L18">
        <f>+Tabla323911[[#This Row],[BALANCE INICIAL]]+Tabla323911[[#This Row],[ENTRADAS]]-Tabla323911[[#This Row],[SALIDAS]]</f>
        <v>36</v>
      </c>
      <c r="M18" s="2">
        <v>283.89999999999998</v>
      </c>
      <c r="N18" s="2">
        <f>+Tabla323911[[#This Row],[BALANCE INICIAL]]*Tabla323911[[#This Row],[PRECIO]]</f>
        <v>10220.4</v>
      </c>
      <c r="O18" s="2">
        <f>+Tabla323911[[#This Row],[ENTRADAS]]*Tabla323911[[#This Row],[PRECIO]]</f>
        <v>0</v>
      </c>
      <c r="P18" s="2">
        <f>+Tabla323911[[#This Row],[SALIDAS]]*Tabla323911[[#This Row],[PRECIO]]</f>
        <v>0</v>
      </c>
      <c r="Q18" s="2">
        <f>+Tabla323911[[#This Row],[BALANCE INICIAL2]]+Tabla323911[[#This Row],[ENTRADAS3]]-Tabla323911[[#This Row],[SALIDAS4]]</f>
        <v>10220.4</v>
      </c>
    </row>
    <row r="19" spans="1:17">
      <c r="A19" s="9" t="s">
        <v>1159</v>
      </c>
      <c r="B19" s="17" t="s">
        <v>1160</v>
      </c>
      <c r="C19" s="50" t="s">
        <v>1161</v>
      </c>
      <c r="D19" t="s">
        <v>1495</v>
      </c>
      <c r="F19" s="55" t="s">
        <v>1345</v>
      </c>
      <c r="G19" s="55"/>
      <c r="H19" s="9" t="s">
        <v>820</v>
      </c>
      <c r="I19">
        <v>20</v>
      </c>
      <c r="J19">
        <v>0</v>
      </c>
      <c r="K19" s="34">
        <v>0</v>
      </c>
      <c r="L19">
        <f>+Tabla323911[[#This Row],[BALANCE INICIAL]]+Tabla323911[[#This Row],[ENTRADAS]]-Tabla323911[[#This Row],[SALIDAS]]</f>
        <v>20</v>
      </c>
      <c r="M19" s="2">
        <v>6.3</v>
      </c>
      <c r="N19" s="2">
        <f>+Tabla323911[[#This Row],[BALANCE INICIAL]]*Tabla323911[[#This Row],[PRECIO]]</f>
        <v>126</v>
      </c>
      <c r="O19" s="2">
        <f>+Tabla323911[[#This Row],[ENTRADAS]]*Tabla323911[[#This Row],[PRECIO]]</f>
        <v>0</v>
      </c>
      <c r="P19" s="2">
        <f>+Tabla323911[[#This Row],[SALIDAS]]*Tabla323911[[#This Row],[PRECIO]]</f>
        <v>0</v>
      </c>
      <c r="Q19" s="2">
        <f>+Tabla323911[[#This Row],[BALANCE INICIAL2]]+Tabla323911[[#This Row],[ENTRADAS3]]-Tabla323911[[#This Row],[SALIDAS4]]</f>
        <v>126</v>
      </c>
    </row>
    <row r="20" spans="1:17">
      <c r="A20" s="13" t="s">
        <v>33</v>
      </c>
      <c r="B20" s="17" t="s">
        <v>879</v>
      </c>
      <c r="C20" s="50" t="s">
        <v>106</v>
      </c>
      <c r="D20" t="s">
        <v>643</v>
      </c>
      <c r="F20" s="55" t="s">
        <v>1345</v>
      </c>
      <c r="G20" s="55"/>
      <c r="H20" s="9" t="s">
        <v>870</v>
      </c>
      <c r="I20">
        <v>3</v>
      </c>
      <c r="J20">
        <v>0</v>
      </c>
      <c r="K20" s="34">
        <v>0</v>
      </c>
      <c r="L20">
        <f>+Tabla323911[[#This Row],[BALANCE INICIAL]]+Tabla323911[[#This Row],[ENTRADAS]]-Tabla323911[[#This Row],[SALIDAS]]</f>
        <v>3</v>
      </c>
      <c r="M20" s="2">
        <v>450</v>
      </c>
      <c r="N20" s="2">
        <f>+Tabla323911[[#This Row],[BALANCE INICIAL]]*Tabla323911[[#This Row],[PRECIO]]</f>
        <v>1350</v>
      </c>
      <c r="O20" s="2">
        <f>+Tabla323911[[#This Row],[ENTRADAS]]*Tabla323911[[#This Row],[PRECIO]]</f>
        <v>0</v>
      </c>
      <c r="P20" s="2">
        <f>+Tabla323911[[#This Row],[SALIDAS]]*Tabla323911[[#This Row],[PRECIO]]</f>
        <v>0</v>
      </c>
      <c r="Q20" s="2">
        <f>+Tabla323911[[#This Row],[BALANCE INICIAL2]]+Tabla323911[[#This Row],[ENTRADAS3]]-Tabla323911[[#This Row],[SALIDAS4]]</f>
        <v>1350</v>
      </c>
    </row>
    <row r="21" spans="1:17">
      <c r="A21" s="13" t="s">
        <v>50</v>
      </c>
      <c r="B21" s="17" t="s">
        <v>902</v>
      </c>
      <c r="C21" s="49" t="s">
        <v>99</v>
      </c>
      <c r="D21" t="s">
        <v>1038</v>
      </c>
      <c r="E21" t="s">
        <v>1048</v>
      </c>
      <c r="F21" s="55" t="s">
        <v>1345</v>
      </c>
      <c r="G21" s="55"/>
      <c r="H21" s="9" t="s">
        <v>825</v>
      </c>
      <c r="I21">
        <v>0</v>
      </c>
      <c r="J21">
        <v>0</v>
      </c>
      <c r="K21" s="34">
        <v>0</v>
      </c>
      <c r="L21">
        <f>+Tabla323911[[#This Row],[BALANCE INICIAL]]+Tabla323911[[#This Row],[ENTRADAS]]-Tabla323911[[#This Row],[SALIDAS]]</f>
        <v>0</v>
      </c>
      <c r="M21" s="2">
        <v>2850</v>
      </c>
      <c r="N21" s="2">
        <f>+Tabla323911[[#This Row],[BALANCE INICIAL]]*Tabla323911[[#This Row],[PRECIO]]</f>
        <v>0</v>
      </c>
      <c r="O21" s="2">
        <f>+Tabla323911[[#This Row],[ENTRADAS]]*Tabla323911[[#This Row],[PRECIO]]</f>
        <v>0</v>
      </c>
      <c r="P21" s="2">
        <f>+Tabla323911[[#This Row],[SALIDAS]]*Tabla323911[[#This Row],[PRECIO]]</f>
        <v>0</v>
      </c>
      <c r="Q21" s="2">
        <f>+Tabla323911[[#This Row],[BALANCE INICIAL2]]+Tabla323911[[#This Row],[ENTRADAS3]]-Tabla323911[[#This Row],[SALIDAS4]]</f>
        <v>0</v>
      </c>
    </row>
    <row r="22" spans="1:17">
      <c r="A22" s="9" t="s">
        <v>50</v>
      </c>
      <c r="B22" s="17" t="s">
        <v>902</v>
      </c>
      <c r="C22" s="50" t="s">
        <v>99</v>
      </c>
      <c r="D22" t="s">
        <v>1597</v>
      </c>
      <c r="F22" s="55" t="s">
        <v>1345</v>
      </c>
      <c r="G22" s="55"/>
      <c r="H22" s="9" t="s">
        <v>820</v>
      </c>
      <c r="I22">
        <v>2</v>
      </c>
      <c r="J22">
        <v>0</v>
      </c>
      <c r="K22" s="34">
        <v>0</v>
      </c>
      <c r="L22">
        <f>+Tabla323911[[#This Row],[BALANCE INICIAL]]+Tabla323911[[#This Row],[ENTRADAS]]-Tabla323911[[#This Row],[SALIDAS]]</f>
        <v>2</v>
      </c>
      <c r="M22" s="2">
        <v>650</v>
      </c>
      <c r="N22" s="2">
        <f>+Tabla323911[[#This Row],[BALANCE INICIAL]]*Tabla323911[[#This Row],[PRECIO]]</f>
        <v>1300</v>
      </c>
      <c r="O22" s="2">
        <f>+Tabla323911[[#This Row],[ENTRADAS]]*Tabla323911[[#This Row],[PRECIO]]</f>
        <v>0</v>
      </c>
      <c r="P22" s="2">
        <f>+Tabla323911[[#This Row],[SALIDAS]]*Tabla323911[[#This Row],[PRECIO]]</f>
        <v>0</v>
      </c>
      <c r="Q22" s="2">
        <f>+Tabla323911[[#This Row],[BALANCE INICIAL2]]+Tabla323911[[#This Row],[ENTRADAS3]]-Tabla323911[[#This Row],[SALIDAS4]]</f>
        <v>1300</v>
      </c>
    </row>
    <row r="23" spans="1:17">
      <c r="A23" s="13" t="s">
        <v>50</v>
      </c>
      <c r="B23" s="17" t="s">
        <v>902</v>
      </c>
      <c r="C23" s="49" t="s">
        <v>99</v>
      </c>
      <c r="D23" t="s">
        <v>1039</v>
      </c>
      <c r="E23" t="s">
        <v>1048</v>
      </c>
      <c r="F23" s="55" t="s">
        <v>1345</v>
      </c>
      <c r="G23" s="55"/>
      <c r="H23" s="9" t="s">
        <v>825</v>
      </c>
      <c r="I23">
        <v>4</v>
      </c>
      <c r="J23">
        <v>0</v>
      </c>
      <c r="K23" s="34">
        <v>1</v>
      </c>
      <c r="L23">
        <f>+Tabla323911[[#This Row],[BALANCE INICIAL]]+Tabla323911[[#This Row],[ENTRADAS]]-Tabla323911[[#This Row],[SALIDAS]]</f>
        <v>3</v>
      </c>
      <c r="M23" s="2">
        <v>2900</v>
      </c>
      <c r="N23" s="2">
        <f>+Tabla323911[[#This Row],[BALANCE INICIAL]]*Tabla323911[[#This Row],[PRECIO]]</f>
        <v>11600</v>
      </c>
      <c r="O23" s="2">
        <f>+Tabla323911[[#This Row],[ENTRADAS]]*Tabla323911[[#This Row],[PRECIO]]</f>
        <v>0</v>
      </c>
      <c r="P23" s="2">
        <f>+Tabla323911[[#This Row],[SALIDAS]]*Tabla323911[[#This Row],[PRECIO]]</f>
        <v>2900</v>
      </c>
      <c r="Q23" s="2">
        <f>+Tabla323911[[#This Row],[BALANCE INICIAL2]]+Tabla323911[[#This Row],[ENTRADAS3]]-Tabla323911[[#This Row],[SALIDAS4]]</f>
        <v>8700</v>
      </c>
    </row>
    <row r="24" spans="1:17">
      <c r="A24" s="63" t="s">
        <v>29</v>
      </c>
      <c r="B24" s="40" t="s">
        <v>878</v>
      </c>
      <c r="C24" s="52" t="s">
        <v>102</v>
      </c>
      <c r="D24" t="s">
        <v>1710</v>
      </c>
      <c r="E24" t="s">
        <v>1659</v>
      </c>
      <c r="F24" s="55">
        <v>45551</v>
      </c>
      <c r="G24" s="62" t="s">
        <v>1719</v>
      </c>
      <c r="H24" s="9" t="s">
        <v>870</v>
      </c>
      <c r="I24">
        <v>0</v>
      </c>
      <c r="J24">
        <v>25</v>
      </c>
      <c r="K24" s="34">
        <v>1</v>
      </c>
      <c r="L24">
        <f>+Tabla323911[[#This Row],[BALANCE INICIAL]]+Tabla323911[[#This Row],[ENTRADAS]]-Tabla323911[[#This Row],[SALIDAS]]</f>
        <v>24</v>
      </c>
      <c r="M24" s="2">
        <v>1266</v>
      </c>
      <c r="N24" s="2">
        <f>+Tabla323911[[#This Row],[BALANCE INICIAL]]*Tabla323911[[#This Row],[PRECIO]]</f>
        <v>0</v>
      </c>
      <c r="O24" s="2">
        <f>+Tabla323911[[#This Row],[ENTRADAS]]*Tabla323911[[#This Row],[PRECIO]]</f>
        <v>31650</v>
      </c>
      <c r="P24" s="2">
        <f>+Tabla323911[[#This Row],[SALIDAS]]*Tabla323911[[#This Row],[PRECIO]]</f>
        <v>1266</v>
      </c>
      <c r="Q24" s="2">
        <f>+Tabla323911[[#This Row],[BALANCE INICIAL2]]+Tabla323911[[#This Row],[ENTRADAS3]]-Tabla323911[[#This Row],[SALIDAS4]]</f>
        <v>30384</v>
      </c>
    </row>
    <row r="25" spans="1:17">
      <c r="A25" s="63" t="s">
        <v>29</v>
      </c>
      <c r="B25" s="40" t="s">
        <v>878</v>
      </c>
      <c r="C25" s="52" t="s">
        <v>102</v>
      </c>
      <c r="D25" t="s">
        <v>1711</v>
      </c>
      <c r="E25" t="s">
        <v>1659</v>
      </c>
      <c r="F25" s="55">
        <v>45551</v>
      </c>
      <c r="G25" s="62" t="s">
        <v>1719</v>
      </c>
      <c r="H25" s="9" t="s">
        <v>870</v>
      </c>
      <c r="I25">
        <v>0</v>
      </c>
      <c r="J25">
        <v>4</v>
      </c>
      <c r="K25" s="34">
        <v>0</v>
      </c>
      <c r="L25">
        <f>+Tabla323911[[#This Row],[BALANCE INICIAL]]+Tabla323911[[#This Row],[ENTRADAS]]-Tabla323911[[#This Row],[SALIDAS]]</f>
        <v>4</v>
      </c>
      <c r="M25" s="2">
        <v>1093</v>
      </c>
      <c r="N25" s="2">
        <f>+Tabla323911[[#This Row],[BALANCE INICIAL]]*Tabla323911[[#This Row],[PRECIO]]</f>
        <v>0</v>
      </c>
      <c r="O25" s="2">
        <f>+Tabla323911[[#This Row],[ENTRADAS]]*Tabla323911[[#This Row],[PRECIO]]</f>
        <v>4372</v>
      </c>
      <c r="P25" s="2">
        <f>+Tabla323911[[#This Row],[SALIDAS]]*Tabla323911[[#This Row],[PRECIO]]</f>
        <v>0</v>
      </c>
      <c r="Q25" s="2">
        <f>+Tabla323911[[#This Row],[BALANCE INICIAL2]]+Tabla323911[[#This Row],[ENTRADAS3]]-Tabla323911[[#This Row],[SALIDAS4]]</f>
        <v>4372</v>
      </c>
    </row>
    <row r="26" spans="1:17">
      <c r="A26" s="9" t="s">
        <v>34</v>
      </c>
      <c r="B26" s="17" t="s">
        <v>877</v>
      </c>
      <c r="C26" s="50" t="s">
        <v>80</v>
      </c>
      <c r="D26" t="s">
        <v>1334</v>
      </c>
      <c r="F26" s="55" t="s">
        <v>1345</v>
      </c>
      <c r="G26" s="55"/>
      <c r="H26" s="9" t="s">
        <v>820</v>
      </c>
      <c r="I26">
        <v>1</v>
      </c>
      <c r="J26">
        <v>0</v>
      </c>
      <c r="K26" s="34">
        <v>0</v>
      </c>
      <c r="L26">
        <f>+Tabla323911[[#This Row],[BALANCE INICIAL]]+Tabla323911[[#This Row],[ENTRADAS]]-Tabla323911[[#This Row],[SALIDAS]]</f>
        <v>1</v>
      </c>
      <c r="M26" s="2">
        <v>259.52999999999997</v>
      </c>
      <c r="N26" s="2">
        <f>+Tabla323911[[#This Row],[BALANCE INICIAL]]*Tabla323911[[#This Row],[PRECIO]]</f>
        <v>259.52999999999997</v>
      </c>
      <c r="O26" s="2">
        <f>+Tabla323911[[#This Row],[ENTRADAS]]*Tabla323911[[#This Row],[PRECIO]]</f>
        <v>0</v>
      </c>
      <c r="P26" s="2">
        <f>+Tabla323911[[#This Row],[SALIDAS]]*Tabla323911[[#This Row],[PRECIO]]</f>
        <v>0</v>
      </c>
      <c r="Q26" s="2">
        <f>+Tabla323911[[#This Row],[BALANCE INICIAL2]]+Tabla323911[[#This Row],[ENTRADAS3]]-Tabla323911[[#This Row],[SALIDAS4]]</f>
        <v>259.52999999999997</v>
      </c>
    </row>
    <row r="27" spans="1:17" ht="13.5" customHeight="1">
      <c r="A27" s="9" t="s">
        <v>1381</v>
      </c>
      <c r="B27" s="47" t="s">
        <v>1382</v>
      </c>
      <c r="C27" s="50" t="s">
        <v>1383</v>
      </c>
      <c r="D27" t="s">
        <v>1634</v>
      </c>
      <c r="E27" t="s">
        <v>1641</v>
      </c>
      <c r="F27" s="55">
        <v>45546</v>
      </c>
      <c r="G27" s="62" t="s">
        <v>1643</v>
      </c>
      <c r="H27" s="9" t="s">
        <v>820</v>
      </c>
      <c r="I27">
        <v>0</v>
      </c>
      <c r="J27">
        <v>15</v>
      </c>
      <c r="K27" s="34">
        <v>4</v>
      </c>
      <c r="L27">
        <f>+Tabla323911[[#This Row],[BALANCE INICIAL]]+Tabla323911[[#This Row],[ENTRADAS]]-Tabla323911[[#This Row],[SALIDAS]]</f>
        <v>11</v>
      </c>
      <c r="M27" s="2">
        <v>289</v>
      </c>
      <c r="N27" s="2">
        <f>+Tabla323911[[#This Row],[BALANCE INICIAL]]*Tabla323911[[#This Row],[PRECIO]]</f>
        <v>0</v>
      </c>
      <c r="O27" s="2">
        <f>+Tabla323911[[#This Row],[ENTRADAS]]*Tabla323911[[#This Row],[PRECIO]]</f>
        <v>4335</v>
      </c>
      <c r="P27" s="2">
        <f>+Tabla323911[[#This Row],[SALIDAS]]*Tabla323911[[#This Row],[PRECIO]]</f>
        <v>1156</v>
      </c>
      <c r="Q27" s="2">
        <f>+Tabla323911[[#This Row],[BALANCE INICIAL2]]+Tabla323911[[#This Row],[ENTRADAS3]]-Tabla323911[[#This Row],[SALIDAS4]]</f>
        <v>3179</v>
      </c>
    </row>
    <row r="28" spans="1:17">
      <c r="A28" s="9" t="s">
        <v>34</v>
      </c>
      <c r="B28" s="17" t="s">
        <v>877</v>
      </c>
      <c r="C28" s="50" t="s">
        <v>80</v>
      </c>
      <c r="D28" t="s">
        <v>1321</v>
      </c>
      <c r="F28" s="55" t="s">
        <v>1345</v>
      </c>
      <c r="G28" s="55"/>
      <c r="H28" s="9" t="s">
        <v>820</v>
      </c>
      <c r="I28">
        <v>14</v>
      </c>
      <c r="J28">
        <v>0</v>
      </c>
      <c r="K28" s="34">
        <v>0</v>
      </c>
      <c r="L28">
        <f>+Tabla323911[[#This Row],[BALANCE INICIAL]]+Tabla323911[[#This Row],[ENTRADAS]]-Tabla323911[[#This Row],[SALIDAS]]</f>
        <v>14</v>
      </c>
      <c r="M28" s="2">
        <v>9.76</v>
      </c>
      <c r="N28" s="2">
        <f>+Tabla323911[[#This Row],[BALANCE INICIAL]]*Tabla323911[[#This Row],[PRECIO]]</f>
        <v>136.63999999999999</v>
      </c>
      <c r="O28" s="2">
        <f>+Tabla323911[[#This Row],[ENTRADAS]]*Tabla323911[[#This Row],[PRECIO]]</f>
        <v>0</v>
      </c>
      <c r="P28" s="2">
        <f>+Tabla323911[[#This Row],[SALIDAS]]*Tabla323911[[#This Row],[PRECIO]]</f>
        <v>0</v>
      </c>
      <c r="Q28" s="2">
        <f>+Tabla323911[[#This Row],[BALANCE INICIAL2]]+Tabla323911[[#This Row],[ENTRADAS3]]-Tabla323911[[#This Row],[SALIDAS4]]</f>
        <v>136.63999999999999</v>
      </c>
    </row>
    <row r="29" spans="1:17">
      <c r="A29" s="9" t="s">
        <v>34</v>
      </c>
      <c r="B29" s="17" t="s">
        <v>877</v>
      </c>
      <c r="C29" s="50" t="s">
        <v>80</v>
      </c>
      <c r="D29" t="s">
        <v>1322</v>
      </c>
      <c r="F29" s="55" t="s">
        <v>1345</v>
      </c>
      <c r="G29" s="55"/>
      <c r="H29" s="9" t="s">
        <v>820</v>
      </c>
      <c r="I29">
        <v>12</v>
      </c>
      <c r="J29">
        <v>0</v>
      </c>
      <c r="K29" s="34">
        <v>0</v>
      </c>
      <c r="L29">
        <f>+Tabla323911[[#This Row],[BALANCE INICIAL]]+Tabla323911[[#This Row],[ENTRADAS]]-Tabla323911[[#This Row],[SALIDAS]]</f>
        <v>12</v>
      </c>
      <c r="M29" s="2">
        <v>13.93</v>
      </c>
      <c r="N29" s="2">
        <f>+Tabla323911[[#This Row],[BALANCE INICIAL]]*Tabla323911[[#This Row],[PRECIO]]</f>
        <v>167.16</v>
      </c>
      <c r="O29" s="2">
        <f>+Tabla323911[[#This Row],[ENTRADAS]]*Tabla323911[[#This Row],[PRECIO]]</f>
        <v>0</v>
      </c>
      <c r="P29" s="2">
        <f>+Tabla323911[[#This Row],[SALIDAS]]*Tabla323911[[#This Row],[PRECIO]]</f>
        <v>0</v>
      </c>
      <c r="Q29" s="2">
        <f>+Tabla323911[[#This Row],[BALANCE INICIAL2]]+Tabla323911[[#This Row],[ENTRADAS3]]-Tabla323911[[#This Row],[SALIDAS4]]</f>
        <v>167.16</v>
      </c>
    </row>
    <row r="30" spans="1:17">
      <c r="A30" s="9" t="s">
        <v>34</v>
      </c>
      <c r="B30" s="17" t="s">
        <v>877</v>
      </c>
      <c r="C30" s="50" t="s">
        <v>80</v>
      </c>
      <c r="D30" t="s">
        <v>1413</v>
      </c>
      <c r="F30" s="55" t="s">
        <v>1345</v>
      </c>
      <c r="G30" s="55"/>
      <c r="H30" s="9" t="s">
        <v>820</v>
      </c>
      <c r="I30">
        <v>13</v>
      </c>
      <c r="J30">
        <v>0</v>
      </c>
      <c r="K30" s="34">
        <v>0</v>
      </c>
      <c r="L30">
        <f>+Tabla323911[[#This Row],[BALANCE INICIAL]]+Tabla323911[[#This Row],[ENTRADAS]]-Tabla323911[[#This Row],[SALIDAS]]</f>
        <v>13</v>
      </c>
      <c r="M30" s="2">
        <v>13.93</v>
      </c>
      <c r="N30" s="2">
        <f>+Tabla323911[[#This Row],[BALANCE INICIAL]]*Tabla323911[[#This Row],[PRECIO]]</f>
        <v>181.09</v>
      </c>
      <c r="O30" s="2">
        <f>+Tabla323911[[#This Row],[ENTRADAS]]*Tabla323911[[#This Row],[PRECIO]]</f>
        <v>0</v>
      </c>
      <c r="P30" s="2">
        <f>+Tabla323911[[#This Row],[SALIDAS]]*Tabla323911[[#This Row],[PRECIO]]</f>
        <v>0</v>
      </c>
      <c r="Q30" s="2">
        <f>+Tabla323911[[#This Row],[BALANCE INICIAL2]]+Tabla323911[[#This Row],[ENTRADAS3]]-Tabla323911[[#This Row],[SALIDAS4]]</f>
        <v>181.09</v>
      </c>
    </row>
    <row r="31" spans="1:17" ht="15" customHeight="1">
      <c r="A31" s="9" t="s">
        <v>26</v>
      </c>
      <c r="B31" s="47" t="s">
        <v>887</v>
      </c>
      <c r="C31" s="50" t="s">
        <v>66</v>
      </c>
      <c r="D31" t="s">
        <v>1323</v>
      </c>
      <c r="F31" s="55" t="s">
        <v>1345</v>
      </c>
      <c r="G31" s="55"/>
      <c r="H31" s="9" t="s">
        <v>820</v>
      </c>
      <c r="I31">
        <v>20</v>
      </c>
      <c r="J31">
        <v>0</v>
      </c>
      <c r="K31" s="34">
        <v>0</v>
      </c>
      <c r="L31">
        <f>+Tabla323911[[#This Row],[BALANCE INICIAL]]+Tabla323911[[#This Row],[ENTRADAS]]-Tabla323911[[#This Row],[SALIDAS]]</f>
        <v>20</v>
      </c>
      <c r="M31" s="2">
        <v>18.54</v>
      </c>
      <c r="N31" s="2">
        <f>+Tabla323911[[#This Row],[BALANCE INICIAL]]*Tabla323911[[#This Row],[PRECIO]]</f>
        <v>370.79999999999995</v>
      </c>
      <c r="O31" s="2">
        <f>+Tabla323911[[#This Row],[ENTRADAS]]*Tabla323911[[#This Row],[PRECIO]]</f>
        <v>0</v>
      </c>
      <c r="P31" s="2">
        <f>+Tabla323911[[#This Row],[SALIDAS]]*Tabla323911[[#This Row],[PRECIO]]</f>
        <v>0</v>
      </c>
      <c r="Q31" s="2">
        <f>+Tabla323911[[#This Row],[BALANCE INICIAL2]]+Tabla323911[[#This Row],[ENTRADAS3]]-Tabla323911[[#This Row],[SALIDAS4]]</f>
        <v>370.79999999999995</v>
      </c>
    </row>
    <row r="32" spans="1:17" ht="15" customHeight="1">
      <c r="A32" s="9" t="s">
        <v>29</v>
      </c>
      <c r="B32" s="47" t="s">
        <v>878</v>
      </c>
      <c r="C32" s="50" t="s">
        <v>102</v>
      </c>
      <c r="D32" t="s">
        <v>1324</v>
      </c>
      <c r="E32" t="s">
        <v>1054</v>
      </c>
      <c r="F32" s="55" t="s">
        <v>1345</v>
      </c>
      <c r="G32" s="55"/>
      <c r="H32" s="9" t="s">
        <v>1409</v>
      </c>
      <c r="I32">
        <v>0</v>
      </c>
      <c r="J32">
        <v>0</v>
      </c>
      <c r="K32" s="34">
        <v>0</v>
      </c>
      <c r="L32">
        <f>+Tabla323911[[#This Row],[BALANCE INICIAL]]+Tabla323911[[#This Row],[ENTRADAS]]-Tabla323911[[#This Row],[SALIDAS]]</f>
        <v>0</v>
      </c>
      <c r="M32" s="2">
        <v>115</v>
      </c>
      <c r="N32" s="2">
        <f>+Tabla323911[[#This Row],[BALANCE INICIAL]]*Tabla323911[[#This Row],[PRECIO]]</f>
        <v>0</v>
      </c>
      <c r="O32" s="2">
        <f>+Tabla323911[[#This Row],[ENTRADAS]]*Tabla323911[[#This Row],[PRECIO]]</f>
        <v>0</v>
      </c>
      <c r="P32" s="2">
        <f>+Tabla323911[[#This Row],[SALIDAS]]*Tabla323911[[#This Row],[PRECIO]]</f>
        <v>0</v>
      </c>
      <c r="Q32" s="2">
        <f>+Tabla323911[[#This Row],[BALANCE INICIAL2]]+Tabla323911[[#This Row],[ENTRADAS3]]-Tabla323911[[#This Row],[SALIDAS4]]</f>
        <v>0</v>
      </c>
    </row>
    <row r="33" spans="1:17" ht="15" customHeight="1">
      <c r="A33" s="9" t="s">
        <v>29</v>
      </c>
      <c r="B33" s="47" t="s">
        <v>878</v>
      </c>
      <c r="C33" s="50" t="s">
        <v>102</v>
      </c>
      <c r="D33" t="s">
        <v>1650</v>
      </c>
      <c r="E33" t="s">
        <v>1653</v>
      </c>
      <c r="F33" s="55">
        <v>45551</v>
      </c>
      <c r="G33" s="62" t="s">
        <v>1652</v>
      </c>
      <c r="H33" s="9" t="s">
        <v>1409</v>
      </c>
      <c r="I33">
        <v>0</v>
      </c>
      <c r="J33">
        <v>1000</v>
      </c>
      <c r="K33" s="34">
        <v>481</v>
      </c>
      <c r="L33">
        <f>+Tabla323911[[#This Row],[BALANCE INICIAL]]+Tabla323911[[#This Row],[ENTRADAS]]-Tabla323911[[#This Row],[SALIDAS]]</f>
        <v>519</v>
      </c>
      <c r="M33" s="2">
        <v>164.7</v>
      </c>
      <c r="N33" s="2">
        <f>+Tabla323911[[#This Row],[BALANCE INICIAL]]*Tabla323911[[#This Row],[PRECIO]]</f>
        <v>0</v>
      </c>
      <c r="O33" s="2">
        <f>+Tabla323911[[#This Row],[ENTRADAS]]*Tabla323911[[#This Row],[PRECIO]]</f>
        <v>164700</v>
      </c>
      <c r="P33" s="2">
        <f>+Tabla323911[[#This Row],[SALIDAS]]*Tabla323911[[#This Row],[PRECIO]]</f>
        <v>79220.7</v>
      </c>
      <c r="Q33" s="2">
        <f>+Tabla323911[[#This Row],[BALANCE INICIAL2]]+Tabla323911[[#This Row],[ENTRADAS3]]-Tabla323911[[#This Row],[SALIDAS4]]</f>
        <v>85479.3</v>
      </c>
    </row>
    <row r="34" spans="1:17" ht="15" customHeight="1">
      <c r="A34" s="9" t="s">
        <v>24</v>
      </c>
      <c r="B34" s="17" t="s">
        <v>875</v>
      </c>
      <c r="C34" s="50" t="s">
        <v>64</v>
      </c>
      <c r="D34" t="s">
        <v>1737</v>
      </c>
      <c r="F34" s="55"/>
      <c r="G34" s="55"/>
      <c r="H34" s="9" t="s">
        <v>1403</v>
      </c>
      <c r="I34">
        <v>1</v>
      </c>
      <c r="J34">
        <v>0</v>
      </c>
      <c r="K34" s="34">
        <v>0</v>
      </c>
      <c r="L34">
        <f>+Tabla323911[[#This Row],[BALANCE INICIAL]]+Tabla323911[[#This Row],[ENTRADAS]]-Tabla323911[[#This Row],[SALIDAS]]</f>
        <v>1</v>
      </c>
      <c r="M34" s="2">
        <v>20</v>
      </c>
      <c r="N34" s="2">
        <f>+Tabla323911[[#This Row],[BALANCE INICIAL]]*Tabla323911[[#This Row],[PRECIO]]</f>
        <v>20</v>
      </c>
      <c r="O34" s="2">
        <f>+Tabla323911[[#This Row],[ENTRADAS]]*Tabla323911[[#This Row],[PRECIO]]</f>
        <v>0</v>
      </c>
      <c r="P34" s="2">
        <f>+Tabla323911[[#This Row],[SALIDAS]]*Tabla323911[[#This Row],[PRECIO]]</f>
        <v>0</v>
      </c>
      <c r="Q34" s="2">
        <f>+Tabla323911[[#This Row],[BALANCE INICIAL2]]+Tabla323911[[#This Row],[ENTRADAS3]]-Tabla323911[[#This Row],[SALIDAS4]]</f>
        <v>20</v>
      </c>
    </row>
    <row r="35" spans="1:17" ht="15" customHeight="1">
      <c r="A35" s="9" t="s">
        <v>999</v>
      </c>
      <c r="B35" s="17" t="s">
        <v>875</v>
      </c>
      <c r="C35" s="50" t="s">
        <v>1000</v>
      </c>
      <c r="D35" t="s">
        <v>996</v>
      </c>
      <c r="E35" t="s">
        <v>998</v>
      </c>
      <c r="F35" s="55" t="s">
        <v>1345</v>
      </c>
      <c r="G35" s="55"/>
      <c r="H35" s="9" t="s">
        <v>1411</v>
      </c>
      <c r="I35">
        <v>0</v>
      </c>
      <c r="J35">
        <v>0</v>
      </c>
      <c r="K35" s="34">
        <v>0</v>
      </c>
      <c r="L35">
        <f>+Tabla323911[[#This Row],[BALANCE INICIAL]]+Tabla323911[[#This Row],[ENTRADAS]]-Tabla323911[[#This Row],[SALIDAS]]</f>
        <v>0</v>
      </c>
      <c r="M35" s="2">
        <v>233</v>
      </c>
      <c r="N35" s="2">
        <f>+Tabla323911[[#This Row],[BALANCE INICIAL]]*Tabla323911[[#This Row],[PRECIO]]</f>
        <v>0</v>
      </c>
      <c r="O35" s="2">
        <f>+Tabla323911[[#This Row],[ENTRADAS]]*Tabla323911[[#This Row],[PRECIO]]</f>
        <v>0</v>
      </c>
      <c r="P35" s="2">
        <f>+Tabla323911[[#This Row],[SALIDAS]]*Tabla323911[[#This Row],[PRECIO]]</f>
        <v>0</v>
      </c>
      <c r="Q35" s="2">
        <f>+Tabla323911[[#This Row],[BALANCE INICIAL2]]+Tabla323911[[#This Row],[ENTRADAS3]]-Tabla323911[[#This Row],[SALIDAS4]]</f>
        <v>0</v>
      </c>
    </row>
    <row r="36" spans="1:17" ht="15" customHeight="1">
      <c r="A36" s="9" t="s">
        <v>999</v>
      </c>
      <c r="B36" s="17" t="s">
        <v>875</v>
      </c>
      <c r="C36" s="50" t="s">
        <v>1000</v>
      </c>
      <c r="D36" t="s">
        <v>1325</v>
      </c>
      <c r="F36" s="55" t="s">
        <v>1345</v>
      </c>
      <c r="G36" s="55"/>
      <c r="H36" s="9" t="s">
        <v>1403</v>
      </c>
      <c r="I36">
        <v>18</v>
      </c>
      <c r="J36">
        <v>0</v>
      </c>
      <c r="K36" s="34">
        <v>0</v>
      </c>
      <c r="L36">
        <f>+Tabla323911[[#This Row],[BALANCE INICIAL]]+Tabla323911[[#This Row],[ENTRADAS]]-Tabla323911[[#This Row],[SALIDAS]]</f>
        <v>18</v>
      </c>
      <c r="M36" s="2">
        <v>150</v>
      </c>
      <c r="N36" s="2">
        <f>+Tabla323911[[#This Row],[BALANCE INICIAL]]*Tabla323911[[#This Row],[PRECIO]]</f>
        <v>2700</v>
      </c>
      <c r="O36" s="2">
        <f>+Tabla323911[[#This Row],[ENTRADAS]]*Tabla323911[[#This Row],[PRECIO]]</f>
        <v>0</v>
      </c>
      <c r="P36" s="2">
        <f>+Tabla323911[[#This Row],[SALIDAS]]*Tabla323911[[#This Row],[PRECIO]]</f>
        <v>0</v>
      </c>
      <c r="Q36" s="2">
        <f>+Tabla323911[[#This Row],[BALANCE INICIAL2]]+Tabla323911[[#This Row],[ENTRADAS3]]-Tabla323911[[#This Row],[SALIDAS4]]</f>
        <v>2700</v>
      </c>
    </row>
    <row r="37" spans="1:17" ht="15" customHeight="1">
      <c r="A37" s="9" t="s">
        <v>999</v>
      </c>
      <c r="B37" s="17" t="s">
        <v>875</v>
      </c>
      <c r="C37" s="50" t="s">
        <v>1000</v>
      </c>
      <c r="D37" t="s">
        <v>1326</v>
      </c>
      <c r="F37" s="55" t="s">
        <v>1345</v>
      </c>
      <c r="G37" s="55"/>
      <c r="H37" s="9" t="s">
        <v>1411</v>
      </c>
      <c r="I37">
        <v>4000</v>
      </c>
      <c r="J37">
        <v>0</v>
      </c>
      <c r="K37" s="34">
        <v>0</v>
      </c>
      <c r="L37">
        <f>+Tabla323911[[#This Row],[BALANCE INICIAL]]+Tabla323911[[#This Row],[ENTRADAS]]-Tabla323911[[#This Row],[SALIDAS]]</f>
        <v>4000</v>
      </c>
      <c r="M37" s="2">
        <v>8.2799999999999994</v>
      </c>
      <c r="N37" s="2">
        <f>+Tabla323911[[#This Row],[BALANCE INICIAL]]*Tabla323911[[#This Row],[PRECIO]]</f>
        <v>33120</v>
      </c>
      <c r="O37" s="2">
        <f>+Tabla323911[[#This Row],[ENTRADAS]]*Tabla323911[[#This Row],[PRECIO]]</f>
        <v>0</v>
      </c>
      <c r="P37" s="2">
        <f>+Tabla323911[[#This Row],[SALIDAS]]*Tabla323911[[#This Row],[PRECIO]]</f>
        <v>0</v>
      </c>
      <c r="Q37" s="2">
        <f>+Tabla323911[[#This Row],[BALANCE INICIAL2]]+Tabla323911[[#This Row],[ENTRADAS3]]-Tabla323911[[#This Row],[SALIDAS4]]</f>
        <v>33120</v>
      </c>
    </row>
    <row r="38" spans="1:17" ht="15" customHeight="1">
      <c r="A38" s="9" t="s">
        <v>29</v>
      </c>
      <c r="B38" s="47" t="s">
        <v>878</v>
      </c>
      <c r="C38" s="50" t="s">
        <v>102</v>
      </c>
      <c r="D38" t="s">
        <v>1779</v>
      </c>
      <c r="F38" s="55" t="s">
        <v>1345</v>
      </c>
      <c r="G38" s="55"/>
      <c r="H38" s="9" t="s">
        <v>865</v>
      </c>
      <c r="I38">
        <v>1</v>
      </c>
      <c r="J38">
        <v>0</v>
      </c>
      <c r="K38" s="34">
        <v>0</v>
      </c>
      <c r="L38">
        <f>+Tabla323911[[#This Row],[BALANCE INICIAL]]+Tabla323911[[#This Row],[ENTRADAS]]-Tabla323911[[#This Row],[SALIDAS]]</f>
        <v>1</v>
      </c>
      <c r="M38" s="2">
        <v>174</v>
      </c>
      <c r="N38" s="2">
        <f>+Tabla323911[[#This Row],[BALANCE INICIAL]]*Tabla323911[[#This Row],[PRECIO]]</f>
        <v>174</v>
      </c>
      <c r="O38" s="2">
        <f>+Tabla323911[[#This Row],[ENTRADAS]]*Tabla323911[[#This Row],[PRECIO]]</f>
        <v>0</v>
      </c>
      <c r="P38" s="2">
        <f>+Tabla323911[[#This Row],[SALIDAS]]*Tabla323911[[#This Row],[PRECIO]]</f>
        <v>0</v>
      </c>
      <c r="Q38" s="2">
        <f>+Tabla323911[[#This Row],[BALANCE INICIAL2]]+Tabla323911[[#This Row],[ENTRADAS3]]-Tabla323911[[#This Row],[SALIDAS4]]</f>
        <v>174</v>
      </c>
    </row>
    <row r="39" spans="1:17" ht="15" customHeight="1">
      <c r="A39" s="63" t="s">
        <v>29</v>
      </c>
      <c r="B39" s="40" t="s">
        <v>878</v>
      </c>
      <c r="C39" s="52" t="s">
        <v>102</v>
      </c>
      <c r="D39" t="s">
        <v>1720</v>
      </c>
      <c r="E39" t="s">
        <v>1659</v>
      </c>
      <c r="F39" s="55">
        <v>45551</v>
      </c>
      <c r="G39" s="62" t="s">
        <v>1719</v>
      </c>
      <c r="H39" s="9" t="s">
        <v>865</v>
      </c>
      <c r="I39">
        <v>0</v>
      </c>
      <c r="J39">
        <v>3</v>
      </c>
      <c r="K39" s="34">
        <v>0</v>
      </c>
      <c r="L39">
        <f>+Tabla323911[[#This Row],[BALANCE INICIAL]]+Tabla323911[[#This Row],[ENTRADAS]]-Tabla323911[[#This Row],[SALIDAS]]</f>
        <v>3</v>
      </c>
      <c r="M39" s="2">
        <v>79</v>
      </c>
      <c r="N39" s="2">
        <f>+Tabla323911[[#This Row],[BALANCE INICIAL]]*Tabla323911[[#This Row],[PRECIO]]</f>
        <v>0</v>
      </c>
      <c r="O39" s="2">
        <f>+Tabla323911[[#This Row],[ENTRADAS]]*Tabla323911[[#This Row],[PRECIO]]</f>
        <v>237</v>
      </c>
      <c r="P39" s="2">
        <f>+Tabla323911[[#This Row],[SALIDAS]]*Tabla323911[[#This Row],[PRECIO]]</f>
        <v>0</v>
      </c>
      <c r="Q39" s="2">
        <f>+Tabla323911[[#This Row],[BALANCE INICIAL2]]+Tabla323911[[#This Row],[ENTRADAS3]]-Tabla323911[[#This Row],[SALIDAS4]]</f>
        <v>237</v>
      </c>
    </row>
    <row r="40" spans="1:17" ht="15" customHeight="1">
      <c r="A40" s="35" t="s">
        <v>43</v>
      </c>
      <c r="B40" s="17" t="s">
        <v>954</v>
      </c>
      <c r="C40" s="51" t="s">
        <v>89</v>
      </c>
      <c r="D40" t="s">
        <v>1405</v>
      </c>
      <c r="F40" s="55" t="s">
        <v>1345</v>
      </c>
      <c r="G40" s="55"/>
      <c r="H40" s="9" t="s">
        <v>825</v>
      </c>
      <c r="I40">
        <v>5</v>
      </c>
      <c r="J40">
        <v>0</v>
      </c>
      <c r="K40" s="34">
        <v>4</v>
      </c>
      <c r="L40">
        <f>+Tabla323911[[#This Row],[BALANCE INICIAL]]+Tabla323911[[#This Row],[ENTRADAS]]-Tabla323911[[#This Row],[SALIDAS]]</f>
        <v>1</v>
      </c>
      <c r="M40" s="2">
        <v>335</v>
      </c>
      <c r="N40" s="2">
        <f>+Tabla323911[[#This Row],[BALANCE INICIAL]]*Tabla323911[[#This Row],[PRECIO]]</f>
        <v>1675</v>
      </c>
      <c r="O40" s="2">
        <f>+Tabla323911[[#This Row],[ENTRADAS]]*Tabla323911[[#This Row],[PRECIO]]</f>
        <v>0</v>
      </c>
      <c r="P40" s="2">
        <f>+Tabla323911[[#This Row],[SALIDAS]]*Tabla323911[[#This Row],[PRECIO]]</f>
        <v>1340</v>
      </c>
      <c r="Q40" s="2">
        <f>+Tabla323911[[#This Row],[BALANCE INICIAL2]]+Tabla323911[[#This Row],[ENTRADAS3]]-Tabla323911[[#This Row],[SALIDAS4]]</f>
        <v>335</v>
      </c>
    </row>
    <row r="41" spans="1:17" ht="15" customHeight="1">
      <c r="A41" s="39" t="s">
        <v>28</v>
      </c>
      <c r="B41" s="40" t="s">
        <v>884</v>
      </c>
      <c r="C41" s="52" t="s">
        <v>74</v>
      </c>
      <c r="D41" t="s">
        <v>1081</v>
      </c>
      <c r="E41" t="s">
        <v>1060</v>
      </c>
      <c r="F41" s="55" t="s">
        <v>1345</v>
      </c>
      <c r="G41" s="55"/>
      <c r="H41" s="9" t="s">
        <v>839</v>
      </c>
      <c r="I41">
        <v>0</v>
      </c>
      <c r="J41">
        <v>0</v>
      </c>
      <c r="K41" s="34">
        <v>0</v>
      </c>
      <c r="L41">
        <f>+Tabla323911[[#This Row],[BALANCE INICIAL]]+Tabla323911[[#This Row],[ENTRADAS]]-Tabla323911[[#This Row],[SALIDAS]]</f>
        <v>0</v>
      </c>
      <c r="M41" s="2">
        <v>325</v>
      </c>
      <c r="N41" s="2">
        <f>+Tabla323911[[#This Row],[BALANCE INICIAL]]*Tabla323911[[#This Row],[PRECIO]]</f>
        <v>0</v>
      </c>
      <c r="O41" s="2">
        <f>+Tabla323911[[#This Row],[ENTRADAS]]*Tabla323911[[#This Row],[PRECIO]]</f>
        <v>0</v>
      </c>
      <c r="P41" s="2">
        <f>+Tabla323911[[#This Row],[SALIDAS]]*Tabla323911[[#This Row],[PRECIO]]</f>
        <v>0</v>
      </c>
      <c r="Q41" s="2">
        <f>+Tabla323911[[#This Row],[BALANCE INICIAL2]]+Tabla323911[[#This Row],[ENTRADAS3]]-Tabla323911[[#This Row],[SALIDAS4]]</f>
        <v>0</v>
      </c>
    </row>
    <row r="42" spans="1:17" ht="15" customHeight="1">
      <c r="A42" s="63" t="s">
        <v>29</v>
      </c>
      <c r="B42" s="40" t="s">
        <v>878</v>
      </c>
      <c r="C42" s="52" t="s">
        <v>102</v>
      </c>
      <c r="D42" t="s">
        <v>1661</v>
      </c>
      <c r="E42" t="s">
        <v>1659</v>
      </c>
      <c r="F42" s="55">
        <v>45551</v>
      </c>
      <c r="G42" s="62" t="s">
        <v>1719</v>
      </c>
      <c r="H42" s="9" t="s">
        <v>865</v>
      </c>
      <c r="I42">
        <v>0</v>
      </c>
      <c r="J42">
        <v>30</v>
      </c>
      <c r="K42" s="34">
        <v>0</v>
      </c>
      <c r="L42">
        <f>+Tabla323911[[#This Row],[BALANCE INICIAL]]+Tabla323911[[#This Row],[ENTRADAS]]-Tabla323911[[#This Row],[SALIDAS]]</f>
        <v>30</v>
      </c>
      <c r="M42" s="2">
        <v>338</v>
      </c>
      <c r="N42" s="2">
        <f>+Tabla323911[[#This Row],[BALANCE INICIAL]]*Tabla323911[[#This Row],[PRECIO]]</f>
        <v>0</v>
      </c>
      <c r="O42" s="2">
        <f>+Tabla323911[[#This Row],[ENTRADAS]]*Tabla323911[[#This Row],[PRECIO]]</f>
        <v>10140</v>
      </c>
      <c r="P42" s="2">
        <f>+Tabla323911[[#This Row],[SALIDAS]]*Tabla323911[[#This Row],[PRECIO]]</f>
        <v>0</v>
      </c>
      <c r="Q42" s="2">
        <f>+Tabla323911[[#This Row],[BALANCE INICIAL2]]+Tabla323911[[#This Row],[ENTRADAS3]]-Tabla323911[[#This Row],[SALIDAS4]]</f>
        <v>10140</v>
      </c>
    </row>
    <row r="43" spans="1:17" ht="15" customHeight="1">
      <c r="A43" s="9" t="s">
        <v>1159</v>
      </c>
      <c r="B43" s="17" t="s">
        <v>1160</v>
      </c>
      <c r="C43" s="50" t="s">
        <v>1161</v>
      </c>
      <c r="D43" t="s">
        <v>1329</v>
      </c>
      <c r="F43" s="55" t="s">
        <v>1345</v>
      </c>
      <c r="G43" s="55"/>
      <c r="H43" s="9" t="s">
        <v>820</v>
      </c>
      <c r="I43">
        <v>1</v>
      </c>
      <c r="J43">
        <v>0</v>
      </c>
      <c r="K43" s="34">
        <v>0</v>
      </c>
      <c r="L43">
        <f>+Tabla323911[[#This Row],[BALANCE INICIAL]]+Tabla323911[[#This Row],[ENTRADAS]]-Tabla323911[[#This Row],[SALIDAS]]</f>
        <v>1</v>
      </c>
      <c r="M43" s="2">
        <v>618.30999999999995</v>
      </c>
      <c r="N43" s="2">
        <f>+Tabla323911[[#This Row],[BALANCE INICIAL]]*Tabla323911[[#This Row],[PRECIO]]</f>
        <v>618.30999999999995</v>
      </c>
      <c r="O43" s="2">
        <f>+Tabla323911[[#This Row],[ENTRADAS]]*Tabla323911[[#This Row],[PRECIO]]</f>
        <v>0</v>
      </c>
      <c r="P43" s="2">
        <f>+Tabla323911[[#This Row],[SALIDAS]]*Tabla323911[[#This Row],[PRECIO]]</f>
        <v>0</v>
      </c>
      <c r="Q43" s="2">
        <f>+Tabla323911[[#This Row],[BALANCE INICIAL2]]+Tabla323911[[#This Row],[ENTRADAS3]]-Tabla323911[[#This Row],[SALIDAS4]]</f>
        <v>618.30999999999995</v>
      </c>
    </row>
    <row r="44" spans="1:17" ht="15" customHeight="1">
      <c r="A44" s="9" t="s">
        <v>1159</v>
      </c>
      <c r="B44" s="17" t="s">
        <v>1160</v>
      </c>
      <c r="C44" s="50" t="s">
        <v>1161</v>
      </c>
      <c r="D44" t="s">
        <v>1328</v>
      </c>
      <c r="F44" s="55" t="s">
        <v>1345</v>
      </c>
      <c r="G44" s="55"/>
      <c r="H44" s="9" t="s">
        <v>820</v>
      </c>
      <c r="I44">
        <v>2</v>
      </c>
      <c r="J44">
        <v>0</v>
      </c>
      <c r="K44" s="34">
        <v>0</v>
      </c>
      <c r="L44">
        <f>+Tabla323911[[#This Row],[BALANCE INICIAL]]+Tabla323911[[#This Row],[ENTRADAS]]-Tabla323911[[#This Row],[SALIDAS]]</f>
        <v>2</v>
      </c>
      <c r="M44" s="2">
        <v>466.44</v>
      </c>
      <c r="N44" s="2">
        <f>+Tabla323911[[#This Row],[BALANCE INICIAL]]*Tabla323911[[#This Row],[PRECIO]]</f>
        <v>932.88</v>
      </c>
      <c r="O44" s="2">
        <f>+Tabla323911[[#This Row],[ENTRADAS]]*Tabla323911[[#This Row],[PRECIO]]</f>
        <v>0</v>
      </c>
      <c r="P44" s="2">
        <f>+Tabla323911[[#This Row],[SALIDAS]]*Tabla323911[[#This Row],[PRECIO]]</f>
        <v>0</v>
      </c>
      <c r="Q44" s="2">
        <f>+Tabla323911[[#This Row],[BALANCE INICIAL2]]+Tabla323911[[#This Row],[ENTRADAS3]]-Tabla323911[[#This Row],[SALIDAS4]]</f>
        <v>932.88</v>
      </c>
    </row>
    <row r="45" spans="1:17" ht="15" customHeight="1">
      <c r="A45" s="13" t="s">
        <v>33</v>
      </c>
      <c r="B45" s="17" t="s">
        <v>879</v>
      </c>
      <c r="C45" s="50" t="s">
        <v>106</v>
      </c>
      <c r="D45" t="s">
        <v>1046</v>
      </c>
      <c r="E45" t="s">
        <v>1048</v>
      </c>
      <c r="F45" s="55" t="s">
        <v>1345</v>
      </c>
      <c r="G45" s="55"/>
      <c r="H45" s="9" t="s">
        <v>825</v>
      </c>
      <c r="I45">
        <v>1</v>
      </c>
      <c r="J45">
        <v>0</v>
      </c>
      <c r="K45" s="34">
        <v>0</v>
      </c>
      <c r="L45">
        <f>+Tabla323911[[#This Row],[BALANCE INICIAL]]+Tabla323911[[#This Row],[ENTRADAS]]-Tabla323911[[#This Row],[SALIDAS]]</f>
        <v>1</v>
      </c>
      <c r="M45" s="2">
        <v>1400</v>
      </c>
      <c r="N45" s="2">
        <f>+Tabla323911[[#This Row],[BALANCE INICIAL]]*Tabla323911[[#This Row],[PRECIO]]</f>
        <v>1400</v>
      </c>
      <c r="O45" s="2">
        <f>+Tabla323911[[#This Row],[ENTRADAS]]*Tabla323911[[#This Row],[PRECIO]]</f>
        <v>0</v>
      </c>
      <c r="P45" s="2">
        <f>+Tabla323911[[#This Row],[SALIDAS]]*Tabla323911[[#This Row],[PRECIO]]</f>
        <v>0</v>
      </c>
      <c r="Q45" s="2">
        <f>+Tabla323911[[#This Row],[BALANCE INICIAL2]]+Tabla323911[[#This Row],[ENTRADAS3]]-Tabla323911[[#This Row],[SALIDAS4]]</f>
        <v>1400</v>
      </c>
    </row>
    <row r="46" spans="1:17" ht="15" customHeight="1">
      <c r="A46" s="9" t="s">
        <v>29</v>
      </c>
      <c r="B46" s="47" t="s">
        <v>878</v>
      </c>
      <c r="C46" s="50" t="s">
        <v>102</v>
      </c>
      <c r="D46" t="s">
        <v>487</v>
      </c>
      <c r="F46" s="55" t="s">
        <v>1345</v>
      </c>
      <c r="G46" s="55"/>
      <c r="H46" s="9" t="s">
        <v>865</v>
      </c>
      <c r="I46">
        <v>1</v>
      </c>
      <c r="J46">
        <v>0</v>
      </c>
      <c r="K46" s="34">
        <v>0</v>
      </c>
      <c r="L46">
        <f>+Tabla323911[[#This Row],[BALANCE INICIAL]]+Tabla323911[[#This Row],[ENTRADAS]]-Tabla323911[[#This Row],[SALIDAS]]</f>
        <v>1</v>
      </c>
      <c r="M46" s="2">
        <v>103.95</v>
      </c>
      <c r="N46" s="2">
        <f>+Tabla323911[[#This Row],[BALANCE INICIAL]]*Tabla323911[[#This Row],[PRECIO]]</f>
        <v>103.95</v>
      </c>
      <c r="O46" s="2">
        <f>+Tabla323911[[#This Row],[ENTRADAS]]*Tabla323911[[#This Row],[PRECIO]]</f>
        <v>0</v>
      </c>
      <c r="P46" s="2">
        <f>+Tabla323911[[#This Row],[SALIDAS]]*Tabla323911[[#This Row],[PRECIO]]</f>
        <v>0</v>
      </c>
      <c r="Q46" s="2">
        <f>+Tabla323911[[#This Row],[BALANCE INICIAL2]]+Tabla323911[[#This Row],[ENTRADAS3]]-Tabla323911[[#This Row],[SALIDAS4]]</f>
        <v>103.95</v>
      </c>
    </row>
    <row r="47" spans="1:17" ht="15" customHeight="1">
      <c r="A47" s="63" t="s">
        <v>29</v>
      </c>
      <c r="B47" s="40" t="s">
        <v>878</v>
      </c>
      <c r="C47" s="52" t="s">
        <v>102</v>
      </c>
      <c r="D47" t="s">
        <v>1662</v>
      </c>
      <c r="E47" t="s">
        <v>1659</v>
      </c>
      <c r="F47" s="55">
        <v>45551</v>
      </c>
      <c r="G47" s="62" t="s">
        <v>1719</v>
      </c>
      <c r="H47" s="9" t="s">
        <v>870</v>
      </c>
      <c r="I47">
        <v>0</v>
      </c>
      <c r="J47">
        <v>2</v>
      </c>
      <c r="K47" s="34">
        <v>0</v>
      </c>
      <c r="L47">
        <f>+Tabla323911[[#This Row],[BALANCE INICIAL]]+Tabla323911[[#This Row],[ENTRADAS]]-Tabla323911[[#This Row],[SALIDAS]]</f>
        <v>2</v>
      </c>
      <c r="M47" s="2">
        <v>694</v>
      </c>
      <c r="N47" s="2">
        <f>+Tabla323911[[#This Row],[BALANCE INICIAL]]*Tabla323911[[#This Row],[PRECIO]]</f>
        <v>0</v>
      </c>
      <c r="O47" s="2">
        <f>+Tabla323911[[#This Row],[ENTRADAS]]*Tabla323911[[#This Row],[PRECIO]]</f>
        <v>1388</v>
      </c>
      <c r="P47" s="2">
        <f>+Tabla323911[[#This Row],[SALIDAS]]*Tabla323911[[#This Row],[PRECIO]]</f>
        <v>0</v>
      </c>
      <c r="Q47" s="2">
        <f>+Tabla323911[[#This Row],[BALANCE INICIAL2]]+Tabla323911[[#This Row],[ENTRADAS3]]-Tabla323911[[#This Row],[SALIDAS4]]</f>
        <v>1388</v>
      </c>
    </row>
    <row r="48" spans="1:17" ht="15" customHeight="1">
      <c r="A48" s="13" t="s">
        <v>43</v>
      </c>
      <c r="B48" s="17" t="s">
        <v>954</v>
      </c>
      <c r="C48" s="49" t="s">
        <v>89</v>
      </c>
      <c r="D48" t="s">
        <v>1022</v>
      </c>
      <c r="E48" t="s">
        <v>1020</v>
      </c>
      <c r="F48" s="55" t="s">
        <v>1345</v>
      </c>
      <c r="G48" s="55"/>
      <c r="H48" s="9" t="s">
        <v>820</v>
      </c>
      <c r="I48">
        <v>26</v>
      </c>
      <c r="J48">
        <v>0</v>
      </c>
      <c r="K48" s="34">
        <v>0</v>
      </c>
      <c r="L48">
        <f>+Tabla323911[[#This Row],[BALANCE INICIAL]]+Tabla323911[[#This Row],[ENTRADAS]]-Tabla323911[[#This Row],[SALIDAS]]</f>
        <v>26</v>
      </c>
      <c r="M48" s="2">
        <v>110</v>
      </c>
      <c r="N48" s="2">
        <f>+Tabla323911[[#This Row],[BALANCE INICIAL]]*Tabla323911[[#This Row],[PRECIO]]</f>
        <v>2860</v>
      </c>
      <c r="O48" s="2">
        <f>+Tabla323911[[#This Row],[ENTRADAS]]*Tabla323911[[#This Row],[PRECIO]]</f>
        <v>0</v>
      </c>
      <c r="P48" s="2">
        <f>+Tabla323911[[#This Row],[SALIDAS]]*Tabla323911[[#This Row],[PRECIO]]</f>
        <v>0</v>
      </c>
      <c r="Q48" s="2">
        <f>+Tabla323911[[#This Row],[BALANCE INICIAL2]]+Tabla323911[[#This Row],[ENTRADAS3]]-Tabla323911[[#This Row],[SALIDAS4]]</f>
        <v>2860</v>
      </c>
    </row>
    <row r="49" spans="1:17" ht="15" customHeight="1">
      <c r="A49" s="9" t="s">
        <v>31</v>
      </c>
      <c r="B49" s="47" t="s">
        <v>897</v>
      </c>
      <c r="C49" s="50" t="s">
        <v>69</v>
      </c>
      <c r="D49" t="s">
        <v>123</v>
      </c>
      <c r="F49" s="55" t="s">
        <v>1345</v>
      </c>
      <c r="G49" s="55"/>
      <c r="H49" s="9" t="s">
        <v>825</v>
      </c>
      <c r="I49">
        <v>57</v>
      </c>
      <c r="J49">
        <v>0</v>
      </c>
      <c r="K49" s="34">
        <v>0</v>
      </c>
      <c r="L49">
        <f>+Tabla323911[[#This Row],[BALANCE INICIAL]]+Tabla323911[[#This Row],[ENTRADAS]]-Tabla323911[[#This Row],[SALIDAS]]</f>
        <v>57</v>
      </c>
      <c r="M49" s="2">
        <v>125</v>
      </c>
      <c r="N49" s="2">
        <f>+Tabla323911[[#This Row],[BALANCE INICIAL]]*Tabla323911[[#This Row],[PRECIO]]</f>
        <v>7125</v>
      </c>
      <c r="O49" s="2">
        <f>+Tabla323911[[#This Row],[ENTRADAS]]*Tabla323911[[#This Row],[PRECIO]]</f>
        <v>0</v>
      </c>
      <c r="P49" s="2">
        <f>+Tabla323911[[#This Row],[SALIDAS]]*Tabla323911[[#This Row],[PRECIO]]</f>
        <v>0</v>
      </c>
      <c r="Q49" s="2">
        <f>+Tabla323911[[#This Row],[BALANCE INICIAL2]]+Tabla323911[[#This Row],[ENTRADAS3]]-Tabla323911[[#This Row],[SALIDAS4]]</f>
        <v>7125</v>
      </c>
    </row>
    <row r="50" spans="1:17" ht="15" customHeight="1">
      <c r="A50" s="9" t="s">
        <v>59</v>
      </c>
      <c r="B50" s="17" t="s">
        <v>880</v>
      </c>
      <c r="C50" s="50" t="s">
        <v>107</v>
      </c>
      <c r="D50" t="s">
        <v>1633</v>
      </c>
      <c r="F50" s="55" t="s">
        <v>1345</v>
      </c>
      <c r="G50" s="55"/>
      <c r="H50" s="9" t="s">
        <v>820</v>
      </c>
      <c r="I50">
        <v>4</v>
      </c>
      <c r="J50">
        <v>0</v>
      </c>
      <c r="K50" s="34">
        <v>1</v>
      </c>
      <c r="L50">
        <f>+Tabla323911[[#This Row],[BALANCE INICIAL]]+Tabla323911[[#This Row],[ENTRADAS]]-Tabla323911[[#This Row],[SALIDAS]]</f>
        <v>3</v>
      </c>
      <c r="M50" s="2">
        <v>325</v>
      </c>
      <c r="N50" s="2">
        <f>+Tabla323911[[#This Row],[BALANCE INICIAL]]*Tabla323911[[#This Row],[PRECIO]]</f>
        <v>1300</v>
      </c>
      <c r="O50" s="2">
        <f>+Tabla323911[[#This Row],[ENTRADAS]]*Tabla323911[[#This Row],[PRECIO]]</f>
        <v>0</v>
      </c>
      <c r="P50" s="2">
        <f>+Tabla323911[[#This Row],[SALIDAS]]*Tabla323911[[#This Row],[PRECIO]]</f>
        <v>325</v>
      </c>
      <c r="Q50" s="2">
        <f>+Tabla323911[[#This Row],[BALANCE INICIAL2]]+Tabla323911[[#This Row],[ENTRADAS3]]-Tabla323911[[#This Row],[SALIDAS4]]</f>
        <v>975</v>
      </c>
    </row>
    <row r="51" spans="1:17" ht="15" customHeight="1">
      <c r="A51" s="13" t="s">
        <v>26</v>
      </c>
      <c r="B51" s="17" t="s">
        <v>887</v>
      </c>
      <c r="C51" s="49" t="s">
        <v>70</v>
      </c>
      <c r="D51" t="s">
        <v>1027</v>
      </c>
      <c r="E51" t="s">
        <v>1028</v>
      </c>
      <c r="F51" s="55" t="s">
        <v>1345</v>
      </c>
      <c r="G51" s="55"/>
      <c r="H51" s="9" t="s">
        <v>820</v>
      </c>
      <c r="I51">
        <v>0</v>
      </c>
      <c r="J51">
        <v>0</v>
      </c>
      <c r="K51" s="34">
        <v>0</v>
      </c>
      <c r="L51">
        <f>+Tabla323911[[#This Row],[BALANCE INICIAL]]+Tabla323911[[#This Row],[ENTRADAS]]-Tabla323911[[#This Row],[SALIDAS]]</f>
        <v>0</v>
      </c>
      <c r="M51" s="2">
        <v>6000</v>
      </c>
      <c r="N51" s="2">
        <f>+Tabla323911[[#This Row],[BALANCE INICIAL]]*Tabla323911[[#This Row],[PRECIO]]</f>
        <v>0</v>
      </c>
      <c r="O51" s="2">
        <f>+Tabla323911[[#This Row],[ENTRADAS]]*Tabla323911[[#This Row],[PRECIO]]</f>
        <v>0</v>
      </c>
      <c r="P51" s="2">
        <f>+Tabla323911[[#This Row],[SALIDAS]]*Tabla323911[[#This Row],[PRECIO]]</f>
        <v>0</v>
      </c>
      <c r="Q51" s="2">
        <f>+Tabla323911[[#This Row],[BALANCE INICIAL2]]+Tabla323911[[#This Row],[ENTRADAS3]]-Tabla323911[[#This Row],[SALIDAS4]]</f>
        <v>0</v>
      </c>
    </row>
    <row r="52" spans="1:17" ht="15" customHeight="1">
      <c r="A52" s="35" t="s">
        <v>27</v>
      </c>
      <c r="B52" s="17" t="s">
        <v>889</v>
      </c>
      <c r="C52" s="51" t="s">
        <v>1139</v>
      </c>
      <c r="D52" t="s">
        <v>1319</v>
      </c>
      <c r="F52" s="55" t="s">
        <v>1345</v>
      </c>
      <c r="G52" s="55"/>
      <c r="H52" s="9" t="s">
        <v>820</v>
      </c>
      <c r="I52">
        <v>100</v>
      </c>
      <c r="J52">
        <v>0</v>
      </c>
      <c r="K52" s="34">
        <v>0</v>
      </c>
      <c r="L52">
        <f>+Tabla323911[[#This Row],[BALANCE INICIAL]]+Tabla323911[[#This Row],[ENTRADAS]]-Tabla323911[[#This Row],[SALIDAS]]</f>
        <v>100</v>
      </c>
      <c r="M52" s="2">
        <v>50.4</v>
      </c>
      <c r="N52" s="2">
        <f>+Tabla323911[[#This Row],[BALANCE INICIAL]]*Tabla323911[[#This Row],[PRECIO]]</f>
        <v>5040</v>
      </c>
      <c r="O52" s="2">
        <f>+Tabla323911[[#This Row],[ENTRADAS]]*Tabla323911[[#This Row],[PRECIO]]</f>
        <v>0</v>
      </c>
      <c r="P52" s="2">
        <f>+Tabla323911[[#This Row],[SALIDAS]]*Tabla323911[[#This Row],[PRECIO]]</f>
        <v>0</v>
      </c>
      <c r="Q52" s="2">
        <f>+Tabla323911[[#This Row],[BALANCE INICIAL2]]+Tabla323911[[#This Row],[ENTRADAS3]]-Tabla323911[[#This Row],[SALIDAS4]]</f>
        <v>5040</v>
      </c>
    </row>
    <row r="53" spans="1:17" ht="15" customHeight="1">
      <c r="A53" s="63" t="s">
        <v>29</v>
      </c>
      <c r="B53" s="40" t="s">
        <v>878</v>
      </c>
      <c r="C53" s="52" t="s">
        <v>102</v>
      </c>
      <c r="D53" t="s">
        <v>1663</v>
      </c>
      <c r="E53" t="s">
        <v>1659</v>
      </c>
      <c r="F53" s="55">
        <v>45551</v>
      </c>
      <c r="G53" s="62" t="s">
        <v>1719</v>
      </c>
      <c r="H53" s="9" t="s">
        <v>820</v>
      </c>
      <c r="I53">
        <v>0</v>
      </c>
      <c r="J53">
        <v>6</v>
      </c>
      <c r="K53" s="34">
        <v>0</v>
      </c>
      <c r="L53">
        <f>+Tabla323911[[#This Row],[BALANCE INICIAL]]+Tabla323911[[#This Row],[ENTRADAS]]-Tabla323911[[#This Row],[SALIDAS]]</f>
        <v>6</v>
      </c>
      <c r="M53" s="2">
        <v>144</v>
      </c>
      <c r="N53" s="2">
        <f>+Tabla323911[[#This Row],[BALANCE INICIAL]]*Tabla323911[[#This Row],[PRECIO]]</f>
        <v>0</v>
      </c>
      <c r="O53" s="2">
        <f>+Tabla323911[[#This Row],[ENTRADAS]]*Tabla323911[[#This Row],[PRECIO]]</f>
        <v>864</v>
      </c>
      <c r="P53" s="2">
        <f>+Tabla323911[[#This Row],[SALIDAS]]*Tabla323911[[#This Row],[PRECIO]]</f>
        <v>0</v>
      </c>
      <c r="Q53" s="2">
        <f>+Tabla323911[[#This Row],[BALANCE INICIAL2]]+Tabla323911[[#This Row],[ENTRADAS3]]-Tabla323911[[#This Row],[SALIDAS4]]</f>
        <v>864</v>
      </c>
    </row>
    <row r="54" spans="1:17" ht="15" customHeight="1">
      <c r="A54" s="9" t="s">
        <v>1424</v>
      </c>
      <c r="B54" s="47" t="s">
        <v>1425</v>
      </c>
      <c r="C54" s="50" t="s">
        <v>1426</v>
      </c>
      <c r="D54" t="s">
        <v>1316</v>
      </c>
      <c r="F54" s="55" t="s">
        <v>1345</v>
      </c>
      <c r="G54" s="55"/>
      <c r="H54" s="9" t="s">
        <v>820</v>
      </c>
      <c r="I54">
        <v>15</v>
      </c>
      <c r="J54">
        <v>0</v>
      </c>
      <c r="K54" s="34">
        <v>0</v>
      </c>
      <c r="L54">
        <f>+Tabla323911[[#This Row],[BALANCE INICIAL]]+Tabla323911[[#This Row],[ENTRADAS]]-Tabla323911[[#This Row],[SALIDAS]]</f>
        <v>15</v>
      </c>
      <c r="M54" s="2">
        <v>250</v>
      </c>
      <c r="N54" s="2">
        <f>+Tabla323911[[#This Row],[BALANCE INICIAL]]*Tabla323911[[#This Row],[PRECIO]]</f>
        <v>3750</v>
      </c>
      <c r="O54" s="2">
        <f>+Tabla323911[[#This Row],[ENTRADAS]]*Tabla323911[[#This Row],[PRECIO]]</f>
        <v>0</v>
      </c>
      <c r="P54" s="2">
        <f>+Tabla323911[[#This Row],[SALIDAS]]*Tabla323911[[#This Row],[PRECIO]]</f>
        <v>0</v>
      </c>
      <c r="Q54" s="2">
        <f>+Tabla323911[[#This Row],[BALANCE INICIAL2]]+Tabla323911[[#This Row],[ENTRADAS3]]-Tabla323911[[#This Row],[SALIDAS4]]</f>
        <v>3750</v>
      </c>
    </row>
    <row r="55" spans="1:17" ht="15" customHeight="1">
      <c r="A55" s="35" t="s">
        <v>27</v>
      </c>
      <c r="B55" s="17" t="s">
        <v>889</v>
      </c>
      <c r="C55" s="51" t="s">
        <v>1139</v>
      </c>
      <c r="D55" t="s">
        <v>1320</v>
      </c>
      <c r="F55" s="55" t="s">
        <v>1345</v>
      </c>
      <c r="G55" s="55"/>
      <c r="H55" s="9" t="s">
        <v>820</v>
      </c>
      <c r="I55">
        <v>300</v>
      </c>
      <c r="J55">
        <v>0</v>
      </c>
      <c r="K55" s="34">
        <v>0</v>
      </c>
      <c r="L55">
        <f>+Tabla323911[[#This Row],[BALANCE INICIAL]]+Tabla323911[[#This Row],[ENTRADAS]]-Tabla323911[[#This Row],[SALIDAS]]</f>
        <v>300</v>
      </c>
      <c r="M55" s="2">
        <v>91</v>
      </c>
      <c r="N55" s="2">
        <f>+Tabla323911[[#This Row],[BALANCE INICIAL]]*Tabla323911[[#This Row],[PRECIO]]</f>
        <v>27300</v>
      </c>
      <c r="O55" s="2">
        <f>+Tabla323911[[#This Row],[ENTRADAS]]*Tabla323911[[#This Row],[PRECIO]]</f>
        <v>0</v>
      </c>
      <c r="P55" s="2">
        <f>+Tabla323911[[#This Row],[SALIDAS]]*Tabla323911[[#This Row],[PRECIO]]</f>
        <v>0</v>
      </c>
      <c r="Q55" s="2">
        <f>+Tabla323911[[#This Row],[BALANCE INICIAL2]]+Tabla323911[[#This Row],[ENTRADAS3]]-Tabla323911[[#This Row],[SALIDAS4]]</f>
        <v>27300</v>
      </c>
    </row>
    <row r="56" spans="1:17" ht="15" customHeight="1">
      <c r="A56" s="9" t="s">
        <v>59</v>
      </c>
      <c r="B56" s="17" t="s">
        <v>880</v>
      </c>
      <c r="C56" s="50" t="s">
        <v>107</v>
      </c>
      <c r="D56" t="s">
        <v>645</v>
      </c>
      <c r="F56" s="55" t="s">
        <v>1345</v>
      </c>
      <c r="G56" s="55"/>
      <c r="H56" s="9" t="s">
        <v>820</v>
      </c>
      <c r="I56">
        <v>3</v>
      </c>
      <c r="J56">
        <v>0</v>
      </c>
      <c r="K56" s="34">
        <v>0</v>
      </c>
      <c r="L56">
        <f>+Tabla323911[[#This Row],[BALANCE INICIAL]]+Tabla323911[[#This Row],[ENTRADAS]]-Tabla323911[[#This Row],[SALIDAS]]</f>
        <v>3</v>
      </c>
      <c r="M56" s="2">
        <v>850</v>
      </c>
      <c r="N56" s="2">
        <f>+Tabla323911[[#This Row],[BALANCE INICIAL]]*Tabla323911[[#This Row],[PRECIO]]</f>
        <v>2550</v>
      </c>
      <c r="O56" s="2">
        <f>+Tabla323911[[#This Row],[ENTRADAS]]*Tabla323911[[#This Row],[PRECIO]]</f>
        <v>0</v>
      </c>
      <c r="P56" s="2">
        <f>+Tabla323911[[#This Row],[SALIDAS]]*Tabla323911[[#This Row],[PRECIO]]</f>
        <v>0</v>
      </c>
      <c r="Q56" s="2">
        <f>+Tabla323911[[#This Row],[BALANCE INICIAL2]]+Tabla323911[[#This Row],[ENTRADAS3]]-Tabla323911[[#This Row],[SALIDAS4]]</f>
        <v>2550</v>
      </c>
    </row>
    <row r="57" spans="1:17" ht="15" customHeight="1">
      <c r="A57" s="9" t="s">
        <v>1159</v>
      </c>
      <c r="B57" s="17" t="s">
        <v>1160</v>
      </c>
      <c r="C57" s="50" t="s">
        <v>1161</v>
      </c>
      <c r="D57" t="s">
        <v>1317</v>
      </c>
      <c r="F57" s="55" t="s">
        <v>1345</v>
      </c>
      <c r="G57" s="55"/>
      <c r="H57" s="9" t="s">
        <v>820</v>
      </c>
      <c r="I57">
        <v>1</v>
      </c>
      <c r="J57">
        <v>0</v>
      </c>
      <c r="K57" s="34">
        <v>0</v>
      </c>
      <c r="L57">
        <f>+Tabla323911[[#This Row],[BALANCE INICIAL]]+Tabla323911[[#This Row],[ENTRADAS]]-Tabla323911[[#This Row],[SALIDAS]]</f>
        <v>1</v>
      </c>
      <c r="M57" s="2">
        <v>86.74</v>
      </c>
      <c r="N57" s="2">
        <f>+Tabla323911[[#This Row],[BALANCE INICIAL]]*Tabla323911[[#This Row],[PRECIO]]</f>
        <v>86.74</v>
      </c>
      <c r="O57" s="2">
        <f>+Tabla323911[[#This Row],[ENTRADAS]]*Tabla323911[[#This Row],[PRECIO]]</f>
        <v>0</v>
      </c>
      <c r="P57" s="2">
        <f>+Tabla323911[[#This Row],[SALIDAS]]*Tabla323911[[#This Row],[PRECIO]]</f>
        <v>0</v>
      </c>
      <c r="Q57" s="2">
        <f>+Tabla323911[[#This Row],[BALANCE INICIAL2]]+Tabla323911[[#This Row],[ENTRADAS3]]-Tabla323911[[#This Row],[SALIDAS4]]</f>
        <v>86.74</v>
      </c>
    </row>
    <row r="58" spans="1:17" ht="15" customHeight="1">
      <c r="A58" s="39" t="s">
        <v>28</v>
      </c>
      <c r="B58" s="40" t="s">
        <v>884</v>
      </c>
      <c r="C58" s="52" t="s">
        <v>74</v>
      </c>
      <c r="D58" t="s">
        <v>1632</v>
      </c>
      <c r="F58" s="55" t="s">
        <v>1345</v>
      </c>
      <c r="G58" s="55"/>
      <c r="H58" s="9" t="s">
        <v>820</v>
      </c>
      <c r="I58">
        <v>7</v>
      </c>
      <c r="J58">
        <v>0</v>
      </c>
      <c r="K58" s="34">
        <v>1</v>
      </c>
      <c r="L58">
        <f>+Tabla323911[[#This Row],[BALANCE INICIAL]]+Tabla323911[[#This Row],[ENTRADAS]]-Tabla323911[[#This Row],[SALIDAS]]</f>
        <v>6</v>
      </c>
      <c r="M58" s="2">
        <v>524.13</v>
      </c>
      <c r="N58" s="2">
        <f>+Tabla323911[[#This Row],[BALANCE INICIAL]]*Tabla323911[[#This Row],[PRECIO]]</f>
        <v>3668.91</v>
      </c>
      <c r="O58" s="2">
        <f>+Tabla323911[[#This Row],[ENTRADAS]]*Tabla323911[[#This Row],[PRECIO]]</f>
        <v>0</v>
      </c>
      <c r="P58" s="2">
        <f>+Tabla323911[[#This Row],[SALIDAS]]*Tabla323911[[#This Row],[PRECIO]]</f>
        <v>524.13</v>
      </c>
      <c r="Q58" s="2">
        <f>+Tabla323911[[#This Row],[BALANCE INICIAL2]]+Tabla323911[[#This Row],[ENTRADAS3]]-Tabla323911[[#This Row],[SALIDAS4]]</f>
        <v>3144.7799999999997</v>
      </c>
    </row>
    <row r="59" spans="1:17" ht="15" customHeight="1">
      <c r="A59" s="39" t="s">
        <v>28</v>
      </c>
      <c r="B59" s="40" t="s">
        <v>884</v>
      </c>
      <c r="C59" s="52" t="s">
        <v>74</v>
      </c>
      <c r="D59" t="s">
        <v>1318</v>
      </c>
      <c r="F59" s="55" t="s">
        <v>1345</v>
      </c>
      <c r="G59" s="55"/>
      <c r="H59" s="9" t="s">
        <v>820</v>
      </c>
      <c r="I59">
        <v>0</v>
      </c>
      <c r="J59">
        <v>0</v>
      </c>
      <c r="K59" s="34">
        <v>0</v>
      </c>
      <c r="L59">
        <f>+Tabla323911[[#This Row],[BALANCE INICIAL]]+Tabla323911[[#This Row],[ENTRADAS]]-Tabla323911[[#This Row],[SALIDAS]]</f>
        <v>0</v>
      </c>
      <c r="M59" s="2">
        <v>244</v>
      </c>
      <c r="N59" s="2">
        <f>+Tabla323911[[#This Row],[BALANCE INICIAL]]*Tabla323911[[#This Row],[PRECIO]]</f>
        <v>0</v>
      </c>
      <c r="O59" s="2">
        <f>+Tabla323911[[#This Row],[ENTRADAS]]*Tabla323911[[#This Row],[PRECIO]]</f>
        <v>0</v>
      </c>
      <c r="P59" s="2">
        <f>+Tabla323911[[#This Row],[SALIDAS]]*Tabla323911[[#This Row],[PRECIO]]</f>
        <v>0</v>
      </c>
      <c r="Q59" s="2">
        <f>+Tabla323911[[#This Row],[BALANCE INICIAL2]]+Tabla323911[[#This Row],[ENTRADAS3]]-Tabla323911[[#This Row],[SALIDAS4]]</f>
        <v>0</v>
      </c>
    </row>
    <row r="60" spans="1:17" ht="15" customHeight="1">
      <c r="A60" s="13" t="s">
        <v>1542</v>
      </c>
      <c r="B60" s="17" t="s">
        <v>1543</v>
      </c>
      <c r="C60" s="49" t="s">
        <v>1544</v>
      </c>
      <c r="D60" t="s">
        <v>1539</v>
      </c>
      <c r="E60" t="s">
        <v>1540</v>
      </c>
      <c r="F60" s="55">
        <v>45524</v>
      </c>
      <c r="G60" s="62" t="s">
        <v>1541</v>
      </c>
      <c r="H60" s="9" t="s">
        <v>820</v>
      </c>
      <c r="I60">
        <v>0</v>
      </c>
      <c r="J60">
        <v>0</v>
      </c>
      <c r="K60" s="34">
        <v>0</v>
      </c>
      <c r="L60">
        <f>+Tabla323911[[#This Row],[BALANCE INICIAL]]+Tabla323911[[#This Row],[ENTRADAS]]-Tabla323911[[#This Row],[SALIDAS]]</f>
        <v>0</v>
      </c>
      <c r="M60" s="2">
        <v>185000</v>
      </c>
      <c r="N60" s="2">
        <f>+Tabla323911[[#This Row],[BALANCE INICIAL]]*Tabla323911[[#This Row],[PRECIO]]</f>
        <v>0</v>
      </c>
      <c r="O60" s="2">
        <f>+Tabla323911[[#This Row],[ENTRADAS]]*Tabla323911[[#This Row],[PRECIO]]</f>
        <v>0</v>
      </c>
      <c r="P60" s="2">
        <f>+Tabla323911[[#This Row],[SALIDAS]]*Tabla323911[[#This Row],[PRECIO]]</f>
        <v>0</v>
      </c>
      <c r="Q60" s="2">
        <f>+Tabla323911[[#This Row],[BALANCE INICIAL2]]+Tabla323911[[#This Row],[ENTRADAS3]]-Tabla323911[[#This Row],[SALIDAS4]]</f>
        <v>0</v>
      </c>
    </row>
    <row r="61" spans="1:17" ht="15" customHeight="1">
      <c r="A61" s="63" t="s">
        <v>29</v>
      </c>
      <c r="B61" s="40" t="s">
        <v>878</v>
      </c>
      <c r="C61" s="52" t="s">
        <v>102</v>
      </c>
      <c r="D61" t="s">
        <v>1664</v>
      </c>
      <c r="E61" t="s">
        <v>1659</v>
      </c>
      <c r="F61" s="55">
        <v>45551</v>
      </c>
      <c r="G61" s="62" t="s">
        <v>1719</v>
      </c>
      <c r="H61" s="9" t="s">
        <v>820</v>
      </c>
      <c r="I61">
        <v>0</v>
      </c>
      <c r="J61">
        <v>3</v>
      </c>
      <c r="K61" s="34">
        <v>0</v>
      </c>
      <c r="L61">
        <f>+Tabla323911[[#This Row],[BALANCE INICIAL]]+Tabla323911[[#This Row],[ENTRADAS]]-Tabla323911[[#This Row],[SALIDAS]]</f>
        <v>3</v>
      </c>
      <c r="M61" s="2">
        <v>263</v>
      </c>
      <c r="N61" s="2">
        <f>+Tabla323911[[#This Row],[BALANCE INICIAL]]*Tabla323911[[#This Row],[PRECIO]]</f>
        <v>0</v>
      </c>
      <c r="O61" s="2">
        <f>+Tabla323911[[#This Row],[ENTRADAS]]*Tabla323911[[#This Row],[PRECIO]]</f>
        <v>789</v>
      </c>
      <c r="P61" s="2">
        <f>+Tabla323911[[#This Row],[SALIDAS]]*Tabla323911[[#This Row],[PRECIO]]</f>
        <v>0</v>
      </c>
      <c r="Q61" s="2">
        <f>+Tabla323911[[#This Row],[BALANCE INICIAL2]]+Tabla323911[[#This Row],[ENTRADAS3]]-Tabla323911[[#This Row],[SALIDAS4]]</f>
        <v>789</v>
      </c>
    </row>
    <row r="62" spans="1:17" ht="15" customHeight="1">
      <c r="A62" s="63" t="s">
        <v>29</v>
      </c>
      <c r="B62" s="40" t="s">
        <v>878</v>
      </c>
      <c r="C62" s="52" t="s">
        <v>102</v>
      </c>
      <c r="D62" t="s">
        <v>1665</v>
      </c>
      <c r="E62" t="s">
        <v>1659</v>
      </c>
      <c r="F62" s="55">
        <v>45551</v>
      </c>
      <c r="G62" s="62" t="s">
        <v>1719</v>
      </c>
      <c r="H62" s="9" t="s">
        <v>820</v>
      </c>
      <c r="I62">
        <v>0</v>
      </c>
      <c r="J62">
        <v>1</v>
      </c>
      <c r="K62" s="34">
        <v>0</v>
      </c>
      <c r="L62">
        <f>+Tabla323911[[#This Row],[BALANCE INICIAL]]+Tabla323911[[#This Row],[ENTRADAS]]-Tabla323911[[#This Row],[SALIDAS]]</f>
        <v>1</v>
      </c>
      <c r="M62" s="2">
        <v>375</v>
      </c>
      <c r="N62" s="2">
        <f>+Tabla323911[[#This Row],[BALANCE INICIAL]]*Tabla323911[[#This Row],[PRECIO]]</f>
        <v>0</v>
      </c>
      <c r="O62" s="2">
        <f>+Tabla323911[[#This Row],[ENTRADAS]]*Tabla323911[[#This Row],[PRECIO]]</f>
        <v>375</v>
      </c>
      <c r="P62" s="2">
        <f>+Tabla323911[[#This Row],[SALIDAS]]*Tabla323911[[#This Row],[PRECIO]]</f>
        <v>0</v>
      </c>
      <c r="Q62" s="2">
        <f>+Tabla323911[[#This Row],[BALANCE INICIAL2]]+Tabla323911[[#This Row],[ENTRADAS3]]-Tabla323911[[#This Row],[SALIDAS4]]</f>
        <v>375</v>
      </c>
    </row>
    <row r="63" spans="1:17" ht="15" customHeight="1">
      <c r="A63" s="63" t="s">
        <v>29</v>
      </c>
      <c r="B63" s="40" t="s">
        <v>878</v>
      </c>
      <c r="C63" s="52" t="s">
        <v>102</v>
      </c>
      <c r="D63" t="s">
        <v>1666</v>
      </c>
      <c r="E63" t="s">
        <v>1659</v>
      </c>
      <c r="F63" s="55">
        <v>45551</v>
      </c>
      <c r="G63" s="62" t="s">
        <v>1719</v>
      </c>
      <c r="H63" s="9" t="s">
        <v>820</v>
      </c>
      <c r="I63">
        <v>0</v>
      </c>
      <c r="J63">
        <v>25</v>
      </c>
      <c r="K63" s="34">
        <v>0</v>
      </c>
      <c r="L63">
        <f>+Tabla323911[[#This Row],[BALANCE INICIAL]]+Tabla323911[[#This Row],[ENTRADAS]]-Tabla323911[[#This Row],[SALIDAS]]</f>
        <v>25</v>
      </c>
      <c r="M63" s="2">
        <v>43</v>
      </c>
      <c r="N63" s="2">
        <f>+Tabla323911[[#This Row],[BALANCE INICIAL]]*Tabla323911[[#This Row],[PRECIO]]</f>
        <v>0</v>
      </c>
      <c r="O63" s="2">
        <f>+Tabla323911[[#This Row],[ENTRADAS]]*Tabla323911[[#This Row],[PRECIO]]</f>
        <v>1075</v>
      </c>
      <c r="P63" s="2">
        <f>+Tabla323911[[#This Row],[SALIDAS]]*Tabla323911[[#This Row],[PRECIO]]</f>
        <v>0</v>
      </c>
      <c r="Q63" s="2">
        <f>+Tabla323911[[#This Row],[BALANCE INICIAL2]]+Tabla323911[[#This Row],[ENTRADAS3]]-Tabla323911[[#This Row],[SALIDAS4]]</f>
        <v>1075</v>
      </c>
    </row>
    <row r="64" spans="1:17" ht="15" customHeight="1">
      <c r="A64" s="13" t="s">
        <v>34</v>
      </c>
      <c r="B64" s="17" t="s">
        <v>877</v>
      </c>
      <c r="C64" s="49" t="s">
        <v>80</v>
      </c>
      <c r="D64" t="s">
        <v>1053</v>
      </c>
      <c r="F64" s="55" t="s">
        <v>1345</v>
      </c>
      <c r="G64" s="55"/>
      <c r="H64" s="9" t="s">
        <v>820</v>
      </c>
      <c r="I64">
        <v>5</v>
      </c>
      <c r="J64">
        <v>0</v>
      </c>
      <c r="K64" s="34">
        <v>5</v>
      </c>
      <c r="L64">
        <f>+Tabla323911[[#This Row],[BALANCE INICIAL]]+Tabla323911[[#This Row],[ENTRADAS]]-Tabla323911[[#This Row],[SALIDAS]]</f>
        <v>0</v>
      </c>
      <c r="M64" s="2">
        <v>55</v>
      </c>
      <c r="N64" s="2">
        <f>+Tabla323911[[#This Row],[BALANCE INICIAL]]*Tabla323911[[#This Row],[PRECIO]]</f>
        <v>275</v>
      </c>
      <c r="O64" s="2">
        <f>+Tabla323911[[#This Row],[ENTRADAS]]*Tabla323911[[#This Row],[PRECIO]]</f>
        <v>0</v>
      </c>
      <c r="P64" s="2">
        <f>+Tabla323911[[#This Row],[SALIDAS]]*Tabla323911[[#This Row],[PRECIO]]</f>
        <v>275</v>
      </c>
      <c r="Q64" s="2">
        <f>+Tabla323911[[#This Row],[BALANCE INICIAL2]]+Tabla323911[[#This Row],[ENTRADAS3]]-Tabla323911[[#This Row],[SALIDAS4]]</f>
        <v>0</v>
      </c>
    </row>
    <row r="65" spans="1:17" ht="15" customHeight="1">
      <c r="A65" s="63" t="s">
        <v>29</v>
      </c>
      <c r="B65" s="40" t="s">
        <v>878</v>
      </c>
      <c r="C65" s="52" t="s">
        <v>102</v>
      </c>
      <c r="D65" t="s">
        <v>1667</v>
      </c>
      <c r="E65" t="s">
        <v>1659</v>
      </c>
      <c r="F65" s="55">
        <v>45551</v>
      </c>
      <c r="G65" s="62" t="s">
        <v>1719</v>
      </c>
      <c r="H65" s="9" t="s">
        <v>820</v>
      </c>
      <c r="I65">
        <v>0</v>
      </c>
      <c r="J65">
        <v>15</v>
      </c>
      <c r="K65" s="34">
        <v>0</v>
      </c>
      <c r="L65">
        <f>+Tabla323911[[#This Row],[BALANCE INICIAL]]+Tabla323911[[#This Row],[ENTRADAS]]-Tabla323911[[#This Row],[SALIDAS]]</f>
        <v>15</v>
      </c>
      <c r="M65" s="2">
        <v>113</v>
      </c>
      <c r="N65" s="2">
        <f>+Tabla323911[[#This Row],[BALANCE INICIAL]]*Tabla323911[[#This Row],[PRECIO]]</f>
        <v>0</v>
      </c>
      <c r="O65" s="2">
        <f>+Tabla323911[[#This Row],[ENTRADAS]]*Tabla323911[[#This Row],[PRECIO]]</f>
        <v>1695</v>
      </c>
      <c r="P65" s="2">
        <f>+Tabla323911[[#This Row],[SALIDAS]]*Tabla323911[[#This Row],[PRECIO]]</f>
        <v>0</v>
      </c>
      <c r="Q65" s="2">
        <f>+Tabla323911[[#This Row],[BALANCE INICIAL2]]+Tabla323911[[#This Row],[ENTRADAS3]]-Tabla323911[[#This Row],[SALIDAS4]]</f>
        <v>1695</v>
      </c>
    </row>
    <row r="66" spans="1:17" ht="15" customHeight="1">
      <c r="A66" s="9" t="s">
        <v>29</v>
      </c>
      <c r="B66" s="47" t="s">
        <v>878</v>
      </c>
      <c r="C66" s="50" t="s">
        <v>102</v>
      </c>
      <c r="D66" t="s">
        <v>128</v>
      </c>
      <c r="F66" s="55" t="s">
        <v>1345</v>
      </c>
      <c r="G66" s="55"/>
      <c r="H66" s="9" t="s">
        <v>820</v>
      </c>
      <c r="I66">
        <v>76</v>
      </c>
      <c r="J66">
        <v>0</v>
      </c>
      <c r="K66" s="34">
        <v>45</v>
      </c>
      <c r="L66">
        <f>+Tabla323911[[#This Row],[BALANCE INICIAL]]+Tabla323911[[#This Row],[ENTRADAS]]-Tabla323911[[#This Row],[SALIDAS]]</f>
        <v>31</v>
      </c>
      <c r="M66" s="2">
        <v>125</v>
      </c>
      <c r="N66" s="2">
        <f>+Tabla323911[[#This Row],[BALANCE INICIAL]]*Tabla323911[[#This Row],[PRECIO]]</f>
        <v>9500</v>
      </c>
      <c r="O66" s="2">
        <f>+Tabla323911[[#This Row],[ENTRADAS]]*Tabla323911[[#This Row],[PRECIO]]</f>
        <v>0</v>
      </c>
      <c r="P66" s="2">
        <f>+Tabla323911[[#This Row],[SALIDAS]]*Tabla323911[[#This Row],[PRECIO]]</f>
        <v>5625</v>
      </c>
      <c r="Q66" s="2">
        <f>+Tabla323911[[#This Row],[BALANCE INICIAL2]]+Tabla323911[[#This Row],[ENTRADAS3]]-Tabla323911[[#This Row],[SALIDAS4]]</f>
        <v>3875</v>
      </c>
    </row>
    <row r="67" spans="1:17" ht="15" customHeight="1">
      <c r="A67" s="63" t="s">
        <v>29</v>
      </c>
      <c r="B67" s="40" t="s">
        <v>878</v>
      </c>
      <c r="C67" s="52" t="s">
        <v>102</v>
      </c>
      <c r="D67" t="s">
        <v>1668</v>
      </c>
      <c r="E67" t="s">
        <v>1659</v>
      </c>
      <c r="F67" s="55">
        <v>45551</v>
      </c>
      <c r="G67" s="62" t="s">
        <v>1719</v>
      </c>
      <c r="H67" s="9" t="s">
        <v>820</v>
      </c>
      <c r="I67">
        <v>0</v>
      </c>
      <c r="J67">
        <v>20</v>
      </c>
      <c r="K67" s="34">
        <v>0</v>
      </c>
      <c r="L67">
        <f>+Tabla323911[[#This Row],[BALANCE INICIAL]]+Tabla323911[[#This Row],[ENTRADAS]]-Tabla323911[[#This Row],[SALIDAS]]</f>
        <v>20</v>
      </c>
      <c r="M67" s="2">
        <v>105</v>
      </c>
      <c r="N67" s="2">
        <f>+Tabla323911[[#This Row],[BALANCE INICIAL]]*Tabla323911[[#This Row],[PRECIO]]</f>
        <v>0</v>
      </c>
      <c r="O67" s="2">
        <f>+Tabla323911[[#This Row],[ENTRADAS]]*Tabla323911[[#This Row],[PRECIO]]</f>
        <v>2100</v>
      </c>
      <c r="P67" s="2">
        <f>+Tabla323911[[#This Row],[SALIDAS]]*Tabla323911[[#This Row],[PRECIO]]</f>
        <v>0</v>
      </c>
      <c r="Q67" s="2">
        <f>+Tabla323911[[#This Row],[BALANCE INICIAL2]]+Tabla323911[[#This Row],[ENTRADAS3]]-Tabla323911[[#This Row],[SALIDAS4]]</f>
        <v>2100</v>
      </c>
    </row>
    <row r="68" spans="1:17" ht="15" customHeight="1">
      <c r="A68" s="39" t="s">
        <v>1387</v>
      </c>
      <c r="B68" s="40" t="s">
        <v>1388</v>
      </c>
      <c r="C68" s="52" t="s">
        <v>1389</v>
      </c>
      <c r="D68" t="s">
        <v>1364</v>
      </c>
      <c r="F68" s="55" t="s">
        <v>1345</v>
      </c>
      <c r="G68" s="55"/>
      <c r="H68" s="9" t="s">
        <v>834</v>
      </c>
      <c r="I68">
        <v>2</v>
      </c>
      <c r="J68">
        <v>0</v>
      </c>
      <c r="K68" s="34">
        <v>0</v>
      </c>
      <c r="L68">
        <f>+Tabla323911[[#This Row],[BALANCE INICIAL]]+Tabla323911[[#This Row],[ENTRADAS]]-Tabla323911[[#This Row],[SALIDAS]]</f>
        <v>2</v>
      </c>
      <c r="M68" s="2">
        <v>750</v>
      </c>
      <c r="N68" s="2">
        <f>+Tabla323911[[#This Row],[BALANCE INICIAL]]*Tabla323911[[#This Row],[PRECIO]]</f>
        <v>1500</v>
      </c>
      <c r="O68" s="2">
        <f>+Tabla323911[[#This Row],[ENTRADAS]]*Tabla323911[[#This Row],[PRECIO]]</f>
        <v>0</v>
      </c>
      <c r="P68" s="2">
        <f>+Tabla323911[[#This Row],[SALIDAS]]*Tabla323911[[#This Row],[PRECIO]]</f>
        <v>0</v>
      </c>
      <c r="Q68" s="2">
        <f>+Tabla323911[[#This Row],[BALANCE INICIAL2]]+Tabla323911[[#This Row],[ENTRADAS3]]-Tabla323911[[#This Row],[SALIDAS4]]</f>
        <v>1500</v>
      </c>
    </row>
    <row r="69" spans="1:17" ht="15" customHeight="1">
      <c r="A69" s="39" t="s">
        <v>41</v>
      </c>
      <c r="B69" s="40" t="s">
        <v>890</v>
      </c>
      <c r="C69" s="52" t="s">
        <v>87</v>
      </c>
      <c r="D69" t="s">
        <v>1627</v>
      </c>
      <c r="E69" t="s">
        <v>1630</v>
      </c>
      <c r="F69" s="55">
        <v>45540</v>
      </c>
      <c r="G69" s="62" t="s">
        <v>1616</v>
      </c>
      <c r="H69" s="9" t="s">
        <v>820</v>
      </c>
      <c r="I69">
        <v>0</v>
      </c>
      <c r="J69">
        <v>1</v>
      </c>
      <c r="K69" s="34">
        <v>1</v>
      </c>
      <c r="L69">
        <f>+Tabla323911[[#This Row],[BALANCE INICIAL]]+Tabla323911[[#This Row],[ENTRADAS]]-Tabla323911[[#This Row],[SALIDAS]]</f>
        <v>0</v>
      </c>
      <c r="M69" s="2">
        <v>3200</v>
      </c>
      <c r="N69" s="2">
        <f>+Tabla323911[[#This Row],[BALANCE INICIAL]]*Tabla323911[[#This Row],[PRECIO]]</f>
        <v>0</v>
      </c>
      <c r="O69" s="2">
        <f>+Tabla323911[[#This Row],[ENTRADAS]]*Tabla323911[[#This Row],[PRECIO]]</f>
        <v>3200</v>
      </c>
      <c r="P69" s="2">
        <f>+Tabla323911[[#This Row],[SALIDAS]]*Tabla323911[[#This Row],[PRECIO]]</f>
        <v>3200</v>
      </c>
      <c r="Q69" s="2">
        <f>+Tabla323911[[#This Row],[BALANCE INICIAL2]]+Tabla323911[[#This Row],[ENTRADAS3]]-Tabla323911[[#This Row],[SALIDAS4]]</f>
        <v>0</v>
      </c>
    </row>
    <row r="70" spans="1:17" ht="15" customHeight="1">
      <c r="A70" s="39" t="s">
        <v>41</v>
      </c>
      <c r="B70" s="40" t="s">
        <v>890</v>
      </c>
      <c r="C70" s="52" t="s">
        <v>87</v>
      </c>
      <c r="D70" t="s">
        <v>1628</v>
      </c>
      <c r="E70" t="s">
        <v>1630</v>
      </c>
      <c r="F70" s="55">
        <v>45540</v>
      </c>
      <c r="G70" s="62" t="s">
        <v>1616</v>
      </c>
      <c r="H70" s="9" t="s">
        <v>820</v>
      </c>
      <c r="I70">
        <v>0</v>
      </c>
      <c r="J70">
        <v>1</v>
      </c>
      <c r="K70" s="34">
        <v>1</v>
      </c>
      <c r="L70">
        <f>+Tabla323911[[#This Row],[BALANCE INICIAL]]+Tabla323911[[#This Row],[ENTRADAS]]-Tabla323911[[#This Row],[SALIDAS]]</f>
        <v>0</v>
      </c>
      <c r="M70" s="2">
        <v>3200</v>
      </c>
      <c r="N70" s="2">
        <f>+Tabla323911[[#This Row],[BALANCE INICIAL]]*Tabla323911[[#This Row],[PRECIO]]</f>
        <v>0</v>
      </c>
      <c r="O70" s="2">
        <f>+Tabla323911[[#This Row],[ENTRADAS]]*Tabla323911[[#This Row],[PRECIO]]</f>
        <v>3200</v>
      </c>
      <c r="P70" s="2">
        <f>+Tabla323911[[#This Row],[SALIDAS]]*Tabla323911[[#This Row],[PRECIO]]</f>
        <v>3200</v>
      </c>
      <c r="Q70" s="2">
        <f>+Tabla323911[[#This Row],[BALANCE INICIAL2]]+Tabla323911[[#This Row],[ENTRADAS3]]-Tabla323911[[#This Row],[SALIDAS4]]</f>
        <v>0</v>
      </c>
    </row>
    <row r="71" spans="1:17">
      <c r="A71" s="39" t="s">
        <v>41</v>
      </c>
      <c r="B71" s="40" t="s">
        <v>890</v>
      </c>
      <c r="C71" s="52" t="s">
        <v>87</v>
      </c>
      <c r="D71" t="s">
        <v>1626</v>
      </c>
      <c r="E71" t="s">
        <v>1630</v>
      </c>
      <c r="F71" s="55">
        <v>45540</v>
      </c>
      <c r="G71" s="62" t="s">
        <v>1616</v>
      </c>
      <c r="H71" s="9" t="s">
        <v>820</v>
      </c>
      <c r="I71">
        <v>0</v>
      </c>
      <c r="J71">
        <v>1</v>
      </c>
      <c r="K71" s="34">
        <v>1</v>
      </c>
      <c r="L71">
        <f>+Tabla323911[[#This Row],[BALANCE INICIAL]]+Tabla323911[[#This Row],[ENTRADAS]]-Tabla323911[[#This Row],[SALIDAS]]</f>
        <v>0</v>
      </c>
      <c r="M71" s="2">
        <v>3200</v>
      </c>
      <c r="N71" s="2">
        <f>+Tabla323911[[#This Row],[BALANCE INICIAL]]*Tabla323911[[#This Row],[PRECIO]]</f>
        <v>0</v>
      </c>
      <c r="O71" s="2">
        <f>+Tabla323911[[#This Row],[ENTRADAS]]*Tabla323911[[#This Row],[PRECIO]]</f>
        <v>3200</v>
      </c>
      <c r="P71" s="2">
        <f>+Tabla323911[[#This Row],[SALIDAS]]*Tabla323911[[#This Row],[PRECIO]]</f>
        <v>3200</v>
      </c>
      <c r="Q71" s="2">
        <f>+Tabla323911[[#This Row],[BALANCE INICIAL2]]+Tabla323911[[#This Row],[ENTRADAS3]]-Tabla323911[[#This Row],[SALIDAS4]]</f>
        <v>0</v>
      </c>
    </row>
    <row r="72" spans="1:17">
      <c r="A72" s="63" t="s">
        <v>29</v>
      </c>
      <c r="B72" s="40" t="s">
        <v>878</v>
      </c>
      <c r="C72" s="52" t="s">
        <v>102</v>
      </c>
      <c r="D72" t="s">
        <v>541</v>
      </c>
      <c r="E72" t="s">
        <v>1659</v>
      </c>
      <c r="F72" s="55">
        <v>45551</v>
      </c>
      <c r="G72" s="62" t="s">
        <v>1719</v>
      </c>
      <c r="H72" s="9"/>
      <c r="I72">
        <v>0</v>
      </c>
      <c r="J72">
        <v>3</v>
      </c>
      <c r="K72" s="34">
        <v>0</v>
      </c>
      <c r="L72">
        <f>+Tabla323911[[#This Row],[BALANCE INICIAL]]+Tabla323911[[#This Row],[ENTRADAS]]-Tabla323911[[#This Row],[SALIDAS]]</f>
        <v>3</v>
      </c>
      <c r="M72" s="2">
        <v>117</v>
      </c>
      <c r="N72" s="2">
        <f>+Tabla323911[[#This Row],[BALANCE INICIAL]]*Tabla323911[[#This Row],[PRECIO]]</f>
        <v>0</v>
      </c>
      <c r="O72" s="2">
        <f>+Tabla323911[[#This Row],[ENTRADAS]]*Tabla323911[[#This Row],[PRECIO]]</f>
        <v>351</v>
      </c>
      <c r="P72" s="2">
        <f>+Tabla323911[[#This Row],[SALIDAS]]*Tabla323911[[#This Row],[PRECIO]]</f>
        <v>0</v>
      </c>
      <c r="Q72" s="2">
        <f>+Tabla323911[[#This Row],[BALANCE INICIAL2]]+Tabla323911[[#This Row],[ENTRADAS3]]-Tabla323911[[#This Row],[SALIDAS4]]</f>
        <v>351</v>
      </c>
    </row>
    <row r="73" spans="1:17">
      <c r="A73" s="9" t="s">
        <v>59</v>
      </c>
      <c r="B73" s="17" t="s">
        <v>880</v>
      </c>
      <c r="C73" s="50" t="s">
        <v>107</v>
      </c>
      <c r="D73" t="s">
        <v>646</v>
      </c>
      <c r="F73" s="55" t="s">
        <v>1345</v>
      </c>
      <c r="G73" s="55"/>
      <c r="H73" s="9" t="s">
        <v>820</v>
      </c>
      <c r="I73">
        <v>4</v>
      </c>
      <c r="J73">
        <v>0</v>
      </c>
      <c r="K73" s="34">
        <v>0</v>
      </c>
      <c r="L73">
        <f>+Tabla323911[[#This Row],[BALANCE INICIAL]]+Tabla323911[[#This Row],[ENTRADAS]]-Tabla323911[[#This Row],[SALIDAS]]</f>
        <v>4</v>
      </c>
      <c r="M73" s="2">
        <v>1495</v>
      </c>
      <c r="N73" s="2">
        <f>+Tabla323911[[#This Row],[BALANCE INICIAL]]*Tabla323911[[#This Row],[PRECIO]]</f>
        <v>5980</v>
      </c>
      <c r="O73" s="2">
        <f>+Tabla323911[[#This Row],[ENTRADAS]]*Tabla323911[[#This Row],[PRECIO]]</f>
        <v>0</v>
      </c>
      <c r="P73" s="2">
        <f>+Tabla323911[[#This Row],[SALIDAS]]*Tabla323911[[#This Row],[PRECIO]]</f>
        <v>0</v>
      </c>
      <c r="Q73" s="2">
        <f>+Tabla323911[[#This Row],[BALANCE INICIAL2]]+Tabla323911[[#This Row],[ENTRADAS3]]-Tabla323911[[#This Row],[SALIDAS4]]</f>
        <v>5980</v>
      </c>
    </row>
    <row r="74" spans="1:17">
      <c r="A74" s="39" t="s">
        <v>1617</v>
      </c>
      <c r="B74" s="40" t="s">
        <v>1618</v>
      </c>
      <c r="C74" s="52" t="s">
        <v>1619</v>
      </c>
      <c r="D74" t="s">
        <v>1614</v>
      </c>
      <c r="E74" t="s">
        <v>1631</v>
      </c>
      <c r="F74" s="55">
        <v>45540</v>
      </c>
      <c r="G74" s="62" t="s">
        <v>1492</v>
      </c>
      <c r="H74" s="9" t="s">
        <v>820</v>
      </c>
      <c r="I74">
        <v>0</v>
      </c>
      <c r="J74">
        <v>1</v>
      </c>
      <c r="K74" s="34">
        <v>1</v>
      </c>
      <c r="L74">
        <f>+Tabla323911[[#This Row],[BALANCE INICIAL]]+Tabla323911[[#This Row],[ENTRADAS]]-Tabla323911[[#This Row],[SALIDAS]]</f>
        <v>0</v>
      </c>
      <c r="M74" s="2">
        <v>5500</v>
      </c>
      <c r="N74" s="2">
        <f>+Tabla323911[[#This Row],[BALANCE INICIAL]]*Tabla323911[[#This Row],[PRECIO]]</f>
        <v>0</v>
      </c>
      <c r="O74" s="2">
        <f>+Tabla323911[[#This Row],[ENTRADAS]]*Tabla323911[[#This Row],[PRECIO]]</f>
        <v>5500</v>
      </c>
      <c r="P74" s="2">
        <f>+Tabla323911[[#This Row],[SALIDAS]]*Tabla323911[[#This Row],[PRECIO]]</f>
        <v>5500</v>
      </c>
      <c r="Q74" s="2">
        <f>+Tabla323911[[#This Row],[BALANCE INICIAL2]]+Tabla323911[[#This Row],[ENTRADAS3]]-Tabla323911[[#This Row],[SALIDAS4]]</f>
        <v>0</v>
      </c>
    </row>
    <row r="75" spans="1:17">
      <c r="A75" s="39" t="s">
        <v>1617</v>
      </c>
      <c r="B75" s="40" t="s">
        <v>1618</v>
      </c>
      <c r="C75" s="52" t="s">
        <v>1619</v>
      </c>
      <c r="D75" t="s">
        <v>1614</v>
      </c>
      <c r="E75" t="s">
        <v>1615</v>
      </c>
      <c r="F75" s="55">
        <v>45534</v>
      </c>
      <c r="G75" s="62" t="s">
        <v>1616</v>
      </c>
      <c r="H75" s="9" t="s">
        <v>820</v>
      </c>
      <c r="I75">
        <v>0</v>
      </c>
      <c r="J75">
        <v>0</v>
      </c>
      <c r="K75" s="34">
        <v>0</v>
      </c>
      <c r="L75">
        <f>+Tabla323911[[#This Row],[BALANCE INICIAL]]+Tabla323911[[#This Row],[ENTRADAS]]-Tabla323911[[#This Row],[SALIDAS]]</f>
        <v>0</v>
      </c>
      <c r="M75" s="2">
        <v>3800</v>
      </c>
      <c r="N75" s="2">
        <f>+Tabla323911[[#This Row],[BALANCE INICIAL]]*Tabla323911[[#This Row],[PRECIO]]</f>
        <v>0</v>
      </c>
      <c r="O75" s="2">
        <f>+Tabla323911[[#This Row],[ENTRADAS]]*Tabla323911[[#This Row],[PRECIO]]</f>
        <v>0</v>
      </c>
      <c r="P75" s="2">
        <f>+Tabla323911[[#This Row],[SALIDAS]]*Tabla323911[[#This Row],[PRECIO]]</f>
        <v>0</v>
      </c>
      <c r="Q75" s="2">
        <f>+Tabla323911[[#This Row],[BALANCE INICIAL2]]+Tabla323911[[#This Row],[ENTRADAS3]]-Tabla323911[[#This Row],[SALIDAS4]]</f>
        <v>0</v>
      </c>
    </row>
    <row r="76" spans="1:17">
      <c r="A76" s="9" t="s">
        <v>1141</v>
      </c>
      <c r="B76" s="17" t="s">
        <v>1142</v>
      </c>
      <c r="C76" s="50" t="s">
        <v>1143</v>
      </c>
      <c r="D76" t="s">
        <v>1420</v>
      </c>
      <c r="F76" s="55" t="s">
        <v>1345</v>
      </c>
      <c r="G76" s="55"/>
      <c r="H76" s="9" t="s">
        <v>820</v>
      </c>
      <c r="I76">
        <v>2</v>
      </c>
      <c r="J76">
        <v>0</v>
      </c>
      <c r="K76" s="34">
        <v>0</v>
      </c>
      <c r="L76">
        <f>+Tabla323911[[#This Row],[BALANCE INICIAL]]+Tabla323911[[#This Row],[ENTRADAS]]-Tabla323911[[#This Row],[SALIDAS]]</f>
        <v>2</v>
      </c>
      <c r="M76" s="2">
        <v>100</v>
      </c>
      <c r="N76" s="2">
        <f>+Tabla323911[[#This Row],[BALANCE INICIAL]]*Tabla323911[[#This Row],[PRECIO]]</f>
        <v>200</v>
      </c>
      <c r="O76" s="2">
        <f>+Tabla323911[[#This Row],[ENTRADAS]]*Tabla323911[[#This Row],[PRECIO]]</f>
        <v>0</v>
      </c>
      <c r="P76" s="2">
        <f>+Tabla323911[[#This Row],[SALIDAS]]*Tabla323911[[#This Row],[PRECIO]]</f>
        <v>0</v>
      </c>
      <c r="Q76" s="2">
        <f>+Tabla323911[[#This Row],[BALANCE INICIAL2]]+Tabla323911[[#This Row],[ENTRADAS3]]-Tabla323911[[#This Row],[SALIDAS4]]</f>
        <v>200</v>
      </c>
    </row>
    <row r="77" spans="1:17">
      <c r="A77" s="9" t="s">
        <v>59</v>
      </c>
      <c r="B77" s="17" t="s">
        <v>880</v>
      </c>
      <c r="C77" s="50" t="s">
        <v>107</v>
      </c>
      <c r="D77" t="s">
        <v>647</v>
      </c>
      <c r="F77" s="55" t="s">
        <v>1345</v>
      </c>
      <c r="G77" s="55"/>
      <c r="H77" s="9" t="s">
        <v>820</v>
      </c>
      <c r="I77">
        <v>7</v>
      </c>
      <c r="J77">
        <v>0</v>
      </c>
      <c r="K77" s="34">
        <v>0</v>
      </c>
      <c r="L77">
        <f>+Tabla323911[[#This Row],[BALANCE INICIAL]]+Tabla323911[[#This Row],[ENTRADAS]]-Tabla323911[[#This Row],[SALIDAS]]</f>
        <v>7</v>
      </c>
      <c r="M77" s="2">
        <v>130</v>
      </c>
      <c r="N77" s="2">
        <f>+Tabla323911[[#This Row],[BALANCE INICIAL]]*Tabla323911[[#This Row],[PRECIO]]</f>
        <v>910</v>
      </c>
      <c r="O77" s="2">
        <f>+Tabla323911[[#This Row],[ENTRADAS]]*Tabla323911[[#This Row],[PRECIO]]</f>
        <v>0</v>
      </c>
      <c r="P77" s="2">
        <f>+Tabla323911[[#This Row],[SALIDAS]]*Tabla323911[[#This Row],[PRECIO]]</f>
        <v>0</v>
      </c>
      <c r="Q77" s="2">
        <f>+Tabla323911[[#This Row],[BALANCE INICIAL2]]+Tabla323911[[#This Row],[ENTRADAS3]]-Tabla323911[[#This Row],[SALIDAS4]]</f>
        <v>910</v>
      </c>
    </row>
    <row r="78" spans="1:17">
      <c r="A78" s="9" t="s">
        <v>59</v>
      </c>
      <c r="B78" s="17" t="s">
        <v>880</v>
      </c>
      <c r="C78" s="50" t="s">
        <v>107</v>
      </c>
      <c r="D78" t="s">
        <v>649</v>
      </c>
      <c r="F78" s="55" t="s">
        <v>1345</v>
      </c>
      <c r="G78" s="55"/>
      <c r="H78" s="9" t="s">
        <v>820</v>
      </c>
      <c r="I78">
        <v>19</v>
      </c>
      <c r="J78">
        <v>0</v>
      </c>
      <c r="K78" s="34">
        <v>0</v>
      </c>
      <c r="L78">
        <f>+Tabla323911[[#This Row],[BALANCE INICIAL]]+Tabla323911[[#This Row],[ENTRADAS]]-Tabla323911[[#This Row],[SALIDAS]]</f>
        <v>19</v>
      </c>
      <c r="M78" s="2">
        <v>98</v>
      </c>
      <c r="N78" s="2">
        <f>+Tabla323911[[#This Row],[BALANCE INICIAL]]*Tabla323911[[#This Row],[PRECIO]]</f>
        <v>1862</v>
      </c>
      <c r="O78" s="2">
        <f>+Tabla323911[[#This Row],[ENTRADAS]]*Tabla323911[[#This Row],[PRECIO]]</f>
        <v>0</v>
      </c>
      <c r="P78" s="2">
        <f>+Tabla323911[[#This Row],[SALIDAS]]*Tabla323911[[#This Row],[PRECIO]]</f>
        <v>0</v>
      </c>
      <c r="Q78" s="2">
        <f>+Tabla323911[[#This Row],[BALANCE INICIAL2]]+Tabla323911[[#This Row],[ENTRADAS3]]-Tabla323911[[#This Row],[SALIDAS4]]</f>
        <v>1862</v>
      </c>
    </row>
    <row r="79" spans="1:17">
      <c r="A79" s="9" t="s">
        <v>59</v>
      </c>
      <c r="B79" s="17" t="s">
        <v>880</v>
      </c>
      <c r="C79" s="50" t="s">
        <v>107</v>
      </c>
      <c r="D79" t="s">
        <v>651</v>
      </c>
      <c r="F79" s="55" t="s">
        <v>1345</v>
      </c>
      <c r="G79" s="55"/>
      <c r="H79" s="9" t="s">
        <v>834</v>
      </c>
      <c r="I79">
        <v>5</v>
      </c>
      <c r="J79">
        <v>0</v>
      </c>
      <c r="K79" s="34">
        <v>0</v>
      </c>
      <c r="L79">
        <f>+Tabla323911[[#This Row],[BALANCE INICIAL]]+Tabla323911[[#This Row],[ENTRADAS]]-Tabla323911[[#This Row],[SALIDAS]]</f>
        <v>5</v>
      </c>
      <c r="M79" s="2">
        <v>130</v>
      </c>
      <c r="N79" s="2">
        <f>+Tabla323911[[#This Row],[BALANCE INICIAL]]*Tabla323911[[#This Row],[PRECIO]]</f>
        <v>650</v>
      </c>
      <c r="O79" s="2">
        <f>+Tabla323911[[#This Row],[ENTRADAS]]*Tabla323911[[#This Row],[PRECIO]]</f>
        <v>0</v>
      </c>
      <c r="P79" s="2">
        <f>+Tabla323911[[#This Row],[SALIDAS]]*Tabla323911[[#This Row],[PRECIO]]</f>
        <v>0</v>
      </c>
      <c r="Q79" s="2">
        <f>+Tabla323911[[#This Row],[BALANCE INICIAL2]]+Tabla323911[[#This Row],[ENTRADAS3]]-Tabla323911[[#This Row],[SALIDAS4]]</f>
        <v>650</v>
      </c>
    </row>
    <row r="80" spans="1:17">
      <c r="A80" s="9" t="s">
        <v>30</v>
      </c>
      <c r="B80" s="17" t="s">
        <v>876</v>
      </c>
      <c r="C80" s="50" t="s">
        <v>73</v>
      </c>
      <c r="D80" t="s">
        <v>1312</v>
      </c>
      <c r="F80" s="55" t="s">
        <v>1345</v>
      </c>
      <c r="G80" s="55"/>
      <c r="H80" s="9" t="s">
        <v>820</v>
      </c>
      <c r="I80">
        <v>2500</v>
      </c>
      <c r="J80">
        <v>0</v>
      </c>
      <c r="K80" s="34">
        <v>0</v>
      </c>
      <c r="L80">
        <f>+Tabla323911[[#This Row],[BALANCE INICIAL]]+Tabla323911[[#This Row],[ENTRADAS]]-Tabla323911[[#This Row],[SALIDAS]]</f>
        <v>2500</v>
      </c>
      <c r="M80" s="2">
        <v>186</v>
      </c>
      <c r="N80" s="2">
        <f>+Tabla323911[[#This Row],[BALANCE INICIAL]]*Tabla323911[[#This Row],[PRECIO]]</f>
        <v>465000</v>
      </c>
      <c r="O80" s="2">
        <f>+Tabla323911[[#This Row],[ENTRADAS]]*Tabla323911[[#This Row],[PRECIO]]</f>
        <v>0</v>
      </c>
      <c r="P80" s="2">
        <f>+Tabla323911[[#This Row],[SALIDAS]]*Tabla323911[[#This Row],[PRECIO]]</f>
        <v>0</v>
      </c>
      <c r="Q80" s="2">
        <f>+Tabla323911[[#This Row],[BALANCE INICIAL2]]+Tabla323911[[#This Row],[ENTRADAS3]]-Tabla323911[[#This Row],[SALIDAS4]]</f>
        <v>465000</v>
      </c>
    </row>
    <row r="81" spans="1:17">
      <c r="A81" s="9" t="s">
        <v>24</v>
      </c>
      <c r="B81" s="47" t="s">
        <v>875</v>
      </c>
      <c r="C81" s="50" t="s">
        <v>64</v>
      </c>
      <c r="D81" t="s">
        <v>1638</v>
      </c>
      <c r="E81" t="s">
        <v>1642</v>
      </c>
      <c r="F81" s="55">
        <v>45546</v>
      </c>
      <c r="G81" s="62" t="s">
        <v>1643</v>
      </c>
      <c r="H81" s="9" t="s">
        <v>820</v>
      </c>
      <c r="I81">
        <v>0</v>
      </c>
      <c r="J81">
        <v>1</v>
      </c>
      <c r="K81" s="34">
        <v>1</v>
      </c>
      <c r="L81">
        <f>+Tabla323911[[#This Row],[BALANCE INICIAL]]+Tabla323911[[#This Row],[ENTRADAS]]-Tabla323911[[#This Row],[SALIDAS]]</f>
        <v>0</v>
      </c>
      <c r="M81" s="2">
        <v>8649.15</v>
      </c>
      <c r="N81" s="2">
        <f>+Tabla323911[[#This Row],[BALANCE INICIAL]]*Tabla323911[[#This Row],[PRECIO]]</f>
        <v>0</v>
      </c>
      <c r="O81" s="2">
        <f>+Tabla323911[[#This Row],[ENTRADAS]]*Tabla323911[[#This Row],[PRECIO]]</f>
        <v>8649.15</v>
      </c>
      <c r="P81" s="2">
        <f>+Tabla323911[[#This Row],[SALIDAS]]*Tabla323911[[#This Row],[PRECIO]]</f>
        <v>8649.15</v>
      </c>
      <c r="Q81" s="2">
        <f>+Tabla323911[[#This Row],[BALANCE INICIAL2]]+Tabla323911[[#This Row],[ENTRADAS3]]-Tabla323911[[#This Row],[SALIDAS4]]</f>
        <v>0</v>
      </c>
    </row>
    <row r="82" spans="1:17">
      <c r="A82" s="9" t="s">
        <v>24</v>
      </c>
      <c r="B82" s="47" t="s">
        <v>875</v>
      </c>
      <c r="C82" s="50" t="s">
        <v>64</v>
      </c>
      <c r="D82" t="s">
        <v>1640</v>
      </c>
      <c r="E82" t="s">
        <v>1642</v>
      </c>
      <c r="F82" s="55">
        <v>45546</v>
      </c>
      <c r="G82" s="62" t="s">
        <v>1643</v>
      </c>
      <c r="H82" s="9" t="s">
        <v>820</v>
      </c>
      <c r="I82">
        <v>0</v>
      </c>
      <c r="J82">
        <v>2</v>
      </c>
      <c r="K82" s="34">
        <v>0</v>
      </c>
      <c r="L82">
        <f>+Tabla323911[[#This Row],[BALANCE INICIAL]]+Tabla323911[[#This Row],[ENTRADAS]]-Tabla323911[[#This Row],[SALIDAS]]</f>
        <v>2</v>
      </c>
      <c r="M82" s="2">
        <v>14720.34</v>
      </c>
      <c r="N82" s="2">
        <f>+Tabla323911[[#This Row],[BALANCE INICIAL]]*Tabla323911[[#This Row],[PRECIO]]</f>
        <v>0</v>
      </c>
      <c r="O82" s="2">
        <f>+Tabla323911[[#This Row],[ENTRADAS]]*Tabla323911[[#This Row],[PRECIO]]</f>
        <v>29440.68</v>
      </c>
      <c r="P82" s="2">
        <f>+Tabla323911[[#This Row],[SALIDAS]]*Tabla323911[[#This Row],[PRECIO]]</f>
        <v>0</v>
      </c>
      <c r="Q82" s="2">
        <f>+Tabla323911[[#This Row],[BALANCE INICIAL2]]+Tabla323911[[#This Row],[ENTRADAS3]]-Tabla323911[[#This Row],[SALIDAS4]]</f>
        <v>29440.68</v>
      </c>
    </row>
    <row r="83" spans="1:17" ht="15" customHeight="1">
      <c r="A83" s="9" t="s">
        <v>24</v>
      </c>
      <c r="B83" s="47" t="s">
        <v>875</v>
      </c>
      <c r="C83" s="50" t="s">
        <v>64</v>
      </c>
      <c r="D83" t="s">
        <v>1639</v>
      </c>
      <c r="E83" t="s">
        <v>1642</v>
      </c>
      <c r="F83" s="55">
        <v>45546</v>
      </c>
      <c r="G83" s="62" t="s">
        <v>1643</v>
      </c>
      <c r="H83" s="9" t="s">
        <v>820</v>
      </c>
      <c r="I83">
        <v>0</v>
      </c>
      <c r="J83">
        <v>1</v>
      </c>
      <c r="K83" s="34">
        <v>0</v>
      </c>
      <c r="L83">
        <f>+Tabla323911[[#This Row],[BALANCE INICIAL]]+Tabla323911[[#This Row],[ENTRADAS]]-Tabla323911[[#This Row],[SALIDAS]]</f>
        <v>1</v>
      </c>
      <c r="M83" s="2">
        <v>6917.29</v>
      </c>
      <c r="N83" s="2">
        <f>+Tabla323911[[#This Row],[BALANCE INICIAL]]*Tabla323911[[#This Row],[PRECIO]]</f>
        <v>0</v>
      </c>
      <c r="O83" s="2">
        <f>+Tabla323911[[#This Row],[ENTRADAS]]*Tabla323911[[#This Row],[PRECIO]]</f>
        <v>6917.29</v>
      </c>
      <c r="P83" s="2">
        <f>+Tabla323911[[#This Row],[SALIDAS]]*Tabla323911[[#This Row],[PRECIO]]</f>
        <v>0</v>
      </c>
      <c r="Q83" s="2">
        <f>+Tabla323911[[#This Row],[BALANCE INICIAL2]]+Tabla323911[[#This Row],[ENTRADAS3]]-Tabla323911[[#This Row],[SALIDAS4]]</f>
        <v>6917.29</v>
      </c>
    </row>
    <row r="84" spans="1:17" ht="15.75" customHeight="1">
      <c r="A84" s="9" t="s">
        <v>24</v>
      </c>
      <c r="B84" s="17" t="s">
        <v>875</v>
      </c>
      <c r="C84" s="50" t="s">
        <v>64</v>
      </c>
      <c r="D84" t="s">
        <v>1313</v>
      </c>
      <c r="F84" s="55" t="s">
        <v>1345</v>
      </c>
      <c r="G84" s="55"/>
      <c r="H84" s="9" t="s">
        <v>820</v>
      </c>
      <c r="I84">
        <v>0</v>
      </c>
      <c r="J84">
        <v>0</v>
      </c>
      <c r="K84" s="34">
        <v>0</v>
      </c>
      <c r="L84">
        <f>+Tabla323911[[#This Row],[BALANCE INICIAL]]+Tabla323911[[#This Row],[ENTRADAS]]-Tabla323911[[#This Row],[SALIDAS]]</f>
        <v>0</v>
      </c>
      <c r="M84" s="2">
        <v>10138</v>
      </c>
      <c r="N84" s="2">
        <f>+Tabla323911[[#This Row],[BALANCE INICIAL]]*Tabla323911[[#This Row],[PRECIO]]</f>
        <v>0</v>
      </c>
      <c r="O84" s="2">
        <f>+Tabla323911[[#This Row],[ENTRADAS]]*Tabla323911[[#This Row],[PRECIO]]</f>
        <v>0</v>
      </c>
      <c r="P84" s="2">
        <f>+Tabla323911[[#This Row],[SALIDAS]]*Tabla323911[[#This Row],[PRECIO]]</f>
        <v>0</v>
      </c>
      <c r="Q84" s="2">
        <f>+Tabla323911[[#This Row],[BALANCE INICIAL2]]+Tabla323911[[#This Row],[ENTRADAS3]]-Tabla323911[[#This Row],[SALIDAS4]]</f>
        <v>0</v>
      </c>
    </row>
    <row r="85" spans="1:17" ht="16.5" customHeight="1">
      <c r="A85" s="9" t="s">
        <v>24</v>
      </c>
      <c r="B85" s="17" t="s">
        <v>875</v>
      </c>
      <c r="C85" s="50" t="s">
        <v>64</v>
      </c>
      <c r="D85" t="s">
        <v>1780</v>
      </c>
      <c r="F85" s="55" t="s">
        <v>1345</v>
      </c>
      <c r="G85" s="55"/>
      <c r="H85" s="9" t="s">
        <v>820</v>
      </c>
      <c r="I85">
        <v>12</v>
      </c>
      <c r="J85">
        <v>0</v>
      </c>
      <c r="K85" s="34">
        <v>0</v>
      </c>
      <c r="L85">
        <f>+Tabla323911[[#This Row],[BALANCE INICIAL]]+Tabla323911[[#This Row],[ENTRADAS]]-Tabla323911[[#This Row],[SALIDAS]]</f>
        <v>12</v>
      </c>
      <c r="M85" s="2">
        <v>6860</v>
      </c>
      <c r="N85" s="2">
        <f>+Tabla323911[[#This Row],[BALANCE INICIAL]]*Tabla323911[[#This Row],[PRECIO]]</f>
        <v>82320</v>
      </c>
      <c r="O85" s="2">
        <f>+Tabla323911[[#This Row],[ENTRADAS]]*Tabla323911[[#This Row],[PRECIO]]</f>
        <v>0</v>
      </c>
      <c r="P85" s="2">
        <f>+Tabla323911[[#This Row],[SALIDAS]]*Tabla323911[[#This Row],[PRECIO]]</f>
        <v>0</v>
      </c>
      <c r="Q85" s="2">
        <f>+Tabla323911[[#This Row],[BALANCE INICIAL2]]+Tabla323911[[#This Row],[ENTRADAS3]]-Tabla323911[[#This Row],[SALIDAS4]]</f>
        <v>82320</v>
      </c>
    </row>
    <row r="86" spans="1:17">
      <c r="A86" s="9" t="s">
        <v>60</v>
      </c>
      <c r="B86" s="17" t="s">
        <v>885</v>
      </c>
      <c r="C86" s="50" t="s">
        <v>108</v>
      </c>
      <c r="D86" t="s">
        <v>652</v>
      </c>
      <c r="F86" s="55" t="s">
        <v>1345</v>
      </c>
      <c r="G86" s="55"/>
      <c r="H86" s="9" t="s">
        <v>820</v>
      </c>
      <c r="I86">
        <v>1</v>
      </c>
      <c r="J86">
        <v>0</v>
      </c>
      <c r="K86" s="34">
        <v>0</v>
      </c>
      <c r="L86">
        <f>+Tabla323911[[#This Row],[BALANCE INICIAL]]+Tabla323911[[#This Row],[ENTRADAS]]-Tabla323911[[#This Row],[SALIDAS]]</f>
        <v>1</v>
      </c>
      <c r="M86" s="2">
        <v>18500</v>
      </c>
      <c r="N86" s="2">
        <f>+Tabla323911[[#This Row],[BALANCE INICIAL]]*Tabla323911[[#This Row],[PRECIO]]</f>
        <v>18500</v>
      </c>
      <c r="O86" s="2">
        <f>+Tabla323911[[#This Row],[ENTRADAS]]*Tabla323911[[#This Row],[PRECIO]]</f>
        <v>0</v>
      </c>
      <c r="P86" s="2">
        <f>+Tabla323911[[#This Row],[SALIDAS]]*Tabla323911[[#This Row],[PRECIO]]</f>
        <v>0</v>
      </c>
      <c r="Q86" s="2">
        <f>+Tabla323911[[#This Row],[BALANCE INICIAL2]]+Tabla323911[[#This Row],[ENTRADAS3]]-Tabla323911[[#This Row],[SALIDAS4]]</f>
        <v>18500</v>
      </c>
    </row>
    <row r="87" spans="1:17">
      <c r="A87" s="9" t="s">
        <v>59</v>
      </c>
      <c r="B87" s="47" t="s">
        <v>880</v>
      </c>
      <c r="C87" s="50" t="s">
        <v>107</v>
      </c>
      <c r="D87" t="s">
        <v>712</v>
      </c>
      <c r="F87" s="55" t="s">
        <v>1345</v>
      </c>
      <c r="G87" s="55"/>
      <c r="H87" s="9" t="s">
        <v>873</v>
      </c>
      <c r="I87">
        <v>1</v>
      </c>
      <c r="J87">
        <v>0</v>
      </c>
      <c r="K87" s="34">
        <v>0</v>
      </c>
      <c r="L87">
        <f>+Tabla323911[[#This Row],[BALANCE INICIAL]]+Tabla323911[[#This Row],[ENTRADAS]]-Tabla323911[[#This Row],[SALIDAS]]</f>
        <v>1</v>
      </c>
      <c r="M87" s="2">
        <v>2337.02</v>
      </c>
      <c r="N87" s="2">
        <f>+Tabla323911[[#This Row],[BALANCE INICIAL]]*Tabla323911[[#This Row],[PRECIO]]</f>
        <v>2337.02</v>
      </c>
      <c r="O87" s="2">
        <f>+Tabla323911[[#This Row],[ENTRADAS]]*Tabla323911[[#This Row],[PRECIO]]</f>
        <v>0</v>
      </c>
      <c r="P87" s="2">
        <f>+Tabla323911[[#This Row],[SALIDAS]]*Tabla323911[[#This Row],[PRECIO]]</f>
        <v>0</v>
      </c>
      <c r="Q87" s="2">
        <f>+Tabla323911[[#This Row],[BALANCE INICIAL2]]+Tabla323911[[#This Row],[ENTRADAS3]]-Tabla323911[[#This Row],[SALIDAS4]]</f>
        <v>2337.02</v>
      </c>
    </row>
    <row r="88" spans="1:17">
      <c r="A88" s="63" t="s">
        <v>29</v>
      </c>
      <c r="B88" s="40" t="s">
        <v>878</v>
      </c>
      <c r="C88" s="52" t="s">
        <v>102</v>
      </c>
      <c r="D88" t="s">
        <v>1669</v>
      </c>
      <c r="E88" t="s">
        <v>1659</v>
      </c>
      <c r="F88" s="55">
        <v>45551</v>
      </c>
      <c r="G88" s="62" t="s">
        <v>1719</v>
      </c>
      <c r="H88" s="9" t="s">
        <v>820</v>
      </c>
      <c r="I88">
        <v>0</v>
      </c>
      <c r="J88">
        <v>4</v>
      </c>
      <c r="K88" s="34">
        <v>0</v>
      </c>
      <c r="L88">
        <f>+Tabla323911[[#This Row],[BALANCE INICIAL]]+Tabla323911[[#This Row],[ENTRADAS]]-Tabla323911[[#This Row],[SALIDAS]]</f>
        <v>4</v>
      </c>
      <c r="M88" s="2">
        <v>63</v>
      </c>
      <c r="N88" s="2">
        <f>+Tabla323911[[#This Row],[BALANCE INICIAL]]*Tabla323911[[#This Row],[PRECIO]]</f>
        <v>0</v>
      </c>
      <c r="O88" s="2">
        <f>+Tabla323911[[#This Row],[ENTRADAS]]*Tabla323911[[#This Row],[PRECIO]]</f>
        <v>252</v>
      </c>
      <c r="P88" s="2">
        <f>+Tabla323911[[#This Row],[SALIDAS]]*Tabla323911[[#This Row],[PRECIO]]</f>
        <v>0</v>
      </c>
      <c r="Q88" s="2">
        <f>+Tabla323911[[#This Row],[BALANCE INICIAL2]]+Tabla323911[[#This Row],[ENTRADAS3]]-Tabla323911[[#This Row],[SALIDAS4]]</f>
        <v>252</v>
      </c>
    </row>
    <row r="89" spans="1:17" ht="15.6">
      <c r="A89" s="9" t="s">
        <v>1424</v>
      </c>
      <c r="B89" s="47" t="s">
        <v>1425</v>
      </c>
      <c r="C89" s="50" t="s">
        <v>1426</v>
      </c>
      <c r="D89" t="s">
        <v>1395</v>
      </c>
      <c r="F89" s="55" t="s">
        <v>1345</v>
      </c>
      <c r="G89" s="55"/>
      <c r="H89" s="9" t="s">
        <v>820</v>
      </c>
      <c r="I89">
        <v>37</v>
      </c>
      <c r="J89">
        <v>0</v>
      </c>
      <c r="K89" s="34">
        <v>0</v>
      </c>
      <c r="L89">
        <f>+Tabla323911[[#This Row],[BALANCE INICIAL]]+Tabla323911[[#This Row],[ENTRADAS]]-Tabla323911[[#This Row],[SALIDAS]]</f>
        <v>37</v>
      </c>
      <c r="M89" s="2">
        <v>130</v>
      </c>
      <c r="N89" s="2">
        <f>+Tabla323911[[#This Row],[BALANCE INICIAL]]*Tabla323911[[#This Row],[PRECIO]]</f>
        <v>4810</v>
      </c>
      <c r="O89" s="2">
        <f>+Tabla323911[[#This Row],[ENTRADAS]]*Tabla323911[[#This Row],[PRECIO]]</f>
        <v>0</v>
      </c>
      <c r="P89" s="2">
        <f>+Tabla323911[[#This Row],[SALIDAS]]*Tabla323911[[#This Row],[PRECIO]]</f>
        <v>0</v>
      </c>
      <c r="Q89" s="2">
        <f>+Tabla323911[[#This Row],[BALANCE INICIAL2]]+Tabla323911[[#This Row],[ENTRADAS3]]-Tabla323911[[#This Row],[SALIDAS4]]</f>
        <v>4810</v>
      </c>
    </row>
    <row r="90" spans="1:17">
      <c r="A90" s="9" t="s">
        <v>30</v>
      </c>
      <c r="B90" s="47" t="s">
        <v>876</v>
      </c>
      <c r="C90" s="50" t="s">
        <v>73</v>
      </c>
      <c r="D90" t="s">
        <v>157</v>
      </c>
      <c r="F90" s="55" t="s">
        <v>1345</v>
      </c>
      <c r="G90" s="55"/>
      <c r="H90" s="9" t="s">
        <v>820</v>
      </c>
      <c r="I90">
        <v>15</v>
      </c>
      <c r="J90">
        <v>0</v>
      </c>
      <c r="K90" s="34">
        <v>3</v>
      </c>
      <c r="L90">
        <f>+Tabla323911[[#This Row],[BALANCE INICIAL]]+Tabla323911[[#This Row],[ENTRADAS]]-Tabla323911[[#This Row],[SALIDAS]]</f>
        <v>12</v>
      </c>
      <c r="M90" s="2">
        <v>53</v>
      </c>
      <c r="N90" s="2">
        <f>+Tabla323911[[#This Row],[BALANCE INICIAL]]*Tabla323911[[#This Row],[PRECIO]]</f>
        <v>795</v>
      </c>
      <c r="O90" s="2">
        <f>+Tabla323911[[#This Row],[ENTRADAS]]*Tabla323911[[#This Row],[PRECIO]]</f>
        <v>0</v>
      </c>
      <c r="P90" s="2">
        <f>+Tabla323911[[#This Row],[SALIDAS]]*Tabla323911[[#This Row],[PRECIO]]</f>
        <v>159</v>
      </c>
      <c r="Q90" s="2">
        <f>+Tabla323911[[#This Row],[BALANCE INICIAL2]]+Tabla323911[[#This Row],[ENTRADAS3]]-Tabla323911[[#This Row],[SALIDAS4]]</f>
        <v>636</v>
      </c>
    </row>
    <row r="91" spans="1:17">
      <c r="A91" s="9" t="s">
        <v>26</v>
      </c>
      <c r="B91" s="47" t="s">
        <v>887</v>
      </c>
      <c r="C91" s="50" t="s">
        <v>70</v>
      </c>
      <c r="D91" t="s">
        <v>1315</v>
      </c>
      <c r="F91" s="55" t="s">
        <v>1345</v>
      </c>
      <c r="G91" s="55"/>
      <c r="H91" s="9" t="s">
        <v>820</v>
      </c>
      <c r="I91">
        <v>1</v>
      </c>
      <c r="J91">
        <v>0</v>
      </c>
      <c r="K91" s="34">
        <v>0</v>
      </c>
      <c r="L91">
        <f>+Tabla323911[[#This Row],[BALANCE INICIAL]]+Tabla323911[[#This Row],[ENTRADAS]]-Tabla323911[[#This Row],[SALIDAS]]</f>
        <v>1</v>
      </c>
      <c r="M91" s="2">
        <v>2200</v>
      </c>
      <c r="N91" s="2">
        <f>+Tabla323911[[#This Row],[BALANCE INICIAL]]*Tabla323911[[#This Row],[PRECIO]]</f>
        <v>2200</v>
      </c>
      <c r="O91" s="2">
        <f>+Tabla323911[[#This Row],[ENTRADAS]]*Tabla323911[[#This Row],[PRECIO]]</f>
        <v>0</v>
      </c>
      <c r="P91" s="2">
        <f>+Tabla323911[[#This Row],[SALIDAS]]*Tabla323911[[#This Row],[PRECIO]]</f>
        <v>0</v>
      </c>
      <c r="Q91" s="2">
        <f>+Tabla323911[[#This Row],[BALANCE INICIAL2]]+Tabla323911[[#This Row],[ENTRADAS3]]-Tabla323911[[#This Row],[SALIDAS4]]</f>
        <v>2200</v>
      </c>
    </row>
    <row r="92" spans="1:17" ht="15.75" customHeight="1">
      <c r="A92" s="9" t="s">
        <v>26</v>
      </c>
      <c r="B92" s="47" t="s">
        <v>887</v>
      </c>
      <c r="C92" s="50" t="s">
        <v>70</v>
      </c>
      <c r="D92" t="s">
        <v>1062</v>
      </c>
      <c r="E92" t="s">
        <v>1060</v>
      </c>
      <c r="F92" s="55" t="s">
        <v>1345</v>
      </c>
      <c r="G92" s="55"/>
      <c r="H92" s="9" t="s">
        <v>839</v>
      </c>
      <c r="I92">
        <v>0</v>
      </c>
      <c r="J92">
        <v>0</v>
      </c>
      <c r="K92" s="34">
        <v>0</v>
      </c>
      <c r="L92">
        <f>+Tabla323911[[#This Row],[BALANCE INICIAL]]+Tabla323911[[#This Row],[ENTRADAS]]-Tabla323911[[#This Row],[SALIDAS]]</f>
        <v>0</v>
      </c>
      <c r="M92" s="2">
        <v>3200</v>
      </c>
      <c r="N92" s="2">
        <f>+Tabla323911[[#This Row],[BALANCE INICIAL]]*Tabla323911[[#This Row],[PRECIO]]</f>
        <v>0</v>
      </c>
      <c r="O92" s="2">
        <f>+Tabla323911[[#This Row],[ENTRADAS]]*Tabla323911[[#This Row],[PRECIO]]</f>
        <v>0</v>
      </c>
      <c r="P92" s="2">
        <f>+Tabla323911[[#This Row],[SALIDAS]]*Tabla323911[[#This Row],[PRECIO]]</f>
        <v>0</v>
      </c>
      <c r="Q92" s="2">
        <f>+Tabla323911[[#This Row],[BALANCE INICIAL2]]+Tabla323911[[#This Row],[ENTRADAS3]]-Tabla323911[[#This Row],[SALIDAS4]]</f>
        <v>0</v>
      </c>
    </row>
    <row r="93" spans="1:17">
      <c r="A93" s="39" t="s">
        <v>28</v>
      </c>
      <c r="B93" s="40" t="s">
        <v>884</v>
      </c>
      <c r="C93" s="52" t="s">
        <v>74</v>
      </c>
      <c r="D93" t="s">
        <v>1132</v>
      </c>
      <c r="F93" s="55" t="s">
        <v>1345</v>
      </c>
      <c r="G93" s="55"/>
      <c r="H93" s="9" t="s">
        <v>820</v>
      </c>
      <c r="I93">
        <v>0</v>
      </c>
      <c r="J93">
        <v>0</v>
      </c>
      <c r="K93" s="34">
        <v>0</v>
      </c>
      <c r="L93">
        <f>+Tabla323911[[#This Row],[BALANCE INICIAL]]+Tabla323911[[#This Row],[ENTRADAS]]-Tabla323911[[#This Row],[SALIDAS]]</f>
        <v>0</v>
      </c>
      <c r="M93" s="2">
        <v>40</v>
      </c>
      <c r="N93" s="2">
        <f>+Tabla323911[[#This Row],[BALANCE INICIAL]]*Tabla323911[[#This Row],[PRECIO]]</f>
        <v>0</v>
      </c>
      <c r="O93" s="2">
        <f>+Tabla323911[[#This Row],[ENTRADAS]]*Tabla323911[[#This Row],[PRECIO]]</f>
        <v>0</v>
      </c>
      <c r="P93" s="2">
        <f>+Tabla323911[[#This Row],[SALIDAS]]*Tabla323911[[#This Row],[PRECIO]]</f>
        <v>0</v>
      </c>
      <c r="Q93" s="2">
        <f>+Tabla323911[[#This Row],[BALANCE INICIAL2]]+Tabla323911[[#This Row],[ENTRADAS3]]-Tabla323911[[#This Row],[SALIDAS4]]</f>
        <v>0</v>
      </c>
    </row>
    <row r="94" spans="1:17">
      <c r="A94" s="39" t="s">
        <v>28</v>
      </c>
      <c r="B94" s="40" t="s">
        <v>884</v>
      </c>
      <c r="C94" s="52" t="s">
        <v>74</v>
      </c>
      <c r="D94" t="s">
        <v>1311</v>
      </c>
      <c r="F94" s="55" t="s">
        <v>1345</v>
      </c>
      <c r="G94" s="55"/>
      <c r="H94" s="9" t="s">
        <v>839</v>
      </c>
      <c r="I94">
        <v>0</v>
      </c>
      <c r="J94">
        <v>0</v>
      </c>
      <c r="K94" s="34">
        <v>0</v>
      </c>
      <c r="L94">
        <f>+Tabla323911[[#This Row],[BALANCE INICIAL]]+Tabla323911[[#This Row],[ENTRADAS]]-Tabla323911[[#This Row],[SALIDAS]]</f>
        <v>0</v>
      </c>
      <c r="M94" s="2">
        <v>53</v>
      </c>
      <c r="N94" s="2">
        <f>+Tabla323911[[#This Row],[BALANCE INICIAL]]*Tabla323911[[#This Row],[PRECIO]]</f>
        <v>0</v>
      </c>
      <c r="O94" s="2">
        <f>+Tabla323911[[#This Row],[ENTRADAS]]*Tabla323911[[#This Row],[PRECIO]]</f>
        <v>0</v>
      </c>
      <c r="P94" s="2">
        <f>+Tabla323911[[#This Row],[SALIDAS]]*Tabla323911[[#This Row],[PRECIO]]</f>
        <v>0</v>
      </c>
      <c r="Q94" s="2">
        <f>+Tabla323911[[#This Row],[BALANCE INICIAL2]]+Tabla323911[[#This Row],[ENTRADAS3]]-Tabla323911[[#This Row],[SALIDAS4]]</f>
        <v>0</v>
      </c>
    </row>
    <row r="95" spans="1:17">
      <c r="A95" s="13" t="s">
        <v>34</v>
      </c>
      <c r="B95" s="17" t="s">
        <v>877</v>
      </c>
      <c r="C95" s="49" t="s">
        <v>80</v>
      </c>
      <c r="D95" t="s">
        <v>1024</v>
      </c>
      <c r="E95" t="s">
        <v>1020</v>
      </c>
      <c r="F95" s="55" t="s">
        <v>1345</v>
      </c>
      <c r="G95" s="55"/>
      <c r="H95" s="9" t="s">
        <v>834</v>
      </c>
      <c r="I95">
        <v>64</v>
      </c>
      <c r="J95">
        <v>0</v>
      </c>
      <c r="K95" s="34">
        <v>0</v>
      </c>
      <c r="L95">
        <f>+Tabla323911[[#This Row],[BALANCE INICIAL]]+Tabla323911[[#This Row],[ENTRADAS]]-Tabla323911[[#This Row],[SALIDAS]]</f>
        <v>64</v>
      </c>
      <c r="M95" s="2">
        <v>69.599999999999994</v>
      </c>
      <c r="N95" s="2">
        <f>+Tabla323911[[#This Row],[BALANCE INICIAL]]*Tabla323911[[#This Row],[PRECIO]]</f>
        <v>4454.3999999999996</v>
      </c>
      <c r="O95" s="2">
        <f>+Tabla323911[[#This Row],[ENTRADAS]]*Tabla323911[[#This Row],[PRECIO]]</f>
        <v>0</v>
      </c>
      <c r="P95" s="2">
        <f>+Tabla323911[[#This Row],[SALIDAS]]*Tabla323911[[#This Row],[PRECIO]]</f>
        <v>0</v>
      </c>
      <c r="Q95" s="2">
        <f>+Tabla323911[[#This Row],[BALANCE INICIAL2]]+Tabla323911[[#This Row],[ENTRADAS3]]-Tabla323911[[#This Row],[SALIDAS4]]</f>
        <v>4454.3999999999996</v>
      </c>
    </row>
    <row r="96" spans="1:17">
      <c r="A96" s="13" t="s">
        <v>34</v>
      </c>
      <c r="B96" s="17" t="s">
        <v>877</v>
      </c>
      <c r="C96" s="49" t="s">
        <v>80</v>
      </c>
      <c r="D96" t="s">
        <v>1023</v>
      </c>
      <c r="E96" t="s">
        <v>1021</v>
      </c>
      <c r="F96" s="55" t="s">
        <v>1345</v>
      </c>
      <c r="G96" s="55"/>
      <c r="H96" s="9" t="s">
        <v>834</v>
      </c>
      <c r="I96">
        <v>34</v>
      </c>
      <c r="J96">
        <v>0</v>
      </c>
      <c r="K96" s="34">
        <v>0</v>
      </c>
      <c r="L96">
        <f>+Tabla323911[[#This Row],[BALANCE INICIAL]]+Tabla323911[[#This Row],[ENTRADAS]]-Tabla323911[[#This Row],[SALIDAS]]</f>
        <v>34</v>
      </c>
      <c r="M96" s="2">
        <v>485</v>
      </c>
      <c r="N96" s="2">
        <f>+Tabla323911[[#This Row],[BALANCE INICIAL]]*Tabla323911[[#This Row],[PRECIO]]</f>
        <v>16490</v>
      </c>
      <c r="O96" s="2">
        <f>+Tabla323911[[#This Row],[ENTRADAS]]*Tabla323911[[#This Row],[PRECIO]]</f>
        <v>0</v>
      </c>
      <c r="P96" s="2">
        <f>+Tabla323911[[#This Row],[SALIDAS]]*Tabla323911[[#This Row],[PRECIO]]</f>
        <v>0</v>
      </c>
      <c r="Q96" s="2">
        <f>+Tabla323911[[#This Row],[BALANCE INICIAL2]]+Tabla323911[[#This Row],[ENTRADAS3]]-Tabla323911[[#This Row],[SALIDAS4]]</f>
        <v>16490</v>
      </c>
    </row>
    <row r="97" spans="1:17">
      <c r="A97" s="9" t="s">
        <v>55</v>
      </c>
      <c r="B97" s="17" t="s">
        <v>905</v>
      </c>
      <c r="C97" s="50" t="s">
        <v>103</v>
      </c>
      <c r="D97" t="s">
        <v>154</v>
      </c>
      <c r="F97" s="55" t="s">
        <v>1345</v>
      </c>
      <c r="G97" s="55"/>
      <c r="H97" s="9" t="s">
        <v>820</v>
      </c>
      <c r="I97">
        <v>0</v>
      </c>
      <c r="J97">
        <v>0</v>
      </c>
      <c r="K97" s="34">
        <v>0</v>
      </c>
      <c r="L97">
        <f>+Tabla323911[[#This Row],[BALANCE INICIAL]]+Tabla323911[[#This Row],[ENTRADAS]]-Tabla323911[[#This Row],[SALIDAS]]</f>
        <v>0</v>
      </c>
      <c r="M97" s="2">
        <v>125</v>
      </c>
      <c r="N97" s="2">
        <f>+Tabla323911[[#This Row],[BALANCE INICIAL]]*Tabla323911[[#This Row],[PRECIO]]</f>
        <v>0</v>
      </c>
      <c r="O97" s="2">
        <f>+Tabla323911[[#This Row],[ENTRADAS]]*Tabla323911[[#This Row],[PRECIO]]</f>
        <v>0</v>
      </c>
      <c r="P97" s="2">
        <f>+Tabla323911[[#This Row],[SALIDAS]]*Tabla323911[[#This Row],[PRECIO]]</f>
        <v>0</v>
      </c>
      <c r="Q97" s="2">
        <f>+Tabla323911[[#This Row],[BALANCE INICIAL2]]+Tabla323911[[#This Row],[ENTRADAS3]]-Tabla323911[[#This Row],[SALIDAS4]]</f>
        <v>0</v>
      </c>
    </row>
    <row r="98" spans="1:17">
      <c r="A98" s="9" t="s">
        <v>24</v>
      </c>
      <c r="B98" s="17" t="s">
        <v>875</v>
      </c>
      <c r="C98" s="50" t="s">
        <v>64</v>
      </c>
      <c r="D98" t="s">
        <v>1579</v>
      </c>
      <c r="F98" s="55" t="s">
        <v>1345</v>
      </c>
      <c r="G98" s="55"/>
      <c r="H98" s="9" t="s">
        <v>820</v>
      </c>
      <c r="I98">
        <v>50</v>
      </c>
      <c r="J98">
        <v>0</v>
      </c>
      <c r="K98" s="34">
        <v>0</v>
      </c>
      <c r="L98">
        <f>+Tabla323911[[#This Row],[BALANCE INICIAL]]+Tabla323911[[#This Row],[ENTRADAS]]-Tabla323911[[#This Row],[SALIDAS]]</f>
        <v>50</v>
      </c>
      <c r="M98" s="2">
        <v>240</v>
      </c>
      <c r="N98" s="2">
        <f>+Tabla323911[[#This Row],[BALANCE INICIAL]]*Tabla323911[[#This Row],[PRECIO]]</f>
        <v>12000</v>
      </c>
      <c r="O98" s="2">
        <f>+Tabla323911[[#This Row],[ENTRADAS]]*Tabla323911[[#This Row],[PRECIO]]</f>
        <v>0</v>
      </c>
      <c r="P98" s="2">
        <f>+Tabla323911[[#This Row],[SALIDAS]]*Tabla323911[[#This Row],[PRECIO]]</f>
        <v>0</v>
      </c>
      <c r="Q98" s="2">
        <f>+Tabla323911[[#This Row],[BALANCE INICIAL2]]+Tabla323911[[#This Row],[ENTRADAS3]]-Tabla323911[[#This Row],[SALIDAS4]]</f>
        <v>12000</v>
      </c>
    </row>
    <row r="99" spans="1:17">
      <c r="A99" s="9" t="s">
        <v>24</v>
      </c>
      <c r="B99" s="17" t="s">
        <v>875</v>
      </c>
      <c r="C99" s="50" t="s">
        <v>64</v>
      </c>
      <c r="D99" t="s">
        <v>1336</v>
      </c>
      <c r="F99" s="55" t="s">
        <v>1345</v>
      </c>
      <c r="G99" s="55"/>
      <c r="H99" s="9" t="s">
        <v>820</v>
      </c>
      <c r="I99">
        <v>1</v>
      </c>
      <c r="J99">
        <v>0</v>
      </c>
      <c r="K99" s="34">
        <v>0</v>
      </c>
      <c r="L99">
        <f>+Tabla323911[[#This Row],[BALANCE INICIAL]]+Tabla323911[[#This Row],[ENTRADAS]]-Tabla323911[[#This Row],[SALIDAS]]</f>
        <v>1</v>
      </c>
      <c r="M99" s="2">
        <v>450</v>
      </c>
      <c r="N99" s="2">
        <f>+Tabla323911[[#This Row],[BALANCE INICIAL]]*Tabla323911[[#This Row],[PRECIO]]</f>
        <v>450</v>
      </c>
      <c r="O99" s="2">
        <f>+Tabla323911[[#This Row],[ENTRADAS]]*Tabla323911[[#This Row],[PRECIO]]</f>
        <v>0</v>
      </c>
      <c r="P99" s="2">
        <f>+Tabla323911[[#This Row],[SALIDAS]]*Tabla323911[[#This Row],[PRECIO]]</f>
        <v>0</v>
      </c>
      <c r="Q99" s="2">
        <f>+Tabla323911[[#This Row],[BALANCE INICIAL2]]+Tabla323911[[#This Row],[ENTRADAS3]]-Tabla323911[[#This Row],[SALIDAS4]]</f>
        <v>450</v>
      </c>
    </row>
    <row r="100" spans="1:17">
      <c r="A100" s="9" t="s">
        <v>24</v>
      </c>
      <c r="B100" s="17" t="s">
        <v>875</v>
      </c>
      <c r="C100" s="50" t="s">
        <v>64</v>
      </c>
      <c r="D100" t="s">
        <v>1583</v>
      </c>
      <c r="F100" s="55" t="s">
        <v>1345</v>
      </c>
      <c r="G100" s="55"/>
      <c r="H100" s="9" t="s">
        <v>820</v>
      </c>
      <c r="I100">
        <v>20</v>
      </c>
      <c r="J100">
        <v>0</v>
      </c>
      <c r="K100" s="34">
        <v>0</v>
      </c>
      <c r="L100">
        <f>+Tabla323911[[#This Row],[BALANCE INICIAL]]+Tabla323911[[#This Row],[ENTRADAS]]-Tabla323911[[#This Row],[SALIDAS]]</f>
        <v>20</v>
      </c>
      <c r="M100" s="2">
        <v>951.84</v>
      </c>
      <c r="N100" s="2">
        <f>+Tabla323911[[#This Row],[BALANCE INICIAL]]*Tabla323911[[#This Row],[PRECIO]]</f>
        <v>19036.8</v>
      </c>
      <c r="O100" s="2">
        <f>+Tabla323911[[#This Row],[ENTRADAS]]*Tabla323911[[#This Row],[PRECIO]]</f>
        <v>0</v>
      </c>
      <c r="P100" s="2">
        <f>+Tabla323911[[#This Row],[SALIDAS]]*Tabla323911[[#This Row],[PRECIO]]</f>
        <v>0</v>
      </c>
      <c r="Q100" s="2">
        <f>+Tabla323911[[#This Row],[BALANCE INICIAL2]]+Tabla323911[[#This Row],[ENTRADAS3]]-Tabla323911[[#This Row],[SALIDAS4]]</f>
        <v>19036.8</v>
      </c>
    </row>
    <row r="101" spans="1:17">
      <c r="A101" s="9" t="s">
        <v>24</v>
      </c>
      <c r="B101" s="17" t="s">
        <v>875</v>
      </c>
      <c r="C101" s="50" t="s">
        <v>64</v>
      </c>
      <c r="D101" t="s">
        <v>1580</v>
      </c>
      <c r="F101" s="55" t="s">
        <v>1345</v>
      </c>
      <c r="G101" s="55"/>
      <c r="H101" s="9" t="s">
        <v>820</v>
      </c>
      <c r="I101">
        <v>130</v>
      </c>
      <c r="J101">
        <v>0</v>
      </c>
      <c r="K101" s="34">
        <v>10</v>
      </c>
      <c r="L101">
        <f>+Tabla323911[[#This Row],[BALANCE INICIAL]]+Tabla323911[[#This Row],[ENTRADAS]]-Tabla323911[[#This Row],[SALIDAS]]</f>
        <v>120</v>
      </c>
      <c r="M101" s="2">
        <v>158.5</v>
      </c>
      <c r="N101" s="2">
        <f>+Tabla323911[[#This Row],[BALANCE INICIAL]]*Tabla323911[[#This Row],[PRECIO]]</f>
        <v>20605</v>
      </c>
      <c r="O101" s="2">
        <f>+Tabla323911[[#This Row],[ENTRADAS]]*Tabla323911[[#This Row],[PRECIO]]</f>
        <v>0</v>
      </c>
      <c r="P101" s="2">
        <f>+Tabla323911[[#This Row],[SALIDAS]]*Tabla323911[[#This Row],[PRECIO]]</f>
        <v>1585</v>
      </c>
      <c r="Q101" s="2">
        <f>+Tabla323911[[#This Row],[BALANCE INICIAL2]]+Tabla323911[[#This Row],[ENTRADAS3]]-Tabla323911[[#This Row],[SALIDAS4]]</f>
        <v>19020</v>
      </c>
    </row>
    <row r="102" spans="1:17">
      <c r="A102" s="9" t="s">
        <v>24</v>
      </c>
      <c r="B102" s="17" t="s">
        <v>875</v>
      </c>
      <c r="C102" s="50" t="s">
        <v>64</v>
      </c>
      <c r="D102" t="s">
        <v>1581</v>
      </c>
      <c r="F102" s="55" t="s">
        <v>1345</v>
      </c>
      <c r="G102" s="55"/>
      <c r="H102" s="9" t="s">
        <v>820</v>
      </c>
      <c r="I102">
        <v>90</v>
      </c>
      <c r="J102">
        <v>0</v>
      </c>
      <c r="K102" s="34">
        <v>0</v>
      </c>
      <c r="L102">
        <f>+Tabla323911[[#This Row],[BALANCE INICIAL]]+Tabla323911[[#This Row],[ENTRADAS]]-Tabla323911[[#This Row],[SALIDAS]]</f>
        <v>90</v>
      </c>
      <c r="M102" s="2">
        <v>170</v>
      </c>
      <c r="N102" s="2">
        <f>+Tabla323911[[#This Row],[BALANCE INICIAL]]*Tabla323911[[#This Row],[PRECIO]]</f>
        <v>15300</v>
      </c>
      <c r="O102" s="2">
        <f>+Tabla323911[[#This Row],[ENTRADAS]]*Tabla323911[[#This Row],[PRECIO]]</f>
        <v>0</v>
      </c>
      <c r="P102" s="2">
        <f>+Tabla323911[[#This Row],[SALIDAS]]*Tabla323911[[#This Row],[PRECIO]]</f>
        <v>0</v>
      </c>
      <c r="Q102" s="2">
        <f>+Tabla323911[[#This Row],[BALANCE INICIAL2]]+Tabla323911[[#This Row],[ENTRADAS3]]-Tabla323911[[#This Row],[SALIDAS4]]</f>
        <v>15300</v>
      </c>
    </row>
    <row r="103" spans="1:17">
      <c r="A103" s="9" t="s">
        <v>24</v>
      </c>
      <c r="B103" s="17" t="s">
        <v>875</v>
      </c>
      <c r="C103" s="50" t="s">
        <v>64</v>
      </c>
      <c r="D103" t="s">
        <v>1582</v>
      </c>
      <c r="F103" s="55" t="s">
        <v>1345</v>
      </c>
      <c r="G103" s="55"/>
      <c r="H103" s="9" t="s">
        <v>820</v>
      </c>
      <c r="I103">
        <v>12</v>
      </c>
      <c r="J103">
        <v>0</v>
      </c>
      <c r="K103" s="34">
        <v>0</v>
      </c>
      <c r="L103">
        <f>+Tabla323911[[#This Row],[BALANCE INICIAL]]+Tabla323911[[#This Row],[ENTRADAS]]-Tabla323911[[#This Row],[SALIDAS]]</f>
        <v>12</v>
      </c>
      <c r="M103" s="2">
        <v>238</v>
      </c>
      <c r="N103" s="2">
        <f>+Tabla323911[[#This Row],[BALANCE INICIAL]]*Tabla323911[[#This Row],[PRECIO]]</f>
        <v>2856</v>
      </c>
      <c r="O103" s="2">
        <f>+Tabla323911[[#This Row],[ENTRADAS]]*Tabla323911[[#This Row],[PRECIO]]</f>
        <v>0</v>
      </c>
      <c r="P103" s="2">
        <f>+Tabla323911[[#This Row],[SALIDAS]]*Tabla323911[[#This Row],[PRECIO]]</f>
        <v>0</v>
      </c>
      <c r="Q103" s="2">
        <f>+Tabla323911[[#This Row],[BALANCE INICIAL2]]+Tabla323911[[#This Row],[ENTRADAS3]]-Tabla323911[[#This Row],[SALIDAS4]]</f>
        <v>2856</v>
      </c>
    </row>
    <row r="104" spans="1:17">
      <c r="A104" s="9" t="s">
        <v>24</v>
      </c>
      <c r="B104" s="17" t="s">
        <v>875</v>
      </c>
      <c r="C104" s="50" t="s">
        <v>64</v>
      </c>
      <c r="D104" t="s">
        <v>1338</v>
      </c>
      <c r="E104" t="s">
        <v>993</v>
      </c>
      <c r="F104" s="55" t="s">
        <v>1345</v>
      </c>
      <c r="G104" s="55"/>
      <c r="H104" s="9" t="s">
        <v>820</v>
      </c>
      <c r="I104">
        <v>0</v>
      </c>
      <c r="J104">
        <v>0</v>
      </c>
      <c r="K104" s="34">
        <v>0</v>
      </c>
      <c r="L104">
        <f>+Tabla323911[[#This Row],[BALANCE INICIAL]]+Tabla323911[[#This Row],[ENTRADAS]]-Tabla323911[[#This Row],[SALIDAS]]</f>
        <v>0</v>
      </c>
      <c r="M104" s="2">
        <v>1494.07</v>
      </c>
      <c r="N104" s="2">
        <f>+Tabla323911[[#This Row],[BALANCE INICIAL]]*Tabla323911[[#This Row],[PRECIO]]</f>
        <v>0</v>
      </c>
      <c r="O104" s="2">
        <f>+Tabla323911[[#This Row],[ENTRADAS]]*Tabla323911[[#This Row],[PRECIO]]</f>
        <v>0</v>
      </c>
      <c r="P104" s="2">
        <f>+Tabla323911[[#This Row],[SALIDAS]]*Tabla323911[[#This Row],[PRECIO]]</f>
        <v>0</v>
      </c>
      <c r="Q104" s="2">
        <f>+Tabla323911[[#This Row],[BALANCE INICIAL2]]+Tabla323911[[#This Row],[ENTRADAS3]]-Tabla323911[[#This Row],[SALIDAS4]]</f>
        <v>0</v>
      </c>
    </row>
    <row r="105" spans="1:17">
      <c r="A105" s="9" t="s">
        <v>1159</v>
      </c>
      <c r="B105" s="17" t="s">
        <v>1160</v>
      </c>
      <c r="C105" s="50" t="s">
        <v>1161</v>
      </c>
      <c r="D105" t="s">
        <v>1309</v>
      </c>
      <c r="F105" s="55" t="s">
        <v>1345</v>
      </c>
      <c r="G105" s="55"/>
      <c r="H105" s="9" t="s">
        <v>820</v>
      </c>
      <c r="I105">
        <v>14</v>
      </c>
      <c r="J105">
        <v>0</v>
      </c>
      <c r="K105" s="34">
        <v>0</v>
      </c>
      <c r="L105">
        <f>+Tabla323911[[#This Row],[BALANCE INICIAL]]+Tabla323911[[#This Row],[ENTRADAS]]-Tabla323911[[#This Row],[SALIDAS]]</f>
        <v>14</v>
      </c>
      <c r="M105" s="2">
        <v>93.29</v>
      </c>
      <c r="N105" s="2">
        <f>+Tabla323911[[#This Row],[BALANCE INICIAL]]*Tabla323911[[#This Row],[PRECIO]]</f>
        <v>1306.0600000000002</v>
      </c>
      <c r="O105" s="2">
        <f>+Tabla323911[[#This Row],[ENTRADAS]]*Tabla323911[[#This Row],[PRECIO]]</f>
        <v>0</v>
      </c>
      <c r="P105" s="2">
        <f>+Tabla323911[[#This Row],[SALIDAS]]*Tabla323911[[#This Row],[PRECIO]]</f>
        <v>0</v>
      </c>
      <c r="Q105" s="2">
        <f>+Tabla323911[[#This Row],[BALANCE INICIAL2]]+Tabla323911[[#This Row],[ENTRADAS3]]-Tabla323911[[#This Row],[SALIDAS4]]</f>
        <v>1306.0600000000002</v>
      </c>
    </row>
    <row r="106" spans="1:17">
      <c r="A106" s="39" t="s">
        <v>28</v>
      </c>
      <c r="B106" s="40" t="s">
        <v>884</v>
      </c>
      <c r="C106" s="52" t="s">
        <v>74</v>
      </c>
      <c r="D106" t="s">
        <v>1310</v>
      </c>
      <c r="F106" s="55" t="s">
        <v>1345</v>
      </c>
      <c r="G106" s="55"/>
      <c r="H106" s="9" t="s">
        <v>820</v>
      </c>
      <c r="I106">
        <v>0</v>
      </c>
      <c r="J106">
        <v>0</v>
      </c>
      <c r="K106" s="34">
        <v>0</v>
      </c>
      <c r="L106">
        <f>+Tabla323911[[#This Row],[BALANCE INICIAL]]+Tabla323911[[#This Row],[ENTRADAS]]-Tabla323911[[#This Row],[SALIDAS]]</f>
        <v>0</v>
      </c>
      <c r="M106" s="2">
        <v>355.93</v>
      </c>
      <c r="N106" s="2">
        <f>+Tabla323911[[#This Row],[BALANCE INICIAL]]*Tabla323911[[#This Row],[PRECIO]]</f>
        <v>0</v>
      </c>
      <c r="O106" s="2">
        <f>+Tabla323911[[#This Row],[ENTRADAS]]*Tabla323911[[#This Row],[PRECIO]]</f>
        <v>0</v>
      </c>
      <c r="P106" s="2">
        <f>+Tabla323911[[#This Row],[SALIDAS]]*Tabla323911[[#This Row],[PRECIO]]</f>
        <v>0</v>
      </c>
      <c r="Q106" s="2">
        <f>+Tabla323911[[#This Row],[BALANCE INICIAL2]]+Tabla323911[[#This Row],[ENTRADAS3]]-Tabla323911[[#This Row],[SALIDAS4]]</f>
        <v>0</v>
      </c>
    </row>
    <row r="107" spans="1:17">
      <c r="A107" s="9" t="s">
        <v>62</v>
      </c>
      <c r="B107" s="17" t="s">
        <v>891</v>
      </c>
      <c r="C107" s="50" t="s">
        <v>100</v>
      </c>
      <c r="D107" t="s">
        <v>153</v>
      </c>
      <c r="F107" s="55" t="s">
        <v>1345</v>
      </c>
      <c r="G107" s="55"/>
      <c r="H107" s="9" t="s">
        <v>820</v>
      </c>
      <c r="I107">
        <v>0</v>
      </c>
      <c r="J107">
        <v>0</v>
      </c>
      <c r="K107" s="34">
        <v>0</v>
      </c>
      <c r="L107">
        <f>+Tabla323911[[#This Row],[BALANCE INICIAL]]+Tabla323911[[#This Row],[ENTRADAS]]-Tabla323911[[#This Row],[SALIDAS]]</f>
        <v>0</v>
      </c>
      <c r="M107" s="2">
        <v>400</v>
      </c>
      <c r="N107" s="2">
        <f>+Tabla323911[[#This Row],[BALANCE INICIAL]]*Tabla323911[[#This Row],[PRECIO]]</f>
        <v>0</v>
      </c>
      <c r="O107" s="2">
        <f>+Tabla323911[[#This Row],[ENTRADAS]]*Tabla323911[[#This Row],[PRECIO]]</f>
        <v>0</v>
      </c>
      <c r="P107" s="2">
        <f>+Tabla323911[[#This Row],[SALIDAS]]*Tabla323911[[#This Row],[PRECIO]]</f>
        <v>0</v>
      </c>
      <c r="Q107" s="2">
        <f>+Tabla323911[[#This Row],[BALANCE INICIAL2]]+Tabla323911[[#This Row],[ENTRADAS3]]-Tabla323911[[#This Row],[SALIDAS4]]</f>
        <v>0</v>
      </c>
    </row>
    <row r="108" spans="1:17">
      <c r="A108" s="9" t="s">
        <v>26</v>
      </c>
      <c r="B108" s="47" t="s">
        <v>887</v>
      </c>
      <c r="C108" s="50" t="s">
        <v>70</v>
      </c>
      <c r="D108" t="s">
        <v>1220</v>
      </c>
      <c r="F108" s="55" t="s">
        <v>1345</v>
      </c>
      <c r="G108" s="55"/>
      <c r="H108" s="9" t="s">
        <v>834</v>
      </c>
      <c r="I108">
        <v>0</v>
      </c>
      <c r="J108">
        <v>0</v>
      </c>
      <c r="K108" s="34">
        <v>0</v>
      </c>
      <c r="L108">
        <f>+Tabla323911[[#This Row],[BALANCE INICIAL]]+Tabla323911[[#This Row],[ENTRADAS]]-Tabla323911[[#This Row],[SALIDAS]]</f>
        <v>0</v>
      </c>
      <c r="M108" s="2">
        <v>400</v>
      </c>
      <c r="N108" s="2">
        <f>+Tabla323911[[#This Row],[BALANCE INICIAL]]*Tabla323911[[#This Row],[PRECIO]]</f>
        <v>0</v>
      </c>
      <c r="O108" s="2">
        <f>+Tabla323911[[#This Row],[ENTRADAS]]*Tabla323911[[#This Row],[PRECIO]]</f>
        <v>0</v>
      </c>
      <c r="P108" s="2">
        <f>+Tabla323911[[#This Row],[SALIDAS]]*Tabla323911[[#This Row],[PRECIO]]</f>
        <v>0</v>
      </c>
      <c r="Q108" s="2">
        <f>+Tabla323911[[#This Row],[BALANCE INICIAL2]]+Tabla323911[[#This Row],[ENTRADAS3]]-Tabla323911[[#This Row],[SALIDAS4]]</f>
        <v>0</v>
      </c>
    </row>
    <row r="109" spans="1:17">
      <c r="A109" s="9" t="s">
        <v>59</v>
      </c>
      <c r="B109" s="17" t="s">
        <v>880</v>
      </c>
      <c r="C109" s="50" t="s">
        <v>107</v>
      </c>
      <c r="D109" t="s">
        <v>653</v>
      </c>
      <c r="F109" s="55" t="s">
        <v>1345</v>
      </c>
      <c r="G109" s="55"/>
      <c r="H109" s="9" t="s">
        <v>820</v>
      </c>
      <c r="I109">
        <v>71</v>
      </c>
      <c r="J109">
        <v>0</v>
      </c>
      <c r="K109" s="34">
        <v>0</v>
      </c>
      <c r="L109">
        <f>+Tabla323911[[#This Row],[BALANCE INICIAL]]+Tabla323911[[#This Row],[ENTRADAS]]-Tabla323911[[#This Row],[SALIDAS]]</f>
        <v>71</v>
      </c>
      <c r="M109" s="2">
        <v>160</v>
      </c>
      <c r="N109" s="2">
        <f>+Tabla323911[[#This Row],[BALANCE INICIAL]]*Tabla323911[[#This Row],[PRECIO]]</f>
        <v>11360</v>
      </c>
      <c r="O109" s="2">
        <f>+Tabla323911[[#This Row],[ENTRADAS]]*Tabla323911[[#This Row],[PRECIO]]</f>
        <v>0</v>
      </c>
      <c r="P109" s="2">
        <f>+Tabla323911[[#This Row],[SALIDAS]]*Tabla323911[[#This Row],[PRECIO]]</f>
        <v>0</v>
      </c>
      <c r="Q109" s="2">
        <f>+Tabla323911[[#This Row],[BALANCE INICIAL2]]+Tabla323911[[#This Row],[ENTRADAS3]]-Tabla323911[[#This Row],[SALIDAS4]]</f>
        <v>11360</v>
      </c>
    </row>
    <row r="110" spans="1:17">
      <c r="A110" s="9" t="s">
        <v>59</v>
      </c>
      <c r="B110" s="17" t="s">
        <v>880</v>
      </c>
      <c r="C110" s="50" t="s">
        <v>107</v>
      </c>
      <c r="D110" t="s">
        <v>654</v>
      </c>
      <c r="F110" s="55" t="s">
        <v>1345</v>
      </c>
      <c r="G110" s="55"/>
      <c r="H110" s="9" t="s">
        <v>820</v>
      </c>
      <c r="I110">
        <v>54</v>
      </c>
      <c r="J110">
        <v>0</v>
      </c>
      <c r="K110" s="34">
        <v>0</v>
      </c>
      <c r="L110">
        <f>+Tabla323911[[#This Row],[BALANCE INICIAL]]+Tabla323911[[#This Row],[ENTRADAS]]-Tabla323911[[#This Row],[SALIDAS]]</f>
        <v>54</v>
      </c>
      <c r="M110" s="2">
        <v>180</v>
      </c>
      <c r="N110" s="2">
        <f>+Tabla323911[[#This Row],[BALANCE INICIAL]]*Tabla323911[[#This Row],[PRECIO]]</f>
        <v>9720</v>
      </c>
      <c r="O110" s="2">
        <f>+Tabla323911[[#This Row],[ENTRADAS]]*Tabla323911[[#This Row],[PRECIO]]</f>
        <v>0</v>
      </c>
      <c r="P110" s="2">
        <f>+Tabla323911[[#This Row],[SALIDAS]]*Tabla323911[[#This Row],[PRECIO]]</f>
        <v>0</v>
      </c>
      <c r="Q110" s="2">
        <f>+Tabla323911[[#This Row],[BALANCE INICIAL2]]+Tabla323911[[#This Row],[ENTRADAS3]]-Tabla323911[[#This Row],[SALIDAS4]]</f>
        <v>9720</v>
      </c>
    </row>
    <row r="111" spans="1:17">
      <c r="A111" s="9" t="s">
        <v>59</v>
      </c>
      <c r="B111" s="17" t="s">
        <v>880</v>
      </c>
      <c r="C111" s="50" t="s">
        <v>107</v>
      </c>
      <c r="D111" t="s">
        <v>655</v>
      </c>
      <c r="F111" s="55" t="s">
        <v>1345</v>
      </c>
      <c r="G111" s="55"/>
      <c r="H111" s="9" t="s">
        <v>820</v>
      </c>
      <c r="I111">
        <v>165</v>
      </c>
      <c r="J111">
        <v>0</v>
      </c>
      <c r="K111" s="34">
        <v>0</v>
      </c>
      <c r="L111">
        <f>+Tabla323911[[#This Row],[BALANCE INICIAL]]+Tabla323911[[#This Row],[ENTRADAS]]-Tabla323911[[#This Row],[SALIDAS]]</f>
        <v>165</v>
      </c>
      <c r="M111" s="2">
        <v>110</v>
      </c>
      <c r="N111" s="2">
        <f>+Tabla323911[[#This Row],[BALANCE INICIAL]]*Tabla323911[[#This Row],[PRECIO]]</f>
        <v>18150</v>
      </c>
      <c r="O111" s="2">
        <f>+Tabla323911[[#This Row],[ENTRADAS]]*Tabla323911[[#This Row],[PRECIO]]</f>
        <v>0</v>
      </c>
      <c r="P111" s="2">
        <f>+Tabla323911[[#This Row],[SALIDAS]]*Tabla323911[[#This Row],[PRECIO]]</f>
        <v>0</v>
      </c>
      <c r="Q111" s="2">
        <f>+Tabla323911[[#This Row],[BALANCE INICIAL2]]+Tabla323911[[#This Row],[ENTRADAS3]]-Tabla323911[[#This Row],[SALIDAS4]]</f>
        <v>18150</v>
      </c>
    </row>
    <row r="112" spans="1:17">
      <c r="A112" s="63" t="s">
        <v>29</v>
      </c>
      <c r="B112" s="40" t="s">
        <v>878</v>
      </c>
      <c r="C112" s="52" t="s">
        <v>102</v>
      </c>
      <c r="D112" t="s">
        <v>1670</v>
      </c>
      <c r="E112" t="s">
        <v>1659</v>
      </c>
      <c r="F112" s="55">
        <v>45551</v>
      </c>
      <c r="G112" s="62" t="s">
        <v>1719</v>
      </c>
      <c r="H112" s="9" t="s">
        <v>820</v>
      </c>
      <c r="I112">
        <v>0</v>
      </c>
      <c r="J112">
        <v>2</v>
      </c>
      <c r="K112" s="34">
        <v>0</v>
      </c>
      <c r="L112">
        <f>+Tabla323911[[#This Row],[BALANCE INICIAL]]+Tabla323911[[#This Row],[ENTRADAS]]-Tabla323911[[#This Row],[SALIDAS]]</f>
        <v>2</v>
      </c>
      <c r="M112" s="2">
        <v>1060</v>
      </c>
      <c r="N112" s="2">
        <f>+Tabla323911[[#This Row],[BALANCE INICIAL]]*Tabla323911[[#This Row],[PRECIO]]</f>
        <v>0</v>
      </c>
      <c r="O112" s="2">
        <f>+Tabla323911[[#This Row],[ENTRADAS]]*Tabla323911[[#This Row],[PRECIO]]</f>
        <v>2120</v>
      </c>
      <c r="P112" s="2">
        <f>+Tabla323911[[#This Row],[SALIDAS]]*Tabla323911[[#This Row],[PRECIO]]</f>
        <v>0</v>
      </c>
      <c r="Q112" s="2">
        <f>+Tabla323911[[#This Row],[BALANCE INICIAL2]]+Tabla323911[[#This Row],[ENTRADAS3]]-Tabla323911[[#This Row],[SALIDAS4]]</f>
        <v>2120</v>
      </c>
    </row>
    <row r="113" spans="1:17">
      <c r="A113" s="9" t="s">
        <v>24</v>
      </c>
      <c r="B113" s="17" t="s">
        <v>875</v>
      </c>
      <c r="C113" s="50" t="s">
        <v>64</v>
      </c>
      <c r="D113" t="s">
        <v>1302</v>
      </c>
      <c r="F113" s="55" t="s">
        <v>1345</v>
      </c>
      <c r="G113" s="55"/>
      <c r="H113" s="9" t="s">
        <v>820</v>
      </c>
      <c r="I113">
        <v>4</v>
      </c>
      <c r="J113">
        <v>0</v>
      </c>
      <c r="K113" s="34">
        <v>0</v>
      </c>
      <c r="L113">
        <f>+Tabla323911[[#This Row],[BALANCE INICIAL]]+Tabla323911[[#This Row],[ENTRADAS]]-Tabla323911[[#This Row],[SALIDAS]]</f>
        <v>4</v>
      </c>
      <c r="M113" s="2">
        <v>849</v>
      </c>
      <c r="N113" s="2">
        <f>+Tabla323911[[#This Row],[BALANCE INICIAL]]*Tabla323911[[#This Row],[PRECIO]]</f>
        <v>3396</v>
      </c>
      <c r="O113" s="2">
        <f>+Tabla323911[[#This Row],[ENTRADAS]]*Tabla323911[[#This Row],[PRECIO]]</f>
        <v>0</v>
      </c>
      <c r="P113" s="2">
        <f>+Tabla323911[[#This Row],[SALIDAS]]*Tabla323911[[#This Row],[PRECIO]]</f>
        <v>0</v>
      </c>
      <c r="Q113" s="2">
        <f>+Tabla323911[[#This Row],[BALANCE INICIAL2]]+Tabla323911[[#This Row],[ENTRADAS3]]-Tabla323911[[#This Row],[SALIDAS4]]</f>
        <v>3396</v>
      </c>
    </row>
    <row r="114" spans="1:17">
      <c r="A114" s="9" t="s">
        <v>24</v>
      </c>
      <c r="B114" s="17" t="s">
        <v>875</v>
      </c>
      <c r="C114" s="50" t="s">
        <v>64</v>
      </c>
      <c r="D114" t="s">
        <v>1303</v>
      </c>
      <c r="F114" s="55" t="s">
        <v>1345</v>
      </c>
      <c r="G114" s="55"/>
      <c r="H114" s="9" t="s">
        <v>820</v>
      </c>
      <c r="I114">
        <v>8</v>
      </c>
      <c r="J114">
        <v>0</v>
      </c>
      <c r="K114" s="34">
        <v>0</v>
      </c>
      <c r="L114">
        <f>+Tabla323911[[#This Row],[BALANCE INICIAL]]+Tabla323911[[#This Row],[ENTRADAS]]-Tabla323911[[#This Row],[SALIDAS]]</f>
        <v>8</v>
      </c>
      <c r="M114" s="2">
        <v>344</v>
      </c>
      <c r="N114" s="2">
        <f>+Tabla323911[[#This Row],[BALANCE INICIAL]]*Tabla323911[[#This Row],[PRECIO]]</f>
        <v>2752</v>
      </c>
      <c r="O114" s="2">
        <f>+Tabla323911[[#This Row],[ENTRADAS]]*Tabla323911[[#This Row],[PRECIO]]</f>
        <v>0</v>
      </c>
      <c r="P114" s="2">
        <f>+Tabla323911[[#This Row],[SALIDAS]]*Tabla323911[[#This Row],[PRECIO]]</f>
        <v>0</v>
      </c>
      <c r="Q114" s="2">
        <f>+Tabla323911[[#This Row],[BALANCE INICIAL2]]+Tabla323911[[#This Row],[ENTRADAS3]]-Tabla323911[[#This Row],[SALIDAS4]]</f>
        <v>2752</v>
      </c>
    </row>
    <row r="115" spans="1:17">
      <c r="A115" s="9" t="s">
        <v>24</v>
      </c>
      <c r="B115" s="17" t="s">
        <v>875</v>
      </c>
      <c r="C115" s="50" t="s">
        <v>64</v>
      </c>
      <c r="D115" t="s">
        <v>1304</v>
      </c>
      <c r="F115" s="55" t="s">
        <v>1345</v>
      </c>
      <c r="G115" s="55"/>
      <c r="H115" s="9" t="s">
        <v>820</v>
      </c>
      <c r="I115">
        <v>4</v>
      </c>
      <c r="J115">
        <v>0</v>
      </c>
      <c r="K115" s="34">
        <v>0</v>
      </c>
      <c r="L115">
        <f>+Tabla323911[[#This Row],[BALANCE INICIAL]]+Tabla323911[[#This Row],[ENTRADAS]]-Tabla323911[[#This Row],[SALIDAS]]</f>
        <v>4</v>
      </c>
      <c r="M115" s="2">
        <v>6840</v>
      </c>
      <c r="N115" s="2">
        <f>+Tabla323911[[#This Row],[BALANCE INICIAL]]*Tabla323911[[#This Row],[PRECIO]]</f>
        <v>27360</v>
      </c>
      <c r="O115" s="2">
        <f>+Tabla323911[[#This Row],[ENTRADAS]]*Tabla323911[[#This Row],[PRECIO]]</f>
        <v>0</v>
      </c>
      <c r="P115" s="2">
        <f>+Tabla323911[[#This Row],[SALIDAS]]*Tabla323911[[#This Row],[PRECIO]]</f>
        <v>0</v>
      </c>
      <c r="Q115" s="2">
        <f>+Tabla323911[[#This Row],[BALANCE INICIAL2]]+Tabla323911[[#This Row],[ENTRADAS3]]-Tabla323911[[#This Row],[SALIDAS4]]</f>
        <v>27360</v>
      </c>
    </row>
    <row r="116" spans="1:17">
      <c r="A116" s="9" t="s">
        <v>24</v>
      </c>
      <c r="B116" s="17" t="s">
        <v>875</v>
      </c>
      <c r="C116" s="50" t="s">
        <v>64</v>
      </c>
      <c r="D116" t="s">
        <v>1305</v>
      </c>
      <c r="F116" s="55" t="s">
        <v>1345</v>
      </c>
      <c r="G116" s="55"/>
      <c r="H116" s="9" t="s">
        <v>820</v>
      </c>
      <c r="I116">
        <v>4</v>
      </c>
      <c r="J116">
        <v>0</v>
      </c>
      <c r="K116" s="34">
        <v>0</v>
      </c>
      <c r="L116">
        <f>+Tabla323911[[#This Row],[BALANCE INICIAL]]+Tabla323911[[#This Row],[ENTRADAS]]-Tabla323911[[#This Row],[SALIDAS]]</f>
        <v>4</v>
      </c>
      <c r="M116" s="2">
        <v>3525</v>
      </c>
      <c r="N116" s="2">
        <f>+Tabla323911[[#This Row],[BALANCE INICIAL]]*Tabla323911[[#This Row],[PRECIO]]</f>
        <v>14100</v>
      </c>
      <c r="O116" s="2">
        <f>+Tabla323911[[#This Row],[ENTRADAS]]*Tabla323911[[#This Row],[PRECIO]]</f>
        <v>0</v>
      </c>
      <c r="P116" s="2">
        <f>+Tabla323911[[#This Row],[SALIDAS]]*Tabla323911[[#This Row],[PRECIO]]</f>
        <v>0</v>
      </c>
      <c r="Q116" s="2">
        <f>+Tabla323911[[#This Row],[BALANCE INICIAL2]]+Tabla323911[[#This Row],[ENTRADAS3]]-Tabla323911[[#This Row],[SALIDAS4]]</f>
        <v>14100</v>
      </c>
    </row>
    <row r="117" spans="1:17" ht="15" customHeight="1">
      <c r="A117" s="9" t="s">
        <v>24</v>
      </c>
      <c r="B117" s="17" t="s">
        <v>875</v>
      </c>
      <c r="C117" s="50" t="s">
        <v>64</v>
      </c>
      <c r="D117" t="s">
        <v>1306</v>
      </c>
      <c r="F117" s="55" t="s">
        <v>1345</v>
      </c>
      <c r="G117" s="55"/>
      <c r="H117" s="9" t="s">
        <v>820</v>
      </c>
      <c r="I117">
        <v>1</v>
      </c>
      <c r="J117">
        <v>0</v>
      </c>
      <c r="K117" s="34">
        <v>0</v>
      </c>
      <c r="L117">
        <f>+Tabla323911[[#This Row],[BALANCE INICIAL]]+Tabla323911[[#This Row],[ENTRADAS]]-Tabla323911[[#This Row],[SALIDAS]]</f>
        <v>1</v>
      </c>
      <c r="M117" s="2">
        <v>1295</v>
      </c>
      <c r="N117" s="2">
        <f>+Tabla323911[[#This Row],[BALANCE INICIAL]]*Tabla323911[[#This Row],[PRECIO]]</f>
        <v>1295</v>
      </c>
      <c r="O117" s="2">
        <f>+Tabla323911[[#This Row],[ENTRADAS]]*Tabla323911[[#This Row],[PRECIO]]</f>
        <v>0</v>
      </c>
      <c r="P117" s="2">
        <f>+Tabla323911[[#This Row],[SALIDAS]]*Tabla323911[[#This Row],[PRECIO]]</f>
        <v>0</v>
      </c>
      <c r="Q117" s="2">
        <f>+Tabla323911[[#This Row],[BALANCE INICIAL2]]+Tabla323911[[#This Row],[ENTRADAS3]]-Tabla323911[[#This Row],[SALIDAS4]]</f>
        <v>1295</v>
      </c>
    </row>
    <row r="118" spans="1:17">
      <c r="A118" s="9" t="s">
        <v>24</v>
      </c>
      <c r="B118" s="17" t="s">
        <v>875</v>
      </c>
      <c r="C118" s="50" t="s">
        <v>64</v>
      </c>
      <c r="D118" t="s">
        <v>1307</v>
      </c>
      <c r="F118" s="55" t="s">
        <v>1345</v>
      </c>
      <c r="G118" s="55"/>
      <c r="H118" s="9" t="s">
        <v>820</v>
      </c>
      <c r="I118">
        <v>4</v>
      </c>
      <c r="J118">
        <v>0</v>
      </c>
      <c r="K118" s="34">
        <v>0</v>
      </c>
      <c r="L118">
        <f>+Tabla323911[[#This Row],[BALANCE INICIAL]]+Tabla323911[[#This Row],[ENTRADAS]]-Tabla323911[[#This Row],[SALIDAS]]</f>
        <v>4</v>
      </c>
      <c r="M118" s="2">
        <v>120</v>
      </c>
      <c r="N118" s="2">
        <f>+Tabla323911[[#This Row],[BALANCE INICIAL]]*Tabla323911[[#This Row],[PRECIO]]</f>
        <v>480</v>
      </c>
      <c r="O118" s="2">
        <f>+Tabla323911[[#This Row],[ENTRADAS]]*Tabla323911[[#This Row],[PRECIO]]</f>
        <v>0</v>
      </c>
      <c r="P118" s="2">
        <f>+Tabla323911[[#This Row],[SALIDAS]]*Tabla323911[[#This Row],[PRECIO]]</f>
        <v>0</v>
      </c>
      <c r="Q118" s="2">
        <f>+Tabla323911[[#This Row],[BALANCE INICIAL2]]+Tabla323911[[#This Row],[ENTRADAS3]]-Tabla323911[[#This Row],[SALIDAS4]]</f>
        <v>480</v>
      </c>
    </row>
    <row r="119" spans="1:17" ht="12.75" customHeight="1">
      <c r="A119" s="9" t="s">
        <v>31</v>
      </c>
      <c r="B119" s="47" t="s">
        <v>897</v>
      </c>
      <c r="C119" s="50" t="s">
        <v>69</v>
      </c>
      <c r="D119" t="s">
        <v>160</v>
      </c>
      <c r="E119" t="s">
        <v>1020</v>
      </c>
      <c r="F119" s="55" t="s">
        <v>1345</v>
      </c>
      <c r="G119" s="55"/>
      <c r="H119" s="9" t="s">
        <v>820</v>
      </c>
      <c r="I119">
        <v>105</v>
      </c>
      <c r="J119">
        <v>0</v>
      </c>
      <c r="K119" s="34">
        <v>105</v>
      </c>
      <c r="L119">
        <f>+Tabla323911[[#This Row],[BALANCE INICIAL]]+Tabla323911[[#This Row],[ENTRADAS]]-Tabla323911[[#This Row],[SALIDAS]]</f>
        <v>0</v>
      </c>
      <c r="M119" s="2">
        <v>15</v>
      </c>
      <c r="N119" s="2">
        <f>+Tabla323911[[#This Row],[BALANCE INICIAL]]*Tabla323911[[#This Row],[PRECIO]]</f>
        <v>1575</v>
      </c>
      <c r="O119" s="2">
        <f>+Tabla323911[[#This Row],[ENTRADAS]]*Tabla323911[[#This Row],[PRECIO]]</f>
        <v>0</v>
      </c>
      <c r="P119" s="2">
        <f>+Tabla323911[[#This Row],[SALIDAS]]*Tabla323911[[#This Row],[PRECIO]]</f>
        <v>1575</v>
      </c>
      <c r="Q119" s="2">
        <f>+Tabla323911[[#This Row],[BALANCE INICIAL2]]+Tabla323911[[#This Row],[ENTRADAS3]]-Tabla323911[[#This Row],[SALIDAS4]]</f>
        <v>0</v>
      </c>
    </row>
    <row r="120" spans="1:17">
      <c r="A120" s="9" t="s">
        <v>29</v>
      </c>
      <c r="B120" s="47" t="s">
        <v>878</v>
      </c>
      <c r="C120" s="50" t="s">
        <v>102</v>
      </c>
      <c r="D120" t="s">
        <v>1781</v>
      </c>
      <c r="F120" s="55" t="s">
        <v>1345</v>
      </c>
      <c r="G120" s="55"/>
      <c r="H120" s="9" t="s">
        <v>863</v>
      </c>
      <c r="I120">
        <v>1</v>
      </c>
      <c r="J120">
        <v>0</v>
      </c>
      <c r="K120" s="34">
        <v>0</v>
      </c>
      <c r="L120">
        <f>+Tabla323911[[#This Row],[BALANCE INICIAL]]+Tabla323911[[#This Row],[ENTRADAS]]-Tabla323911[[#This Row],[SALIDAS]]</f>
        <v>1</v>
      </c>
      <c r="M120" s="2">
        <v>1600</v>
      </c>
      <c r="N120" s="2">
        <f>+Tabla323911[[#This Row],[BALANCE INICIAL]]*Tabla323911[[#This Row],[PRECIO]]</f>
        <v>1600</v>
      </c>
      <c r="O120" s="2">
        <f>+Tabla323911[[#This Row],[ENTRADAS]]*Tabla323911[[#This Row],[PRECIO]]</f>
        <v>0</v>
      </c>
      <c r="P120" s="2">
        <f>+Tabla323911[[#This Row],[SALIDAS]]*Tabla323911[[#This Row],[PRECIO]]</f>
        <v>0</v>
      </c>
      <c r="Q120" s="2">
        <f>+Tabla323911[[#This Row],[BALANCE INICIAL2]]+Tabla323911[[#This Row],[ENTRADAS3]]-Tabla323911[[#This Row],[SALIDAS4]]</f>
        <v>1600</v>
      </c>
    </row>
    <row r="121" spans="1:17" ht="16.5" customHeight="1">
      <c r="A121" s="9" t="s">
        <v>31</v>
      </c>
      <c r="B121" s="47" t="s">
        <v>897</v>
      </c>
      <c r="C121" s="50" t="s">
        <v>69</v>
      </c>
      <c r="D121" t="s">
        <v>1613</v>
      </c>
      <c r="F121" s="55" t="s">
        <v>1345</v>
      </c>
      <c r="G121" s="55"/>
      <c r="H121" s="9" t="s">
        <v>820</v>
      </c>
      <c r="I121">
        <v>101</v>
      </c>
      <c r="J121">
        <v>0</v>
      </c>
      <c r="K121" s="34">
        <v>97</v>
      </c>
      <c r="L121">
        <f>+Tabla323911[[#This Row],[BALANCE INICIAL]]+Tabla323911[[#This Row],[ENTRADAS]]-Tabla323911[[#This Row],[SALIDAS]]</f>
        <v>4</v>
      </c>
      <c r="M121" s="2">
        <v>13.18</v>
      </c>
      <c r="N121" s="2">
        <f>+Tabla323911[[#This Row],[BALANCE INICIAL]]*Tabla323911[[#This Row],[PRECIO]]</f>
        <v>1331.18</v>
      </c>
      <c r="O121" s="2">
        <f>+Tabla323911[[#This Row],[ENTRADAS]]*Tabla323911[[#This Row],[PRECIO]]</f>
        <v>0</v>
      </c>
      <c r="P121" s="2">
        <f>+Tabla323911[[#This Row],[SALIDAS]]*Tabla323911[[#This Row],[PRECIO]]</f>
        <v>1278.46</v>
      </c>
      <c r="Q121" s="2">
        <f>+Tabla323911[[#This Row],[BALANCE INICIAL2]]+Tabla323911[[#This Row],[ENTRADAS3]]-Tabla323911[[#This Row],[SALIDAS4]]</f>
        <v>52.720000000000027</v>
      </c>
    </row>
    <row r="122" spans="1:17">
      <c r="A122" s="9" t="s">
        <v>31</v>
      </c>
      <c r="B122" s="47" t="s">
        <v>897</v>
      </c>
      <c r="C122" s="50" t="s">
        <v>69</v>
      </c>
      <c r="D122" t="s">
        <v>1339</v>
      </c>
      <c r="F122" s="55" t="s">
        <v>1345</v>
      </c>
      <c r="G122" s="55"/>
      <c r="H122" s="9" t="s">
        <v>820</v>
      </c>
      <c r="I122">
        <v>56</v>
      </c>
      <c r="J122">
        <v>0</v>
      </c>
      <c r="K122" s="34">
        <v>56</v>
      </c>
      <c r="L122">
        <f>+Tabla323911[[#This Row],[BALANCE INICIAL]]+Tabla323911[[#This Row],[ENTRADAS]]-Tabla323911[[#This Row],[SALIDAS]]</f>
        <v>0</v>
      </c>
      <c r="M122" s="2">
        <v>17.62</v>
      </c>
      <c r="N122" s="2">
        <f>+Tabla323911[[#This Row],[BALANCE INICIAL]]*Tabla323911[[#This Row],[PRECIO]]</f>
        <v>986.72</v>
      </c>
      <c r="O122" s="2">
        <f>+Tabla323911[[#This Row],[ENTRADAS]]*Tabla323911[[#This Row],[PRECIO]]</f>
        <v>0</v>
      </c>
      <c r="P122" s="2">
        <f>+Tabla323911[[#This Row],[SALIDAS]]*Tabla323911[[#This Row],[PRECIO]]</f>
        <v>986.72</v>
      </c>
      <c r="Q122" s="2">
        <f>+Tabla323911[[#This Row],[BALANCE INICIAL2]]+Tabla323911[[#This Row],[ENTRADAS3]]-Tabla323911[[#This Row],[SALIDAS4]]</f>
        <v>0</v>
      </c>
    </row>
    <row r="123" spans="1:17">
      <c r="A123" s="9" t="s">
        <v>1141</v>
      </c>
      <c r="B123" s="17" t="s">
        <v>1142</v>
      </c>
      <c r="C123" s="50" t="s">
        <v>1143</v>
      </c>
      <c r="D123" t="s">
        <v>1401</v>
      </c>
      <c r="F123" s="55" t="s">
        <v>1345</v>
      </c>
      <c r="G123" s="55"/>
      <c r="H123" s="9" t="s">
        <v>820</v>
      </c>
      <c r="I123">
        <v>0</v>
      </c>
      <c r="J123">
        <v>0</v>
      </c>
      <c r="K123" s="34">
        <v>0</v>
      </c>
      <c r="L123">
        <f>+Tabla323911[[#This Row],[BALANCE INICIAL]]+Tabla323911[[#This Row],[ENTRADAS]]-Tabla323911[[#This Row],[SALIDAS]]</f>
        <v>0</v>
      </c>
      <c r="M123" s="2">
        <v>137.30000000000001</v>
      </c>
      <c r="N123" s="2">
        <f>+Tabla323911[[#This Row],[BALANCE INICIAL]]*Tabla323911[[#This Row],[PRECIO]]</f>
        <v>0</v>
      </c>
      <c r="O123" s="2">
        <f>+Tabla323911[[#This Row],[ENTRADAS]]*Tabla323911[[#This Row],[PRECIO]]</f>
        <v>0</v>
      </c>
      <c r="P123" s="2">
        <f>+Tabla323911[[#This Row],[SALIDAS]]*Tabla323911[[#This Row],[PRECIO]]</f>
        <v>0</v>
      </c>
      <c r="Q123" s="2">
        <f>+Tabla323911[[#This Row],[BALANCE INICIAL2]]+Tabla323911[[#This Row],[ENTRADAS3]]-Tabla323911[[#This Row],[SALIDAS4]]</f>
        <v>0</v>
      </c>
    </row>
    <row r="124" spans="1:17" ht="15" customHeight="1">
      <c r="A124" s="9" t="s">
        <v>1141</v>
      </c>
      <c r="B124" s="17" t="s">
        <v>1142</v>
      </c>
      <c r="C124" s="50" t="s">
        <v>1143</v>
      </c>
      <c r="D124" t="s">
        <v>656</v>
      </c>
      <c r="F124" s="55" t="s">
        <v>1345</v>
      </c>
      <c r="G124" s="55"/>
      <c r="H124" s="9" t="s">
        <v>820</v>
      </c>
      <c r="I124">
        <v>1</v>
      </c>
      <c r="J124">
        <v>0</v>
      </c>
      <c r="K124" s="34">
        <v>0</v>
      </c>
      <c r="L124">
        <f>+Tabla323911[[#This Row],[BALANCE INICIAL]]+Tabla323911[[#This Row],[ENTRADAS]]-Tabla323911[[#This Row],[SALIDAS]]</f>
        <v>1</v>
      </c>
      <c r="M124" s="2">
        <v>122.63</v>
      </c>
      <c r="N124" s="2">
        <f>+Tabla323911[[#This Row],[BALANCE INICIAL]]*Tabla323911[[#This Row],[PRECIO]]</f>
        <v>122.63</v>
      </c>
      <c r="O124" s="2">
        <f>+Tabla323911[[#This Row],[ENTRADAS]]*Tabla323911[[#This Row],[PRECIO]]</f>
        <v>0</v>
      </c>
      <c r="P124" s="2">
        <f>+Tabla323911[[#This Row],[SALIDAS]]*Tabla323911[[#This Row],[PRECIO]]</f>
        <v>0</v>
      </c>
      <c r="Q124" s="2">
        <f>+Tabla323911[[#This Row],[BALANCE INICIAL2]]+Tabla323911[[#This Row],[ENTRADAS3]]-Tabla323911[[#This Row],[SALIDAS4]]</f>
        <v>122.63</v>
      </c>
    </row>
    <row r="125" spans="1:17">
      <c r="A125" s="9" t="s">
        <v>1141</v>
      </c>
      <c r="B125" s="17" t="s">
        <v>1142</v>
      </c>
      <c r="C125" s="50" t="s">
        <v>1143</v>
      </c>
      <c r="D125" t="s">
        <v>1299</v>
      </c>
      <c r="F125" s="55" t="s">
        <v>1345</v>
      </c>
      <c r="G125" s="55"/>
      <c r="H125" s="9" t="s">
        <v>820</v>
      </c>
      <c r="I125">
        <v>0</v>
      </c>
      <c r="J125">
        <v>0</v>
      </c>
      <c r="K125" s="34">
        <v>0</v>
      </c>
      <c r="L125">
        <f>+Tabla323911[[#This Row],[BALANCE INICIAL]]+Tabla323911[[#This Row],[ENTRADAS]]-Tabla323911[[#This Row],[SALIDAS]]</f>
        <v>0</v>
      </c>
      <c r="M125" s="2">
        <v>48.81</v>
      </c>
      <c r="N125" s="2">
        <f>+Tabla323911[[#This Row],[BALANCE INICIAL]]*Tabla323911[[#This Row],[PRECIO]]</f>
        <v>0</v>
      </c>
      <c r="O125" s="2">
        <f>+Tabla323911[[#This Row],[ENTRADAS]]*Tabla323911[[#This Row],[PRECIO]]</f>
        <v>0</v>
      </c>
      <c r="P125" s="2">
        <f>+Tabla323911[[#This Row],[SALIDAS]]*Tabla323911[[#This Row],[PRECIO]]</f>
        <v>0</v>
      </c>
      <c r="Q125" s="2">
        <f>+Tabla323911[[#This Row],[BALANCE INICIAL2]]+Tabla323911[[#This Row],[ENTRADAS3]]-Tabla323911[[#This Row],[SALIDAS4]]</f>
        <v>0</v>
      </c>
    </row>
    <row r="126" spans="1:17">
      <c r="A126" s="9" t="s">
        <v>26</v>
      </c>
      <c r="B126" s="47" t="s">
        <v>887</v>
      </c>
      <c r="C126" s="50" t="s">
        <v>70</v>
      </c>
      <c r="D126" t="s">
        <v>1043</v>
      </c>
      <c r="E126" t="s">
        <v>1048</v>
      </c>
      <c r="F126" s="55" t="s">
        <v>1345</v>
      </c>
      <c r="G126" s="55"/>
      <c r="H126" s="9" t="s">
        <v>820</v>
      </c>
      <c r="I126">
        <v>12</v>
      </c>
      <c r="J126">
        <v>0</v>
      </c>
      <c r="K126" s="34">
        <v>4</v>
      </c>
      <c r="L126">
        <f>+Tabla323911[[#This Row],[BALANCE INICIAL]]+Tabla323911[[#This Row],[ENTRADAS]]-Tabla323911[[#This Row],[SALIDAS]]</f>
        <v>8</v>
      </c>
      <c r="M126" s="2">
        <v>1700</v>
      </c>
      <c r="N126" s="2">
        <f>+Tabla323911[[#This Row],[BALANCE INICIAL]]*Tabla323911[[#This Row],[PRECIO]]</f>
        <v>20400</v>
      </c>
      <c r="O126" s="2">
        <f>+Tabla323911[[#This Row],[ENTRADAS]]*Tabla323911[[#This Row],[PRECIO]]</f>
        <v>0</v>
      </c>
      <c r="P126" s="2">
        <f>+Tabla323911[[#This Row],[SALIDAS]]*Tabla323911[[#This Row],[PRECIO]]</f>
        <v>6800</v>
      </c>
      <c r="Q126" s="2">
        <f>+Tabla323911[[#This Row],[BALANCE INICIAL2]]+Tabla323911[[#This Row],[ENTRADAS3]]-Tabla323911[[#This Row],[SALIDAS4]]</f>
        <v>13600</v>
      </c>
    </row>
    <row r="127" spans="1:17">
      <c r="A127" s="9" t="s">
        <v>24</v>
      </c>
      <c r="B127" s="17" t="s">
        <v>875</v>
      </c>
      <c r="C127" s="50" t="s">
        <v>64</v>
      </c>
      <c r="D127" t="s">
        <v>1478</v>
      </c>
      <c r="F127" s="55" t="s">
        <v>1345</v>
      </c>
      <c r="G127" s="55"/>
      <c r="H127" s="9" t="s">
        <v>839</v>
      </c>
      <c r="I127">
        <v>3</v>
      </c>
      <c r="J127">
        <v>0</v>
      </c>
      <c r="K127" s="34">
        <v>0</v>
      </c>
      <c r="L127">
        <f>+Tabla323911[[#This Row],[BALANCE INICIAL]]+Tabla323911[[#This Row],[ENTRADAS]]-Tabla323911[[#This Row],[SALIDAS]]</f>
        <v>3</v>
      </c>
      <c r="M127" s="2">
        <v>2605</v>
      </c>
      <c r="N127" s="2">
        <f>+Tabla323911[[#This Row],[BALANCE INICIAL]]*Tabla323911[[#This Row],[PRECIO]]</f>
        <v>7815</v>
      </c>
      <c r="O127" s="2">
        <f>+Tabla323911[[#This Row],[ENTRADAS]]*Tabla323911[[#This Row],[PRECIO]]</f>
        <v>0</v>
      </c>
      <c r="P127" s="2">
        <f>+Tabla323911[[#This Row],[SALIDAS]]*Tabla323911[[#This Row],[PRECIO]]</f>
        <v>0</v>
      </c>
      <c r="Q127" s="2">
        <f>+Tabla323911[[#This Row],[BALANCE INICIAL2]]+Tabla323911[[#This Row],[ENTRADAS3]]-Tabla323911[[#This Row],[SALIDAS4]]</f>
        <v>7815</v>
      </c>
    </row>
    <row r="128" spans="1:17">
      <c r="A128" s="63" t="s">
        <v>1381</v>
      </c>
      <c r="B128" s="40" t="s">
        <v>1382</v>
      </c>
      <c r="C128" s="52" t="s">
        <v>1383</v>
      </c>
      <c r="D128" t="s">
        <v>1647</v>
      </c>
      <c r="E128" t="s">
        <v>1648</v>
      </c>
      <c r="F128" s="55">
        <v>45551</v>
      </c>
      <c r="G128" s="62" t="s">
        <v>1649</v>
      </c>
      <c r="H128" s="9" t="s">
        <v>1403</v>
      </c>
      <c r="I128">
        <v>0</v>
      </c>
      <c r="J128">
        <v>2</v>
      </c>
      <c r="K128" s="34">
        <v>0</v>
      </c>
      <c r="L128">
        <f>+Tabla323911[[#This Row],[BALANCE INICIAL]]+Tabla323911[[#This Row],[ENTRADAS]]-Tabla323911[[#This Row],[SALIDAS]]</f>
        <v>2</v>
      </c>
      <c r="M128" s="2">
        <v>2306.4699999999998</v>
      </c>
      <c r="N128" s="2">
        <f>+Tabla323911[[#This Row],[BALANCE INICIAL]]*Tabla323911[[#This Row],[PRECIO]]</f>
        <v>0</v>
      </c>
      <c r="O128" s="2">
        <f>+Tabla323911[[#This Row],[ENTRADAS]]*Tabla323911[[#This Row],[PRECIO]]</f>
        <v>4612.9399999999996</v>
      </c>
      <c r="P128" s="2">
        <f>+Tabla323911[[#This Row],[SALIDAS]]*Tabla323911[[#This Row],[PRECIO]]</f>
        <v>0</v>
      </c>
      <c r="Q128" s="2">
        <f>+Tabla323911[[#This Row],[BALANCE INICIAL2]]+Tabla323911[[#This Row],[ENTRADAS3]]-Tabla323911[[#This Row],[SALIDAS4]]</f>
        <v>4612.9399999999996</v>
      </c>
    </row>
    <row r="129" spans="1:17">
      <c r="A129" s="63" t="s">
        <v>29</v>
      </c>
      <c r="B129" s="40" t="s">
        <v>878</v>
      </c>
      <c r="C129" s="52" t="s">
        <v>102</v>
      </c>
      <c r="D129" t="s">
        <v>1657</v>
      </c>
      <c r="E129" t="s">
        <v>1658</v>
      </c>
      <c r="F129" s="55">
        <v>45538</v>
      </c>
      <c r="G129" s="62" t="s">
        <v>1660</v>
      </c>
      <c r="H129" s="9" t="s">
        <v>834</v>
      </c>
      <c r="I129">
        <v>0</v>
      </c>
      <c r="J129">
        <v>20</v>
      </c>
      <c r="K129" s="34">
        <v>1</v>
      </c>
      <c r="L129">
        <f>+Tabla323911[[#This Row],[BALANCE INICIAL]]+Tabla323911[[#This Row],[ENTRADAS]]-Tabla323911[[#This Row],[SALIDAS]]</f>
        <v>19</v>
      </c>
      <c r="M129" s="2">
        <v>250</v>
      </c>
      <c r="N129" s="2">
        <f>+Tabla323911[[#This Row],[BALANCE INICIAL]]*Tabla323911[[#This Row],[PRECIO]]</f>
        <v>0</v>
      </c>
      <c r="O129" s="2">
        <f>+Tabla323911[[#This Row],[ENTRADAS]]*Tabla323911[[#This Row],[PRECIO]]</f>
        <v>5000</v>
      </c>
      <c r="P129" s="2">
        <f>+Tabla323911[[#This Row],[SALIDAS]]*Tabla323911[[#This Row],[PRECIO]]</f>
        <v>250</v>
      </c>
      <c r="Q129" s="2">
        <f>+Tabla323911[[#This Row],[BALANCE INICIAL2]]+Tabla323911[[#This Row],[ENTRADAS3]]-Tabla323911[[#This Row],[SALIDAS4]]</f>
        <v>4750</v>
      </c>
    </row>
    <row r="130" spans="1:17">
      <c r="A130" s="9" t="s">
        <v>29</v>
      </c>
      <c r="B130" s="47" t="s">
        <v>878</v>
      </c>
      <c r="C130" s="50" t="s">
        <v>102</v>
      </c>
      <c r="D130" t="s">
        <v>1300</v>
      </c>
      <c r="F130" s="55" t="s">
        <v>1345</v>
      </c>
      <c r="G130" s="55"/>
      <c r="H130" s="9" t="s">
        <v>827</v>
      </c>
      <c r="I130">
        <v>131</v>
      </c>
      <c r="J130">
        <v>0</v>
      </c>
      <c r="K130" s="34">
        <v>93</v>
      </c>
      <c r="L130">
        <f>+Tabla323911[[#This Row],[BALANCE INICIAL]]+Tabla323911[[#This Row],[ENTRADAS]]-Tabla323911[[#This Row],[SALIDAS]]</f>
        <v>38</v>
      </c>
      <c r="M130" s="2">
        <v>250</v>
      </c>
      <c r="N130" s="2">
        <f>+Tabla323911[[#This Row],[BALANCE INICIAL]]*Tabla323911[[#This Row],[PRECIO]]</f>
        <v>32750</v>
      </c>
      <c r="O130" s="2">
        <f>+Tabla323911[[#This Row],[ENTRADAS]]*Tabla323911[[#This Row],[PRECIO]]</f>
        <v>0</v>
      </c>
      <c r="P130" s="2">
        <f>+Tabla323911[[#This Row],[SALIDAS]]*Tabla323911[[#This Row],[PRECIO]]</f>
        <v>23250</v>
      </c>
      <c r="Q130" s="2">
        <f>+Tabla323911[[#This Row],[BALANCE INICIAL2]]+Tabla323911[[#This Row],[ENTRADAS3]]-Tabla323911[[#This Row],[SALIDAS4]]</f>
        <v>9500</v>
      </c>
    </row>
    <row r="131" spans="1:17">
      <c r="A131" s="9" t="s">
        <v>1159</v>
      </c>
      <c r="B131" s="17" t="s">
        <v>1160</v>
      </c>
      <c r="C131" s="50" t="s">
        <v>1161</v>
      </c>
      <c r="D131" t="s">
        <v>1447</v>
      </c>
      <c r="F131" s="55" t="s">
        <v>1345</v>
      </c>
      <c r="G131" s="55"/>
      <c r="H131" s="9" t="s">
        <v>820</v>
      </c>
      <c r="I131">
        <v>25</v>
      </c>
      <c r="J131">
        <v>0</v>
      </c>
      <c r="K131" s="34">
        <v>0</v>
      </c>
      <c r="L131">
        <f>+Tabla323911[[#This Row],[BALANCE INICIAL]]+Tabla323911[[#This Row],[ENTRADAS]]-Tabla323911[[#This Row],[SALIDAS]]</f>
        <v>25</v>
      </c>
      <c r="M131" s="2">
        <v>35</v>
      </c>
      <c r="N131" s="2">
        <f>+Tabla323911[[#This Row],[BALANCE INICIAL]]*Tabla323911[[#This Row],[PRECIO]]</f>
        <v>875</v>
      </c>
      <c r="O131" s="2">
        <f>+Tabla323911[[#This Row],[ENTRADAS]]*Tabla323911[[#This Row],[PRECIO]]</f>
        <v>0</v>
      </c>
      <c r="P131" s="2">
        <f>+Tabla323911[[#This Row],[SALIDAS]]*Tabla323911[[#This Row],[PRECIO]]</f>
        <v>0</v>
      </c>
      <c r="Q131" s="2">
        <f>+Tabla323911[[#This Row],[BALANCE INICIAL2]]+Tabla323911[[#This Row],[ENTRADAS3]]-Tabla323911[[#This Row],[SALIDAS4]]</f>
        <v>875</v>
      </c>
    </row>
    <row r="132" spans="1:17">
      <c r="A132" s="9" t="s">
        <v>34</v>
      </c>
      <c r="B132" s="17" t="s">
        <v>877</v>
      </c>
      <c r="C132" s="50" t="s">
        <v>80</v>
      </c>
      <c r="D132" t="s">
        <v>1448</v>
      </c>
      <c r="F132" s="55" t="s">
        <v>1345</v>
      </c>
      <c r="G132" s="55"/>
      <c r="H132" s="9" t="s">
        <v>820</v>
      </c>
      <c r="I132">
        <v>20</v>
      </c>
      <c r="J132">
        <v>0</v>
      </c>
      <c r="K132" s="34">
        <v>0</v>
      </c>
      <c r="L132">
        <f>+Tabla323911[[#This Row],[BALANCE INICIAL]]+Tabla323911[[#This Row],[ENTRADAS]]-Tabla323911[[#This Row],[SALIDAS]]</f>
        <v>20</v>
      </c>
      <c r="M132" s="2">
        <v>23</v>
      </c>
      <c r="N132" s="2">
        <f>+Tabla323911[[#This Row],[BALANCE INICIAL]]*Tabla323911[[#This Row],[PRECIO]]</f>
        <v>460</v>
      </c>
      <c r="O132" s="2">
        <f>+Tabla323911[[#This Row],[ENTRADAS]]*Tabla323911[[#This Row],[PRECIO]]</f>
        <v>0</v>
      </c>
      <c r="P132" s="2">
        <f>+Tabla323911[[#This Row],[SALIDAS]]*Tabla323911[[#This Row],[PRECIO]]</f>
        <v>0</v>
      </c>
      <c r="Q132" s="2">
        <f>+Tabla323911[[#This Row],[BALANCE INICIAL2]]+Tabla323911[[#This Row],[ENTRADAS3]]-Tabla323911[[#This Row],[SALIDAS4]]</f>
        <v>460</v>
      </c>
    </row>
    <row r="133" spans="1:17">
      <c r="A133" s="9" t="s">
        <v>26</v>
      </c>
      <c r="B133" s="47" t="s">
        <v>887</v>
      </c>
      <c r="C133" s="50" t="s">
        <v>70</v>
      </c>
      <c r="D133" t="s">
        <v>1061</v>
      </c>
      <c r="E133" t="s">
        <v>1060</v>
      </c>
      <c r="F133" s="55" t="s">
        <v>1345</v>
      </c>
      <c r="G133" s="55"/>
      <c r="H133" s="9" t="s">
        <v>820</v>
      </c>
      <c r="I133">
        <v>0</v>
      </c>
      <c r="J133">
        <v>0</v>
      </c>
      <c r="K133" s="34">
        <v>0</v>
      </c>
      <c r="L133">
        <f>+Tabla323911[[#This Row],[BALANCE INICIAL]]+Tabla323911[[#This Row],[ENTRADAS]]-Tabla323911[[#This Row],[SALIDAS]]</f>
        <v>0</v>
      </c>
      <c r="M133" s="2">
        <v>250</v>
      </c>
      <c r="N133" s="2">
        <f>+Tabla323911[[#This Row],[BALANCE INICIAL]]*Tabla323911[[#This Row],[PRECIO]]</f>
        <v>0</v>
      </c>
      <c r="O133" s="2">
        <f>+Tabla323911[[#This Row],[ENTRADAS]]*Tabla323911[[#This Row],[PRECIO]]</f>
        <v>0</v>
      </c>
      <c r="P133" s="2">
        <f>+Tabla323911[[#This Row],[SALIDAS]]*Tabla323911[[#This Row],[PRECIO]]</f>
        <v>0</v>
      </c>
      <c r="Q133" s="2">
        <f>+Tabla323911[[#This Row],[BALANCE INICIAL2]]+Tabla323911[[#This Row],[ENTRADAS3]]-Tabla323911[[#This Row],[SALIDAS4]]</f>
        <v>0</v>
      </c>
    </row>
    <row r="134" spans="1:17">
      <c r="A134" s="39" t="s">
        <v>28</v>
      </c>
      <c r="B134" s="40" t="s">
        <v>884</v>
      </c>
      <c r="C134" s="52" t="s">
        <v>74</v>
      </c>
      <c r="D134" t="s">
        <v>1301</v>
      </c>
      <c r="F134" s="55" t="s">
        <v>1345</v>
      </c>
      <c r="G134" s="55"/>
      <c r="H134" s="9" t="s">
        <v>820</v>
      </c>
      <c r="I134">
        <v>1</v>
      </c>
      <c r="J134">
        <v>0</v>
      </c>
      <c r="K134" s="34">
        <v>0</v>
      </c>
      <c r="L134">
        <f>+Tabla323911[[#This Row],[BALANCE INICIAL]]+Tabla323911[[#This Row],[ENTRADAS]]-Tabla323911[[#This Row],[SALIDAS]]</f>
        <v>1</v>
      </c>
      <c r="M134" s="2">
        <v>438.4</v>
      </c>
      <c r="N134" s="2">
        <f>+Tabla323911[[#This Row],[BALANCE INICIAL]]*Tabla323911[[#This Row],[PRECIO]]</f>
        <v>438.4</v>
      </c>
      <c r="O134" s="2">
        <f>+Tabla323911[[#This Row],[ENTRADAS]]*Tabla323911[[#This Row],[PRECIO]]</f>
        <v>0</v>
      </c>
      <c r="P134" s="2">
        <f>+Tabla323911[[#This Row],[SALIDAS]]*Tabla323911[[#This Row],[PRECIO]]</f>
        <v>0</v>
      </c>
      <c r="Q134" s="2">
        <f>+Tabla323911[[#This Row],[BALANCE INICIAL2]]+Tabla323911[[#This Row],[ENTRADAS3]]-Tabla323911[[#This Row],[SALIDAS4]]</f>
        <v>438.4</v>
      </c>
    </row>
    <row r="135" spans="1:17">
      <c r="A135" s="9" t="s">
        <v>59</v>
      </c>
      <c r="B135" s="17" t="s">
        <v>880</v>
      </c>
      <c r="C135" s="50" t="s">
        <v>107</v>
      </c>
      <c r="D135" t="s">
        <v>657</v>
      </c>
      <c r="F135" s="55" t="s">
        <v>1345</v>
      </c>
      <c r="G135" s="55"/>
      <c r="H135" s="9" t="s">
        <v>820</v>
      </c>
      <c r="I135">
        <v>10</v>
      </c>
      <c r="J135">
        <v>0</v>
      </c>
      <c r="K135" s="34">
        <v>0</v>
      </c>
      <c r="L135">
        <f>+Tabla323911[[#This Row],[BALANCE INICIAL]]+Tabla323911[[#This Row],[ENTRADAS]]-Tabla323911[[#This Row],[SALIDAS]]</f>
        <v>10</v>
      </c>
      <c r="M135" s="2">
        <v>600</v>
      </c>
      <c r="N135" s="2">
        <f>+Tabla323911[[#This Row],[BALANCE INICIAL]]*Tabla323911[[#This Row],[PRECIO]]</f>
        <v>6000</v>
      </c>
      <c r="O135" s="2">
        <f>+Tabla323911[[#This Row],[ENTRADAS]]*Tabla323911[[#This Row],[PRECIO]]</f>
        <v>0</v>
      </c>
      <c r="P135" s="2">
        <f>+Tabla323911[[#This Row],[SALIDAS]]*Tabla323911[[#This Row],[PRECIO]]</f>
        <v>0</v>
      </c>
      <c r="Q135" s="2">
        <f>+Tabla323911[[#This Row],[BALANCE INICIAL2]]+Tabla323911[[#This Row],[ENTRADAS3]]-Tabla323911[[#This Row],[SALIDAS4]]</f>
        <v>6000</v>
      </c>
    </row>
    <row r="136" spans="1:17">
      <c r="A136" s="9" t="s">
        <v>59</v>
      </c>
      <c r="B136" s="17" t="s">
        <v>880</v>
      </c>
      <c r="C136" s="50" t="s">
        <v>107</v>
      </c>
      <c r="D136" t="s">
        <v>658</v>
      </c>
      <c r="F136" s="55" t="s">
        <v>1345</v>
      </c>
      <c r="G136" s="55"/>
      <c r="H136" s="9" t="s">
        <v>820</v>
      </c>
      <c r="I136">
        <v>6</v>
      </c>
      <c r="J136">
        <v>0</v>
      </c>
      <c r="K136" s="34">
        <v>0</v>
      </c>
      <c r="L136">
        <f>+Tabla323911[[#This Row],[BALANCE INICIAL]]+Tabla323911[[#This Row],[ENTRADAS]]-Tabla323911[[#This Row],[SALIDAS]]</f>
        <v>6</v>
      </c>
      <c r="M136" s="2">
        <v>750</v>
      </c>
      <c r="N136" s="2">
        <f>+Tabla323911[[#This Row],[BALANCE INICIAL]]*Tabla323911[[#This Row],[PRECIO]]</f>
        <v>4500</v>
      </c>
      <c r="O136" s="2">
        <f>+Tabla323911[[#This Row],[ENTRADAS]]*Tabla323911[[#This Row],[PRECIO]]</f>
        <v>0</v>
      </c>
      <c r="P136" s="2">
        <f>+Tabla323911[[#This Row],[SALIDAS]]*Tabla323911[[#This Row],[PRECIO]]</f>
        <v>0</v>
      </c>
      <c r="Q136" s="2">
        <f>+Tabla323911[[#This Row],[BALANCE INICIAL2]]+Tabla323911[[#This Row],[ENTRADAS3]]-Tabla323911[[#This Row],[SALIDAS4]]</f>
        <v>4500</v>
      </c>
    </row>
    <row r="137" spans="1:17">
      <c r="A137" s="9" t="s">
        <v>59</v>
      </c>
      <c r="B137" s="17" t="s">
        <v>880</v>
      </c>
      <c r="C137" s="50" t="s">
        <v>107</v>
      </c>
      <c r="D137" t="s">
        <v>659</v>
      </c>
      <c r="F137" s="55" t="s">
        <v>1345</v>
      </c>
      <c r="G137" s="55"/>
      <c r="H137" s="9" t="s">
        <v>820</v>
      </c>
      <c r="I137">
        <v>1</v>
      </c>
      <c r="J137">
        <v>0</v>
      </c>
      <c r="K137" s="34">
        <v>0</v>
      </c>
      <c r="L137">
        <f>+Tabla323911[[#This Row],[BALANCE INICIAL]]+Tabla323911[[#This Row],[ENTRADAS]]-Tabla323911[[#This Row],[SALIDAS]]</f>
        <v>1</v>
      </c>
      <c r="M137" s="2">
        <v>400</v>
      </c>
      <c r="N137" s="2">
        <f>+Tabla323911[[#This Row],[BALANCE INICIAL]]*Tabla323911[[#This Row],[PRECIO]]</f>
        <v>400</v>
      </c>
      <c r="O137" s="2">
        <f>+Tabla323911[[#This Row],[ENTRADAS]]*Tabla323911[[#This Row],[PRECIO]]</f>
        <v>0</v>
      </c>
      <c r="P137" s="2">
        <f>+Tabla323911[[#This Row],[SALIDAS]]*Tabla323911[[#This Row],[PRECIO]]</f>
        <v>0</v>
      </c>
      <c r="Q137" s="2">
        <f>+Tabla323911[[#This Row],[BALANCE INICIAL2]]+Tabla323911[[#This Row],[ENTRADAS3]]-Tabla323911[[#This Row],[SALIDAS4]]</f>
        <v>400</v>
      </c>
    </row>
    <row r="138" spans="1:17">
      <c r="A138" s="9" t="s">
        <v>1130</v>
      </c>
      <c r="B138" s="17" t="s">
        <v>894</v>
      </c>
      <c r="C138" s="50" t="s">
        <v>1131</v>
      </c>
      <c r="D138" t="s">
        <v>1377</v>
      </c>
      <c r="F138" s="55" t="s">
        <v>1345</v>
      </c>
      <c r="G138" s="55"/>
      <c r="H138" s="9" t="s">
        <v>820</v>
      </c>
      <c r="I138">
        <v>0</v>
      </c>
      <c r="J138">
        <v>0</v>
      </c>
      <c r="K138" s="34">
        <v>0</v>
      </c>
      <c r="L138">
        <f>+Tabla323911[[#This Row],[BALANCE INICIAL]]+Tabla323911[[#This Row],[ENTRADAS]]-Tabla323911[[#This Row],[SALIDAS]]</f>
        <v>0</v>
      </c>
      <c r="M138" s="2">
        <v>1200</v>
      </c>
      <c r="N138" s="2">
        <f>+Tabla323911[[#This Row],[BALANCE INICIAL]]*Tabla323911[[#This Row],[PRECIO]]</f>
        <v>0</v>
      </c>
      <c r="O138" s="2">
        <f>+Tabla323911[[#This Row],[ENTRADAS]]*Tabla323911[[#This Row],[PRECIO]]</f>
        <v>0</v>
      </c>
      <c r="P138" s="2">
        <f>+Tabla323911[[#This Row],[SALIDAS]]*Tabla323911[[#This Row],[PRECIO]]</f>
        <v>0</v>
      </c>
      <c r="Q138" s="2">
        <f>+Tabla323911[[#This Row],[BALANCE INICIAL2]]+Tabla323911[[#This Row],[ENTRADAS3]]-Tabla323911[[#This Row],[SALIDAS4]]</f>
        <v>0</v>
      </c>
    </row>
    <row r="139" spans="1:17">
      <c r="A139" s="9" t="s">
        <v>1159</v>
      </c>
      <c r="B139" s="17" t="s">
        <v>1160</v>
      </c>
      <c r="C139" s="50" t="s">
        <v>1161</v>
      </c>
      <c r="D139" t="s">
        <v>1431</v>
      </c>
      <c r="F139" s="55" t="s">
        <v>1345</v>
      </c>
      <c r="G139" s="55"/>
      <c r="H139" s="9" t="s">
        <v>820</v>
      </c>
      <c r="I139">
        <v>47</v>
      </c>
      <c r="J139">
        <v>0</v>
      </c>
      <c r="K139" s="34">
        <v>0</v>
      </c>
      <c r="L139">
        <f>+Tabla323911[[#This Row],[BALANCE INICIAL]]+Tabla323911[[#This Row],[ENTRADAS]]-Tabla323911[[#This Row],[SALIDAS]]</f>
        <v>47</v>
      </c>
      <c r="M139" s="2">
        <v>108</v>
      </c>
      <c r="N139" s="2">
        <f>+Tabla323911[[#This Row],[BALANCE INICIAL]]*Tabla323911[[#This Row],[PRECIO]]</f>
        <v>5076</v>
      </c>
      <c r="O139" s="2">
        <f>+Tabla323911[[#This Row],[ENTRADAS]]*Tabla323911[[#This Row],[PRECIO]]</f>
        <v>0</v>
      </c>
      <c r="P139" s="2">
        <f>+Tabla323911[[#This Row],[SALIDAS]]*Tabla323911[[#This Row],[PRECIO]]</f>
        <v>0</v>
      </c>
      <c r="Q139" s="2">
        <f>+Tabla323911[[#This Row],[BALANCE INICIAL2]]+Tabla323911[[#This Row],[ENTRADAS3]]-Tabla323911[[#This Row],[SALIDAS4]]</f>
        <v>5076</v>
      </c>
    </row>
    <row r="140" spans="1:17">
      <c r="A140" s="9" t="s">
        <v>1159</v>
      </c>
      <c r="B140" s="17" t="s">
        <v>1160</v>
      </c>
      <c r="C140" s="50" t="s">
        <v>1161</v>
      </c>
      <c r="D140" t="s">
        <v>1432</v>
      </c>
      <c r="F140" s="55" t="s">
        <v>1345</v>
      </c>
      <c r="G140" s="55"/>
      <c r="H140" s="9" t="s">
        <v>820</v>
      </c>
      <c r="I140">
        <v>23</v>
      </c>
      <c r="J140">
        <v>0</v>
      </c>
      <c r="K140" s="34">
        <v>0</v>
      </c>
      <c r="L140">
        <f>+Tabla323911[[#This Row],[BALANCE INICIAL]]+Tabla323911[[#This Row],[ENTRADAS]]-Tabla323911[[#This Row],[SALIDAS]]</f>
        <v>23</v>
      </c>
      <c r="M140" s="2">
        <v>275</v>
      </c>
      <c r="N140" s="2">
        <f>+Tabla323911[[#This Row],[BALANCE INICIAL]]*Tabla323911[[#This Row],[PRECIO]]</f>
        <v>6325</v>
      </c>
      <c r="O140" s="2">
        <f>+Tabla323911[[#This Row],[ENTRADAS]]*Tabla323911[[#This Row],[PRECIO]]</f>
        <v>0</v>
      </c>
      <c r="P140" s="2">
        <f>+Tabla323911[[#This Row],[SALIDAS]]*Tabla323911[[#This Row],[PRECIO]]</f>
        <v>0</v>
      </c>
      <c r="Q140" s="2">
        <f>+Tabla323911[[#This Row],[BALANCE INICIAL2]]+Tabla323911[[#This Row],[ENTRADAS3]]-Tabla323911[[#This Row],[SALIDAS4]]</f>
        <v>6325</v>
      </c>
    </row>
    <row r="141" spans="1:17" ht="15.6">
      <c r="A141" s="9" t="s">
        <v>34</v>
      </c>
      <c r="B141" s="17" t="s">
        <v>877</v>
      </c>
      <c r="C141" s="50" t="s">
        <v>80</v>
      </c>
      <c r="D141" t="s">
        <v>1430</v>
      </c>
      <c r="F141" s="55" t="s">
        <v>1345</v>
      </c>
      <c r="G141" s="55"/>
      <c r="H141" s="9" t="s">
        <v>820</v>
      </c>
      <c r="I141">
        <v>9</v>
      </c>
      <c r="J141">
        <v>0</v>
      </c>
      <c r="K141" s="34">
        <v>0</v>
      </c>
      <c r="L141">
        <f>+Tabla323911[[#This Row],[BALANCE INICIAL]]+Tabla323911[[#This Row],[ENTRADAS]]-Tabla323911[[#This Row],[SALIDAS]]</f>
        <v>9</v>
      </c>
      <c r="M141" s="2">
        <v>109</v>
      </c>
      <c r="N141" s="2">
        <f>+Tabla323911[[#This Row],[BALANCE INICIAL]]*Tabla323911[[#This Row],[PRECIO]]</f>
        <v>981</v>
      </c>
      <c r="O141" s="2">
        <f>+Tabla323911[[#This Row],[ENTRADAS]]*Tabla323911[[#This Row],[PRECIO]]</f>
        <v>0</v>
      </c>
      <c r="P141" s="2">
        <f>+Tabla323911[[#This Row],[SALIDAS]]*Tabla323911[[#This Row],[PRECIO]]</f>
        <v>0</v>
      </c>
      <c r="Q141" s="2">
        <f>+Tabla323911[[#This Row],[BALANCE INICIAL2]]+Tabla323911[[#This Row],[ENTRADAS3]]-Tabla323911[[#This Row],[SALIDAS4]]</f>
        <v>981</v>
      </c>
    </row>
    <row r="142" spans="1:17">
      <c r="A142" s="9" t="s">
        <v>29</v>
      </c>
      <c r="B142" s="47" t="s">
        <v>878</v>
      </c>
      <c r="C142" s="50" t="s">
        <v>102</v>
      </c>
      <c r="D142" t="s">
        <v>546</v>
      </c>
      <c r="F142" s="55" t="s">
        <v>1345</v>
      </c>
      <c r="G142" s="55"/>
      <c r="H142" s="9" t="s">
        <v>866</v>
      </c>
      <c r="I142">
        <v>17.529999999999998</v>
      </c>
      <c r="J142">
        <v>0</v>
      </c>
      <c r="K142" s="34">
        <v>0</v>
      </c>
      <c r="L142">
        <f>+Tabla323911[[#This Row],[BALANCE INICIAL]]+Tabla323911[[#This Row],[ENTRADAS]]-Tabla323911[[#This Row],[SALIDAS]]</f>
        <v>17.529999999999998</v>
      </c>
      <c r="M142" s="2">
        <v>198</v>
      </c>
      <c r="N142" s="2">
        <f>+Tabla323911[[#This Row],[BALANCE INICIAL]]*Tabla323911[[#This Row],[PRECIO]]</f>
        <v>3470.9399999999996</v>
      </c>
      <c r="O142" s="2">
        <f>+Tabla323911[[#This Row],[ENTRADAS]]*Tabla323911[[#This Row],[PRECIO]]</f>
        <v>0</v>
      </c>
      <c r="P142" s="2">
        <f>+Tabla323911[[#This Row],[SALIDAS]]*Tabla323911[[#This Row],[PRECIO]]</f>
        <v>0</v>
      </c>
      <c r="Q142" s="2">
        <f>+Tabla323911[[#This Row],[BALANCE INICIAL2]]+Tabla323911[[#This Row],[ENTRADAS3]]-Tabla323911[[#This Row],[SALIDAS4]]</f>
        <v>3470.9399999999996</v>
      </c>
    </row>
    <row r="143" spans="1:17">
      <c r="A143" s="13" t="s">
        <v>33</v>
      </c>
      <c r="B143" s="17" t="s">
        <v>879</v>
      </c>
      <c r="C143" s="50" t="s">
        <v>106</v>
      </c>
      <c r="D143" t="s">
        <v>173</v>
      </c>
      <c r="F143" s="55" t="s">
        <v>1345</v>
      </c>
      <c r="G143" s="55"/>
      <c r="H143" s="9" t="s">
        <v>825</v>
      </c>
      <c r="I143">
        <v>2</v>
      </c>
      <c r="J143">
        <v>0</v>
      </c>
      <c r="K143" s="34">
        <v>0</v>
      </c>
      <c r="L143">
        <f>+Tabla323911[[#This Row],[BALANCE INICIAL]]+Tabla323911[[#This Row],[ENTRADAS]]-Tabla323911[[#This Row],[SALIDAS]]</f>
        <v>2</v>
      </c>
      <c r="M143" s="2">
        <v>199</v>
      </c>
      <c r="N143" s="2">
        <f>+Tabla323911[[#This Row],[BALANCE INICIAL]]*Tabla323911[[#This Row],[PRECIO]]</f>
        <v>398</v>
      </c>
      <c r="O143" s="2">
        <f>+Tabla323911[[#This Row],[ENTRADAS]]*Tabla323911[[#This Row],[PRECIO]]</f>
        <v>0</v>
      </c>
      <c r="P143" s="2">
        <f>+Tabla323911[[#This Row],[SALIDAS]]*Tabla323911[[#This Row],[PRECIO]]</f>
        <v>0</v>
      </c>
      <c r="Q143" s="2">
        <f>+Tabla323911[[#This Row],[BALANCE INICIAL2]]+Tabla323911[[#This Row],[ENTRADAS3]]-Tabla323911[[#This Row],[SALIDAS4]]</f>
        <v>398</v>
      </c>
    </row>
    <row r="144" spans="1:17">
      <c r="A144" s="9" t="s">
        <v>59</v>
      </c>
      <c r="B144" s="17" t="s">
        <v>880</v>
      </c>
      <c r="C144" s="50" t="s">
        <v>107</v>
      </c>
      <c r="D144" t="s">
        <v>660</v>
      </c>
      <c r="F144" s="55" t="s">
        <v>1345</v>
      </c>
      <c r="G144" s="55"/>
      <c r="H144" s="9" t="s">
        <v>834</v>
      </c>
      <c r="I144">
        <v>7</v>
      </c>
      <c r="J144">
        <v>0</v>
      </c>
      <c r="K144" s="34">
        <v>0</v>
      </c>
      <c r="L144">
        <f>+Tabla323911[[#This Row],[BALANCE INICIAL]]+Tabla323911[[#This Row],[ENTRADAS]]-Tabla323911[[#This Row],[SALIDAS]]</f>
        <v>7</v>
      </c>
      <c r="M144" s="2">
        <v>365</v>
      </c>
      <c r="N144" s="2">
        <f>+Tabla323911[[#This Row],[BALANCE INICIAL]]*Tabla323911[[#This Row],[PRECIO]]</f>
        <v>2555</v>
      </c>
      <c r="O144" s="2">
        <f>+Tabla323911[[#This Row],[ENTRADAS]]*Tabla323911[[#This Row],[PRECIO]]</f>
        <v>0</v>
      </c>
      <c r="P144" s="2">
        <f>+Tabla323911[[#This Row],[SALIDAS]]*Tabla323911[[#This Row],[PRECIO]]</f>
        <v>0</v>
      </c>
      <c r="Q144" s="2">
        <f>+Tabla323911[[#This Row],[BALANCE INICIAL2]]+Tabla323911[[#This Row],[ENTRADAS3]]-Tabla323911[[#This Row],[SALIDAS4]]</f>
        <v>2555</v>
      </c>
    </row>
    <row r="145" spans="1:17">
      <c r="A145" s="9" t="s">
        <v>59</v>
      </c>
      <c r="B145" s="17" t="s">
        <v>880</v>
      </c>
      <c r="C145" s="50" t="s">
        <v>107</v>
      </c>
      <c r="D145" t="s">
        <v>662</v>
      </c>
      <c r="F145" s="55" t="s">
        <v>1345</v>
      </c>
      <c r="G145" s="55"/>
      <c r="H145" s="9" t="s">
        <v>834</v>
      </c>
      <c r="I145">
        <v>1</v>
      </c>
      <c r="J145">
        <v>0</v>
      </c>
      <c r="K145" s="34">
        <v>0</v>
      </c>
      <c r="L145">
        <f>+Tabla323911[[#This Row],[BALANCE INICIAL]]+Tabla323911[[#This Row],[ENTRADAS]]-Tabla323911[[#This Row],[SALIDAS]]</f>
        <v>1</v>
      </c>
      <c r="M145" s="2">
        <v>400</v>
      </c>
      <c r="N145" s="2">
        <f>+Tabla323911[[#This Row],[BALANCE INICIAL]]*Tabla323911[[#This Row],[PRECIO]]</f>
        <v>400</v>
      </c>
      <c r="O145" s="2">
        <f>+Tabla323911[[#This Row],[ENTRADAS]]*Tabla323911[[#This Row],[PRECIO]]</f>
        <v>0</v>
      </c>
      <c r="P145" s="2">
        <f>+Tabla323911[[#This Row],[SALIDAS]]*Tabla323911[[#This Row],[PRECIO]]</f>
        <v>0</v>
      </c>
      <c r="Q145" s="2">
        <f>+Tabla323911[[#This Row],[BALANCE INICIAL2]]+Tabla323911[[#This Row],[ENTRADAS3]]-Tabla323911[[#This Row],[SALIDAS4]]</f>
        <v>400</v>
      </c>
    </row>
    <row r="146" spans="1:17">
      <c r="A146" s="9" t="s">
        <v>59</v>
      </c>
      <c r="B146" s="17" t="s">
        <v>880</v>
      </c>
      <c r="C146" s="50" t="s">
        <v>107</v>
      </c>
      <c r="D146" t="s">
        <v>663</v>
      </c>
      <c r="F146" s="55" t="s">
        <v>1345</v>
      </c>
      <c r="G146" s="55"/>
      <c r="H146" s="9" t="s">
        <v>834</v>
      </c>
      <c r="I146">
        <v>15</v>
      </c>
      <c r="J146">
        <v>0</v>
      </c>
      <c r="K146" s="34">
        <v>0</v>
      </c>
      <c r="L146">
        <f>+Tabla323911[[#This Row],[BALANCE INICIAL]]+Tabla323911[[#This Row],[ENTRADAS]]-Tabla323911[[#This Row],[SALIDAS]]</f>
        <v>15</v>
      </c>
      <c r="M146" s="2">
        <v>365</v>
      </c>
      <c r="N146" s="2">
        <f>+Tabla323911[[#This Row],[BALANCE INICIAL]]*Tabla323911[[#This Row],[PRECIO]]</f>
        <v>5475</v>
      </c>
      <c r="O146" s="2">
        <f>+Tabla323911[[#This Row],[ENTRADAS]]*Tabla323911[[#This Row],[PRECIO]]</f>
        <v>0</v>
      </c>
      <c r="P146" s="2">
        <f>+Tabla323911[[#This Row],[SALIDAS]]*Tabla323911[[#This Row],[PRECIO]]</f>
        <v>0</v>
      </c>
      <c r="Q146" s="2">
        <f>+Tabla323911[[#This Row],[BALANCE INICIAL2]]+Tabla323911[[#This Row],[ENTRADAS3]]-Tabla323911[[#This Row],[SALIDAS4]]</f>
        <v>5475</v>
      </c>
    </row>
    <row r="147" spans="1:17">
      <c r="A147" s="9" t="s">
        <v>59</v>
      </c>
      <c r="B147" s="17" t="s">
        <v>880</v>
      </c>
      <c r="C147" s="50" t="s">
        <v>107</v>
      </c>
      <c r="D147" t="s">
        <v>664</v>
      </c>
      <c r="F147" s="55" t="s">
        <v>1345</v>
      </c>
      <c r="G147" s="55"/>
      <c r="H147" s="9" t="s">
        <v>834</v>
      </c>
      <c r="I147">
        <v>13</v>
      </c>
      <c r="J147">
        <v>0</v>
      </c>
      <c r="K147" s="34">
        <v>0</v>
      </c>
      <c r="L147">
        <f>+Tabla323911[[#This Row],[BALANCE INICIAL]]+Tabla323911[[#This Row],[ENTRADAS]]-Tabla323911[[#This Row],[SALIDAS]]</f>
        <v>13</v>
      </c>
      <c r="M147" s="2">
        <v>450</v>
      </c>
      <c r="N147" s="2">
        <f>+Tabla323911[[#This Row],[BALANCE INICIAL]]*Tabla323911[[#This Row],[PRECIO]]</f>
        <v>5850</v>
      </c>
      <c r="O147" s="2">
        <f>+Tabla323911[[#This Row],[ENTRADAS]]*Tabla323911[[#This Row],[PRECIO]]</f>
        <v>0</v>
      </c>
      <c r="P147" s="2">
        <f>+Tabla323911[[#This Row],[SALIDAS]]*Tabla323911[[#This Row],[PRECIO]]</f>
        <v>0</v>
      </c>
      <c r="Q147" s="2">
        <f>+Tabla323911[[#This Row],[BALANCE INICIAL2]]+Tabla323911[[#This Row],[ENTRADAS3]]-Tabla323911[[#This Row],[SALIDAS4]]</f>
        <v>5850</v>
      </c>
    </row>
    <row r="148" spans="1:17">
      <c r="A148" s="9" t="s">
        <v>59</v>
      </c>
      <c r="B148" s="17" t="s">
        <v>880</v>
      </c>
      <c r="C148" s="50" t="s">
        <v>107</v>
      </c>
      <c r="D148" t="s">
        <v>665</v>
      </c>
      <c r="F148" s="55" t="s">
        <v>1345</v>
      </c>
      <c r="G148" s="55"/>
      <c r="H148" s="9" t="s">
        <v>834</v>
      </c>
      <c r="I148">
        <v>14</v>
      </c>
      <c r="J148">
        <v>0</v>
      </c>
      <c r="K148" s="34">
        <v>0</v>
      </c>
      <c r="L148">
        <f>+Tabla323911[[#This Row],[BALANCE INICIAL]]+Tabla323911[[#This Row],[ENTRADAS]]-Tabla323911[[#This Row],[SALIDAS]]</f>
        <v>14</v>
      </c>
      <c r="M148" s="2">
        <v>365</v>
      </c>
      <c r="N148" s="2">
        <f>+Tabla323911[[#This Row],[BALANCE INICIAL]]*Tabla323911[[#This Row],[PRECIO]]</f>
        <v>5110</v>
      </c>
      <c r="O148" s="2">
        <f>+Tabla323911[[#This Row],[ENTRADAS]]*Tabla323911[[#This Row],[PRECIO]]</f>
        <v>0</v>
      </c>
      <c r="P148" s="2">
        <f>+Tabla323911[[#This Row],[SALIDAS]]*Tabla323911[[#This Row],[PRECIO]]</f>
        <v>0</v>
      </c>
      <c r="Q148" s="2">
        <f>+Tabla323911[[#This Row],[BALANCE INICIAL2]]+Tabla323911[[#This Row],[ENTRADAS3]]-Tabla323911[[#This Row],[SALIDAS4]]</f>
        <v>5110</v>
      </c>
    </row>
    <row r="149" spans="1:17">
      <c r="A149" s="9" t="s">
        <v>59</v>
      </c>
      <c r="B149" s="17" t="s">
        <v>880</v>
      </c>
      <c r="C149" s="50" t="s">
        <v>107</v>
      </c>
      <c r="D149" t="s">
        <v>667</v>
      </c>
      <c r="F149" s="55" t="s">
        <v>1345</v>
      </c>
      <c r="G149" s="55"/>
      <c r="H149" s="9" t="s">
        <v>834</v>
      </c>
      <c r="I149">
        <v>13</v>
      </c>
      <c r="J149">
        <v>0</v>
      </c>
      <c r="K149" s="34">
        <v>0</v>
      </c>
      <c r="L149">
        <f>+Tabla323911[[#This Row],[BALANCE INICIAL]]+Tabla323911[[#This Row],[ENTRADAS]]-Tabla323911[[#This Row],[SALIDAS]]</f>
        <v>13</v>
      </c>
      <c r="M149" s="2">
        <v>365</v>
      </c>
      <c r="N149" s="2">
        <f>+Tabla323911[[#This Row],[BALANCE INICIAL]]*Tabla323911[[#This Row],[PRECIO]]</f>
        <v>4745</v>
      </c>
      <c r="O149" s="2">
        <f>+Tabla323911[[#This Row],[ENTRADAS]]*Tabla323911[[#This Row],[PRECIO]]</f>
        <v>0</v>
      </c>
      <c r="P149" s="2">
        <f>+Tabla323911[[#This Row],[SALIDAS]]*Tabla323911[[#This Row],[PRECIO]]</f>
        <v>0</v>
      </c>
      <c r="Q149" s="2">
        <f>+Tabla323911[[#This Row],[BALANCE INICIAL2]]+Tabla323911[[#This Row],[ENTRADAS3]]-Tabla323911[[#This Row],[SALIDAS4]]</f>
        <v>4745</v>
      </c>
    </row>
    <row r="150" spans="1:17">
      <c r="A150" s="9" t="s">
        <v>29</v>
      </c>
      <c r="B150" s="47" t="s">
        <v>878</v>
      </c>
      <c r="C150" s="50" t="s">
        <v>102</v>
      </c>
      <c r="D150" t="s">
        <v>548</v>
      </c>
      <c r="F150" s="55" t="s">
        <v>1345</v>
      </c>
      <c r="G150" s="55"/>
      <c r="H150" s="9" t="s">
        <v>865</v>
      </c>
      <c r="I150">
        <v>10</v>
      </c>
      <c r="J150">
        <v>0</v>
      </c>
      <c r="K150" s="34">
        <v>10</v>
      </c>
      <c r="L150">
        <f>+Tabla323911[[#This Row],[BALANCE INICIAL]]+Tabla323911[[#This Row],[ENTRADAS]]-Tabla323911[[#This Row],[SALIDAS]]</f>
        <v>0</v>
      </c>
      <c r="M150" s="2">
        <v>476</v>
      </c>
      <c r="N150" s="2">
        <f>+Tabla323911[[#This Row],[BALANCE INICIAL]]*Tabla323911[[#This Row],[PRECIO]]</f>
        <v>4760</v>
      </c>
      <c r="O150" s="2">
        <f>+Tabla323911[[#This Row],[ENTRADAS]]*Tabla323911[[#This Row],[PRECIO]]</f>
        <v>0</v>
      </c>
      <c r="P150" s="2">
        <f>+Tabla323911[[#This Row],[SALIDAS]]*Tabla323911[[#This Row],[PRECIO]]</f>
        <v>4760</v>
      </c>
      <c r="Q150" s="2">
        <f>+Tabla323911[[#This Row],[BALANCE INICIAL2]]+Tabla323911[[#This Row],[ENTRADAS3]]-Tabla323911[[#This Row],[SALIDAS4]]</f>
        <v>0</v>
      </c>
    </row>
    <row r="151" spans="1:17" ht="13.5" customHeight="1">
      <c r="A151" s="63" t="s">
        <v>1381</v>
      </c>
      <c r="B151" s="40" t="s">
        <v>1382</v>
      </c>
      <c r="C151" s="52" t="s">
        <v>1383</v>
      </c>
      <c r="D151" t="s">
        <v>1646</v>
      </c>
      <c r="E151" t="s">
        <v>1648</v>
      </c>
      <c r="F151" s="55">
        <v>45551</v>
      </c>
      <c r="G151" s="62" t="s">
        <v>1649</v>
      </c>
      <c r="H151" s="9" t="s">
        <v>820</v>
      </c>
      <c r="I151">
        <v>0</v>
      </c>
      <c r="J151">
        <v>6</v>
      </c>
      <c r="K151" s="34">
        <v>0</v>
      </c>
      <c r="L151">
        <f>+Tabla323911[[#This Row],[BALANCE INICIAL]]+Tabla323911[[#This Row],[ENTRADAS]]-Tabla323911[[#This Row],[SALIDAS]]</f>
        <v>6</v>
      </c>
      <c r="M151" s="2">
        <v>1116.06</v>
      </c>
      <c r="N151" s="2">
        <f>+Tabla323911[[#This Row],[BALANCE INICIAL]]*Tabla323911[[#This Row],[PRECIO]]</f>
        <v>0</v>
      </c>
      <c r="O151" s="2">
        <f>+Tabla323911[[#This Row],[ENTRADAS]]*Tabla323911[[#This Row],[PRECIO]]</f>
        <v>6696.36</v>
      </c>
      <c r="P151" s="2">
        <f>+Tabla323911[[#This Row],[SALIDAS]]*Tabla323911[[#This Row],[PRECIO]]</f>
        <v>0</v>
      </c>
      <c r="Q151" s="2">
        <f>+Tabla323911[[#This Row],[BALANCE INICIAL2]]+Tabla323911[[#This Row],[ENTRADAS3]]-Tabla323911[[#This Row],[SALIDAS4]]</f>
        <v>6696.36</v>
      </c>
    </row>
    <row r="152" spans="1:17">
      <c r="A152" s="39" t="s">
        <v>28</v>
      </c>
      <c r="B152" s="40" t="s">
        <v>884</v>
      </c>
      <c r="C152" s="52" t="s">
        <v>74</v>
      </c>
      <c r="D152" t="s">
        <v>1398</v>
      </c>
      <c r="F152" s="55" t="s">
        <v>1345</v>
      </c>
      <c r="G152" s="55"/>
      <c r="H152" s="9" t="s">
        <v>820</v>
      </c>
      <c r="I152">
        <v>1</v>
      </c>
      <c r="J152">
        <v>0</v>
      </c>
      <c r="K152" s="34">
        <v>0</v>
      </c>
      <c r="L152">
        <f>+Tabla323911[[#This Row],[BALANCE INICIAL]]+Tabla323911[[#This Row],[ENTRADAS]]-Tabla323911[[#This Row],[SALIDAS]]</f>
        <v>1</v>
      </c>
      <c r="M152" s="2">
        <v>97.46</v>
      </c>
      <c r="N152" s="2">
        <f>+Tabla323911[[#This Row],[BALANCE INICIAL]]*Tabla323911[[#This Row],[PRECIO]]</f>
        <v>97.46</v>
      </c>
      <c r="O152" s="2">
        <f>+Tabla323911[[#This Row],[ENTRADAS]]*Tabla323911[[#This Row],[PRECIO]]</f>
        <v>0</v>
      </c>
      <c r="P152" s="2">
        <f>+Tabla323911[[#This Row],[SALIDAS]]*Tabla323911[[#This Row],[PRECIO]]</f>
        <v>0</v>
      </c>
      <c r="Q152" s="2">
        <f>+Tabla323911[[#This Row],[BALANCE INICIAL2]]+Tabla323911[[#This Row],[ENTRADAS3]]-Tabla323911[[#This Row],[SALIDAS4]]</f>
        <v>97.46</v>
      </c>
    </row>
    <row r="153" spans="1:17">
      <c r="A153" s="39" t="s">
        <v>28</v>
      </c>
      <c r="B153" s="40" t="s">
        <v>884</v>
      </c>
      <c r="C153" s="52" t="s">
        <v>74</v>
      </c>
      <c r="D153" t="s">
        <v>1296</v>
      </c>
      <c r="F153" s="55" t="s">
        <v>1345</v>
      </c>
      <c r="G153" s="55"/>
      <c r="H153" s="9" t="s">
        <v>820</v>
      </c>
      <c r="I153">
        <v>4</v>
      </c>
      <c r="J153">
        <v>0</v>
      </c>
      <c r="K153" s="34">
        <v>0</v>
      </c>
      <c r="L153">
        <f>+Tabla323911[[#This Row],[BALANCE INICIAL]]+Tabla323911[[#This Row],[ENTRADAS]]-Tabla323911[[#This Row],[SALIDAS]]</f>
        <v>4</v>
      </c>
      <c r="M153" s="2">
        <v>130</v>
      </c>
      <c r="N153" s="2">
        <f>+Tabla323911[[#This Row],[BALANCE INICIAL]]*Tabla323911[[#This Row],[PRECIO]]</f>
        <v>520</v>
      </c>
      <c r="O153" s="2">
        <f>+Tabla323911[[#This Row],[ENTRADAS]]*Tabla323911[[#This Row],[PRECIO]]</f>
        <v>0</v>
      </c>
      <c r="P153" s="2">
        <f>+Tabla323911[[#This Row],[SALIDAS]]*Tabla323911[[#This Row],[PRECIO]]</f>
        <v>0</v>
      </c>
      <c r="Q153" s="2">
        <f>+Tabla323911[[#This Row],[BALANCE INICIAL2]]+Tabla323911[[#This Row],[ENTRADAS3]]-Tabla323911[[#This Row],[SALIDAS4]]</f>
        <v>520</v>
      </c>
    </row>
    <row r="154" spans="1:17">
      <c r="A154" s="39" t="s">
        <v>28</v>
      </c>
      <c r="B154" s="40" t="s">
        <v>884</v>
      </c>
      <c r="C154" s="52" t="s">
        <v>74</v>
      </c>
      <c r="D154" t="s">
        <v>1297</v>
      </c>
      <c r="F154" s="55" t="s">
        <v>1345</v>
      </c>
      <c r="G154" s="55"/>
      <c r="H154" s="9" t="s">
        <v>820</v>
      </c>
      <c r="I154">
        <v>11</v>
      </c>
      <c r="J154">
        <v>0</v>
      </c>
      <c r="K154" s="34">
        <v>0</v>
      </c>
      <c r="L154">
        <f>+Tabla323911[[#This Row],[BALANCE INICIAL]]+Tabla323911[[#This Row],[ENTRADAS]]-Tabla323911[[#This Row],[SALIDAS]]</f>
        <v>11</v>
      </c>
      <c r="M154" s="2">
        <v>184</v>
      </c>
      <c r="N154" s="2">
        <f>+Tabla323911[[#This Row],[BALANCE INICIAL]]*Tabla323911[[#This Row],[PRECIO]]</f>
        <v>2024</v>
      </c>
      <c r="O154" s="2">
        <f>+Tabla323911[[#This Row],[ENTRADAS]]*Tabla323911[[#This Row],[PRECIO]]</f>
        <v>0</v>
      </c>
      <c r="P154" s="2">
        <f>+Tabla323911[[#This Row],[SALIDAS]]*Tabla323911[[#This Row],[PRECIO]]</f>
        <v>0</v>
      </c>
      <c r="Q154" s="2">
        <f>+Tabla323911[[#This Row],[BALANCE INICIAL2]]+Tabla323911[[#This Row],[ENTRADAS3]]-Tabla323911[[#This Row],[SALIDAS4]]</f>
        <v>2024</v>
      </c>
    </row>
    <row r="155" spans="1:17">
      <c r="A155" s="39" t="s">
        <v>28</v>
      </c>
      <c r="B155" s="40" t="s">
        <v>884</v>
      </c>
      <c r="C155" s="52" t="s">
        <v>74</v>
      </c>
      <c r="D155" t="s">
        <v>1298</v>
      </c>
      <c r="F155" s="55" t="s">
        <v>1345</v>
      </c>
      <c r="G155" s="55"/>
      <c r="H155" s="9" t="s">
        <v>820</v>
      </c>
      <c r="I155">
        <v>12</v>
      </c>
      <c r="J155">
        <v>0</v>
      </c>
      <c r="K155" s="34">
        <v>0</v>
      </c>
      <c r="L155">
        <f>+Tabla323911[[#This Row],[BALANCE INICIAL]]+Tabla323911[[#This Row],[ENTRADAS]]-Tabla323911[[#This Row],[SALIDAS]]</f>
        <v>12</v>
      </c>
      <c r="M155" s="2">
        <v>199.16</v>
      </c>
      <c r="N155" s="2">
        <f>+Tabla323911[[#This Row],[BALANCE INICIAL]]*Tabla323911[[#This Row],[PRECIO]]</f>
        <v>2389.92</v>
      </c>
      <c r="O155" s="2">
        <f>+Tabla323911[[#This Row],[ENTRADAS]]*Tabla323911[[#This Row],[PRECIO]]</f>
        <v>0</v>
      </c>
      <c r="P155" s="2">
        <f>+Tabla323911[[#This Row],[SALIDAS]]*Tabla323911[[#This Row],[PRECIO]]</f>
        <v>0</v>
      </c>
      <c r="Q155" s="2">
        <f>+Tabla323911[[#This Row],[BALANCE INICIAL2]]+Tabla323911[[#This Row],[ENTRADAS3]]-Tabla323911[[#This Row],[SALIDAS4]]</f>
        <v>2389.92</v>
      </c>
    </row>
    <row r="156" spans="1:17">
      <c r="A156" s="39" t="s">
        <v>28</v>
      </c>
      <c r="B156" s="40" t="s">
        <v>884</v>
      </c>
      <c r="C156" s="52" t="s">
        <v>74</v>
      </c>
      <c r="D156" t="s">
        <v>1397</v>
      </c>
      <c r="F156" s="55" t="s">
        <v>1345</v>
      </c>
      <c r="G156" s="55"/>
      <c r="H156" s="9" t="s">
        <v>820</v>
      </c>
      <c r="I156">
        <v>0</v>
      </c>
      <c r="J156">
        <v>0</v>
      </c>
      <c r="K156" s="34">
        <v>0</v>
      </c>
      <c r="L156">
        <f>+Tabla323911[[#This Row],[BALANCE INICIAL]]+Tabla323911[[#This Row],[ENTRADAS]]-Tabla323911[[#This Row],[SALIDAS]]</f>
        <v>0</v>
      </c>
      <c r="M156" s="2">
        <v>391.36</v>
      </c>
      <c r="N156" s="2">
        <f>+Tabla323911[[#This Row],[BALANCE INICIAL]]*Tabla323911[[#This Row],[PRECIO]]</f>
        <v>0</v>
      </c>
      <c r="O156" s="2">
        <f>+Tabla323911[[#This Row],[ENTRADAS]]*Tabla323911[[#This Row],[PRECIO]]</f>
        <v>0</v>
      </c>
      <c r="P156" s="2">
        <f>+Tabla323911[[#This Row],[SALIDAS]]*Tabla323911[[#This Row],[PRECIO]]</f>
        <v>0</v>
      </c>
      <c r="Q156" s="2">
        <f>+Tabla323911[[#This Row],[BALANCE INICIAL2]]+Tabla323911[[#This Row],[ENTRADAS3]]-Tabla323911[[#This Row],[SALIDAS4]]</f>
        <v>0</v>
      </c>
    </row>
    <row r="157" spans="1:17">
      <c r="A157" s="39" t="s">
        <v>41</v>
      </c>
      <c r="B157" s="40" t="s">
        <v>890</v>
      </c>
      <c r="C157" s="52" t="s">
        <v>87</v>
      </c>
      <c r="D157" t="s">
        <v>1625</v>
      </c>
      <c r="E157" t="s">
        <v>1630</v>
      </c>
      <c r="F157" s="55">
        <v>45540</v>
      </c>
      <c r="G157" s="62" t="s">
        <v>1616</v>
      </c>
      <c r="H157" s="9" t="s">
        <v>820</v>
      </c>
      <c r="I157">
        <v>0</v>
      </c>
      <c r="J157">
        <v>700</v>
      </c>
      <c r="K157" s="34">
        <v>0</v>
      </c>
      <c r="L157">
        <f>+Tabla323911[[#This Row],[BALANCE INICIAL]]+Tabla323911[[#This Row],[ENTRADAS]]-Tabla323911[[#This Row],[SALIDAS]]</f>
        <v>700</v>
      </c>
      <c r="M157" s="2">
        <v>365</v>
      </c>
      <c r="N157" s="2">
        <f>+Tabla323911[[#This Row],[BALANCE INICIAL]]*Tabla323911[[#This Row],[PRECIO]]</f>
        <v>0</v>
      </c>
      <c r="O157" s="2">
        <f>+Tabla323911[[#This Row],[ENTRADAS]]*Tabla323911[[#This Row],[PRECIO]]</f>
        <v>255500</v>
      </c>
      <c r="P157" s="2">
        <f>+Tabla323911[[#This Row],[SALIDAS]]*Tabla323911[[#This Row],[PRECIO]]</f>
        <v>0</v>
      </c>
      <c r="Q157" s="2">
        <f>+Tabla323911[[#This Row],[BALANCE INICIAL2]]+Tabla323911[[#This Row],[ENTRADAS3]]-Tabla323911[[#This Row],[SALIDAS4]]</f>
        <v>255500</v>
      </c>
    </row>
    <row r="158" spans="1:17">
      <c r="A158" s="39" t="s">
        <v>28</v>
      </c>
      <c r="B158" s="40" t="s">
        <v>884</v>
      </c>
      <c r="C158" s="52" t="s">
        <v>74</v>
      </c>
      <c r="D158" t="s">
        <v>1294</v>
      </c>
      <c r="F158" s="55" t="s">
        <v>1345</v>
      </c>
      <c r="G158" s="55"/>
      <c r="H158" s="9" t="s">
        <v>820</v>
      </c>
      <c r="I158">
        <v>70</v>
      </c>
      <c r="J158">
        <v>0</v>
      </c>
      <c r="K158" s="34">
        <v>0</v>
      </c>
      <c r="L158">
        <f>+Tabla323911[[#This Row],[BALANCE INICIAL]]+Tabla323911[[#This Row],[ENTRADAS]]-Tabla323911[[#This Row],[SALIDAS]]</f>
        <v>70</v>
      </c>
      <c r="M158" s="2">
        <v>4.5</v>
      </c>
      <c r="N158" s="2">
        <f>+Tabla323911[[#This Row],[BALANCE INICIAL]]*Tabla323911[[#This Row],[PRECIO]]</f>
        <v>315</v>
      </c>
      <c r="O158" s="2">
        <f>+Tabla323911[[#This Row],[ENTRADAS]]*Tabla323911[[#This Row],[PRECIO]]</f>
        <v>0</v>
      </c>
      <c r="P158" s="2">
        <f>+Tabla323911[[#This Row],[SALIDAS]]*Tabla323911[[#This Row],[PRECIO]]</f>
        <v>0</v>
      </c>
      <c r="Q158" s="2">
        <f>+Tabla323911[[#This Row],[BALANCE INICIAL2]]+Tabla323911[[#This Row],[ENTRADAS3]]-Tabla323911[[#This Row],[SALIDAS4]]</f>
        <v>315</v>
      </c>
    </row>
    <row r="159" spans="1:17">
      <c r="A159" s="9" t="s">
        <v>33</v>
      </c>
      <c r="B159" s="47" t="s">
        <v>879</v>
      </c>
      <c r="C159" s="50" t="s">
        <v>78</v>
      </c>
      <c r="D159" t="s">
        <v>1295</v>
      </c>
      <c r="F159" s="55" t="s">
        <v>1345</v>
      </c>
      <c r="G159" s="55"/>
      <c r="H159" s="9" t="s">
        <v>820</v>
      </c>
      <c r="I159">
        <v>1</v>
      </c>
      <c r="J159">
        <v>0</v>
      </c>
      <c r="K159" s="34">
        <v>0</v>
      </c>
      <c r="L159">
        <f>+Tabla323911[[#This Row],[BALANCE INICIAL]]+Tabla323911[[#This Row],[ENTRADAS]]-Tabla323911[[#This Row],[SALIDAS]]</f>
        <v>1</v>
      </c>
      <c r="M159" s="2">
        <v>1900</v>
      </c>
      <c r="N159" s="2">
        <f>+Tabla323911[[#This Row],[BALANCE INICIAL]]*Tabla323911[[#This Row],[PRECIO]]</f>
        <v>1900</v>
      </c>
      <c r="O159" s="2">
        <f>+Tabla323911[[#This Row],[ENTRADAS]]*Tabla323911[[#This Row],[PRECIO]]</f>
        <v>0</v>
      </c>
      <c r="P159" s="2">
        <f>+Tabla323911[[#This Row],[SALIDAS]]*Tabla323911[[#This Row],[PRECIO]]</f>
        <v>0</v>
      </c>
      <c r="Q159" s="2">
        <f>+Tabla323911[[#This Row],[BALANCE INICIAL2]]+Tabla323911[[#This Row],[ENTRADAS3]]-Tabla323911[[#This Row],[SALIDAS4]]</f>
        <v>1900</v>
      </c>
    </row>
    <row r="160" spans="1:17">
      <c r="A160" s="9" t="s">
        <v>1141</v>
      </c>
      <c r="B160" s="17" t="s">
        <v>1142</v>
      </c>
      <c r="C160" s="50" t="s">
        <v>1143</v>
      </c>
      <c r="D160" t="s">
        <v>1368</v>
      </c>
      <c r="F160" s="55" t="s">
        <v>1345</v>
      </c>
      <c r="G160" s="55"/>
      <c r="H160" s="9" t="s">
        <v>820</v>
      </c>
      <c r="I160">
        <v>18</v>
      </c>
      <c r="J160">
        <v>0</v>
      </c>
      <c r="K160" s="34">
        <v>0</v>
      </c>
      <c r="L160">
        <f>+Tabla323911[[#This Row],[BALANCE INICIAL]]+Tabla323911[[#This Row],[ENTRADAS]]-Tabla323911[[#This Row],[SALIDAS]]</f>
        <v>18</v>
      </c>
      <c r="M160" s="2">
        <v>50</v>
      </c>
      <c r="N160" s="2">
        <f>+Tabla323911[[#This Row],[BALANCE INICIAL]]*Tabla323911[[#This Row],[PRECIO]]</f>
        <v>900</v>
      </c>
      <c r="O160" s="2">
        <f>+Tabla323911[[#This Row],[ENTRADAS]]*Tabla323911[[#This Row],[PRECIO]]</f>
        <v>0</v>
      </c>
      <c r="P160" s="2">
        <f>+Tabla323911[[#This Row],[SALIDAS]]*Tabla323911[[#This Row],[PRECIO]]</f>
        <v>0</v>
      </c>
      <c r="Q160" s="2">
        <f>+Tabla323911[[#This Row],[BALANCE INICIAL2]]+Tabla323911[[#This Row],[ENTRADAS3]]-Tabla323911[[#This Row],[SALIDAS4]]</f>
        <v>900</v>
      </c>
    </row>
    <row r="161" spans="1:17">
      <c r="A161" s="9" t="s">
        <v>59</v>
      </c>
      <c r="B161" s="17" t="s">
        <v>880</v>
      </c>
      <c r="C161" s="50" t="s">
        <v>107</v>
      </c>
      <c r="D161" t="s">
        <v>668</v>
      </c>
      <c r="F161" s="55" t="s">
        <v>1345</v>
      </c>
      <c r="G161" s="55"/>
      <c r="H161" s="9" t="s">
        <v>820</v>
      </c>
      <c r="I161">
        <v>1</v>
      </c>
      <c r="J161">
        <v>0</v>
      </c>
      <c r="K161" s="34">
        <v>0</v>
      </c>
      <c r="L161">
        <f>+Tabla323911[[#This Row],[BALANCE INICIAL]]+Tabla323911[[#This Row],[ENTRADAS]]-Tabla323911[[#This Row],[SALIDAS]]</f>
        <v>1</v>
      </c>
      <c r="M161" s="2">
        <v>545</v>
      </c>
      <c r="N161" s="2">
        <f>+Tabla323911[[#This Row],[BALANCE INICIAL]]*Tabla323911[[#This Row],[PRECIO]]</f>
        <v>545</v>
      </c>
      <c r="O161" s="2">
        <f>+Tabla323911[[#This Row],[ENTRADAS]]*Tabla323911[[#This Row],[PRECIO]]</f>
        <v>0</v>
      </c>
      <c r="P161" s="2">
        <f>+Tabla323911[[#This Row],[SALIDAS]]*Tabla323911[[#This Row],[PRECIO]]</f>
        <v>0</v>
      </c>
      <c r="Q161" s="2">
        <f>+Tabla323911[[#This Row],[BALANCE INICIAL2]]+Tabla323911[[#This Row],[ENTRADAS3]]-Tabla323911[[#This Row],[SALIDAS4]]</f>
        <v>545</v>
      </c>
    </row>
    <row r="162" spans="1:17">
      <c r="A162" s="35" t="s">
        <v>27</v>
      </c>
      <c r="B162" s="17" t="s">
        <v>889</v>
      </c>
      <c r="C162" s="51" t="s">
        <v>1139</v>
      </c>
      <c r="D162" t="s">
        <v>1293</v>
      </c>
      <c r="F162" s="55" t="s">
        <v>1345</v>
      </c>
      <c r="G162" s="55"/>
      <c r="H162" s="9" t="s">
        <v>820</v>
      </c>
      <c r="I162">
        <v>150</v>
      </c>
      <c r="J162">
        <v>0</v>
      </c>
      <c r="K162" s="34">
        <v>0</v>
      </c>
      <c r="L162">
        <f>+Tabla323911[[#This Row],[BALANCE INICIAL]]+Tabla323911[[#This Row],[ENTRADAS]]-Tabla323911[[#This Row],[SALIDAS]]</f>
        <v>150</v>
      </c>
      <c r="M162" s="2">
        <v>65.8</v>
      </c>
      <c r="N162" s="2">
        <f>+Tabla323911[[#This Row],[BALANCE INICIAL]]*Tabla323911[[#This Row],[PRECIO]]</f>
        <v>9870</v>
      </c>
      <c r="O162" s="2">
        <f>+Tabla323911[[#This Row],[ENTRADAS]]*Tabla323911[[#This Row],[PRECIO]]</f>
        <v>0</v>
      </c>
      <c r="P162" s="2">
        <f>+Tabla323911[[#This Row],[SALIDAS]]*Tabla323911[[#This Row],[PRECIO]]</f>
        <v>0</v>
      </c>
      <c r="Q162" s="2">
        <f>+Tabla323911[[#This Row],[BALANCE INICIAL2]]+Tabla323911[[#This Row],[ENTRADAS3]]-Tabla323911[[#This Row],[SALIDAS4]]</f>
        <v>9870</v>
      </c>
    </row>
    <row r="163" spans="1:17">
      <c r="A163" s="9" t="s">
        <v>1130</v>
      </c>
      <c r="B163" s="17" t="s">
        <v>894</v>
      </c>
      <c r="C163" s="50" t="s">
        <v>1131</v>
      </c>
      <c r="D163" t="s">
        <v>1144</v>
      </c>
      <c r="F163" s="55" t="s">
        <v>1345</v>
      </c>
      <c r="G163" s="55"/>
      <c r="H163" s="9" t="s">
        <v>820</v>
      </c>
      <c r="I163">
        <v>0</v>
      </c>
      <c r="J163">
        <v>0</v>
      </c>
      <c r="K163" s="34">
        <v>0</v>
      </c>
      <c r="L163">
        <f>+Tabla323911[[#This Row],[BALANCE INICIAL]]+Tabla323911[[#This Row],[ENTRADAS]]-Tabla323911[[#This Row],[SALIDAS]]</f>
        <v>0</v>
      </c>
      <c r="M163" s="2">
        <v>1300</v>
      </c>
      <c r="N163" s="2">
        <f>+Tabla323911[[#This Row],[BALANCE INICIAL]]*Tabla323911[[#This Row],[PRECIO]]</f>
        <v>0</v>
      </c>
      <c r="O163" s="2">
        <f>+Tabla323911[[#This Row],[ENTRADAS]]*Tabla323911[[#This Row],[PRECIO]]</f>
        <v>0</v>
      </c>
      <c r="P163" s="2">
        <f>+Tabla323911[[#This Row],[SALIDAS]]*Tabla323911[[#This Row],[PRECIO]]</f>
        <v>0</v>
      </c>
      <c r="Q163" s="2">
        <f>+Tabla323911[[#This Row],[BALANCE INICIAL2]]+Tabla323911[[#This Row],[ENTRADAS3]]-Tabla323911[[#This Row],[SALIDAS4]]</f>
        <v>0</v>
      </c>
    </row>
    <row r="164" spans="1:17">
      <c r="A164" s="9" t="s">
        <v>32</v>
      </c>
      <c r="B164" s="47" t="s">
        <v>888</v>
      </c>
      <c r="C164" s="50" t="s">
        <v>76</v>
      </c>
      <c r="D164" t="s">
        <v>1414</v>
      </c>
      <c r="F164" s="55" t="s">
        <v>1345</v>
      </c>
      <c r="G164" s="55"/>
      <c r="H164" s="9" t="s">
        <v>820</v>
      </c>
      <c r="I164">
        <v>2</v>
      </c>
      <c r="J164">
        <v>0</v>
      </c>
      <c r="K164" s="34">
        <v>0</v>
      </c>
      <c r="L164">
        <f>+Tabla323911[[#This Row],[BALANCE INICIAL]]+Tabla323911[[#This Row],[ENTRADAS]]-Tabla323911[[#This Row],[SALIDAS]]</f>
        <v>2</v>
      </c>
      <c r="M164" s="2">
        <v>185</v>
      </c>
      <c r="N164" s="2">
        <f>+Tabla323911[[#This Row],[BALANCE INICIAL]]*Tabla323911[[#This Row],[PRECIO]]</f>
        <v>370</v>
      </c>
      <c r="O164" s="2">
        <f>+Tabla323911[[#This Row],[ENTRADAS]]*Tabla323911[[#This Row],[PRECIO]]</f>
        <v>0</v>
      </c>
      <c r="P164" s="2">
        <f>+Tabla323911[[#This Row],[SALIDAS]]*Tabla323911[[#This Row],[PRECIO]]</f>
        <v>0</v>
      </c>
      <c r="Q164" s="2">
        <f>+Tabla323911[[#This Row],[BALANCE INICIAL2]]+Tabla323911[[#This Row],[ENTRADAS3]]-Tabla323911[[#This Row],[SALIDAS4]]</f>
        <v>370</v>
      </c>
    </row>
    <row r="165" spans="1:17">
      <c r="A165" s="63" t="s">
        <v>29</v>
      </c>
      <c r="B165" s="40" t="s">
        <v>878</v>
      </c>
      <c r="C165" s="52" t="s">
        <v>102</v>
      </c>
      <c r="D165" t="s">
        <v>1716</v>
      </c>
      <c r="E165" t="s">
        <v>1659</v>
      </c>
      <c r="F165" s="55">
        <v>45551</v>
      </c>
      <c r="G165" s="62" t="s">
        <v>1719</v>
      </c>
      <c r="H165" s="9"/>
      <c r="I165">
        <v>0</v>
      </c>
      <c r="J165">
        <v>3</v>
      </c>
      <c r="K165" s="34">
        <v>0</v>
      </c>
      <c r="L165">
        <f>+Tabla323911[[#This Row],[BALANCE INICIAL]]+Tabla323911[[#This Row],[ENTRADAS]]-Tabla323911[[#This Row],[SALIDAS]]</f>
        <v>3</v>
      </c>
      <c r="M165" s="2">
        <v>741</v>
      </c>
      <c r="N165" s="2">
        <f>+Tabla323911[[#This Row],[BALANCE INICIAL]]*Tabla323911[[#This Row],[PRECIO]]</f>
        <v>0</v>
      </c>
      <c r="O165" s="2">
        <f>+Tabla323911[[#This Row],[ENTRADAS]]*Tabla323911[[#This Row],[PRECIO]]</f>
        <v>2223</v>
      </c>
      <c r="P165" s="2">
        <f>+Tabla323911[[#This Row],[SALIDAS]]*Tabla323911[[#This Row],[PRECIO]]</f>
        <v>0</v>
      </c>
      <c r="Q165" s="2">
        <f>+Tabla323911[[#This Row],[BALANCE INICIAL2]]+Tabla323911[[#This Row],[ENTRADAS3]]-Tabla323911[[#This Row],[SALIDAS4]]</f>
        <v>2223</v>
      </c>
    </row>
    <row r="166" spans="1:17">
      <c r="A166" s="39" t="s">
        <v>28</v>
      </c>
      <c r="B166" s="40" t="s">
        <v>884</v>
      </c>
      <c r="C166" s="52" t="s">
        <v>74</v>
      </c>
      <c r="D166" t="s">
        <v>184</v>
      </c>
      <c r="F166" s="55" t="s">
        <v>1345</v>
      </c>
      <c r="G166" s="55"/>
      <c r="H166" s="9" t="s">
        <v>839</v>
      </c>
      <c r="I166">
        <v>1</v>
      </c>
      <c r="J166">
        <v>0</v>
      </c>
      <c r="K166" s="34">
        <v>0</v>
      </c>
      <c r="L166">
        <f>+Tabla323911[[#This Row],[BALANCE INICIAL]]+Tabla323911[[#This Row],[ENTRADAS]]-Tabla323911[[#This Row],[SALIDAS]]</f>
        <v>1</v>
      </c>
      <c r="M166" s="2">
        <v>21</v>
      </c>
      <c r="N166" s="2">
        <f>+Tabla323911[[#This Row],[BALANCE INICIAL]]*Tabla323911[[#This Row],[PRECIO]]</f>
        <v>21</v>
      </c>
      <c r="O166" s="2">
        <f>+Tabla323911[[#This Row],[ENTRADAS]]*Tabla323911[[#This Row],[PRECIO]]</f>
        <v>0</v>
      </c>
      <c r="P166" s="2">
        <f>+Tabla323911[[#This Row],[SALIDAS]]*Tabla323911[[#This Row],[PRECIO]]</f>
        <v>0</v>
      </c>
      <c r="Q166" s="2">
        <f>+Tabla323911[[#This Row],[BALANCE INICIAL2]]+Tabla323911[[#This Row],[ENTRADAS3]]-Tabla323911[[#This Row],[SALIDAS4]]</f>
        <v>21</v>
      </c>
    </row>
    <row r="167" spans="1:17">
      <c r="A167" s="63" t="s">
        <v>29</v>
      </c>
      <c r="B167" s="40" t="s">
        <v>878</v>
      </c>
      <c r="C167" s="52" t="s">
        <v>102</v>
      </c>
      <c r="D167" t="s">
        <v>1671</v>
      </c>
      <c r="E167" t="s">
        <v>1659</v>
      </c>
      <c r="F167" s="55">
        <v>45551</v>
      </c>
      <c r="G167" s="62" t="s">
        <v>1719</v>
      </c>
      <c r="H167" s="9"/>
      <c r="I167">
        <v>0</v>
      </c>
      <c r="J167">
        <v>1</v>
      </c>
      <c r="K167" s="34">
        <v>0</v>
      </c>
      <c r="L167">
        <f>+Tabla323911[[#This Row],[BALANCE INICIAL]]+Tabla323911[[#This Row],[ENTRADAS]]-Tabla323911[[#This Row],[SALIDAS]]</f>
        <v>1</v>
      </c>
      <c r="M167" s="2">
        <v>189</v>
      </c>
      <c r="N167" s="2">
        <f>+Tabla323911[[#This Row],[BALANCE INICIAL]]*Tabla323911[[#This Row],[PRECIO]]</f>
        <v>0</v>
      </c>
      <c r="O167" s="2">
        <f>+Tabla323911[[#This Row],[ENTRADAS]]*Tabla323911[[#This Row],[PRECIO]]</f>
        <v>189</v>
      </c>
      <c r="P167" s="2">
        <f>+Tabla323911[[#This Row],[SALIDAS]]*Tabla323911[[#This Row],[PRECIO]]</f>
        <v>0</v>
      </c>
      <c r="Q167" s="2">
        <f>+Tabla323911[[#This Row],[BALANCE INICIAL2]]+Tabla323911[[#This Row],[ENTRADAS3]]-Tabla323911[[#This Row],[SALIDAS4]]</f>
        <v>189</v>
      </c>
    </row>
    <row r="168" spans="1:17">
      <c r="A168" s="9" t="s">
        <v>29</v>
      </c>
      <c r="B168" s="47" t="s">
        <v>878</v>
      </c>
      <c r="C168" s="50" t="s">
        <v>102</v>
      </c>
      <c r="D168" t="s">
        <v>550</v>
      </c>
      <c r="F168" s="55" t="s">
        <v>1345</v>
      </c>
      <c r="G168" s="55"/>
      <c r="H168" s="9" t="s">
        <v>865</v>
      </c>
      <c r="I168">
        <v>1</v>
      </c>
      <c r="J168">
        <v>0</v>
      </c>
      <c r="K168" s="34">
        <v>0</v>
      </c>
      <c r="L168">
        <f>+Tabla323911[[#This Row],[BALANCE INICIAL]]+Tabla323911[[#This Row],[ENTRADAS]]-Tabla323911[[#This Row],[SALIDAS]]</f>
        <v>1</v>
      </c>
      <c r="M168" s="2">
        <v>1487</v>
      </c>
      <c r="N168" s="2">
        <f>+Tabla323911[[#This Row],[BALANCE INICIAL]]*Tabla323911[[#This Row],[PRECIO]]</f>
        <v>1487</v>
      </c>
      <c r="O168" s="2">
        <f>+Tabla323911[[#This Row],[ENTRADAS]]*Tabla323911[[#This Row],[PRECIO]]</f>
        <v>0</v>
      </c>
      <c r="P168" s="2">
        <f>+Tabla323911[[#This Row],[SALIDAS]]*Tabla323911[[#This Row],[PRECIO]]</f>
        <v>0</v>
      </c>
      <c r="Q168" s="2">
        <f>+Tabla323911[[#This Row],[BALANCE INICIAL2]]+Tabla323911[[#This Row],[ENTRADAS3]]-Tabla323911[[#This Row],[SALIDAS4]]</f>
        <v>1487</v>
      </c>
    </row>
    <row r="169" spans="1:17">
      <c r="A169" s="39" t="s">
        <v>28</v>
      </c>
      <c r="B169" s="40" t="s">
        <v>884</v>
      </c>
      <c r="C169" s="52" t="s">
        <v>74</v>
      </c>
      <c r="D169" t="s">
        <v>1288</v>
      </c>
      <c r="F169" s="55" t="s">
        <v>1345</v>
      </c>
      <c r="G169" s="55"/>
      <c r="H169" s="9" t="s">
        <v>820</v>
      </c>
      <c r="I169">
        <v>3</v>
      </c>
      <c r="J169">
        <v>0</v>
      </c>
      <c r="K169" s="34">
        <v>0</v>
      </c>
      <c r="L169">
        <f>+Tabla323911[[#This Row],[BALANCE INICIAL]]+Tabla323911[[#This Row],[ENTRADAS]]-Tabla323911[[#This Row],[SALIDAS]]</f>
        <v>3</v>
      </c>
      <c r="M169" s="2">
        <v>86.78</v>
      </c>
      <c r="N169" s="2">
        <f>+Tabla323911[[#This Row],[BALANCE INICIAL]]*Tabla323911[[#This Row],[PRECIO]]</f>
        <v>260.34000000000003</v>
      </c>
      <c r="O169" s="2">
        <f>+Tabla323911[[#This Row],[ENTRADAS]]*Tabla323911[[#This Row],[PRECIO]]</f>
        <v>0</v>
      </c>
      <c r="P169" s="2">
        <f>+Tabla323911[[#This Row],[SALIDAS]]*Tabla323911[[#This Row],[PRECIO]]</f>
        <v>0</v>
      </c>
      <c r="Q169" s="2">
        <f>+Tabla323911[[#This Row],[BALANCE INICIAL2]]+Tabla323911[[#This Row],[ENTRADAS3]]-Tabla323911[[#This Row],[SALIDAS4]]</f>
        <v>260.34000000000003</v>
      </c>
    </row>
    <row r="170" spans="1:17">
      <c r="A170" s="39" t="s">
        <v>28</v>
      </c>
      <c r="B170" s="40" t="s">
        <v>884</v>
      </c>
      <c r="C170" s="52" t="s">
        <v>74</v>
      </c>
      <c r="D170" t="s">
        <v>1446</v>
      </c>
      <c r="F170" s="55" t="s">
        <v>1345</v>
      </c>
      <c r="G170" s="55"/>
      <c r="H170" s="9" t="s">
        <v>820</v>
      </c>
      <c r="I170">
        <v>0</v>
      </c>
      <c r="J170">
        <v>0</v>
      </c>
      <c r="K170" s="34">
        <v>0</v>
      </c>
      <c r="L170">
        <f>+Tabla323911[[#This Row],[BALANCE INICIAL]]+Tabla323911[[#This Row],[ENTRADAS]]-Tabla323911[[#This Row],[SALIDAS]]</f>
        <v>0</v>
      </c>
      <c r="M170" s="2">
        <v>38.35</v>
      </c>
      <c r="N170" s="2">
        <f>+Tabla323911[[#This Row],[BALANCE INICIAL]]*Tabla323911[[#This Row],[PRECIO]]</f>
        <v>0</v>
      </c>
      <c r="O170" s="2">
        <f>+Tabla323911[[#This Row],[ENTRADAS]]*Tabla323911[[#This Row],[PRECIO]]</f>
        <v>0</v>
      </c>
      <c r="P170" s="2">
        <f>+Tabla323911[[#This Row],[SALIDAS]]*Tabla323911[[#This Row],[PRECIO]]</f>
        <v>0</v>
      </c>
      <c r="Q170" s="2">
        <f>+Tabla323911[[#This Row],[BALANCE INICIAL2]]+Tabla323911[[#This Row],[ENTRADAS3]]-Tabla323911[[#This Row],[SALIDAS4]]</f>
        <v>0</v>
      </c>
    </row>
    <row r="171" spans="1:17">
      <c r="A171" s="39" t="s">
        <v>28</v>
      </c>
      <c r="B171" s="40" t="s">
        <v>884</v>
      </c>
      <c r="C171" s="52" t="s">
        <v>74</v>
      </c>
      <c r="D171" t="s">
        <v>1289</v>
      </c>
      <c r="E171" t="s">
        <v>1349</v>
      </c>
      <c r="F171" s="55" t="s">
        <v>1345</v>
      </c>
      <c r="G171" s="55"/>
      <c r="H171" s="9" t="s">
        <v>820</v>
      </c>
      <c r="I171">
        <v>49</v>
      </c>
      <c r="J171">
        <v>0</v>
      </c>
      <c r="K171" s="34">
        <v>9</v>
      </c>
      <c r="L171">
        <f>+Tabla323911[[#This Row],[BALANCE INICIAL]]+Tabla323911[[#This Row],[ENTRADAS]]-Tabla323911[[#This Row],[SALIDAS]]</f>
        <v>40</v>
      </c>
      <c r="M171" s="2">
        <v>12</v>
      </c>
      <c r="N171" s="2">
        <f>+Tabla323911[[#This Row],[BALANCE INICIAL]]*Tabla323911[[#This Row],[PRECIO]]</f>
        <v>588</v>
      </c>
      <c r="O171" s="2">
        <f>+Tabla323911[[#This Row],[ENTRADAS]]*Tabla323911[[#This Row],[PRECIO]]</f>
        <v>0</v>
      </c>
      <c r="P171" s="2">
        <f>+Tabla323911[[#This Row],[SALIDAS]]*Tabla323911[[#This Row],[PRECIO]]</f>
        <v>108</v>
      </c>
      <c r="Q171" s="2">
        <f>+Tabla323911[[#This Row],[BALANCE INICIAL2]]+Tabla323911[[#This Row],[ENTRADAS3]]-Tabla323911[[#This Row],[SALIDAS4]]</f>
        <v>480</v>
      </c>
    </row>
    <row r="172" spans="1:17">
      <c r="A172" s="13" t="s">
        <v>34</v>
      </c>
      <c r="B172" s="17" t="s">
        <v>877</v>
      </c>
      <c r="C172" s="49" t="s">
        <v>80</v>
      </c>
      <c r="D172" t="s">
        <v>1034</v>
      </c>
      <c r="E172" t="s">
        <v>998</v>
      </c>
      <c r="F172" s="55" t="s">
        <v>1345</v>
      </c>
      <c r="G172" s="55"/>
      <c r="H172" s="9" t="s">
        <v>820</v>
      </c>
      <c r="I172">
        <v>0</v>
      </c>
      <c r="J172">
        <v>0</v>
      </c>
      <c r="K172" s="34">
        <v>0</v>
      </c>
      <c r="L172">
        <f>+Tabla323911[[#This Row],[BALANCE INICIAL]]+Tabla323911[[#This Row],[ENTRADAS]]-Tabla323911[[#This Row],[SALIDAS]]</f>
        <v>0</v>
      </c>
      <c r="M172" s="2">
        <v>290</v>
      </c>
      <c r="N172" s="2">
        <f>+Tabla323911[[#This Row],[BALANCE INICIAL]]*Tabla323911[[#This Row],[PRECIO]]</f>
        <v>0</v>
      </c>
      <c r="O172" s="2">
        <f>+Tabla323911[[#This Row],[ENTRADAS]]*Tabla323911[[#This Row],[PRECIO]]</f>
        <v>0</v>
      </c>
      <c r="P172" s="2">
        <f>+Tabla323911[[#This Row],[SALIDAS]]*Tabla323911[[#This Row],[PRECIO]]</f>
        <v>0</v>
      </c>
      <c r="Q172" s="2">
        <f>+Tabla323911[[#This Row],[BALANCE INICIAL2]]+Tabla323911[[#This Row],[ENTRADAS3]]-Tabla323911[[#This Row],[SALIDAS4]]</f>
        <v>0</v>
      </c>
    </row>
    <row r="173" spans="1:17">
      <c r="A173" s="39" t="s">
        <v>28</v>
      </c>
      <c r="B173" s="40" t="s">
        <v>884</v>
      </c>
      <c r="C173" s="52" t="s">
        <v>74</v>
      </c>
      <c r="D173" t="s">
        <v>1290</v>
      </c>
      <c r="F173" s="55" t="s">
        <v>1345</v>
      </c>
      <c r="G173" s="55"/>
      <c r="H173" s="9" t="s">
        <v>820</v>
      </c>
      <c r="I173">
        <v>51</v>
      </c>
      <c r="J173">
        <v>0</v>
      </c>
      <c r="K173" s="34">
        <v>0</v>
      </c>
      <c r="L173">
        <f>+Tabla323911[[#This Row],[BALANCE INICIAL]]+Tabla323911[[#This Row],[ENTRADAS]]-Tabla323911[[#This Row],[SALIDAS]]</f>
        <v>51</v>
      </c>
      <c r="M173" s="2">
        <v>48.73</v>
      </c>
      <c r="N173" s="2">
        <f>+Tabla323911[[#This Row],[BALANCE INICIAL]]*Tabla323911[[#This Row],[PRECIO]]</f>
        <v>2485.23</v>
      </c>
      <c r="O173" s="2">
        <f>+Tabla323911[[#This Row],[ENTRADAS]]*Tabla323911[[#This Row],[PRECIO]]</f>
        <v>0</v>
      </c>
      <c r="P173" s="2">
        <f>+Tabla323911[[#This Row],[SALIDAS]]*Tabla323911[[#This Row],[PRECIO]]</f>
        <v>0</v>
      </c>
      <c r="Q173" s="2">
        <f>+Tabla323911[[#This Row],[BALANCE INICIAL2]]+Tabla323911[[#This Row],[ENTRADAS3]]-Tabla323911[[#This Row],[SALIDAS4]]</f>
        <v>2485.23</v>
      </c>
    </row>
    <row r="174" spans="1:17">
      <c r="A174" s="39" t="s">
        <v>28</v>
      </c>
      <c r="B174" s="40" t="s">
        <v>884</v>
      </c>
      <c r="C174" s="52" t="s">
        <v>74</v>
      </c>
      <c r="D174" t="s">
        <v>1291</v>
      </c>
      <c r="F174" s="55" t="s">
        <v>1345</v>
      </c>
      <c r="G174" s="55"/>
      <c r="H174" s="9" t="s">
        <v>820</v>
      </c>
      <c r="I174">
        <v>8</v>
      </c>
      <c r="J174">
        <v>0</v>
      </c>
      <c r="K174" s="34">
        <v>1</v>
      </c>
      <c r="L174">
        <f>+Tabla323911[[#This Row],[BALANCE INICIAL]]+Tabla323911[[#This Row],[ENTRADAS]]-Tabla323911[[#This Row],[SALIDAS]]</f>
        <v>7</v>
      </c>
      <c r="M174" s="2">
        <v>100</v>
      </c>
      <c r="N174" s="2">
        <f>+Tabla323911[[#This Row],[BALANCE INICIAL]]*Tabla323911[[#This Row],[PRECIO]]</f>
        <v>800</v>
      </c>
      <c r="O174" s="2">
        <f>+Tabla323911[[#This Row],[ENTRADAS]]*Tabla323911[[#This Row],[PRECIO]]</f>
        <v>0</v>
      </c>
      <c r="P174" s="2">
        <f>+Tabla323911[[#This Row],[SALIDAS]]*Tabla323911[[#This Row],[PRECIO]]</f>
        <v>100</v>
      </c>
      <c r="Q174" s="2">
        <f>+Tabla323911[[#This Row],[BALANCE INICIAL2]]+Tabla323911[[#This Row],[ENTRADAS3]]-Tabla323911[[#This Row],[SALIDAS4]]</f>
        <v>700</v>
      </c>
    </row>
    <row r="175" spans="1:17">
      <c r="A175" s="9" t="s">
        <v>41</v>
      </c>
      <c r="B175" s="47" t="s">
        <v>890</v>
      </c>
      <c r="C175" s="50" t="s">
        <v>87</v>
      </c>
      <c r="D175" t="s">
        <v>1605</v>
      </c>
      <c r="E175" t="s">
        <v>1606</v>
      </c>
      <c r="F175" s="55">
        <v>45534</v>
      </c>
      <c r="G175" s="62" t="s">
        <v>1607</v>
      </c>
      <c r="H175" s="9" t="s">
        <v>820</v>
      </c>
      <c r="I175">
        <v>1000</v>
      </c>
      <c r="J175">
        <v>0</v>
      </c>
      <c r="K175" s="34">
        <v>0</v>
      </c>
      <c r="L175">
        <f>+Tabla323911[[#This Row],[BALANCE INICIAL]]+Tabla323911[[#This Row],[ENTRADAS]]-Tabla323911[[#This Row],[SALIDAS]]</f>
        <v>1000</v>
      </c>
      <c r="M175" s="2">
        <v>9.5</v>
      </c>
      <c r="N175" s="2">
        <f>+Tabla323911[[#This Row],[BALANCE INICIAL]]*Tabla323911[[#This Row],[PRECIO]]</f>
        <v>9500</v>
      </c>
      <c r="O175" s="2">
        <f>+Tabla323911[[#This Row],[ENTRADAS]]*Tabla323911[[#This Row],[PRECIO]]</f>
        <v>0</v>
      </c>
      <c r="P175" s="2">
        <f>+Tabla323911[[#This Row],[SALIDAS]]*Tabla323911[[#This Row],[PRECIO]]</f>
        <v>0</v>
      </c>
      <c r="Q175" s="2">
        <f>+Tabla323911[[#This Row],[BALANCE INICIAL2]]+Tabla323911[[#This Row],[ENTRADAS3]]-Tabla323911[[#This Row],[SALIDAS4]]</f>
        <v>9500</v>
      </c>
    </row>
    <row r="176" spans="1:17">
      <c r="A176" s="39" t="s">
        <v>28</v>
      </c>
      <c r="B176" s="40" t="s">
        <v>884</v>
      </c>
      <c r="C176" s="52" t="s">
        <v>74</v>
      </c>
      <c r="D176" t="s">
        <v>1292</v>
      </c>
      <c r="F176" s="55" t="s">
        <v>1345</v>
      </c>
      <c r="G176" s="55"/>
      <c r="H176" s="9" t="s">
        <v>839</v>
      </c>
      <c r="I176">
        <v>0</v>
      </c>
      <c r="J176">
        <v>0</v>
      </c>
      <c r="K176" s="34">
        <v>0</v>
      </c>
      <c r="L176">
        <f>+Tabla323911[[#This Row],[BALANCE INICIAL]]+Tabla323911[[#This Row],[ENTRADAS]]-Tabla323911[[#This Row],[SALIDAS]]</f>
        <v>0</v>
      </c>
      <c r="M176" s="2">
        <v>50</v>
      </c>
      <c r="N176" s="2">
        <f>+Tabla323911[[#This Row],[BALANCE INICIAL]]*Tabla323911[[#This Row],[PRECIO]]</f>
        <v>0</v>
      </c>
      <c r="O176" s="2">
        <f>+Tabla323911[[#This Row],[ENTRADAS]]*Tabla323911[[#This Row],[PRECIO]]</f>
        <v>0</v>
      </c>
      <c r="P176" s="2">
        <f>+Tabla323911[[#This Row],[SALIDAS]]*Tabla323911[[#This Row],[PRECIO]]</f>
        <v>0</v>
      </c>
      <c r="Q176" s="2">
        <f>+Tabla323911[[#This Row],[BALANCE INICIAL2]]+Tabla323911[[#This Row],[ENTRADAS3]]-Tabla323911[[#This Row],[SALIDAS4]]</f>
        <v>0</v>
      </c>
    </row>
    <row r="177" spans="1:17">
      <c r="A177" s="39" t="s">
        <v>28</v>
      </c>
      <c r="B177" s="40" t="s">
        <v>884</v>
      </c>
      <c r="C177" s="52" t="s">
        <v>74</v>
      </c>
      <c r="D177" t="s">
        <v>1089</v>
      </c>
      <c r="F177" s="55" t="s">
        <v>1345</v>
      </c>
      <c r="G177" s="55"/>
      <c r="H177" s="9" t="s">
        <v>839</v>
      </c>
      <c r="I177">
        <v>38</v>
      </c>
      <c r="J177">
        <v>0</v>
      </c>
      <c r="K177" s="34">
        <v>0</v>
      </c>
      <c r="L177">
        <f>+Tabla323911[[#This Row],[BALANCE INICIAL]]+Tabla323911[[#This Row],[ENTRADAS]]-Tabla323911[[#This Row],[SALIDAS]]</f>
        <v>38</v>
      </c>
      <c r="M177" s="2">
        <v>25</v>
      </c>
      <c r="N177" s="2">
        <f>+Tabla323911[[#This Row],[BALANCE INICIAL]]*Tabla323911[[#This Row],[PRECIO]]</f>
        <v>950</v>
      </c>
      <c r="O177" s="2">
        <f>+Tabla323911[[#This Row],[ENTRADAS]]*Tabla323911[[#This Row],[PRECIO]]</f>
        <v>0</v>
      </c>
      <c r="P177" s="2">
        <f>+Tabla323911[[#This Row],[SALIDAS]]*Tabla323911[[#This Row],[PRECIO]]</f>
        <v>0</v>
      </c>
      <c r="Q177" s="2">
        <f>+Tabla323911[[#This Row],[BALANCE INICIAL2]]+Tabla323911[[#This Row],[ENTRADAS3]]-Tabla323911[[#This Row],[SALIDAS4]]</f>
        <v>950</v>
      </c>
    </row>
    <row r="178" spans="1:17">
      <c r="A178" s="39" t="s">
        <v>28</v>
      </c>
      <c r="B178" s="40" t="s">
        <v>884</v>
      </c>
      <c r="C178" s="52" t="s">
        <v>74</v>
      </c>
      <c r="D178" t="s">
        <v>1390</v>
      </c>
      <c r="F178" s="55" t="s">
        <v>1345</v>
      </c>
      <c r="G178" s="55"/>
      <c r="H178" s="9" t="s">
        <v>839</v>
      </c>
      <c r="I178">
        <v>12</v>
      </c>
      <c r="J178">
        <v>0</v>
      </c>
      <c r="K178" s="34">
        <v>0</v>
      </c>
      <c r="L178">
        <f>+Tabla323911[[#This Row],[BALANCE INICIAL]]+Tabla323911[[#This Row],[ENTRADAS]]-Tabla323911[[#This Row],[SALIDAS]]</f>
        <v>12</v>
      </c>
      <c r="M178" s="2">
        <v>30</v>
      </c>
      <c r="N178" s="2">
        <f>+Tabla323911[[#This Row],[BALANCE INICIAL]]*Tabla323911[[#This Row],[PRECIO]]</f>
        <v>360</v>
      </c>
      <c r="O178" s="2">
        <f>+Tabla323911[[#This Row],[ENTRADAS]]*Tabla323911[[#This Row],[PRECIO]]</f>
        <v>0</v>
      </c>
      <c r="P178" s="2">
        <f>+Tabla323911[[#This Row],[SALIDAS]]*Tabla323911[[#This Row],[PRECIO]]</f>
        <v>0</v>
      </c>
      <c r="Q178" s="2">
        <f>+Tabla323911[[#This Row],[BALANCE INICIAL2]]+Tabla323911[[#This Row],[ENTRADAS3]]-Tabla323911[[#This Row],[SALIDAS4]]</f>
        <v>360</v>
      </c>
    </row>
    <row r="179" spans="1:17">
      <c r="A179" s="39" t="s">
        <v>28</v>
      </c>
      <c r="B179" s="40" t="s">
        <v>884</v>
      </c>
      <c r="C179" s="52" t="s">
        <v>74</v>
      </c>
      <c r="D179" t="s">
        <v>1091</v>
      </c>
      <c r="F179" s="55" t="s">
        <v>1345</v>
      </c>
      <c r="G179" s="55"/>
      <c r="H179" s="9" t="s">
        <v>839</v>
      </c>
      <c r="I179">
        <v>11</v>
      </c>
      <c r="J179">
        <v>0</v>
      </c>
      <c r="K179" s="34">
        <v>0</v>
      </c>
      <c r="L179">
        <f>+Tabla323911[[#This Row],[BALANCE INICIAL]]+Tabla323911[[#This Row],[ENTRADAS]]-Tabla323911[[#This Row],[SALIDAS]]</f>
        <v>11</v>
      </c>
      <c r="M179" s="2">
        <v>36.5</v>
      </c>
      <c r="N179" s="2">
        <f>+Tabla323911[[#This Row],[BALANCE INICIAL]]*Tabla323911[[#This Row],[PRECIO]]</f>
        <v>401.5</v>
      </c>
      <c r="O179" s="2">
        <f>+Tabla323911[[#This Row],[ENTRADAS]]*Tabla323911[[#This Row],[PRECIO]]</f>
        <v>0</v>
      </c>
      <c r="P179" s="2">
        <f>+Tabla323911[[#This Row],[SALIDAS]]*Tabla323911[[#This Row],[PRECIO]]</f>
        <v>0</v>
      </c>
      <c r="Q179" s="2">
        <f>+Tabla323911[[#This Row],[BALANCE INICIAL2]]+Tabla323911[[#This Row],[ENTRADAS3]]-Tabla323911[[#This Row],[SALIDAS4]]</f>
        <v>401.5</v>
      </c>
    </row>
    <row r="180" spans="1:17">
      <c r="A180" s="39" t="s">
        <v>28</v>
      </c>
      <c r="B180" s="40" t="s">
        <v>884</v>
      </c>
      <c r="C180" s="52" t="s">
        <v>74</v>
      </c>
      <c r="D180" t="s">
        <v>1088</v>
      </c>
      <c r="F180" s="55" t="s">
        <v>1345</v>
      </c>
      <c r="G180" s="55"/>
      <c r="H180" s="9" t="s">
        <v>839</v>
      </c>
      <c r="I180">
        <v>6</v>
      </c>
      <c r="J180">
        <v>0</v>
      </c>
      <c r="K180" s="34">
        <v>0</v>
      </c>
      <c r="L180">
        <f>+Tabla323911[[#This Row],[BALANCE INICIAL]]+Tabla323911[[#This Row],[ENTRADAS]]-Tabla323911[[#This Row],[SALIDAS]]</f>
        <v>6</v>
      </c>
      <c r="M180" s="2">
        <v>49</v>
      </c>
      <c r="N180" s="2">
        <f>+Tabla323911[[#This Row],[BALANCE INICIAL]]*Tabla323911[[#This Row],[PRECIO]]</f>
        <v>294</v>
      </c>
      <c r="O180" s="2">
        <f>+Tabla323911[[#This Row],[ENTRADAS]]*Tabla323911[[#This Row],[PRECIO]]</f>
        <v>0</v>
      </c>
      <c r="P180" s="2">
        <f>+Tabla323911[[#This Row],[SALIDAS]]*Tabla323911[[#This Row],[PRECIO]]</f>
        <v>0</v>
      </c>
      <c r="Q180" s="2">
        <f>+Tabla323911[[#This Row],[BALANCE INICIAL2]]+Tabla323911[[#This Row],[ENTRADAS3]]-Tabla323911[[#This Row],[SALIDAS4]]</f>
        <v>294</v>
      </c>
    </row>
    <row r="181" spans="1:17">
      <c r="A181" s="39" t="s">
        <v>28</v>
      </c>
      <c r="B181" s="40" t="s">
        <v>884</v>
      </c>
      <c r="C181" s="52" t="s">
        <v>74</v>
      </c>
      <c r="D181" t="s">
        <v>1087</v>
      </c>
      <c r="F181" s="55" t="s">
        <v>1345</v>
      </c>
      <c r="G181" s="55"/>
      <c r="H181" s="9" t="s">
        <v>839</v>
      </c>
      <c r="I181">
        <v>26</v>
      </c>
      <c r="J181">
        <v>0</v>
      </c>
      <c r="K181" s="34">
        <v>0</v>
      </c>
      <c r="L181">
        <f>+Tabla323911[[#This Row],[BALANCE INICIAL]]+Tabla323911[[#This Row],[ENTRADAS]]-Tabla323911[[#This Row],[SALIDAS]]</f>
        <v>26</v>
      </c>
      <c r="M181" s="2">
        <v>123.73</v>
      </c>
      <c r="N181" s="2">
        <f>+Tabla323911[[#This Row],[BALANCE INICIAL]]*Tabla323911[[#This Row],[PRECIO]]</f>
        <v>3216.98</v>
      </c>
      <c r="O181" s="2">
        <f>+Tabla323911[[#This Row],[ENTRADAS]]*Tabla323911[[#This Row],[PRECIO]]</f>
        <v>0</v>
      </c>
      <c r="P181" s="2">
        <f>+Tabla323911[[#This Row],[SALIDAS]]*Tabla323911[[#This Row],[PRECIO]]</f>
        <v>0</v>
      </c>
      <c r="Q181" s="2">
        <f>+Tabla323911[[#This Row],[BALANCE INICIAL2]]+Tabla323911[[#This Row],[ENTRADAS3]]-Tabla323911[[#This Row],[SALIDAS4]]</f>
        <v>3216.98</v>
      </c>
    </row>
    <row r="182" spans="1:17">
      <c r="A182" s="39" t="s">
        <v>28</v>
      </c>
      <c r="B182" s="40" t="s">
        <v>884</v>
      </c>
      <c r="C182" s="52" t="s">
        <v>74</v>
      </c>
      <c r="D182" t="s">
        <v>1090</v>
      </c>
      <c r="F182" s="55" t="s">
        <v>1345</v>
      </c>
      <c r="G182" s="55"/>
      <c r="H182" s="9" t="s">
        <v>839</v>
      </c>
      <c r="I182">
        <v>0</v>
      </c>
      <c r="J182">
        <v>0</v>
      </c>
      <c r="K182" s="34">
        <v>0</v>
      </c>
      <c r="L182">
        <f>+Tabla323911[[#This Row],[BALANCE INICIAL]]+Tabla323911[[#This Row],[ENTRADAS]]-Tabla323911[[#This Row],[SALIDAS]]</f>
        <v>0</v>
      </c>
      <c r="M182" s="2">
        <v>8.4700000000000006</v>
      </c>
      <c r="N182" s="2">
        <f>+Tabla323911[[#This Row],[BALANCE INICIAL]]*Tabla323911[[#This Row],[PRECIO]]</f>
        <v>0</v>
      </c>
      <c r="O182" s="2">
        <f>+Tabla323911[[#This Row],[ENTRADAS]]*Tabla323911[[#This Row],[PRECIO]]</f>
        <v>0</v>
      </c>
      <c r="P182" s="2">
        <f>+Tabla323911[[#This Row],[SALIDAS]]*Tabla323911[[#This Row],[PRECIO]]</f>
        <v>0</v>
      </c>
      <c r="Q182" s="2">
        <f>+Tabla323911[[#This Row],[BALANCE INICIAL2]]+Tabla323911[[#This Row],[ENTRADAS3]]-Tabla323911[[#This Row],[SALIDAS4]]</f>
        <v>0</v>
      </c>
    </row>
    <row r="183" spans="1:17">
      <c r="A183" s="39" t="s">
        <v>28</v>
      </c>
      <c r="B183" s="40" t="s">
        <v>884</v>
      </c>
      <c r="C183" s="52" t="s">
        <v>74</v>
      </c>
      <c r="D183" t="s">
        <v>1419</v>
      </c>
      <c r="F183" s="55" t="s">
        <v>1345</v>
      </c>
      <c r="G183" s="55"/>
      <c r="H183" s="9" t="s">
        <v>820</v>
      </c>
      <c r="I183">
        <v>30</v>
      </c>
      <c r="J183">
        <v>1</v>
      </c>
      <c r="K183" s="34">
        <v>0</v>
      </c>
      <c r="L183">
        <f>+Tabla323911[[#This Row],[BALANCE INICIAL]]+Tabla323911[[#This Row],[ENTRADAS]]-Tabla323911[[#This Row],[SALIDAS]]</f>
        <v>31</v>
      </c>
      <c r="M183" s="2">
        <v>65.260000000000005</v>
      </c>
      <c r="N183" s="2">
        <f>+Tabla323911[[#This Row],[BALANCE INICIAL]]*Tabla323911[[#This Row],[PRECIO]]</f>
        <v>1957.8000000000002</v>
      </c>
      <c r="O183" s="2">
        <f>+Tabla323911[[#This Row],[ENTRADAS]]*Tabla323911[[#This Row],[PRECIO]]</f>
        <v>65.260000000000005</v>
      </c>
      <c r="P183" s="2">
        <f>+Tabla323911[[#This Row],[SALIDAS]]*Tabla323911[[#This Row],[PRECIO]]</f>
        <v>0</v>
      </c>
      <c r="Q183" s="2">
        <f>+Tabla323911[[#This Row],[BALANCE INICIAL2]]+Tabla323911[[#This Row],[ENTRADAS3]]-Tabla323911[[#This Row],[SALIDAS4]]</f>
        <v>2023.0600000000002</v>
      </c>
    </row>
    <row r="184" spans="1:17">
      <c r="A184" s="9" t="s">
        <v>33</v>
      </c>
      <c r="B184" s="47" t="s">
        <v>879</v>
      </c>
      <c r="C184" s="50" t="s">
        <v>106</v>
      </c>
      <c r="D184" t="s">
        <v>1367</v>
      </c>
      <c r="F184" s="55" t="s">
        <v>1345</v>
      </c>
      <c r="G184" s="55"/>
      <c r="H184" s="9" t="s">
        <v>825</v>
      </c>
      <c r="I184">
        <v>3</v>
      </c>
      <c r="J184">
        <v>0</v>
      </c>
      <c r="K184" s="34">
        <v>2</v>
      </c>
      <c r="L184">
        <f>+Tabla323911[[#This Row],[BALANCE INICIAL]]+Tabla323911[[#This Row],[ENTRADAS]]-Tabla323911[[#This Row],[SALIDAS]]</f>
        <v>1</v>
      </c>
      <c r="M184" s="2">
        <v>52</v>
      </c>
      <c r="N184" s="2">
        <f>+Tabla323911[[#This Row],[BALANCE INICIAL]]*Tabla323911[[#This Row],[PRECIO]]</f>
        <v>156</v>
      </c>
      <c r="O184" s="2">
        <f>+Tabla323911[[#This Row],[ENTRADAS]]*Tabla323911[[#This Row],[PRECIO]]</f>
        <v>0</v>
      </c>
      <c r="P184" s="2">
        <f>+Tabla323911[[#This Row],[SALIDAS]]*Tabla323911[[#This Row],[PRECIO]]</f>
        <v>104</v>
      </c>
      <c r="Q184" s="2">
        <f>+Tabla323911[[#This Row],[BALANCE INICIAL2]]+Tabla323911[[#This Row],[ENTRADAS3]]-Tabla323911[[#This Row],[SALIDAS4]]</f>
        <v>52</v>
      </c>
    </row>
    <row r="185" spans="1:17" ht="16.5" customHeight="1">
      <c r="A185" s="63" t="s">
        <v>29</v>
      </c>
      <c r="B185" s="40" t="s">
        <v>878</v>
      </c>
      <c r="C185" s="52" t="s">
        <v>102</v>
      </c>
      <c r="D185" t="s">
        <v>1672</v>
      </c>
      <c r="E185" t="s">
        <v>1659</v>
      </c>
      <c r="F185" s="55">
        <v>45551</v>
      </c>
      <c r="G185" s="62" t="s">
        <v>1719</v>
      </c>
      <c r="H185" s="9" t="s">
        <v>820</v>
      </c>
      <c r="I185">
        <v>0</v>
      </c>
      <c r="J185">
        <v>5</v>
      </c>
      <c r="K185" s="34">
        <v>0</v>
      </c>
      <c r="L185">
        <f>+Tabla323911[[#This Row],[BALANCE INICIAL]]+Tabla323911[[#This Row],[ENTRADAS]]-Tabla323911[[#This Row],[SALIDAS]]</f>
        <v>5</v>
      </c>
      <c r="M185" s="2">
        <v>404</v>
      </c>
      <c r="N185" s="2">
        <f>+Tabla323911[[#This Row],[BALANCE INICIAL]]*Tabla323911[[#This Row],[PRECIO]]</f>
        <v>0</v>
      </c>
      <c r="O185" s="2">
        <f>+Tabla323911[[#This Row],[ENTRADAS]]*Tabla323911[[#This Row],[PRECIO]]</f>
        <v>2020</v>
      </c>
      <c r="P185" s="2">
        <f>+Tabla323911[[#This Row],[SALIDAS]]*Tabla323911[[#This Row],[PRECIO]]</f>
        <v>0</v>
      </c>
      <c r="Q185" s="2">
        <f>+Tabla323911[[#This Row],[BALANCE INICIAL2]]+Tabla323911[[#This Row],[ENTRADAS3]]-Tabla323911[[#This Row],[SALIDAS4]]</f>
        <v>2020</v>
      </c>
    </row>
    <row r="186" spans="1:17" ht="16.5" customHeight="1">
      <c r="A186" s="9" t="s">
        <v>34</v>
      </c>
      <c r="B186" s="47" t="s">
        <v>877</v>
      </c>
      <c r="C186" s="50" t="s">
        <v>80</v>
      </c>
      <c r="D186" t="s">
        <v>1479</v>
      </c>
      <c r="F186" s="55" t="s">
        <v>1345</v>
      </c>
      <c r="G186" s="55"/>
      <c r="H186" s="9" t="s">
        <v>820</v>
      </c>
      <c r="I186">
        <v>9</v>
      </c>
      <c r="J186">
        <v>0</v>
      </c>
      <c r="K186" s="34">
        <v>0</v>
      </c>
      <c r="L186">
        <f>+Tabla323911[[#This Row],[BALANCE INICIAL]]+Tabla323911[[#This Row],[ENTRADAS]]-Tabla323911[[#This Row],[SALIDAS]]</f>
        <v>9</v>
      </c>
      <c r="M186" s="2">
        <v>132.41999999999999</v>
      </c>
      <c r="N186" s="2">
        <f>+Tabla323911[[#This Row],[BALANCE INICIAL]]*Tabla323911[[#This Row],[PRECIO]]</f>
        <v>1191.78</v>
      </c>
      <c r="O186" s="2">
        <f>+Tabla323911[[#This Row],[ENTRADAS]]*Tabla323911[[#This Row],[PRECIO]]</f>
        <v>0</v>
      </c>
      <c r="P186" s="2">
        <f>+Tabla323911[[#This Row],[SALIDAS]]*Tabla323911[[#This Row],[PRECIO]]</f>
        <v>0</v>
      </c>
      <c r="Q186" s="2">
        <f>+Tabla323911[[#This Row],[BALANCE INICIAL2]]+Tabla323911[[#This Row],[ENTRADAS3]]-Tabla323911[[#This Row],[SALIDAS4]]</f>
        <v>1191.78</v>
      </c>
    </row>
    <row r="187" spans="1:17">
      <c r="A187" s="9" t="s">
        <v>34</v>
      </c>
      <c r="B187" s="47" t="s">
        <v>877</v>
      </c>
      <c r="C187" s="50" t="s">
        <v>80</v>
      </c>
      <c r="D187" t="s">
        <v>1445</v>
      </c>
      <c r="F187" s="55" t="s">
        <v>1345</v>
      </c>
      <c r="G187" s="55"/>
      <c r="H187" s="9" t="s">
        <v>820</v>
      </c>
      <c r="I187">
        <v>30</v>
      </c>
      <c r="J187">
        <v>0</v>
      </c>
      <c r="K187" s="34">
        <v>4</v>
      </c>
      <c r="L187">
        <f>+Tabla323911[[#This Row],[BALANCE INICIAL]]+Tabla323911[[#This Row],[ENTRADAS]]-Tabla323911[[#This Row],[SALIDAS]]</f>
        <v>26</v>
      </c>
      <c r="M187" s="2">
        <v>215.04</v>
      </c>
      <c r="N187" s="2">
        <f>+Tabla323911[[#This Row],[BALANCE INICIAL]]*Tabla323911[[#This Row],[PRECIO]]</f>
        <v>6451.2</v>
      </c>
      <c r="O187" s="2">
        <f>+Tabla323911[[#This Row],[ENTRADAS]]*Tabla323911[[#This Row],[PRECIO]]</f>
        <v>0</v>
      </c>
      <c r="P187" s="2">
        <f>+Tabla323911[[#This Row],[SALIDAS]]*Tabla323911[[#This Row],[PRECIO]]</f>
        <v>860.16</v>
      </c>
      <c r="Q187" s="2">
        <f>+Tabla323911[[#This Row],[BALANCE INICIAL2]]+Tabla323911[[#This Row],[ENTRADAS3]]-Tabla323911[[#This Row],[SALIDAS4]]</f>
        <v>5591.04</v>
      </c>
    </row>
    <row r="188" spans="1:17">
      <c r="A188" s="9" t="s">
        <v>34</v>
      </c>
      <c r="B188" s="17" t="s">
        <v>877</v>
      </c>
      <c r="C188" s="50" t="s">
        <v>80</v>
      </c>
      <c r="D188" t="s">
        <v>1585</v>
      </c>
      <c r="F188" s="55" t="s">
        <v>1345</v>
      </c>
      <c r="G188" s="55"/>
      <c r="H188" s="9" t="s">
        <v>820</v>
      </c>
      <c r="I188">
        <v>26</v>
      </c>
      <c r="J188">
        <v>0</v>
      </c>
      <c r="K188" s="34">
        <v>0</v>
      </c>
      <c r="L188">
        <f>+Tabla323911[[#This Row],[BALANCE INICIAL]]+Tabla323911[[#This Row],[ENTRADAS]]-Tabla323911[[#This Row],[SALIDAS]]</f>
        <v>26</v>
      </c>
      <c r="M188" s="2">
        <v>14.1</v>
      </c>
      <c r="N188" s="2">
        <f>+Tabla323911[[#This Row],[BALANCE INICIAL]]*Tabla323911[[#This Row],[PRECIO]]</f>
        <v>366.59999999999997</v>
      </c>
      <c r="O188" s="2">
        <f>+Tabla323911[[#This Row],[ENTRADAS]]*Tabla323911[[#This Row],[PRECIO]]</f>
        <v>0</v>
      </c>
      <c r="P188" s="2">
        <f>+Tabla323911[[#This Row],[SALIDAS]]*Tabla323911[[#This Row],[PRECIO]]</f>
        <v>0</v>
      </c>
      <c r="Q188" s="2">
        <f>+Tabla323911[[#This Row],[BALANCE INICIAL2]]+Tabla323911[[#This Row],[ENTRADAS3]]-Tabla323911[[#This Row],[SALIDAS4]]</f>
        <v>366.59999999999997</v>
      </c>
    </row>
    <row r="189" spans="1:17">
      <c r="A189" s="9" t="s">
        <v>34</v>
      </c>
      <c r="B189" s="17" t="s">
        <v>877</v>
      </c>
      <c r="C189" s="50" t="s">
        <v>80</v>
      </c>
      <c r="D189" t="s">
        <v>453</v>
      </c>
      <c r="F189" s="55" t="s">
        <v>1345</v>
      </c>
      <c r="G189" s="55"/>
      <c r="H189" s="9" t="s">
        <v>820</v>
      </c>
      <c r="I189">
        <v>15</v>
      </c>
      <c r="J189">
        <v>0</v>
      </c>
      <c r="K189" s="34">
        <v>0</v>
      </c>
      <c r="L189">
        <f>+Tabla323911[[#This Row],[BALANCE INICIAL]]+Tabla323911[[#This Row],[ENTRADAS]]-Tabla323911[[#This Row],[SALIDAS]]</f>
        <v>15</v>
      </c>
      <c r="M189" s="2">
        <v>15</v>
      </c>
      <c r="N189" s="2">
        <f>+Tabla323911[[#This Row],[BALANCE INICIAL]]*Tabla323911[[#This Row],[PRECIO]]</f>
        <v>225</v>
      </c>
      <c r="O189" s="2">
        <f>+Tabla323911[[#This Row],[ENTRADAS]]*Tabla323911[[#This Row],[PRECIO]]</f>
        <v>0</v>
      </c>
      <c r="P189" s="2">
        <f>+Tabla323911[[#This Row],[SALIDAS]]*Tabla323911[[#This Row],[PRECIO]]</f>
        <v>0</v>
      </c>
      <c r="Q189" s="2">
        <f>+Tabla323911[[#This Row],[BALANCE INICIAL2]]+Tabla323911[[#This Row],[ENTRADAS3]]-Tabla323911[[#This Row],[SALIDAS4]]</f>
        <v>225</v>
      </c>
    </row>
    <row r="190" spans="1:17" ht="13.5" customHeight="1">
      <c r="A190" s="9" t="s">
        <v>59</v>
      </c>
      <c r="B190" s="17" t="s">
        <v>880</v>
      </c>
      <c r="C190" s="50" t="s">
        <v>107</v>
      </c>
      <c r="D190" t="s">
        <v>669</v>
      </c>
      <c r="F190" s="55" t="s">
        <v>1345</v>
      </c>
      <c r="G190" s="55"/>
      <c r="H190" s="9" t="s">
        <v>820</v>
      </c>
      <c r="I190">
        <v>1</v>
      </c>
      <c r="J190">
        <v>0</v>
      </c>
      <c r="K190" s="34">
        <v>0</v>
      </c>
      <c r="L190">
        <f>+Tabla323911[[#This Row],[BALANCE INICIAL]]+Tabla323911[[#This Row],[ENTRADAS]]-Tabla323911[[#This Row],[SALIDAS]]</f>
        <v>1</v>
      </c>
      <c r="M190" s="2">
        <v>450</v>
      </c>
      <c r="N190" s="2">
        <f>+Tabla323911[[#This Row],[BALANCE INICIAL]]*Tabla323911[[#This Row],[PRECIO]]</f>
        <v>450</v>
      </c>
      <c r="O190" s="2">
        <f>+Tabla323911[[#This Row],[ENTRADAS]]*Tabla323911[[#This Row],[PRECIO]]</f>
        <v>0</v>
      </c>
      <c r="P190" s="2">
        <f>+Tabla323911[[#This Row],[SALIDAS]]*Tabla323911[[#This Row],[PRECIO]]</f>
        <v>0</v>
      </c>
      <c r="Q190" s="2">
        <f>+Tabla323911[[#This Row],[BALANCE INICIAL2]]+Tabla323911[[#This Row],[ENTRADAS3]]-Tabla323911[[#This Row],[SALIDAS4]]</f>
        <v>450</v>
      </c>
    </row>
    <row r="191" spans="1:17" ht="15" customHeight="1">
      <c r="A191" s="9" t="s">
        <v>59</v>
      </c>
      <c r="B191" s="17" t="s">
        <v>880</v>
      </c>
      <c r="C191" s="50" t="s">
        <v>107</v>
      </c>
      <c r="D191" t="s">
        <v>670</v>
      </c>
      <c r="F191" s="55" t="s">
        <v>1345</v>
      </c>
      <c r="G191" s="55"/>
      <c r="H191" s="9" t="s">
        <v>820</v>
      </c>
      <c r="I191">
        <v>1</v>
      </c>
      <c r="J191">
        <v>0</v>
      </c>
      <c r="K191" s="34">
        <v>0</v>
      </c>
      <c r="L191">
        <f>+Tabla323911[[#This Row],[BALANCE INICIAL]]+Tabla323911[[#This Row],[ENTRADAS]]-Tabla323911[[#This Row],[SALIDAS]]</f>
        <v>1</v>
      </c>
      <c r="M191" s="2">
        <v>550</v>
      </c>
      <c r="N191" s="2">
        <f>+Tabla323911[[#This Row],[BALANCE INICIAL]]*Tabla323911[[#This Row],[PRECIO]]</f>
        <v>550</v>
      </c>
      <c r="O191" s="2">
        <f>+Tabla323911[[#This Row],[ENTRADAS]]*Tabla323911[[#This Row],[PRECIO]]</f>
        <v>0</v>
      </c>
      <c r="P191" s="2">
        <f>+Tabla323911[[#This Row],[SALIDAS]]*Tabla323911[[#This Row],[PRECIO]]</f>
        <v>0</v>
      </c>
      <c r="Q191" s="2">
        <f>+Tabla323911[[#This Row],[BALANCE INICIAL2]]+Tabla323911[[#This Row],[ENTRADAS3]]-Tabla323911[[#This Row],[SALIDAS4]]</f>
        <v>550</v>
      </c>
    </row>
    <row r="192" spans="1:17">
      <c r="A192" s="9" t="s">
        <v>59</v>
      </c>
      <c r="B192" s="17" t="s">
        <v>880</v>
      </c>
      <c r="C192" s="50" t="s">
        <v>107</v>
      </c>
      <c r="D192" t="s">
        <v>671</v>
      </c>
      <c r="F192" s="55" t="s">
        <v>1345</v>
      </c>
      <c r="G192" s="55"/>
      <c r="H192" s="9" t="s">
        <v>820</v>
      </c>
      <c r="I192">
        <v>7</v>
      </c>
      <c r="J192">
        <v>0</v>
      </c>
      <c r="K192" s="34">
        <v>0</v>
      </c>
      <c r="L192">
        <f>+Tabla323911[[#This Row],[BALANCE INICIAL]]+Tabla323911[[#This Row],[ENTRADAS]]-Tabla323911[[#This Row],[SALIDAS]]</f>
        <v>7</v>
      </c>
      <c r="M192" s="2">
        <v>250</v>
      </c>
      <c r="N192" s="2">
        <f>+Tabla323911[[#This Row],[BALANCE INICIAL]]*Tabla323911[[#This Row],[PRECIO]]</f>
        <v>1750</v>
      </c>
      <c r="O192" s="2">
        <f>+Tabla323911[[#This Row],[ENTRADAS]]*Tabla323911[[#This Row],[PRECIO]]</f>
        <v>0</v>
      </c>
      <c r="P192" s="2">
        <f>+Tabla323911[[#This Row],[SALIDAS]]*Tabla323911[[#This Row],[PRECIO]]</f>
        <v>0</v>
      </c>
      <c r="Q192" s="2">
        <f>+Tabla323911[[#This Row],[BALANCE INICIAL2]]+Tabla323911[[#This Row],[ENTRADAS3]]-Tabla323911[[#This Row],[SALIDAS4]]</f>
        <v>1750</v>
      </c>
    </row>
    <row r="193" spans="1:17">
      <c r="A193" s="9" t="s">
        <v>59</v>
      </c>
      <c r="B193" s="17" t="s">
        <v>880</v>
      </c>
      <c r="C193" s="50" t="s">
        <v>107</v>
      </c>
      <c r="D193" t="s">
        <v>672</v>
      </c>
      <c r="F193" s="55" t="s">
        <v>1345</v>
      </c>
      <c r="G193" s="55"/>
      <c r="H193" s="9" t="s">
        <v>820</v>
      </c>
      <c r="I193">
        <v>5</v>
      </c>
      <c r="J193">
        <v>0</v>
      </c>
      <c r="K193" s="34">
        <v>0</v>
      </c>
      <c r="L193">
        <f>+Tabla323911[[#This Row],[BALANCE INICIAL]]+Tabla323911[[#This Row],[ENTRADAS]]-Tabla323911[[#This Row],[SALIDAS]]</f>
        <v>5</v>
      </c>
      <c r="M193" s="2">
        <v>499</v>
      </c>
      <c r="N193" s="2">
        <f>+Tabla323911[[#This Row],[BALANCE INICIAL]]*Tabla323911[[#This Row],[PRECIO]]</f>
        <v>2495</v>
      </c>
      <c r="O193" s="2">
        <f>+Tabla323911[[#This Row],[ENTRADAS]]*Tabla323911[[#This Row],[PRECIO]]</f>
        <v>0</v>
      </c>
      <c r="P193" s="2">
        <f>+Tabla323911[[#This Row],[SALIDAS]]*Tabla323911[[#This Row],[PRECIO]]</f>
        <v>0</v>
      </c>
      <c r="Q193" s="2">
        <f>+Tabla323911[[#This Row],[BALANCE INICIAL2]]+Tabla323911[[#This Row],[ENTRADAS3]]-Tabla323911[[#This Row],[SALIDAS4]]</f>
        <v>2495</v>
      </c>
    </row>
    <row r="194" spans="1:17">
      <c r="A194" s="9" t="s">
        <v>42</v>
      </c>
      <c r="B194" s="48">
        <v>1206010001</v>
      </c>
      <c r="C194" s="50" t="s">
        <v>88</v>
      </c>
      <c r="D194" t="s">
        <v>378</v>
      </c>
      <c r="F194" s="55" t="s">
        <v>1345</v>
      </c>
      <c r="G194" s="55"/>
      <c r="H194" s="9" t="s">
        <v>820</v>
      </c>
      <c r="I194">
        <v>1</v>
      </c>
      <c r="J194">
        <v>0</v>
      </c>
      <c r="K194" s="34">
        <v>0</v>
      </c>
      <c r="L194">
        <f>+Tabla323911[[#This Row],[BALANCE INICIAL]]+Tabla323911[[#This Row],[ENTRADAS]]-Tabla323911[[#This Row],[SALIDAS]]</f>
        <v>1</v>
      </c>
      <c r="M194" s="2">
        <v>26500</v>
      </c>
      <c r="N194" s="2">
        <f>+Tabla323911[[#This Row],[BALANCE INICIAL]]*Tabla323911[[#This Row],[PRECIO]]</f>
        <v>26500</v>
      </c>
      <c r="O194" s="2">
        <f>+Tabla323911[[#This Row],[ENTRADAS]]*Tabla323911[[#This Row],[PRECIO]]</f>
        <v>0</v>
      </c>
      <c r="P194" s="2">
        <f>+Tabla323911[[#This Row],[SALIDAS]]*Tabla323911[[#This Row],[PRECIO]]</f>
        <v>0</v>
      </c>
      <c r="Q194" s="2">
        <f>+Tabla323911[[#This Row],[BALANCE INICIAL2]]+Tabla323911[[#This Row],[ENTRADAS3]]-Tabla323911[[#This Row],[SALIDAS4]]</f>
        <v>26500</v>
      </c>
    </row>
    <row r="195" spans="1:17">
      <c r="A195" s="9" t="s">
        <v>42</v>
      </c>
      <c r="B195" s="48">
        <v>1206010001</v>
      </c>
      <c r="C195" s="50" t="s">
        <v>88</v>
      </c>
      <c r="D195" t="s">
        <v>377</v>
      </c>
      <c r="F195" s="55" t="s">
        <v>1345</v>
      </c>
      <c r="G195" s="55"/>
      <c r="H195" s="9" t="s">
        <v>820</v>
      </c>
      <c r="I195">
        <v>2</v>
      </c>
      <c r="J195">
        <v>0</v>
      </c>
      <c r="K195" s="34">
        <v>0</v>
      </c>
      <c r="L195">
        <f>+Tabla323911[[#This Row],[BALANCE INICIAL]]+Tabla323911[[#This Row],[ENTRADAS]]-Tabla323911[[#This Row],[SALIDAS]]</f>
        <v>2</v>
      </c>
      <c r="M195" s="2">
        <v>8500</v>
      </c>
      <c r="N195" s="2">
        <f>+Tabla323911[[#This Row],[BALANCE INICIAL]]*Tabla323911[[#This Row],[PRECIO]]</f>
        <v>17000</v>
      </c>
      <c r="O195" s="2">
        <f>+Tabla323911[[#This Row],[ENTRADAS]]*Tabla323911[[#This Row],[PRECIO]]</f>
        <v>0</v>
      </c>
      <c r="P195" s="2">
        <f>+Tabla323911[[#This Row],[SALIDAS]]*Tabla323911[[#This Row],[PRECIO]]</f>
        <v>0</v>
      </c>
      <c r="Q195" s="2">
        <f>+Tabla323911[[#This Row],[BALANCE INICIAL2]]+Tabla323911[[#This Row],[ENTRADAS3]]-Tabla323911[[#This Row],[SALIDAS4]]</f>
        <v>17000</v>
      </c>
    </row>
    <row r="196" spans="1:17">
      <c r="A196" s="9" t="s">
        <v>59</v>
      </c>
      <c r="B196" s="17" t="s">
        <v>887</v>
      </c>
      <c r="C196" s="50" t="s">
        <v>70</v>
      </c>
      <c r="D196" t="s">
        <v>1740</v>
      </c>
      <c r="F196" s="55"/>
      <c r="G196" s="55"/>
      <c r="H196" s="9" t="s">
        <v>820</v>
      </c>
      <c r="I196">
        <v>1</v>
      </c>
      <c r="K196" s="34">
        <v>0</v>
      </c>
      <c r="L196">
        <f>+Tabla323911[[#This Row],[BALANCE INICIAL]]+Tabla323911[[#This Row],[ENTRADAS]]-Tabla323911[[#This Row],[SALIDAS]]</f>
        <v>1</v>
      </c>
      <c r="M196" s="2">
        <v>45000</v>
      </c>
      <c r="N196" s="2">
        <f>+Tabla323911[[#This Row],[BALANCE INICIAL]]*Tabla323911[[#This Row],[PRECIO]]</f>
        <v>45000</v>
      </c>
      <c r="O196" s="2">
        <f>+Tabla323911[[#This Row],[ENTRADAS]]*Tabla323911[[#This Row],[PRECIO]]</f>
        <v>0</v>
      </c>
      <c r="P196" s="2">
        <f>+Tabla323911[[#This Row],[SALIDAS]]*Tabla323911[[#This Row],[PRECIO]]</f>
        <v>0</v>
      </c>
      <c r="Q196" s="2">
        <f>+Tabla323911[[#This Row],[BALANCE INICIAL2]]+Tabla323911[[#This Row],[ENTRADAS3]]-Tabla323911[[#This Row],[SALIDAS4]]</f>
        <v>45000</v>
      </c>
    </row>
    <row r="197" spans="1:17" ht="15.6">
      <c r="A197" s="9" t="s">
        <v>34</v>
      </c>
      <c r="B197" s="17" t="s">
        <v>877</v>
      </c>
      <c r="C197" s="50" t="s">
        <v>80</v>
      </c>
      <c r="D197" t="s">
        <v>1437</v>
      </c>
      <c r="F197" s="55" t="s">
        <v>1345</v>
      </c>
      <c r="G197" s="55"/>
      <c r="H197" s="9" t="s">
        <v>820</v>
      </c>
      <c r="I197">
        <v>4</v>
      </c>
      <c r="J197">
        <v>0</v>
      </c>
      <c r="K197" s="34">
        <v>0</v>
      </c>
      <c r="L197">
        <f>+Tabla323911[[#This Row],[BALANCE INICIAL]]+Tabla323911[[#This Row],[ENTRADAS]]-Tabla323911[[#This Row],[SALIDAS]]</f>
        <v>4</v>
      </c>
      <c r="M197" s="2">
        <v>126</v>
      </c>
      <c r="N197" s="2">
        <f>+Tabla323911[[#This Row],[BALANCE INICIAL]]*Tabla323911[[#This Row],[PRECIO]]</f>
        <v>504</v>
      </c>
      <c r="O197" s="2">
        <f>+Tabla323911[[#This Row],[ENTRADAS]]*Tabla323911[[#This Row],[PRECIO]]</f>
        <v>0</v>
      </c>
      <c r="P197" s="2">
        <f>+Tabla323911[[#This Row],[SALIDAS]]*Tabla323911[[#This Row],[PRECIO]]</f>
        <v>0</v>
      </c>
      <c r="Q197" s="2">
        <f>+Tabla323911[[#This Row],[BALANCE INICIAL2]]+Tabla323911[[#This Row],[ENTRADAS3]]-Tabla323911[[#This Row],[SALIDAS4]]</f>
        <v>504</v>
      </c>
    </row>
    <row r="198" spans="1:17" ht="15.6">
      <c r="A198" s="9" t="s">
        <v>34</v>
      </c>
      <c r="B198" s="17" t="s">
        <v>877</v>
      </c>
      <c r="C198" s="50" t="s">
        <v>80</v>
      </c>
      <c r="D198" t="s">
        <v>1438</v>
      </c>
      <c r="F198" s="55" t="s">
        <v>1345</v>
      </c>
      <c r="G198" s="55"/>
      <c r="H198" s="9" t="s">
        <v>820</v>
      </c>
      <c r="I198">
        <v>50</v>
      </c>
      <c r="J198">
        <v>0</v>
      </c>
      <c r="K198" s="34">
        <v>0</v>
      </c>
      <c r="L198">
        <f>+Tabla323911[[#This Row],[BALANCE INICIAL]]+Tabla323911[[#This Row],[ENTRADAS]]-Tabla323911[[#This Row],[SALIDAS]]</f>
        <v>50</v>
      </c>
      <c r="M198" s="2">
        <v>6.2</v>
      </c>
      <c r="N198" s="2">
        <f>+Tabla323911[[#This Row],[BALANCE INICIAL]]*Tabla323911[[#This Row],[PRECIO]]</f>
        <v>310</v>
      </c>
      <c r="O198" s="2">
        <f>+Tabla323911[[#This Row],[ENTRADAS]]*Tabla323911[[#This Row],[PRECIO]]</f>
        <v>0</v>
      </c>
      <c r="P198" s="2">
        <f>+Tabla323911[[#This Row],[SALIDAS]]*Tabla323911[[#This Row],[PRECIO]]</f>
        <v>0</v>
      </c>
      <c r="Q198" s="2">
        <f>+Tabla323911[[#This Row],[BALANCE INICIAL2]]+Tabla323911[[#This Row],[ENTRADAS3]]-Tabla323911[[#This Row],[SALIDAS4]]</f>
        <v>310</v>
      </c>
    </row>
    <row r="199" spans="1:17">
      <c r="A199" s="9" t="s">
        <v>24</v>
      </c>
      <c r="B199" s="17" t="s">
        <v>875</v>
      </c>
      <c r="C199" s="50" t="s">
        <v>64</v>
      </c>
      <c r="D199" t="s">
        <v>1287</v>
      </c>
      <c r="F199" s="55" t="s">
        <v>1345</v>
      </c>
      <c r="G199" s="55"/>
      <c r="H199" s="9" t="s">
        <v>820</v>
      </c>
      <c r="I199">
        <v>10</v>
      </c>
      <c r="J199">
        <v>0</v>
      </c>
      <c r="K199" s="34">
        <v>0</v>
      </c>
      <c r="L199">
        <f>+Tabla323911[[#This Row],[BALANCE INICIAL]]+Tabla323911[[#This Row],[ENTRADAS]]-Tabla323911[[#This Row],[SALIDAS]]</f>
        <v>10</v>
      </c>
      <c r="M199" s="2">
        <v>35</v>
      </c>
      <c r="N199" s="2">
        <f>+Tabla323911[[#This Row],[BALANCE INICIAL]]*Tabla323911[[#This Row],[PRECIO]]</f>
        <v>350</v>
      </c>
      <c r="O199" s="2">
        <f>+Tabla323911[[#This Row],[ENTRADAS]]*Tabla323911[[#This Row],[PRECIO]]</f>
        <v>0</v>
      </c>
      <c r="P199" s="2">
        <f>+Tabla323911[[#This Row],[SALIDAS]]*Tabla323911[[#This Row],[PRECIO]]</f>
        <v>0</v>
      </c>
      <c r="Q199" s="2">
        <f>+Tabla323911[[#This Row],[BALANCE INICIAL2]]+Tabla323911[[#This Row],[ENTRADAS3]]-Tabla323911[[#This Row],[SALIDAS4]]</f>
        <v>350</v>
      </c>
    </row>
    <row r="200" spans="1:17" ht="15.6">
      <c r="A200" s="9" t="s">
        <v>24</v>
      </c>
      <c r="B200" s="17" t="s">
        <v>875</v>
      </c>
      <c r="C200" s="50" t="s">
        <v>64</v>
      </c>
      <c r="D200" t="s">
        <v>1436</v>
      </c>
      <c r="F200" s="55" t="s">
        <v>1345</v>
      </c>
      <c r="G200" s="55"/>
      <c r="H200" s="9" t="s">
        <v>820</v>
      </c>
      <c r="I200">
        <v>4</v>
      </c>
      <c r="J200">
        <v>0</v>
      </c>
      <c r="K200" s="34">
        <v>0</v>
      </c>
      <c r="L200">
        <f>+Tabla323911[[#This Row],[BALANCE INICIAL]]+Tabla323911[[#This Row],[ENTRADAS]]-Tabla323911[[#This Row],[SALIDAS]]</f>
        <v>4</v>
      </c>
      <c r="M200" s="2">
        <v>18.7</v>
      </c>
      <c r="N200" s="2">
        <f>+Tabla323911[[#This Row],[BALANCE INICIAL]]*Tabla323911[[#This Row],[PRECIO]]</f>
        <v>74.8</v>
      </c>
      <c r="O200" s="2">
        <f>+Tabla323911[[#This Row],[ENTRADAS]]*Tabla323911[[#This Row],[PRECIO]]</f>
        <v>0</v>
      </c>
      <c r="P200" s="2">
        <f>+Tabla323911[[#This Row],[SALIDAS]]*Tabla323911[[#This Row],[PRECIO]]</f>
        <v>0</v>
      </c>
      <c r="Q200" s="2">
        <f>+Tabla323911[[#This Row],[BALANCE INICIAL2]]+Tabla323911[[#This Row],[ENTRADAS3]]-Tabla323911[[#This Row],[SALIDAS4]]</f>
        <v>74.8</v>
      </c>
    </row>
    <row r="201" spans="1:17">
      <c r="A201" s="39" t="s">
        <v>1381</v>
      </c>
      <c r="B201" s="40" t="s">
        <v>1382</v>
      </c>
      <c r="C201" s="52" t="s">
        <v>1383</v>
      </c>
      <c r="D201" t="s">
        <v>1467</v>
      </c>
      <c r="F201" s="55" t="s">
        <v>1345</v>
      </c>
      <c r="G201" s="55"/>
      <c r="H201" s="9" t="s">
        <v>820</v>
      </c>
      <c r="I201">
        <v>200</v>
      </c>
      <c r="J201">
        <v>0</v>
      </c>
      <c r="K201" s="34">
        <v>0</v>
      </c>
      <c r="L201">
        <f>+Tabla323911[[#This Row],[BALANCE INICIAL]]+Tabla323911[[#This Row],[ENTRADAS]]-Tabla323911[[#This Row],[SALIDAS]]</f>
        <v>200</v>
      </c>
      <c r="M201" s="2">
        <v>5.28</v>
      </c>
      <c r="N201" s="2">
        <f>+Tabla323911[[#This Row],[BALANCE INICIAL]]*Tabla323911[[#This Row],[PRECIO]]</f>
        <v>1056</v>
      </c>
      <c r="O201" s="2">
        <f>+Tabla323911[[#This Row],[ENTRADAS]]*Tabla323911[[#This Row],[PRECIO]]</f>
        <v>0</v>
      </c>
      <c r="P201" s="2">
        <f>+Tabla323911[[#This Row],[SALIDAS]]*Tabla323911[[#This Row],[PRECIO]]</f>
        <v>0</v>
      </c>
      <c r="Q201" s="2">
        <f>+Tabla323911[[#This Row],[BALANCE INICIAL2]]+Tabla323911[[#This Row],[ENTRADAS3]]-Tabla323911[[#This Row],[SALIDAS4]]</f>
        <v>1056</v>
      </c>
    </row>
    <row r="202" spans="1:17">
      <c r="A202" s="9" t="s">
        <v>24</v>
      </c>
      <c r="B202" s="17" t="s">
        <v>875</v>
      </c>
      <c r="C202" s="50" t="s">
        <v>64</v>
      </c>
      <c r="D202" t="s">
        <v>1286</v>
      </c>
      <c r="F202" s="55" t="s">
        <v>1345</v>
      </c>
      <c r="G202" s="55"/>
      <c r="H202" s="9" t="s">
        <v>820</v>
      </c>
      <c r="I202">
        <v>10</v>
      </c>
      <c r="J202">
        <v>0</v>
      </c>
      <c r="K202" s="34">
        <v>0</v>
      </c>
      <c r="L202">
        <f>+Tabla323911[[#This Row],[BALANCE INICIAL]]+Tabla323911[[#This Row],[ENTRADAS]]-Tabla323911[[#This Row],[SALIDAS]]</f>
        <v>10</v>
      </c>
      <c r="M202" s="2">
        <v>132.41999999999999</v>
      </c>
      <c r="N202" s="2">
        <f>+Tabla323911[[#This Row],[BALANCE INICIAL]]*Tabla323911[[#This Row],[PRECIO]]</f>
        <v>1324.1999999999998</v>
      </c>
      <c r="O202" s="2">
        <f>+Tabla323911[[#This Row],[ENTRADAS]]*Tabla323911[[#This Row],[PRECIO]]</f>
        <v>0</v>
      </c>
      <c r="P202" s="2">
        <f>+Tabla323911[[#This Row],[SALIDAS]]*Tabla323911[[#This Row],[PRECIO]]</f>
        <v>0</v>
      </c>
      <c r="Q202" s="2">
        <f>+Tabla323911[[#This Row],[BALANCE INICIAL2]]+Tabla323911[[#This Row],[ENTRADAS3]]-Tabla323911[[#This Row],[SALIDAS4]]</f>
        <v>1324.1999999999998</v>
      </c>
    </row>
    <row r="203" spans="1:17">
      <c r="A203" s="9" t="s">
        <v>24</v>
      </c>
      <c r="B203" s="17" t="s">
        <v>875</v>
      </c>
      <c r="C203" s="50" t="s">
        <v>64</v>
      </c>
      <c r="D203" t="s">
        <v>1031</v>
      </c>
      <c r="E203" t="s">
        <v>1029</v>
      </c>
      <c r="F203" s="55" t="s">
        <v>1345</v>
      </c>
      <c r="G203" s="55"/>
      <c r="H203" s="9" t="s">
        <v>820</v>
      </c>
      <c r="I203">
        <v>0</v>
      </c>
      <c r="J203">
        <v>0</v>
      </c>
      <c r="K203" s="34">
        <v>0</v>
      </c>
      <c r="L203">
        <f>+Tabla323911[[#This Row],[BALANCE INICIAL]]+Tabla323911[[#This Row],[ENTRADAS]]-Tabla323911[[#This Row],[SALIDAS]]</f>
        <v>0</v>
      </c>
      <c r="M203" s="2">
        <v>330</v>
      </c>
      <c r="N203" s="2">
        <f>+Tabla323911[[#This Row],[BALANCE INICIAL]]*Tabla323911[[#This Row],[PRECIO]]</f>
        <v>0</v>
      </c>
      <c r="O203" s="2">
        <f>+Tabla323911[[#This Row],[ENTRADAS]]*Tabla323911[[#This Row],[PRECIO]]</f>
        <v>0</v>
      </c>
      <c r="P203" s="2">
        <f>+Tabla323911[[#This Row],[SALIDAS]]*Tabla323911[[#This Row],[PRECIO]]</f>
        <v>0</v>
      </c>
      <c r="Q203" s="2">
        <f>+Tabla323911[[#This Row],[BALANCE INICIAL2]]+Tabla323911[[#This Row],[ENTRADAS3]]-Tabla323911[[#This Row],[SALIDAS4]]</f>
        <v>0</v>
      </c>
    </row>
    <row r="204" spans="1:17">
      <c r="A204" s="9" t="s">
        <v>24</v>
      </c>
      <c r="B204" s="17" t="s">
        <v>875</v>
      </c>
      <c r="C204" s="50" t="s">
        <v>64</v>
      </c>
      <c r="D204" t="s">
        <v>1030</v>
      </c>
      <c r="E204" t="s">
        <v>1029</v>
      </c>
      <c r="F204" s="55" t="s">
        <v>1345</v>
      </c>
      <c r="G204" s="55"/>
      <c r="H204" s="9" t="s">
        <v>820</v>
      </c>
      <c r="I204">
        <v>4</v>
      </c>
      <c r="J204">
        <v>0</v>
      </c>
      <c r="K204" s="34">
        <v>0</v>
      </c>
      <c r="L204">
        <f>+Tabla323911[[#This Row],[BALANCE INICIAL]]+Tabla323911[[#This Row],[ENTRADAS]]-Tabla323911[[#This Row],[SALIDAS]]</f>
        <v>4</v>
      </c>
      <c r="M204" s="2">
        <v>244</v>
      </c>
      <c r="N204" s="2">
        <f>+Tabla323911[[#This Row],[BALANCE INICIAL]]*Tabla323911[[#This Row],[PRECIO]]</f>
        <v>976</v>
      </c>
      <c r="O204" s="2">
        <f>+Tabla323911[[#This Row],[ENTRADAS]]*Tabla323911[[#This Row],[PRECIO]]</f>
        <v>0</v>
      </c>
      <c r="P204" s="2">
        <f>+Tabla323911[[#This Row],[SALIDAS]]*Tabla323911[[#This Row],[PRECIO]]</f>
        <v>0</v>
      </c>
      <c r="Q204" s="2">
        <f>+Tabla323911[[#This Row],[BALANCE INICIAL2]]+Tabla323911[[#This Row],[ENTRADAS3]]-Tabla323911[[#This Row],[SALIDAS4]]</f>
        <v>976</v>
      </c>
    </row>
    <row r="205" spans="1:17">
      <c r="A205" s="9" t="s">
        <v>24</v>
      </c>
      <c r="B205" s="17" t="s">
        <v>875</v>
      </c>
      <c r="C205" s="50" t="s">
        <v>64</v>
      </c>
      <c r="D205" t="s">
        <v>458</v>
      </c>
      <c r="F205" s="55" t="s">
        <v>1345</v>
      </c>
      <c r="G205" s="55"/>
      <c r="H205" s="9" t="s">
        <v>820</v>
      </c>
      <c r="I205">
        <v>20</v>
      </c>
      <c r="J205">
        <v>0</v>
      </c>
      <c r="K205" s="34">
        <v>0</v>
      </c>
      <c r="L205">
        <f>+Tabla323911[[#This Row],[BALANCE INICIAL]]+Tabla323911[[#This Row],[ENTRADAS]]-Tabla323911[[#This Row],[SALIDAS]]</f>
        <v>20</v>
      </c>
      <c r="M205" s="2">
        <v>428</v>
      </c>
      <c r="N205" s="2">
        <f>+Tabla323911[[#This Row],[BALANCE INICIAL]]*Tabla323911[[#This Row],[PRECIO]]</f>
        <v>8560</v>
      </c>
      <c r="O205" s="2">
        <f>+Tabla323911[[#This Row],[ENTRADAS]]*Tabla323911[[#This Row],[PRECIO]]</f>
        <v>0</v>
      </c>
      <c r="P205" s="2">
        <f>+Tabla323911[[#This Row],[SALIDAS]]*Tabla323911[[#This Row],[PRECIO]]</f>
        <v>0</v>
      </c>
      <c r="Q205" s="2">
        <f>+Tabla323911[[#This Row],[BALANCE INICIAL2]]+Tabla323911[[#This Row],[ENTRADAS3]]-Tabla323911[[#This Row],[SALIDAS4]]</f>
        <v>8560</v>
      </c>
    </row>
    <row r="206" spans="1:17">
      <c r="A206" s="9" t="s">
        <v>24</v>
      </c>
      <c r="B206" s="17" t="s">
        <v>875</v>
      </c>
      <c r="C206" s="50" t="s">
        <v>64</v>
      </c>
      <c r="D206" t="s">
        <v>1586</v>
      </c>
      <c r="F206" s="55" t="s">
        <v>1345</v>
      </c>
      <c r="G206" s="55"/>
      <c r="H206" s="9" t="s">
        <v>820</v>
      </c>
      <c r="I206">
        <v>10</v>
      </c>
      <c r="J206">
        <v>0</v>
      </c>
      <c r="K206" s="34">
        <v>0</v>
      </c>
      <c r="L206">
        <f>+Tabla323911[[#This Row],[BALANCE INICIAL]]+Tabla323911[[#This Row],[ENTRADAS]]-Tabla323911[[#This Row],[SALIDAS]]</f>
        <v>10</v>
      </c>
      <c r="M206" s="2">
        <v>105.93</v>
      </c>
      <c r="N206" s="2">
        <f>+Tabla323911[[#This Row],[BALANCE INICIAL]]*Tabla323911[[#This Row],[PRECIO]]</f>
        <v>1059.3000000000002</v>
      </c>
      <c r="O206" s="2">
        <f>+Tabla323911[[#This Row],[ENTRADAS]]*Tabla323911[[#This Row],[PRECIO]]</f>
        <v>0</v>
      </c>
      <c r="P206" s="2">
        <f>+Tabla323911[[#This Row],[SALIDAS]]*Tabla323911[[#This Row],[PRECIO]]</f>
        <v>0</v>
      </c>
      <c r="Q206" s="2">
        <f>+Tabla323911[[#This Row],[BALANCE INICIAL2]]+Tabla323911[[#This Row],[ENTRADAS3]]-Tabla323911[[#This Row],[SALIDAS4]]</f>
        <v>1059.3000000000002</v>
      </c>
    </row>
    <row r="207" spans="1:17">
      <c r="A207" s="9" t="s">
        <v>26</v>
      </c>
      <c r="B207" s="47" t="s">
        <v>887</v>
      </c>
      <c r="C207" s="50" t="s">
        <v>70</v>
      </c>
      <c r="D207" t="s">
        <v>1283</v>
      </c>
      <c r="F207" s="55" t="s">
        <v>1345</v>
      </c>
      <c r="G207" s="55"/>
      <c r="H207" s="9" t="s">
        <v>820</v>
      </c>
      <c r="I207">
        <v>2</v>
      </c>
      <c r="J207">
        <v>0</v>
      </c>
      <c r="K207" s="34">
        <v>0</v>
      </c>
      <c r="L207">
        <f>+Tabla323911[[#This Row],[BALANCE INICIAL]]+Tabla323911[[#This Row],[ENTRADAS]]-Tabla323911[[#This Row],[SALIDAS]]</f>
        <v>2</v>
      </c>
      <c r="M207" s="2">
        <v>6000</v>
      </c>
      <c r="N207" s="2">
        <f>+Tabla323911[[#This Row],[BALANCE INICIAL]]*Tabla323911[[#This Row],[PRECIO]]</f>
        <v>12000</v>
      </c>
      <c r="O207" s="2">
        <f>+Tabla323911[[#This Row],[ENTRADAS]]*Tabla323911[[#This Row],[PRECIO]]</f>
        <v>0</v>
      </c>
      <c r="P207" s="2">
        <f>+Tabla323911[[#This Row],[SALIDAS]]*Tabla323911[[#This Row],[PRECIO]]</f>
        <v>0</v>
      </c>
      <c r="Q207" s="2">
        <f>+Tabla323911[[#This Row],[BALANCE INICIAL2]]+Tabla323911[[#This Row],[ENTRADAS3]]-Tabla323911[[#This Row],[SALIDAS4]]</f>
        <v>12000</v>
      </c>
    </row>
    <row r="208" spans="1:17">
      <c r="A208" s="9" t="s">
        <v>55</v>
      </c>
      <c r="B208" s="17" t="s">
        <v>905</v>
      </c>
      <c r="C208" s="50" t="s">
        <v>103</v>
      </c>
      <c r="D208" t="s">
        <v>1140</v>
      </c>
      <c r="F208" s="55" t="s">
        <v>1345</v>
      </c>
      <c r="G208" s="55"/>
      <c r="H208" s="9" t="s">
        <v>820</v>
      </c>
      <c r="I208">
        <v>0</v>
      </c>
      <c r="J208">
        <v>0</v>
      </c>
      <c r="K208" s="34">
        <v>0</v>
      </c>
      <c r="L208">
        <f>+Tabla323911[[#This Row],[BALANCE INICIAL]]+Tabla323911[[#This Row],[ENTRADAS]]-Tabla323911[[#This Row],[SALIDAS]]</f>
        <v>0</v>
      </c>
      <c r="M208" s="2">
        <v>140</v>
      </c>
      <c r="N208" s="2">
        <f>+Tabla323911[[#This Row],[BALANCE INICIAL]]*Tabla323911[[#This Row],[PRECIO]]</f>
        <v>0</v>
      </c>
      <c r="O208" s="2">
        <f>+Tabla323911[[#This Row],[ENTRADAS]]*Tabla323911[[#This Row],[PRECIO]]</f>
        <v>0</v>
      </c>
      <c r="P208" s="2">
        <f>+Tabla323911[[#This Row],[SALIDAS]]*Tabla323911[[#This Row],[PRECIO]]</f>
        <v>0</v>
      </c>
      <c r="Q208" s="2">
        <f>+Tabla323911[[#This Row],[BALANCE INICIAL2]]+Tabla323911[[#This Row],[ENTRADAS3]]-Tabla323911[[#This Row],[SALIDAS4]]</f>
        <v>0</v>
      </c>
    </row>
    <row r="209" spans="1:17">
      <c r="A209" s="9" t="s">
        <v>55</v>
      </c>
      <c r="B209" s="17" t="s">
        <v>905</v>
      </c>
      <c r="C209" s="50" t="s">
        <v>103</v>
      </c>
      <c r="D209" t="s">
        <v>142</v>
      </c>
      <c r="F209" s="55" t="s">
        <v>1345</v>
      </c>
      <c r="G209" s="55"/>
      <c r="H209" s="9" t="s">
        <v>820</v>
      </c>
      <c r="I209">
        <v>0</v>
      </c>
      <c r="J209">
        <v>0</v>
      </c>
      <c r="K209" s="34">
        <v>0</v>
      </c>
      <c r="L209">
        <f>+Tabla323911[[#This Row],[BALANCE INICIAL]]+Tabla323911[[#This Row],[ENTRADAS]]-Tabla323911[[#This Row],[SALIDAS]]</f>
        <v>0</v>
      </c>
      <c r="M209" s="2">
        <v>140</v>
      </c>
      <c r="N209" s="2">
        <f>+Tabla323911[[#This Row],[BALANCE INICIAL]]*Tabla323911[[#This Row],[PRECIO]]</f>
        <v>0</v>
      </c>
      <c r="O209" s="2">
        <f>+Tabla323911[[#This Row],[ENTRADAS]]*Tabla323911[[#This Row],[PRECIO]]</f>
        <v>0</v>
      </c>
      <c r="P209" s="2">
        <f>+Tabla323911[[#This Row],[SALIDAS]]*Tabla323911[[#This Row],[PRECIO]]</f>
        <v>0</v>
      </c>
      <c r="Q209" s="2">
        <f>+Tabla323911[[#This Row],[BALANCE INICIAL2]]+Tabla323911[[#This Row],[ENTRADAS3]]-Tabla323911[[#This Row],[SALIDAS4]]</f>
        <v>0</v>
      </c>
    </row>
    <row r="210" spans="1:17">
      <c r="A210" s="9" t="s">
        <v>24</v>
      </c>
      <c r="B210" s="17" t="s">
        <v>875</v>
      </c>
      <c r="C210" s="50" t="s">
        <v>64</v>
      </c>
      <c r="D210" t="s">
        <v>1284</v>
      </c>
      <c r="F210" s="55" t="s">
        <v>1345</v>
      </c>
      <c r="G210" s="55"/>
      <c r="H210" s="9" t="s">
        <v>820</v>
      </c>
      <c r="I210">
        <v>0</v>
      </c>
      <c r="J210">
        <v>0</v>
      </c>
      <c r="K210" s="34">
        <v>0</v>
      </c>
      <c r="L210">
        <f>+Tabla323911[[#This Row],[BALANCE INICIAL]]+Tabla323911[[#This Row],[ENTRADAS]]-Tabla323911[[#This Row],[SALIDAS]]</f>
        <v>0</v>
      </c>
      <c r="M210" s="2">
        <v>1000</v>
      </c>
      <c r="N210" s="2">
        <f>+Tabla323911[[#This Row],[BALANCE INICIAL]]*Tabla323911[[#This Row],[PRECIO]]</f>
        <v>0</v>
      </c>
      <c r="O210" s="2">
        <f>+Tabla323911[[#This Row],[ENTRADAS]]*Tabla323911[[#This Row],[PRECIO]]</f>
        <v>0</v>
      </c>
      <c r="P210" s="2">
        <f>+Tabla323911[[#This Row],[SALIDAS]]*Tabla323911[[#This Row],[PRECIO]]</f>
        <v>0</v>
      </c>
      <c r="Q210" s="2">
        <f>+Tabla323911[[#This Row],[BALANCE INICIAL2]]+Tabla323911[[#This Row],[ENTRADAS3]]-Tabla323911[[#This Row],[SALIDAS4]]</f>
        <v>0</v>
      </c>
    </row>
    <row r="211" spans="1:17">
      <c r="A211" s="13" t="s">
        <v>33</v>
      </c>
      <c r="B211" s="17" t="s">
        <v>879</v>
      </c>
      <c r="C211" s="50" t="s">
        <v>106</v>
      </c>
      <c r="D211" t="s">
        <v>1285</v>
      </c>
      <c r="F211" s="55" t="s">
        <v>1345</v>
      </c>
      <c r="G211" s="55"/>
      <c r="H211" s="9" t="s">
        <v>825</v>
      </c>
      <c r="I211">
        <v>15</v>
      </c>
      <c r="J211">
        <v>0</v>
      </c>
      <c r="K211" s="34">
        <v>2</v>
      </c>
      <c r="L211">
        <f>+Tabla323911[[#This Row],[BALANCE INICIAL]]+Tabla323911[[#This Row],[ENTRADAS]]-Tabla323911[[#This Row],[SALIDAS]]</f>
        <v>13</v>
      </c>
      <c r="M211" s="2">
        <v>1600</v>
      </c>
      <c r="N211" s="2">
        <f>+Tabla323911[[#This Row],[BALANCE INICIAL]]*Tabla323911[[#This Row],[PRECIO]]</f>
        <v>24000</v>
      </c>
      <c r="O211" s="2">
        <f>+Tabla323911[[#This Row],[ENTRADAS]]*Tabla323911[[#This Row],[PRECIO]]</f>
        <v>0</v>
      </c>
      <c r="P211" s="2">
        <f>+Tabla323911[[#This Row],[SALIDAS]]*Tabla323911[[#This Row],[PRECIO]]</f>
        <v>3200</v>
      </c>
      <c r="Q211" s="2">
        <f>+Tabla323911[[#This Row],[BALANCE INICIAL2]]+Tabla323911[[#This Row],[ENTRADAS3]]-Tabla323911[[#This Row],[SALIDAS4]]</f>
        <v>20800</v>
      </c>
    </row>
    <row r="212" spans="1:17">
      <c r="A212" s="9" t="s">
        <v>62</v>
      </c>
      <c r="B212" s="17" t="s">
        <v>891</v>
      </c>
      <c r="C212" s="50" t="s">
        <v>100</v>
      </c>
      <c r="D212" t="s">
        <v>673</v>
      </c>
      <c r="F212" s="55" t="s">
        <v>1345</v>
      </c>
      <c r="G212" s="55"/>
      <c r="H212" s="9" t="s">
        <v>820</v>
      </c>
      <c r="I212">
        <v>0</v>
      </c>
      <c r="J212">
        <v>0</v>
      </c>
      <c r="K212" s="34">
        <v>0</v>
      </c>
      <c r="L212">
        <f>+Tabla323911[[#This Row],[BALANCE INICIAL]]+Tabla323911[[#This Row],[ENTRADAS]]-Tabla323911[[#This Row],[SALIDAS]]</f>
        <v>0</v>
      </c>
      <c r="M212" s="2">
        <v>250</v>
      </c>
      <c r="N212" s="2">
        <f>+Tabla323911[[#This Row],[BALANCE INICIAL]]*Tabla323911[[#This Row],[PRECIO]]</f>
        <v>0</v>
      </c>
      <c r="O212" s="2">
        <f>+Tabla323911[[#This Row],[ENTRADAS]]*Tabla323911[[#This Row],[PRECIO]]</f>
        <v>0</v>
      </c>
      <c r="P212" s="2">
        <f>+Tabla323911[[#This Row],[SALIDAS]]*Tabla323911[[#This Row],[PRECIO]]</f>
        <v>0</v>
      </c>
      <c r="Q212" s="2">
        <f>+Tabla323911[[#This Row],[BALANCE INICIAL2]]+Tabla323911[[#This Row],[ENTRADAS3]]-Tabla323911[[#This Row],[SALIDAS4]]</f>
        <v>0</v>
      </c>
    </row>
    <row r="213" spans="1:17">
      <c r="A213" s="9" t="s">
        <v>62</v>
      </c>
      <c r="B213" s="17" t="s">
        <v>891</v>
      </c>
      <c r="C213" s="50" t="s">
        <v>100</v>
      </c>
      <c r="D213" t="s">
        <v>674</v>
      </c>
      <c r="F213" s="55" t="s">
        <v>1345</v>
      </c>
      <c r="G213" s="55"/>
      <c r="H213" s="9" t="s">
        <v>820</v>
      </c>
      <c r="I213">
        <v>13</v>
      </c>
      <c r="J213">
        <v>0</v>
      </c>
      <c r="K213" s="34">
        <v>0</v>
      </c>
      <c r="L213">
        <f>+Tabla323911[[#This Row],[BALANCE INICIAL]]+Tabla323911[[#This Row],[ENTRADAS]]-Tabla323911[[#This Row],[SALIDAS]]</f>
        <v>13</v>
      </c>
      <c r="M213" s="2">
        <v>350</v>
      </c>
      <c r="N213" s="2">
        <f>+Tabla323911[[#This Row],[BALANCE INICIAL]]*Tabla323911[[#This Row],[PRECIO]]</f>
        <v>4550</v>
      </c>
      <c r="O213" s="2">
        <f>+Tabla323911[[#This Row],[ENTRADAS]]*Tabla323911[[#This Row],[PRECIO]]</f>
        <v>0</v>
      </c>
      <c r="P213" s="2">
        <f>+Tabla323911[[#This Row],[SALIDAS]]*Tabla323911[[#This Row],[PRECIO]]</f>
        <v>0</v>
      </c>
      <c r="Q213" s="2">
        <f>+Tabla323911[[#This Row],[BALANCE INICIAL2]]+Tabla323911[[#This Row],[ENTRADAS3]]-Tabla323911[[#This Row],[SALIDAS4]]</f>
        <v>4550</v>
      </c>
    </row>
    <row r="214" spans="1:17">
      <c r="A214" s="9" t="s">
        <v>62</v>
      </c>
      <c r="B214" s="17" t="s">
        <v>891</v>
      </c>
      <c r="C214" s="50" t="s">
        <v>100</v>
      </c>
      <c r="D214" t="s">
        <v>675</v>
      </c>
      <c r="F214" s="55" t="s">
        <v>1345</v>
      </c>
      <c r="G214" s="55"/>
      <c r="H214" s="9" t="s">
        <v>820</v>
      </c>
      <c r="I214">
        <v>3</v>
      </c>
      <c r="J214">
        <v>0</v>
      </c>
      <c r="K214" s="34">
        <v>0</v>
      </c>
      <c r="L214">
        <f>+Tabla323911[[#This Row],[BALANCE INICIAL]]+Tabla323911[[#This Row],[ENTRADAS]]-Tabla323911[[#This Row],[SALIDAS]]</f>
        <v>3</v>
      </c>
      <c r="M214" s="2">
        <v>265</v>
      </c>
      <c r="N214" s="2">
        <f>+Tabla323911[[#This Row],[BALANCE INICIAL]]*Tabla323911[[#This Row],[PRECIO]]</f>
        <v>795</v>
      </c>
      <c r="O214" s="2">
        <f>+Tabla323911[[#This Row],[ENTRADAS]]*Tabla323911[[#This Row],[PRECIO]]</f>
        <v>0</v>
      </c>
      <c r="P214" s="2">
        <f>+Tabla323911[[#This Row],[SALIDAS]]*Tabla323911[[#This Row],[PRECIO]]</f>
        <v>0</v>
      </c>
      <c r="Q214" s="2">
        <f>+Tabla323911[[#This Row],[BALANCE INICIAL2]]+Tabla323911[[#This Row],[ENTRADAS3]]-Tabla323911[[#This Row],[SALIDAS4]]</f>
        <v>795</v>
      </c>
    </row>
    <row r="215" spans="1:17">
      <c r="A215" s="9" t="s">
        <v>62</v>
      </c>
      <c r="B215" s="17" t="s">
        <v>891</v>
      </c>
      <c r="C215" s="50" t="s">
        <v>100</v>
      </c>
      <c r="D215" t="s">
        <v>676</v>
      </c>
      <c r="F215" s="55" t="s">
        <v>1345</v>
      </c>
      <c r="G215" s="55"/>
      <c r="H215" s="9" t="s">
        <v>820</v>
      </c>
      <c r="I215">
        <v>18</v>
      </c>
      <c r="J215">
        <v>0</v>
      </c>
      <c r="K215" s="34">
        <v>12</v>
      </c>
      <c r="L215">
        <f>+Tabla323911[[#This Row],[BALANCE INICIAL]]+Tabla323911[[#This Row],[ENTRADAS]]-Tabla323911[[#This Row],[SALIDAS]]</f>
        <v>6</v>
      </c>
      <c r="M215" s="2">
        <v>165</v>
      </c>
      <c r="N215" s="2">
        <f>+Tabla323911[[#This Row],[BALANCE INICIAL]]*Tabla323911[[#This Row],[PRECIO]]</f>
        <v>2970</v>
      </c>
      <c r="O215" s="2">
        <f>+Tabla323911[[#This Row],[ENTRADAS]]*Tabla323911[[#This Row],[PRECIO]]</f>
        <v>0</v>
      </c>
      <c r="P215" s="2">
        <f>+Tabla323911[[#This Row],[SALIDAS]]*Tabla323911[[#This Row],[PRECIO]]</f>
        <v>1980</v>
      </c>
      <c r="Q215" s="2">
        <f>+Tabla323911[[#This Row],[BALANCE INICIAL2]]+Tabla323911[[#This Row],[ENTRADAS3]]-Tabla323911[[#This Row],[SALIDAS4]]</f>
        <v>990</v>
      </c>
    </row>
    <row r="216" spans="1:17">
      <c r="A216" s="9" t="s">
        <v>62</v>
      </c>
      <c r="B216" s="17" t="s">
        <v>891</v>
      </c>
      <c r="C216" s="50" t="s">
        <v>100</v>
      </c>
      <c r="D216" t="s">
        <v>1444</v>
      </c>
      <c r="F216" s="55" t="s">
        <v>1345</v>
      </c>
      <c r="G216" s="55"/>
      <c r="H216" s="9" t="s">
        <v>820</v>
      </c>
      <c r="I216">
        <v>0</v>
      </c>
      <c r="J216">
        <v>0</v>
      </c>
      <c r="K216" s="34">
        <v>0</v>
      </c>
      <c r="L216">
        <f>+Tabla323911[[#This Row],[BALANCE INICIAL]]+Tabla323911[[#This Row],[ENTRADAS]]-Tabla323911[[#This Row],[SALIDAS]]</f>
        <v>0</v>
      </c>
      <c r="M216" s="2">
        <v>190</v>
      </c>
      <c r="N216" s="2">
        <f>+Tabla323911[[#This Row],[BALANCE INICIAL]]*Tabla323911[[#This Row],[PRECIO]]</f>
        <v>0</v>
      </c>
      <c r="O216" s="2">
        <f>+Tabla323911[[#This Row],[ENTRADAS]]*Tabla323911[[#This Row],[PRECIO]]</f>
        <v>0</v>
      </c>
      <c r="P216" s="2">
        <f>+Tabla323911[[#This Row],[SALIDAS]]*Tabla323911[[#This Row],[PRECIO]]</f>
        <v>0</v>
      </c>
      <c r="Q216" s="2">
        <f>+Tabla323911[[#This Row],[BALANCE INICIAL2]]+Tabla323911[[#This Row],[ENTRADAS3]]-Tabla323911[[#This Row],[SALIDAS4]]</f>
        <v>0</v>
      </c>
    </row>
    <row r="217" spans="1:17" ht="15" customHeight="1">
      <c r="A217" s="9" t="s">
        <v>62</v>
      </c>
      <c r="B217" s="17" t="s">
        <v>891</v>
      </c>
      <c r="C217" s="50" t="s">
        <v>100</v>
      </c>
      <c r="D217" t="s">
        <v>678</v>
      </c>
      <c r="F217" s="55" t="s">
        <v>1345</v>
      </c>
      <c r="G217" s="55"/>
      <c r="H217" s="9" t="s">
        <v>820</v>
      </c>
      <c r="I217">
        <v>12</v>
      </c>
      <c r="J217">
        <v>0</v>
      </c>
      <c r="K217" s="34">
        <v>0</v>
      </c>
      <c r="L217">
        <f>+Tabla323911[[#This Row],[BALANCE INICIAL]]+Tabla323911[[#This Row],[ENTRADAS]]-Tabla323911[[#This Row],[SALIDAS]]</f>
        <v>12</v>
      </c>
      <c r="M217" s="2">
        <v>200</v>
      </c>
      <c r="N217" s="2">
        <f>+Tabla323911[[#This Row],[BALANCE INICIAL]]*Tabla323911[[#This Row],[PRECIO]]</f>
        <v>2400</v>
      </c>
      <c r="O217" s="2">
        <f>+Tabla323911[[#This Row],[ENTRADAS]]*Tabla323911[[#This Row],[PRECIO]]</f>
        <v>0</v>
      </c>
      <c r="P217" s="2">
        <f>+Tabla323911[[#This Row],[SALIDAS]]*Tabla323911[[#This Row],[PRECIO]]</f>
        <v>0</v>
      </c>
      <c r="Q217" s="2">
        <f>+Tabla323911[[#This Row],[BALANCE INICIAL2]]+Tabla323911[[#This Row],[ENTRADAS3]]-Tabla323911[[#This Row],[SALIDAS4]]</f>
        <v>2400</v>
      </c>
    </row>
    <row r="218" spans="1:17" ht="15" customHeight="1">
      <c r="A218" s="13" t="s">
        <v>55</v>
      </c>
      <c r="B218" s="17" t="s">
        <v>905</v>
      </c>
      <c r="C218" s="49" t="s">
        <v>103</v>
      </c>
      <c r="D218" t="s">
        <v>1068</v>
      </c>
      <c r="E218" t="s">
        <v>1060</v>
      </c>
      <c r="F218" s="55" t="s">
        <v>1345</v>
      </c>
      <c r="G218" s="55"/>
      <c r="H218" s="9" t="s">
        <v>829</v>
      </c>
      <c r="I218">
        <v>0</v>
      </c>
      <c r="J218">
        <v>0</v>
      </c>
      <c r="K218" s="34">
        <v>0</v>
      </c>
      <c r="L218">
        <f>+Tabla323911[[#This Row],[BALANCE INICIAL]]+Tabla323911[[#This Row],[ENTRADAS]]-Tabla323911[[#This Row],[SALIDAS]]</f>
        <v>0</v>
      </c>
      <c r="M218" s="2">
        <v>225</v>
      </c>
      <c r="N218" s="2">
        <f>+Tabla323911[[#This Row],[BALANCE INICIAL]]*Tabla323911[[#This Row],[PRECIO]]</f>
        <v>0</v>
      </c>
      <c r="O218" s="2">
        <f>+Tabla323911[[#This Row],[ENTRADAS]]*Tabla323911[[#This Row],[PRECIO]]</f>
        <v>0</v>
      </c>
      <c r="P218" s="2">
        <f>+Tabla323911[[#This Row],[SALIDAS]]*Tabla323911[[#This Row],[PRECIO]]</f>
        <v>0</v>
      </c>
      <c r="Q218" s="2">
        <f>+Tabla323911[[#This Row],[BALANCE INICIAL2]]+Tabla323911[[#This Row],[ENTRADAS3]]-Tabla323911[[#This Row],[SALIDAS4]]</f>
        <v>0</v>
      </c>
    </row>
    <row r="219" spans="1:17" ht="15" customHeight="1">
      <c r="A219" s="9" t="s">
        <v>34</v>
      </c>
      <c r="B219" s="17" t="s">
        <v>877</v>
      </c>
      <c r="C219" s="50" t="s">
        <v>80</v>
      </c>
      <c r="D219" t="s">
        <v>1575</v>
      </c>
      <c r="F219" s="55" t="s">
        <v>1345</v>
      </c>
      <c r="G219" s="55"/>
      <c r="H219" s="9" t="s">
        <v>820</v>
      </c>
      <c r="I219">
        <v>7</v>
      </c>
      <c r="J219">
        <v>0</v>
      </c>
      <c r="K219" s="34">
        <v>0</v>
      </c>
      <c r="L219">
        <f>+Tabla323911[[#This Row],[BALANCE INICIAL]]+Tabla323911[[#This Row],[ENTRADAS]]-Tabla323911[[#This Row],[SALIDAS]]</f>
        <v>7</v>
      </c>
      <c r="M219" s="2">
        <v>188</v>
      </c>
      <c r="N219" s="2">
        <f>+Tabla323911[[#This Row],[BALANCE INICIAL]]*Tabla323911[[#This Row],[PRECIO]]</f>
        <v>1316</v>
      </c>
      <c r="O219" s="2">
        <f>+Tabla323911[[#This Row],[ENTRADAS]]*Tabla323911[[#This Row],[PRECIO]]</f>
        <v>0</v>
      </c>
      <c r="P219" s="2">
        <f>+Tabla323911[[#This Row],[SALIDAS]]*Tabla323911[[#This Row],[PRECIO]]</f>
        <v>0</v>
      </c>
      <c r="Q219" s="2">
        <f>+Tabla323911[[#This Row],[BALANCE INICIAL2]]+Tabla323911[[#This Row],[ENTRADAS3]]-Tabla323911[[#This Row],[SALIDAS4]]</f>
        <v>1316</v>
      </c>
    </row>
    <row r="220" spans="1:17" ht="15" customHeight="1">
      <c r="A220" s="9" t="s">
        <v>34</v>
      </c>
      <c r="B220" s="65" t="s">
        <v>877</v>
      </c>
      <c r="C220" s="50" t="s">
        <v>80</v>
      </c>
      <c r="D220" t="s">
        <v>446</v>
      </c>
      <c r="F220" s="55"/>
      <c r="G220" s="55"/>
      <c r="H220" s="9" t="s">
        <v>820</v>
      </c>
      <c r="I220">
        <v>4</v>
      </c>
      <c r="K220" s="34">
        <v>0</v>
      </c>
      <c r="L220">
        <f>+Tabla323911[[#This Row],[BALANCE INICIAL]]+Tabla323911[[#This Row],[ENTRADAS]]-Tabla323911[[#This Row],[SALIDAS]]</f>
        <v>4</v>
      </c>
      <c r="M220" s="2">
        <v>392</v>
      </c>
      <c r="N220" s="2">
        <f>+Tabla323911[[#This Row],[BALANCE INICIAL]]*Tabla323911[[#This Row],[PRECIO]]</f>
        <v>1568</v>
      </c>
      <c r="O220" s="2">
        <f>+Tabla323911[[#This Row],[ENTRADAS]]*Tabla323911[[#This Row],[PRECIO]]</f>
        <v>0</v>
      </c>
      <c r="P220" s="2">
        <f>+Tabla323911[[#This Row],[SALIDAS]]*Tabla323911[[#This Row],[PRECIO]]</f>
        <v>0</v>
      </c>
      <c r="Q220" s="2">
        <f>+Tabla323911[[#This Row],[BALANCE INICIAL2]]+Tabla323911[[#This Row],[ENTRADAS3]]-Tabla323911[[#This Row],[SALIDAS4]]</f>
        <v>1568</v>
      </c>
    </row>
    <row r="221" spans="1:17">
      <c r="A221" s="9" t="s">
        <v>34</v>
      </c>
      <c r="B221" s="17" t="s">
        <v>877</v>
      </c>
      <c r="C221" s="50" t="s">
        <v>80</v>
      </c>
      <c r="D221" t="s">
        <v>1578</v>
      </c>
      <c r="F221" s="55" t="s">
        <v>1345</v>
      </c>
      <c r="G221" s="55"/>
      <c r="H221" s="9" t="s">
        <v>820</v>
      </c>
      <c r="I221">
        <v>8</v>
      </c>
      <c r="J221">
        <v>0</v>
      </c>
      <c r="K221" s="34">
        <v>0</v>
      </c>
      <c r="L221">
        <f>+Tabla323911[[#This Row],[BALANCE INICIAL]]+Tabla323911[[#This Row],[ENTRADAS]]-Tabla323911[[#This Row],[SALIDAS]]</f>
        <v>8</v>
      </c>
      <c r="M221" s="2">
        <v>600</v>
      </c>
      <c r="N221" s="2">
        <f>+Tabla323911[[#This Row],[BALANCE INICIAL]]*Tabla323911[[#This Row],[PRECIO]]</f>
        <v>4800</v>
      </c>
      <c r="O221" s="2">
        <f>+Tabla323911[[#This Row],[ENTRADAS]]*Tabla323911[[#This Row],[PRECIO]]</f>
        <v>0</v>
      </c>
      <c r="P221" s="2">
        <f>+Tabla323911[[#This Row],[SALIDAS]]*Tabla323911[[#This Row],[PRECIO]]</f>
        <v>0</v>
      </c>
      <c r="Q221" s="2">
        <f>+Tabla323911[[#This Row],[BALANCE INICIAL2]]+Tabla323911[[#This Row],[ENTRADAS3]]-Tabla323911[[#This Row],[SALIDAS4]]</f>
        <v>4800</v>
      </c>
    </row>
    <row r="222" spans="1:17">
      <c r="A222" s="9" t="s">
        <v>1576</v>
      </c>
      <c r="B222" s="17" t="s">
        <v>877</v>
      </c>
      <c r="C222" s="50" t="s">
        <v>80</v>
      </c>
      <c r="D222" t="s">
        <v>1577</v>
      </c>
      <c r="F222" s="55" t="s">
        <v>1345</v>
      </c>
      <c r="G222" s="55"/>
      <c r="H222" s="9" t="s">
        <v>820</v>
      </c>
      <c r="I222">
        <v>8</v>
      </c>
      <c r="J222">
        <v>0</v>
      </c>
      <c r="K222" s="34">
        <v>0</v>
      </c>
      <c r="L222">
        <f>+Tabla323911[[#This Row],[BALANCE INICIAL]]+Tabla323911[[#This Row],[ENTRADAS]]-Tabla323911[[#This Row],[SALIDAS]]</f>
        <v>8</v>
      </c>
      <c r="M222" s="2">
        <v>600</v>
      </c>
      <c r="N222" s="2">
        <f>+Tabla323911[[#This Row],[BALANCE INICIAL]]*Tabla323911[[#This Row],[PRECIO]]</f>
        <v>4800</v>
      </c>
      <c r="O222" s="2">
        <f>+Tabla323911[[#This Row],[ENTRADAS]]*Tabla323911[[#This Row],[PRECIO]]</f>
        <v>0</v>
      </c>
      <c r="P222" s="2">
        <f>+Tabla323911[[#This Row],[SALIDAS]]*Tabla323911[[#This Row],[PRECIO]]</f>
        <v>0</v>
      </c>
      <c r="Q222" s="2">
        <f>+Tabla323911[[#This Row],[BALANCE INICIAL2]]+Tabla323911[[#This Row],[ENTRADAS3]]-Tabla323911[[#This Row],[SALIDAS4]]</f>
        <v>4800</v>
      </c>
    </row>
    <row r="223" spans="1:17">
      <c r="A223" s="39" t="s">
        <v>28</v>
      </c>
      <c r="B223" s="40" t="s">
        <v>884</v>
      </c>
      <c r="C223" s="52" t="s">
        <v>74</v>
      </c>
      <c r="D223" t="s">
        <v>1035</v>
      </c>
      <c r="F223" s="55" t="s">
        <v>1345</v>
      </c>
      <c r="G223" s="55"/>
      <c r="H223" s="9" t="s">
        <v>820</v>
      </c>
      <c r="I223">
        <v>34</v>
      </c>
      <c r="J223">
        <v>0</v>
      </c>
      <c r="K223" s="34">
        <v>0</v>
      </c>
      <c r="L223">
        <f>+Tabla323911[[#This Row],[BALANCE INICIAL]]+Tabla323911[[#This Row],[ENTRADAS]]-Tabla323911[[#This Row],[SALIDAS]]</f>
        <v>34</v>
      </c>
      <c r="M223" s="2">
        <v>17.11</v>
      </c>
      <c r="N223" s="2">
        <f>+Tabla323911[[#This Row],[BALANCE INICIAL]]*Tabla323911[[#This Row],[PRECIO]]</f>
        <v>581.74</v>
      </c>
      <c r="O223" s="2">
        <f>+Tabla323911[[#This Row],[ENTRADAS]]*Tabla323911[[#This Row],[PRECIO]]</f>
        <v>0</v>
      </c>
      <c r="P223" s="2">
        <f>+Tabla323911[[#This Row],[SALIDAS]]*Tabla323911[[#This Row],[PRECIO]]</f>
        <v>0</v>
      </c>
      <c r="Q223" s="2">
        <f>+Tabla323911[[#This Row],[BALANCE INICIAL2]]+Tabla323911[[#This Row],[ENTRADAS3]]-Tabla323911[[#This Row],[SALIDAS4]]</f>
        <v>581.74</v>
      </c>
    </row>
    <row r="224" spans="1:17">
      <c r="A224" s="13" t="s">
        <v>1141</v>
      </c>
      <c r="B224" s="17" t="s">
        <v>1142</v>
      </c>
      <c r="C224" s="49" t="s">
        <v>1143</v>
      </c>
      <c r="D224" t="s">
        <v>1071</v>
      </c>
      <c r="E224" t="s">
        <v>1060</v>
      </c>
      <c r="F224" s="55" t="s">
        <v>1345</v>
      </c>
      <c r="G224" s="55"/>
      <c r="H224" s="9" t="s">
        <v>820</v>
      </c>
      <c r="I224">
        <v>0</v>
      </c>
      <c r="J224">
        <v>0</v>
      </c>
      <c r="K224" s="34">
        <v>0</v>
      </c>
      <c r="L224">
        <f>+Tabla323911[[#This Row],[BALANCE INICIAL]]+Tabla323911[[#This Row],[ENTRADAS]]-Tabla323911[[#This Row],[SALIDAS]]</f>
        <v>0</v>
      </c>
      <c r="M224" s="2">
        <v>300</v>
      </c>
      <c r="N224" s="2">
        <f>+Tabla323911[[#This Row],[BALANCE INICIAL]]*Tabla323911[[#This Row],[PRECIO]]</f>
        <v>0</v>
      </c>
      <c r="O224" s="2">
        <f>+Tabla323911[[#This Row],[ENTRADAS]]*Tabla323911[[#This Row],[PRECIO]]</f>
        <v>0</v>
      </c>
      <c r="P224" s="2">
        <f>+Tabla323911[[#This Row],[SALIDAS]]*Tabla323911[[#This Row],[PRECIO]]</f>
        <v>0</v>
      </c>
      <c r="Q224" s="2">
        <f>+Tabla323911[[#This Row],[BALANCE INICIAL2]]+Tabla323911[[#This Row],[ENTRADAS3]]-Tabla323911[[#This Row],[SALIDAS4]]</f>
        <v>0</v>
      </c>
    </row>
    <row r="225" spans="1:17" ht="17.25" customHeight="1">
      <c r="A225" s="9" t="s">
        <v>59</v>
      </c>
      <c r="B225" s="17" t="s">
        <v>880</v>
      </c>
      <c r="C225" s="50" t="s">
        <v>107</v>
      </c>
      <c r="D225" t="s">
        <v>679</v>
      </c>
      <c r="F225" s="55" t="s">
        <v>1345</v>
      </c>
      <c r="G225" s="55"/>
      <c r="H225" s="9" t="s">
        <v>820</v>
      </c>
      <c r="I225">
        <v>6</v>
      </c>
      <c r="J225">
        <v>0</v>
      </c>
      <c r="K225" s="34">
        <v>0</v>
      </c>
      <c r="L225">
        <f>+Tabla323911[[#This Row],[BALANCE INICIAL]]+Tabla323911[[#This Row],[ENTRADAS]]-Tabla323911[[#This Row],[SALIDAS]]</f>
        <v>6</v>
      </c>
      <c r="M225" s="2">
        <v>500</v>
      </c>
      <c r="N225" s="2">
        <f>+Tabla323911[[#This Row],[BALANCE INICIAL]]*Tabla323911[[#This Row],[PRECIO]]</f>
        <v>3000</v>
      </c>
      <c r="O225" s="2">
        <f>+Tabla323911[[#This Row],[ENTRADAS]]*Tabla323911[[#This Row],[PRECIO]]</f>
        <v>0</v>
      </c>
      <c r="P225" s="2">
        <f>+Tabla323911[[#This Row],[SALIDAS]]*Tabla323911[[#This Row],[PRECIO]]</f>
        <v>0</v>
      </c>
      <c r="Q225" s="2">
        <f>+Tabla323911[[#This Row],[BALANCE INICIAL2]]+Tabla323911[[#This Row],[ENTRADAS3]]-Tabla323911[[#This Row],[SALIDAS4]]</f>
        <v>3000</v>
      </c>
    </row>
    <row r="226" spans="1:17" ht="16.5" customHeight="1">
      <c r="A226" s="9" t="s">
        <v>1159</v>
      </c>
      <c r="B226" s="17" t="s">
        <v>1160</v>
      </c>
      <c r="C226" s="50" t="s">
        <v>1161</v>
      </c>
      <c r="D226" t="s">
        <v>1584</v>
      </c>
      <c r="F226" s="55" t="s">
        <v>1345</v>
      </c>
      <c r="G226" s="55"/>
      <c r="H226" s="9" t="s">
        <v>820</v>
      </c>
      <c r="I226">
        <v>13</v>
      </c>
      <c r="J226">
        <v>0</v>
      </c>
      <c r="K226" s="34">
        <v>0</v>
      </c>
      <c r="L226">
        <f>+Tabla323911[[#This Row],[BALANCE INICIAL]]+Tabla323911[[#This Row],[ENTRADAS]]-Tabla323911[[#This Row],[SALIDAS]]</f>
        <v>13</v>
      </c>
      <c r="M226" s="2">
        <v>5.42</v>
      </c>
      <c r="N226" s="2">
        <f>+Tabla323911[[#This Row],[BALANCE INICIAL]]*Tabla323911[[#This Row],[PRECIO]]</f>
        <v>70.459999999999994</v>
      </c>
      <c r="O226" s="2">
        <f>+Tabla323911[[#This Row],[ENTRADAS]]*Tabla323911[[#This Row],[PRECIO]]</f>
        <v>0</v>
      </c>
      <c r="P226" s="2">
        <f>+Tabla323911[[#This Row],[SALIDAS]]*Tabla323911[[#This Row],[PRECIO]]</f>
        <v>0</v>
      </c>
      <c r="Q226" s="2">
        <f>+Tabla323911[[#This Row],[BALANCE INICIAL2]]+Tabla323911[[#This Row],[ENTRADAS3]]-Tabla323911[[#This Row],[SALIDAS4]]</f>
        <v>70.459999999999994</v>
      </c>
    </row>
    <row r="227" spans="1:17" ht="16.5" customHeight="1">
      <c r="A227" s="9" t="s">
        <v>34</v>
      </c>
      <c r="B227" s="17" t="s">
        <v>877</v>
      </c>
      <c r="C227" s="50" t="s">
        <v>80</v>
      </c>
      <c r="D227" t="s">
        <v>463</v>
      </c>
      <c r="F227" s="55" t="s">
        <v>1345</v>
      </c>
      <c r="G227" s="55"/>
      <c r="H227" s="9" t="s">
        <v>820</v>
      </c>
      <c r="I227">
        <v>10</v>
      </c>
      <c r="J227">
        <v>0</v>
      </c>
      <c r="K227" s="34">
        <v>0</v>
      </c>
      <c r="L227">
        <f>+Tabla323911[[#This Row],[BALANCE INICIAL]]+Tabla323911[[#This Row],[ENTRADAS]]-Tabla323911[[#This Row],[SALIDAS]]</f>
        <v>10</v>
      </c>
      <c r="M227" s="2">
        <v>416</v>
      </c>
      <c r="N227" s="2">
        <f>+Tabla323911[[#This Row],[BALANCE INICIAL]]*Tabla323911[[#This Row],[PRECIO]]</f>
        <v>4160</v>
      </c>
      <c r="O227" s="2">
        <f>+Tabla323911[[#This Row],[ENTRADAS]]*Tabla323911[[#This Row],[PRECIO]]</f>
        <v>0</v>
      </c>
      <c r="P227" s="2">
        <f>+Tabla323911[[#This Row],[SALIDAS]]*Tabla323911[[#This Row],[PRECIO]]</f>
        <v>0</v>
      </c>
      <c r="Q227" s="2">
        <f>+Tabla323911[[#This Row],[BALANCE INICIAL2]]+Tabla323911[[#This Row],[ENTRADAS3]]-Tabla323911[[#This Row],[SALIDAS4]]</f>
        <v>4160</v>
      </c>
    </row>
    <row r="228" spans="1:17" ht="16.5" customHeight="1">
      <c r="A228" s="63" t="s">
        <v>29</v>
      </c>
      <c r="B228" s="40" t="s">
        <v>878</v>
      </c>
      <c r="C228" s="52" t="s">
        <v>102</v>
      </c>
      <c r="D228" t="s">
        <v>1708</v>
      </c>
      <c r="E228" t="s">
        <v>1659</v>
      </c>
      <c r="F228" s="55">
        <v>45551</v>
      </c>
      <c r="G228" s="62" t="s">
        <v>1719</v>
      </c>
      <c r="H228" s="9" t="s">
        <v>820</v>
      </c>
      <c r="I228">
        <v>0</v>
      </c>
      <c r="J228">
        <v>5</v>
      </c>
      <c r="K228" s="34">
        <v>0</v>
      </c>
      <c r="L228">
        <f>+Tabla323911[[#This Row],[BALANCE INICIAL]]+Tabla323911[[#This Row],[ENTRADAS]]-Tabla323911[[#This Row],[SALIDAS]]</f>
        <v>5</v>
      </c>
      <c r="M228" s="2">
        <v>128</v>
      </c>
      <c r="N228" s="2">
        <f>+Tabla323911[[#This Row],[BALANCE INICIAL]]*Tabla323911[[#This Row],[PRECIO]]</f>
        <v>0</v>
      </c>
      <c r="O228" s="2">
        <f>+Tabla323911[[#This Row],[ENTRADAS]]*Tabla323911[[#This Row],[PRECIO]]</f>
        <v>640</v>
      </c>
      <c r="P228" s="2">
        <f>+Tabla323911[[#This Row],[SALIDAS]]*Tabla323911[[#This Row],[PRECIO]]</f>
        <v>0</v>
      </c>
      <c r="Q228" s="2">
        <f>+Tabla323911[[#This Row],[BALANCE INICIAL2]]+Tabla323911[[#This Row],[ENTRADAS3]]-Tabla323911[[#This Row],[SALIDAS4]]</f>
        <v>640</v>
      </c>
    </row>
    <row r="229" spans="1:17" ht="16.5" customHeight="1">
      <c r="A229" s="9" t="s">
        <v>34</v>
      </c>
      <c r="B229" s="47" t="s">
        <v>877</v>
      </c>
      <c r="C229" s="50" t="s">
        <v>80</v>
      </c>
      <c r="D229" t="s">
        <v>987</v>
      </c>
      <c r="F229" s="55" t="s">
        <v>1345</v>
      </c>
      <c r="G229" s="55"/>
      <c r="H229" s="9" t="s">
        <v>820</v>
      </c>
      <c r="I229">
        <v>8</v>
      </c>
      <c r="J229">
        <v>0</v>
      </c>
      <c r="K229" s="34">
        <v>0</v>
      </c>
      <c r="L229">
        <f>+Tabla323911[[#This Row],[BALANCE INICIAL]]+Tabla323911[[#This Row],[ENTRADAS]]-Tabla323911[[#This Row],[SALIDAS]]</f>
        <v>8</v>
      </c>
      <c r="M229" s="2">
        <v>2261.25</v>
      </c>
      <c r="N229" s="2">
        <f>+Tabla323911[[#This Row],[BALANCE INICIAL]]*Tabla323911[[#This Row],[PRECIO]]</f>
        <v>18090</v>
      </c>
      <c r="O229" s="2">
        <f>+Tabla323911[[#This Row],[ENTRADAS]]*Tabla323911[[#This Row],[PRECIO]]</f>
        <v>0</v>
      </c>
      <c r="P229" s="2">
        <f>+Tabla323911[[#This Row],[SALIDAS]]*Tabla323911[[#This Row],[PRECIO]]</f>
        <v>0</v>
      </c>
      <c r="Q229" s="2">
        <f>+Tabla323911[[#This Row],[BALANCE INICIAL2]]+Tabla323911[[#This Row],[ENTRADAS3]]-Tabla323911[[#This Row],[SALIDAS4]]</f>
        <v>18090</v>
      </c>
    </row>
    <row r="230" spans="1:17" ht="16.5" customHeight="1">
      <c r="A230" s="9" t="s">
        <v>34</v>
      </c>
      <c r="B230" s="47" t="s">
        <v>877</v>
      </c>
      <c r="C230" s="50" t="s">
        <v>80</v>
      </c>
      <c r="D230" t="s">
        <v>1281</v>
      </c>
      <c r="F230" s="55" t="s">
        <v>1345</v>
      </c>
      <c r="G230" s="55"/>
      <c r="H230" s="9" t="s">
        <v>820</v>
      </c>
      <c r="I230">
        <v>500</v>
      </c>
      <c r="J230">
        <v>0</v>
      </c>
      <c r="K230" s="34">
        <v>0</v>
      </c>
      <c r="L230">
        <f>+Tabla323911[[#This Row],[BALANCE INICIAL]]+Tabla323911[[#This Row],[ENTRADAS]]-Tabla323911[[#This Row],[SALIDAS]]</f>
        <v>500</v>
      </c>
      <c r="M230" s="2">
        <v>12.672000000000001</v>
      </c>
      <c r="N230" s="2">
        <f>+Tabla323911[[#This Row],[BALANCE INICIAL]]*Tabla323911[[#This Row],[PRECIO]]</f>
        <v>6336</v>
      </c>
      <c r="O230" s="2">
        <f>+Tabla323911[[#This Row],[ENTRADAS]]*Tabla323911[[#This Row],[PRECIO]]</f>
        <v>0</v>
      </c>
      <c r="P230" s="2">
        <f>+Tabla323911[[#This Row],[SALIDAS]]*Tabla323911[[#This Row],[PRECIO]]</f>
        <v>0</v>
      </c>
      <c r="Q230" s="2">
        <f>+Tabla323911[[#This Row],[BALANCE INICIAL2]]+Tabla323911[[#This Row],[ENTRADAS3]]-Tabla323911[[#This Row],[SALIDAS4]]</f>
        <v>6336</v>
      </c>
    </row>
    <row r="231" spans="1:17" ht="16.5" customHeight="1">
      <c r="A231" s="9" t="s">
        <v>34</v>
      </c>
      <c r="B231" s="17" t="s">
        <v>877</v>
      </c>
      <c r="C231" s="50" t="s">
        <v>80</v>
      </c>
      <c r="D231" t="s">
        <v>447</v>
      </c>
      <c r="F231" s="55" t="s">
        <v>1345</v>
      </c>
      <c r="G231" s="55"/>
      <c r="H231" s="9" t="s">
        <v>820</v>
      </c>
      <c r="I231">
        <v>0</v>
      </c>
      <c r="J231">
        <v>0</v>
      </c>
      <c r="K231" s="34">
        <v>0</v>
      </c>
      <c r="L231">
        <f>+Tabla323911[[#This Row],[BALANCE INICIAL]]+Tabla323911[[#This Row],[ENTRADAS]]-Tabla323911[[#This Row],[SALIDAS]]</f>
        <v>0</v>
      </c>
      <c r="M231" s="2">
        <v>1348</v>
      </c>
      <c r="N231" s="2">
        <f>+Tabla323911[[#This Row],[BALANCE INICIAL]]*Tabla323911[[#This Row],[PRECIO]]</f>
        <v>0</v>
      </c>
      <c r="O231" s="2">
        <f>+Tabla323911[[#This Row],[ENTRADAS]]*Tabla323911[[#This Row],[PRECIO]]</f>
        <v>0</v>
      </c>
      <c r="P231" s="2">
        <f>+Tabla323911[[#This Row],[SALIDAS]]*Tabla323911[[#This Row],[PRECIO]]</f>
        <v>0</v>
      </c>
      <c r="Q231" s="2">
        <f>+Tabla323911[[#This Row],[BALANCE INICIAL2]]+Tabla323911[[#This Row],[ENTRADAS3]]-Tabla323911[[#This Row],[SALIDAS4]]</f>
        <v>0</v>
      </c>
    </row>
    <row r="232" spans="1:17" ht="16.5" customHeight="1">
      <c r="A232" s="9" t="s">
        <v>34</v>
      </c>
      <c r="B232" s="17" t="s">
        <v>877</v>
      </c>
      <c r="C232" s="50" t="s">
        <v>80</v>
      </c>
      <c r="D232" t="s">
        <v>448</v>
      </c>
      <c r="F232" s="55" t="s">
        <v>1345</v>
      </c>
      <c r="G232" s="55"/>
      <c r="H232" s="9" t="s">
        <v>820</v>
      </c>
      <c r="I232">
        <v>9</v>
      </c>
      <c r="J232">
        <v>0</v>
      </c>
      <c r="K232" s="34">
        <v>0</v>
      </c>
      <c r="L232">
        <f>+Tabla323911[[#This Row],[BALANCE INICIAL]]+Tabla323911[[#This Row],[ENTRADAS]]-Tabla323911[[#This Row],[SALIDAS]]</f>
        <v>9</v>
      </c>
      <c r="M232" s="2">
        <v>3655</v>
      </c>
      <c r="N232" s="2">
        <f>+Tabla323911[[#This Row],[BALANCE INICIAL]]*Tabla323911[[#This Row],[PRECIO]]</f>
        <v>32895</v>
      </c>
      <c r="O232" s="2">
        <f>+Tabla323911[[#This Row],[ENTRADAS]]*Tabla323911[[#This Row],[PRECIO]]</f>
        <v>0</v>
      </c>
      <c r="P232" s="2">
        <f>+Tabla323911[[#This Row],[SALIDAS]]*Tabla323911[[#This Row],[PRECIO]]</f>
        <v>0</v>
      </c>
      <c r="Q232" s="2">
        <f>+Tabla323911[[#This Row],[BALANCE INICIAL2]]+Tabla323911[[#This Row],[ENTRADAS3]]-Tabla323911[[#This Row],[SALIDAS4]]</f>
        <v>32895</v>
      </c>
    </row>
    <row r="233" spans="1:17">
      <c r="A233" s="9" t="s">
        <v>59</v>
      </c>
      <c r="B233" s="17" t="s">
        <v>880</v>
      </c>
      <c r="C233" s="50" t="s">
        <v>107</v>
      </c>
      <c r="D233" t="s">
        <v>680</v>
      </c>
      <c r="F233" s="55" t="s">
        <v>1345</v>
      </c>
      <c r="G233" s="55"/>
      <c r="H233" s="9" t="s">
        <v>820</v>
      </c>
      <c r="I233">
        <v>2</v>
      </c>
      <c r="J233">
        <v>0</v>
      </c>
      <c r="K233" s="34">
        <v>0</v>
      </c>
      <c r="L233">
        <f>+Tabla323911[[#This Row],[BALANCE INICIAL]]+Tabla323911[[#This Row],[ENTRADAS]]-Tabla323911[[#This Row],[SALIDAS]]</f>
        <v>2</v>
      </c>
      <c r="M233" s="2">
        <v>265</v>
      </c>
      <c r="N233" s="2">
        <f>+Tabla323911[[#This Row],[BALANCE INICIAL]]*Tabla323911[[#This Row],[PRECIO]]</f>
        <v>530</v>
      </c>
      <c r="O233" s="2">
        <f>+Tabla323911[[#This Row],[ENTRADAS]]*Tabla323911[[#This Row],[PRECIO]]</f>
        <v>0</v>
      </c>
      <c r="P233" s="2">
        <f>+Tabla323911[[#This Row],[SALIDAS]]*Tabla323911[[#This Row],[PRECIO]]</f>
        <v>0</v>
      </c>
      <c r="Q233" s="2">
        <f>+Tabla323911[[#This Row],[BALANCE INICIAL2]]+Tabla323911[[#This Row],[ENTRADAS3]]-Tabla323911[[#This Row],[SALIDAS4]]</f>
        <v>530</v>
      </c>
    </row>
    <row r="234" spans="1:17" ht="15" customHeight="1">
      <c r="A234" s="9" t="s">
        <v>59</v>
      </c>
      <c r="B234" s="17" t="s">
        <v>880</v>
      </c>
      <c r="C234" s="50" t="s">
        <v>107</v>
      </c>
      <c r="D234" t="s">
        <v>681</v>
      </c>
      <c r="F234" s="55" t="s">
        <v>1345</v>
      </c>
      <c r="G234" s="55"/>
      <c r="H234" s="9" t="s">
        <v>820</v>
      </c>
      <c r="I234">
        <v>5</v>
      </c>
      <c r="J234">
        <v>0</v>
      </c>
      <c r="K234" s="34">
        <v>0</v>
      </c>
      <c r="L234">
        <f>+Tabla323911[[#This Row],[BALANCE INICIAL]]+Tabla323911[[#This Row],[ENTRADAS]]-Tabla323911[[#This Row],[SALIDAS]]</f>
        <v>5</v>
      </c>
      <c r="M234" s="2">
        <v>390</v>
      </c>
      <c r="N234" s="2">
        <f>+Tabla323911[[#This Row],[BALANCE INICIAL]]*Tabla323911[[#This Row],[PRECIO]]</f>
        <v>1950</v>
      </c>
      <c r="O234" s="2">
        <f>+Tabla323911[[#This Row],[ENTRADAS]]*Tabla323911[[#This Row],[PRECIO]]</f>
        <v>0</v>
      </c>
      <c r="P234" s="2">
        <f>+Tabla323911[[#This Row],[SALIDAS]]*Tabla323911[[#This Row],[PRECIO]]</f>
        <v>0</v>
      </c>
      <c r="Q234" s="2">
        <f>+Tabla323911[[#This Row],[BALANCE INICIAL2]]+Tabla323911[[#This Row],[ENTRADAS3]]-Tabla323911[[#This Row],[SALIDAS4]]</f>
        <v>1950</v>
      </c>
    </row>
    <row r="235" spans="1:17">
      <c r="A235" s="9" t="s">
        <v>59</v>
      </c>
      <c r="B235" s="17" t="s">
        <v>880</v>
      </c>
      <c r="C235" s="50" t="s">
        <v>107</v>
      </c>
      <c r="D235" t="s">
        <v>682</v>
      </c>
      <c r="F235" s="55" t="s">
        <v>1345</v>
      </c>
      <c r="G235" s="55"/>
      <c r="H235" s="9" t="s">
        <v>820</v>
      </c>
      <c r="I235">
        <v>1</v>
      </c>
      <c r="J235">
        <v>0</v>
      </c>
      <c r="K235" s="34">
        <v>0</v>
      </c>
      <c r="L235">
        <f>+Tabla323911[[#This Row],[BALANCE INICIAL]]+Tabla323911[[#This Row],[ENTRADAS]]-Tabla323911[[#This Row],[SALIDAS]]</f>
        <v>1</v>
      </c>
      <c r="M235" s="2">
        <v>333.98</v>
      </c>
      <c r="N235" s="2">
        <f>+Tabla323911[[#This Row],[BALANCE INICIAL]]*Tabla323911[[#This Row],[PRECIO]]</f>
        <v>333.98</v>
      </c>
      <c r="O235" s="2">
        <f>+Tabla323911[[#This Row],[ENTRADAS]]*Tabla323911[[#This Row],[PRECIO]]</f>
        <v>0</v>
      </c>
      <c r="P235" s="2">
        <f>+Tabla323911[[#This Row],[SALIDAS]]*Tabla323911[[#This Row],[PRECIO]]</f>
        <v>0</v>
      </c>
      <c r="Q235" s="2">
        <f>+Tabla323911[[#This Row],[BALANCE INICIAL2]]+Tabla323911[[#This Row],[ENTRADAS3]]-Tabla323911[[#This Row],[SALIDAS4]]</f>
        <v>333.98</v>
      </c>
    </row>
    <row r="236" spans="1:17">
      <c r="A236" s="9" t="s">
        <v>59</v>
      </c>
      <c r="B236" s="17" t="s">
        <v>880</v>
      </c>
      <c r="C236" s="50" t="s">
        <v>107</v>
      </c>
      <c r="D236" t="s">
        <v>683</v>
      </c>
      <c r="F236" s="55" t="s">
        <v>1345</v>
      </c>
      <c r="G236" s="55"/>
      <c r="H236" s="9" t="s">
        <v>820</v>
      </c>
      <c r="I236">
        <v>9</v>
      </c>
      <c r="J236">
        <v>0</v>
      </c>
      <c r="K236" s="34">
        <v>0</v>
      </c>
      <c r="L236">
        <f>+Tabla323911[[#This Row],[BALANCE INICIAL]]+Tabla323911[[#This Row],[ENTRADAS]]-Tabla323911[[#This Row],[SALIDAS]]</f>
        <v>9</v>
      </c>
      <c r="M236" s="2">
        <v>295</v>
      </c>
      <c r="N236" s="2">
        <f>+Tabla323911[[#This Row],[BALANCE INICIAL]]*Tabla323911[[#This Row],[PRECIO]]</f>
        <v>2655</v>
      </c>
      <c r="O236" s="2">
        <f>+Tabla323911[[#This Row],[ENTRADAS]]*Tabla323911[[#This Row],[PRECIO]]</f>
        <v>0</v>
      </c>
      <c r="P236" s="2">
        <f>+Tabla323911[[#This Row],[SALIDAS]]*Tabla323911[[#This Row],[PRECIO]]</f>
        <v>0</v>
      </c>
      <c r="Q236" s="2">
        <f>+Tabla323911[[#This Row],[BALANCE INICIAL2]]+Tabla323911[[#This Row],[ENTRADAS3]]-Tabla323911[[#This Row],[SALIDAS4]]</f>
        <v>2655</v>
      </c>
    </row>
    <row r="237" spans="1:17" ht="17.25" customHeight="1">
      <c r="A237" s="9" t="s">
        <v>59</v>
      </c>
      <c r="B237" s="17" t="s">
        <v>880</v>
      </c>
      <c r="C237" s="50" t="s">
        <v>107</v>
      </c>
      <c r="D237" t="s">
        <v>684</v>
      </c>
      <c r="F237" s="55" t="s">
        <v>1345</v>
      </c>
      <c r="G237" s="55"/>
      <c r="H237" s="9" t="s">
        <v>820</v>
      </c>
      <c r="I237">
        <v>11</v>
      </c>
      <c r="J237">
        <v>0</v>
      </c>
      <c r="K237" s="34">
        <v>0</v>
      </c>
      <c r="L237">
        <f>+Tabla323911[[#This Row],[BALANCE INICIAL]]+Tabla323911[[#This Row],[ENTRADAS]]-Tabla323911[[#This Row],[SALIDAS]]</f>
        <v>11</v>
      </c>
      <c r="M237" s="2">
        <v>750.5</v>
      </c>
      <c r="N237" s="2">
        <f>+Tabla323911[[#This Row],[BALANCE INICIAL]]*Tabla323911[[#This Row],[PRECIO]]</f>
        <v>8255.5</v>
      </c>
      <c r="O237" s="2">
        <f>+Tabla323911[[#This Row],[ENTRADAS]]*Tabla323911[[#This Row],[PRECIO]]</f>
        <v>0</v>
      </c>
      <c r="P237" s="2">
        <f>+Tabla323911[[#This Row],[SALIDAS]]*Tabla323911[[#This Row],[PRECIO]]</f>
        <v>0</v>
      </c>
      <c r="Q237" s="2">
        <f>+Tabla323911[[#This Row],[BALANCE INICIAL2]]+Tabla323911[[#This Row],[ENTRADAS3]]-Tabla323911[[#This Row],[SALIDAS4]]</f>
        <v>8255.5</v>
      </c>
    </row>
    <row r="238" spans="1:17">
      <c r="A238" s="9" t="s">
        <v>59</v>
      </c>
      <c r="B238" s="17" t="s">
        <v>880</v>
      </c>
      <c r="C238" s="50" t="s">
        <v>107</v>
      </c>
      <c r="D238" t="s">
        <v>685</v>
      </c>
      <c r="F238" s="55" t="s">
        <v>1345</v>
      </c>
      <c r="G238" s="55"/>
      <c r="H238" s="9" t="s">
        <v>820</v>
      </c>
      <c r="I238">
        <v>907</v>
      </c>
      <c r="J238">
        <v>0</v>
      </c>
      <c r="K238" s="34">
        <v>0</v>
      </c>
      <c r="L238">
        <f>+Tabla323911[[#This Row],[BALANCE INICIAL]]+Tabla323911[[#This Row],[ENTRADAS]]-Tabla323911[[#This Row],[SALIDAS]]</f>
        <v>907</v>
      </c>
      <c r="M238" s="2">
        <v>50</v>
      </c>
      <c r="N238" s="2">
        <f>+Tabla323911[[#This Row],[BALANCE INICIAL]]*Tabla323911[[#This Row],[PRECIO]]</f>
        <v>45350</v>
      </c>
      <c r="O238" s="2">
        <f>+Tabla323911[[#This Row],[ENTRADAS]]*Tabla323911[[#This Row],[PRECIO]]</f>
        <v>0</v>
      </c>
      <c r="P238" s="2">
        <f>+Tabla323911[[#This Row],[SALIDAS]]*Tabla323911[[#This Row],[PRECIO]]</f>
        <v>0</v>
      </c>
      <c r="Q238" s="2">
        <f>+Tabla323911[[#This Row],[BALANCE INICIAL2]]+Tabla323911[[#This Row],[ENTRADAS3]]-Tabla323911[[#This Row],[SALIDAS4]]</f>
        <v>45350</v>
      </c>
    </row>
    <row r="239" spans="1:17" ht="14.25" customHeight="1">
      <c r="A239" s="9" t="s">
        <v>59</v>
      </c>
      <c r="B239" s="17" t="s">
        <v>880</v>
      </c>
      <c r="C239" s="50" t="s">
        <v>107</v>
      </c>
      <c r="D239" t="s">
        <v>686</v>
      </c>
      <c r="F239" s="55" t="s">
        <v>1345</v>
      </c>
      <c r="G239" s="55"/>
      <c r="H239" s="9" t="s">
        <v>820</v>
      </c>
      <c r="I239">
        <v>31</v>
      </c>
      <c r="J239">
        <v>0</v>
      </c>
      <c r="K239" s="34">
        <v>1</v>
      </c>
      <c r="L239">
        <f>+Tabla323911[[#This Row],[BALANCE INICIAL]]+Tabla323911[[#This Row],[ENTRADAS]]-Tabla323911[[#This Row],[SALIDAS]]</f>
        <v>30</v>
      </c>
      <c r="M239" s="2">
        <v>600</v>
      </c>
      <c r="N239" s="2">
        <f>+Tabla323911[[#This Row],[BALANCE INICIAL]]*Tabla323911[[#This Row],[PRECIO]]</f>
        <v>18600</v>
      </c>
      <c r="O239" s="2">
        <f>+Tabla323911[[#This Row],[ENTRADAS]]*Tabla323911[[#This Row],[PRECIO]]</f>
        <v>0</v>
      </c>
      <c r="P239" s="2">
        <f>+Tabla323911[[#This Row],[SALIDAS]]*Tabla323911[[#This Row],[PRECIO]]</f>
        <v>600</v>
      </c>
      <c r="Q239" s="2">
        <f>+Tabla323911[[#This Row],[BALANCE INICIAL2]]+Tabla323911[[#This Row],[ENTRADAS3]]-Tabla323911[[#This Row],[SALIDAS4]]</f>
        <v>18000</v>
      </c>
    </row>
    <row r="240" spans="1:17">
      <c r="A240" s="9" t="s">
        <v>59</v>
      </c>
      <c r="B240" s="17" t="s">
        <v>880</v>
      </c>
      <c r="C240" s="50" t="s">
        <v>107</v>
      </c>
      <c r="D240" t="s">
        <v>687</v>
      </c>
      <c r="F240" s="55" t="s">
        <v>1345</v>
      </c>
      <c r="G240" s="55"/>
      <c r="H240" s="9" t="s">
        <v>820</v>
      </c>
      <c r="I240">
        <v>9</v>
      </c>
      <c r="J240">
        <v>0</v>
      </c>
      <c r="K240" s="34">
        <v>1</v>
      </c>
      <c r="L240">
        <f>+Tabla323911[[#This Row],[BALANCE INICIAL]]+Tabla323911[[#This Row],[ENTRADAS]]-Tabla323911[[#This Row],[SALIDAS]]</f>
        <v>8</v>
      </c>
      <c r="M240" s="2">
        <v>949.99</v>
      </c>
      <c r="N240" s="2">
        <f>+Tabla323911[[#This Row],[BALANCE INICIAL]]*Tabla323911[[#This Row],[PRECIO]]</f>
        <v>8549.91</v>
      </c>
      <c r="O240" s="2">
        <f>+Tabla323911[[#This Row],[ENTRADAS]]*Tabla323911[[#This Row],[PRECIO]]</f>
        <v>0</v>
      </c>
      <c r="P240" s="2">
        <f>+Tabla323911[[#This Row],[SALIDAS]]*Tabla323911[[#This Row],[PRECIO]]</f>
        <v>949.99</v>
      </c>
      <c r="Q240" s="2">
        <f>+Tabla323911[[#This Row],[BALANCE INICIAL2]]+Tabla323911[[#This Row],[ENTRADAS3]]-Tabla323911[[#This Row],[SALIDAS4]]</f>
        <v>7599.92</v>
      </c>
    </row>
    <row r="241" spans="1:17">
      <c r="A241" s="9" t="s">
        <v>59</v>
      </c>
      <c r="B241" s="17" t="s">
        <v>880</v>
      </c>
      <c r="C241" s="50" t="s">
        <v>107</v>
      </c>
      <c r="D241" t="s">
        <v>688</v>
      </c>
      <c r="F241" s="55" t="s">
        <v>1345</v>
      </c>
      <c r="G241" s="55"/>
      <c r="H241" s="9" t="s">
        <v>820</v>
      </c>
      <c r="I241">
        <v>59</v>
      </c>
      <c r="J241">
        <v>0</v>
      </c>
      <c r="K241" s="34">
        <v>0</v>
      </c>
      <c r="L241">
        <f>+Tabla323911[[#This Row],[BALANCE INICIAL]]+Tabla323911[[#This Row],[ENTRADAS]]-Tabla323911[[#This Row],[SALIDAS]]</f>
        <v>59</v>
      </c>
      <c r="M241" s="2">
        <v>850</v>
      </c>
      <c r="N241" s="2">
        <f>+Tabla323911[[#This Row],[BALANCE INICIAL]]*Tabla323911[[#This Row],[PRECIO]]</f>
        <v>50150</v>
      </c>
      <c r="O241" s="2">
        <f>+Tabla323911[[#This Row],[ENTRADAS]]*Tabla323911[[#This Row],[PRECIO]]</f>
        <v>0</v>
      </c>
      <c r="P241" s="2">
        <f>+Tabla323911[[#This Row],[SALIDAS]]*Tabla323911[[#This Row],[PRECIO]]</f>
        <v>0</v>
      </c>
      <c r="Q241" s="2">
        <f>+Tabla323911[[#This Row],[BALANCE INICIAL2]]+Tabla323911[[#This Row],[ENTRADAS3]]-Tabla323911[[#This Row],[SALIDAS4]]</f>
        <v>50150</v>
      </c>
    </row>
    <row r="242" spans="1:17" ht="15.75" customHeight="1">
      <c r="A242" s="9" t="s">
        <v>59</v>
      </c>
      <c r="B242" s="47" t="s">
        <v>880</v>
      </c>
      <c r="C242" s="50" t="s">
        <v>107</v>
      </c>
      <c r="D242" t="s">
        <v>760</v>
      </c>
      <c r="F242" s="55" t="s">
        <v>1345</v>
      </c>
      <c r="G242" s="55"/>
      <c r="H242" s="9" t="s">
        <v>820</v>
      </c>
      <c r="I242">
        <v>13</v>
      </c>
      <c r="J242">
        <v>0</v>
      </c>
      <c r="K242" s="34">
        <v>0</v>
      </c>
      <c r="L242">
        <f>+Tabla323911[[#This Row],[BALANCE INICIAL]]+Tabla323911[[#This Row],[ENTRADAS]]-Tabla323911[[#This Row],[SALIDAS]]</f>
        <v>13</v>
      </c>
      <c r="M242" s="2">
        <v>190</v>
      </c>
      <c r="N242" s="2">
        <f>+Tabla323911[[#This Row],[BALANCE INICIAL]]*Tabla323911[[#This Row],[PRECIO]]</f>
        <v>2470</v>
      </c>
      <c r="O242" s="2">
        <f>+Tabla323911[[#This Row],[ENTRADAS]]*Tabla323911[[#This Row],[PRECIO]]</f>
        <v>0</v>
      </c>
      <c r="P242" s="2">
        <f>+Tabla323911[[#This Row],[SALIDAS]]*Tabla323911[[#This Row],[PRECIO]]</f>
        <v>0</v>
      </c>
      <c r="Q242" s="2">
        <f>+Tabla323911[[#This Row],[BALANCE INICIAL2]]+Tabla323911[[#This Row],[ENTRADAS3]]-Tabla323911[[#This Row],[SALIDAS4]]</f>
        <v>2470</v>
      </c>
    </row>
    <row r="243" spans="1:17">
      <c r="A243" s="9" t="s">
        <v>59</v>
      </c>
      <c r="B243" s="17" t="s">
        <v>880</v>
      </c>
      <c r="C243" s="50" t="s">
        <v>107</v>
      </c>
      <c r="D243" t="s">
        <v>1406</v>
      </c>
      <c r="F243" s="55" t="s">
        <v>1345</v>
      </c>
      <c r="G243" s="55"/>
      <c r="H243" s="9" t="s">
        <v>820</v>
      </c>
      <c r="I243">
        <v>26</v>
      </c>
      <c r="J243">
        <v>0</v>
      </c>
      <c r="K243" s="34">
        <v>2</v>
      </c>
      <c r="L243">
        <f>+Tabla323911[[#This Row],[BALANCE INICIAL]]+Tabla323911[[#This Row],[ENTRADAS]]-Tabla323911[[#This Row],[SALIDAS]]</f>
        <v>24</v>
      </c>
      <c r="M243" s="2">
        <v>90</v>
      </c>
      <c r="N243" s="2">
        <f>+Tabla323911[[#This Row],[BALANCE INICIAL]]*Tabla323911[[#This Row],[PRECIO]]</f>
        <v>2340</v>
      </c>
      <c r="O243" s="2">
        <f>+Tabla323911[[#This Row],[ENTRADAS]]*Tabla323911[[#This Row],[PRECIO]]</f>
        <v>0</v>
      </c>
      <c r="P243" s="2">
        <f>+Tabla323911[[#This Row],[SALIDAS]]*Tabla323911[[#This Row],[PRECIO]]</f>
        <v>180</v>
      </c>
      <c r="Q243" s="2">
        <f>+Tabla323911[[#This Row],[BALANCE INICIAL2]]+Tabla323911[[#This Row],[ENTRADAS3]]-Tabla323911[[#This Row],[SALIDAS4]]</f>
        <v>2160</v>
      </c>
    </row>
    <row r="244" spans="1:17">
      <c r="A244" s="9" t="s">
        <v>26</v>
      </c>
      <c r="B244" s="47" t="s">
        <v>887</v>
      </c>
      <c r="C244" s="50" t="s">
        <v>70</v>
      </c>
      <c r="D244" t="s">
        <v>1277</v>
      </c>
      <c r="F244" s="55" t="s">
        <v>1345</v>
      </c>
      <c r="G244" s="55"/>
      <c r="H244" s="9" t="s">
        <v>820</v>
      </c>
      <c r="I244">
        <v>1</v>
      </c>
      <c r="J244">
        <v>0</v>
      </c>
      <c r="K244" s="34">
        <v>1</v>
      </c>
      <c r="L244">
        <f>+Tabla323911[[#This Row],[BALANCE INICIAL]]+Tabla323911[[#This Row],[ENTRADAS]]-Tabla323911[[#This Row],[SALIDAS]]</f>
        <v>0</v>
      </c>
      <c r="M244" s="2">
        <v>39000</v>
      </c>
      <c r="N244" s="2">
        <f>+Tabla323911[[#This Row],[BALANCE INICIAL]]*Tabla323911[[#This Row],[PRECIO]]</f>
        <v>39000</v>
      </c>
      <c r="O244" s="2">
        <f>+Tabla323911[[#This Row],[ENTRADAS]]*Tabla323911[[#This Row],[PRECIO]]</f>
        <v>0</v>
      </c>
      <c r="P244" s="2">
        <f>+Tabla323911[[#This Row],[SALIDAS]]*Tabla323911[[#This Row],[PRECIO]]</f>
        <v>39000</v>
      </c>
      <c r="Q244" s="2">
        <f>+Tabla323911[[#This Row],[BALANCE INICIAL2]]+Tabla323911[[#This Row],[ENTRADAS3]]-Tabla323911[[#This Row],[SALIDAS4]]</f>
        <v>0</v>
      </c>
    </row>
    <row r="245" spans="1:17">
      <c r="A245" s="66" t="s">
        <v>27</v>
      </c>
      <c r="B245" s="17" t="s">
        <v>889</v>
      </c>
      <c r="C245" s="51" t="s">
        <v>1139</v>
      </c>
      <c r="D245" t="s">
        <v>1278</v>
      </c>
      <c r="F245" s="55" t="s">
        <v>1345</v>
      </c>
      <c r="G245" s="55"/>
      <c r="H245" s="9" t="s">
        <v>820</v>
      </c>
      <c r="I245">
        <v>800</v>
      </c>
      <c r="J245">
        <v>0</v>
      </c>
      <c r="K245" s="34">
        <v>0</v>
      </c>
      <c r="L245">
        <f>+Tabla323911[[#This Row],[BALANCE INICIAL]]+Tabla323911[[#This Row],[ENTRADAS]]-Tabla323911[[#This Row],[SALIDAS]]</f>
        <v>800</v>
      </c>
      <c r="M245" s="2">
        <v>107.25</v>
      </c>
      <c r="N245" s="2">
        <f>+Tabla323911[[#This Row],[BALANCE INICIAL]]*Tabla323911[[#This Row],[PRECIO]]</f>
        <v>85800</v>
      </c>
      <c r="O245" s="2">
        <f>+Tabla323911[[#This Row],[ENTRADAS]]*Tabla323911[[#This Row],[PRECIO]]</f>
        <v>0</v>
      </c>
      <c r="P245" s="2">
        <f>+Tabla323911[[#This Row],[SALIDAS]]*Tabla323911[[#This Row],[PRECIO]]</f>
        <v>0</v>
      </c>
      <c r="Q245" s="2">
        <f>+Tabla323911[[#This Row],[BALANCE INICIAL2]]+Tabla323911[[#This Row],[ENTRADAS3]]-Tabla323911[[#This Row],[SALIDAS4]]</f>
        <v>85800</v>
      </c>
    </row>
    <row r="246" spans="1:17" ht="15" customHeight="1">
      <c r="A246" s="39" t="s">
        <v>27</v>
      </c>
      <c r="B246" s="40" t="s">
        <v>889</v>
      </c>
      <c r="C246" s="52" t="s">
        <v>1139</v>
      </c>
      <c r="D246" t="s">
        <v>1362</v>
      </c>
      <c r="F246" s="55" t="s">
        <v>1345</v>
      </c>
      <c r="G246" s="55"/>
      <c r="H246" s="9" t="s">
        <v>820</v>
      </c>
      <c r="I246">
        <v>500</v>
      </c>
      <c r="J246">
        <v>0</v>
      </c>
      <c r="K246" s="34">
        <v>0</v>
      </c>
      <c r="L246">
        <f>+Tabla323911[[#This Row],[BALANCE INICIAL]]+Tabla323911[[#This Row],[ENTRADAS]]-Tabla323911[[#This Row],[SALIDAS]]</f>
        <v>500</v>
      </c>
      <c r="M246" s="2">
        <v>58</v>
      </c>
      <c r="N246" s="2">
        <f>+Tabla323911[[#This Row],[BALANCE INICIAL]]*Tabla323911[[#This Row],[PRECIO]]</f>
        <v>29000</v>
      </c>
      <c r="O246" s="2">
        <f>+Tabla323911[[#This Row],[ENTRADAS]]*Tabla323911[[#This Row],[PRECIO]]</f>
        <v>0</v>
      </c>
      <c r="P246" s="2">
        <f>+Tabla323911[[#This Row],[SALIDAS]]*Tabla323911[[#This Row],[PRECIO]]</f>
        <v>0</v>
      </c>
      <c r="Q246" s="2">
        <f>+Tabla323911[[#This Row],[BALANCE INICIAL2]]+Tabla323911[[#This Row],[ENTRADAS3]]-Tabla323911[[#This Row],[SALIDAS4]]</f>
        <v>29000</v>
      </c>
    </row>
    <row r="247" spans="1:17" ht="12.75" customHeight="1">
      <c r="A247" s="9" t="s">
        <v>33</v>
      </c>
      <c r="B247" s="47" t="s">
        <v>879</v>
      </c>
      <c r="C247" s="50" t="s">
        <v>106</v>
      </c>
      <c r="D247" t="s">
        <v>1610</v>
      </c>
      <c r="F247" s="55" t="s">
        <v>1345</v>
      </c>
      <c r="G247" s="55"/>
      <c r="H247" s="9" t="s">
        <v>825</v>
      </c>
      <c r="I247">
        <v>61</v>
      </c>
      <c r="J247">
        <v>0</v>
      </c>
      <c r="K247" s="34">
        <v>8</v>
      </c>
      <c r="L247">
        <f>+Tabla323911[[#This Row],[BALANCE INICIAL]]+Tabla323911[[#This Row],[ENTRADAS]]-Tabla323911[[#This Row],[SALIDAS]]</f>
        <v>53</v>
      </c>
      <c r="M247" s="2">
        <v>80</v>
      </c>
      <c r="N247" s="2">
        <f>+Tabla323911[[#This Row],[BALANCE INICIAL]]*Tabla323911[[#This Row],[PRECIO]]</f>
        <v>4880</v>
      </c>
      <c r="O247" s="2">
        <f>+Tabla323911[[#This Row],[ENTRADAS]]*Tabla323911[[#This Row],[PRECIO]]</f>
        <v>0</v>
      </c>
      <c r="P247" s="2">
        <f>+Tabla323911[[#This Row],[SALIDAS]]*Tabla323911[[#This Row],[PRECIO]]</f>
        <v>640</v>
      </c>
      <c r="Q247" s="2">
        <f>+Tabla323911[[#This Row],[BALANCE INICIAL2]]+Tabla323911[[#This Row],[ENTRADAS3]]-Tabla323911[[#This Row],[SALIDAS4]]</f>
        <v>4240</v>
      </c>
    </row>
    <row r="248" spans="1:17" ht="15.75" customHeight="1">
      <c r="A248" s="9" t="s">
        <v>1130</v>
      </c>
      <c r="B248" s="17" t="s">
        <v>894</v>
      </c>
      <c r="C248" s="50" t="s">
        <v>1131</v>
      </c>
      <c r="D248" t="s">
        <v>690</v>
      </c>
      <c r="F248" s="55" t="s">
        <v>1345</v>
      </c>
      <c r="G248" s="55"/>
      <c r="H248" s="9" t="s">
        <v>820</v>
      </c>
      <c r="I248">
        <v>16</v>
      </c>
      <c r="J248">
        <v>0</v>
      </c>
      <c r="K248" s="34">
        <v>0</v>
      </c>
      <c r="L248">
        <f>+Tabla323911[[#This Row],[BALANCE INICIAL]]+Tabla323911[[#This Row],[ENTRADAS]]-Tabla323911[[#This Row],[SALIDAS]]</f>
        <v>16</v>
      </c>
      <c r="M248" s="2">
        <v>400</v>
      </c>
      <c r="N248" s="2">
        <f>+Tabla323911[[#This Row],[BALANCE INICIAL]]*Tabla323911[[#This Row],[PRECIO]]</f>
        <v>6400</v>
      </c>
      <c r="O248" s="2">
        <f>+Tabla323911[[#This Row],[ENTRADAS]]*Tabla323911[[#This Row],[PRECIO]]</f>
        <v>0</v>
      </c>
      <c r="P248" s="2">
        <f>+Tabla323911[[#This Row],[SALIDAS]]*Tabla323911[[#This Row],[PRECIO]]</f>
        <v>0</v>
      </c>
      <c r="Q248" s="2">
        <f>+Tabla323911[[#This Row],[BALANCE INICIAL2]]+Tabla323911[[#This Row],[ENTRADAS3]]-Tabla323911[[#This Row],[SALIDAS4]]</f>
        <v>6400</v>
      </c>
    </row>
    <row r="249" spans="1:17" ht="13.5" customHeight="1">
      <c r="A249" s="13" t="s">
        <v>1141</v>
      </c>
      <c r="B249" s="17" t="s">
        <v>1142</v>
      </c>
      <c r="C249" s="49" t="s">
        <v>1143</v>
      </c>
      <c r="D249" t="s">
        <v>1072</v>
      </c>
      <c r="E249" t="s">
        <v>1060</v>
      </c>
      <c r="F249" s="55" t="s">
        <v>1345</v>
      </c>
      <c r="G249" s="55"/>
      <c r="H249" s="9" t="s">
        <v>820</v>
      </c>
      <c r="I249">
        <v>0</v>
      </c>
      <c r="J249">
        <v>0</v>
      </c>
      <c r="K249" s="34">
        <v>0</v>
      </c>
      <c r="L249">
        <f>+Tabla323911[[#This Row],[BALANCE INICIAL]]+Tabla323911[[#This Row],[ENTRADAS]]-Tabla323911[[#This Row],[SALIDAS]]</f>
        <v>0</v>
      </c>
      <c r="M249" s="2">
        <v>140</v>
      </c>
      <c r="N249" s="2">
        <f>+Tabla323911[[#This Row],[BALANCE INICIAL]]*Tabla323911[[#This Row],[PRECIO]]</f>
        <v>0</v>
      </c>
      <c r="O249" s="2">
        <f>+Tabla323911[[#This Row],[ENTRADAS]]*Tabla323911[[#This Row],[PRECIO]]</f>
        <v>0</v>
      </c>
      <c r="P249" s="2">
        <f>+Tabla323911[[#This Row],[SALIDAS]]*Tabla323911[[#This Row],[PRECIO]]</f>
        <v>0</v>
      </c>
      <c r="Q249" s="2">
        <f>+Tabla323911[[#This Row],[BALANCE INICIAL2]]+Tabla323911[[#This Row],[ENTRADAS3]]-Tabla323911[[#This Row],[SALIDAS4]]</f>
        <v>0</v>
      </c>
    </row>
    <row r="250" spans="1:17" ht="15.75" customHeight="1">
      <c r="A250" s="13" t="s">
        <v>33</v>
      </c>
      <c r="B250" s="17" t="s">
        <v>879</v>
      </c>
      <c r="C250" s="50" t="s">
        <v>106</v>
      </c>
      <c r="D250" t="s">
        <v>1070</v>
      </c>
      <c r="E250" t="s">
        <v>1060</v>
      </c>
      <c r="F250" s="55" t="s">
        <v>1345</v>
      </c>
      <c r="G250" s="55"/>
      <c r="H250" s="9" t="s">
        <v>825</v>
      </c>
      <c r="I250">
        <v>0</v>
      </c>
      <c r="J250">
        <v>0</v>
      </c>
      <c r="K250" s="34">
        <v>0</v>
      </c>
      <c r="L250">
        <f>+Tabla323911[[#This Row],[BALANCE INICIAL]]+Tabla323911[[#This Row],[ENTRADAS]]-Tabla323911[[#This Row],[SALIDAS]]</f>
        <v>0</v>
      </c>
      <c r="M250" s="2">
        <v>350</v>
      </c>
      <c r="N250" s="2">
        <f>+Tabla323911[[#This Row],[BALANCE INICIAL]]*Tabla323911[[#This Row],[PRECIO]]</f>
        <v>0</v>
      </c>
      <c r="O250" s="2">
        <f>+Tabla323911[[#This Row],[ENTRADAS]]*Tabla323911[[#This Row],[PRECIO]]</f>
        <v>0</v>
      </c>
      <c r="P250" s="2">
        <f>+Tabla323911[[#This Row],[SALIDAS]]*Tabla323911[[#This Row],[PRECIO]]</f>
        <v>0</v>
      </c>
      <c r="Q250" s="2">
        <f>+Tabla323911[[#This Row],[BALANCE INICIAL2]]+Tabla323911[[#This Row],[ENTRADAS3]]-Tabla323911[[#This Row],[SALIDAS4]]</f>
        <v>0</v>
      </c>
    </row>
    <row r="251" spans="1:17" ht="14.25" customHeight="1">
      <c r="A251" s="13" t="s">
        <v>33</v>
      </c>
      <c r="B251" s="17" t="s">
        <v>879</v>
      </c>
      <c r="C251" s="50" t="s">
        <v>106</v>
      </c>
      <c r="D251" t="s">
        <v>1280</v>
      </c>
      <c r="F251" s="55" t="s">
        <v>1345</v>
      </c>
      <c r="G251" s="55"/>
      <c r="H251" s="9" t="s">
        <v>825</v>
      </c>
      <c r="I251">
        <v>1</v>
      </c>
      <c r="J251">
        <v>0</v>
      </c>
      <c r="K251" s="34">
        <v>0</v>
      </c>
      <c r="L251">
        <f>+Tabla323911[[#This Row],[BALANCE INICIAL]]+Tabla323911[[#This Row],[ENTRADAS]]-Tabla323911[[#This Row],[SALIDAS]]</f>
        <v>1</v>
      </c>
      <c r="M251" s="2">
        <v>270</v>
      </c>
      <c r="N251" s="2">
        <f>+Tabla323911[[#This Row],[BALANCE INICIAL]]*Tabla323911[[#This Row],[PRECIO]]</f>
        <v>270</v>
      </c>
      <c r="O251" s="2">
        <f>+Tabla323911[[#This Row],[ENTRADAS]]*Tabla323911[[#This Row],[PRECIO]]</f>
        <v>0</v>
      </c>
      <c r="P251" s="2">
        <f>+Tabla323911[[#This Row],[SALIDAS]]*Tabla323911[[#This Row],[PRECIO]]</f>
        <v>0</v>
      </c>
      <c r="Q251" s="2">
        <f>+Tabla323911[[#This Row],[BALANCE INICIAL2]]+Tabla323911[[#This Row],[ENTRADAS3]]-Tabla323911[[#This Row],[SALIDAS4]]</f>
        <v>270</v>
      </c>
    </row>
    <row r="252" spans="1:17" ht="15.75" customHeight="1">
      <c r="A252" s="13" t="s">
        <v>33</v>
      </c>
      <c r="B252" s="17" t="s">
        <v>879</v>
      </c>
      <c r="C252" s="50" t="s">
        <v>106</v>
      </c>
      <c r="D252" t="s">
        <v>691</v>
      </c>
      <c r="F252" s="55" t="s">
        <v>1345</v>
      </c>
      <c r="G252" s="55"/>
      <c r="H252" s="9" t="s">
        <v>825</v>
      </c>
      <c r="I252">
        <v>196</v>
      </c>
      <c r="J252">
        <v>0</v>
      </c>
      <c r="K252" s="34">
        <v>0</v>
      </c>
      <c r="L252">
        <f>+Tabla323911[[#This Row],[BALANCE INICIAL]]+Tabla323911[[#This Row],[ENTRADAS]]-Tabla323911[[#This Row],[SALIDAS]]</f>
        <v>196</v>
      </c>
      <c r="M252" s="2">
        <v>275</v>
      </c>
      <c r="N252" s="2">
        <f>+Tabla323911[[#This Row],[BALANCE INICIAL]]*Tabla323911[[#This Row],[PRECIO]]</f>
        <v>53900</v>
      </c>
      <c r="O252" s="2">
        <f>+Tabla323911[[#This Row],[ENTRADAS]]*Tabla323911[[#This Row],[PRECIO]]</f>
        <v>0</v>
      </c>
      <c r="P252" s="2">
        <f>+Tabla323911[[#This Row],[SALIDAS]]*Tabla323911[[#This Row],[PRECIO]]</f>
        <v>0</v>
      </c>
      <c r="Q252" s="2">
        <f>+Tabla323911[[#This Row],[BALANCE INICIAL2]]+Tabla323911[[#This Row],[ENTRADAS3]]-Tabla323911[[#This Row],[SALIDAS4]]</f>
        <v>53900</v>
      </c>
    </row>
    <row r="253" spans="1:17" ht="15.75" customHeight="1">
      <c r="A253" s="13" t="s">
        <v>33</v>
      </c>
      <c r="B253" s="17" t="s">
        <v>879</v>
      </c>
      <c r="C253" s="50" t="s">
        <v>106</v>
      </c>
      <c r="D253" t="s">
        <v>692</v>
      </c>
      <c r="F253" s="55" t="s">
        <v>1345</v>
      </c>
      <c r="G253" s="55"/>
      <c r="H253" s="9" t="s">
        <v>820</v>
      </c>
      <c r="I253">
        <v>1</v>
      </c>
      <c r="J253">
        <v>0</v>
      </c>
      <c r="K253" s="34">
        <v>0</v>
      </c>
      <c r="L253">
        <f>+Tabla323911[[#This Row],[BALANCE INICIAL]]+Tabla323911[[#This Row],[ENTRADAS]]-Tabla323911[[#This Row],[SALIDAS]]</f>
        <v>1</v>
      </c>
      <c r="M253" s="2">
        <v>1850</v>
      </c>
      <c r="N253" s="2">
        <f>+Tabla323911[[#This Row],[BALANCE INICIAL]]*Tabla323911[[#This Row],[PRECIO]]</f>
        <v>1850</v>
      </c>
      <c r="O253" s="2">
        <f>+Tabla323911[[#This Row],[ENTRADAS]]*Tabla323911[[#This Row],[PRECIO]]</f>
        <v>0</v>
      </c>
      <c r="P253" s="2">
        <f>+Tabla323911[[#This Row],[SALIDAS]]*Tabla323911[[#This Row],[PRECIO]]</f>
        <v>0</v>
      </c>
      <c r="Q253" s="2">
        <f>+Tabla323911[[#This Row],[BALANCE INICIAL2]]+Tabla323911[[#This Row],[ENTRADAS3]]-Tabla323911[[#This Row],[SALIDAS4]]</f>
        <v>1850</v>
      </c>
    </row>
    <row r="254" spans="1:17" ht="16.5" customHeight="1">
      <c r="A254" s="13" t="s">
        <v>33</v>
      </c>
      <c r="B254" s="17" t="s">
        <v>879</v>
      </c>
      <c r="C254" s="50" t="s">
        <v>106</v>
      </c>
      <c r="D254" t="s">
        <v>693</v>
      </c>
      <c r="F254" s="55" t="s">
        <v>1345</v>
      </c>
      <c r="G254" s="55"/>
      <c r="H254" s="9" t="s">
        <v>820</v>
      </c>
      <c r="I254">
        <v>8</v>
      </c>
      <c r="J254">
        <v>0</v>
      </c>
      <c r="K254" s="34">
        <v>0</v>
      </c>
      <c r="L254">
        <f>+Tabla323911[[#This Row],[BALANCE INICIAL]]+Tabla323911[[#This Row],[ENTRADAS]]-Tabla323911[[#This Row],[SALIDAS]]</f>
        <v>8</v>
      </c>
      <c r="M254" s="2">
        <v>900</v>
      </c>
      <c r="N254" s="2">
        <f>+Tabla323911[[#This Row],[BALANCE INICIAL]]*Tabla323911[[#This Row],[PRECIO]]</f>
        <v>7200</v>
      </c>
      <c r="O254" s="2">
        <f>+Tabla323911[[#This Row],[ENTRADAS]]*Tabla323911[[#This Row],[PRECIO]]</f>
        <v>0</v>
      </c>
      <c r="P254" s="2">
        <f>+Tabla323911[[#This Row],[SALIDAS]]*Tabla323911[[#This Row],[PRECIO]]</f>
        <v>0</v>
      </c>
      <c r="Q254" s="2">
        <f>+Tabla323911[[#This Row],[BALANCE INICIAL2]]+Tabla323911[[#This Row],[ENTRADAS3]]-Tabla323911[[#This Row],[SALIDAS4]]</f>
        <v>7200</v>
      </c>
    </row>
    <row r="255" spans="1:17" ht="16.5" customHeight="1">
      <c r="A255" s="13" t="s">
        <v>33</v>
      </c>
      <c r="B255" s="17" t="s">
        <v>879</v>
      </c>
      <c r="C255" s="50" t="s">
        <v>106</v>
      </c>
      <c r="D255" t="s">
        <v>1084</v>
      </c>
      <c r="F255" s="55" t="s">
        <v>1345</v>
      </c>
      <c r="G255" s="55"/>
      <c r="H255" s="9" t="s">
        <v>825</v>
      </c>
      <c r="I255">
        <v>32</v>
      </c>
      <c r="J255">
        <v>0</v>
      </c>
      <c r="K255" s="34">
        <v>24</v>
      </c>
      <c r="L255">
        <f>+Tabla323911[[#This Row],[BALANCE INICIAL]]+Tabla323911[[#This Row],[ENTRADAS]]-Tabla323911[[#This Row],[SALIDAS]]</f>
        <v>8</v>
      </c>
      <c r="M255" s="2">
        <v>74</v>
      </c>
      <c r="N255" s="2">
        <f>+Tabla323911[[#This Row],[BALANCE INICIAL]]*Tabla323911[[#This Row],[PRECIO]]</f>
        <v>2368</v>
      </c>
      <c r="O255" s="2">
        <f>+Tabla323911[[#This Row],[ENTRADAS]]*Tabla323911[[#This Row],[PRECIO]]</f>
        <v>0</v>
      </c>
      <c r="P255" s="2">
        <f>+Tabla323911[[#This Row],[SALIDAS]]*Tabla323911[[#This Row],[PRECIO]]</f>
        <v>1776</v>
      </c>
      <c r="Q255" s="2">
        <f>+Tabla323911[[#This Row],[BALANCE INICIAL2]]+Tabla323911[[#This Row],[ENTRADAS3]]-Tabla323911[[#This Row],[SALIDAS4]]</f>
        <v>592</v>
      </c>
    </row>
    <row r="256" spans="1:17">
      <c r="A256" s="13" t="s">
        <v>33</v>
      </c>
      <c r="B256" s="17" t="s">
        <v>879</v>
      </c>
      <c r="C256" s="50" t="s">
        <v>106</v>
      </c>
      <c r="D256" t="s">
        <v>694</v>
      </c>
      <c r="F256" s="55" t="s">
        <v>1345</v>
      </c>
      <c r="G256" s="55"/>
      <c r="H256" s="9" t="s">
        <v>820</v>
      </c>
      <c r="I256">
        <v>2</v>
      </c>
      <c r="J256">
        <v>0</v>
      </c>
      <c r="K256" s="34">
        <v>0</v>
      </c>
      <c r="L256">
        <f>+Tabla323911[[#This Row],[BALANCE INICIAL]]+Tabla323911[[#This Row],[ENTRADAS]]-Tabla323911[[#This Row],[SALIDAS]]</f>
        <v>2</v>
      </c>
      <c r="M256" s="2">
        <v>290</v>
      </c>
      <c r="N256" s="2">
        <f>+Tabla323911[[#This Row],[BALANCE INICIAL]]*Tabla323911[[#This Row],[PRECIO]]</f>
        <v>580</v>
      </c>
      <c r="O256" s="2">
        <f>+Tabla323911[[#This Row],[ENTRADAS]]*Tabla323911[[#This Row],[PRECIO]]</f>
        <v>0</v>
      </c>
      <c r="P256" s="2">
        <f>+Tabla323911[[#This Row],[SALIDAS]]*Tabla323911[[#This Row],[PRECIO]]</f>
        <v>0</v>
      </c>
      <c r="Q256" s="2">
        <f>+Tabla323911[[#This Row],[BALANCE INICIAL2]]+Tabla323911[[#This Row],[ENTRADAS3]]-Tabla323911[[#This Row],[SALIDAS4]]</f>
        <v>580</v>
      </c>
    </row>
    <row r="257" spans="1:17">
      <c r="A257" s="9" t="s">
        <v>59</v>
      </c>
      <c r="B257" s="17" t="s">
        <v>880</v>
      </c>
      <c r="C257" s="50" t="s">
        <v>107</v>
      </c>
      <c r="D257" t="s">
        <v>696</v>
      </c>
      <c r="F257" s="55" t="s">
        <v>1345</v>
      </c>
      <c r="G257" s="55"/>
      <c r="H257" s="9" t="s">
        <v>820</v>
      </c>
      <c r="I257">
        <v>1</v>
      </c>
      <c r="J257">
        <v>0</v>
      </c>
      <c r="K257" s="34">
        <v>0</v>
      </c>
      <c r="L257">
        <f>+Tabla323911[[#This Row],[BALANCE INICIAL]]+Tabla323911[[#This Row],[ENTRADAS]]-Tabla323911[[#This Row],[SALIDAS]]</f>
        <v>1</v>
      </c>
      <c r="M257" s="2">
        <v>395</v>
      </c>
      <c r="N257" s="2">
        <f>+Tabla323911[[#This Row],[BALANCE INICIAL]]*Tabla323911[[#This Row],[PRECIO]]</f>
        <v>395</v>
      </c>
      <c r="O257" s="2">
        <f>+Tabla323911[[#This Row],[ENTRADAS]]*Tabla323911[[#This Row],[PRECIO]]</f>
        <v>0</v>
      </c>
      <c r="P257" s="2">
        <f>+Tabla323911[[#This Row],[SALIDAS]]*Tabla323911[[#This Row],[PRECIO]]</f>
        <v>0</v>
      </c>
      <c r="Q257" s="2">
        <f>+Tabla323911[[#This Row],[BALANCE INICIAL2]]+Tabla323911[[#This Row],[ENTRADAS3]]-Tabla323911[[#This Row],[SALIDAS4]]</f>
        <v>395</v>
      </c>
    </row>
    <row r="258" spans="1:17">
      <c r="A258" s="9" t="s">
        <v>31</v>
      </c>
      <c r="B258" s="47" t="s">
        <v>897</v>
      </c>
      <c r="C258" s="50" t="s">
        <v>69</v>
      </c>
      <c r="D258" t="s">
        <v>1138</v>
      </c>
      <c r="F258" s="55" t="s">
        <v>1345</v>
      </c>
      <c r="G258" s="55"/>
      <c r="H258" s="9" t="s">
        <v>1276</v>
      </c>
      <c r="I258">
        <v>5</v>
      </c>
      <c r="J258">
        <v>0</v>
      </c>
      <c r="K258" s="34">
        <v>0</v>
      </c>
      <c r="L258">
        <f>+Tabla323911[[#This Row],[BALANCE INICIAL]]+Tabla323911[[#This Row],[ENTRADAS]]-Tabla323911[[#This Row],[SALIDAS]]</f>
        <v>5</v>
      </c>
      <c r="M258" s="2">
        <v>810</v>
      </c>
      <c r="N258" s="2">
        <f>+Tabla323911[[#This Row],[BALANCE INICIAL]]*Tabla323911[[#This Row],[PRECIO]]</f>
        <v>4050</v>
      </c>
      <c r="O258" s="2">
        <f>+Tabla323911[[#This Row],[ENTRADAS]]*Tabla323911[[#This Row],[PRECIO]]</f>
        <v>0</v>
      </c>
      <c r="P258" s="2">
        <f>+Tabla323911[[#This Row],[SALIDAS]]*Tabla323911[[#This Row],[PRECIO]]</f>
        <v>0</v>
      </c>
      <c r="Q258" s="2">
        <f>+Tabla323911[[#This Row],[BALANCE INICIAL2]]+Tabla323911[[#This Row],[ENTRADAS3]]-Tabla323911[[#This Row],[SALIDAS4]]</f>
        <v>4050</v>
      </c>
    </row>
    <row r="259" spans="1:17">
      <c r="A259" s="35" t="s">
        <v>27</v>
      </c>
      <c r="B259" s="17" t="s">
        <v>889</v>
      </c>
      <c r="C259" s="51" t="s">
        <v>1139</v>
      </c>
      <c r="D259" t="s">
        <v>1273</v>
      </c>
      <c r="F259" s="55" t="s">
        <v>1345</v>
      </c>
      <c r="G259" s="55"/>
      <c r="H259" s="9" t="s">
        <v>820</v>
      </c>
      <c r="I259">
        <v>0</v>
      </c>
      <c r="J259">
        <v>0</v>
      </c>
      <c r="K259" s="34">
        <v>0</v>
      </c>
      <c r="L259">
        <f>+Tabla323911[[#This Row],[BALANCE INICIAL]]+Tabla323911[[#This Row],[ENTRADAS]]-Tabla323911[[#This Row],[SALIDAS]]</f>
        <v>0</v>
      </c>
      <c r="M259" s="2">
        <v>5.5</v>
      </c>
      <c r="N259" s="2">
        <f>+Tabla323911[[#This Row],[BALANCE INICIAL]]*Tabla323911[[#This Row],[PRECIO]]</f>
        <v>0</v>
      </c>
      <c r="O259" s="2">
        <f>+Tabla323911[[#This Row],[ENTRADAS]]*Tabla323911[[#This Row],[PRECIO]]</f>
        <v>0</v>
      </c>
      <c r="P259" s="2">
        <f>+Tabla323911[[#This Row],[SALIDAS]]*Tabla323911[[#This Row],[PRECIO]]</f>
        <v>0</v>
      </c>
      <c r="Q259" s="2">
        <f>+Tabla323911[[#This Row],[BALANCE INICIAL2]]+Tabla323911[[#This Row],[ENTRADAS3]]-Tabla323911[[#This Row],[SALIDAS4]]</f>
        <v>0</v>
      </c>
    </row>
    <row r="260" spans="1:17">
      <c r="A260" s="35" t="s">
        <v>27</v>
      </c>
      <c r="B260" s="17" t="s">
        <v>889</v>
      </c>
      <c r="C260" s="51" t="s">
        <v>1139</v>
      </c>
      <c r="D260" t="s">
        <v>1396</v>
      </c>
      <c r="F260" s="55" t="s">
        <v>1345</v>
      </c>
      <c r="G260" s="55"/>
      <c r="H260" s="9" t="s">
        <v>820</v>
      </c>
      <c r="I260">
        <v>1000</v>
      </c>
      <c r="J260">
        <v>0</v>
      </c>
      <c r="K260" s="34">
        <v>0</v>
      </c>
      <c r="L260">
        <f>+Tabla323911[[#This Row],[BALANCE INICIAL]]+Tabla323911[[#This Row],[ENTRADAS]]-Tabla323911[[#This Row],[SALIDAS]]</f>
        <v>1000</v>
      </c>
      <c r="M260" s="2">
        <v>7.28</v>
      </c>
      <c r="N260" s="2">
        <f>+Tabla323911[[#This Row],[BALANCE INICIAL]]*Tabla323911[[#This Row],[PRECIO]]</f>
        <v>7280</v>
      </c>
      <c r="O260" s="2">
        <f>+Tabla323911[[#This Row],[ENTRADAS]]*Tabla323911[[#This Row],[PRECIO]]</f>
        <v>0</v>
      </c>
      <c r="P260" s="2">
        <f>+Tabla323911[[#This Row],[SALIDAS]]*Tabla323911[[#This Row],[PRECIO]]</f>
        <v>0</v>
      </c>
      <c r="Q260" s="2">
        <f>+Tabla323911[[#This Row],[BALANCE INICIAL2]]+Tabla323911[[#This Row],[ENTRADAS3]]-Tabla323911[[#This Row],[SALIDAS4]]</f>
        <v>7280</v>
      </c>
    </row>
    <row r="261" spans="1:17">
      <c r="A261" s="35" t="s">
        <v>27</v>
      </c>
      <c r="B261" s="17" t="s">
        <v>889</v>
      </c>
      <c r="C261" s="51" t="s">
        <v>1139</v>
      </c>
      <c r="D261" t="s">
        <v>1439</v>
      </c>
      <c r="F261" s="55" t="s">
        <v>1345</v>
      </c>
      <c r="G261" s="55"/>
      <c r="H261" s="9" t="s">
        <v>820</v>
      </c>
      <c r="I261">
        <v>0</v>
      </c>
      <c r="J261">
        <v>0</v>
      </c>
      <c r="K261" s="34">
        <v>0</v>
      </c>
      <c r="L261">
        <f>+Tabla323911[[#This Row],[BALANCE INICIAL]]+Tabla323911[[#This Row],[ENTRADAS]]-Tabla323911[[#This Row],[SALIDAS]]</f>
        <v>0</v>
      </c>
      <c r="M261" s="2">
        <v>5.7</v>
      </c>
      <c r="N261" s="2">
        <f>+Tabla323911[[#This Row],[BALANCE INICIAL]]*Tabla323911[[#This Row],[PRECIO]]</f>
        <v>0</v>
      </c>
      <c r="O261" s="2">
        <f>+Tabla323911[[#This Row],[ENTRADAS]]*Tabla323911[[#This Row],[PRECIO]]</f>
        <v>0</v>
      </c>
      <c r="P261" s="2">
        <f>+Tabla323911[[#This Row],[SALIDAS]]*Tabla323911[[#This Row],[PRECIO]]</f>
        <v>0</v>
      </c>
      <c r="Q261" s="2">
        <f>+Tabla323911[[#This Row],[BALANCE INICIAL2]]+Tabla323911[[#This Row],[ENTRADAS3]]-Tabla323911[[#This Row],[SALIDAS4]]</f>
        <v>0</v>
      </c>
    </row>
    <row r="262" spans="1:17">
      <c r="A262" s="35" t="s">
        <v>27</v>
      </c>
      <c r="B262" s="17" t="s">
        <v>889</v>
      </c>
      <c r="C262" s="51" t="s">
        <v>1139</v>
      </c>
      <c r="D262" t="s">
        <v>1450</v>
      </c>
      <c r="F262" s="55" t="s">
        <v>1345</v>
      </c>
      <c r="G262" s="55"/>
      <c r="H262" s="9" t="s">
        <v>820</v>
      </c>
      <c r="I262">
        <v>200</v>
      </c>
      <c r="J262">
        <v>0</v>
      </c>
      <c r="K262" s="34">
        <v>0</v>
      </c>
      <c r="L262">
        <f>+Tabla323911[[#This Row],[BALANCE INICIAL]]+Tabla323911[[#This Row],[ENTRADAS]]-Tabla323911[[#This Row],[SALIDAS]]</f>
        <v>200</v>
      </c>
      <c r="M262" s="2">
        <v>40</v>
      </c>
      <c r="N262" s="2">
        <f>+Tabla323911[[#This Row],[BALANCE INICIAL]]*Tabla323911[[#This Row],[PRECIO]]</f>
        <v>8000</v>
      </c>
      <c r="O262" s="2">
        <f>+Tabla323911[[#This Row],[ENTRADAS]]*Tabla323911[[#This Row],[PRECIO]]</f>
        <v>0</v>
      </c>
      <c r="P262" s="2">
        <f>+Tabla323911[[#This Row],[SALIDAS]]*Tabla323911[[#This Row],[PRECIO]]</f>
        <v>0</v>
      </c>
      <c r="Q262" s="2">
        <f>+Tabla323911[[#This Row],[BALANCE INICIAL2]]+Tabla323911[[#This Row],[ENTRADAS3]]-Tabla323911[[#This Row],[SALIDAS4]]</f>
        <v>8000</v>
      </c>
    </row>
    <row r="263" spans="1:17">
      <c r="A263" s="13" t="s">
        <v>27</v>
      </c>
      <c r="B263" s="53" t="s">
        <v>889</v>
      </c>
      <c r="C263" s="51" t="s">
        <v>1139</v>
      </c>
      <c r="D263" t="s">
        <v>1442</v>
      </c>
      <c r="F263" s="55" t="s">
        <v>1345</v>
      </c>
      <c r="G263" s="55"/>
      <c r="H263" s="9" t="s">
        <v>820</v>
      </c>
      <c r="I263">
        <v>3</v>
      </c>
      <c r="J263">
        <v>0</v>
      </c>
      <c r="K263" s="34">
        <v>0</v>
      </c>
      <c r="L263">
        <f>+Tabla323911[[#This Row],[BALANCE INICIAL]]+Tabla323911[[#This Row],[ENTRADAS]]-Tabla323911[[#This Row],[SALIDAS]]</f>
        <v>3</v>
      </c>
      <c r="M263" s="2">
        <v>87</v>
      </c>
      <c r="N263" s="2">
        <f>+Tabla323911[[#This Row],[BALANCE INICIAL]]*Tabla323911[[#This Row],[PRECIO]]</f>
        <v>261</v>
      </c>
      <c r="O263" s="2">
        <f>+Tabla323911[[#This Row],[ENTRADAS]]*Tabla323911[[#This Row],[PRECIO]]</f>
        <v>0</v>
      </c>
      <c r="P263" s="2">
        <f>+Tabla323911[[#This Row],[SALIDAS]]*Tabla323911[[#This Row],[PRECIO]]</f>
        <v>0</v>
      </c>
      <c r="Q263" s="2">
        <f>+Tabla323911[[#This Row],[BALANCE INICIAL2]]+Tabla323911[[#This Row],[ENTRADAS3]]-Tabla323911[[#This Row],[SALIDAS4]]</f>
        <v>261</v>
      </c>
    </row>
    <row r="264" spans="1:17">
      <c r="A264" s="9" t="s">
        <v>1381</v>
      </c>
      <c r="B264" s="47" t="s">
        <v>1382</v>
      </c>
      <c r="C264" s="50" t="s">
        <v>1383</v>
      </c>
      <c r="D264" t="s">
        <v>1776</v>
      </c>
      <c r="E264" t="s">
        <v>1641</v>
      </c>
      <c r="F264" s="55">
        <v>45546</v>
      </c>
      <c r="G264" s="62" t="s">
        <v>1643</v>
      </c>
      <c r="H264" s="9" t="s">
        <v>820</v>
      </c>
      <c r="I264">
        <v>0</v>
      </c>
      <c r="J264">
        <v>50</v>
      </c>
      <c r="K264" s="34">
        <v>0</v>
      </c>
      <c r="L264">
        <f>+Tabla323911[[#This Row],[BALANCE INICIAL]]+Tabla323911[[#This Row],[ENTRADAS]]-Tabla323911[[#This Row],[SALIDAS]]</f>
        <v>50</v>
      </c>
      <c r="M264" s="2">
        <v>775</v>
      </c>
      <c r="N264" s="2">
        <f>+Tabla323911[[#This Row],[BALANCE INICIAL]]*Tabla323911[[#This Row],[PRECIO]]</f>
        <v>0</v>
      </c>
      <c r="O264" s="2">
        <f>+Tabla323911[[#This Row],[ENTRADAS]]*Tabla323911[[#This Row],[PRECIO]]</f>
        <v>38750</v>
      </c>
      <c r="P264" s="2">
        <f>+Tabla323911[[#This Row],[SALIDAS]]*Tabla323911[[#This Row],[PRECIO]]</f>
        <v>0</v>
      </c>
      <c r="Q264" s="2">
        <f>+Tabla323911[[#This Row],[BALANCE INICIAL2]]+Tabla323911[[#This Row],[ENTRADAS3]]-Tabla323911[[#This Row],[SALIDAS4]]</f>
        <v>38750</v>
      </c>
    </row>
    <row r="265" spans="1:17" ht="15" customHeight="1">
      <c r="A265" s="39" t="s">
        <v>28</v>
      </c>
      <c r="B265" s="40" t="s">
        <v>884</v>
      </c>
      <c r="C265" s="52" t="s">
        <v>74</v>
      </c>
      <c r="D265" t="s">
        <v>1274</v>
      </c>
      <c r="F265" s="55" t="s">
        <v>1345</v>
      </c>
      <c r="G265" s="55"/>
      <c r="H265" s="9" t="s">
        <v>820</v>
      </c>
      <c r="I265">
        <v>3</v>
      </c>
      <c r="J265">
        <v>0</v>
      </c>
      <c r="K265" s="34">
        <v>1</v>
      </c>
      <c r="L265">
        <f>+Tabla323911[[#This Row],[BALANCE INICIAL]]+Tabla323911[[#This Row],[ENTRADAS]]-Tabla323911[[#This Row],[SALIDAS]]</f>
        <v>2</v>
      </c>
      <c r="M265" s="2">
        <v>83.19</v>
      </c>
      <c r="N265" s="2">
        <f>+Tabla323911[[#This Row],[BALANCE INICIAL]]*Tabla323911[[#This Row],[PRECIO]]</f>
        <v>249.57</v>
      </c>
      <c r="O265" s="2">
        <f>+Tabla323911[[#This Row],[ENTRADAS]]*Tabla323911[[#This Row],[PRECIO]]</f>
        <v>0</v>
      </c>
      <c r="P265" s="2">
        <f>+Tabla323911[[#This Row],[SALIDAS]]*Tabla323911[[#This Row],[PRECIO]]</f>
        <v>83.19</v>
      </c>
      <c r="Q265" s="2">
        <f>+Tabla323911[[#This Row],[BALANCE INICIAL2]]+Tabla323911[[#This Row],[ENTRADAS3]]-Tabla323911[[#This Row],[SALIDAS4]]</f>
        <v>166.38</v>
      </c>
    </row>
    <row r="266" spans="1:17">
      <c r="A266" s="9" t="s">
        <v>34</v>
      </c>
      <c r="B266" s="47" t="s">
        <v>877</v>
      </c>
      <c r="C266" s="50" t="s">
        <v>80</v>
      </c>
      <c r="D266" t="s">
        <v>197</v>
      </c>
      <c r="F266" s="55" t="s">
        <v>1345</v>
      </c>
      <c r="G266" s="55"/>
      <c r="H266" s="9" t="s">
        <v>820</v>
      </c>
      <c r="I266">
        <v>83</v>
      </c>
      <c r="J266">
        <v>0</v>
      </c>
      <c r="K266" s="34">
        <v>0</v>
      </c>
      <c r="L266">
        <f>+Tabla323911[[#This Row],[BALANCE INICIAL]]+Tabla323911[[#This Row],[ENTRADAS]]-Tabla323911[[#This Row],[SALIDAS]]</f>
        <v>83</v>
      </c>
      <c r="M266" s="2">
        <v>170</v>
      </c>
      <c r="N266" s="2">
        <f>+Tabla323911[[#This Row],[BALANCE INICIAL]]*Tabla323911[[#This Row],[PRECIO]]</f>
        <v>14110</v>
      </c>
      <c r="O266" s="2">
        <f>+Tabla323911[[#This Row],[ENTRADAS]]*Tabla323911[[#This Row],[PRECIO]]</f>
        <v>0</v>
      </c>
      <c r="P266" s="2">
        <f>+Tabla323911[[#This Row],[SALIDAS]]*Tabla323911[[#This Row],[PRECIO]]</f>
        <v>0</v>
      </c>
      <c r="Q266" s="2">
        <f>+Tabla323911[[#This Row],[BALANCE INICIAL2]]+Tabla323911[[#This Row],[ENTRADAS3]]-Tabla323911[[#This Row],[SALIDAS4]]</f>
        <v>14110</v>
      </c>
    </row>
    <row r="267" spans="1:17" ht="15" customHeight="1">
      <c r="A267" s="39" t="s">
        <v>28</v>
      </c>
      <c r="B267" s="40" t="s">
        <v>884</v>
      </c>
      <c r="C267" s="52" t="s">
        <v>74</v>
      </c>
      <c r="D267" t="s">
        <v>198</v>
      </c>
      <c r="F267" s="55" t="s">
        <v>1345</v>
      </c>
      <c r="G267" s="55"/>
      <c r="H267" s="9" t="s">
        <v>820</v>
      </c>
      <c r="I267">
        <v>73</v>
      </c>
      <c r="J267">
        <v>0</v>
      </c>
      <c r="K267" s="34">
        <v>0</v>
      </c>
      <c r="L267">
        <f>+Tabla323911[[#This Row],[BALANCE INICIAL]]+Tabla323911[[#This Row],[ENTRADAS]]-Tabla323911[[#This Row],[SALIDAS]]</f>
        <v>73</v>
      </c>
      <c r="M267" s="2">
        <v>189.61</v>
      </c>
      <c r="N267" s="2">
        <f>+Tabla323911[[#This Row],[BALANCE INICIAL]]*Tabla323911[[#This Row],[PRECIO]]</f>
        <v>13841.53</v>
      </c>
      <c r="O267" s="2">
        <f>+Tabla323911[[#This Row],[ENTRADAS]]*Tabla323911[[#This Row],[PRECIO]]</f>
        <v>0</v>
      </c>
      <c r="P267" s="2">
        <f>+Tabla323911[[#This Row],[SALIDAS]]*Tabla323911[[#This Row],[PRECIO]]</f>
        <v>0</v>
      </c>
      <c r="Q267" s="2">
        <f>+Tabla323911[[#This Row],[BALANCE INICIAL2]]+Tabla323911[[#This Row],[ENTRADAS3]]-Tabla323911[[#This Row],[SALIDAS4]]</f>
        <v>13841.53</v>
      </c>
    </row>
    <row r="268" spans="1:17">
      <c r="A268" s="9" t="s">
        <v>34</v>
      </c>
      <c r="B268" s="47" t="s">
        <v>877</v>
      </c>
      <c r="C268" s="50" t="s">
        <v>80</v>
      </c>
      <c r="D268" t="s">
        <v>199</v>
      </c>
      <c r="F268" s="55" t="s">
        <v>1345</v>
      </c>
      <c r="G268" s="55"/>
      <c r="H268" s="9" t="s">
        <v>820</v>
      </c>
      <c r="I268">
        <v>27</v>
      </c>
      <c r="J268">
        <v>0</v>
      </c>
      <c r="K268" s="34">
        <v>0</v>
      </c>
      <c r="L268">
        <f>+Tabla323911[[#This Row],[BALANCE INICIAL]]+Tabla323911[[#This Row],[ENTRADAS]]-Tabla323911[[#This Row],[SALIDAS]]</f>
        <v>27</v>
      </c>
      <c r="M268" s="2">
        <v>850</v>
      </c>
      <c r="N268" s="2">
        <f>+Tabla323911[[#This Row],[BALANCE INICIAL]]*Tabla323911[[#This Row],[PRECIO]]</f>
        <v>22950</v>
      </c>
      <c r="O268" s="2">
        <f>+Tabla323911[[#This Row],[ENTRADAS]]*Tabla323911[[#This Row],[PRECIO]]</f>
        <v>0</v>
      </c>
      <c r="P268" s="2">
        <f>+Tabla323911[[#This Row],[SALIDAS]]*Tabla323911[[#This Row],[PRECIO]]</f>
        <v>0</v>
      </c>
      <c r="Q268" s="2">
        <f>+Tabla323911[[#This Row],[BALANCE INICIAL2]]+Tabla323911[[#This Row],[ENTRADAS3]]-Tabla323911[[#This Row],[SALIDAS4]]</f>
        <v>22950</v>
      </c>
    </row>
    <row r="269" spans="1:17">
      <c r="A269" s="39" t="s">
        <v>28</v>
      </c>
      <c r="B269" s="40" t="s">
        <v>884</v>
      </c>
      <c r="C269" s="52" t="s">
        <v>74</v>
      </c>
      <c r="D269" t="s">
        <v>1440</v>
      </c>
      <c r="F269" s="55" t="s">
        <v>1345</v>
      </c>
      <c r="G269" s="55"/>
      <c r="H269" s="9" t="s">
        <v>820</v>
      </c>
      <c r="I269">
        <v>13</v>
      </c>
      <c r="J269">
        <v>0</v>
      </c>
      <c r="K269" s="34">
        <v>1</v>
      </c>
      <c r="L269">
        <f>+Tabla323911[[#This Row],[BALANCE INICIAL]]+Tabla323911[[#This Row],[ENTRADAS]]-Tabla323911[[#This Row],[SALIDAS]]</f>
        <v>12</v>
      </c>
      <c r="M269" s="2">
        <v>76.599999999999994</v>
      </c>
      <c r="N269" s="2">
        <f>+Tabla323911[[#This Row],[BALANCE INICIAL]]*Tabla323911[[#This Row],[PRECIO]]</f>
        <v>995.8</v>
      </c>
      <c r="O269" s="2">
        <f>+Tabla323911[[#This Row],[ENTRADAS]]*Tabla323911[[#This Row],[PRECIO]]</f>
        <v>0</v>
      </c>
      <c r="P269" s="2">
        <f>+Tabla323911[[#This Row],[SALIDAS]]*Tabla323911[[#This Row],[PRECIO]]</f>
        <v>76.599999999999994</v>
      </c>
      <c r="Q269" s="2">
        <f>+Tabla323911[[#This Row],[BALANCE INICIAL2]]+Tabla323911[[#This Row],[ENTRADAS3]]-Tabla323911[[#This Row],[SALIDAS4]]</f>
        <v>919.19999999999993</v>
      </c>
    </row>
    <row r="270" spans="1:17">
      <c r="A270" s="39" t="s">
        <v>28</v>
      </c>
      <c r="B270" s="40" t="s">
        <v>884</v>
      </c>
      <c r="C270" s="52" t="s">
        <v>74</v>
      </c>
      <c r="D270" t="s">
        <v>1441</v>
      </c>
      <c r="F270" s="55" t="s">
        <v>1345</v>
      </c>
      <c r="G270" s="55"/>
      <c r="H270" s="9" t="s">
        <v>820</v>
      </c>
      <c r="I270">
        <v>20</v>
      </c>
      <c r="J270">
        <v>0</v>
      </c>
      <c r="K270" s="34">
        <v>0</v>
      </c>
      <c r="L270">
        <f>+Tabla323911[[#This Row],[BALANCE INICIAL]]+Tabla323911[[#This Row],[ENTRADAS]]-Tabla323911[[#This Row],[SALIDAS]]</f>
        <v>20</v>
      </c>
      <c r="M270" s="2">
        <v>22.89</v>
      </c>
      <c r="N270" s="2">
        <f>+Tabla323911[[#This Row],[BALANCE INICIAL]]*Tabla323911[[#This Row],[PRECIO]]</f>
        <v>457.8</v>
      </c>
      <c r="O270" s="2">
        <f>+Tabla323911[[#This Row],[ENTRADAS]]*Tabla323911[[#This Row],[PRECIO]]</f>
        <v>0</v>
      </c>
      <c r="P270" s="2">
        <f>+Tabla323911[[#This Row],[SALIDAS]]*Tabla323911[[#This Row],[PRECIO]]</f>
        <v>0</v>
      </c>
      <c r="Q270" s="2">
        <f>+Tabla323911[[#This Row],[BALANCE INICIAL2]]+Tabla323911[[#This Row],[ENTRADAS3]]-Tabla323911[[#This Row],[SALIDAS4]]</f>
        <v>457.8</v>
      </c>
    </row>
    <row r="271" spans="1:17">
      <c r="A271" s="9" t="s">
        <v>24</v>
      </c>
      <c r="B271" s="17" t="s">
        <v>875</v>
      </c>
      <c r="C271" s="50" t="s">
        <v>64</v>
      </c>
      <c r="D271" t="s">
        <v>1275</v>
      </c>
      <c r="F271" s="55" t="s">
        <v>1345</v>
      </c>
      <c r="G271" s="55"/>
      <c r="H271" s="9" t="s">
        <v>866</v>
      </c>
      <c r="I271">
        <v>8</v>
      </c>
      <c r="J271">
        <v>0</v>
      </c>
      <c r="K271" s="34">
        <v>0</v>
      </c>
      <c r="L271">
        <f>+Tabla323911[[#This Row],[BALANCE INICIAL]]+Tabla323911[[#This Row],[ENTRADAS]]-Tabla323911[[#This Row],[SALIDAS]]</f>
        <v>8</v>
      </c>
      <c r="M271" s="2">
        <v>553.22</v>
      </c>
      <c r="N271" s="2">
        <f>+Tabla323911[[#This Row],[BALANCE INICIAL]]*Tabla323911[[#This Row],[PRECIO]]</f>
        <v>4425.76</v>
      </c>
      <c r="O271" s="2">
        <f>+Tabla323911[[#This Row],[ENTRADAS]]*Tabla323911[[#This Row],[PRECIO]]</f>
        <v>0</v>
      </c>
      <c r="P271" s="2">
        <f>+Tabla323911[[#This Row],[SALIDAS]]*Tabla323911[[#This Row],[PRECIO]]</f>
        <v>0</v>
      </c>
      <c r="Q271" s="2">
        <f>+Tabla323911[[#This Row],[BALANCE INICIAL2]]+Tabla323911[[#This Row],[ENTRADAS3]]-Tabla323911[[#This Row],[SALIDAS4]]</f>
        <v>4425.76</v>
      </c>
    </row>
    <row r="272" spans="1:17">
      <c r="A272" s="9" t="s">
        <v>29</v>
      </c>
      <c r="B272" s="47" t="s">
        <v>878</v>
      </c>
      <c r="C272" s="50" t="s">
        <v>102</v>
      </c>
      <c r="D272" t="s">
        <v>555</v>
      </c>
      <c r="F272" s="55" t="s">
        <v>1345</v>
      </c>
      <c r="G272" s="55"/>
      <c r="H272" s="9" t="s">
        <v>865</v>
      </c>
      <c r="I272">
        <v>0</v>
      </c>
      <c r="J272">
        <v>0</v>
      </c>
      <c r="K272" s="34">
        <v>0</v>
      </c>
      <c r="L272">
        <f>+Tabla323911[[#This Row],[BALANCE INICIAL]]+Tabla323911[[#This Row],[ENTRADAS]]-Tabla323911[[#This Row],[SALIDAS]]</f>
        <v>0</v>
      </c>
      <c r="M272" s="2">
        <v>790.77</v>
      </c>
      <c r="N272" s="2">
        <f>+Tabla323911[[#This Row],[BALANCE INICIAL]]*Tabla323911[[#This Row],[PRECIO]]</f>
        <v>0</v>
      </c>
      <c r="O272" s="2">
        <f>+Tabla323911[[#This Row],[ENTRADAS]]*Tabla323911[[#This Row],[PRECIO]]</f>
        <v>0</v>
      </c>
      <c r="P272" s="2">
        <f>+Tabla323911[[#This Row],[SALIDAS]]*Tabla323911[[#This Row],[PRECIO]]</f>
        <v>0</v>
      </c>
      <c r="Q272" s="2">
        <f>+Tabla323911[[#This Row],[BALANCE INICIAL2]]+Tabla323911[[#This Row],[ENTRADAS3]]-Tabla323911[[#This Row],[SALIDAS4]]</f>
        <v>0</v>
      </c>
    </row>
    <row r="273" spans="1:17">
      <c r="A273" s="9" t="s">
        <v>31</v>
      </c>
      <c r="B273" s="47" t="s">
        <v>897</v>
      </c>
      <c r="C273" s="50" t="s">
        <v>69</v>
      </c>
      <c r="D273" t="s">
        <v>1018</v>
      </c>
      <c r="E273" t="s">
        <v>1020</v>
      </c>
      <c r="F273" s="55" t="s">
        <v>1345</v>
      </c>
      <c r="G273" s="55"/>
      <c r="H273" s="9" t="s">
        <v>820</v>
      </c>
      <c r="I273">
        <v>96</v>
      </c>
      <c r="J273">
        <v>0</v>
      </c>
      <c r="K273" s="34">
        <v>0</v>
      </c>
      <c r="L273">
        <f>+Tabla323911[[#This Row],[BALANCE INICIAL]]+Tabla323911[[#This Row],[ENTRADAS]]-Tabla323911[[#This Row],[SALIDAS]]</f>
        <v>96</v>
      </c>
      <c r="M273" s="2">
        <v>110</v>
      </c>
      <c r="N273" s="2">
        <f>+Tabla323911[[#This Row],[BALANCE INICIAL]]*Tabla323911[[#This Row],[PRECIO]]</f>
        <v>10560</v>
      </c>
      <c r="O273" s="2">
        <f>+Tabla323911[[#This Row],[ENTRADAS]]*Tabla323911[[#This Row],[PRECIO]]</f>
        <v>0</v>
      </c>
      <c r="P273" s="2">
        <f>+Tabla323911[[#This Row],[SALIDAS]]*Tabla323911[[#This Row],[PRECIO]]</f>
        <v>0</v>
      </c>
      <c r="Q273" s="2">
        <f>+Tabla323911[[#This Row],[BALANCE INICIAL2]]+Tabla323911[[#This Row],[ENTRADAS3]]-Tabla323911[[#This Row],[SALIDAS4]]</f>
        <v>10560</v>
      </c>
    </row>
    <row r="274" spans="1:17">
      <c r="A274" s="9" t="s">
        <v>31</v>
      </c>
      <c r="B274" s="47" t="s">
        <v>897</v>
      </c>
      <c r="C274" s="50" t="s">
        <v>69</v>
      </c>
      <c r="D274" t="s">
        <v>202</v>
      </c>
      <c r="F274" s="55" t="s">
        <v>1345</v>
      </c>
      <c r="G274" s="55"/>
      <c r="H274" s="9" t="s">
        <v>820</v>
      </c>
      <c r="I274">
        <v>38</v>
      </c>
      <c r="J274">
        <v>0</v>
      </c>
      <c r="K274" s="34">
        <v>5</v>
      </c>
      <c r="L274">
        <f>+Tabla323911[[#This Row],[BALANCE INICIAL]]+Tabla323911[[#This Row],[ENTRADAS]]-Tabla323911[[#This Row],[SALIDAS]]</f>
        <v>33</v>
      </c>
      <c r="M274" s="2">
        <v>129.80000000000001</v>
      </c>
      <c r="N274" s="2">
        <f>+Tabla323911[[#This Row],[BALANCE INICIAL]]*Tabla323911[[#This Row],[PRECIO]]</f>
        <v>4932.4000000000005</v>
      </c>
      <c r="O274" s="2">
        <f>+Tabla323911[[#This Row],[ENTRADAS]]*Tabla323911[[#This Row],[PRECIO]]</f>
        <v>0</v>
      </c>
      <c r="P274" s="2">
        <f>+Tabla323911[[#This Row],[SALIDAS]]*Tabla323911[[#This Row],[PRECIO]]</f>
        <v>649</v>
      </c>
      <c r="Q274" s="2">
        <f>+Tabla323911[[#This Row],[BALANCE INICIAL2]]+Tabla323911[[#This Row],[ENTRADAS3]]-Tabla323911[[#This Row],[SALIDAS4]]</f>
        <v>4283.4000000000005</v>
      </c>
    </row>
    <row r="275" spans="1:17">
      <c r="A275" s="9" t="s">
        <v>31</v>
      </c>
      <c r="B275" s="47" t="s">
        <v>897</v>
      </c>
      <c r="C275" s="50" t="s">
        <v>69</v>
      </c>
      <c r="D275" t="s">
        <v>203</v>
      </c>
      <c r="F275" s="55" t="s">
        <v>1345</v>
      </c>
      <c r="G275" s="55"/>
      <c r="H275" s="9" t="s">
        <v>842</v>
      </c>
      <c r="I275">
        <v>110</v>
      </c>
      <c r="J275">
        <v>0</v>
      </c>
      <c r="K275" s="34">
        <v>0</v>
      </c>
      <c r="L275">
        <f>+Tabla323911[[#This Row],[BALANCE INICIAL]]+Tabla323911[[#This Row],[ENTRADAS]]-Tabla323911[[#This Row],[SALIDAS]]</f>
        <v>110</v>
      </c>
      <c r="M275" s="2">
        <v>71.5</v>
      </c>
      <c r="N275" s="2">
        <f>+Tabla323911[[#This Row],[BALANCE INICIAL]]*Tabla323911[[#This Row],[PRECIO]]</f>
        <v>7865</v>
      </c>
      <c r="O275" s="2">
        <f>+Tabla323911[[#This Row],[ENTRADAS]]*Tabla323911[[#This Row],[PRECIO]]</f>
        <v>0</v>
      </c>
      <c r="P275" s="2">
        <f>+Tabla323911[[#This Row],[SALIDAS]]*Tabla323911[[#This Row],[PRECIO]]</f>
        <v>0</v>
      </c>
      <c r="Q275" s="2">
        <f>+Tabla323911[[#This Row],[BALANCE INICIAL2]]+Tabla323911[[#This Row],[ENTRADAS3]]-Tabla323911[[#This Row],[SALIDAS4]]</f>
        <v>7865</v>
      </c>
    </row>
    <row r="276" spans="1:17">
      <c r="A276" s="9" t="s">
        <v>31</v>
      </c>
      <c r="B276" s="47" t="s">
        <v>897</v>
      </c>
      <c r="C276" s="50" t="s">
        <v>69</v>
      </c>
      <c r="D276" t="s">
        <v>1269</v>
      </c>
      <c r="F276" s="55" t="s">
        <v>1345</v>
      </c>
      <c r="G276" s="55"/>
      <c r="H276" s="9" t="s">
        <v>820</v>
      </c>
      <c r="I276">
        <v>6</v>
      </c>
      <c r="J276">
        <v>0</v>
      </c>
      <c r="K276" s="34">
        <v>0</v>
      </c>
      <c r="L276">
        <f>+Tabla323911[[#This Row],[BALANCE INICIAL]]+Tabla323911[[#This Row],[ENTRADAS]]-Tabla323911[[#This Row],[SALIDAS]]</f>
        <v>6</v>
      </c>
      <c r="M276" s="2">
        <v>500</v>
      </c>
      <c r="N276" s="2">
        <f>+Tabla323911[[#This Row],[BALANCE INICIAL]]*Tabla323911[[#This Row],[PRECIO]]</f>
        <v>3000</v>
      </c>
      <c r="O276" s="2">
        <f>+Tabla323911[[#This Row],[ENTRADAS]]*Tabla323911[[#This Row],[PRECIO]]</f>
        <v>0</v>
      </c>
      <c r="P276" s="2">
        <f>+Tabla323911[[#This Row],[SALIDAS]]*Tabla323911[[#This Row],[PRECIO]]</f>
        <v>0</v>
      </c>
      <c r="Q276" s="2">
        <f>+Tabla323911[[#This Row],[BALANCE INICIAL2]]+Tabla323911[[#This Row],[ENTRADAS3]]-Tabla323911[[#This Row],[SALIDAS4]]</f>
        <v>3000</v>
      </c>
    </row>
    <row r="277" spans="1:17">
      <c r="A277" s="9" t="s">
        <v>1145</v>
      </c>
      <c r="B277" s="47" t="s">
        <v>885</v>
      </c>
      <c r="C277" s="50" t="s">
        <v>1146</v>
      </c>
      <c r="D277" t="s">
        <v>1270</v>
      </c>
      <c r="F277" s="55" t="s">
        <v>1345</v>
      </c>
      <c r="G277" s="55"/>
      <c r="H277" s="9" t="s">
        <v>820</v>
      </c>
      <c r="I277">
        <v>0</v>
      </c>
      <c r="J277">
        <v>0</v>
      </c>
      <c r="K277" s="34">
        <v>0</v>
      </c>
      <c r="L277">
        <f>+Tabla323911[[#This Row],[BALANCE INICIAL]]+Tabla323911[[#This Row],[ENTRADAS]]-Tabla323911[[#This Row],[SALIDAS]]</f>
        <v>0</v>
      </c>
      <c r="M277" s="2">
        <v>5000</v>
      </c>
      <c r="N277" s="2">
        <f>+Tabla323911[[#This Row],[BALANCE INICIAL]]*Tabla323911[[#This Row],[PRECIO]]</f>
        <v>0</v>
      </c>
      <c r="O277" s="2">
        <f>+Tabla323911[[#This Row],[ENTRADAS]]*Tabla323911[[#This Row],[PRECIO]]</f>
        <v>0</v>
      </c>
      <c r="P277" s="2">
        <f>+Tabla323911[[#This Row],[SALIDAS]]*Tabla323911[[#This Row],[PRECIO]]</f>
        <v>0</v>
      </c>
      <c r="Q277" s="2">
        <f>+Tabla323911[[#This Row],[BALANCE INICIAL2]]+Tabla323911[[#This Row],[ENTRADAS3]]-Tabla323911[[#This Row],[SALIDAS4]]</f>
        <v>0</v>
      </c>
    </row>
    <row r="278" spans="1:17">
      <c r="A278" s="9" t="s">
        <v>47</v>
      </c>
      <c r="B278" s="47" t="s">
        <v>893</v>
      </c>
      <c r="C278" s="50" t="s">
        <v>94</v>
      </c>
      <c r="D278" t="s">
        <v>380</v>
      </c>
      <c r="F278" s="55" t="s">
        <v>1345</v>
      </c>
      <c r="G278" s="55"/>
      <c r="H278" s="9" t="s">
        <v>825</v>
      </c>
      <c r="I278">
        <v>2</v>
      </c>
      <c r="J278">
        <v>0</v>
      </c>
      <c r="K278" s="34">
        <v>0</v>
      </c>
      <c r="L278">
        <f>+Tabla323911[[#This Row],[BALANCE INICIAL]]+Tabla323911[[#This Row],[ENTRADAS]]-Tabla323911[[#This Row],[SALIDAS]]</f>
        <v>2</v>
      </c>
      <c r="M278" s="2">
        <v>1089</v>
      </c>
      <c r="N278" s="2">
        <f>+Tabla323911[[#This Row],[BALANCE INICIAL]]*Tabla323911[[#This Row],[PRECIO]]</f>
        <v>2178</v>
      </c>
      <c r="O278" s="2">
        <f>+Tabla323911[[#This Row],[ENTRADAS]]*Tabla323911[[#This Row],[PRECIO]]</f>
        <v>0</v>
      </c>
      <c r="P278" s="2">
        <f>+Tabla323911[[#This Row],[SALIDAS]]*Tabla323911[[#This Row],[PRECIO]]</f>
        <v>0</v>
      </c>
      <c r="Q278" s="2">
        <f>+Tabla323911[[#This Row],[BALANCE INICIAL2]]+Tabla323911[[#This Row],[ENTRADAS3]]-Tabla323911[[#This Row],[SALIDAS4]]</f>
        <v>2178</v>
      </c>
    </row>
    <row r="279" spans="1:17" ht="14.25" customHeight="1">
      <c r="A279" s="9" t="s">
        <v>1159</v>
      </c>
      <c r="B279" s="17" t="s">
        <v>1160</v>
      </c>
      <c r="C279" s="50" t="s">
        <v>1161</v>
      </c>
      <c r="D279" t="s">
        <v>1271</v>
      </c>
      <c r="F279" s="55" t="s">
        <v>1345</v>
      </c>
      <c r="G279" s="55"/>
      <c r="H279" s="9" t="s">
        <v>820</v>
      </c>
      <c r="I279">
        <v>10</v>
      </c>
      <c r="J279">
        <v>0</v>
      </c>
      <c r="K279" s="34">
        <v>0</v>
      </c>
      <c r="L279">
        <f>+Tabla323911[[#This Row],[BALANCE INICIAL]]+Tabla323911[[#This Row],[ENTRADAS]]-Tabla323911[[#This Row],[SALIDAS]]</f>
        <v>10</v>
      </c>
      <c r="M279" s="2">
        <v>91.12</v>
      </c>
      <c r="N279" s="2">
        <f>+Tabla323911[[#This Row],[BALANCE INICIAL]]*Tabla323911[[#This Row],[PRECIO]]</f>
        <v>911.2</v>
      </c>
      <c r="O279" s="2">
        <f>+Tabla323911[[#This Row],[ENTRADAS]]*Tabla323911[[#This Row],[PRECIO]]</f>
        <v>0</v>
      </c>
      <c r="P279" s="2">
        <f>+Tabla323911[[#This Row],[SALIDAS]]*Tabla323911[[#This Row],[PRECIO]]</f>
        <v>0</v>
      </c>
      <c r="Q279" s="2">
        <f>+Tabla323911[[#This Row],[BALANCE INICIAL2]]+Tabla323911[[#This Row],[ENTRADAS3]]-Tabla323911[[#This Row],[SALIDAS4]]</f>
        <v>911.2</v>
      </c>
    </row>
    <row r="280" spans="1:17">
      <c r="A280" s="9" t="s">
        <v>59</v>
      </c>
      <c r="B280" s="17" t="s">
        <v>880</v>
      </c>
      <c r="C280" s="50" t="s">
        <v>107</v>
      </c>
      <c r="D280" t="s">
        <v>699</v>
      </c>
      <c r="F280" s="55" t="s">
        <v>1345</v>
      </c>
      <c r="G280" s="55"/>
      <c r="H280" s="9" t="s">
        <v>820</v>
      </c>
      <c r="I280">
        <v>26</v>
      </c>
      <c r="J280">
        <v>0</v>
      </c>
      <c r="K280" s="34">
        <v>0</v>
      </c>
      <c r="L280">
        <f>+Tabla323911[[#This Row],[BALANCE INICIAL]]+Tabla323911[[#This Row],[ENTRADAS]]-Tabla323911[[#This Row],[SALIDAS]]</f>
        <v>26</v>
      </c>
      <c r="M280" s="2">
        <v>284</v>
      </c>
      <c r="N280" s="2">
        <f>+Tabla323911[[#This Row],[BALANCE INICIAL]]*Tabla323911[[#This Row],[PRECIO]]</f>
        <v>7384</v>
      </c>
      <c r="O280" s="2">
        <f>+Tabla323911[[#This Row],[ENTRADAS]]*Tabla323911[[#This Row],[PRECIO]]</f>
        <v>0</v>
      </c>
      <c r="P280" s="2">
        <f>+Tabla323911[[#This Row],[SALIDAS]]*Tabla323911[[#This Row],[PRECIO]]</f>
        <v>0</v>
      </c>
      <c r="Q280" s="2">
        <f>+Tabla323911[[#This Row],[BALANCE INICIAL2]]+Tabla323911[[#This Row],[ENTRADAS3]]-Tabla323911[[#This Row],[SALIDAS4]]</f>
        <v>7384</v>
      </c>
    </row>
    <row r="281" spans="1:17">
      <c r="A281" s="9" t="s">
        <v>1159</v>
      </c>
      <c r="B281" s="17" t="s">
        <v>1160</v>
      </c>
      <c r="C281" s="50" t="s">
        <v>1161</v>
      </c>
      <c r="D281" t="s">
        <v>700</v>
      </c>
      <c r="F281" s="55" t="s">
        <v>1345</v>
      </c>
      <c r="G281" s="55"/>
      <c r="H281" s="9" t="s">
        <v>820</v>
      </c>
      <c r="I281">
        <v>8</v>
      </c>
      <c r="J281">
        <v>0</v>
      </c>
      <c r="K281" s="34">
        <v>0</v>
      </c>
      <c r="L281">
        <f>+Tabla323911[[#This Row],[BALANCE INICIAL]]+Tabla323911[[#This Row],[ENTRADAS]]-Tabla323911[[#This Row],[SALIDAS]]</f>
        <v>8</v>
      </c>
      <c r="M281" s="2">
        <v>650</v>
      </c>
      <c r="N281" s="2">
        <f>+Tabla323911[[#This Row],[BALANCE INICIAL]]*Tabla323911[[#This Row],[PRECIO]]</f>
        <v>5200</v>
      </c>
      <c r="O281" s="2">
        <f>+Tabla323911[[#This Row],[ENTRADAS]]*Tabla323911[[#This Row],[PRECIO]]</f>
        <v>0</v>
      </c>
      <c r="P281" s="2">
        <f>+Tabla323911[[#This Row],[SALIDAS]]*Tabla323911[[#This Row],[PRECIO]]</f>
        <v>0</v>
      </c>
      <c r="Q281" s="2">
        <f>+Tabla323911[[#This Row],[BALANCE INICIAL2]]+Tabla323911[[#This Row],[ENTRADAS3]]-Tabla323911[[#This Row],[SALIDAS4]]</f>
        <v>5200</v>
      </c>
    </row>
    <row r="282" spans="1:17">
      <c r="A282" s="9" t="s">
        <v>62</v>
      </c>
      <c r="B282" s="17" t="s">
        <v>891</v>
      </c>
      <c r="C282" s="50" t="s">
        <v>100</v>
      </c>
      <c r="D282" t="s">
        <v>701</v>
      </c>
      <c r="F282" s="55" t="s">
        <v>1345</v>
      </c>
      <c r="G282" s="55"/>
      <c r="H282" s="9" t="s">
        <v>820</v>
      </c>
      <c r="I282">
        <v>0</v>
      </c>
      <c r="J282">
        <v>0</v>
      </c>
      <c r="K282" s="34">
        <v>0</v>
      </c>
      <c r="L282">
        <f>+Tabla323911[[#This Row],[BALANCE INICIAL]]+Tabla323911[[#This Row],[ENTRADAS]]-Tabla323911[[#This Row],[SALIDAS]]</f>
        <v>0</v>
      </c>
      <c r="M282" s="2">
        <v>1450</v>
      </c>
      <c r="N282" s="2">
        <f>+Tabla323911[[#This Row],[BALANCE INICIAL]]*Tabla323911[[#This Row],[PRECIO]]</f>
        <v>0</v>
      </c>
      <c r="O282" s="2">
        <f>+Tabla323911[[#This Row],[ENTRADAS]]*Tabla323911[[#This Row],[PRECIO]]</f>
        <v>0</v>
      </c>
      <c r="P282" s="2">
        <f>+Tabla323911[[#This Row],[SALIDAS]]*Tabla323911[[#This Row],[PRECIO]]</f>
        <v>0</v>
      </c>
      <c r="Q282" s="2">
        <f>+Tabla323911[[#This Row],[BALANCE INICIAL2]]+Tabla323911[[#This Row],[ENTRADAS3]]-Tabla323911[[#This Row],[SALIDAS4]]</f>
        <v>0</v>
      </c>
    </row>
    <row r="283" spans="1:17">
      <c r="A283" s="9" t="s">
        <v>62</v>
      </c>
      <c r="B283" s="17" t="s">
        <v>891</v>
      </c>
      <c r="C283" s="50" t="s">
        <v>100</v>
      </c>
      <c r="D283" t="s">
        <v>702</v>
      </c>
      <c r="F283" s="55" t="s">
        <v>1345</v>
      </c>
      <c r="G283" s="55"/>
      <c r="H283" s="9" t="s">
        <v>820</v>
      </c>
      <c r="I283">
        <v>0</v>
      </c>
      <c r="J283">
        <v>0</v>
      </c>
      <c r="K283" s="34">
        <v>0</v>
      </c>
      <c r="L283">
        <f>+Tabla323911[[#This Row],[BALANCE INICIAL]]+Tabla323911[[#This Row],[ENTRADAS]]-Tabla323911[[#This Row],[SALIDAS]]</f>
        <v>0</v>
      </c>
      <c r="M283" s="2">
        <v>1350</v>
      </c>
      <c r="N283" s="2">
        <f>+Tabla323911[[#This Row],[BALANCE INICIAL]]*Tabla323911[[#This Row],[PRECIO]]</f>
        <v>0</v>
      </c>
      <c r="O283" s="2">
        <f>+Tabla323911[[#This Row],[ENTRADAS]]*Tabla323911[[#This Row],[PRECIO]]</f>
        <v>0</v>
      </c>
      <c r="P283" s="2">
        <f>+Tabla323911[[#This Row],[SALIDAS]]*Tabla323911[[#This Row],[PRECIO]]</f>
        <v>0</v>
      </c>
      <c r="Q283" s="2">
        <f>+Tabla323911[[#This Row],[BALANCE INICIAL2]]+Tabla323911[[#This Row],[ENTRADAS3]]-Tabla323911[[#This Row],[SALIDAS4]]</f>
        <v>0</v>
      </c>
    </row>
    <row r="284" spans="1:17">
      <c r="A284" s="9" t="s">
        <v>26</v>
      </c>
      <c r="B284" s="47" t="s">
        <v>887</v>
      </c>
      <c r="C284" s="50" t="s">
        <v>70</v>
      </c>
      <c r="D284" t="s">
        <v>1272</v>
      </c>
      <c r="F284" s="55" t="s">
        <v>1345</v>
      </c>
      <c r="G284" s="55"/>
      <c r="H284" s="9" t="s">
        <v>820</v>
      </c>
      <c r="I284">
        <v>3</v>
      </c>
      <c r="J284">
        <v>0</v>
      </c>
      <c r="K284" s="34">
        <v>0</v>
      </c>
      <c r="L284">
        <f>+Tabla323911[[#This Row],[BALANCE INICIAL]]+Tabla323911[[#This Row],[ENTRADAS]]-Tabla323911[[#This Row],[SALIDAS]]</f>
        <v>3</v>
      </c>
      <c r="M284" s="2">
        <v>900</v>
      </c>
      <c r="N284" s="2">
        <f>+Tabla323911[[#This Row],[BALANCE INICIAL]]*Tabla323911[[#This Row],[PRECIO]]</f>
        <v>2700</v>
      </c>
      <c r="O284" s="2">
        <f>+Tabla323911[[#This Row],[ENTRADAS]]*Tabla323911[[#This Row],[PRECIO]]</f>
        <v>0</v>
      </c>
      <c r="P284" s="2">
        <f>+Tabla323911[[#This Row],[SALIDAS]]*Tabla323911[[#This Row],[PRECIO]]</f>
        <v>0</v>
      </c>
      <c r="Q284" s="2">
        <f>+Tabla323911[[#This Row],[BALANCE INICIAL2]]+Tabla323911[[#This Row],[ENTRADAS3]]-Tabla323911[[#This Row],[SALIDAS4]]</f>
        <v>2700</v>
      </c>
    </row>
    <row r="285" spans="1:17">
      <c r="A285" s="39" t="s">
        <v>28</v>
      </c>
      <c r="B285" s="40" t="s">
        <v>884</v>
      </c>
      <c r="C285" s="52" t="s">
        <v>74</v>
      </c>
      <c r="D285" t="s">
        <v>205</v>
      </c>
      <c r="F285" s="55" t="s">
        <v>1345</v>
      </c>
      <c r="G285" s="55"/>
      <c r="H285" s="9" t="s">
        <v>849</v>
      </c>
      <c r="I285">
        <v>43</v>
      </c>
      <c r="J285">
        <v>0</v>
      </c>
      <c r="K285" s="34">
        <v>0</v>
      </c>
      <c r="L285">
        <f>+Tabla323911[[#This Row],[BALANCE INICIAL]]+Tabla323911[[#This Row],[ENTRADAS]]-Tabla323911[[#This Row],[SALIDAS]]</f>
        <v>43</v>
      </c>
      <c r="M285" s="2">
        <v>240</v>
      </c>
      <c r="N285" s="2">
        <f>+Tabla323911[[#This Row],[BALANCE INICIAL]]*Tabla323911[[#This Row],[PRECIO]]</f>
        <v>10320</v>
      </c>
      <c r="O285" s="2">
        <f>+Tabla323911[[#This Row],[ENTRADAS]]*Tabla323911[[#This Row],[PRECIO]]</f>
        <v>0</v>
      </c>
      <c r="P285" s="2">
        <f>+Tabla323911[[#This Row],[SALIDAS]]*Tabla323911[[#This Row],[PRECIO]]</f>
        <v>0</v>
      </c>
      <c r="Q285" s="2">
        <f>+Tabla323911[[#This Row],[BALANCE INICIAL2]]+Tabla323911[[#This Row],[ENTRADAS3]]-Tabla323911[[#This Row],[SALIDAS4]]</f>
        <v>10320</v>
      </c>
    </row>
    <row r="286" spans="1:17">
      <c r="A286" s="39" t="s">
        <v>28</v>
      </c>
      <c r="B286" s="40" t="s">
        <v>884</v>
      </c>
      <c r="C286" s="52" t="s">
        <v>74</v>
      </c>
      <c r="D286" t="s">
        <v>206</v>
      </c>
      <c r="F286" s="55" t="s">
        <v>1345</v>
      </c>
      <c r="G286" s="55"/>
      <c r="H286" s="9" t="s">
        <v>849</v>
      </c>
      <c r="I286">
        <v>44</v>
      </c>
      <c r="J286">
        <v>0</v>
      </c>
      <c r="K286" s="34">
        <v>0</v>
      </c>
      <c r="L286">
        <f>+Tabla323911[[#This Row],[BALANCE INICIAL]]+Tabla323911[[#This Row],[ENTRADAS]]-Tabla323911[[#This Row],[SALIDAS]]</f>
        <v>44</v>
      </c>
      <c r="M286" s="2">
        <v>292.5</v>
      </c>
      <c r="N286" s="2">
        <f>+Tabla323911[[#This Row],[BALANCE INICIAL]]*Tabla323911[[#This Row],[PRECIO]]</f>
        <v>12870</v>
      </c>
      <c r="O286" s="2">
        <f>+Tabla323911[[#This Row],[ENTRADAS]]*Tabla323911[[#This Row],[PRECIO]]</f>
        <v>0</v>
      </c>
      <c r="P286" s="2">
        <f>+Tabla323911[[#This Row],[SALIDAS]]*Tabla323911[[#This Row],[PRECIO]]</f>
        <v>0</v>
      </c>
      <c r="Q286" s="2">
        <f>+Tabla323911[[#This Row],[BALANCE INICIAL2]]+Tabla323911[[#This Row],[ENTRADAS3]]-Tabla323911[[#This Row],[SALIDAS4]]</f>
        <v>12870</v>
      </c>
    </row>
    <row r="287" spans="1:17">
      <c r="A287" s="39" t="s">
        <v>28</v>
      </c>
      <c r="B287" s="40" t="s">
        <v>884</v>
      </c>
      <c r="C287" s="52" t="s">
        <v>74</v>
      </c>
      <c r="D287" t="s">
        <v>207</v>
      </c>
      <c r="F287" s="55" t="s">
        <v>1345</v>
      </c>
      <c r="G287" s="55"/>
      <c r="H287" s="9" t="s">
        <v>849</v>
      </c>
      <c r="I287">
        <v>39</v>
      </c>
      <c r="J287">
        <v>0</v>
      </c>
      <c r="K287" s="34">
        <v>0</v>
      </c>
      <c r="L287">
        <f>+Tabla323911[[#This Row],[BALANCE INICIAL]]+Tabla323911[[#This Row],[ENTRADAS]]-Tabla323911[[#This Row],[SALIDAS]]</f>
        <v>39</v>
      </c>
      <c r="M287" s="2">
        <v>295</v>
      </c>
      <c r="N287" s="2">
        <f>+Tabla323911[[#This Row],[BALANCE INICIAL]]*Tabla323911[[#This Row],[PRECIO]]</f>
        <v>11505</v>
      </c>
      <c r="O287" s="2">
        <f>+Tabla323911[[#This Row],[ENTRADAS]]*Tabla323911[[#This Row],[PRECIO]]</f>
        <v>0</v>
      </c>
      <c r="P287" s="2">
        <f>+Tabla323911[[#This Row],[SALIDAS]]*Tabla323911[[#This Row],[PRECIO]]</f>
        <v>0</v>
      </c>
      <c r="Q287" s="2">
        <f>+Tabla323911[[#This Row],[BALANCE INICIAL2]]+Tabla323911[[#This Row],[ENTRADAS3]]-Tabla323911[[#This Row],[SALIDAS4]]</f>
        <v>11505</v>
      </c>
    </row>
    <row r="288" spans="1:17">
      <c r="A288" s="39" t="s">
        <v>28</v>
      </c>
      <c r="B288" s="40" t="s">
        <v>884</v>
      </c>
      <c r="C288" s="52" t="s">
        <v>74</v>
      </c>
      <c r="D288" t="s">
        <v>208</v>
      </c>
      <c r="F288" s="55" t="s">
        <v>1345</v>
      </c>
      <c r="G288" s="55"/>
      <c r="H288" s="9" t="s">
        <v>849</v>
      </c>
      <c r="I288">
        <v>49</v>
      </c>
      <c r="J288">
        <v>0</v>
      </c>
      <c r="K288" s="34">
        <v>0</v>
      </c>
      <c r="L288">
        <f>+Tabla323911[[#This Row],[BALANCE INICIAL]]+Tabla323911[[#This Row],[ENTRADAS]]-Tabla323911[[#This Row],[SALIDAS]]</f>
        <v>49</v>
      </c>
      <c r="M288" s="2">
        <v>301</v>
      </c>
      <c r="N288" s="2">
        <f>+Tabla323911[[#This Row],[BALANCE INICIAL]]*Tabla323911[[#This Row],[PRECIO]]</f>
        <v>14749</v>
      </c>
      <c r="O288" s="2">
        <f>+Tabla323911[[#This Row],[ENTRADAS]]*Tabla323911[[#This Row],[PRECIO]]</f>
        <v>0</v>
      </c>
      <c r="P288" s="2">
        <f>+Tabla323911[[#This Row],[SALIDAS]]*Tabla323911[[#This Row],[PRECIO]]</f>
        <v>0</v>
      </c>
      <c r="Q288" s="2">
        <f>+Tabla323911[[#This Row],[BALANCE INICIAL2]]+Tabla323911[[#This Row],[ENTRADAS3]]-Tabla323911[[#This Row],[SALIDAS4]]</f>
        <v>14749</v>
      </c>
    </row>
    <row r="289" spans="1:17">
      <c r="A289" s="39" t="s">
        <v>28</v>
      </c>
      <c r="B289" s="40" t="s">
        <v>884</v>
      </c>
      <c r="C289" s="52" t="s">
        <v>74</v>
      </c>
      <c r="D289" t="s">
        <v>209</v>
      </c>
      <c r="F289" s="55" t="s">
        <v>1345</v>
      </c>
      <c r="G289" s="55"/>
      <c r="H289" s="9" t="s">
        <v>849</v>
      </c>
      <c r="I289">
        <v>48</v>
      </c>
      <c r="J289">
        <v>0</v>
      </c>
      <c r="K289" s="34">
        <v>0</v>
      </c>
      <c r="L289">
        <f>+Tabla323911[[#This Row],[BALANCE INICIAL]]+Tabla323911[[#This Row],[ENTRADAS]]-Tabla323911[[#This Row],[SALIDAS]]</f>
        <v>48</v>
      </c>
      <c r="M289" s="2">
        <v>426.4</v>
      </c>
      <c r="N289" s="2">
        <f>+Tabla323911[[#This Row],[BALANCE INICIAL]]*Tabla323911[[#This Row],[PRECIO]]</f>
        <v>20467.199999999997</v>
      </c>
      <c r="O289" s="2">
        <f>+Tabla323911[[#This Row],[ENTRADAS]]*Tabla323911[[#This Row],[PRECIO]]</f>
        <v>0</v>
      </c>
      <c r="P289" s="2">
        <f>+Tabla323911[[#This Row],[SALIDAS]]*Tabla323911[[#This Row],[PRECIO]]</f>
        <v>0</v>
      </c>
      <c r="Q289" s="2">
        <f>+Tabla323911[[#This Row],[BALANCE INICIAL2]]+Tabla323911[[#This Row],[ENTRADAS3]]-Tabla323911[[#This Row],[SALIDAS4]]</f>
        <v>20467.199999999997</v>
      </c>
    </row>
    <row r="290" spans="1:17" ht="12" customHeight="1">
      <c r="A290" s="39" t="s">
        <v>28</v>
      </c>
      <c r="B290" s="40" t="s">
        <v>884</v>
      </c>
      <c r="C290" s="52" t="s">
        <v>74</v>
      </c>
      <c r="D290" t="s">
        <v>210</v>
      </c>
      <c r="F290" s="55" t="s">
        <v>1345</v>
      </c>
      <c r="G290" s="55"/>
      <c r="H290" s="9" t="s">
        <v>849</v>
      </c>
      <c r="I290">
        <v>49</v>
      </c>
      <c r="J290">
        <v>0</v>
      </c>
      <c r="K290" s="34">
        <v>0</v>
      </c>
      <c r="L290">
        <f>+Tabla323911[[#This Row],[BALANCE INICIAL]]+Tabla323911[[#This Row],[ENTRADAS]]-Tabla323911[[#This Row],[SALIDAS]]</f>
        <v>49</v>
      </c>
      <c r="M290" s="2">
        <v>435</v>
      </c>
      <c r="N290" s="2">
        <f>+Tabla323911[[#This Row],[BALANCE INICIAL]]*Tabla323911[[#This Row],[PRECIO]]</f>
        <v>21315</v>
      </c>
      <c r="O290" s="2">
        <f>+Tabla323911[[#This Row],[ENTRADAS]]*Tabla323911[[#This Row],[PRECIO]]</f>
        <v>0</v>
      </c>
      <c r="P290" s="2">
        <f>+Tabla323911[[#This Row],[SALIDAS]]*Tabla323911[[#This Row],[PRECIO]]</f>
        <v>0</v>
      </c>
      <c r="Q290" s="2">
        <f>+Tabla323911[[#This Row],[BALANCE INICIAL2]]+Tabla323911[[#This Row],[ENTRADAS3]]-Tabla323911[[#This Row],[SALIDAS4]]</f>
        <v>21315</v>
      </c>
    </row>
    <row r="291" spans="1:17" ht="14.25" customHeight="1">
      <c r="A291" s="39" t="s">
        <v>28</v>
      </c>
      <c r="B291" s="40" t="s">
        <v>884</v>
      </c>
      <c r="C291" s="52" t="s">
        <v>74</v>
      </c>
      <c r="D291" t="s">
        <v>211</v>
      </c>
      <c r="F291" s="55" t="s">
        <v>1345</v>
      </c>
      <c r="G291" s="55"/>
      <c r="H291" s="9" t="s">
        <v>849</v>
      </c>
      <c r="I291">
        <v>40</v>
      </c>
      <c r="J291">
        <v>0</v>
      </c>
      <c r="K291" s="34">
        <v>0</v>
      </c>
      <c r="L291">
        <f>+Tabla323911[[#This Row],[BALANCE INICIAL]]+Tabla323911[[#This Row],[ENTRADAS]]-Tabla323911[[#This Row],[SALIDAS]]</f>
        <v>40</v>
      </c>
      <c r="M291" s="2">
        <v>520</v>
      </c>
      <c r="N291" s="2">
        <f>+Tabla323911[[#This Row],[BALANCE INICIAL]]*Tabla323911[[#This Row],[PRECIO]]</f>
        <v>20800</v>
      </c>
      <c r="O291" s="2">
        <f>+Tabla323911[[#This Row],[ENTRADAS]]*Tabla323911[[#This Row],[PRECIO]]</f>
        <v>0</v>
      </c>
      <c r="P291" s="2">
        <f>+Tabla323911[[#This Row],[SALIDAS]]*Tabla323911[[#This Row],[PRECIO]]</f>
        <v>0</v>
      </c>
      <c r="Q291" s="2">
        <f>+Tabla323911[[#This Row],[BALANCE INICIAL2]]+Tabla323911[[#This Row],[ENTRADAS3]]-Tabla323911[[#This Row],[SALIDAS4]]</f>
        <v>20800</v>
      </c>
    </row>
    <row r="292" spans="1:17">
      <c r="A292" s="39" t="s">
        <v>28</v>
      </c>
      <c r="B292" s="40" t="s">
        <v>884</v>
      </c>
      <c r="C292" s="52" t="s">
        <v>74</v>
      </c>
      <c r="D292" t="s">
        <v>212</v>
      </c>
      <c r="F292" s="55" t="s">
        <v>1345</v>
      </c>
      <c r="G292" s="55"/>
      <c r="H292" s="9" t="s">
        <v>820</v>
      </c>
      <c r="I292">
        <v>10</v>
      </c>
      <c r="J292">
        <v>0</v>
      </c>
      <c r="K292" s="34">
        <v>0</v>
      </c>
      <c r="L292">
        <f>+Tabla323911[[#This Row],[BALANCE INICIAL]]+Tabla323911[[#This Row],[ENTRADAS]]-Tabla323911[[#This Row],[SALIDAS]]</f>
        <v>10</v>
      </c>
      <c r="M292" s="2">
        <v>862.36</v>
      </c>
      <c r="N292" s="2">
        <f>+Tabla323911[[#This Row],[BALANCE INICIAL]]*Tabla323911[[#This Row],[PRECIO]]</f>
        <v>8623.6</v>
      </c>
      <c r="O292" s="2">
        <f>+Tabla323911[[#This Row],[ENTRADAS]]*Tabla323911[[#This Row],[PRECIO]]</f>
        <v>0</v>
      </c>
      <c r="P292" s="2">
        <f>+Tabla323911[[#This Row],[SALIDAS]]*Tabla323911[[#This Row],[PRECIO]]</f>
        <v>0</v>
      </c>
      <c r="Q292" s="2">
        <f>+Tabla323911[[#This Row],[BALANCE INICIAL2]]+Tabla323911[[#This Row],[ENTRADAS3]]-Tabla323911[[#This Row],[SALIDAS4]]</f>
        <v>8623.6</v>
      </c>
    </row>
    <row r="293" spans="1:17">
      <c r="A293" s="39" t="s">
        <v>28</v>
      </c>
      <c r="B293" s="40" t="s">
        <v>884</v>
      </c>
      <c r="C293" s="52" t="s">
        <v>74</v>
      </c>
      <c r="D293" t="s">
        <v>213</v>
      </c>
      <c r="F293" s="55" t="s">
        <v>1345</v>
      </c>
      <c r="G293" s="55"/>
      <c r="H293" s="9" t="s">
        <v>849</v>
      </c>
      <c r="I293">
        <v>3</v>
      </c>
      <c r="J293">
        <v>0</v>
      </c>
      <c r="K293" s="34">
        <v>0</v>
      </c>
      <c r="L293">
        <f>+Tabla323911[[#This Row],[BALANCE INICIAL]]+Tabla323911[[#This Row],[ENTRADAS]]-Tabla323911[[#This Row],[SALIDAS]]</f>
        <v>3</v>
      </c>
      <c r="M293" s="2">
        <v>240</v>
      </c>
      <c r="N293" s="2">
        <f>+Tabla323911[[#This Row],[BALANCE INICIAL]]*Tabla323911[[#This Row],[PRECIO]]</f>
        <v>720</v>
      </c>
      <c r="O293" s="2">
        <f>+Tabla323911[[#This Row],[ENTRADAS]]*Tabla323911[[#This Row],[PRECIO]]</f>
        <v>0</v>
      </c>
      <c r="P293" s="2">
        <f>+Tabla323911[[#This Row],[SALIDAS]]*Tabla323911[[#This Row],[PRECIO]]</f>
        <v>0</v>
      </c>
      <c r="Q293" s="2">
        <f>+Tabla323911[[#This Row],[BALANCE INICIAL2]]+Tabla323911[[#This Row],[ENTRADAS3]]-Tabla323911[[#This Row],[SALIDAS4]]</f>
        <v>720</v>
      </c>
    </row>
    <row r="294" spans="1:17" ht="16.5" customHeight="1">
      <c r="A294" s="39" t="s">
        <v>28</v>
      </c>
      <c r="B294" s="40" t="s">
        <v>884</v>
      </c>
      <c r="C294" s="52" t="s">
        <v>74</v>
      </c>
      <c r="D294" t="s">
        <v>214</v>
      </c>
      <c r="F294" s="55" t="s">
        <v>1345</v>
      </c>
      <c r="G294" s="55"/>
      <c r="H294" s="9" t="s">
        <v>849</v>
      </c>
      <c r="I294">
        <v>45</v>
      </c>
      <c r="J294">
        <v>0</v>
      </c>
      <c r="K294" s="34">
        <v>0</v>
      </c>
      <c r="L294">
        <f>+Tabla323911[[#This Row],[BALANCE INICIAL]]+Tabla323911[[#This Row],[ENTRADAS]]-Tabla323911[[#This Row],[SALIDAS]]</f>
        <v>45</v>
      </c>
      <c r="M294" s="2">
        <v>245</v>
      </c>
      <c r="N294" s="2">
        <f>+Tabla323911[[#This Row],[BALANCE INICIAL]]*Tabla323911[[#This Row],[PRECIO]]</f>
        <v>11025</v>
      </c>
      <c r="O294" s="2">
        <f>+Tabla323911[[#This Row],[ENTRADAS]]*Tabla323911[[#This Row],[PRECIO]]</f>
        <v>0</v>
      </c>
      <c r="P294" s="2">
        <f>+Tabla323911[[#This Row],[SALIDAS]]*Tabla323911[[#This Row],[PRECIO]]</f>
        <v>0</v>
      </c>
      <c r="Q294" s="2">
        <f>+Tabla323911[[#This Row],[BALANCE INICIAL2]]+Tabla323911[[#This Row],[ENTRADAS3]]-Tabla323911[[#This Row],[SALIDAS4]]</f>
        <v>11025</v>
      </c>
    </row>
    <row r="295" spans="1:17">
      <c r="A295" s="9" t="s">
        <v>31</v>
      </c>
      <c r="B295" s="47" t="s">
        <v>897</v>
      </c>
      <c r="C295" s="50" t="s">
        <v>69</v>
      </c>
      <c r="D295" t="s">
        <v>215</v>
      </c>
      <c r="F295" s="55" t="s">
        <v>1345</v>
      </c>
      <c r="G295" s="55"/>
      <c r="H295" s="9" t="s">
        <v>844</v>
      </c>
      <c r="I295">
        <v>6</v>
      </c>
      <c r="J295">
        <v>0</v>
      </c>
      <c r="K295" s="34">
        <v>0</v>
      </c>
      <c r="L295">
        <f>+Tabla323911[[#This Row],[BALANCE INICIAL]]+Tabla323911[[#This Row],[ENTRADAS]]-Tabla323911[[#This Row],[SALIDAS]]</f>
        <v>6</v>
      </c>
      <c r="M295" s="2">
        <v>345</v>
      </c>
      <c r="N295" s="2">
        <f>+Tabla323911[[#This Row],[BALANCE INICIAL]]*Tabla323911[[#This Row],[PRECIO]]</f>
        <v>2070</v>
      </c>
      <c r="O295" s="2">
        <f>+Tabla323911[[#This Row],[ENTRADAS]]*Tabla323911[[#This Row],[PRECIO]]</f>
        <v>0</v>
      </c>
      <c r="P295" s="2">
        <f>+Tabla323911[[#This Row],[SALIDAS]]*Tabla323911[[#This Row],[PRECIO]]</f>
        <v>0</v>
      </c>
      <c r="Q295" s="2">
        <f>+Tabla323911[[#This Row],[BALANCE INICIAL2]]+Tabla323911[[#This Row],[ENTRADAS3]]-Tabla323911[[#This Row],[SALIDAS4]]</f>
        <v>2070</v>
      </c>
    </row>
    <row r="296" spans="1:17">
      <c r="A296" s="9" t="s">
        <v>60</v>
      </c>
      <c r="B296" s="47" t="s">
        <v>885</v>
      </c>
      <c r="C296" s="50" t="s">
        <v>108</v>
      </c>
      <c r="D296" t="s">
        <v>557</v>
      </c>
      <c r="F296" s="55" t="s">
        <v>1345</v>
      </c>
      <c r="G296" s="55"/>
      <c r="H296" s="9" t="s">
        <v>820</v>
      </c>
      <c r="I296">
        <v>1</v>
      </c>
      <c r="J296">
        <v>0</v>
      </c>
      <c r="K296" s="34">
        <v>0</v>
      </c>
      <c r="L296">
        <f>+Tabla323911[[#This Row],[BALANCE INICIAL]]+Tabla323911[[#This Row],[ENTRADAS]]-Tabla323911[[#This Row],[SALIDAS]]</f>
        <v>1</v>
      </c>
      <c r="M296" s="2">
        <v>5000</v>
      </c>
      <c r="N296" s="2">
        <f>+Tabla323911[[#This Row],[BALANCE INICIAL]]*Tabla323911[[#This Row],[PRECIO]]</f>
        <v>5000</v>
      </c>
      <c r="O296" s="2">
        <f>+Tabla323911[[#This Row],[ENTRADAS]]*Tabla323911[[#This Row],[PRECIO]]</f>
        <v>0</v>
      </c>
      <c r="P296" s="2">
        <f>+Tabla323911[[#This Row],[SALIDAS]]*Tabla323911[[#This Row],[PRECIO]]</f>
        <v>0</v>
      </c>
      <c r="Q296" s="2">
        <f>+Tabla323911[[#This Row],[BALANCE INICIAL2]]+Tabla323911[[#This Row],[ENTRADAS3]]-Tabla323911[[#This Row],[SALIDAS4]]</f>
        <v>5000</v>
      </c>
    </row>
    <row r="297" spans="1:17">
      <c r="A297" s="39" t="s">
        <v>41</v>
      </c>
      <c r="B297" s="40" t="s">
        <v>890</v>
      </c>
      <c r="C297" s="52" t="s">
        <v>87</v>
      </c>
      <c r="D297" t="s">
        <v>1629</v>
      </c>
      <c r="E297" t="s">
        <v>1630</v>
      </c>
      <c r="F297" s="55">
        <v>45540</v>
      </c>
      <c r="G297" s="62" t="s">
        <v>1616</v>
      </c>
      <c r="H297" s="9" t="s">
        <v>834</v>
      </c>
      <c r="I297">
        <v>0</v>
      </c>
      <c r="J297">
        <v>40</v>
      </c>
      <c r="K297" s="34">
        <v>0</v>
      </c>
      <c r="L297">
        <f>+Tabla323911[[#This Row],[BALANCE INICIAL]]+Tabla323911[[#This Row],[ENTRADAS]]-Tabla323911[[#This Row],[SALIDAS]]</f>
        <v>40</v>
      </c>
      <c r="M297" s="2">
        <v>935</v>
      </c>
      <c r="N297" s="2">
        <f>+Tabla323911[[#This Row],[BALANCE INICIAL]]*Tabla323911[[#This Row],[PRECIO]]</f>
        <v>0</v>
      </c>
      <c r="O297" s="2">
        <f>+Tabla323911[[#This Row],[ENTRADAS]]*Tabla323911[[#This Row],[PRECIO]]</f>
        <v>37400</v>
      </c>
      <c r="P297" s="2">
        <f>+Tabla323911[[#This Row],[SALIDAS]]*Tabla323911[[#This Row],[PRECIO]]</f>
        <v>0</v>
      </c>
      <c r="Q297" s="2">
        <f>+Tabla323911[[#This Row],[BALANCE INICIAL2]]+Tabla323911[[#This Row],[ENTRADAS3]]-Tabla323911[[#This Row],[SALIDAS4]]</f>
        <v>37400</v>
      </c>
    </row>
    <row r="298" spans="1:17">
      <c r="A298" s="39" t="s">
        <v>28</v>
      </c>
      <c r="B298" s="40" t="s">
        <v>884</v>
      </c>
      <c r="C298" s="52" t="s">
        <v>74</v>
      </c>
      <c r="D298" t="s">
        <v>216</v>
      </c>
      <c r="F298" s="55" t="s">
        <v>1345</v>
      </c>
      <c r="G298" s="55"/>
      <c r="H298" s="9" t="s">
        <v>845</v>
      </c>
      <c r="I298">
        <v>3</v>
      </c>
      <c r="J298">
        <v>0</v>
      </c>
      <c r="K298" s="34">
        <v>0</v>
      </c>
      <c r="L298">
        <f>+Tabla323911[[#This Row],[BALANCE INICIAL]]+Tabla323911[[#This Row],[ENTRADAS]]-Tabla323911[[#This Row],[SALIDAS]]</f>
        <v>3</v>
      </c>
      <c r="M298" s="2">
        <v>95.9</v>
      </c>
      <c r="N298" s="2">
        <f>+Tabla323911[[#This Row],[BALANCE INICIAL]]*Tabla323911[[#This Row],[PRECIO]]</f>
        <v>287.70000000000005</v>
      </c>
      <c r="O298" s="2">
        <f>+Tabla323911[[#This Row],[ENTRADAS]]*Tabla323911[[#This Row],[PRECIO]]</f>
        <v>0</v>
      </c>
      <c r="P298" s="2">
        <f>+Tabla323911[[#This Row],[SALIDAS]]*Tabla323911[[#This Row],[PRECIO]]</f>
        <v>0</v>
      </c>
      <c r="Q298" s="2">
        <f>+Tabla323911[[#This Row],[BALANCE INICIAL2]]+Tabla323911[[#This Row],[ENTRADAS3]]-Tabla323911[[#This Row],[SALIDAS4]]</f>
        <v>287.70000000000005</v>
      </c>
    </row>
    <row r="299" spans="1:17">
      <c r="A299" s="9" t="s">
        <v>60</v>
      </c>
      <c r="B299" s="17" t="s">
        <v>885</v>
      </c>
      <c r="C299" s="50" t="s">
        <v>108</v>
      </c>
      <c r="D299" t="s">
        <v>703</v>
      </c>
      <c r="F299" s="55" t="s">
        <v>1345</v>
      </c>
      <c r="G299" s="55"/>
      <c r="H299" s="9" t="s">
        <v>820</v>
      </c>
      <c r="I299">
        <v>1</v>
      </c>
      <c r="J299">
        <v>0</v>
      </c>
      <c r="K299" s="34">
        <v>0</v>
      </c>
      <c r="L299">
        <f>+Tabla323911[[#This Row],[BALANCE INICIAL]]+Tabla323911[[#This Row],[ENTRADAS]]-Tabla323911[[#This Row],[SALIDAS]]</f>
        <v>1</v>
      </c>
      <c r="M299" s="2">
        <v>3499.99</v>
      </c>
      <c r="N299" s="2">
        <f>+Tabla323911[[#This Row],[BALANCE INICIAL]]*Tabla323911[[#This Row],[PRECIO]]</f>
        <v>3499.99</v>
      </c>
      <c r="O299" s="2">
        <f>+Tabla323911[[#This Row],[ENTRADAS]]*Tabla323911[[#This Row],[PRECIO]]</f>
        <v>0</v>
      </c>
      <c r="P299" s="2">
        <f>+Tabla323911[[#This Row],[SALIDAS]]*Tabla323911[[#This Row],[PRECIO]]</f>
        <v>0</v>
      </c>
      <c r="Q299" s="2">
        <f>+Tabla323911[[#This Row],[BALANCE INICIAL2]]+Tabla323911[[#This Row],[ENTRADAS3]]-Tabla323911[[#This Row],[SALIDAS4]]</f>
        <v>3499.99</v>
      </c>
    </row>
    <row r="300" spans="1:17">
      <c r="A300" s="9" t="s">
        <v>26</v>
      </c>
      <c r="B300" s="47" t="s">
        <v>887</v>
      </c>
      <c r="C300" s="50" t="s">
        <v>70</v>
      </c>
      <c r="D300" t="s">
        <v>1587</v>
      </c>
      <c r="F300" s="55" t="s">
        <v>1345</v>
      </c>
      <c r="G300" s="55"/>
      <c r="H300" s="9" t="s">
        <v>820</v>
      </c>
      <c r="I300">
        <v>1</v>
      </c>
      <c r="J300">
        <v>0</v>
      </c>
      <c r="K300" s="34">
        <v>0</v>
      </c>
      <c r="L300">
        <f>+Tabla323911[[#This Row],[BALANCE INICIAL]]+Tabla323911[[#This Row],[ENTRADAS]]-Tabla323911[[#This Row],[SALIDAS]]</f>
        <v>1</v>
      </c>
      <c r="M300" s="2">
        <v>4300</v>
      </c>
      <c r="N300" s="2">
        <f>+Tabla323911[[#This Row],[BALANCE INICIAL]]*Tabla323911[[#This Row],[PRECIO]]</f>
        <v>4300</v>
      </c>
      <c r="O300" s="2">
        <f>+Tabla323911[[#This Row],[ENTRADAS]]*Tabla323911[[#This Row],[PRECIO]]</f>
        <v>0</v>
      </c>
      <c r="P300" s="2">
        <f>+Tabla323911[[#This Row],[SALIDAS]]*Tabla323911[[#This Row],[PRECIO]]</f>
        <v>0</v>
      </c>
      <c r="Q300" s="2">
        <f>+Tabla323911[[#This Row],[BALANCE INICIAL2]]+Tabla323911[[#This Row],[ENTRADAS3]]-Tabla323911[[#This Row],[SALIDAS4]]</f>
        <v>4300</v>
      </c>
    </row>
    <row r="301" spans="1:17">
      <c r="A301" s="39" t="s">
        <v>28</v>
      </c>
      <c r="B301" s="40" t="s">
        <v>884</v>
      </c>
      <c r="C301" s="52" t="s">
        <v>74</v>
      </c>
      <c r="D301" t="s">
        <v>1267</v>
      </c>
      <c r="F301" s="55" t="s">
        <v>1345</v>
      </c>
      <c r="G301" s="55"/>
      <c r="H301" s="9" t="s">
        <v>839</v>
      </c>
      <c r="I301">
        <v>28</v>
      </c>
      <c r="J301">
        <v>0</v>
      </c>
      <c r="K301" s="34">
        <v>0</v>
      </c>
      <c r="L301">
        <f>+Tabla323911[[#This Row],[BALANCE INICIAL]]+Tabla323911[[#This Row],[ENTRADAS]]-Tabla323911[[#This Row],[SALIDAS]]</f>
        <v>28</v>
      </c>
      <c r="M301" s="2">
        <v>45</v>
      </c>
      <c r="N301" s="2">
        <f>+Tabla323911[[#This Row],[BALANCE INICIAL]]*Tabla323911[[#This Row],[PRECIO]]</f>
        <v>1260</v>
      </c>
      <c r="O301" s="2">
        <f>+Tabla323911[[#This Row],[ENTRADAS]]*Tabla323911[[#This Row],[PRECIO]]</f>
        <v>0</v>
      </c>
      <c r="P301" s="2">
        <f>+Tabla323911[[#This Row],[SALIDAS]]*Tabla323911[[#This Row],[PRECIO]]</f>
        <v>0</v>
      </c>
      <c r="Q301" s="2">
        <f>+Tabla323911[[#This Row],[BALANCE INICIAL2]]+Tabla323911[[#This Row],[ENTRADAS3]]-Tabla323911[[#This Row],[SALIDAS4]]</f>
        <v>1260</v>
      </c>
    </row>
    <row r="302" spans="1:17" ht="15" customHeight="1">
      <c r="A302" s="39" t="s">
        <v>28</v>
      </c>
      <c r="B302" s="40" t="s">
        <v>884</v>
      </c>
      <c r="C302" s="52" t="s">
        <v>74</v>
      </c>
      <c r="D302" t="s">
        <v>1588</v>
      </c>
      <c r="F302" s="55"/>
      <c r="G302" s="55"/>
      <c r="H302" s="9" t="s">
        <v>834</v>
      </c>
      <c r="I302">
        <v>148</v>
      </c>
      <c r="J302">
        <v>0</v>
      </c>
      <c r="K302" s="34">
        <v>0</v>
      </c>
      <c r="L302">
        <f>+Tabla323911[[#This Row],[BALANCE INICIAL]]+Tabla323911[[#This Row],[ENTRADAS]]-Tabla323911[[#This Row],[SALIDAS]]</f>
        <v>148</v>
      </c>
      <c r="M302" s="2">
        <v>35</v>
      </c>
      <c r="N302" s="2">
        <f>+Tabla323911[[#This Row],[BALANCE INICIAL]]*Tabla323911[[#This Row],[PRECIO]]</f>
        <v>5180</v>
      </c>
      <c r="O302" s="2">
        <f>+Tabla323911[[#This Row],[ENTRADAS]]*Tabla323911[[#This Row],[PRECIO]]</f>
        <v>0</v>
      </c>
      <c r="P302" s="2">
        <f>+Tabla323911[[#This Row],[SALIDAS]]*Tabla323911[[#This Row],[PRECIO]]</f>
        <v>0</v>
      </c>
      <c r="Q302" s="2">
        <f>+Tabla323911[[#This Row],[BALANCE INICIAL2]]+Tabla323911[[#This Row],[ENTRADAS3]]-Tabla323911[[#This Row],[SALIDAS4]]</f>
        <v>5180</v>
      </c>
    </row>
    <row r="303" spans="1:17">
      <c r="A303" s="39" t="s">
        <v>28</v>
      </c>
      <c r="B303" s="40" t="s">
        <v>884</v>
      </c>
      <c r="C303" s="52" t="s">
        <v>74</v>
      </c>
      <c r="D303" t="s">
        <v>1443</v>
      </c>
      <c r="F303" s="55" t="s">
        <v>1345</v>
      </c>
      <c r="G303" s="55"/>
      <c r="H303" s="9" t="s">
        <v>834</v>
      </c>
      <c r="I303">
        <v>113</v>
      </c>
      <c r="J303">
        <v>0</v>
      </c>
      <c r="K303" s="34">
        <v>0</v>
      </c>
      <c r="L303">
        <f>+Tabla323911[[#This Row],[BALANCE INICIAL]]+Tabla323911[[#This Row],[ENTRADAS]]-Tabla323911[[#This Row],[SALIDAS]]</f>
        <v>113</v>
      </c>
      <c r="M303" s="2">
        <v>38</v>
      </c>
      <c r="N303" s="2">
        <f>+Tabla323911[[#This Row],[BALANCE INICIAL]]*Tabla323911[[#This Row],[PRECIO]]</f>
        <v>4294</v>
      </c>
      <c r="O303" s="2">
        <f>+Tabla323911[[#This Row],[ENTRADAS]]*Tabla323911[[#This Row],[PRECIO]]</f>
        <v>0</v>
      </c>
      <c r="P303" s="2">
        <f>+Tabla323911[[#This Row],[SALIDAS]]*Tabla323911[[#This Row],[PRECIO]]</f>
        <v>0</v>
      </c>
      <c r="Q303" s="2">
        <f>+Tabla323911[[#This Row],[BALANCE INICIAL2]]+Tabla323911[[#This Row],[ENTRADAS3]]-Tabla323911[[#This Row],[SALIDAS4]]</f>
        <v>4294</v>
      </c>
    </row>
    <row r="304" spans="1:17">
      <c r="A304" s="9" t="s">
        <v>26</v>
      </c>
      <c r="B304" s="47" t="s">
        <v>887</v>
      </c>
      <c r="C304" s="50" t="s">
        <v>70</v>
      </c>
      <c r="D304" t="s">
        <v>1013</v>
      </c>
      <c r="E304" t="s">
        <v>1012</v>
      </c>
      <c r="F304" s="55" t="s">
        <v>1345</v>
      </c>
      <c r="G304" s="55"/>
      <c r="H304" s="9" t="s">
        <v>820</v>
      </c>
      <c r="I304">
        <v>0</v>
      </c>
      <c r="J304">
        <v>0</v>
      </c>
      <c r="K304" s="34">
        <v>0</v>
      </c>
      <c r="L304">
        <f>+Tabla323911[[#This Row],[BALANCE INICIAL]]+Tabla323911[[#This Row],[ENTRADAS]]-Tabla323911[[#This Row],[SALIDAS]]</f>
        <v>0</v>
      </c>
      <c r="M304" s="2">
        <v>212</v>
      </c>
      <c r="N304" s="2">
        <f>+Tabla323911[[#This Row],[BALANCE INICIAL]]*Tabla323911[[#This Row],[PRECIO]]</f>
        <v>0</v>
      </c>
      <c r="O304" s="2">
        <f>+Tabla323911[[#This Row],[ENTRADAS]]*Tabla323911[[#This Row],[PRECIO]]</f>
        <v>0</v>
      </c>
      <c r="P304" s="2">
        <f>+Tabla323911[[#This Row],[SALIDAS]]*Tabla323911[[#This Row],[PRECIO]]</f>
        <v>0</v>
      </c>
      <c r="Q304" s="2">
        <f>+Tabla323911[[#This Row],[BALANCE INICIAL2]]+Tabla323911[[#This Row],[ENTRADAS3]]-Tabla323911[[#This Row],[SALIDAS4]]</f>
        <v>0</v>
      </c>
    </row>
    <row r="305" spans="1:17">
      <c r="A305" s="9" t="s">
        <v>26</v>
      </c>
      <c r="B305" s="47" t="s">
        <v>887</v>
      </c>
      <c r="C305" s="50" t="s">
        <v>70</v>
      </c>
      <c r="D305" t="s">
        <v>1261</v>
      </c>
      <c r="F305" s="55" t="s">
        <v>1345</v>
      </c>
      <c r="G305" s="55"/>
      <c r="H305" s="9" t="s">
        <v>820</v>
      </c>
      <c r="I305">
        <v>16</v>
      </c>
      <c r="J305">
        <v>0</v>
      </c>
      <c r="K305" s="34">
        <v>2</v>
      </c>
      <c r="L305">
        <f>+Tabla323911[[#This Row],[BALANCE INICIAL]]+Tabla323911[[#This Row],[ENTRADAS]]-Tabla323911[[#This Row],[SALIDAS]]</f>
        <v>14</v>
      </c>
      <c r="M305" s="2">
        <v>380</v>
      </c>
      <c r="N305" s="2">
        <f>+Tabla323911[[#This Row],[BALANCE INICIAL]]*Tabla323911[[#This Row],[PRECIO]]</f>
        <v>6080</v>
      </c>
      <c r="O305" s="2">
        <f>+Tabla323911[[#This Row],[ENTRADAS]]*Tabla323911[[#This Row],[PRECIO]]</f>
        <v>0</v>
      </c>
      <c r="P305" s="2">
        <f>+Tabla323911[[#This Row],[SALIDAS]]*Tabla323911[[#This Row],[PRECIO]]</f>
        <v>760</v>
      </c>
      <c r="Q305" s="2">
        <f>+Tabla323911[[#This Row],[BALANCE INICIAL2]]+Tabla323911[[#This Row],[ENTRADAS3]]-Tabla323911[[#This Row],[SALIDAS4]]</f>
        <v>5320</v>
      </c>
    </row>
    <row r="306" spans="1:17" ht="14.25" customHeight="1">
      <c r="A306" s="9" t="s">
        <v>26</v>
      </c>
      <c r="B306" s="47" t="s">
        <v>887</v>
      </c>
      <c r="C306" s="50" t="s">
        <v>70</v>
      </c>
      <c r="D306" t="s">
        <v>1262</v>
      </c>
      <c r="F306" s="55" t="s">
        <v>1345</v>
      </c>
      <c r="G306" s="55"/>
      <c r="H306" s="9" t="s">
        <v>820</v>
      </c>
      <c r="I306">
        <v>0</v>
      </c>
      <c r="J306">
        <v>0</v>
      </c>
      <c r="K306" s="34">
        <v>0</v>
      </c>
      <c r="L306">
        <f>+Tabla323911[[#This Row],[BALANCE INICIAL]]+Tabla323911[[#This Row],[ENTRADAS]]-Tabla323911[[#This Row],[SALIDAS]]</f>
        <v>0</v>
      </c>
      <c r="M306" s="2">
        <v>350</v>
      </c>
      <c r="N306" s="2">
        <f>+Tabla323911[[#This Row],[BALANCE INICIAL]]*Tabla323911[[#This Row],[PRECIO]]</f>
        <v>0</v>
      </c>
      <c r="O306" s="2">
        <f>+Tabla323911[[#This Row],[ENTRADAS]]*Tabla323911[[#This Row],[PRECIO]]</f>
        <v>0</v>
      </c>
      <c r="P306" s="2">
        <f>+Tabla323911[[#This Row],[SALIDAS]]*Tabla323911[[#This Row],[PRECIO]]</f>
        <v>0</v>
      </c>
      <c r="Q306" s="2">
        <f>+Tabla323911[[#This Row],[BALANCE INICIAL2]]+Tabla323911[[#This Row],[ENTRADAS3]]-Tabla323911[[#This Row],[SALIDAS4]]</f>
        <v>0</v>
      </c>
    </row>
    <row r="307" spans="1:17">
      <c r="A307" s="9" t="s">
        <v>59</v>
      </c>
      <c r="B307" s="17" t="s">
        <v>887</v>
      </c>
      <c r="C307" s="50" t="s">
        <v>70</v>
      </c>
      <c r="D307" t="s">
        <v>1739</v>
      </c>
      <c r="F307" s="55"/>
      <c r="G307" s="55"/>
      <c r="H307" s="9" t="s">
        <v>820</v>
      </c>
      <c r="I307">
        <v>1</v>
      </c>
      <c r="K307" s="34">
        <v>0</v>
      </c>
      <c r="L307">
        <f>+Tabla323911[[#This Row],[BALANCE INICIAL]]+Tabla323911[[#This Row],[ENTRADAS]]-Tabla323911[[#This Row],[SALIDAS]]</f>
        <v>1</v>
      </c>
      <c r="M307" s="2">
        <v>1200</v>
      </c>
      <c r="N307" s="2">
        <f>+Tabla323911[[#This Row],[BALANCE INICIAL]]*Tabla323911[[#This Row],[PRECIO]]</f>
        <v>1200</v>
      </c>
      <c r="O307" s="2">
        <f>+Tabla323911[[#This Row],[ENTRADAS]]*Tabla323911[[#This Row],[PRECIO]]</f>
        <v>0</v>
      </c>
      <c r="P307" s="2">
        <f>+Tabla323911[[#This Row],[SALIDAS]]*Tabla323911[[#This Row],[PRECIO]]</f>
        <v>0</v>
      </c>
      <c r="Q307" s="2">
        <f>+Tabla323911[[#This Row],[BALANCE INICIAL2]]+Tabla323911[[#This Row],[ENTRADAS3]]-Tabla323911[[#This Row],[SALIDAS4]]</f>
        <v>1200</v>
      </c>
    </row>
    <row r="308" spans="1:17" ht="15" customHeight="1">
      <c r="A308" s="9" t="s">
        <v>29</v>
      </c>
      <c r="B308" s="47" t="s">
        <v>878</v>
      </c>
      <c r="C308" s="50" t="s">
        <v>102</v>
      </c>
      <c r="D308" t="s">
        <v>560</v>
      </c>
      <c r="F308" s="55" t="s">
        <v>1345</v>
      </c>
      <c r="G308" s="55"/>
      <c r="H308" s="9" t="s">
        <v>865</v>
      </c>
      <c r="I308">
        <v>8</v>
      </c>
      <c r="J308">
        <v>0</v>
      </c>
      <c r="K308" s="34">
        <v>0</v>
      </c>
      <c r="L308">
        <f>+Tabla323911[[#This Row],[BALANCE INICIAL]]+Tabla323911[[#This Row],[ENTRADAS]]-Tabla323911[[#This Row],[SALIDAS]]</f>
        <v>8</v>
      </c>
      <c r="M308" s="2">
        <v>928</v>
      </c>
      <c r="N308" s="2">
        <f>+Tabla323911[[#This Row],[BALANCE INICIAL]]*Tabla323911[[#This Row],[PRECIO]]</f>
        <v>7424</v>
      </c>
      <c r="O308" s="2">
        <f>+Tabla323911[[#This Row],[ENTRADAS]]*Tabla323911[[#This Row],[PRECIO]]</f>
        <v>0</v>
      </c>
      <c r="P308" s="2">
        <f>+Tabla323911[[#This Row],[SALIDAS]]*Tabla323911[[#This Row],[PRECIO]]</f>
        <v>0</v>
      </c>
      <c r="Q308" s="2">
        <f>+Tabla323911[[#This Row],[BALANCE INICIAL2]]+Tabla323911[[#This Row],[ENTRADAS3]]-Tabla323911[[#This Row],[SALIDAS4]]</f>
        <v>7424</v>
      </c>
    </row>
    <row r="309" spans="1:17">
      <c r="A309" s="9" t="s">
        <v>41</v>
      </c>
      <c r="B309" s="47" t="s">
        <v>890</v>
      </c>
      <c r="C309" s="50" t="s">
        <v>87</v>
      </c>
      <c r="D309" t="s">
        <v>1356</v>
      </c>
      <c r="F309" s="55" t="s">
        <v>1345</v>
      </c>
      <c r="G309" s="55"/>
      <c r="H309" s="9" t="s">
        <v>839</v>
      </c>
      <c r="I309">
        <v>18</v>
      </c>
      <c r="J309">
        <v>0</v>
      </c>
      <c r="K309" s="34">
        <v>3</v>
      </c>
      <c r="L309">
        <f>+Tabla323911[[#This Row],[BALANCE INICIAL]]+Tabla323911[[#This Row],[ENTRADAS]]-Tabla323911[[#This Row],[SALIDAS]]</f>
        <v>15</v>
      </c>
      <c r="M309" s="2">
        <v>488.14</v>
      </c>
      <c r="N309" s="2">
        <f>+Tabla323911[[#This Row],[BALANCE INICIAL]]*Tabla323911[[#This Row],[PRECIO]]</f>
        <v>8786.52</v>
      </c>
      <c r="O309" s="2">
        <f>+Tabla323911[[#This Row],[ENTRADAS]]*Tabla323911[[#This Row],[PRECIO]]</f>
        <v>0</v>
      </c>
      <c r="P309" s="2">
        <f>+Tabla323911[[#This Row],[SALIDAS]]*Tabla323911[[#This Row],[PRECIO]]</f>
        <v>1464.42</v>
      </c>
      <c r="Q309" s="2">
        <f>+Tabla323911[[#This Row],[BALANCE INICIAL2]]+Tabla323911[[#This Row],[ENTRADAS3]]-Tabla323911[[#This Row],[SALIDAS4]]</f>
        <v>7322.1</v>
      </c>
    </row>
    <row r="310" spans="1:17">
      <c r="A310" s="9" t="s">
        <v>41</v>
      </c>
      <c r="B310" s="47" t="s">
        <v>890</v>
      </c>
      <c r="C310" s="50" t="s">
        <v>87</v>
      </c>
      <c r="D310" t="s">
        <v>1355</v>
      </c>
      <c r="F310" s="55" t="s">
        <v>1345</v>
      </c>
      <c r="G310" s="55"/>
      <c r="H310" s="9" t="s">
        <v>839</v>
      </c>
      <c r="I310">
        <v>5</v>
      </c>
      <c r="J310">
        <v>0</v>
      </c>
      <c r="K310" s="34">
        <v>0</v>
      </c>
      <c r="L310">
        <f>+Tabla323911[[#This Row],[BALANCE INICIAL]]+Tabla323911[[#This Row],[ENTRADAS]]-Tabla323911[[#This Row],[SALIDAS]]</f>
        <v>5</v>
      </c>
      <c r="M310" s="2">
        <v>400</v>
      </c>
      <c r="N310" s="2">
        <f>+Tabla323911[[#This Row],[BALANCE INICIAL]]*Tabla323911[[#This Row],[PRECIO]]</f>
        <v>2000</v>
      </c>
      <c r="O310" s="2">
        <f>+Tabla323911[[#This Row],[ENTRADAS]]*Tabla323911[[#This Row],[PRECIO]]</f>
        <v>0</v>
      </c>
      <c r="P310" s="2">
        <f>+Tabla323911[[#This Row],[SALIDAS]]*Tabla323911[[#This Row],[PRECIO]]</f>
        <v>0</v>
      </c>
      <c r="Q310" s="2">
        <f>+Tabla323911[[#This Row],[BALANCE INICIAL2]]+Tabla323911[[#This Row],[ENTRADAS3]]-Tabla323911[[#This Row],[SALIDAS4]]</f>
        <v>2000</v>
      </c>
    </row>
    <row r="311" spans="1:17">
      <c r="A311" s="9" t="s">
        <v>41</v>
      </c>
      <c r="B311" s="47" t="s">
        <v>890</v>
      </c>
      <c r="C311" s="50" t="s">
        <v>87</v>
      </c>
      <c r="D311" t="s">
        <v>1263</v>
      </c>
      <c r="F311" s="55" t="s">
        <v>1345</v>
      </c>
      <c r="G311" s="55"/>
      <c r="H311" s="9" t="s">
        <v>820</v>
      </c>
      <c r="I311">
        <v>0</v>
      </c>
      <c r="J311">
        <v>0</v>
      </c>
      <c r="K311" s="34">
        <v>0</v>
      </c>
      <c r="L311">
        <f>+Tabla323911[[#This Row],[BALANCE INICIAL]]+Tabla323911[[#This Row],[ENTRADAS]]-Tabla323911[[#This Row],[SALIDAS]]</f>
        <v>0</v>
      </c>
      <c r="M311" s="2">
        <v>34.22</v>
      </c>
      <c r="N311" s="2">
        <f>+Tabla323911[[#This Row],[BALANCE INICIAL]]*Tabla323911[[#This Row],[PRECIO]]</f>
        <v>0</v>
      </c>
      <c r="O311" s="2">
        <f>+Tabla323911[[#This Row],[ENTRADAS]]*Tabla323911[[#This Row],[PRECIO]]</f>
        <v>0</v>
      </c>
      <c r="P311" s="2">
        <f>+Tabla323911[[#This Row],[SALIDAS]]*Tabla323911[[#This Row],[PRECIO]]</f>
        <v>0</v>
      </c>
      <c r="Q311" s="2">
        <f>+Tabla323911[[#This Row],[BALANCE INICIAL2]]+Tabla323911[[#This Row],[ENTRADAS3]]-Tabla323911[[#This Row],[SALIDAS4]]</f>
        <v>0</v>
      </c>
    </row>
    <row r="312" spans="1:17">
      <c r="A312" s="9" t="s">
        <v>41</v>
      </c>
      <c r="B312" s="47" t="s">
        <v>890</v>
      </c>
      <c r="C312" s="50" t="s">
        <v>87</v>
      </c>
      <c r="D312" t="s">
        <v>1357</v>
      </c>
      <c r="F312" s="55" t="s">
        <v>1345</v>
      </c>
      <c r="G312" s="55"/>
      <c r="H312" s="9" t="s">
        <v>839</v>
      </c>
      <c r="I312">
        <v>3</v>
      </c>
      <c r="J312">
        <v>0</v>
      </c>
      <c r="K312" s="34">
        <v>0</v>
      </c>
      <c r="L312">
        <f>+Tabla323911[[#This Row],[BALANCE INICIAL]]+Tabla323911[[#This Row],[ENTRADAS]]-Tabla323911[[#This Row],[SALIDAS]]</f>
        <v>3</v>
      </c>
      <c r="M312" s="2">
        <v>640.15</v>
      </c>
      <c r="N312" s="2">
        <f>+Tabla323911[[#This Row],[BALANCE INICIAL]]*Tabla323911[[#This Row],[PRECIO]]</f>
        <v>1920.4499999999998</v>
      </c>
      <c r="O312" s="2">
        <f>+Tabla323911[[#This Row],[ENTRADAS]]*Tabla323911[[#This Row],[PRECIO]]</f>
        <v>0</v>
      </c>
      <c r="P312" s="2">
        <f>+Tabla323911[[#This Row],[SALIDAS]]*Tabla323911[[#This Row],[PRECIO]]</f>
        <v>0</v>
      </c>
      <c r="Q312" s="2">
        <f>+Tabla323911[[#This Row],[BALANCE INICIAL2]]+Tabla323911[[#This Row],[ENTRADAS3]]-Tabla323911[[#This Row],[SALIDAS4]]</f>
        <v>1920.4499999999998</v>
      </c>
    </row>
    <row r="313" spans="1:17">
      <c r="A313" s="9" t="s">
        <v>41</v>
      </c>
      <c r="B313" s="47" t="s">
        <v>890</v>
      </c>
      <c r="C313" s="50" t="s">
        <v>87</v>
      </c>
      <c r="D313" t="s">
        <v>1358</v>
      </c>
      <c r="F313" s="55" t="s">
        <v>1345</v>
      </c>
      <c r="G313" s="55"/>
      <c r="H313" s="9" t="s">
        <v>820</v>
      </c>
      <c r="I313">
        <v>0</v>
      </c>
      <c r="J313">
        <v>0</v>
      </c>
      <c r="K313" s="34">
        <v>0</v>
      </c>
      <c r="L313">
        <f>+Tabla323911[[#This Row],[BALANCE INICIAL]]+Tabla323911[[#This Row],[ENTRADAS]]-Tabla323911[[#This Row],[SALIDAS]]</f>
        <v>0</v>
      </c>
      <c r="M313" s="2">
        <v>195</v>
      </c>
      <c r="N313" s="2">
        <f>+Tabla323911[[#This Row],[BALANCE INICIAL]]*Tabla323911[[#This Row],[PRECIO]]</f>
        <v>0</v>
      </c>
      <c r="O313" s="2">
        <f>+Tabla323911[[#This Row],[ENTRADAS]]*Tabla323911[[#This Row],[PRECIO]]</f>
        <v>0</v>
      </c>
      <c r="P313" s="2">
        <f>+Tabla323911[[#This Row],[SALIDAS]]*Tabla323911[[#This Row],[PRECIO]]</f>
        <v>0</v>
      </c>
      <c r="Q313" s="2">
        <f>+Tabla323911[[#This Row],[BALANCE INICIAL2]]+Tabla323911[[#This Row],[ENTRADAS3]]-Tabla323911[[#This Row],[SALIDAS4]]</f>
        <v>0</v>
      </c>
    </row>
    <row r="314" spans="1:17">
      <c r="A314" s="9" t="s">
        <v>41</v>
      </c>
      <c r="B314" s="47" t="s">
        <v>890</v>
      </c>
      <c r="C314" s="50" t="s">
        <v>87</v>
      </c>
      <c r="D314" t="s">
        <v>1264</v>
      </c>
      <c r="F314" s="55" t="s">
        <v>1345</v>
      </c>
      <c r="G314" s="55"/>
      <c r="H314" s="9" t="s">
        <v>834</v>
      </c>
      <c r="I314">
        <v>5</v>
      </c>
      <c r="J314">
        <v>0</v>
      </c>
      <c r="K314" s="34">
        <v>0</v>
      </c>
      <c r="L314">
        <f>+Tabla323911[[#This Row],[BALANCE INICIAL]]+Tabla323911[[#This Row],[ENTRADAS]]-Tabla323911[[#This Row],[SALIDAS]]</f>
        <v>5</v>
      </c>
      <c r="M314" s="2">
        <v>233.8</v>
      </c>
      <c r="N314" s="2">
        <f>+Tabla323911[[#This Row],[BALANCE INICIAL]]*Tabla323911[[#This Row],[PRECIO]]</f>
        <v>1169</v>
      </c>
      <c r="O314" s="2">
        <f>+Tabla323911[[#This Row],[ENTRADAS]]*Tabla323911[[#This Row],[PRECIO]]</f>
        <v>0</v>
      </c>
      <c r="P314" s="2">
        <f>+Tabla323911[[#This Row],[SALIDAS]]*Tabla323911[[#This Row],[PRECIO]]</f>
        <v>0</v>
      </c>
      <c r="Q314" s="2">
        <f>+Tabla323911[[#This Row],[BALANCE INICIAL2]]+Tabla323911[[#This Row],[ENTRADAS3]]-Tabla323911[[#This Row],[SALIDAS4]]</f>
        <v>1169</v>
      </c>
    </row>
    <row r="315" spans="1:17">
      <c r="A315" s="9" t="s">
        <v>41</v>
      </c>
      <c r="B315" s="47" t="s">
        <v>890</v>
      </c>
      <c r="C315" s="50" t="s">
        <v>87</v>
      </c>
      <c r="D315" t="s">
        <v>1359</v>
      </c>
      <c r="F315" s="55" t="s">
        <v>1345</v>
      </c>
      <c r="G315" s="55"/>
      <c r="H315" s="9" t="s">
        <v>834</v>
      </c>
      <c r="I315">
        <v>2</v>
      </c>
      <c r="J315">
        <v>0</v>
      </c>
      <c r="K315" s="34">
        <v>0</v>
      </c>
      <c r="L315">
        <f>+Tabla323911[[#This Row],[BALANCE INICIAL]]+Tabla323911[[#This Row],[ENTRADAS]]-Tabla323911[[#This Row],[SALIDAS]]</f>
        <v>2</v>
      </c>
      <c r="M315" s="2">
        <v>490</v>
      </c>
      <c r="N315" s="2">
        <f>+Tabla323911[[#This Row],[BALANCE INICIAL]]*Tabla323911[[#This Row],[PRECIO]]</f>
        <v>980</v>
      </c>
      <c r="O315" s="2">
        <f>+Tabla323911[[#This Row],[ENTRADAS]]*Tabla323911[[#This Row],[PRECIO]]</f>
        <v>0</v>
      </c>
      <c r="P315" s="2">
        <f>+Tabla323911[[#This Row],[SALIDAS]]*Tabla323911[[#This Row],[PRECIO]]</f>
        <v>0</v>
      </c>
      <c r="Q315" s="2">
        <f>+Tabla323911[[#This Row],[BALANCE INICIAL2]]+Tabla323911[[#This Row],[ENTRADAS3]]-Tabla323911[[#This Row],[SALIDAS4]]</f>
        <v>980</v>
      </c>
    </row>
    <row r="316" spans="1:17">
      <c r="A316" s="39" t="s">
        <v>24</v>
      </c>
      <c r="B316" s="40" t="s">
        <v>875</v>
      </c>
      <c r="C316" s="52" t="s">
        <v>64</v>
      </c>
      <c r="D316" t="s">
        <v>991</v>
      </c>
      <c r="E316" t="s">
        <v>993</v>
      </c>
      <c r="F316" s="55" t="s">
        <v>1345</v>
      </c>
      <c r="G316" s="55"/>
      <c r="H316" s="9" t="s">
        <v>820</v>
      </c>
      <c r="I316">
        <v>16</v>
      </c>
      <c r="J316">
        <v>0</v>
      </c>
      <c r="K316" s="34">
        <v>0</v>
      </c>
      <c r="L316">
        <f>+Tabla323911[[#This Row],[BALANCE INICIAL]]+Tabla323911[[#This Row],[ENTRADAS]]-Tabla323911[[#This Row],[SALIDAS]]</f>
        <v>16</v>
      </c>
      <c r="M316" s="2">
        <v>281.36</v>
      </c>
      <c r="N316" s="2">
        <f>+Tabla323911[[#This Row],[BALANCE INICIAL]]*Tabla323911[[#This Row],[PRECIO]]</f>
        <v>4501.76</v>
      </c>
      <c r="O316" s="2">
        <f>+Tabla323911[[#This Row],[ENTRADAS]]*Tabla323911[[#This Row],[PRECIO]]</f>
        <v>0</v>
      </c>
      <c r="P316" s="2">
        <f>+Tabla323911[[#This Row],[SALIDAS]]*Tabla323911[[#This Row],[PRECIO]]</f>
        <v>0</v>
      </c>
      <c r="Q316" s="2">
        <f>+Tabla323911[[#This Row],[BALANCE INICIAL2]]+Tabla323911[[#This Row],[ENTRADAS3]]-Tabla323911[[#This Row],[SALIDAS4]]</f>
        <v>4501.76</v>
      </c>
    </row>
    <row r="317" spans="1:17">
      <c r="A317" s="63" t="s">
        <v>29</v>
      </c>
      <c r="B317" s="40" t="s">
        <v>878</v>
      </c>
      <c r="C317" s="52" t="s">
        <v>102</v>
      </c>
      <c r="D317" t="s">
        <v>1709</v>
      </c>
      <c r="E317" t="s">
        <v>1659</v>
      </c>
      <c r="F317" s="55">
        <v>45551</v>
      </c>
      <c r="G317" s="62" t="s">
        <v>1719</v>
      </c>
      <c r="H317" s="9" t="s">
        <v>870</v>
      </c>
      <c r="I317">
        <v>0</v>
      </c>
      <c r="J317">
        <v>2</v>
      </c>
      <c r="K317" s="34">
        <v>0</v>
      </c>
      <c r="L317">
        <f>+Tabla323911[[#This Row],[BALANCE INICIAL]]+Tabla323911[[#This Row],[ENTRADAS]]-Tabla323911[[#This Row],[SALIDAS]]</f>
        <v>2</v>
      </c>
      <c r="M317" s="2">
        <v>1642</v>
      </c>
      <c r="N317" s="2">
        <f>+Tabla323911[[#This Row],[BALANCE INICIAL]]*Tabla323911[[#This Row],[PRECIO]]</f>
        <v>0</v>
      </c>
      <c r="O317" s="2">
        <f>+Tabla323911[[#This Row],[ENTRADAS]]*Tabla323911[[#This Row],[PRECIO]]</f>
        <v>3284</v>
      </c>
      <c r="P317" s="2">
        <f>+Tabla323911[[#This Row],[SALIDAS]]*Tabla323911[[#This Row],[PRECIO]]</f>
        <v>0</v>
      </c>
      <c r="Q317" s="2">
        <f>+Tabla323911[[#This Row],[BALANCE INICIAL2]]+Tabla323911[[#This Row],[ENTRADAS3]]-Tabla323911[[#This Row],[SALIDAS4]]</f>
        <v>3284</v>
      </c>
    </row>
    <row r="318" spans="1:17">
      <c r="A318" s="39" t="s">
        <v>1376</v>
      </c>
      <c r="B318" s="40" t="s">
        <v>875</v>
      </c>
      <c r="C318" s="52" t="s">
        <v>64</v>
      </c>
      <c r="D318" t="s">
        <v>1265</v>
      </c>
      <c r="F318" s="55" t="s">
        <v>1345</v>
      </c>
      <c r="G318" s="55"/>
      <c r="H318" s="9" t="s">
        <v>820</v>
      </c>
      <c r="I318">
        <v>200</v>
      </c>
      <c r="J318">
        <v>0</v>
      </c>
      <c r="K318" s="34">
        <v>0</v>
      </c>
      <c r="L318">
        <f>+Tabla323911[[#This Row],[BALANCE INICIAL]]+Tabla323911[[#This Row],[ENTRADAS]]-Tabla323911[[#This Row],[SALIDAS]]</f>
        <v>200</v>
      </c>
      <c r="M318" s="2">
        <v>60</v>
      </c>
      <c r="N318" s="2">
        <f>+Tabla323911[[#This Row],[BALANCE INICIAL]]*Tabla323911[[#This Row],[PRECIO]]</f>
        <v>12000</v>
      </c>
      <c r="O318" s="2">
        <f>+Tabla323911[[#This Row],[ENTRADAS]]*Tabla323911[[#This Row],[PRECIO]]</f>
        <v>0</v>
      </c>
      <c r="P318" s="2">
        <f>+Tabla323911[[#This Row],[SALIDAS]]*Tabla323911[[#This Row],[PRECIO]]</f>
        <v>0</v>
      </c>
      <c r="Q318" s="2">
        <f>+Tabla323911[[#This Row],[BALANCE INICIAL2]]+Tabla323911[[#This Row],[ENTRADAS3]]-Tabla323911[[#This Row],[SALIDAS4]]</f>
        <v>12000</v>
      </c>
    </row>
    <row r="319" spans="1:17">
      <c r="A319" s="9" t="s">
        <v>59</v>
      </c>
      <c r="B319" s="17" t="s">
        <v>880</v>
      </c>
      <c r="C319" s="50" t="s">
        <v>107</v>
      </c>
      <c r="D319" t="s">
        <v>1496</v>
      </c>
      <c r="F319" s="55" t="s">
        <v>1345</v>
      </c>
      <c r="G319" s="55"/>
      <c r="H319" s="9" t="s">
        <v>820</v>
      </c>
      <c r="I319">
        <v>1</v>
      </c>
      <c r="J319">
        <v>0</v>
      </c>
      <c r="K319" s="34">
        <v>0</v>
      </c>
      <c r="L319">
        <f>+Tabla323911[[#This Row],[BALANCE INICIAL]]+Tabla323911[[#This Row],[ENTRADAS]]-Tabla323911[[#This Row],[SALIDAS]]</f>
        <v>1</v>
      </c>
      <c r="M319" s="2">
        <v>100</v>
      </c>
      <c r="N319" s="2">
        <f>+Tabla323911[[#This Row],[BALANCE INICIAL]]*Tabla323911[[#This Row],[PRECIO]]</f>
        <v>100</v>
      </c>
      <c r="O319" s="2">
        <f>+Tabla323911[[#This Row],[ENTRADAS]]*Tabla323911[[#This Row],[PRECIO]]</f>
        <v>0</v>
      </c>
      <c r="P319" s="2">
        <f>+Tabla323911[[#This Row],[SALIDAS]]*Tabla323911[[#This Row],[PRECIO]]</f>
        <v>0</v>
      </c>
      <c r="Q319" s="2">
        <f>+Tabla323911[[#This Row],[BALANCE INICIAL2]]+Tabla323911[[#This Row],[ENTRADAS3]]-Tabla323911[[#This Row],[SALIDAS4]]</f>
        <v>100</v>
      </c>
    </row>
    <row r="320" spans="1:17">
      <c r="A320" s="39" t="s">
        <v>1141</v>
      </c>
      <c r="B320" s="40" t="s">
        <v>1142</v>
      </c>
      <c r="C320" s="52" t="s">
        <v>1143</v>
      </c>
      <c r="D320" t="s">
        <v>1266</v>
      </c>
      <c r="F320" s="55" t="s">
        <v>1345</v>
      </c>
      <c r="G320" s="55"/>
      <c r="H320" s="9" t="s">
        <v>839</v>
      </c>
      <c r="I320">
        <v>4</v>
      </c>
      <c r="J320">
        <v>0</v>
      </c>
      <c r="K320" s="34">
        <v>0</v>
      </c>
      <c r="L320">
        <f>+Tabla323911[[#This Row],[BALANCE INICIAL]]+Tabla323911[[#This Row],[ENTRADAS]]-Tabla323911[[#This Row],[SALIDAS]]</f>
        <v>4</v>
      </c>
      <c r="M320" s="2">
        <v>12500</v>
      </c>
      <c r="N320" s="2">
        <f>+Tabla323911[[#This Row],[BALANCE INICIAL]]*Tabla323911[[#This Row],[PRECIO]]</f>
        <v>50000</v>
      </c>
      <c r="O320" s="2">
        <f>+Tabla323911[[#This Row],[ENTRADAS]]*Tabla323911[[#This Row],[PRECIO]]</f>
        <v>0</v>
      </c>
      <c r="P320" s="2">
        <f>+Tabla323911[[#This Row],[SALIDAS]]*Tabla323911[[#This Row],[PRECIO]]</f>
        <v>0</v>
      </c>
      <c r="Q320" s="2">
        <f>+Tabla323911[[#This Row],[BALANCE INICIAL2]]+Tabla323911[[#This Row],[ENTRADAS3]]-Tabla323911[[#This Row],[SALIDAS4]]</f>
        <v>50000</v>
      </c>
    </row>
    <row r="321" spans="1:17">
      <c r="A321" s="39" t="s">
        <v>34</v>
      </c>
      <c r="B321" s="40" t="s">
        <v>877</v>
      </c>
      <c r="C321" s="52" t="s">
        <v>80</v>
      </c>
      <c r="D321" t="s">
        <v>1451</v>
      </c>
      <c r="F321" s="55" t="s">
        <v>1345</v>
      </c>
      <c r="G321" s="55"/>
      <c r="H321" s="9" t="s">
        <v>834</v>
      </c>
      <c r="I321">
        <v>54</v>
      </c>
      <c r="J321">
        <v>0</v>
      </c>
      <c r="K321" s="34">
        <v>5</v>
      </c>
      <c r="L321">
        <f>+Tabla323911[[#This Row],[BALANCE INICIAL]]+Tabla323911[[#This Row],[ENTRADAS]]-Tabla323911[[#This Row],[SALIDAS]]</f>
        <v>49</v>
      </c>
      <c r="M321" s="2">
        <v>290</v>
      </c>
      <c r="N321" s="2">
        <f>+Tabla323911[[#This Row],[BALANCE INICIAL]]*Tabla323911[[#This Row],[PRECIO]]</f>
        <v>15660</v>
      </c>
      <c r="O321" s="2">
        <f>+Tabla323911[[#This Row],[ENTRADAS]]*Tabla323911[[#This Row],[PRECIO]]</f>
        <v>0</v>
      </c>
      <c r="P321" s="2">
        <f>+Tabla323911[[#This Row],[SALIDAS]]*Tabla323911[[#This Row],[PRECIO]]</f>
        <v>1450</v>
      </c>
      <c r="Q321" s="2">
        <f>+Tabla323911[[#This Row],[BALANCE INICIAL2]]+Tabla323911[[#This Row],[ENTRADAS3]]-Tabla323911[[#This Row],[SALIDAS4]]</f>
        <v>14210</v>
      </c>
    </row>
    <row r="322" spans="1:17">
      <c r="A322" s="39" t="s">
        <v>34</v>
      </c>
      <c r="B322" s="40" t="s">
        <v>877</v>
      </c>
      <c r="C322" s="52" t="s">
        <v>80</v>
      </c>
      <c r="D322" t="s">
        <v>1025</v>
      </c>
      <c r="F322" s="55" t="s">
        <v>1345</v>
      </c>
      <c r="G322" s="55"/>
      <c r="H322" s="9" t="s">
        <v>834</v>
      </c>
      <c r="I322">
        <v>60</v>
      </c>
      <c r="J322">
        <v>0</v>
      </c>
      <c r="K322" s="34">
        <v>5</v>
      </c>
      <c r="L322">
        <f>+Tabla323911[[#This Row],[BALANCE INICIAL]]+Tabla323911[[#This Row],[ENTRADAS]]-Tabla323911[[#This Row],[SALIDAS]]</f>
        <v>55</v>
      </c>
      <c r="M322" s="2">
        <v>420</v>
      </c>
      <c r="N322" s="2">
        <f>+Tabla323911[[#This Row],[BALANCE INICIAL]]*Tabla323911[[#This Row],[PRECIO]]</f>
        <v>25200</v>
      </c>
      <c r="O322" s="2">
        <f>+Tabla323911[[#This Row],[ENTRADAS]]*Tabla323911[[#This Row],[PRECIO]]</f>
        <v>0</v>
      </c>
      <c r="P322" s="2">
        <f>+Tabla323911[[#This Row],[SALIDAS]]*Tabla323911[[#This Row],[PRECIO]]</f>
        <v>2100</v>
      </c>
      <c r="Q322" s="2">
        <f>+Tabla323911[[#This Row],[BALANCE INICIAL2]]+Tabla323911[[#This Row],[ENTRADAS3]]-Tabla323911[[#This Row],[SALIDAS4]]</f>
        <v>23100</v>
      </c>
    </row>
    <row r="323" spans="1:17">
      <c r="A323" s="9" t="s">
        <v>1159</v>
      </c>
      <c r="B323" s="17" t="s">
        <v>1160</v>
      </c>
      <c r="C323" s="50" t="s">
        <v>1161</v>
      </c>
      <c r="D323" t="s">
        <v>1477</v>
      </c>
      <c r="F323" s="55" t="s">
        <v>1345</v>
      </c>
      <c r="G323" s="55"/>
      <c r="H323" s="9" t="s">
        <v>820</v>
      </c>
      <c r="I323">
        <v>1</v>
      </c>
      <c r="J323">
        <v>0</v>
      </c>
      <c r="K323" s="34">
        <v>0</v>
      </c>
      <c r="L323">
        <f>+Tabla323911[[#This Row],[BALANCE INICIAL]]+Tabla323911[[#This Row],[ENTRADAS]]-Tabla323911[[#This Row],[SALIDAS]]</f>
        <v>1</v>
      </c>
      <c r="M323" s="2">
        <v>3390</v>
      </c>
      <c r="N323" s="2">
        <f>+Tabla323911[[#This Row],[BALANCE INICIAL]]*Tabla323911[[#This Row],[PRECIO]]</f>
        <v>3390</v>
      </c>
      <c r="O323" s="2">
        <f>+Tabla323911[[#This Row],[ENTRADAS]]*Tabla323911[[#This Row],[PRECIO]]</f>
        <v>0</v>
      </c>
      <c r="P323" s="2">
        <f>+Tabla323911[[#This Row],[SALIDAS]]*Tabla323911[[#This Row],[PRECIO]]</f>
        <v>0</v>
      </c>
      <c r="Q323" s="2">
        <f>+Tabla323911[[#This Row],[BALANCE INICIAL2]]+Tabla323911[[#This Row],[ENTRADAS3]]-Tabla323911[[#This Row],[SALIDAS4]]</f>
        <v>3390</v>
      </c>
    </row>
    <row r="324" spans="1:17">
      <c r="A324" s="63" t="s">
        <v>29</v>
      </c>
      <c r="B324" s="40" t="s">
        <v>878</v>
      </c>
      <c r="C324" s="52" t="s">
        <v>102</v>
      </c>
      <c r="D324" t="s">
        <v>1721</v>
      </c>
      <c r="E324" t="s">
        <v>1659</v>
      </c>
      <c r="F324" s="55">
        <v>45551</v>
      </c>
      <c r="G324" s="62" t="s">
        <v>1719</v>
      </c>
      <c r="H324" s="9"/>
      <c r="I324">
        <v>0</v>
      </c>
      <c r="J324">
        <v>5</v>
      </c>
      <c r="K324" s="34">
        <v>0</v>
      </c>
      <c r="L324">
        <f>+Tabla323911[[#This Row],[BALANCE INICIAL]]+Tabla323911[[#This Row],[ENTRADAS]]-Tabla323911[[#This Row],[SALIDAS]]</f>
        <v>5</v>
      </c>
      <c r="M324" s="2">
        <v>59</v>
      </c>
      <c r="N324" s="2">
        <f>+Tabla323911[[#This Row],[BALANCE INICIAL]]*Tabla323911[[#This Row],[PRECIO]]</f>
        <v>0</v>
      </c>
      <c r="O324" s="2">
        <f>+Tabla323911[[#This Row],[ENTRADAS]]*Tabla323911[[#This Row],[PRECIO]]</f>
        <v>295</v>
      </c>
      <c r="P324" s="2">
        <f>+Tabla323911[[#This Row],[SALIDAS]]*Tabla323911[[#This Row],[PRECIO]]</f>
        <v>0</v>
      </c>
      <c r="Q324" s="2">
        <f>+Tabla323911[[#This Row],[BALANCE INICIAL2]]+Tabla323911[[#This Row],[ENTRADAS3]]-Tabla323911[[#This Row],[SALIDAS4]]</f>
        <v>295</v>
      </c>
    </row>
    <row r="325" spans="1:17">
      <c r="A325" s="63" t="s">
        <v>29</v>
      </c>
      <c r="B325" s="40" t="s">
        <v>878</v>
      </c>
      <c r="C325" s="52" t="s">
        <v>102</v>
      </c>
      <c r="D325" t="s">
        <v>1673</v>
      </c>
      <c r="E325" t="s">
        <v>1659</v>
      </c>
      <c r="F325" s="55">
        <v>45551</v>
      </c>
      <c r="G325" s="62" t="s">
        <v>1719</v>
      </c>
      <c r="H325" s="9"/>
      <c r="I325">
        <v>0</v>
      </c>
      <c r="J325">
        <v>10</v>
      </c>
      <c r="K325" s="34">
        <v>0</v>
      </c>
      <c r="L325">
        <f>+Tabla323911[[#This Row],[BALANCE INICIAL]]+Tabla323911[[#This Row],[ENTRADAS]]-Tabla323911[[#This Row],[SALIDAS]]</f>
        <v>10</v>
      </c>
      <c r="M325" s="2">
        <v>149</v>
      </c>
      <c r="N325" s="2">
        <f>+Tabla323911[[#This Row],[BALANCE INICIAL]]*Tabla323911[[#This Row],[PRECIO]]</f>
        <v>0</v>
      </c>
      <c r="O325" s="2">
        <f>+Tabla323911[[#This Row],[ENTRADAS]]*Tabla323911[[#This Row],[PRECIO]]</f>
        <v>1490</v>
      </c>
      <c r="P325" s="2">
        <f>+Tabla323911[[#This Row],[SALIDAS]]*Tabla323911[[#This Row],[PRECIO]]</f>
        <v>0</v>
      </c>
      <c r="Q325" s="2">
        <f>+Tabla323911[[#This Row],[BALANCE INICIAL2]]+Tabla323911[[#This Row],[ENTRADAS3]]-Tabla323911[[#This Row],[SALIDAS4]]</f>
        <v>1490</v>
      </c>
    </row>
    <row r="326" spans="1:17">
      <c r="A326" s="39" t="s">
        <v>31</v>
      </c>
      <c r="B326" s="40" t="s">
        <v>897</v>
      </c>
      <c r="C326" s="50" t="s">
        <v>69</v>
      </c>
      <c r="D326" t="s">
        <v>228</v>
      </c>
      <c r="F326" s="55" t="s">
        <v>1345</v>
      </c>
      <c r="G326" s="55"/>
      <c r="H326" s="9" t="s">
        <v>820</v>
      </c>
      <c r="I326">
        <v>44</v>
      </c>
      <c r="J326">
        <v>0</v>
      </c>
      <c r="K326" s="34">
        <v>0</v>
      </c>
      <c r="L326">
        <f>+Tabla323911[[#This Row],[BALANCE INICIAL]]+Tabla323911[[#This Row],[ENTRADAS]]-Tabla323911[[#This Row],[SALIDAS]]</f>
        <v>44</v>
      </c>
      <c r="M326" s="2">
        <v>170</v>
      </c>
      <c r="N326" s="2">
        <f>+Tabla323911[[#This Row],[BALANCE INICIAL]]*Tabla323911[[#This Row],[PRECIO]]</f>
        <v>7480</v>
      </c>
      <c r="O326" s="2">
        <f>+Tabla323911[[#This Row],[ENTRADAS]]*Tabla323911[[#This Row],[PRECIO]]</f>
        <v>0</v>
      </c>
      <c r="P326" s="2">
        <f>+Tabla323911[[#This Row],[SALIDAS]]*Tabla323911[[#This Row],[PRECIO]]</f>
        <v>0</v>
      </c>
      <c r="Q326" s="2">
        <f>+Tabla323911[[#This Row],[BALANCE INICIAL2]]+Tabla323911[[#This Row],[ENTRADAS3]]-Tabla323911[[#This Row],[SALIDAS4]]</f>
        <v>7480</v>
      </c>
    </row>
    <row r="327" spans="1:17" ht="17.25" customHeight="1">
      <c r="A327" s="39" t="s">
        <v>28</v>
      </c>
      <c r="B327" s="40" t="s">
        <v>884</v>
      </c>
      <c r="C327" s="52" t="s">
        <v>74</v>
      </c>
      <c r="D327" t="s">
        <v>1402</v>
      </c>
      <c r="F327" s="55" t="s">
        <v>1345</v>
      </c>
      <c r="G327" s="55"/>
      <c r="H327" s="9" t="s">
        <v>839</v>
      </c>
      <c r="I327">
        <v>75</v>
      </c>
      <c r="J327">
        <v>0</v>
      </c>
      <c r="K327" s="34">
        <v>0</v>
      </c>
      <c r="L327">
        <f>+Tabla323911[[#This Row],[BALANCE INICIAL]]+Tabla323911[[#This Row],[ENTRADAS]]-Tabla323911[[#This Row],[SALIDAS]]</f>
        <v>75</v>
      </c>
      <c r="M327" s="2">
        <v>39</v>
      </c>
      <c r="N327" s="2">
        <f>+Tabla323911[[#This Row],[BALANCE INICIAL]]*Tabla323911[[#This Row],[PRECIO]]</f>
        <v>2925</v>
      </c>
      <c r="O327" s="2">
        <f>+Tabla323911[[#This Row],[ENTRADAS]]*Tabla323911[[#This Row],[PRECIO]]</f>
        <v>0</v>
      </c>
      <c r="P327" s="2">
        <f>+Tabla323911[[#This Row],[SALIDAS]]*Tabla323911[[#This Row],[PRECIO]]</f>
        <v>0</v>
      </c>
      <c r="Q327" s="2">
        <f>+Tabla323911[[#This Row],[BALANCE INICIAL2]]+Tabla323911[[#This Row],[ENTRADAS3]]-Tabla323911[[#This Row],[SALIDAS4]]</f>
        <v>2925</v>
      </c>
    </row>
    <row r="328" spans="1:17" ht="16.5" customHeight="1">
      <c r="A328" s="63" t="s">
        <v>29</v>
      </c>
      <c r="B328" s="40" t="s">
        <v>878</v>
      </c>
      <c r="C328" s="52" t="s">
        <v>102</v>
      </c>
      <c r="D328" t="s">
        <v>1674</v>
      </c>
      <c r="E328" t="s">
        <v>1659</v>
      </c>
      <c r="F328" s="55">
        <v>45551</v>
      </c>
      <c r="G328" s="62" t="s">
        <v>1719</v>
      </c>
      <c r="H328" s="9"/>
      <c r="I328">
        <v>0</v>
      </c>
      <c r="J328">
        <v>15</v>
      </c>
      <c r="K328" s="34">
        <v>0</v>
      </c>
      <c r="L328">
        <f>+Tabla323911[[#This Row],[BALANCE INICIAL]]+Tabla323911[[#This Row],[ENTRADAS]]-Tabla323911[[#This Row],[SALIDAS]]</f>
        <v>15</v>
      </c>
      <c r="M328" s="2">
        <v>79</v>
      </c>
      <c r="N328" s="2">
        <f>+Tabla323911[[#This Row],[BALANCE INICIAL]]*Tabla323911[[#This Row],[PRECIO]]</f>
        <v>0</v>
      </c>
      <c r="O328" s="2">
        <f>+Tabla323911[[#This Row],[ENTRADAS]]*Tabla323911[[#This Row],[PRECIO]]</f>
        <v>1185</v>
      </c>
      <c r="P328" s="2">
        <f>+Tabla323911[[#This Row],[SALIDAS]]*Tabla323911[[#This Row],[PRECIO]]</f>
        <v>0</v>
      </c>
      <c r="Q328" s="2">
        <f>+Tabla323911[[#This Row],[BALANCE INICIAL2]]+Tabla323911[[#This Row],[ENTRADAS3]]-Tabla323911[[#This Row],[SALIDAS4]]</f>
        <v>1185</v>
      </c>
    </row>
    <row r="329" spans="1:17">
      <c r="A329" s="9" t="s">
        <v>29</v>
      </c>
      <c r="B329" s="47" t="s">
        <v>878</v>
      </c>
      <c r="C329" s="50" t="s">
        <v>102</v>
      </c>
      <c r="D329" t="s">
        <v>563</v>
      </c>
      <c r="F329" s="55" t="s">
        <v>1345</v>
      </c>
      <c r="G329" s="55"/>
      <c r="H329" s="9" t="s">
        <v>834</v>
      </c>
      <c r="I329">
        <v>3</v>
      </c>
      <c r="J329">
        <v>0</v>
      </c>
      <c r="K329" s="34">
        <v>0</v>
      </c>
      <c r="L329">
        <f>+Tabla323911[[#This Row],[BALANCE INICIAL]]+Tabla323911[[#This Row],[ENTRADAS]]-Tabla323911[[#This Row],[SALIDAS]]</f>
        <v>3</v>
      </c>
      <c r="M329" s="2">
        <v>205</v>
      </c>
      <c r="N329" s="2">
        <f>+Tabla323911[[#This Row],[BALANCE INICIAL]]*Tabla323911[[#This Row],[PRECIO]]</f>
        <v>615</v>
      </c>
      <c r="O329" s="2">
        <f>+Tabla323911[[#This Row],[ENTRADAS]]*Tabla323911[[#This Row],[PRECIO]]</f>
        <v>0</v>
      </c>
      <c r="P329" s="2">
        <f>+Tabla323911[[#This Row],[SALIDAS]]*Tabla323911[[#This Row],[PRECIO]]</f>
        <v>0</v>
      </c>
      <c r="Q329" s="2">
        <f>+Tabla323911[[#This Row],[BALANCE INICIAL2]]+Tabla323911[[#This Row],[ENTRADAS3]]-Tabla323911[[#This Row],[SALIDAS4]]</f>
        <v>615</v>
      </c>
    </row>
    <row r="330" spans="1:17">
      <c r="A330" s="39" t="s">
        <v>39</v>
      </c>
      <c r="B330" s="40" t="s">
        <v>896</v>
      </c>
      <c r="C330" s="52" t="s">
        <v>85</v>
      </c>
      <c r="D330" t="s">
        <v>230</v>
      </c>
      <c r="F330" s="55" t="s">
        <v>1345</v>
      </c>
      <c r="G330" s="55"/>
      <c r="H330" s="9" t="s">
        <v>820</v>
      </c>
      <c r="I330">
        <v>4</v>
      </c>
      <c r="J330">
        <v>0</v>
      </c>
      <c r="K330" s="34">
        <v>1</v>
      </c>
      <c r="L330">
        <f>+Tabla323911[[#This Row],[BALANCE INICIAL]]+Tabla323911[[#This Row],[ENTRADAS]]-Tabla323911[[#This Row],[SALIDAS]]</f>
        <v>3</v>
      </c>
      <c r="M330" s="2">
        <v>512</v>
      </c>
      <c r="N330" s="2">
        <f>+Tabla323911[[#This Row],[BALANCE INICIAL]]*Tabla323911[[#This Row],[PRECIO]]</f>
        <v>2048</v>
      </c>
      <c r="O330" s="2">
        <f>+Tabla323911[[#This Row],[ENTRADAS]]*Tabla323911[[#This Row],[PRECIO]]</f>
        <v>0</v>
      </c>
      <c r="P330" s="2">
        <f>+Tabla323911[[#This Row],[SALIDAS]]*Tabla323911[[#This Row],[PRECIO]]</f>
        <v>512</v>
      </c>
      <c r="Q330" s="2">
        <f>+Tabla323911[[#This Row],[BALANCE INICIAL2]]+Tabla323911[[#This Row],[ENTRADAS3]]-Tabla323911[[#This Row],[SALIDAS4]]</f>
        <v>1536</v>
      </c>
    </row>
    <row r="331" spans="1:17">
      <c r="A331" s="63" t="s">
        <v>29</v>
      </c>
      <c r="B331" s="40" t="s">
        <v>878</v>
      </c>
      <c r="C331" s="52" t="s">
        <v>102</v>
      </c>
      <c r="D331" t="s">
        <v>1718</v>
      </c>
      <c r="E331" t="s">
        <v>1659</v>
      </c>
      <c r="F331" s="55">
        <v>45551</v>
      </c>
      <c r="G331" s="62" t="s">
        <v>1719</v>
      </c>
      <c r="H331" s="9" t="s">
        <v>870</v>
      </c>
      <c r="I331">
        <v>0</v>
      </c>
      <c r="J331">
        <v>2</v>
      </c>
      <c r="K331" s="34">
        <v>0</v>
      </c>
      <c r="L331">
        <f>+Tabla323911[[#This Row],[BALANCE INICIAL]]+Tabla323911[[#This Row],[ENTRADAS]]-Tabla323911[[#This Row],[SALIDAS]]</f>
        <v>2</v>
      </c>
      <c r="M331" s="2">
        <v>954</v>
      </c>
      <c r="N331" s="2">
        <f>+Tabla323911[[#This Row],[BALANCE INICIAL]]*Tabla323911[[#This Row],[PRECIO]]</f>
        <v>0</v>
      </c>
      <c r="O331" s="2">
        <f>+Tabla323911[[#This Row],[ENTRADAS]]*Tabla323911[[#This Row],[PRECIO]]</f>
        <v>1908</v>
      </c>
      <c r="P331" s="2">
        <f>+Tabla323911[[#This Row],[SALIDAS]]*Tabla323911[[#This Row],[PRECIO]]</f>
        <v>0</v>
      </c>
      <c r="Q331" s="2">
        <f>+Tabla323911[[#This Row],[BALANCE INICIAL2]]+Tabla323911[[#This Row],[ENTRADAS3]]-Tabla323911[[#This Row],[SALIDAS4]]</f>
        <v>1908</v>
      </c>
    </row>
    <row r="332" spans="1:17">
      <c r="A332" s="39" t="s">
        <v>28</v>
      </c>
      <c r="B332" s="40" t="s">
        <v>884</v>
      </c>
      <c r="C332" s="52" t="s">
        <v>74</v>
      </c>
      <c r="D332" t="s">
        <v>1574</v>
      </c>
      <c r="F332" s="55" t="s">
        <v>1345</v>
      </c>
      <c r="G332" s="55"/>
      <c r="H332" s="9" t="s">
        <v>820</v>
      </c>
      <c r="I332">
        <v>156</v>
      </c>
      <c r="J332">
        <v>0</v>
      </c>
      <c r="K332" s="34">
        <v>0</v>
      </c>
      <c r="L332">
        <f>+Tabla323911[[#This Row],[BALANCE INICIAL]]+Tabla323911[[#This Row],[ENTRADAS]]-Tabla323911[[#This Row],[SALIDAS]]</f>
        <v>156</v>
      </c>
      <c r="M332" s="2">
        <v>11.5</v>
      </c>
      <c r="N332" s="2">
        <f>+Tabla323911[[#This Row],[BALANCE INICIAL]]*Tabla323911[[#This Row],[PRECIO]]</f>
        <v>1794</v>
      </c>
      <c r="O332" s="2">
        <f>+Tabla323911[[#This Row],[ENTRADAS]]*Tabla323911[[#This Row],[PRECIO]]</f>
        <v>0</v>
      </c>
      <c r="P332" s="2">
        <f>+Tabla323911[[#This Row],[SALIDAS]]*Tabla323911[[#This Row],[PRECIO]]</f>
        <v>0</v>
      </c>
      <c r="Q332" s="2">
        <f>+Tabla323911[[#This Row],[BALANCE INICIAL2]]+Tabla323911[[#This Row],[ENTRADAS3]]-Tabla323911[[#This Row],[SALIDAS4]]</f>
        <v>1794</v>
      </c>
    </row>
    <row r="333" spans="1:17">
      <c r="A333" s="39" t="s">
        <v>28</v>
      </c>
      <c r="B333" s="40" t="s">
        <v>884</v>
      </c>
      <c r="C333" s="52" t="s">
        <v>74</v>
      </c>
      <c r="D333" t="s">
        <v>232</v>
      </c>
      <c r="F333" s="55" t="s">
        <v>1345</v>
      </c>
      <c r="G333" s="55"/>
      <c r="H333" s="9" t="s">
        <v>820</v>
      </c>
      <c r="I333">
        <v>286</v>
      </c>
      <c r="J333">
        <v>0</v>
      </c>
      <c r="K333" s="34">
        <v>0</v>
      </c>
      <c r="L333">
        <f>+Tabla323911[[#This Row],[BALANCE INICIAL]]+Tabla323911[[#This Row],[ENTRADAS]]-Tabla323911[[#This Row],[SALIDAS]]</f>
        <v>286</v>
      </c>
      <c r="M333" s="2">
        <v>125.5</v>
      </c>
      <c r="N333" s="2">
        <f>+Tabla323911[[#This Row],[BALANCE INICIAL]]*Tabla323911[[#This Row],[PRECIO]]</f>
        <v>35893</v>
      </c>
      <c r="O333" s="2">
        <f>+Tabla323911[[#This Row],[ENTRADAS]]*Tabla323911[[#This Row],[PRECIO]]</f>
        <v>0</v>
      </c>
      <c r="P333" s="2">
        <f>+Tabla323911[[#This Row],[SALIDAS]]*Tabla323911[[#This Row],[PRECIO]]</f>
        <v>0</v>
      </c>
      <c r="Q333" s="2">
        <f>+Tabla323911[[#This Row],[BALANCE INICIAL2]]+Tabla323911[[#This Row],[ENTRADAS3]]-Tabla323911[[#This Row],[SALIDAS4]]</f>
        <v>35893</v>
      </c>
    </row>
    <row r="334" spans="1:17">
      <c r="A334" s="9" t="s">
        <v>1130</v>
      </c>
      <c r="B334" s="40" t="s">
        <v>894</v>
      </c>
      <c r="C334" s="52" t="s">
        <v>1131</v>
      </c>
      <c r="D334" t="s">
        <v>1485</v>
      </c>
      <c r="E334" t="s">
        <v>1486</v>
      </c>
      <c r="F334" s="55">
        <v>45506</v>
      </c>
      <c r="G334" s="62" t="s">
        <v>1487</v>
      </c>
      <c r="H334" s="9" t="s">
        <v>820</v>
      </c>
      <c r="I334">
        <v>25</v>
      </c>
      <c r="J334">
        <v>0</v>
      </c>
      <c r="K334" s="34">
        <v>25</v>
      </c>
      <c r="L334">
        <f>+Tabla323911[[#This Row],[BALANCE INICIAL]]+Tabla323911[[#This Row],[ENTRADAS]]-Tabla323911[[#This Row],[SALIDAS]]</f>
        <v>0</v>
      </c>
      <c r="M334" s="2">
        <v>375</v>
      </c>
      <c r="N334" s="2">
        <f>+Tabla323911[[#This Row],[BALANCE INICIAL]]*Tabla323911[[#This Row],[PRECIO]]</f>
        <v>9375</v>
      </c>
      <c r="O334" s="2">
        <f>+Tabla323911[[#This Row],[ENTRADAS]]*Tabla323911[[#This Row],[PRECIO]]</f>
        <v>0</v>
      </c>
      <c r="P334" s="2">
        <f>+Tabla323911[[#This Row],[SALIDAS]]*Tabla323911[[#This Row],[PRECIO]]</f>
        <v>9375</v>
      </c>
      <c r="Q334" s="2">
        <f>+Tabla323911[[#This Row],[BALANCE INICIAL2]]+Tabla323911[[#This Row],[ENTRADAS3]]-Tabla323911[[#This Row],[SALIDAS4]]</f>
        <v>0</v>
      </c>
    </row>
    <row r="335" spans="1:17">
      <c r="A335" s="39" t="s">
        <v>1159</v>
      </c>
      <c r="B335" s="40" t="s">
        <v>1160</v>
      </c>
      <c r="C335" s="52" t="s">
        <v>1546</v>
      </c>
      <c r="D335" t="s">
        <v>1545</v>
      </c>
      <c r="F335" s="55" t="s">
        <v>1345</v>
      </c>
      <c r="G335" s="55"/>
      <c r="H335" s="9" t="s">
        <v>820</v>
      </c>
      <c r="I335">
        <v>14</v>
      </c>
      <c r="J335">
        <v>0</v>
      </c>
      <c r="K335" s="34">
        <v>0</v>
      </c>
      <c r="L335">
        <f>+Tabla323911[[#This Row],[BALANCE INICIAL]]+Tabla323911[[#This Row],[ENTRADAS]]-Tabla323911[[#This Row],[SALIDAS]]</f>
        <v>14</v>
      </c>
      <c r="M335" s="2">
        <v>36</v>
      </c>
      <c r="N335" s="2">
        <f>+Tabla323911[[#This Row],[BALANCE INICIAL]]*Tabla323911[[#This Row],[PRECIO]]</f>
        <v>504</v>
      </c>
      <c r="O335" s="2">
        <f>+Tabla323911[[#This Row],[ENTRADAS]]*Tabla323911[[#This Row],[PRECIO]]</f>
        <v>0</v>
      </c>
      <c r="P335" s="2">
        <f>+Tabla323911[[#This Row],[SALIDAS]]*Tabla323911[[#This Row],[PRECIO]]</f>
        <v>0</v>
      </c>
      <c r="Q335" s="2">
        <f>+Tabla323911[[#This Row],[BALANCE INICIAL2]]+Tabla323911[[#This Row],[ENTRADAS3]]-Tabla323911[[#This Row],[SALIDAS4]]</f>
        <v>504</v>
      </c>
    </row>
    <row r="336" spans="1:17">
      <c r="A336" s="39" t="s">
        <v>28</v>
      </c>
      <c r="B336" s="40" t="s">
        <v>884</v>
      </c>
      <c r="C336" s="52" t="s">
        <v>74</v>
      </c>
      <c r="D336" t="s">
        <v>1006</v>
      </c>
      <c r="F336" s="55" t="s">
        <v>1345</v>
      </c>
      <c r="G336" s="55"/>
      <c r="H336" s="9" t="s">
        <v>820</v>
      </c>
      <c r="I336">
        <v>0</v>
      </c>
      <c r="J336">
        <v>0</v>
      </c>
      <c r="K336" s="34">
        <v>0</v>
      </c>
      <c r="L336">
        <f>+Tabla323911[[#This Row],[BALANCE INICIAL]]+Tabla323911[[#This Row],[ENTRADAS]]-Tabla323911[[#This Row],[SALIDAS]]</f>
        <v>0</v>
      </c>
      <c r="M336" s="2">
        <v>90</v>
      </c>
      <c r="N336" s="2">
        <f>+Tabla323911[[#This Row],[BALANCE INICIAL]]*Tabla323911[[#This Row],[PRECIO]]</f>
        <v>0</v>
      </c>
      <c r="O336" s="2">
        <f>+Tabla323911[[#This Row],[ENTRADAS]]*Tabla323911[[#This Row],[PRECIO]]</f>
        <v>0</v>
      </c>
      <c r="P336" s="2">
        <f>+Tabla323911[[#This Row],[SALIDAS]]*Tabla323911[[#This Row],[PRECIO]]</f>
        <v>0</v>
      </c>
      <c r="Q336" s="2">
        <f>+Tabla323911[[#This Row],[BALANCE INICIAL2]]+Tabla323911[[#This Row],[ENTRADAS3]]-Tabla323911[[#This Row],[SALIDAS4]]</f>
        <v>0</v>
      </c>
    </row>
    <row r="337" spans="1:17">
      <c r="A337" s="39" t="s">
        <v>28</v>
      </c>
      <c r="B337" s="40" t="s">
        <v>884</v>
      </c>
      <c r="C337" s="52" t="s">
        <v>74</v>
      </c>
      <c r="D337" t="s">
        <v>233</v>
      </c>
      <c r="F337" s="55" t="s">
        <v>1345</v>
      </c>
      <c r="G337" s="55"/>
      <c r="H337" s="9" t="s">
        <v>839</v>
      </c>
      <c r="I337">
        <v>660</v>
      </c>
      <c r="J337">
        <v>0</v>
      </c>
      <c r="K337" s="34">
        <v>0</v>
      </c>
      <c r="L337">
        <f>+Tabla323911[[#This Row],[BALANCE INICIAL]]+Tabla323911[[#This Row],[ENTRADAS]]-Tabla323911[[#This Row],[SALIDAS]]</f>
        <v>660</v>
      </c>
      <c r="M337" s="2">
        <v>21</v>
      </c>
      <c r="N337" s="2">
        <f>+Tabla323911[[#This Row],[BALANCE INICIAL]]*Tabla323911[[#This Row],[PRECIO]]</f>
        <v>13860</v>
      </c>
      <c r="O337" s="2">
        <f>+Tabla323911[[#This Row],[ENTRADAS]]*Tabla323911[[#This Row],[PRECIO]]</f>
        <v>0</v>
      </c>
      <c r="P337" s="2">
        <f>+Tabla323911[[#This Row],[SALIDAS]]*Tabla323911[[#This Row],[PRECIO]]</f>
        <v>0</v>
      </c>
      <c r="Q337" s="2">
        <f>+Tabla323911[[#This Row],[BALANCE INICIAL2]]+Tabla323911[[#This Row],[ENTRADAS3]]-Tabla323911[[#This Row],[SALIDAS4]]</f>
        <v>13860</v>
      </c>
    </row>
    <row r="338" spans="1:17">
      <c r="A338" s="9" t="s">
        <v>26</v>
      </c>
      <c r="B338" s="40" t="s">
        <v>887</v>
      </c>
      <c r="C338" s="52" t="s">
        <v>70</v>
      </c>
      <c r="D338" t="s">
        <v>138</v>
      </c>
      <c r="F338" s="55" t="s">
        <v>1345</v>
      </c>
      <c r="G338" s="55"/>
      <c r="H338" s="9" t="s">
        <v>820</v>
      </c>
      <c r="I338">
        <v>0</v>
      </c>
      <c r="J338">
        <v>0</v>
      </c>
      <c r="K338" s="34">
        <v>0</v>
      </c>
      <c r="L338">
        <f>+Tabla323911[[#This Row],[BALANCE INICIAL]]+Tabla323911[[#This Row],[ENTRADAS]]-Tabla323911[[#This Row],[SALIDAS]]</f>
        <v>0</v>
      </c>
      <c r="M338" s="2">
        <v>350</v>
      </c>
      <c r="N338" s="2">
        <f>+Tabla323911[[#This Row],[BALANCE INICIAL]]*Tabla323911[[#This Row],[PRECIO]]</f>
        <v>0</v>
      </c>
      <c r="O338" s="2">
        <f>+Tabla323911[[#This Row],[ENTRADAS]]*Tabla323911[[#This Row],[PRECIO]]</f>
        <v>0</v>
      </c>
      <c r="P338" s="2">
        <f>+Tabla323911[[#This Row],[SALIDAS]]*Tabla323911[[#This Row],[PRECIO]]</f>
        <v>0</v>
      </c>
      <c r="Q338" s="2">
        <f>+Tabla323911[[#This Row],[BALANCE INICIAL2]]+Tabla323911[[#This Row],[ENTRADAS3]]-Tabla323911[[#This Row],[SALIDAS4]]</f>
        <v>0</v>
      </c>
    </row>
    <row r="339" spans="1:17">
      <c r="A339" s="9" t="s">
        <v>26</v>
      </c>
      <c r="B339" s="40" t="s">
        <v>887</v>
      </c>
      <c r="C339" s="52" t="s">
        <v>70</v>
      </c>
      <c r="D339" t="s">
        <v>139</v>
      </c>
      <c r="F339" s="55" t="s">
        <v>1345</v>
      </c>
      <c r="G339" s="55"/>
      <c r="H339" s="9" t="s">
        <v>820</v>
      </c>
      <c r="I339">
        <v>0</v>
      </c>
      <c r="J339">
        <v>0</v>
      </c>
      <c r="K339" s="34">
        <v>0</v>
      </c>
      <c r="L339">
        <f>+Tabla323911[[#This Row],[BALANCE INICIAL]]+Tabla323911[[#This Row],[ENTRADAS]]-Tabla323911[[#This Row],[SALIDAS]]</f>
        <v>0</v>
      </c>
      <c r="M339" s="2">
        <v>350</v>
      </c>
      <c r="N339" s="2">
        <f>+Tabla323911[[#This Row],[BALANCE INICIAL]]*Tabla323911[[#This Row],[PRECIO]]</f>
        <v>0</v>
      </c>
      <c r="O339" s="2">
        <f>+Tabla323911[[#This Row],[ENTRADAS]]*Tabla323911[[#This Row],[PRECIO]]</f>
        <v>0</v>
      </c>
      <c r="P339" s="2">
        <f>+Tabla323911[[#This Row],[SALIDAS]]*Tabla323911[[#This Row],[PRECIO]]</f>
        <v>0</v>
      </c>
      <c r="Q339" s="2">
        <f>+Tabla323911[[#This Row],[BALANCE INICIAL2]]+Tabla323911[[#This Row],[ENTRADAS3]]-Tabla323911[[#This Row],[SALIDAS4]]</f>
        <v>0</v>
      </c>
    </row>
    <row r="340" spans="1:17">
      <c r="A340" s="39" t="s">
        <v>31</v>
      </c>
      <c r="B340" s="40" t="s">
        <v>897</v>
      </c>
      <c r="C340" s="50" t="s">
        <v>69</v>
      </c>
      <c r="D340" t="s">
        <v>1612</v>
      </c>
      <c r="F340" s="55" t="s">
        <v>1345</v>
      </c>
      <c r="G340" s="55"/>
      <c r="H340" s="9" t="s">
        <v>848</v>
      </c>
      <c r="I340">
        <v>125</v>
      </c>
      <c r="J340">
        <v>0</v>
      </c>
      <c r="K340" s="34">
        <v>12</v>
      </c>
      <c r="L340">
        <f>+Tabla323911[[#This Row],[BALANCE INICIAL]]+Tabla323911[[#This Row],[ENTRADAS]]-Tabla323911[[#This Row],[SALIDAS]]</f>
        <v>113</v>
      </c>
      <c r="M340" s="2">
        <v>546</v>
      </c>
      <c r="N340" s="2">
        <f>+Tabla323911[[#This Row],[BALANCE INICIAL]]*Tabla323911[[#This Row],[PRECIO]]</f>
        <v>68250</v>
      </c>
      <c r="O340" s="2">
        <f>+Tabla323911[[#This Row],[ENTRADAS]]*Tabla323911[[#This Row],[PRECIO]]</f>
        <v>0</v>
      </c>
      <c r="P340" s="2">
        <f>+Tabla323911[[#This Row],[SALIDAS]]*Tabla323911[[#This Row],[PRECIO]]</f>
        <v>6552</v>
      </c>
      <c r="Q340" s="2">
        <f>+Tabla323911[[#This Row],[BALANCE INICIAL2]]+Tabla323911[[#This Row],[ENTRADAS3]]-Tabla323911[[#This Row],[SALIDAS4]]</f>
        <v>61698</v>
      </c>
    </row>
    <row r="341" spans="1:17">
      <c r="A341" s="39" t="s">
        <v>31</v>
      </c>
      <c r="B341" s="40" t="s">
        <v>897</v>
      </c>
      <c r="C341" s="50" t="s">
        <v>69</v>
      </c>
      <c r="D341" t="s">
        <v>1502</v>
      </c>
      <c r="F341" s="55" t="s">
        <v>1345</v>
      </c>
      <c r="G341" s="55"/>
      <c r="H341" s="9" t="s">
        <v>848</v>
      </c>
      <c r="I341">
        <v>99</v>
      </c>
      <c r="J341">
        <v>0</v>
      </c>
      <c r="K341" s="34">
        <v>1</v>
      </c>
      <c r="L341">
        <f>+Tabla323911[[#This Row],[BALANCE INICIAL]]+Tabla323911[[#This Row],[ENTRADAS]]-Tabla323911[[#This Row],[SALIDAS]]</f>
        <v>98</v>
      </c>
      <c r="M341" s="2">
        <v>175</v>
      </c>
      <c r="N341" s="2">
        <f>+Tabla323911[[#This Row],[BALANCE INICIAL]]*Tabla323911[[#This Row],[PRECIO]]</f>
        <v>17325</v>
      </c>
      <c r="O341" s="2">
        <f>+Tabla323911[[#This Row],[ENTRADAS]]*Tabla323911[[#This Row],[PRECIO]]</f>
        <v>0</v>
      </c>
      <c r="P341" s="2">
        <f>+Tabla323911[[#This Row],[SALIDAS]]*Tabla323911[[#This Row],[PRECIO]]</f>
        <v>175</v>
      </c>
      <c r="Q341" s="2">
        <f>+Tabla323911[[#This Row],[BALANCE INICIAL2]]+Tabla323911[[#This Row],[ENTRADAS3]]-Tabla323911[[#This Row],[SALIDAS4]]</f>
        <v>17150</v>
      </c>
    </row>
    <row r="342" spans="1:17">
      <c r="A342" s="39" t="s">
        <v>31</v>
      </c>
      <c r="B342" s="40" t="s">
        <v>897</v>
      </c>
      <c r="C342" s="50" t="s">
        <v>69</v>
      </c>
      <c r="D342" t="s">
        <v>1260</v>
      </c>
      <c r="F342" s="55" t="s">
        <v>1345</v>
      </c>
      <c r="G342" s="55"/>
      <c r="H342" s="9" t="s">
        <v>849</v>
      </c>
      <c r="I342">
        <v>0</v>
      </c>
      <c r="J342">
        <v>0</v>
      </c>
      <c r="K342" s="34">
        <v>0</v>
      </c>
      <c r="L342">
        <f>+Tabla323911[[#This Row],[BALANCE INICIAL]]+Tabla323911[[#This Row],[ENTRADAS]]-Tabla323911[[#This Row],[SALIDAS]]</f>
        <v>0</v>
      </c>
      <c r="M342" s="2">
        <v>400</v>
      </c>
      <c r="N342" s="2">
        <f>+Tabla323911[[#This Row],[BALANCE INICIAL]]*Tabla323911[[#This Row],[PRECIO]]</f>
        <v>0</v>
      </c>
      <c r="O342" s="2">
        <f>+Tabla323911[[#This Row],[ENTRADAS]]*Tabla323911[[#This Row],[PRECIO]]</f>
        <v>0</v>
      </c>
      <c r="P342" s="2">
        <f>+Tabla323911[[#This Row],[SALIDAS]]*Tabla323911[[#This Row],[PRECIO]]</f>
        <v>0</v>
      </c>
      <c r="Q342" s="2">
        <f>+Tabla323911[[#This Row],[BALANCE INICIAL2]]+Tabla323911[[#This Row],[ENTRADAS3]]-Tabla323911[[#This Row],[SALIDAS4]]</f>
        <v>0</v>
      </c>
    </row>
    <row r="343" spans="1:17">
      <c r="A343" s="39" t="s">
        <v>35</v>
      </c>
      <c r="B343" s="40" t="s">
        <v>883</v>
      </c>
      <c r="C343" s="52" t="s">
        <v>81</v>
      </c>
      <c r="D343" t="s">
        <v>1259</v>
      </c>
      <c r="F343" s="55" t="s">
        <v>1345</v>
      </c>
      <c r="G343" s="55"/>
      <c r="H343" s="9" t="s">
        <v>820</v>
      </c>
      <c r="I343">
        <v>4</v>
      </c>
      <c r="J343">
        <v>0</v>
      </c>
      <c r="K343" s="34">
        <v>0</v>
      </c>
      <c r="L343">
        <f>+Tabla323911[[#This Row],[BALANCE INICIAL]]+Tabla323911[[#This Row],[ENTRADAS]]-Tabla323911[[#This Row],[SALIDAS]]</f>
        <v>4</v>
      </c>
      <c r="M343" s="2">
        <v>151.86000000000001</v>
      </c>
      <c r="N343" s="2">
        <f>+Tabla323911[[#This Row],[BALANCE INICIAL]]*Tabla323911[[#This Row],[PRECIO]]</f>
        <v>607.44000000000005</v>
      </c>
      <c r="O343" s="2">
        <f>+Tabla323911[[#This Row],[ENTRADAS]]*Tabla323911[[#This Row],[PRECIO]]</f>
        <v>0</v>
      </c>
      <c r="P343" s="2">
        <f>+Tabla323911[[#This Row],[SALIDAS]]*Tabla323911[[#This Row],[PRECIO]]</f>
        <v>0</v>
      </c>
      <c r="Q343" s="2">
        <f>+Tabla323911[[#This Row],[BALANCE INICIAL2]]+Tabla323911[[#This Row],[ENTRADAS3]]-Tabla323911[[#This Row],[SALIDAS4]]</f>
        <v>607.44000000000005</v>
      </c>
    </row>
    <row r="344" spans="1:17">
      <c r="A344" s="39" t="s">
        <v>30</v>
      </c>
      <c r="B344" s="40" t="s">
        <v>876</v>
      </c>
      <c r="C344" s="52" t="s">
        <v>73</v>
      </c>
      <c r="D344" t="s">
        <v>1611</v>
      </c>
      <c r="F344" s="55" t="s">
        <v>1345</v>
      </c>
      <c r="G344" s="55"/>
      <c r="H344" s="9" t="s">
        <v>834</v>
      </c>
      <c r="I344">
        <v>98</v>
      </c>
      <c r="J344">
        <v>0</v>
      </c>
      <c r="K344" s="34">
        <v>0</v>
      </c>
      <c r="L344">
        <f>+Tabla323911[[#This Row],[BALANCE INICIAL]]+Tabla323911[[#This Row],[ENTRADAS]]-Tabla323911[[#This Row],[SALIDAS]]</f>
        <v>98</v>
      </c>
      <c r="M344" s="2">
        <v>1095</v>
      </c>
      <c r="N344" s="2">
        <f>+Tabla323911[[#This Row],[BALANCE INICIAL]]*Tabla323911[[#This Row],[PRECIO]]</f>
        <v>107310</v>
      </c>
      <c r="O344" s="2">
        <f>+Tabla323911[[#This Row],[ENTRADAS]]*Tabla323911[[#This Row],[PRECIO]]</f>
        <v>0</v>
      </c>
      <c r="P344" s="2">
        <f>+Tabla323911[[#This Row],[SALIDAS]]*Tabla323911[[#This Row],[PRECIO]]</f>
        <v>0</v>
      </c>
      <c r="Q344" s="2">
        <f>+Tabla323911[[#This Row],[BALANCE INICIAL2]]+Tabla323911[[#This Row],[ENTRADAS3]]-Tabla323911[[#This Row],[SALIDAS4]]</f>
        <v>107310</v>
      </c>
    </row>
    <row r="345" spans="1:17">
      <c r="A345" s="39" t="s">
        <v>28</v>
      </c>
      <c r="B345" s="40" t="s">
        <v>884</v>
      </c>
      <c r="C345" s="52" t="s">
        <v>74</v>
      </c>
      <c r="D345" t="s">
        <v>1360</v>
      </c>
      <c r="F345" s="55" t="s">
        <v>1345</v>
      </c>
      <c r="G345" s="55"/>
      <c r="H345" s="9" t="s">
        <v>820</v>
      </c>
      <c r="I345">
        <v>1</v>
      </c>
      <c r="J345">
        <v>0</v>
      </c>
      <c r="K345" s="34">
        <v>0</v>
      </c>
      <c r="L345">
        <f>+Tabla323911[[#This Row],[BALANCE INICIAL]]+Tabla323911[[#This Row],[ENTRADAS]]-Tabla323911[[#This Row],[SALIDAS]]</f>
        <v>1</v>
      </c>
      <c r="M345" s="2">
        <v>1200</v>
      </c>
      <c r="N345" s="2">
        <f>+Tabla323911[[#This Row],[BALANCE INICIAL]]*Tabla323911[[#This Row],[PRECIO]]</f>
        <v>1200</v>
      </c>
      <c r="O345" s="2">
        <f>+Tabla323911[[#This Row],[ENTRADAS]]*Tabla323911[[#This Row],[PRECIO]]</f>
        <v>0</v>
      </c>
      <c r="P345" s="2">
        <f>+Tabla323911[[#This Row],[SALIDAS]]*Tabla323911[[#This Row],[PRECIO]]</f>
        <v>0</v>
      </c>
      <c r="Q345" s="2">
        <f>+Tabla323911[[#This Row],[BALANCE INICIAL2]]+Tabla323911[[#This Row],[ENTRADAS3]]-Tabla323911[[#This Row],[SALIDAS4]]</f>
        <v>1200</v>
      </c>
    </row>
    <row r="346" spans="1:17">
      <c r="A346" s="9" t="s">
        <v>29</v>
      </c>
      <c r="B346" s="47" t="s">
        <v>878</v>
      </c>
      <c r="C346" s="50" t="s">
        <v>102</v>
      </c>
      <c r="D346" t="s">
        <v>572</v>
      </c>
      <c r="F346" s="55" t="s">
        <v>1345</v>
      </c>
      <c r="G346" s="55"/>
      <c r="H346" s="9" t="s">
        <v>834</v>
      </c>
      <c r="I346">
        <v>1</v>
      </c>
      <c r="J346">
        <v>0</v>
      </c>
      <c r="K346" s="34">
        <v>0</v>
      </c>
      <c r="L346">
        <f>+Tabla323911[[#This Row],[BALANCE INICIAL]]+Tabla323911[[#This Row],[ENTRADAS]]-Tabla323911[[#This Row],[SALIDAS]]</f>
        <v>1</v>
      </c>
      <c r="M346" s="2">
        <v>159</v>
      </c>
      <c r="N346" s="2">
        <f>+Tabla323911[[#This Row],[BALANCE INICIAL]]*Tabla323911[[#This Row],[PRECIO]]</f>
        <v>159</v>
      </c>
      <c r="O346" s="2">
        <f>+Tabla323911[[#This Row],[ENTRADAS]]*Tabla323911[[#This Row],[PRECIO]]</f>
        <v>0</v>
      </c>
      <c r="P346" s="2">
        <f>+Tabla323911[[#This Row],[SALIDAS]]*Tabla323911[[#This Row],[PRECIO]]</f>
        <v>0</v>
      </c>
      <c r="Q346" s="2">
        <f>+Tabla323911[[#This Row],[BALANCE INICIAL2]]+Tabla323911[[#This Row],[ENTRADAS3]]-Tabla323911[[#This Row],[SALIDAS4]]</f>
        <v>159</v>
      </c>
    </row>
    <row r="347" spans="1:17">
      <c r="A347" s="63" t="s">
        <v>29</v>
      </c>
      <c r="B347" s="40" t="s">
        <v>878</v>
      </c>
      <c r="C347" s="52" t="s">
        <v>102</v>
      </c>
      <c r="D347" t="s">
        <v>1675</v>
      </c>
      <c r="E347" t="s">
        <v>1659</v>
      </c>
      <c r="F347" s="55">
        <v>45551</v>
      </c>
      <c r="G347" s="62" t="s">
        <v>1719</v>
      </c>
      <c r="H347" s="9" t="s">
        <v>820</v>
      </c>
      <c r="I347">
        <v>0</v>
      </c>
      <c r="J347">
        <v>5</v>
      </c>
      <c r="K347" s="34">
        <v>0</v>
      </c>
      <c r="L347">
        <f>+Tabla323911[[#This Row],[BALANCE INICIAL]]+Tabla323911[[#This Row],[ENTRADAS]]-Tabla323911[[#This Row],[SALIDAS]]</f>
        <v>5</v>
      </c>
      <c r="M347" s="2">
        <v>173</v>
      </c>
      <c r="N347" s="2">
        <f>+Tabla323911[[#This Row],[BALANCE INICIAL]]*Tabla323911[[#This Row],[PRECIO]]</f>
        <v>0</v>
      </c>
      <c r="O347" s="2">
        <f>+Tabla323911[[#This Row],[ENTRADAS]]*Tabla323911[[#This Row],[PRECIO]]</f>
        <v>865</v>
      </c>
      <c r="P347" s="2">
        <f>+Tabla323911[[#This Row],[SALIDAS]]*Tabla323911[[#This Row],[PRECIO]]</f>
        <v>0</v>
      </c>
      <c r="Q347" s="2">
        <f>+Tabla323911[[#This Row],[BALANCE INICIAL2]]+Tabla323911[[#This Row],[ENTRADAS3]]-Tabla323911[[#This Row],[SALIDAS4]]</f>
        <v>865</v>
      </c>
    </row>
    <row r="348" spans="1:17">
      <c r="A348" s="63" t="s">
        <v>29</v>
      </c>
      <c r="B348" s="40" t="s">
        <v>878</v>
      </c>
      <c r="C348" s="52" t="s">
        <v>102</v>
      </c>
      <c r="D348" t="s">
        <v>1676</v>
      </c>
      <c r="E348" t="s">
        <v>1659</v>
      </c>
      <c r="F348" s="55">
        <v>45551</v>
      </c>
      <c r="G348" s="62" t="s">
        <v>1719</v>
      </c>
      <c r="H348" s="9" t="s">
        <v>820</v>
      </c>
      <c r="I348">
        <v>0</v>
      </c>
      <c r="J348">
        <v>6</v>
      </c>
      <c r="K348" s="34">
        <v>0</v>
      </c>
      <c r="L348">
        <f>+Tabla323911[[#This Row],[BALANCE INICIAL]]+Tabla323911[[#This Row],[ENTRADAS]]-Tabla323911[[#This Row],[SALIDAS]]</f>
        <v>6</v>
      </c>
      <c r="M348" s="2">
        <v>107</v>
      </c>
      <c r="N348" s="2">
        <f>+Tabla323911[[#This Row],[BALANCE INICIAL]]*Tabla323911[[#This Row],[PRECIO]]</f>
        <v>0</v>
      </c>
      <c r="O348" s="2">
        <f>+Tabla323911[[#This Row],[ENTRADAS]]*Tabla323911[[#This Row],[PRECIO]]</f>
        <v>642</v>
      </c>
      <c r="P348" s="2">
        <f>+Tabla323911[[#This Row],[SALIDAS]]*Tabla323911[[#This Row],[PRECIO]]</f>
        <v>0</v>
      </c>
      <c r="Q348" s="2">
        <f>+Tabla323911[[#This Row],[BALANCE INICIAL2]]+Tabla323911[[#This Row],[ENTRADAS3]]-Tabla323911[[#This Row],[SALIDAS4]]</f>
        <v>642</v>
      </c>
    </row>
    <row r="349" spans="1:17" ht="12.75" customHeight="1">
      <c r="A349" s="63" t="s">
        <v>29</v>
      </c>
      <c r="B349" s="40" t="s">
        <v>878</v>
      </c>
      <c r="C349" s="52" t="s">
        <v>102</v>
      </c>
      <c r="D349" t="s">
        <v>1677</v>
      </c>
      <c r="E349" t="s">
        <v>1659</v>
      </c>
      <c r="F349" s="55">
        <v>45551</v>
      </c>
      <c r="G349" s="62" t="s">
        <v>1719</v>
      </c>
      <c r="H349" s="9" t="s">
        <v>820</v>
      </c>
      <c r="I349">
        <v>0</v>
      </c>
      <c r="J349">
        <v>10</v>
      </c>
      <c r="K349" s="34">
        <v>0</v>
      </c>
      <c r="L349">
        <f>+Tabla323911[[#This Row],[BALANCE INICIAL]]+Tabla323911[[#This Row],[ENTRADAS]]-Tabla323911[[#This Row],[SALIDAS]]</f>
        <v>10</v>
      </c>
      <c r="M349" s="2">
        <v>89</v>
      </c>
      <c r="N349" s="2">
        <f>+Tabla323911[[#This Row],[BALANCE INICIAL]]*Tabla323911[[#This Row],[PRECIO]]</f>
        <v>0</v>
      </c>
      <c r="O349" s="2">
        <f>+Tabla323911[[#This Row],[ENTRADAS]]*Tabla323911[[#This Row],[PRECIO]]</f>
        <v>890</v>
      </c>
      <c r="P349" s="2">
        <f>+Tabla323911[[#This Row],[SALIDAS]]*Tabla323911[[#This Row],[PRECIO]]</f>
        <v>0</v>
      </c>
      <c r="Q349" s="2">
        <f>+Tabla323911[[#This Row],[BALANCE INICIAL2]]+Tabla323911[[#This Row],[ENTRADAS3]]-Tabla323911[[#This Row],[SALIDAS4]]</f>
        <v>890</v>
      </c>
    </row>
    <row r="350" spans="1:17">
      <c r="A350" s="63" t="s">
        <v>29</v>
      </c>
      <c r="B350" s="40" t="s">
        <v>878</v>
      </c>
      <c r="C350" s="52" t="s">
        <v>102</v>
      </c>
      <c r="D350" t="s">
        <v>1678</v>
      </c>
      <c r="E350" t="s">
        <v>1659</v>
      </c>
      <c r="F350" s="55">
        <v>45551</v>
      </c>
      <c r="G350" s="62" t="s">
        <v>1719</v>
      </c>
      <c r="H350" s="9" t="s">
        <v>820</v>
      </c>
      <c r="I350">
        <v>0</v>
      </c>
      <c r="J350">
        <v>10</v>
      </c>
      <c r="K350" s="34">
        <v>0</v>
      </c>
      <c r="L350">
        <f>+Tabla323911[[#This Row],[BALANCE INICIAL]]+Tabla323911[[#This Row],[ENTRADAS]]-Tabla323911[[#This Row],[SALIDAS]]</f>
        <v>10</v>
      </c>
      <c r="M350" s="2">
        <v>188</v>
      </c>
      <c r="N350" s="2">
        <f>+Tabla323911[[#This Row],[BALANCE INICIAL]]*Tabla323911[[#This Row],[PRECIO]]</f>
        <v>0</v>
      </c>
      <c r="O350" s="2">
        <f>+Tabla323911[[#This Row],[ENTRADAS]]*Tabla323911[[#This Row],[PRECIO]]</f>
        <v>1880</v>
      </c>
      <c r="P350" s="2">
        <f>+Tabla323911[[#This Row],[SALIDAS]]*Tabla323911[[#This Row],[PRECIO]]</f>
        <v>0</v>
      </c>
      <c r="Q350" s="2">
        <f>+Tabla323911[[#This Row],[BALANCE INICIAL2]]+Tabla323911[[#This Row],[ENTRADAS3]]-Tabla323911[[#This Row],[SALIDAS4]]</f>
        <v>1880</v>
      </c>
    </row>
    <row r="351" spans="1:17">
      <c r="A351" s="63" t="s">
        <v>29</v>
      </c>
      <c r="B351" s="40" t="s">
        <v>878</v>
      </c>
      <c r="C351" s="52" t="s">
        <v>102</v>
      </c>
      <c r="D351" t="s">
        <v>1679</v>
      </c>
      <c r="E351" t="s">
        <v>1659</v>
      </c>
      <c r="F351" s="55">
        <v>45551</v>
      </c>
      <c r="G351" s="62" t="s">
        <v>1719</v>
      </c>
      <c r="H351" s="9" t="s">
        <v>820</v>
      </c>
      <c r="I351">
        <v>0</v>
      </c>
      <c r="J351">
        <v>10</v>
      </c>
      <c r="K351" s="34">
        <v>0</v>
      </c>
      <c r="L351">
        <f>+Tabla323911[[#This Row],[BALANCE INICIAL]]+Tabla323911[[#This Row],[ENTRADAS]]-Tabla323911[[#This Row],[SALIDAS]]</f>
        <v>10</v>
      </c>
      <c r="M351" s="2">
        <v>89</v>
      </c>
      <c r="N351" s="2">
        <f>+Tabla323911[[#This Row],[BALANCE INICIAL]]*Tabla323911[[#This Row],[PRECIO]]</f>
        <v>0</v>
      </c>
      <c r="O351" s="2">
        <f>+Tabla323911[[#This Row],[ENTRADAS]]*Tabla323911[[#This Row],[PRECIO]]</f>
        <v>890</v>
      </c>
      <c r="P351" s="2">
        <f>+Tabla323911[[#This Row],[SALIDAS]]*Tabla323911[[#This Row],[PRECIO]]</f>
        <v>0</v>
      </c>
      <c r="Q351" s="2">
        <f>+Tabla323911[[#This Row],[BALANCE INICIAL2]]+Tabla323911[[#This Row],[ENTRADAS3]]-Tabla323911[[#This Row],[SALIDAS4]]</f>
        <v>890</v>
      </c>
    </row>
    <row r="352" spans="1:17">
      <c r="A352" s="63" t="s">
        <v>29</v>
      </c>
      <c r="B352" s="40" t="s">
        <v>878</v>
      </c>
      <c r="C352" s="52" t="s">
        <v>102</v>
      </c>
      <c r="D352" t="s">
        <v>1680</v>
      </c>
      <c r="E352" t="s">
        <v>1659</v>
      </c>
      <c r="F352" s="55">
        <v>45551</v>
      </c>
      <c r="G352" s="62" t="s">
        <v>1719</v>
      </c>
      <c r="H352" s="9" t="s">
        <v>820</v>
      </c>
      <c r="I352">
        <v>0</v>
      </c>
      <c r="J352">
        <v>3</v>
      </c>
      <c r="K352" s="34">
        <v>0</v>
      </c>
      <c r="L352">
        <f>+Tabla323911[[#This Row],[BALANCE INICIAL]]+Tabla323911[[#This Row],[ENTRADAS]]-Tabla323911[[#This Row],[SALIDAS]]</f>
        <v>3</v>
      </c>
      <c r="M352" s="2">
        <v>232</v>
      </c>
      <c r="N352" s="2">
        <f>+Tabla323911[[#This Row],[BALANCE INICIAL]]*Tabla323911[[#This Row],[PRECIO]]</f>
        <v>0</v>
      </c>
      <c r="O352" s="2">
        <f>+Tabla323911[[#This Row],[ENTRADAS]]*Tabla323911[[#This Row],[PRECIO]]</f>
        <v>696</v>
      </c>
      <c r="P352" s="2">
        <f>+Tabla323911[[#This Row],[SALIDAS]]*Tabla323911[[#This Row],[PRECIO]]</f>
        <v>0</v>
      </c>
      <c r="Q352" s="2">
        <f>+Tabla323911[[#This Row],[BALANCE INICIAL2]]+Tabla323911[[#This Row],[ENTRADAS3]]-Tabla323911[[#This Row],[SALIDAS4]]</f>
        <v>696</v>
      </c>
    </row>
    <row r="353" spans="1:17">
      <c r="A353" s="9" t="s">
        <v>29</v>
      </c>
      <c r="B353" s="47" t="s">
        <v>878</v>
      </c>
      <c r="C353" s="50" t="s">
        <v>102</v>
      </c>
      <c r="D353" t="s">
        <v>575</v>
      </c>
      <c r="F353" s="55" t="s">
        <v>1345</v>
      </c>
      <c r="G353" s="55"/>
      <c r="H353" s="9" t="s">
        <v>869</v>
      </c>
      <c r="I353">
        <v>1</v>
      </c>
      <c r="J353">
        <v>0</v>
      </c>
      <c r="K353" s="34">
        <v>0</v>
      </c>
      <c r="L353">
        <f>+Tabla323911[[#This Row],[BALANCE INICIAL]]+Tabla323911[[#This Row],[ENTRADAS]]-Tabla323911[[#This Row],[SALIDAS]]</f>
        <v>1</v>
      </c>
      <c r="M353" s="2">
        <v>85</v>
      </c>
      <c r="N353" s="2">
        <f>+Tabla323911[[#This Row],[BALANCE INICIAL]]*Tabla323911[[#This Row],[PRECIO]]</f>
        <v>85</v>
      </c>
      <c r="O353" s="2">
        <f>+Tabla323911[[#This Row],[ENTRADAS]]*Tabla323911[[#This Row],[PRECIO]]</f>
        <v>0</v>
      </c>
      <c r="P353" s="2">
        <f>+Tabla323911[[#This Row],[SALIDAS]]*Tabla323911[[#This Row],[PRECIO]]</f>
        <v>0</v>
      </c>
      <c r="Q353" s="2">
        <f>+Tabla323911[[#This Row],[BALANCE INICIAL2]]+Tabla323911[[#This Row],[ENTRADAS3]]-Tabla323911[[#This Row],[SALIDAS4]]</f>
        <v>85</v>
      </c>
    </row>
    <row r="354" spans="1:17">
      <c r="A354" s="9" t="s">
        <v>29</v>
      </c>
      <c r="B354" s="47" t="s">
        <v>878</v>
      </c>
      <c r="C354" s="50" t="s">
        <v>102</v>
      </c>
      <c r="D354" t="s">
        <v>577</v>
      </c>
      <c r="F354" s="55" t="s">
        <v>1345</v>
      </c>
      <c r="G354" s="55"/>
      <c r="H354" s="9" t="s">
        <v>834</v>
      </c>
      <c r="I354">
        <v>1</v>
      </c>
      <c r="J354">
        <v>0</v>
      </c>
      <c r="K354" s="34">
        <v>0</v>
      </c>
      <c r="L354">
        <f>+Tabla323911[[#This Row],[BALANCE INICIAL]]+Tabla323911[[#This Row],[ENTRADAS]]-Tabla323911[[#This Row],[SALIDAS]]</f>
        <v>1</v>
      </c>
      <c r="M354" s="2">
        <v>150</v>
      </c>
      <c r="N354" s="2">
        <f>+Tabla323911[[#This Row],[BALANCE INICIAL]]*Tabla323911[[#This Row],[PRECIO]]</f>
        <v>150</v>
      </c>
      <c r="O354" s="2">
        <f>+Tabla323911[[#This Row],[ENTRADAS]]*Tabla323911[[#This Row],[PRECIO]]</f>
        <v>0</v>
      </c>
      <c r="P354" s="2">
        <f>+Tabla323911[[#This Row],[SALIDAS]]*Tabla323911[[#This Row],[PRECIO]]</f>
        <v>0</v>
      </c>
      <c r="Q354" s="2">
        <f>+Tabla323911[[#This Row],[BALANCE INICIAL2]]+Tabla323911[[#This Row],[ENTRADAS3]]-Tabla323911[[#This Row],[SALIDAS4]]</f>
        <v>150</v>
      </c>
    </row>
    <row r="355" spans="1:17">
      <c r="A355" s="39" t="s">
        <v>33</v>
      </c>
      <c r="B355" s="40" t="s">
        <v>879</v>
      </c>
      <c r="C355" s="50" t="s">
        <v>106</v>
      </c>
      <c r="D355" t="s">
        <v>705</v>
      </c>
      <c r="F355" s="55" t="s">
        <v>1345</v>
      </c>
      <c r="G355" s="55"/>
      <c r="H355" s="9" t="s">
        <v>825</v>
      </c>
      <c r="I355">
        <v>2</v>
      </c>
      <c r="J355">
        <v>0</v>
      </c>
      <c r="K355" s="34">
        <v>0</v>
      </c>
      <c r="L355">
        <f>+Tabla323911[[#This Row],[BALANCE INICIAL]]+Tabla323911[[#This Row],[ENTRADAS]]-Tabla323911[[#This Row],[SALIDAS]]</f>
        <v>2</v>
      </c>
      <c r="M355" s="2">
        <v>290</v>
      </c>
      <c r="N355" s="2">
        <f>+Tabla323911[[#This Row],[BALANCE INICIAL]]*Tabla323911[[#This Row],[PRECIO]]</f>
        <v>580</v>
      </c>
      <c r="O355" s="2">
        <f>+Tabla323911[[#This Row],[ENTRADAS]]*Tabla323911[[#This Row],[PRECIO]]</f>
        <v>0</v>
      </c>
      <c r="P355" s="2">
        <f>+Tabla323911[[#This Row],[SALIDAS]]*Tabla323911[[#This Row],[PRECIO]]</f>
        <v>0</v>
      </c>
      <c r="Q355" s="2">
        <f>+Tabla323911[[#This Row],[BALANCE INICIAL2]]+Tabla323911[[#This Row],[ENTRADAS3]]-Tabla323911[[#This Row],[SALIDAS4]]</f>
        <v>580</v>
      </c>
    </row>
    <row r="356" spans="1:17">
      <c r="A356" s="63" t="s">
        <v>29</v>
      </c>
      <c r="B356" s="40" t="s">
        <v>878</v>
      </c>
      <c r="C356" s="52" t="s">
        <v>102</v>
      </c>
      <c r="D356" t="s">
        <v>1683</v>
      </c>
      <c r="E356" t="s">
        <v>1659</v>
      </c>
      <c r="F356" s="55">
        <v>45551</v>
      </c>
      <c r="G356" s="62" t="s">
        <v>1719</v>
      </c>
      <c r="H356" s="9" t="s">
        <v>820</v>
      </c>
      <c r="I356">
        <v>0</v>
      </c>
      <c r="J356">
        <v>9</v>
      </c>
      <c r="K356" s="34">
        <v>0</v>
      </c>
      <c r="L356">
        <f>+Tabla323911[[#This Row],[BALANCE INICIAL]]+Tabla323911[[#This Row],[ENTRADAS]]-Tabla323911[[#This Row],[SALIDAS]]</f>
        <v>9</v>
      </c>
      <c r="M356" s="2">
        <v>174</v>
      </c>
      <c r="N356" s="2">
        <f>+Tabla323911[[#This Row],[BALANCE INICIAL]]*Tabla323911[[#This Row],[PRECIO]]</f>
        <v>0</v>
      </c>
      <c r="O356" s="2">
        <f>+Tabla323911[[#This Row],[ENTRADAS]]*Tabla323911[[#This Row],[PRECIO]]</f>
        <v>1566</v>
      </c>
      <c r="P356" s="2">
        <f>+Tabla323911[[#This Row],[SALIDAS]]*Tabla323911[[#This Row],[PRECIO]]</f>
        <v>0</v>
      </c>
      <c r="Q356" s="2">
        <f>+Tabla323911[[#This Row],[BALANCE INICIAL2]]+Tabla323911[[#This Row],[ENTRADAS3]]-Tabla323911[[#This Row],[SALIDAS4]]</f>
        <v>1566</v>
      </c>
    </row>
    <row r="357" spans="1:17">
      <c r="A357" s="63" t="s">
        <v>29</v>
      </c>
      <c r="B357" s="40" t="s">
        <v>878</v>
      </c>
      <c r="C357" s="52" t="s">
        <v>102</v>
      </c>
      <c r="D357" t="s">
        <v>1466</v>
      </c>
      <c r="E357" t="s">
        <v>1659</v>
      </c>
      <c r="F357" s="55">
        <v>45551</v>
      </c>
      <c r="G357" s="62" t="s">
        <v>1719</v>
      </c>
      <c r="H357" s="9" t="s">
        <v>820</v>
      </c>
      <c r="I357">
        <v>0</v>
      </c>
      <c r="J357">
        <v>7</v>
      </c>
      <c r="K357" s="34">
        <v>0</v>
      </c>
      <c r="L357">
        <f>+Tabla323911[[#This Row],[BALANCE INICIAL]]+Tabla323911[[#This Row],[ENTRADAS]]-Tabla323911[[#This Row],[SALIDAS]]</f>
        <v>7</v>
      </c>
      <c r="M357" s="2">
        <v>29</v>
      </c>
      <c r="N357" s="2">
        <f>+Tabla323911[[#This Row],[BALANCE INICIAL]]*Tabla323911[[#This Row],[PRECIO]]</f>
        <v>0</v>
      </c>
      <c r="O357" s="2">
        <f>+Tabla323911[[#This Row],[ENTRADAS]]*Tabla323911[[#This Row],[PRECIO]]</f>
        <v>203</v>
      </c>
      <c r="P357" s="2">
        <f>+Tabla323911[[#This Row],[SALIDAS]]*Tabla323911[[#This Row],[PRECIO]]</f>
        <v>0</v>
      </c>
      <c r="Q357" s="2">
        <f>+Tabla323911[[#This Row],[BALANCE INICIAL2]]+Tabla323911[[#This Row],[ENTRADAS3]]-Tabla323911[[#This Row],[SALIDAS4]]</f>
        <v>203</v>
      </c>
    </row>
    <row r="358" spans="1:17">
      <c r="A358" s="63" t="s">
        <v>29</v>
      </c>
      <c r="B358" s="40" t="s">
        <v>878</v>
      </c>
      <c r="C358" s="52" t="s">
        <v>102</v>
      </c>
      <c r="D358" t="s">
        <v>1681</v>
      </c>
      <c r="E358" t="s">
        <v>1659</v>
      </c>
      <c r="F358" s="55">
        <v>45551</v>
      </c>
      <c r="G358" s="62" t="s">
        <v>1719</v>
      </c>
      <c r="H358" s="9" t="s">
        <v>820</v>
      </c>
      <c r="I358">
        <v>0</v>
      </c>
      <c r="J358">
        <v>8</v>
      </c>
      <c r="K358" s="34">
        <v>0</v>
      </c>
      <c r="L358">
        <f>+Tabla323911[[#This Row],[BALANCE INICIAL]]+Tabla323911[[#This Row],[ENTRADAS]]-Tabla323911[[#This Row],[SALIDAS]]</f>
        <v>8</v>
      </c>
      <c r="M358" s="2">
        <v>2825</v>
      </c>
      <c r="N358" s="2">
        <f>+Tabla323911[[#This Row],[BALANCE INICIAL]]*Tabla323911[[#This Row],[PRECIO]]</f>
        <v>0</v>
      </c>
      <c r="O358" s="2">
        <f>+Tabla323911[[#This Row],[ENTRADAS]]*Tabla323911[[#This Row],[PRECIO]]</f>
        <v>22600</v>
      </c>
      <c r="P358" s="2">
        <f>+Tabla323911[[#This Row],[SALIDAS]]*Tabla323911[[#This Row],[PRECIO]]</f>
        <v>0</v>
      </c>
      <c r="Q358" s="2">
        <f>+Tabla323911[[#This Row],[BALANCE INICIAL2]]+Tabla323911[[#This Row],[ENTRADAS3]]-Tabla323911[[#This Row],[SALIDAS4]]</f>
        <v>22600</v>
      </c>
    </row>
    <row r="359" spans="1:17">
      <c r="A359" s="63" t="s">
        <v>29</v>
      </c>
      <c r="B359" s="40" t="s">
        <v>878</v>
      </c>
      <c r="C359" s="52" t="s">
        <v>102</v>
      </c>
      <c r="D359" t="s">
        <v>1682</v>
      </c>
      <c r="E359" t="s">
        <v>1659</v>
      </c>
      <c r="F359" s="55">
        <v>45551</v>
      </c>
      <c r="G359" s="62" t="s">
        <v>1719</v>
      </c>
      <c r="H359" s="9" t="s">
        <v>820</v>
      </c>
      <c r="I359">
        <v>0</v>
      </c>
      <c r="J359">
        <v>2</v>
      </c>
      <c r="K359" s="34">
        <v>0</v>
      </c>
      <c r="L359">
        <f>+Tabla323911[[#This Row],[BALANCE INICIAL]]+Tabla323911[[#This Row],[ENTRADAS]]-Tabla323911[[#This Row],[SALIDAS]]</f>
        <v>2</v>
      </c>
      <c r="M359" s="2">
        <v>119</v>
      </c>
      <c r="N359" s="2">
        <f>+Tabla323911[[#This Row],[BALANCE INICIAL]]*Tabla323911[[#This Row],[PRECIO]]</f>
        <v>0</v>
      </c>
      <c r="O359" s="2">
        <f>+Tabla323911[[#This Row],[ENTRADAS]]*Tabla323911[[#This Row],[PRECIO]]</f>
        <v>238</v>
      </c>
      <c r="P359" s="2">
        <f>+Tabla323911[[#This Row],[SALIDAS]]*Tabla323911[[#This Row],[PRECIO]]</f>
        <v>0</v>
      </c>
      <c r="Q359" s="2">
        <f>+Tabla323911[[#This Row],[BALANCE INICIAL2]]+Tabla323911[[#This Row],[ENTRADAS3]]-Tabla323911[[#This Row],[SALIDAS4]]</f>
        <v>238</v>
      </c>
    </row>
    <row r="360" spans="1:17" ht="14.25" customHeight="1">
      <c r="A360" s="9" t="s">
        <v>29</v>
      </c>
      <c r="B360" s="47" t="s">
        <v>878</v>
      </c>
      <c r="C360" s="50" t="s">
        <v>102</v>
      </c>
      <c r="D360" t="s">
        <v>582</v>
      </c>
      <c r="F360" s="55" t="s">
        <v>1345</v>
      </c>
      <c r="G360" s="55"/>
      <c r="H360" s="9" t="s">
        <v>834</v>
      </c>
      <c r="I360">
        <v>1</v>
      </c>
      <c r="J360">
        <v>0</v>
      </c>
      <c r="K360" s="34">
        <v>0</v>
      </c>
      <c r="L360">
        <f>+Tabla323911[[#This Row],[BALANCE INICIAL]]+Tabla323911[[#This Row],[ENTRADAS]]-Tabla323911[[#This Row],[SALIDAS]]</f>
        <v>1</v>
      </c>
      <c r="M360" s="2">
        <v>88.98</v>
      </c>
      <c r="N360" s="2">
        <f>+Tabla323911[[#This Row],[BALANCE INICIAL]]*Tabla323911[[#This Row],[PRECIO]]</f>
        <v>88.98</v>
      </c>
      <c r="O360" s="2">
        <f>+Tabla323911[[#This Row],[ENTRADAS]]*Tabla323911[[#This Row],[PRECIO]]</f>
        <v>0</v>
      </c>
      <c r="P360" s="2">
        <f>+Tabla323911[[#This Row],[SALIDAS]]*Tabla323911[[#This Row],[PRECIO]]</f>
        <v>0</v>
      </c>
      <c r="Q360" s="2">
        <f>+Tabla323911[[#This Row],[BALANCE INICIAL2]]+Tabla323911[[#This Row],[ENTRADAS3]]-Tabla323911[[#This Row],[SALIDAS4]]</f>
        <v>88.98</v>
      </c>
    </row>
    <row r="361" spans="1:17">
      <c r="A361" s="9" t="s">
        <v>24</v>
      </c>
      <c r="B361" s="47" t="s">
        <v>875</v>
      </c>
      <c r="C361" s="50" t="s">
        <v>64</v>
      </c>
      <c r="D361" t="s">
        <v>1598</v>
      </c>
      <c r="F361" s="55">
        <v>45489</v>
      </c>
      <c r="G361" s="55"/>
      <c r="H361" s="9" t="s">
        <v>820</v>
      </c>
      <c r="I361">
        <v>0</v>
      </c>
      <c r="J361">
        <v>0</v>
      </c>
      <c r="K361" s="34">
        <v>0</v>
      </c>
      <c r="L361">
        <f>+Tabla323911[[#This Row],[BALANCE INICIAL]]+Tabla323911[[#This Row],[ENTRADAS]]-Tabla323911[[#This Row],[SALIDAS]]</f>
        <v>0</v>
      </c>
      <c r="M361" s="2">
        <v>5700</v>
      </c>
      <c r="N361" s="2">
        <f>+Tabla323911[[#This Row],[BALANCE INICIAL]]*Tabla323911[[#This Row],[PRECIO]]</f>
        <v>0</v>
      </c>
      <c r="O361" s="2">
        <f>+Tabla323911[[#This Row],[ENTRADAS]]*Tabla323911[[#This Row],[PRECIO]]</f>
        <v>0</v>
      </c>
      <c r="P361" s="2">
        <f>+Tabla323911[[#This Row],[SALIDAS]]*Tabla323911[[#This Row],[PRECIO]]</f>
        <v>0</v>
      </c>
      <c r="Q361" s="2">
        <f>+Tabla323911[[#This Row],[BALANCE INICIAL2]]+Tabla323911[[#This Row],[ENTRADAS3]]-Tabla323911[[#This Row],[SALIDAS4]]</f>
        <v>0</v>
      </c>
    </row>
    <row r="362" spans="1:17" ht="14.25" customHeight="1">
      <c r="A362" s="9" t="s">
        <v>29</v>
      </c>
      <c r="B362" s="47" t="s">
        <v>878</v>
      </c>
      <c r="C362" s="50" t="s">
        <v>102</v>
      </c>
      <c r="D362" t="s">
        <v>584</v>
      </c>
      <c r="F362" s="55" t="s">
        <v>1345</v>
      </c>
      <c r="G362" s="55"/>
      <c r="H362" s="9" t="s">
        <v>865</v>
      </c>
      <c r="I362">
        <v>1</v>
      </c>
      <c r="J362">
        <v>0</v>
      </c>
      <c r="K362" s="34">
        <v>0</v>
      </c>
      <c r="L362">
        <f>+Tabla323911[[#This Row],[BALANCE INICIAL]]+Tabla323911[[#This Row],[ENTRADAS]]-Tabla323911[[#This Row],[SALIDAS]]</f>
        <v>1</v>
      </c>
      <c r="M362" s="2">
        <v>650</v>
      </c>
      <c r="N362" s="2">
        <f>+Tabla323911[[#This Row],[BALANCE INICIAL]]*Tabla323911[[#This Row],[PRECIO]]</f>
        <v>650</v>
      </c>
      <c r="O362" s="2">
        <f>+Tabla323911[[#This Row],[ENTRADAS]]*Tabla323911[[#This Row],[PRECIO]]</f>
        <v>0</v>
      </c>
      <c r="P362" s="2">
        <f>+Tabla323911[[#This Row],[SALIDAS]]*Tabla323911[[#This Row],[PRECIO]]</f>
        <v>0</v>
      </c>
      <c r="Q362" s="2">
        <f>+Tabla323911[[#This Row],[BALANCE INICIAL2]]+Tabla323911[[#This Row],[ENTRADAS3]]-Tabla323911[[#This Row],[SALIDAS4]]</f>
        <v>650</v>
      </c>
    </row>
    <row r="363" spans="1:17" ht="14.25" customHeight="1">
      <c r="A363" s="39" t="s">
        <v>55</v>
      </c>
      <c r="B363" s="40" t="s">
        <v>905</v>
      </c>
      <c r="C363" s="52" t="s">
        <v>103</v>
      </c>
      <c r="D363" t="s">
        <v>1066</v>
      </c>
      <c r="E363" t="s">
        <v>1060</v>
      </c>
      <c r="F363" s="55" t="s">
        <v>1345</v>
      </c>
      <c r="G363" s="55"/>
      <c r="H363" s="9" t="s">
        <v>1403</v>
      </c>
      <c r="I363">
        <v>0</v>
      </c>
      <c r="J363">
        <v>0</v>
      </c>
      <c r="K363" s="34">
        <v>0</v>
      </c>
      <c r="L363">
        <f>+Tabla323911[[#This Row],[BALANCE INICIAL]]+Tabla323911[[#This Row],[ENTRADAS]]-Tabla323911[[#This Row],[SALIDAS]]</f>
        <v>0</v>
      </c>
      <c r="M363" s="2">
        <v>230</v>
      </c>
      <c r="N363" s="2">
        <f>+Tabla323911[[#This Row],[BALANCE INICIAL]]*Tabla323911[[#This Row],[PRECIO]]</f>
        <v>0</v>
      </c>
      <c r="O363" s="2">
        <f>+Tabla323911[[#This Row],[ENTRADAS]]*Tabla323911[[#This Row],[PRECIO]]</f>
        <v>0</v>
      </c>
      <c r="P363" s="2">
        <f>+Tabla323911[[#This Row],[SALIDAS]]*Tabla323911[[#This Row],[PRECIO]]</f>
        <v>0</v>
      </c>
      <c r="Q363" s="2">
        <f>+Tabla323911[[#This Row],[BALANCE INICIAL2]]+Tabla323911[[#This Row],[ENTRADAS3]]-Tabla323911[[#This Row],[SALIDAS4]]</f>
        <v>0</v>
      </c>
    </row>
    <row r="364" spans="1:17" ht="15.75" customHeight="1">
      <c r="A364" s="39" t="s">
        <v>55</v>
      </c>
      <c r="B364" s="40" t="s">
        <v>905</v>
      </c>
      <c r="C364" s="52" t="s">
        <v>103</v>
      </c>
      <c r="D364" t="s">
        <v>1064</v>
      </c>
      <c r="E364" t="s">
        <v>1060</v>
      </c>
      <c r="F364" s="55" t="s">
        <v>1345</v>
      </c>
      <c r="G364" s="55"/>
      <c r="H364" s="9" t="s">
        <v>1403</v>
      </c>
      <c r="I364">
        <v>0</v>
      </c>
      <c r="J364">
        <v>0</v>
      </c>
      <c r="K364" s="34">
        <v>0</v>
      </c>
      <c r="L364">
        <f>+Tabla323911[[#This Row],[BALANCE INICIAL]]+Tabla323911[[#This Row],[ENTRADAS]]-Tabla323911[[#This Row],[SALIDAS]]</f>
        <v>0</v>
      </c>
      <c r="M364" s="2">
        <v>230</v>
      </c>
      <c r="N364" s="2">
        <f>+Tabla323911[[#This Row],[BALANCE INICIAL]]*Tabla323911[[#This Row],[PRECIO]]</f>
        <v>0</v>
      </c>
      <c r="O364" s="2">
        <f>+Tabla323911[[#This Row],[ENTRADAS]]*Tabla323911[[#This Row],[PRECIO]]</f>
        <v>0</v>
      </c>
      <c r="P364" s="2">
        <f>+Tabla323911[[#This Row],[SALIDAS]]*Tabla323911[[#This Row],[PRECIO]]</f>
        <v>0</v>
      </c>
      <c r="Q364" s="2">
        <f>+Tabla323911[[#This Row],[BALANCE INICIAL2]]+Tabla323911[[#This Row],[ENTRADAS3]]-Tabla323911[[#This Row],[SALIDAS4]]</f>
        <v>0</v>
      </c>
    </row>
    <row r="365" spans="1:17">
      <c r="A365" s="39" t="s">
        <v>55</v>
      </c>
      <c r="B365" s="40" t="s">
        <v>905</v>
      </c>
      <c r="C365" s="52" t="s">
        <v>103</v>
      </c>
      <c r="D365" t="s">
        <v>1078</v>
      </c>
      <c r="E365" t="s">
        <v>1060</v>
      </c>
      <c r="F365" s="55" t="s">
        <v>1345</v>
      </c>
      <c r="G365" s="55"/>
      <c r="H365" s="9" t="s">
        <v>1403</v>
      </c>
      <c r="I365">
        <v>0</v>
      </c>
      <c r="J365">
        <v>0</v>
      </c>
      <c r="K365" s="34">
        <v>0</v>
      </c>
      <c r="L365">
        <f>+Tabla323911[[#This Row],[BALANCE INICIAL]]+Tabla323911[[#This Row],[ENTRADAS]]-Tabla323911[[#This Row],[SALIDAS]]</f>
        <v>0</v>
      </c>
      <c r="M365" s="2">
        <v>300</v>
      </c>
      <c r="N365" s="2">
        <f>+Tabla323911[[#This Row],[BALANCE INICIAL]]*Tabla323911[[#This Row],[PRECIO]]</f>
        <v>0</v>
      </c>
      <c r="O365" s="2">
        <f>+Tabla323911[[#This Row],[ENTRADAS]]*Tabla323911[[#This Row],[PRECIO]]</f>
        <v>0</v>
      </c>
      <c r="P365" s="2">
        <f>+Tabla323911[[#This Row],[SALIDAS]]*Tabla323911[[#This Row],[PRECIO]]</f>
        <v>0</v>
      </c>
      <c r="Q365" s="2">
        <f>+Tabla323911[[#This Row],[BALANCE INICIAL2]]+Tabla323911[[#This Row],[ENTRADAS3]]-Tabla323911[[#This Row],[SALIDAS4]]</f>
        <v>0</v>
      </c>
    </row>
    <row r="366" spans="1:17">
      <c r="A366" s="39" t="s">
        <v>55</v>
      </c>
      <c r="B366" s="40" t="s">
        <v>905</v>
      </c>
      <c r="C366" s="52" t="s">
        <v>103</v>
      </c>
      <c r="D366" t="s">
        <v>1065</v>
      </c>
      <c r="E366" t="s">
        <v>1060</v>
      </c>
      <c r="F366" s="55" t="s">
        <v>1345</v>
      </c>
      <c r="G366" s="55"/>
      <c r="H366" s="9" t="s">
        <v>1403</v>
      </c>
      <c r="I366">
        <v>0</v>
      </c>
      <c r="J366">
        <v>0</v>
      </c>
      <c r="K366" s="34">
        <v>0</v>
      </c>
      <c r="L366">
        <f>+Tabla323911[[#This Row],[BALANCE INICIAL]]+Tabla323911[[#This Row],[ENTRADAS]]-Tabla323911[[#This Row],[SALIDAS]]</f>
        <v>0</v>
      </c>
      <c r="M366" s="2">
        <v>230</v>
      </c>
      <c r="N366" s="2">
        <f>+Tabla323911[[#This Row],[BALANCE INICIAL]]*Tabla323911[[#This Row],[PRECIO]]</f>
        <v>0</v>
      </c>
      <c r="O366" s="2">
        <f>+Tabla323911[[#This Row],[ENTRADAS]]*Tabla323911[[#This Row],[PRECIO]]</f>
        <v>0</v>
      </c>
      <c r="P366" s="2">
        <f>+Tabla323911[[#This Row],[SALIDAS]]*Tabla323911[[#This Row],[PRECIO]]</f>
        <v>0</v>
      </c>
      <c r="Q366" s="2">
        <f>+Tabla323911[[#This Row],[BALANCE INICIAL2]]+Tabla323911[[#This Row],[ENTRADAS3]]-Tabla323911[[#This Row],[SALIDAS4]]</f>
        <v>0</v>
      </c>
    </row>
    <row r="367" spans="1:17" ht="15" customHeight="1">
      <c r="A367" s="39" t="s">
        <v>55</v>
      </c>
      <c r="B367" s="40" t="s">
        <v>905</v>
      </c>
      <c r="C367" s="52" t="s">
        <v>103</v>
      </c>
      <c r="D367" t="s">
        <v>1067</v>
      </c>
      <c r="E367" t="s">
        <v>1060</v>
      </c>
      <c r="F367" s="55" t="s">
        <v>1345</v>
      </c>
      <c r="G367" s="55"/>
      <c r="H367" s="9" t="s">
        <v>1403</v>
      </c>
      <c r="I367">
        <v>0</v>
      </c>
      <c r="J367">
        <v>0</v>
      </c>
      <c r="K367" s="34">
        <v>0</v>
      </c>
      <c r="L367">
        <f>+Tabla323911[[#This Row],[BALANCE INICIAL]]+Tabla323911[[#This Row],[ENTRADAS]]-Tabla323911[[#This Row],[SALIDAS]]</f>
        <v>0</v>
      </c>
      <c r="M367" s="2">
        <v>230</v>
      </c>
      <c r="N367" s="2">
        <f>+Tabla323911[[#This Row],[BALANCE INICIAL]]*Tabla323911[[#This Row],[PRECIO]]</f>
        <v>0</v>
      </c>
      <c r="O367" s="2">
        <f>+Tabla323911[[#This Row],[ENTRADAS]]*Tabla323911[[#This Row],[PRECIO]]</f>
        <v>0</v>
      </c>
      <c r="P367" s="2">
        <f>+Tabla323911[[#This Row],[SALIDAS]]*Tabla323911[[#This Row],[PRECIO]]</f>
        <v>0</v>
      </c>
      <c r="Q367" s="2">
        <f>+Tabla323911[[#This Row],[BALANCE INICIAL2]]+Tabla323911[[#This Row],[ENTRADAS3]]-Tabla323911[[#This Row],[SALIDAS4]]</f>
        <v>0</v>
      </c>
    </row>
    <row r="368" spans="1:17" ht="15.75" customHeight="1">
      <c r="A368" s="39" t="s">
        <v>59</v>
      </c>
      <c r="B368" s="40" t="s">
        <v>880</v>
      </c>
      <c r="C368" s="52" t="s">
        <v>107</v>
      </c>
      <c r="D368" t="s">
        <v>1361</v>
      </c>
      <c r="F368" s="55" t="s">
        <v>1345</v>
      </c>
      <c r="G368" s="55"/>
      <c r="H368" s="9" t="s">
        <v>820</v>
      </c>
      <c r="I368">
        <v>6</v>
      </c>
      <c r="J368">
        <v>0</v>
      </c>
      <c r="K368" s="34">
        <v>0</v>
      </c>
      <c r="L368">
        <f>+Tabla323911[[#This Row],[BALANCE INICIAL]]+Tabla323911[[#This Row],[ENTRADAS]]-Tabla323911[[#This Row],[SALIDAS]]</f>
        <v>6</v>
      </c>
      <c r="M368" s="2">
        <v>90</v>
      </c>
      <c r="N368" s="2">
        <f>+Tabla323911[[#This Row],[BALANCE INICIAL]]*Tabla323911[[#This Row],[PRECIO]]</f>
        <v>540</v>
      </c>
      <c r="O368" s="2">
        <f>+Tabla323911[[#This Row],[ENTRADAS]]*Tabla323911[[#This Row],[PRECIO]]</f>
        <v>0</v>
      </c>
      <c r="P368" s="2">
        <f>+Tabla323911[[#This Row],[SALIDAS]]*Tabla323911[[#This Row],[PRECIO]]</f>
        <v>0</v>
      </c>
      <c r="Q368" s="2">
        <f>+Tabla323911[[#This Row],[BALANCE INICIAL2]]+Tabla323911[[#This Row],[ENTRADAS3]]-Tabla323911[[#This Row],[SALIDAS4]]</f>
        <v>540</v>
      </c>
    </row>
    <row r="369" spans="1:17">
      <c r="A369" s="39" t="s">
        <v>34</v>
      </c>
      <c r="B369" s="40" t="s">
        <v>877</v>
      </c>
      <c r="C369" s="52" t="s">
        <v>80</v>
      </c>
      <c r="D369" t="s">
        <v>1391</v>
      </c>
      <c r="F369" s="55" t="s">
        <v>1345</v>
      </c>
      <c r="G369" s="55"/>
      <c r="H369" s="9" t="s">
        <v>1410</v>
      </c>
      <c r="I369">
        <v>0</v>
      </c>
      <c r="J369">
        <v>0</v>
      </c>
      <c r="K369" s="34">
        <v>0</v>
      </c>
      <c r="L369">
        <f>+Tabla323911[[#This Row],[BALANCE INICIAL]]+Tabla323911[[#This Row],[ENTRADAS]]-Tabla323911[[#This Row],[SALIDAS]]</f>
        <v>0</v>
      </c>
      <c r="M369" s="2">
        <v>949</v>
      </c>
      <c r="N369" s="2">
        <f>+Tabla323911[[#This Row],[BALANCE INICIAL]]*Tabla323911[[#This Row],[PRECIO]]</f>
        <v>0</v>
      </c>
      <c r="O369" s="2">
        <f>+Tabla323911[[#This Row],[ENTRADAS]]*Tabla323911[[#This Row],[PRECIO]]</f>
        <v>0</v>
      </c>
      <c r="P369" s="2">
        <f>+Tabla323911[[#This Row],[SALIDAS]]*Tabla323911[[#This Row],[PRECIO]]</f>
        <v>0</v>
      </c>
      <c r="Q369" s="2">
        <f>+Tabla323911[[#This Row],[BALANCE INICIAL2]]+Tabla323911[[#This Row],[ENTRADAS3]]-Tabla323911[[#This Row],[SALIDAS4]]</f>
        <v>0</v>
      </c>
    </row>
    <row r="370" spans="1:17">
      <c r="A370" s="39" t="s">
        <v>28</v>
      </c>
      <c r="B370" s="40" t="s">
        <v>884</v>
      </c>
      <c r="C370" s="52" t="s">
        <v>74</v>
      </c>
      <c r="D370" t="s">
        <v>1252</v>
      </c>
      <c r="F370" s="55" t="s">
        <v>1345</v>
      </c>
      <c r="G370" s="55"/>
      <c r="H370" s="9" t="s">
        <v>820</v>
      </c>
      <c r="I370">
        <v>100</v>
      </c>
      <c r="J370">
        <v>0</v>
      </c>
      <c r="K370" s="34">
        <v>0</v>
      </c>
      <c r="L370">
        <f>+Tabla323911[[#This Row],[BALANCE INICIAL]]+Tabla323911[[#This Row],[ENTRADAS]]-Tabla323911[[#This Row],[SALIDAS]]</f>
        <v>100</v>
      </c>
      <c r="M370" s="2">
        <v>10.25</v>
      </c>
      <c r="N370" s="2">
        <f>+Tabla323911[[#This Row],[BALANCE INICIAL]]*Tabla323911[[#This Row],[PRECIO]]</f>
        <v>1025</v>
      </c>
      <c r="O370" s="2">
        <f>+Tabla323911[[#This Row],[ENTRADAS]]*Tabla323911[[#This Row],[PRECIO]]</f>
        <v>0</v>
      </c>
      <c r="P370" s="2">
        <f>+Tabla323911[[#This Row],[SALIDAS]]*Tabla323911[[#This Row],[PRECIO]]</f>
        <v>0</v>
      </c>
      <c r="Q370" s="2">
        <f>+Tabla323911[[#This Row],[BALANCE INICIAL2]]+Tabla323911[[#This Row],[ENTRADAS3]]-Tabla323911[[#This Row],[SALIDAS4]]</f>
        <v>1025</v>
      </c>
    </row>
    <row r="371" spans="1:17">
      <c r="A371" s="39" t="s">
        <v>28</v>
      </c>
      <c r="B371" s="40" t="s">
        <v>884</v>
      </c>
      <c r="C371" s="52" t="s">
        <v>74</v>
      </c>
      <c r="D371" t="s">
        <v>240</v>
      </c>
      <c r="F371" s="55" t="s">
        <v>1345</v>
      </c>
      <c r="G371" s="55"/>
      <c r="H371" s="9" t="s">
        <v>834</v>
      </c>
      <c r="I371">
        <v>9</v>
      </c>
      <c r="J371">
        <v>0</v>
      </c>
      <c r="K371" s="34">
        <v>0</v>
      </c>
      <c r="L371">
        <f>+Tabla323911[[#This Row],[BALANCE INICIAL]]+Tabla323911[[#This Row],[ENTRADAS]]-Tabla323911[[#This Row],[SALIDAS]]</f>
        <v>9</v>
      </c>
      <c r="M371" s="2">
        <v>170.9</v>
      </c>
      <c r="N371" s="2">
        <f>+Tabla323911[[#This Row],[BALANCE INICIAL]]*Tabla323911[[#This Row],[PRECIO]]</f>
        <v>1538.1000000000001</v>
      </c>
      <c r="O371" s="2">
        <f>+Tabla323911[[#This Row],[ENTRADAS]]*Tabla323911[[#This Row],[PRECIO]]</f>
        <v>0</v>
      </c>
      <c r="P371" s="2">
        <f>+Tabla323911[[#This Row],[SALIDAS]]*Tabla323911[[#This Row],[PRECIO]]</f>
        <v>0</v>
      </c>
      <c r="Q371" s="2">
        <f>+Tabla323911[[#This Row],[BALANCE INICIAL2]]+Tabla323911[[#This Row],[ENTRADAS3]]-Tabla323911[[#This Row],[SALIDAS4]]</f>
        <v>1538.1000000000001</v>
      </c>
    </row>
    <row r="372" spans="1:17">
      <c r="A372" s="9" t="s">
        <v>29</v>
      </c>
      <c r="B372" s="47" t="s">
        <v>878</v>
      </c>
      <c r="C372" s="50" t="s">
        <v>102</v>
      </c>
      <c r="D372" t="s">
        <v>586</v>
      </c>
      <c r="F372" s="55" t="s">
        <v>1345</v>
      </c>
      <c r="G372" s="55"/>
      <c r="H372" s="9" t="s">
        <v>865</v>
      </c>
      <c r="I372">
        <v>2</v>
      </c>
      <c r="J372">
        <v>0</v>
      </c>
      <c r="K372" s="34">
        <v>0</v>
      </c>
      <c r="L372">
        <f>+Tabla323911[[#This Row],[BALANCE INICIAL]]+Tabla323911[[#This Row],[ENTRADAS]]-Tabla323911[[#This Row],[SALIDAS]]</f>
        <v>2</v>
      </c>
      <c r="M372" s="2">
        <v>45</v>
      </c>
      <c r="N372" s="2">
        <f>+Tabla323911[[#This Row],[BALANCE INICIAL]]*Tabla323911[[#This Row],[PRECIO]]</f>
        <v>90</v>
      </c>
      <c r="O372" s="2">
        <f>+Tabla323911[[#This Row],[ENTRADAS]]*Tabla323911[[#This Row],[PRECIO]]</f>
        <v>0</v>
      </c>
      <c r="P372" s="2">
        <f>+Tabla323911[[#This Row],[SALIDAS]]*Tabla323911[[#This Row],[PRECIO]]</f>
        <v>0</v>
      </c>
      <c r="Q372" s="2">
        <f>+Tabla323911[[#This Row],[BALANCE INICIAL2]]+Tabla323911[[#This Row],[ENTRADAS3]]-Tabla323911[[#This Row],[SALIDAS4]]</f>
        <v>90</v>
      </c>
    </row>
    <row r="373" spans="1:17">
      <c r="A373" s="39" t="s">
        <v>60</v>
      </c>
      <c r="B373" s="40" t="s">
        <v>885</v>
      </c>
      <c r="C373" s="52" t="s">
        <v>108</v>
      </c>
      <c r="D373" t="s">
        <v>706</v>
      </c>
      <c r="F373" s="55" t="s">
        <v>1345</v>
      </c>
      <c r="G373" s="55"/>
      <c r="H373" s="9" t="s">
        <v>820</v>
      </c>
      <c r="I373">
        <v>1</v>
      </c>
      <c r="J373">
        <v>0</v>
      </c>
      <c r="K373" s="34">
        <v>0</v>
      </c>
      <c r="L373">
        <f>+Tabla323911[[#This Row],[BALANCE INICIAL]]+Tabla323911[[#This Row],[ENTRADAS]]-Tabla323911[[#This Row],[SALIDAS]]</f>
        <v>1</v>
      </c>
      <c r="M373" s="2">
        <v>8544</v>
      </c>
      <c r="N373" s="2">
        <f>+Tabla323911[[#This Row],[BALANCE INICIAL]]*Tabla323911[[#This Row],[PRECIO]]</f>
        <v>8544</v>
      </c>
      <c r="O373" s="2">
        <f>+Tabla323911[[#This Row],[ENTRADAS]]*Tabla323911[[#This Row],[PRECIO]]</f>
        <v>0</v>
      </c>
      <c r="P373" s="2">
        <f>+Tabla323911[[#This Row],[SALIDAS]]*Tabla323911[[#This Row],[PRECIO]]</f>
        <v>0</v>
      </c>
      <c r="Q373" s="2">
        <f>+Tabla323911[[#This Row],[BALANCE INICIAL2]]+Tabla323911[[#This Row],[ENTRADAS3]]-Tabla323911[[#This Row],[SALIDAS4]]</f>
        <v>8544</v>
      </c>
    </row>
    <row r="374" spans="1:17">
      <c r="A374" s="63" t="s">
        <v>29</v>
      </c>
      <c r="B374" s="40" t="s">
        <v>878</v>
      </c>
      <c r="C374" s="52" t="s">
        <v>102</v>
      </c>
      <c r="D374" t="s">
        <v>1684</v>
      </c>
      <c r="E374" t="s">
        <v>1659</v>
      </c>
      <c r="F374" s="55">
        <v>45551</v>
      </c>
      <c r="G374" s="62" t="s">
        <v>1719</v>
      </c>
      <c r="H374" s="9" t="s">
        <v>1805</v>
      </c>
      <c r="I374">
        <v>0</v>
      </c>
      <c r="J374">
        <v>30</v>
      </c>
      <c r="K374" s="34">
        <v>0</v>
      </c>
      <c r="L374">
        <f>+Tabla323911[[#This Row],[BALANCE INICIAL]]+Tabla323911[[#This Row],[ENTRADAS]]-Tabla323911[[#This Row],[SALIDAS]]</f>
        <v>30</v>
      </c>
      <c r="M374" s="2">
        <v>232</v>
      </c>
      <c r="N374" s="2">
        <f>+Tabla323911[[#This Row],[BALANCE INICIAL]]*Tabla323911[[#This Row],[PRECIO]]</f>
        <v>0</v>
      </c>
      <c r="O374" s="2">
        <f>+Tabla323911[[#This Row],[ENTRADAS]]*Tabla323911[[#This Row],[PRECIO]]</f>
        <v>6960</v>
      </c>
      <c r="P374" s="2">
        <f>+Tabla323911[[#This Row],[SALIDAS]]*Tabla323911[[#This Row],[PRECIO]]</f>
        <v>0</v>
      </c>
      <c r="Q374" s="2">
        <f>+Tabla323911[[#This Row],[BALANCE INICIAL2]]+Tabla323911[[#This Row],[ENTRADAS3]]-Tabla323911[[#This Row],[SALIDAS4]]</f>
        <v>6960</v>
      </c>
    </row>
    <row r="375" spans="1:17">
      <c r="A375" s="39" t="s">
        <v>24</v>
      </c>
      <c r="B375" s="40" t="s">
        <v>875</v>
      </c>
      <c r="C375" s="52" t="s">
        <v>64</v>
      </c>
      <c r="D375" t="s">
        <v>1258</v>
      </c>
      <c r="F375" s="55" t="s">
        <v>1345</v>
      </c>
      <c r="G375" s="55"/>
      <c r="H375" s="9" t="s">
        <v>820</v>
      </c>
      <c r="I375">
        <v>10</v>
      </c>
      <c r="J375">
        <v>0</v>
      </c>
      <c r="K375" s="34">
        <v>0</v>
      </c>
      <c r="L375">
        <f>+Tabla323911[[#This Row],[BALANCE INICIAL]]+Tabla323911[[#This Row],[ENTRADAS]]-Tabla323911[[#This Row],[SALIDAS]]</f>
        <v>10</v>
      </c>
      <c r="M375" s="2">
        <v>116</v>
      </c>
      <c r="N375" s="2">
        <f>+Tabla323911[[#This Row],[BALANCE INICIAL]]*Tabla323911[[#This Row],[PRECIO]]</f>
        <v>1160</v>
      </c>
      <c r="O375" s="2">
        <f>+Tabla323911[[#This Row],[ENTRADAS]]*Tabla323911[[#This Row],[PRECIO]]</f>
        <v>0</v>
      </c>
      <c r="P375" s="2">
        <f>+Tabla323911[[#This Row],[SALIDAS]]*Tabla323911[[#This Row],[PRECIO]]</f>
        <v>0</v>
      </c>
      <c r="Q375" s="2">
        <f>+Tabla323911[[#This Row],[BALANCE INICIAL2]]+Tabla323911[[#This Row],[ENTRADAS3]]-Tabla323911[[#This Row],[SALIDAS4]]</f>
        <v>1160</v>
      </c>
    </row>
    <row r="376" spans="1:17">
      <c r="A376" s="39" t="s">
        <v>24</v>
      </c>
      <c r="B376" s="40" t="s">
        <v>875</v>
      </c>
      <c r="C376" s="52" t="s">
        <v>64</v>
      </c>
      <c r="D376" t="s">
        <v>1253</v>
      </c>
      <c r="F376" s="55" t="s">
        <v>1345</v>
      </c>
      <c r="G376" s="55"/>
      <c r="H376" s="9" t="s">
        <v>820</v>
      </c>
      <c r="I376">
        <v>10</v>
      </c>
      <c r="J376">
        <v>0</v>
      </c>
      <c r="K376" s="34">
        <v>0</v>
      </c>
      <c r="L376">
        <f>+Tabla323911[[#This Row],[BALANCE INICIAL]]+Tabla323911[[#This Row],[ENTRADAS]]-Tabla323911[[#This Row],[SALIDAS]]</f>
        <v>10</v>
      </c>
      <c r="M376" s="2">
        <v>84</v>
      </c>
      <c r="N376" s="2">
        <f>+Tabla323911[[#This Row],[BALANCE INICIAL]]*Tabla323911[[#This Row],[PRECIO]]</f>
        <v>840</v>
      </c>
      <c r="O376" s="2">
        <f>+Tabla323911[[#This Row],[ENTRADAS]]*Tabla323911[[#This Row],[PRECIO]]</f>
        <v>0</v>
      </c>
      <c r="P376" s="2">
        <f>+Tabla323911[[#This Row],[SALIDAS]]*Tabla323911[[#This Row],[PRECIO]]</f>
        <v>0</v>
      </c>
      <c r="Q376" s="2">
        <f>+Tabla323911[[#This Row],[BALANCE INICIAL2]]+Tabla323911[[#This Row],[ENTRADAS3]]-Tabla323911[[#This Row],[SALIDAS4]]</f>
        <v>840</v>
      </c>
    </row>
    <row r="377" spans="1:17">
      <c r="A377" s="39" t="s">
        <v>24</v>
      </c>
      <c r="B377" s="40" t="s">
        <v>875</v>
      </c>
      <c r="C377" s="52" t="s">
        <v>64</v>
      </c>
      <c r="D377" t="s">
        <v>1254</v>
      </c>
      <c r="F377" s="55" t="s">
        <v>1345</v>
      </c>
      <c r="G377" s="55"/>
      <c r="H377" s="9" t="s">
        <v>820</v>
      </c>
      <c r="I377">
        <v>5</v>
      </c>
      <c r="J377">
        <v>0</v>
      </c>
      <c r="K377" s="34">
        <v>0</v>
      </c>
      <c r="L377">
        <f>+Tabla323911[[#This Row],[BALANCE INICIAL]]+Tabla323911[[#This Row],[ENTRADAS]]-Tabla323911[[#This Row],[SALIDAS]]</f>
        <v>5</v>
      </c>
      <c r="M377" s="2">
        <v>154</v>
      </c>
      <c r="N377" s="2">
        <f>+Tabla323911[[#This Row],[BALANCE INICIAL]]*Tabla323911[[#This Row],[PRECIO]]</f>
        <v>770</v>
      </c>
      <c r="O377" s="2">
        <f>+Tabla323911[[#This Row],[ENTRADAS]]*Tabla323911[[#This Row],[PRECIO]]</f>
        <v>0</v>
      </c>
      <c r="P377" s="2">
        <f>+Tabla323911[[#This Row],[SALIDAS]]*Tabla323911[[#This Row],[PRECIO]]</f>
        <v>0</v>
      </c>
      <c r="Q377" s="2">
        <f>+Tabla323911[[#This Row],[BALANCE INICIAL2]]+Tabla323911[[#This Row],[ENTRADAS3]]-Tabla323911[[#This Row],[SALIDAS4]]</f>
        <v>770</v>
      </c>
    </row>
    <row r="378" spans="1:17">
      <c r="A378" s="39" t="s">
        <v>59</v>
      </c>
      <c r="B378" s="40" t="s">
        <v>880</v>
      </c>
      <c r="C378" s="52" t="s">
        <v>107</v>
      </c>
      <c r="D378" t="s">
        <v>707</v>
      </c>
      <c r="F378" s="55" t="s">
        <v>1345</v>
      </c>
      <c r="G378" s="55"/>
      <c r="H378" s="9" t="s">
        <v>820</v>
      </c>
      <c r="I378">
        <v>1</v>
      </c>
      <c r="J378">
        <v>0</v>
      </c>
      <c r="K378" s="34">
        <v>0</v>
      </c>
      <c r="L378">
        <f>+Tabla323911[[#This Row],[BALANCE INICIAL]]+Tabla323911[[#This Row],[ENTRADAS]]-Tabla323911[[#This Row],[SALIDAS]]</f>
        <v>1</v>
      </c>
      <c r="M378" s="2">
        <v>1000</v>
      </c>
      <c r="N378" s="2">
        <f>+Tabla323911[[#This Row],[BALANCE INICIAL]]*Tabla323911[[#This Row],[PRECIO]]</f>
        <v>1000</v>
      </c>
      <c r="O378" s="2">
        <f>+Tabla323911[[#This Row],[ENTRADAS]]*Tabla323911[[#This Row],[PRECIO]]</f>
        <v>0</v>
      </c>
      <c r="P378" s="2">
        <f>+Tabla323911[[#This Row],[SALIDAS]]*Tabla323911[[#This Row],[PRECIO]]</f>
        <v>0</v>
      </c>
      <c r="Q378" s="2">
        <f>+Tabla323911[[#This Row],[BALANCE INICIAL2]]+Tabla323911[[#This Row],[ENTRADAS3]]-Tabla323911[[#This Row],[SALIDAS4]]</f>
        <v>1000</v>
      </c>
    </row>
    <row r="379" spans="1:17">
      <c r="A379" s="9" t="s">
        <v>29</v>
      </c>
      <c r="B379" s="47" t="s">
        <v>878</v>
      </c>
      <c r="C379" s="50" t="s">
        <v>102</v>
      </c>
      <c r="D379" t="s">
        <v>1255</v>
      </c>
      <c r="F379" s="55" t="s">
        <v>1345</v>
      </c>
      <c r="G379" s="55"/>
      <c r="H379" s="9" t="s">
        <v>865</v>
      </c>
      <c r="I379">
        <v>1</v>
      </c>
      <c r="J379">
        <v>0</v>
      </c>
      <c r="K379" s="34">
        <v>0</v>
      </c>
      <c r="L379">
        <f>+Tabla323911[[#This Row],[BALANCE INICIAL]]+Tabla323911[[#This Row],[ENTRADAS]]-Tabla323911[[#This Row],[SALIDAS]]</f>
        <v>1</v>
      </c>
      <c r="M379" s="2">
        <v>400</v>
      </c>
      <c r="N379" s="2">
        <f>+Tabla323911[[#This Row],[BALANCE INICIAL]]*Tabla323911[[#This Row],[PRECIO]]</f>
        <v>400</v>
      </c>
      <c r="O379" s="2">
        <f>+Tabla323911[[#This Row],[ENTRADAS]]*Tabla323911[[#This Row],[PRECIO]]</f>
        <v>0</v>
      </c>
      <c r="P379" s="2">
        <f>+Tabla323911[[#This Row],[SALIDAS]]*Tabla323911[[#This Row],[PRECIO]]</f>
        <v>0</v>
      </c>
      <c r="Q379" s="2">
        <f>+Tabla323911[[#This Row],[BALANCE INICIAL2]]+Tabla323911[[#This Row],[ENTRADAS3]]-Tabla323911[[#This Row],[SALIDAS4]]</f>
        <v>400</v>
      </c>
    </row>
    <row r="380" spans="1:17">
      <c r="A380" s="39" t="s">
        <v>43</v>
      </c>
      <c r="B380" s="40" t="s">
        <v>954</v>
      </c>
      <c r="C380" s="52" t="s">
        <v>89</v>
      </c>
      <c r="D380" t="s">
        <v>1256</v>
      </c>
      <c r="F380" s="55" t="s">
        <v>1345</v>
      </c>
      <c r="G380" s="55"/>
      <c r="H380" s="9" t="s">
        <v>820</v>
      </c>
      <c r="I380">
        <v>200</v>
      </c>
      <c r="J380">
        <v>0</v>
      </c>
      <c r="K380" s="34">
        <v>0</v>
      </c>
      <c r="L380">
        <f>+Tabla323911[[#This Row],[BALANCE INICIAL]]+Tabla323911[[#This Row],[ENTRADAS]]-Tabla323911[[#This Row],[SALIDAS]]</f>
        <v>200</v>
      </c>
      <c r="M380" s="2">
        <v>119</v>
      </c>
      <c r="N380" s="2">
        <f>+Tabla323911[[#This Row],[BALANCE INICIAL]]*Tabla323911[[#This Row],[PRECIO]]</f>
        <v>23800</v>
      </c>
      <c r="O380" s="2">
        <f>+Tabla323911[[#This Row],[ENTRADAS]]*Tabla323911[[#This Row],[PRECIO]]</f>
        <v>0</v>
      </c>
      <c r="P380" s="2">
        <f>+Tabla323911[[#This Row],[SALIDAS]]*Tabla323911[[#This Row],[PRECIO]]</f>
        <v>0</v>
      </c>
      <c r="Q380" s="2">
        <f>+Tabla323911[[#This Row],[BALANCE INICIAL2]]+Tabla323911[[#This Row],[ENTRADAS3]]-Tabla323911[[#This Row],[SALIDAS4]]</f>
        <v>23800</v>
      </c>
    </row>
    <row r="381" spans="1:17">
      <c r="A381" s="39" t="s">
        <v>31</v>
      </c>
      <c r="B381" s="40" t="s">
        <v>897</v>
      </c>
      <c r="C381" s="50" t="s">
        <v>69</v>
      </c>
      <c r="D381" t="s">
        <v>1728</v>
      </c>
      <c r="F381" s="55" t="s">
        <v>1345</v>
      </c>
      <c r="G381" s="55"/>
      <c r="H381" s="9" t="s">
        <v>825</v>
      </c>
      <c r="I381">
        <v>114</v>
      </c>
      <c r="J381">
        <v>0</v>
      </c>
      <c r="K381" s="34">
        <v>10</v>
      </c>
      <c r="L381">
        <f>+Tabla323911[[#This Row],[BALANCE INICIAL]]+Tabla323911[[#This Row],[ENTRADAS]]-Tabla323911[[#This Row],[SALIDAS]]</f>
        <v>104</v>
      </c>
      <c r="M381" s="2">
        <v>93</v>
      </c>
      <c r="N381" s="2">
        <f>+Tabla323911[[#This Row],[BALANCE INICIAL]]*Tabla323911[[#This Row],[PRECIO]]</f>
        <v>10602</v>
      </c>
      <c r="O381" s="2">
        <f>+Tabla323911[[#This Row],[ENTRADAS]]*Tabla323911[[#This Row],[PRECIO]]</f>
        <v>0</v>
      </c>
      <c r="P381" s="2">
        <f>+Tabla323911[[#This Row],[SALIDAS]]*Tabla323911[[#This Row],[PRECIO]]</f>
        <v>930</v>
      </c>
      <c r="Q381" s="2">
        <f>+Tabla323911[[#This Row],[BALANCE INICIAL2]]+Tabla323911[[#This Row],[ENTRADAS3]]-Tabla323911[[#This Row],[SALIDAS4]]</f>
        <v>9672</v>
      </c>
    </row>
    <row r="382" spans="1:17">
      <c r="A382" s="39" t="s">
        <v>33</v>
      </c>
      <c r="B382" s="40" t="s">
        <v>879</v>
      </c>
      <c r="C382" s="50" t="s">
        <v>106</v>
      </c>
      <c r="D382" t="s">
        <v>708</v>
      </c>
      <c r="F382" s="55" t="s">
        <v>1345</v>
      </c>
      <c r="G382" s="55"/>
      <c r="H382" s="9" t="s">
        <v>825</v>
      </c>
      <c r="I382">
        <v>9</v>
      </c>
      <c r="J382">
        <v>0</v>
      </c>
      <c r="K382" s="34">
        <v>0</v>
      </c>
      <c r="L382">
        <f>+Tabla323911[[#This Row],[BALANCE INICIAL]]+Tabla323911[[#This Row],[ENTRADAS]]-Tabla323911[[#This Row],[SALIDAS]]</f>
        <v>9</v>
      </c>
      <c r="M382" s="2">
        <v>633.62</v>
      </c>
      <c r="N382" s="2">
        <f>+Tabla323911[[#This Row],[BALANCE INICIAL]]*Tabla323911[[#This Row],[PRECIO]]</f>
        <v>5702.58</v>
      </c>
      <c r="O382" s="2">
        <f>+Tabla323911[[#This Row],[ENTRADAS]]*Tabla323911[[#This Row],[PRECIO]]</f>
        <v>0</v>
      </c>
      <c r="P382" s="2">
        <f>+Tabla323911[[#This Row],[SALIDAS]]*Tabla323911[[#This Row],[PRECIO]]</f>
        <v>0</v>
      </c>
      <c r="Q382" s="2">
        <f>+Tabla323911[[#This Row],[BALANCE INICIAL2]]+Tabla323911[[#This Row],[ENTRADAS3]]-Tabla323911[[#This Row],[SALIDAS4]]</f>
        <v>5702.58</v>
      </c>
    </row>
    <row r="383" spans="1:17">
      <c r="A383" s="39" t="s">
        <v>31</v>
      </c>
      <c r="B383" s="40" t="s">
        <v>897</v>
      </c>
      <c r="C383" s="50" t="s">
        <v>69</v>
      </c>
      <c r="D383" t="s">
        <v>242</v>
      </c>
      <c r="F383" s="55" t="s">
        <v>1345</v>
      </c>
      <c r="G383" s="55"/>
      <c r="H383" s="9" t="s">
        <v>825</v>
      </c>
      <c r="I383">
        <v>32</v>
      </c>
      <c r="J383">
        <v>0</v>
      </c>
      <c r="K383" s="34">
        <v>24</v>
      </c>
      <c r="L383">
        <f>+Tabla323911[[#This Row],[BALANCE INICIAL]]+Tabla323911[[#This Row],[ENTRADAS]]-Tabla323911[[#This Row],[SALIDAS]]</f>
        <v>8</v>
      </c>
      <c r="M383" s="2">
        <v>93</v>
      </c>
      <c r="N383" s="2">
        <f>+Tabla323911[[#This Row],[BALANCE INICIAL]]*Tabla323911[[#This Row],[PRECIO]]</f>
        <v>2976</v>
      </c>
      <c r="O383" s="2">
        <f>+Tabla323911[[#This Row],[ENTRADAS]]*Tabla323911[[#This Row],[PRECIO]]</f>
        <v>0</v>
      </c>
      <c r="P383" s="2">
        <f>+Tabla323911[[#This Row],[SALIDAS]]*Tabla323911[[#This Row],[PRECIO]]</f>
        <v>2232</v>
      </c>
      <c r="Q383" s="2">
        <f>+Tabla323911[[#This Row],[BALANCE INICIAL2]]+Tabla323911[[#This Row],[ENTRADAS3]]-Tabla323911[[#This Row],[SALIDAS4]]</f>
        <v>744</v>
      </c>
    </row>
    <row r="384" spans="1:17">
      <c r="A384" s="39" t="s">
        <v>43</v>
      </c>
      <c r="B384" s="40" t="s">
        <v>954</v>
      </c>
      <c r="C384" s="50" t="s">
        <v>89</v>
      </c>
      <c r="D384" t="s">
        <v>709</v>
      </c>
      <c r="F384" s="55" t="s">
        <v>1345</v>
      </c>
      <c r="G384" s="55"/>
      <c r="H384" s="9" t="s">
        <v>825</v>
      </c>
      <c r="I384">
        <v>13</v>
      </c>
      <c r="J384">
        <v>0</v>
      </c>
      <c r="K384" s="34">
        <v>0</v>
      </c>
      <c r="L384">
        <f>+Tabla323911[[#This Row],[BALANCE INICIAL]]+Tabla323911[[#This Row],[ENTRADAS]]-Tabla323911[[#This Row],[SALIDAS]]</f>
        <v>13</v>
      </c>
      <c r="M384" s="2">
        <v>615</v>
      </c>
      <c r="N384" s="2">
        <f>+Tabla323911[[#This Row],[BALANCE INICIAL]]*Tabla323911[[#This Row],[PRECIO]]</f>
        <v>7995</v>
      </c>
      <c r="O384" s="2">
        <f>+Tabla323911[[#This Row],[ENTRADAS]]*Tabla323911[[#This Row],[PRECIO]]</f>
        <v>0</v>
      </c>
      <c r="P384" s="2">
        <f>+Tabla323911[[#This Row],[SALIDAS]]*Tabla323911[[#This Row],[PRECIO]]</f>
        <v>0</v>
      </c>
      <c r="Q384" s="2">
        <f>+Tabla323911[[#This Row],[BALANCE INICIAL2]]+Tabla323911[[#This Row],[ENTRADAS3]]-Tabla323911[[#This Row],[SALIDAS4]]</f>
        <v>7995</v>
      </c>
    </row>
    <row r="385" spans="1:17">
      <c r="A385" s="39" t="s">
        <v>1424</v>
      </c>
      <c r="B385" s="40" t="s">
        <v>1425</v>
      </c>
      <c r="C385" s="52" t="s">
        <v>1426</v>
      </c>
      <c r="D385" t="s">
        <v>1257</v>
      </c>
      <c r="F385" s="55" t="s">
        <v>1345</v>
      </c>
      <c r="G385" s="55"/>
      <c r="H385" s="9" t="s">
        <v>820</v>
      </c>
      <c r="I385">
        <v>70</v>
      </c>
      <c r="J385">
        <v>0</v>
      </c>
      <c r="K385" s="34">
        <v>0</v>
      </c>
      <c r="L385">
        <f>+Tabla323911[[#This Row],[BALANCE INICIAL]]+Tabla323911[[#This Row],[ENTRADAS]]-Tabla323911[[#This Row],[SALIDAS]]</f>
        <v>70</v>
      </c>
      <c r="M385" s="2">
        <v>298</v>
      </c>
      <c r="N385" s="2">
        <f>+Tabla323911[[#This Row],[BALANCE INICIAL]]*Tabla323911[[#This Row],[PRECIO]]</f>
        <v>20860</v>
      </c>
      <c r="O385" s="2">
        <f>+Tabla323911[[#This Row],[ENTRADAS]]*Tabla323911[[#This Row],[PRECIO]]</f>
        <v>0</v>
      </c>
      <c r="P385" s="2">
        <f>+Tabla323911[[#This Row],[SALIDAS]]*Tabla323911[[#This Row],[PRECIO]]</f>
        <v>0</v>
      </c>
      <c r="Q385" s="2">
        <f>+Tabla323911[[#This Row],[BALANCE INICIAL2]]+Tabla323911[[#This Row],[ENTRADAS3]]-Tabla323911[[#This Row],[SALIDAS4]]</f>
        <v>20860</v>
      </c>
    </row>
    <row r="386" spans="1:17">
      <c r="A386" s="39" t="s">
        <v>59</v>
      </c>
      <c r="B386" s="40" t="s">
        <v>880</v>
      </c>
      <c r="C386" s="52" t="s">
        <v>107</v>
      </c>
      <c r="D386" t="s">
        <v>710</v>
      </c>
      <c r="F386" s="55" t="s">
        <v>1345</v>
      </c>
      <c r="G386" s="55"/>
      <c r="H386" s="9" t="s">
        <v>820</v>
      </c>
      <c r="I386">
        <v>7</v>
      </c>
      <c r="J386">
        <v>0</v>
      </c>
      <c r="K386" s="34">
        <v>0</v>
      </c>
      <c r="L386">
        <f>+Tabla323911[[#This Row],[BALANCE INICIAL]]+Tabla323911[[#This Row],[ENTRADAS]]-Tabla323911[[#This Row],[SALIDAS]]</f>
        <v>7</v>
      </c>
      <c r="M386" s="2">
        <v>545</v>
      </c>
      <c r="N386" s="2">
        <f>+Tabla323911[[#This Row],[BALANCE INICIAL]]*Tabla323911[[#This Row],[PRECIO]]</f>
        <v>3815</v>
      </c>
      <c r="O386" s="2">
        <f>+Tabla323911[[#This Row],[ENTRADAS]]*Tabla323911[[#This Row],[PRECIO]]</f>
        <v>0</v>
      </c>
      <c r="P386" s="2">
        <f>+Tabla323911[[#This Row],[SALIDAS]]*Tabla323911[[#This Row],[PRECIO]]</f>
        <v>0</v>
      </c>
      <c r="Q386" s="2">
        <f>+Tabla323911[[#This Row],[BALANCE INICIAL2]]+Tabla323911[[#This Row],[ENTRADAS3]]-Tabla323911[[#This Row],[SALIDAS4]]</f>
        <v>3815</v>
      </c>
    </row>
    <row r="387" spans="1:17">
      <c r="A387" s="39" t="s">
        <v>59</v>
      </c>
      <c r="B387" s="40" t="s">
        <v>880</v>
      </c>
      <c r="C387" s="52" t="s">
        <v>107</v>
      </c>
      <c r="D387" t="s">
        <v>711</v>
      </c>
      <c r="F387" s="55" t="s">
        <v>1345</v>
      </c>
      <c r="G387" s="55"/>
      <c r="H387" s="9" t="s">
        <v>820</v>
      </c>
      <c r="I387">
        <v>1</v>
      </c>
      <c r="J387">
        <v>0</v>
      </c>
      <c r="K387" s="34">
        <v>0</v>
      </c>
      <c r="L387">
        <f>+Tabla323911[[#This Row],[BALANCE INICIAL]]+Tabla323911[[#This Row],[ENTRADAS]]-Tabla323911[[#This Row],[SALIDAS]]</f>
        <v>1</v>
      </c>
      <c r="M387" s="2">
        <v>775</v>
      </c>
      <c r="N387" s="2">
        <f>+Tabla323911[[#This Row],[BALANCE INICIAL]]*Tabla323911[[#This Row],[PRECIO]]</f>
        <v>775</v>
      </c>
      <c r="O387" s="2">
        <f>+Tabla323911[[#This Row],[ENTRADAS]]*Tabla323911[[#This Row],[PRECIO]]</f>
        <v>0</v>
      </c>
      <c r="P387" s="2">
        <f>+Tabla323911[[#This Row],[SALIDAS]]*Tabla323911[[#This Row],[PRECIO]]</f>
        <v>0</v>
      </c>
      <c r="Q387" s="2">
        <f>+Tabla323911[[#This Row],[BALANCE INICIAL2]]+Tabla323911[[#This Row],[ENTRADAS3]]-Tabla323911[[#This Row],[SALIDAS4]]</f>
        <v>775</v>
      </c>
    </row>
    <row r="388" spans="1:17">
      <c r="A388" s="63" t="s">
        <v>29</v>
      </c>
      <c r="B388" s="40" t="s">
        <v>878</v>
      </c>
      <c r="C388" s="52" t="s">
        <v>102</v>
      </c>
      <c r="D388" t="s">
        <v>1685</v>
      </c>
      <c r="E388" t="s">
        <v>1659</v>
      </c>
      <c r="F388" s="55">
        <v>45551</v>
      </c>
      <c r="G388" s="62" t="s">
        <v>1719</v>
      </c>
      <c r="H388" s="9" t="s">
        <v>820</v>
      </c>
      <c r="I388">
        <v>0</v>
      </c>
      <c r="J388">
        <v>1</v>
      </c>
      <c r="K388" s="34">
        <v>0</v>
      </c>
      <c r="L388">
        <f>+Tabla323911[[#This Row],[BALANCE INICIAL]]+Tabla323911[[#This Row],[ENTRADAS]]-Tabla323911[[#This Row],[SALIDAS]]</f>
        <v>1</v>
      </c>
      <c r="M388" s="2">
        <v>181</v>
      </c>
      <c r="N388" s="2">
        <f>+Tabla323911[[#This Row],[BALANCE INICIAL]]*Tabla323911[[#This Row],[PRECIO]]</f>
        <v>0</v>
      </c>
      <c r="O388" s="2">
        <f>+Tabla323911[[#This Row],[ENTRADAS]]*Tabla323911[[#This Row],[PRECIO]]</f>
        <v>181</v>
      </c>
      <c r="P388" s="2">
        <f>+Tabla323911[[#This Row],[SALIDAS]]*Tabla323911[[#This Row],[PRECIO]]</f>
        <v>0</v>
      </c>
      <c r="Q388" s="2">
        <f>+Tabla323911[[#This Row],[BALANCE INICIAL2]]+Tabla323911[[#This Row],[ENTRADAS3]]-Tabla323911[[#This Row],[SALIDAS4]]</f>
        <v>181</v>
      </c>
    </row>
    <row r="389" spans="1:17">
      <c r="A389" s="39" t="s">
        <v>26</v>
      </c>
      <c r="B389" s="40" t="s">
        <v>887</v>
      </c>
      <c r="C389" s="52" t="s">
        <v>70</v>
      </c>
      <c r="D389" t="s">
        <v>1247</v>
      </c>
      <c r="F389" s="55" t="s">
        <v>1345</v>
      </c>
      <c r="G389" s="55"/>
      <c r="H389" s="9" t="s">
        <v>820</v>
      </c>
      <c r="I389">
        <v>1</v>
      </c>
      <c r="J389">
        <v>0</v>
      </c>
      <c r="K389" s="34">
        <v>1</v>
      </c>
      <c r="L389">
        <f>+Tabla323911[[#This Row],[BALANCE INICIAL]]+Tabla323911[[#This Row],[ENTRADAS]]-Tabla323911[[#This Row],[SALIDAS]]</f>
        <v>0</v>
      </c>
      <c r="M389" s="2">
        <v>5800</v>
      </c>
      <c r="N389" s="2">
        <f>+Tabla323911[[#This Row],[BALANCE INICIAL]]*Tabla323911[[#This Row],[PRECIO]]</f>
        <v>5800</v>
      </c>
      <c r="O389" s="2">
        <f>+Tabla323911[[#This Row],[ENTRADAS]]*Tabla323911[[#This Row],[PRECIO]]</f>
        <v>0</v>
      </c>
      <c r="P389" s="2">
        <f>+Tabla323911[[#This Row],[SALIDAS]]*Tabla323911[[#This Row],[PRECIO]]</f>
        <v>5800</v>
      </c>
      <c r="Q389" s="2">
        <f>+Tabla323911[[#This Row],[BALANCE INICIAL2]]+Tabla323911[[#This Row],[ENTRADAS3]]-Tabla323911[[#This Row],[SALIDAS4]]</f>
        <v>0</v>
      </c>
    </row>
    <row r="390" spans="1:17">
      <c r="A390" s="39" t="s">
        <v>26</v>
      </c>
      <c r="B390" s="40" t="s">
        <v>887</v>
      </c>
      <c r="C390" s="52" t="s">
        <v>70</v>
      </c>
      <c r="D390" t="s">
        <v>1248</v>
      </c>
      <c r="F390" s="55" t="s">
        <v>1345</v>
      </c>
      <c r="G390" s="55"/>
      <c r="H390" s="9" t="s">
        <v>820</v>
      </c>
      <c r="I390">
        <v>2</v>
      </c>
      <c r="J390">
        <v>0</v>
      </c>
      <c r="K390" s="34">
        <v>1</v>
      </c>
      <c r="L390">
        <f>+Tabla323911[[#This Row],[BALANCE INICIAL]]+Tabla323911[[#This Row],[ENTRADAS]]-Tabla323911[[#This Row],[SALIDAS]]</f>
        <v>1</v>
      </c>
      <c r="M390" s="2">
        <v>1885</v>
      </c>
      <c r="N390" s="2">
        <f>+Tabla323911[[#This Row],[BALANCE INICIAL]]*Tabla323911[[#This Row],[PRECIO]]</f>
        <v>3770</v>
      </c>
      <c r="O390" s="2">
        <f>+Tabla323911[[#This Row],[ENTRADAS]]*Tabla323911[[#This Row],[PRECIO]]</f>
        <v>0</v>
      </c>
      <c r="P390" s="2">
        <f>+Tabla323911[[#This Row],[SALIDAS]]*Tabla323911[[#This Row],[PRECIO]]</f>
        <v>1885</v>
      </c>
      <c r="Q390" s="2">
        <f>+Tabla323911[[#This Row],[BALANCE INICIAL2]]+Tabla323911[[#This Row],[ENTRADAS3]]-Tabla323911[[#This Row],[SALIDAS4]]</f>
        <v>1885</v>
      </c>
    </row>
    <row r="391" spans="1:17">
      <c r="A391" s="39" t="s">
        <v>26</v>
      </c>
      <c r="B391" s="40" t="s">
        <v>887</v>
      </c>
      <c r="C391" s="52" t="s">
        <v>70</v>
      </c>
      <c r="D391" t="s">
        <v>1249</v>
      </c>
      <c r="F391" s="55" t="s">
        <v>1345</v>
      </c>
      <c r="G391" s="55"/>
      <c r="H391" s="9" t="s">
        <v>820</v>
      </c>
      <c r="I391">
        <v>0</v>
      </c>
      <c r="J391">
        <v>0</v>
      </c>
      <c r="K391" s="34">
        <v>0</v>
      </c>
      <c r="L391">
        <f>+Tabla323911[[#This Row],[BALANCE INICIAL]]+Tabla323911[[#This Row],[ENTRADAS]]-Tabla323911[[#This Row],[SALIDAS]]</f>
        <v>0</v>
      </c>
      <c r="M391" s="2">
        <v>2150</v>
      </c>
      <c r="N391" s="2">
        <f>+Tabla323911[[#This Row],[BALANCE INICIAL]]*Tabla323911[[#This Row],[PRECIO]]</f>
        <v>0</v>
      </c>
      <c r="O391" s="2">
        <f>+Tabla323911[[#This Row],[ENTRADAS]]*Tabla323911[[#This Row],[PRECIO]]</f>
        <v>0</v>
      </c>
      <c r="P391" s="2">
        <f>+Tabla323911[[#This Row],[SALIDAS]]*Tabla323911[[#This Row],[PRECIO]]</f>
        <v>0</v>
      </c>
      <c r="Q391" s="2">
        <f>+Tabla323911[[#This Row],[BALANCE INICIAL2]]+Tabla323911[[#This Row],[ENTRADAS3]]-Tabla323911[[#This Row],[SALIDAS4]]</f>
        <v>0</v>
      </c>
    </row>
    <row r="392" spans="1:17">
      <c r="A392" s="39" t="s">
        <v>26</v>
      </c>
      <c r="B392" s="40" t="s">
        <v>887</v>
      </c>
      <c r="C392" s="52" t="s">
        <v>70</v>
      </c>
      <c r="D392" t="s">
        <v>1250</v>
      </c>
      <c r="F392" s="55" t="s">
        <v>1345</v>
      </c>
      <c r="G392" s="55"/>
      <c r="H392" s="9" t="s">
        <v>820</v>
      </c>
      <c r="I392">
        <v>4</v>
      </c>
      <c r="J392">
        <v>0</v>
      </c>
      <c r="K392" s="34">
        <v>0</v>
      </c>
      <c r="L392">
        <f>+Tabla323911[[#This Row],[BALANCE INICIAL]]+Tabla323911[[#This Row],[ENTRADAS]]-Tabla323911[[#This Row],[SALIDAS]]</f>
        <v>4</v>
      </c>
      <c r="M392" s="2">
        <v>1350</v>
      </c>
      <c r="N392" s="2">
        <f>+Tabla323911[[#This Row],[BALANCE INICIAL]]*Tabla323911[[#This Row],[PRECIO]]</f>
        <v>5400</v>
      </c>
      <c r="O392" s="2">
        <f>+Tabla323911[[#This Row],[ENTRADAS]]*Tabla323911[[#This Row],[PRECIO]]</f>
        <v>0</v>
      </c>
      <c r="P392" s="2">
        <f>+Tabla323911[[#This Row],[SALIDAS]]*Tabla323911[[#This Row],[PRECIO]]</f>
        <v>0</v>
      </c>
      <c r="Q392" s="2">
        <f>+Tabla323911[[#This Row],[BALANCE INICIAL2]]+Tabla323911[[#This Row],[ENTRADAS3]]-Tabla323911[[#This Row],[SALIDAS4]]</f>
        <v>5400</v>
      </c>
    </row>
    <row r="393" spans="1:17">
      <c r="A393" s="39" t="s">
        <v>26</v>
      </c>
      <c r="B393" s="40" t="s">
        <v>887</v>
      </c>
      <c r="C393" s="52" t="s">
        <v>70</v>
      </c>
      <c r="D393" t="s">
        <v>1251</v>
      </c>
      <c r="F393" s="55" t="s">
        <v>1345</v>
      </c>
      <c r="G393" s="55"/>
      <c r="H393" s="9" t="s">
        <v>820</v>
      </c>
      <c r="I393">
        <v>0</v>
      </c>
      <c r="J393">
        <v>0</v>
      </c>
      <c r="K393" s="34">
        <v>0</v>
      </c>
      <c r="L393">
        <f>+Tabla323911[[#This Row],[BALANCE INICIAL]]+Tabla323911[[#This Row],[ENTRADAS]]-Tabla323911[[#This Row],[SALIDAS]]</f>
        <v>0</v>
      </c>
      <c r="M393" s="2">
        <v>2750</v>
      </c>
      <c r="N393" s="2">
        <f>+Tabla323911[[#This Row],[BALANCE INICIAL]]*Tabla323911[[#This Row],[PRECIO]]</f>
        <v>0</v>
      </c>
      <c r="O393" s="2">
        <f>+Tabla323911[[#This Row],[ENTRADAS]]*Tabla323911[[#This Row],[PRECIO]]</f>
        <v>0</v>
      </c>
      <c r="P393" s="2">
        <f>+Tabla323911[[#This Row],[SALIDAS]]*Tabla323911[[#This Row],[PRECIO]]</f>
        <v>0</v>
      </c>
      <c r="Q393" s="2">
        <f>+Tabla323911[[#This Row],[BALANCE INICIAL2]]+Tabla323911[[#This Row],[ENTRADAS3]]-Tabla323911[[#This Row],[SALIDAS4]]</f>
        <v>0</v>
      </c>
    </row>
    <row r="394" spans="1:17">
      <c r="A394" s="39" t="s">
        <v>26</v>
      </c>
      <c r="B394" s="40" t="s">
        <v>887</v>
      </c>
      <c r="C394" s="52" t="s">
        <v>70</v>
      </c>
      <c r="D394" t="s">
        <v>1040</v>
      </c>
      <c r="E394" t="s">
        <v>1048</v>
      </c>
      <c r="F394" s="55" t="s">
        <v>1345</v>
      </c>
      <c r="G394" s="55"/>
      <c r="H394" s="9" t="s">
        <v>873</v>
      </c>
      <c r="I394">
        <v>1</v>
      </c>
      <c r="J394">
        <v>0</v>
      </c>
      <c r="K394" s="34">
        <v>0</v>
      </c>
      <c r="L394">
        <f>+Tabla323911[[#This Row],[BALANCE INICIAL]]+Tabla323911[[#This Row],[ENTRADAS]]-Tabla323911[[#This Row],[SALIDAS]]</f>
        <v>1</v>
      </c>
      <c r="M394" s="2">
        <v>1700</v>
      </c>
      <c r="N394" s="2">
        <f>+Tabla323911[[#This Row],[BALANCE INICIAL]]*Tabla323911[[#This Row],[PRECIO]]</f>
        <v>1700</v>
      </c>
      <c r="O394" s="2">
        <f>+Tabla323911[[#This Row],[ENTRADAS]]*Tabla323911[[#This Row],[PRECIO]]</f>
        <v>0</v>
      </c>
      <c r="P394" s="2">
        <f>+Tabla323911[[#This Row],[SALIDAS]]*Tabla323911[[#This Row],[PRECIO]]</f>
        <v>0</v>
      </c>
      <c r="Q394" s="2">
        <f>+Tabla323911[[#This Row],[BALANCE INICIAL2]]+Tabla323911[[#This Row],[ENTRADAS3]]-Tabla323911[[#This Row],[SALIDAS4]]</f>
        <v>1700</v>
      </c>
    </row>
    <row r="395" spans="1:17">
      <c r="A395" s="39" t="s">
        <v>59</v>
      </c>
      <c r="B395" s="40" t="s">
        <v>880</v>
      </c>
      <c r="C395" s="52" t="s">
        <v>107</v>
      </c>
      <c r="D395" t="s">
        <v>713</v>
      </c>
      <c r="F395" s="55" t="s">
        <v>1345</v>
      </c>
      <c r="G395" s="55"/>
      <c r="H395" s="9" t="s">
        <v>873</v>
      </c>
      <c r="I395">
        <v>4</v>
      </c>
      <c r="J395">
        <v>0</v>
      </c>
      <c r="K395" s="34">
        <v>0</v>
      </c>
      <c r="L395">
        <f>+Tabla323911[[#This Row],[BALANCE INICIAL]]+Tabla323911[[#This Row],[ENTRADAS]]-Tabla323911[[#This Row],[SALIDAS]]</f>
        <v>4</v>
      </c>
      <c r="M395" s="2">
        <v>539</v>
      </c>
      <c r="N395" s="2">
        <f>+Tabla323911[[#This Row],[BALANCE INICIAL]]*Tabla323911[[#This Row],[PRECIO]]</f>
        <v>2156</v>
      </c>
      <c r="O395" s="2">
        <f>+Tabla323911[[#This Row],[ENTRADAS]]*Tabla323911[[#This Row],[PRECIO]]</f>
        <v>0</v>
      </c>
      <c r="P395" s="2">
        <f>+Tabla323911[[#This Row],[SALIDAS]]*Tabla323911[[#This Row],[PRECIO]]</f>
        <v>0</v>
      </c>
      <c r="Q395" s="2">
        <f>+Tabla323911[[#This Row],[BALANCE INICIAL2]]+Tabla323911[[#This Row],[ENTRADAS3]]-Tabla323911[[#This Row],[SALIDAS4]]</f>
        <v>2156</v>
      </c>
    </row>
    <row r="396" spans="1:17">
      <c r="A396" s="39" t="s">
        <v>1424</v>
      </c>
      <c r="B396" s="40" t="s">
        <v>1425</v>
      </c>
      <c r="C396" s="52" t="s">
        <v>1426</v>
      </c>
      <c r="D396" t="s">
        <v>1246</v>
      </c>
      <c r="F396" s="55" t="s">
        <v>1345</v>
      </c>
      <c r="G396" s="55"/>
      <c r="H396" s="9" t="s">
        <v>820</v>
      </c>
      <c r="I396">
        <v>1</v>
      </c>
      <c r="J396">
        <v>0</v>
      </c>
      <c r="K396" s="34">
        <v>0</v>
      </c>
      <c r="L396">
        <f>+Tabla323911[[#This Row],[BALANCE INICIAL]]+Tabla323911[[#This Row],[ENTRADAS]]-Tabla323911[[#This Row],[SALIDAS]]</f>
        <v>1</v>
      </c>
      <c r="M396" s="2">
        <v>466.44</v>
      </c>
      <c r="N396" s="2">
        <f>+Tabla323911[[#This Row],[BALANCE INICIAL]]*Tabla323911[[#This Row],[PRECIO]]</f>
        <v>466.44</v>
      </c>
      <c r="O396" s="2">
        <f>+Tabla323911[[#This Row],[ENTRADAS]]*Tabla323911[[#This Row],[PRECIO]]</f>
        <v>0</v>
      </c>
      <c r="P396" s="2">
        <f>+Tabla323911[[#This Row],[SALIDAS]]*Tabla323911[[#This Row],[PRECIO]]</f>
        <v>0</v>
      </c>
      <c r="Q396" s="2">
        <f>+Tabla323911[[#This Row],[BALANCE INICIAL2]]+Tabla323911[[#This Row],[ENTRADAS3]]-Tabla323911[[#This Row],[SALIDAS4]]</f>
        <v>466.44</v>
      </c>
    </row>
    <row r="397" spans="1:17">
      <c r="A397" s="39" t="s">
        <v>26</v>
      </c>
      <c r="B397" s="40" t="s">
        <v>887</v>
      </c>
      <c r="C397" s="52" t="s">
        <v>70</v>
      </c>
      <c r="D397" t="s">
        <v>1036</v>
      </c>
      <c r="E397" t="s">
        <v>1048</v>
      </c>
      <c r="F397" s="55" t="s">
        <v>1345</v>
      </c>
      <c r="G397" s="55"/>
      <c r="H397" s="9" t="s">
        <v>873</v>
      </c>
      <c r="I397">
        <v>4</v>
      </c>
      <c r="J397">
        <v>0</v>
      </c>
      <c r="K397" s="34">
        <v>0</v>
      </c>
      <c r="L397">
        <f>+Tabla323911[[#This Row],[BALANCE INICIAL]]+Tabla323911[[#This Row],[ENTRADAS]]-Tabla323911[[#This Row],[SALIDAS]]</f>
        <v>4</v>
      </c>
      <c r="M397" s="2">
        <v>750</v>
      </c>
      <c r="N397" s="2">
        <f>+Tabla323911[[#This Row],[BALANCE INICIAL]]*Tabla323911[[#This Row],[PRECIO]]</f>
        <v>3000</v>
      </c>
      <c r="O397" s="2">
        <f>+Tabla323911[[#This Row],[ENTRADAS]]*Tabla323911[[#This Row],[PRECIO]]</f>
        <v>0</v>
      </c>
      <c r="P397" s="2">
        <f>+Tabla323911[[#This Row],[SALIDAS]]*Tabla323911[[#This Row],[PRECIO]]</f>
        <v>0</v>
      </c>
      <c r="Q397" s="2">
        <f>+Tabla323911[[#This Row],[BALANCE INICIAL2]]+Tabla323911[[#This Row],[ENTRADAS3]]-Tabla323911[[#This Row],[SALIDAS4]]</f>
        <v>3000</v>
      </c>
    </row>
    <row r="398" spans="1:17">
      <c r="A398" s="39" t="s">
        <v>26</v>
      </c>
      <c r="B398" s="40" t="s">
        <v>887</v>
      </c>
      <c r="C398" s="52" t="s">
        <v>70</v>
      </c>
      <c r="D398" t="s">
        <v>1037</v>
      </c>
      <c r="E398" t="s">
        <v>1048</v>
      </c>
      <c r="F398" s="55" t="s">
        <v>1345</v>
      </c>
      <c r="G398" s="55"/>
      <c r="H398" s="9" t="s">
        <v>873</v>
      </c>
      <c r="I398">
        <v>2</v>
      </c>
      <c r="J398">
        <v>0</v>
      </c>
      <c r="K398" s="34">
        <v>0</v>
      </c>
      <c r="L398">
        <f>+Tabla323911[[#This Row],[BALANCE INICIAL]]+Tabla323911[[#This Row],[ENTRADAS]]-Tabla323911[[#This Row],[SALIDAS]]</f>
        <v>2</v>
      </c>
      <c r="M398" s="2">
        <v>750</v>
      </c>
      <c r="N398" s="2">
        <f>+Tabla323911[[#This Row],[BALANCE INICIAL]]*Tabla323911[[#This Row],[PRECIO]]</f>
        <v>1500</v>
      </c>
      <c r="O398" s="2">
        <f>+Tabla323911[[#This Row],[ENTRADAS]]*Tabla323911[[#This Row],[PRECIO]]</f>
        <v>0</v>
      </c>
      <c r="P398" s="2">
        <f>+Tabla323911[[#This Row],[SALIDAS]]*Tabla323911[[#This Row],[PRECIO]]</f>
        <v>0</v>
      </c>
      <c r="Q398" s="2">
        <f>+Tabla323911[[#This Row],[BALANCE INICIAL2]]+Tabla323911[[#This Row],[ENTRADAS3]]-Tabla323911[[#This Row],[SALIDAS4]]</f>
        <v>1500</v>
      </c>
    </row>
    <row r="399" spans="1:17">
      <c r="A399" s="39" t="s">
        <v>26</v>
      </c>
      <c r="B399" s="40" t="s">
        <v>887</v>
      </c>
      <c r="C399" s="52" t="s">
        <v>70</v>
      </c>
      <c r="D399" t="s">
        <v>1236</v>
      </c>
      <c r="F399" s="55" t="s">
        <v>1345</v>
      </c>
      <c r="G399" s="55"/>
      <c r="H399" s="9" t="s">
        <v>820</v>
      </c>
      <c r="I399">
        <v>1</v>
      </c>
      <c r="J399">
        <v>0</v>
      </c>
      <c r="K399" s="34">
        <v>1</v>
      </c>
      <c r="L399">
        <f>+Tabla323911[[#This Row],[BALANCE INICIAL]]+Tabla323911[[#This Row],[ENTRADAS]]-Tabla323911[[#This Row],[SALIDAS]]</f>
        <v>0</v>
      </c>
      <c r="M399" s="2">
        <v>20300</v>
      </c>
      <c r="N399" s="2">
        <f>+Tabla323911[[#This Row],[BALANCE INICIAL]]*Tabla323911[[#This Row],[PRECIO]]</f>
        <v>20300</v>
      </c>
      <c r="O399" s="2">
        <f>+Tabla323911[[#This Row],[ENTRADAS]]*Tabla323911[[#This Row],[PRECIO]]</f>
        <v>0</v>
      </c>
      <c r="P399" s="2">
        <f>+Tabla323911[[#This Row],[SALIDAS]]*Tabla323911[[#This Row],[PRECIO]]</f>
        <v>20300</v>
      </c>
      <c r="Q399" s="2">
        <f>+Tabla323911[[#This Row],[BALANCE INICIAL2]]+Tabla323911[[#This Row],[ENTRADAS3]]-Tabla323911[[#This Row],[SALIDAS4]]</f>
        <v>0</v>
      </c>
    </row>
    <row r="400" spans="1:17">
      <c r="A400" s="39" t="s">
        <v>52</v>
      </c>
      <c r="B400" s="40" t="s">
        <v>891</v>
      </c>
      <c r="C400" s="52" t="s">
        <v>100</v>
      </c>
      <c r="D400" t="s">
        <v>1237</v>
      </c>
      <c r="F400" s="55" t="s">
        <v>1345</v>
      </c>
      <c r="G400" s="55"/>
      <c r="H400" s="9" t="s">
        <v>820</v>
      </c>
      <c r="I400">
        <v>1</v>
      </c>
      <c r="J400">
        <v>0</v>
      </c>
      <c r="K400" s="34">
        <v>0</v>
      </c>
      <c r="L400">
        <f>+Tabla323911[[#This Row],[BALANCE INICIAL]]+Tabla323911[[#This Row],[ENTRADAS]]-Tabla323911[[#This Row],[SALIDAS]]</f>
        <v>1</v>
      </c>
      <c r="M400" s="2">
        <v>3000</v>
      </c>
      <c r="N400" s="2">
        <f>+Tabla323911[[#This Row],[BALANCE INICIAL]]*Tabla323911[[#This Row],[PRECIO]]</f>
        <v>3000</v>
      </c>
      <c r="O400" s="2">
        <f>+Tabla323911[[#This Row],[ENTRADAS]]*Tabla323911[[#This Row],[PRECIO]]</f>
        <v>0</v>
      </c>
      <c r="P400" s="2">
        <f>+Tabla323911[[#This Row],[SALIDAS]]*Tabla323911[[#This Row],[PRECIO]]</f>
        <v>0</v>
      </c>
      <c r="Q400" s="2">
        <f>+Tabla323911[[#This Row],[BALANCE INICIAL2]]+Tabla323911[[#This Row],[ENTRADAS3]]-Tabla323911[[#This Row],[SALIDAS4]]</f>
        <v>3000</v>
      </c>
    </row>
    <row r="401" spans="1:17">
      <c r="A401" s="39" t="s">
        <v>28</v>
      </c>
      <c r="B401" s="40" t="s">
        <v>884</v>
      </c>
      <c r="C401" s="52" t="s">
        <v>74</v>
      </c>
      <c r="D401" t="s">
        <v>1730</v>
      </c>
      <c r="F401" s="55" t="s">
        <v>1345</v>
      </c>
      <c r="G401" s="55"/>
      <c r="H401" s="9" t="s">
        <v>873</v>
      </c>
      <c r="I401">
        <v>24</v>
      </c>
      <c r="J401">
        <v>0</v>
      </c>
      <c r="K401" s="34">
        <v>1</v>
      </c>
      <c r="L401">
        <f>+Tabla323911[[#This Row],[BALANCE INICIAL]]+Tabla323911[[#This Row],[ENTRADAS]]-Tabla323911[[#This Row],[SALIDAS]]</f>
        <v>23</v>
      </c>
      <c r="M401" s="2">
        <v>38</v>
      </c>
      <c r="N401" s="2">
        <f>+Tabla323911[[#This Row],[BALANCE INICIAL]]*Tabla323911[[#This Row],[PRECIO]]</f>
        <v>912</v>
      </c>
      <c r="O401" s="2">
        <f>+Tabla323911[[#This Row],[ENTRADAS]]*Tabla323911[[#This Row],[PRECIO]]</f>
        <v>0</v>
      </c>
      <c r="P401" s="2">
        <f>+Tabla323911[[#This Row],[SALIDAS]]*Tabla323911[[#This Row],[PRECIO]]</f>
        <v>38</v>
      </c>
      <c r="Q401" s="2">
        <f>+Tabla323911[[#This Row],[BALANCE INICIAL2]]+Tabla323911[[#This Row],[ENTRADAS3]]-Tabla323911[[#This Row],[SALIDAS4]]</f>
        <v>874</v>
      </c>
    </row>
    <row r="402" spans="1:17">
      <c r="A402" s="39" t="s">
        <v>34</v>
      </c>
      <c r="B402" s="40" t="s">
        <v>877</v>
      </c>
      <c r="C402" s="52" t="s">
        <v>80</v>
      </c>
      <c r="D402" t="s">
        <v>1238</v>
      </c>
      <c r="F402" s="55" t="s">
        <v>1345</v>
      </c>
      <c r="G402" s="55"/>
      <c r="H402" s="9" t="s">
        <v>820</v>
      </c>
      <c r="I402">
        <v>30</v>
      </c>
      <c r="J402">
        <v>0</v>
      </c>
      <c r="K402" s="34">
        <v>0</v>
      </c>
      <c r="L402">
        <f>+Tabla323911[[#This Row],[BALANCE INICIAL]]+Tabla323911[[#This Row],[ENTRADAS]]-Tabla323911[[#This Row],[SALIDAS]]</f>
        <v>30</v>
      </c>
      <c r="M402" s="2">
        <v>80.930000000000007</v>
      </c>
      <c r="N402" s="2">
        <f>+Tabla323911[[#This Row],[BALANCE INICIAL]]*Tabla323911[[#This Row],[PRECIO]]</f>
        <v>2427.9</v>
      </c>
      <c r="O402" s="2">
        <f>+Tabla323911[[#This Row],[ENTRADAS]]*Tabla323911[[#This Row],[PRECIO]]</f>
        <v>0</v>
      </c>
      <c r="P402" s="2">
        <f>+Tabla323911[[#This Row],[SALIDAS]]*Tabla323911[[#This Row],[PRECIO]]</f>
        <v>0</v>
      </c>
      <c r="Q402" s="2">
        <f>+Tabla323911[[#This Row],[BALANCE INICIAL2]]+Tabla323911[[#This Row],[ENTRADAS3]]-Tabla323911[[#This Row],[SALIDAS4]]</f>
        <v>2427.9</v>
      </c>
    </row>
    <row r="403" spans="1:17">
      <c r="A403" s="39" t="s">
        <v>26</v>
      </c>
      <c r="B403" s="40" t="s">
        <v>887</v>
      </c>
      <c r="C403" s="52" t="s">
        <v>70</v>
      </c>
      <c r="D403" t="s">
        <v>1239</v>
      </c>
      <c r="F403" s="55" t="s">
        <v>1345</v>
      </c>
      <c r="G403" s="55"/>
      <c r="H403" s="9" t="s">
        <v>820</v>
      </c>
      <c r="I403">
        <v>1</v>
      </c>
      <c r="J403">
        <v>0</v>
      </c>
      <c r="K403" s="34">
        <v>1</v>
      </c>
      <c r="L403">
        <f>+Tabla323911[[#This Row],[BALANCE INICIAL]]+Tabla323911[[#This Row],[ENTRADAS]]-Tabla323911[[#This Row],[SALIDAS]]</f>
        <v>0</v>
      </c>
      <c r="M403" s="2">
        <v>1400</v>
      </c>
      <c r="N403" s="2">
        <f>+Tabla323911[[#This Row],[BALANCE INICIAL]]*Tabla323911[[#This Row],[PRECIO]]</f>
        <v>1400</v>
      </c>
      <c r="O403" s="2">
        <f>+Tabla323911[[#This Row],[ENTRADAS]]*Tabla323911[[#This Row],[PRECIO]]</f>
        <v>0</v>
      </c>
      <c r="P403" s="2">
        <f>+Tabla323911[[#This Row],[SALIDAS]]*Tabla323911[[#This Row],[PRECIO]]</f>
        <v>1400</v>
      </c>
      <c r="Q403" s="2">
        <f>+Tabla323911[[#This Row],[BALANCE INICIAL2]]+Tabla323911[[#This Row],[ENTRADAS3]]-Tabla323911[[#This Row],[SALIDAS4]]</f>
        <v>0</v>
      </c>
    </row>
    <row r="404" spans="1:17">
      <c r="A404" s="39" t="s">
        <v>34</v>
      </c>
      <c r="B404" s="40" t="s">
        <v>877</v>
      </c>
      <c r="C404" s="52" t="s">
        <v>80</v>
      </c>
      <c r="D404" t="s">
        <v>1240</v>
      </c>
      <c r="F404" s="55" t="s">
        <v>1345</v>
      </c>
      <c r="G404" s="55"/>
      <c r="H404" s="9" t="s">
        <v>820</v>
      </c>
      <c r="I404">
        <v>23</v>
      </c>
      <c r="J404">
        <v>0</v>
      </c>
      <c r="K404" s="34">
        <v>0</v>
      </c>
      <c r="L404">
        <f>+Tabla323911[[#This Row],[BALANCE INICIAL]]+Tabla323911[[#This Row],[ENTRADAS]]-Tabla323911[[#This Row],[SALIDAS]]</f>
        <v>23</v>
      </c>
      <c r="M404" s="2">
        <v>142.38</v>
      </c>
      <c r="N404" s="2">
        <f>+Tabla323911[[#This Row],[BALANCE INICIAL]]*Tabla323911[[#This Row],[PRECIO]]</f>
        <v>3274.74</v>
      </c>
      <c r="O404" s="2">
        <f>+Tabla323911[[#This Row],[ENTRADAS]]*Tabla323911[[#This Row],[PRECIO]]</f>
        <v>0</v>
      </c>
      <c r="P404" s="2">
        <f>+Tabla323911[[#This Row],[SALIDAS]]*Tabla323911[[#This Row],[PRECIO]]</f>
        <v>0</v>
      </c>
      <c r="Q404" s="2">
        <f>+Tabla323911[[#This Row],[BALANCE INICIAL2]]+Tabla323911[[#This Row],[ENTRADAS3]]-Tabla323911[[#This Row],[SALIDAS4]]</f>
        <v>3274.74</v>
      </c>
    </row>
    <row r="405" spans="1:17">
      <c r="A405" s="63" t="s">
        <v>29</v>
      </c>
      <c r="B405" s="40" t="s">
        <v>878</v>
      </c>
      <c r="C405" s="52" t="s">
        <v>102</v>
      </c>
      <c r="D405" t="s">
        <v>1686</v>
      </c>
      <c r="E405" t="s">
        <v>1659</v>
      </c>
      <c r="F405" s="55">
        <v>45551</v>
      </c>
      <c r="G405" s="62" t="s">
        <v>1719</v>
      </c>
      <c r="H405" s="9" t="s">
        <v>820</v>
      </c>
      <c r="I405">
        <v>0</v>
      </c>
      <c r="J405">
        <v>2</v>
      </c>
      <c r="K405" s="34">
        <v>0</v>
      </c>
      <c r="L405">
        <f>+Tabla323911[[#This Row],[BALANCE INICIAL]]+Tabla323911[[#This Row],[ENTRADAS]]-Tabla323911[[#This Row],[SALIDAS]]</f>
        <v>2</v>
      </c>
      <c r="M405" s="2">
        <v>368</v>
      </c>
      <c r="N405" s="2">
        <f>+Tabla323911[[#This Row],[BALANCE INICIAL]]*Tabla323911[[#This Row],[PRECIO]]</f>
        <v>0</v>
      </c>
      <c r="O405" s="2">
        <f>+Tabla323911[[#This Row],[ENTRADAS]]*Tabla323911[[#This Row],[PRECIO]]</f>
        <v>736</v>
      </c>
      <c r="P405" s="2">
        <f>+Tabla323911[[#This Row],[SALIDAS]]*Tabla323911[[#This Row],[PRECIO]]</f>
        <v>0</v>
      </c>
      <c r="Q405" s="2">
        <f>+Tabla323911[[#This Row],[BALANCE INICIAL2]]+Tabla323911[[#This Row],[ENTRADAS3]]-Tabla323911[[#This Row],[SALIDAS4]]</f>
        <v>736</v>
      </c>
    </row>
    <row r="406" spans="1:17">
      <c r="A406" s="39" t="s">
        <v>33</v>
      </c>
      <c r="B406" s="40" t="s">
        <v>879</v>
      </c>
      <c r="C406" s="50" t="s">
        <v>106</v>
      </c>
      <c r="D406" t="s">
        <v>716</v>
      </c>
      <c r="F406" s="55" t="s">
        <v>1345</v>
      </c>
      <c r="G406" s="55"/>
      <c r="H406" s="9" t="s">
        <v>825</v>
      </c>
      <c r="I406">
        <v>7</v>
      </c>
      <c r="J406">
        <v>0</v>
      </c>
      <c r="K406" s="34">
        <v>0</v>
      </c>
      <c r="L406">
        <f>+Tabla323911[[#This Row],[BALANCE INICIAL]]+Tabla323911[[#This Row],[ENTRADAS]]-Tabla323911[[#This Row],[SALIDAS]]</f>
        <v>7</v>
      </c>
      <c r="M406" s="2">
        <v>1650</v>
      </c>
      <c r="N406" s="2">
        <f>+Tabla323911[[#This Row],[BALANCE INICIAL]]*Tabla323911[[#This Row],[PRECIO]]</f>
        <v>11550</v>
      </c>
      <c r="O406" s="2">
        <f>+Tabla323911[[#This Row],[ENTRADAS]]*Tabla323911[[#This Row],[PRECIO]]</f>
        <v>0</v>
      </c>
      <c r="P406" s="2">
        <f>+Tabla323911[[#This Row],[SALIDAS]]*Tabla323911[[#This Row],[PRECIO]]</f>
        <v>0</v>
      </c>
      <c r="Q406" s="2">
        <f>+Tabla323911[[#This Row],[BALANCE INICIAL2]]+Tabla323911[[#This Row],[ENTRADAS3]]-Tabla323911[[#This Row],[SALIDAS4]]</f>
        <v>11550</v>
      </c>
    </row>
    <row r="407" spans="1:17">
      <c r="A407" s="39" t="s">
        <v>33</v>
      </c>
      <c r="B407" s="40" t="s">
        <v>879</v>
      </c>
      <c r="C407" s="50" t="s">
        <v>106</v>
      </c>
      <c r="D407" t="s">
        <v>717</v>
      </c>
      <c r="F407" s="55" t="s">
        <v>1345</v>
      </c>
      <c r="G407" s="55"/>
      <c r="H407" s="9" t="s">
        <v>825</v>
      </c>
      <c r="I407">
        <v>12</v>
      </c>
      <c r="J407">
        <v>0</v>
      </c>
      <c r="K407" s="34">
        <v>0</v>
      </c>
      <c r="L407">
        <f>+Tabla323911[[#This Row],[BALANCE INICIAL]]+Tabla323911[[#This Row],[ENTRADAS]]-Tabla323911[[#This Row],[SALIDAS]]</f>
        <v>12</v>
      </c>
      <c r="M407" s="2">
        <v>600</v>
      </c>
      <c r="N407" s="2">
        <f>+Tabla323911[[#This Row],[BALANCE INICIAL]]*Tabla323911[[#This Row],[PRECIO]]</f>
        <v>7200</v>
      </c>
      <c r="O407" s="2">
        <f>+Tabla323911[[#This Row],[ENTRADAS]]*Tabla323911[[#This Row],[PRECIO]]</f>
        <v>0</v>
      </c>
      <c r="P407" s="2">
        <f>+Tabla323911[[#This Row],[SALIDAS]]*Tabla323911[[#This Row],[PRECIO]]</f>
        <v>0</v>
      </c>
      <c r="Q407" s="2">
        <f>+Tabla323911[[#This Row],[BALANCE INICIAL2]]+Tabla323911[[#This Row],[ENTRADAS3]]-Tabla323911[[#This Row],[SALIDAS4]]</f>
        <v>7200</v>
      </c>
    </row>
    <row r="408" spans="1:17">
      <c r="A408" s="39" t="s">
        <v>24</v>
      </c>
      <c r="B408" s="40" t="s">
        <v>875</v>
      </c>
      <c r="C408" s="52" t="s">
        <v>64</v>
      </c>
      <c r="D408" t="s">
        <v>1241</v>
      </c>
      <c r="F408" s="55" t="s">
        <v>1345</v>
      </c>
      <c r="G408" s="55"/>
      <c r="H408" s="9" t="s">
        <v>820</v>
      </c>
      <c r="I408">
        <v>19</v>
      </c>
      <c r="J408">
        <v>0</v>
      </c>
      <c r="K408" s="34">
        <v>0</v>
      </c>
      <c r="L408">
        <f>+Tabla323911[[#This Row],[BALANCE INICIAL]]+Tabla323911[[#This Row],[ENTRADAS]]-Tabla323911[[#This Row],[SALIDAS]]</f>
        <v>19</v>
      </c>
      <c r="M408" s="2">
        <v>1400</v>
      </c>
      <c r="N408" s="2">
        <f>+Tabla323911[[#This Row],[BALANCE INICIAL]]*Tabla323911[[#This Row],[PRECIO]]</f>
        <v>26600</v>
      </c>
      <c r="O408" s="2">
        <f>+Tabla323911[[#This Row],[ENTRADAS]]*Tabla323911[[#This Row],[PRECIO]]</f>
        <v>0</v>
      </c>
      <c r="P408" s="2">
        <f>+Tabla323911[[#This Row],[SALIDAS]]*Tabla323911[[#This Row],[PRECIO]]</f>
        <v>0</v>
      </c>
      <c r="Q408" s="2">
        <f>+Tabla323911[[#This Row],[BALANCE INICIAL2]]+Tabla323911[[#This Row],[ENTRADAS3]]-Tabla323911[[#This Row],[SALIDAS4]]</f>
        <v>26600</v>
      </c>
    </row>
    <row r="409" spans="1:17">
      <c r="A409" s="39" t="s">
        <v>24</v>
      </c>
      <c r="B409" s="40" t="s">
        <v>875</v>
      </c>
      <c r="C409" s="52" t="s">
        <v>64</v>
      </c>
      <c r="D409" t="s">
        <v>1242</v>
      </c>
      <c r="E409" t="s">
        <v>1416</v>
      </c>
      <c r="F409" s="55" t="s">
        <v>1345</v>
      </c>
      <c r="G409" s="55"/>
      <c r="H409" s="9" t="s">
        <v>820</v>
      </c>
      <c r="I409">
        <v>0</v>
      </c>
      <c r="J409">
        <v>0</v>
      </c>
      <c r="K409" s="34">
        <v>0</v>
      </c>
      <c r="L409">
        <f>+Tabla323911[[#This Row],[BALANCE INICIAL]]+Tabla323911[[#This Row],[ENTRADAS]]-Tabla323911[[#This Row],[SALIDAS]]</f>
        <v>0</v>
      </c>
      <c r="M409" s="2">
        <v>4139</v>
      </c>
      <c r="N409" s="2">
        <f>+Tabla323911[[#This Row],[BALANCE INICIAL]]*Tabla323911[[#This Row],[PRECIO]]</f>
        <v>0</v>
      </c>
      <c r="O409" s="2">
        <f>+Tabla323911[[#This Row],[ENTRADAS]]*Tabla323911[[#This Row],[PRECIO]]</f>
        <v>0</v>
      </c>
      <c r="P409" s="2">
        <f>+Tabla323911[[#This Row],[SALIDAS]]*Tabla323911[[#This Row],[PRECIO]]</f>
        <v>0</v>
      </c>
      <c r="Q409" s="2">
        <f>+Tabla323911[[#This Row],[BALANCE INICIAL2]]+Tabla323911[[#This Row],[ENTRADAS3]]-Tabla323911[[#This Row],[SALIDAS4]]</f>
        <v>0</v>
      </c>
    </row>
    <row r="410" spans="1:17">
      <c r="A410" s="39" t="s">
        <v>55</v>
      </c>
      <c r="B410" s="40" t="s">
        <v>905</v>
      </c>
      <c r="C410" s="52" t="s">
        <v>103</v>
      </c>
      <c r="D410" t="s">
        <v>1366</v>
      </c>
      <c r="F410" s="55" t="s">
        <v>1345</v>
      </c>
      <c r="G410" s="55"/>
      <c r="H410" s="9" t="s">
        <v>834</v>
      </c>
      <c r="I410">
        <v>0</v>
      </c>
      <c r="J410">
        <v>0</v>
      </c>
      <c r="K410" s="34">
        <v>0</v>
      </c>
      <c r="L410">
        <f>+Tabla323911[[#This Row],[BALANCE INICIAL]]+Tabla323911[[#This Row],[ENTRADAS]]-Tabla323911[[#This Row],[SALIDAS]]</f>
        <v>0</v>
      </c>
      <c r="M410" s="2">
        <v>1575</v>
      </c>
      <c r="N410" s="2">
        <f>+Tabla323911[[#This Row],[BALANCE INICIAL]]*Tabla323911[[#This Row],[PRECIO]]</f>
        <v>0</v>
      </c>
      <c r="O410" s="2">
        <f>+Tabla323911[[#This Row],[ENTRADAS]]*Tabla323911[[#This Row],[PRECIO]]</f>
        <v>0</v>
      </c>
      <c r="P410" s="2">
        <f>+Tabla323911[[#This Row],[SALIDAS]]*Tabla323911[[#This Row],[PRECIO]]</f>
        <v>0</v>
      </c>
      <c r="Q410" s="2">
        <f>+Tabla323911[[#This Row],[BALANCE INICIAL2]]+Tabla323911[[#This Row],[ENTRADAS3]]-Tabla323911[[#This Row],[SALIDAS4]]</f>
        <v>0</v>
      </c>
    </row>
    <row r="411" spans="1:17">
      <c r="A411" s="63" t="s">
        <v>28</v>
      </c>
      <c r="B411" s="40" t="s">
        <v>884</v>
      </c>
      <c r="C411" s="52" t="s">
        <v>74</v>
      </c>
      <c r="D411" t="s">
        <v>1735</v>
      </c>
      <c r="E411" t="s">
        <v>1644</v>
      </c>
      <c r="F411" s="55">
        <v>45555</v>
      </c>
      <c r="G411" s="62" t="s">
        <v>1607</v>
      </c>
      <c r="H411" s="9" t="s">
        <v>820</v>
      </c>
      <c r="I411">
        <v>0</v>
      </c>
      <c r="J411">
        <v>30</v>
      </c>
      <c r="K411" s="34">
        <v>30</v>
      </c>
      <c r="L411">
        <f>+Tabla323911[[#This Row],[BALANCE INICIAL]]+Tabla323911[[#This Row],[ENTRADAS]]-Tabla323911[[#This Row],[SALIDAS]]</f>
        <v>0</v>
      </c>
      <c r="M411" s="2">
        <v>186</v>
      </c>
      <c r="N411" s="2">
        <f>+Tabla323911[[#This Row],[BALANCE INICIAL]]*Tabla323911[[#This Row],[PRECIO]]</f>
        <v>0</v>
      </c>
      <c r="O411" s="2">
        <f>+Tabla323911[[#This Row],[ENTRADAS]]*Tabla323911[[#This Row],[PRECIO]]</f>
        <v>5580</v>
      </c>
      <c r="P411" s="2">
        <f>+Tabla323911[[#This Row],[SALIDAS]]*Tabla323911[[#This Row],[PRECIO]]</f>
        <v>5580</v>
      </c>
      <c r="Q411" s="2">
        <f>+Tabla323911[[#This Row],[BALANCE INICIAL2]]+Tabla323911[[#This Row],[ENTRADAS3]]-Tabla323911[[#This Row],[SALIDAS4]]</f>
        <v>0</v>
      </c>
    </row>
    <row r="412" spans="1:17">
      <c r="A412" s="39" t="s">
        <v>28</v>
      </c>
      <c r="B412" s="40" t="s">
        <v>884</v>
      </c>
      <c r="C412" s="52" t="s">
        <v>74</v>
      </c>
      <c r="D412" t="s">
        <v>1365</v>
      </c>
      <c r="F412" s="55" t="s">
        <v>1345</v>
      </c>
      <c r="G412" s="55"/>
      <c r="H412" s="9" t="s">
        <v>839</v>
      </c>
      <c r="I412">
        <v>66</v>
      </c>
      <c r="J412">
        <v>0</v>
      </c>
      <c r="K412" s="34">
        <v>15</v>
      </c>
      <c r="L412">
        <f>+Tabla323911[[#This Row],[BALANCE INICIAL]]+Tabla323911[[#This Row],[ENTRADAS]]-Tabla323911[[#This Row],[SALIDAS]]</f>
        <v>51</v>
      </c>
      <c r="M412" s="2">
        <v>40</v>
      </c>
      <c r="N412" s="2">
        <f>+Tabla323911[[#This Row],[BALANCE INICIAL]]*Tabla323911[[#This Row],[PRECIO]]</f>
        <v>2640</v>
      </c>
      <c r="O412" s="2">
        <f>+Tabla323911[[#This Row],[ENTRADAS]]*Tabla323911[[#This Row],[PRECIO]]</f>
        <v>0</v>
      </c>
      <c r="P412" s="2">
        <f>+Tabla323911[[#This Row],[SALIDAS]]*Tabla323911[[#This Row],[PRECIO]]</f>
        <v>600</v>
      </c>
      <c r="Q412" s="2">
        <f>+Tabla323911[[#This Row],[BALANCE INICIAL2]]+Tabla323911[[#This Row],[ENTRADAS3]]-Tabla323911[[#This Row],[SALIDAS4]]</f>
        <v>2040</v>
      </c>
    </row>
    <row r="413" spans="1:17">
      <c r="A413" s="39" t="s">
        <v>1381</v>
      </c>
      <c r="B413" s="40" t="s">
        <v>1382</v>
      </c>
      <c r="C413" s="52" t="s">
        <v>1383</v>
      </c>
      <c r="D413" t="s">
        <v>1243</v>
      </c>
      <c r="F413" s="55" t="s">
        <v>1345</v>
      </c>
      <c r="G413" s="55"/>
      <c r="H413" s="9" t="s">
        <v>820</v>
      </c>
      <c r="I413">
        <v>20</v>
      </c>
      <c r="J413">
        <v>0</v>
      </c>
      <c r="K413" s="34">
        <v>13</v>
      </c>
      <c r="L413">
        <f>+Tabla323911[[#This Row],[BALANCE INICIAL]]+Tabla323911[[#This Row],[ENTRADAS]]-Tabla323911[[#This Row],[SALIDAS]]</f>
        <v>7</v>
      </c>
      <c r="M413" s="2">
        <v>23729.33</v>
      </c>
      <c r="N413" s="2">
        <f>+Tabla323911[[#This Row],[BALANCE INICIAL]]*Tabla323911[[#This Row],[PRECIO]]</f>
        <v>474586.60000000003</v>
      </c>
      <c r="O413" s="2">
        <f>+Tabla323911[[#This Row],[ENTRADAS]]*Tabla323911[[#This Row],[PRECIO]]</f>
        <v>0</v>
      </c>
      <c r="P413" s="2">
        <f>+Tabla323911[[#This Row],[SALIDAS]]*Tabla323911[[#This Row],[PRECIO]]</f>
        <v>308481.29000000004</v>
      </c>
      <c r="Q413" s="2">
        <f>+Tabla323911[[#This Row],[BALANCE INICIAL2]]+Tabla323911[[#This Row],[ENTRADAS3]]-Tabla323911[[#This Row],[SALIDAS4]]</f>
        <v>166105.31</v>
      </c>
    </row>
    <row r="414" spans="1:17">
      <c r="A414" s="39" t="s">
        <v>1381</v>
      </c>
      <c r="B414" s="40" t="s">
        <v>1382</v>
      </c>
      <c r="C414" s="52" t="s">
        <v>1383</v>
      </c>
      <c r="D414" t="s">
        <v>1244</v>
      </c>
      <c r="F414" s="55" t="s">
        <v>1345</v>
      </c>
      <c r="G414" s="55"/>
      <c r="H414" s="9" t="s">
        <v>820</v>
      </c>
      <c r="I414">
        <v>0</v>
      </c>
      <c r="J414">
        <v>0</v>
      </c>
      <c r="K414" s="34">
        <v>0</v>
      </c>
      <c r="L414">
        <f>+Tabla323911[[#This Row],[BALANCE INICIAL]]+Tabla323911[[#This Row],[ENTRADAS]]-Tabla323911[[#This Row],[SALIDAS]]</f>
        <v>0</v>
      </c>
      <c r="M414" s="2">
        <v>18271.189999999999</v>
      </c>
      <c r="N414" s="2">
        <f>+Tabla323911[[#This Row],[BALANCE INICIAL]]*Tabla323911[[#This Row],[PRECIO]]</f>
        <v>0</v>
      </c>
      <c r="O414" s="2">
        <f>+Tabla323911[[#This Row],[ENTRADAS]]*Tabla323911[[#This Row],[PRECIO]]</f>
        <v>0</v>
      </c>
      <c r="P414" s="2">
        <f>+Tabla323911[[#This Row],[SALIDAS]]*Tabla323911[[#This Row],[PRECIO]]</f>
        <v>0</v>
      </c>
      <c r="Q414" s="2">
        <f>+Tabla323911[[#This Row],[BALANCE INICIAL2]]+Tabla323911[[#This Row],[ENTRADAS3]]-Tabla323911[[#This Row],[SALIDAS4]]</f>
        <v>0</v>
      </c>
    </row>
    <row r="415" spans="1:17">
      <c r="A415" s="63" t="s">
        <v>29</v>
      </c>
      <c r="B415" s="40" t="s">
        <v>878</v>
      </c>
      <c r="C415" s="52" t="s">
        <v>102</v>
      </c>
      <c r="D415" t="s">
        <v>1687</v>
      </c>
      <c r="E415" t="s">
        <v>1659</v>
      </c>
      <c r="F415" s="55">
        <v>45551</v>
      </c>
      <c r="G415" s="62" t="s">
        <v>1719</v>
      </c>
      <c r="H415" s="9"/>
      <c r="I415">
        <v>0</v>
      </c>
      <c r="J415">
        <v>48</v>
      </c>
      <c r="K415" s="34">
        <v>0</v>
      </c>
      <c r="L415">
        <f>+Tabla323911[[#This Row],[BALANCE INICIAL]]+Tabla323911[[#This Row],[ENTRADAS]]-Tabla323911[[#This Row],[SALIDAS]]</f>
        <v>48</v>
      </c>
      <c r="M415" s="2">
        <v>98</v>
      </c>
      <c r="N415" s="2">
        <f>+Tabla323911[[#This Row],[BALANCE INICIAL]]*Tabla323911[[#This Row],[PRECIO]]</f>
        <v>0</v>
      </c>
      <c r="O415" s="2">
        <f>+Tabla323911[[#This Row],[ENTRADAS]]*Tabla323911[[#This Row],[PRECIO]]</f>
        <v>4704</v>
      </c>
      <c r="P415" s="2">
        <f>+Tabla323911[[#This Row],[SALIDAS]]*Tabla323911[[#This Row],[PRECIO]]</f>
        <v>0</v>
      </c>
      <c r="Q415" s="2">
        <f>+Tabla323911[[#This Row],[BALANCE INICIAL2]]+Tabla323911[[#This Row],[ENTRADAS3]]-Tabla323911[[#This Row],[SALIDAS4]]</f>
        <v>4704</v>
      </c>
    </row>
    <row r="416" spans="1:17">
      <c r="A416" s="63" t="s">
        <v>29</v>
      </c>
      <c r="B416" s="40" t="s">
        <v>878</v>
      </c>
      <c r="C416" s="52" t="s">
        <v>102</v>
      </c>
      <c r="D416" t="s">
        <v>1688</v>
      </c>
      <c r="E416" t="s">
        <v>1659</v>
      </c>
      <c r="F416" s="55">
        <v>45551</v>
      </c>
      <c r="G416" s="62" t="s">
        <v>1719</v>
      </c>
      <c r="H416" s="9" t="s">
        <v>820</v>
      </c>
      <c r="I416">
        <v>0</v>
      </c>
      <c r="J416">
        <v>48</v>
      </c>
      <c r="K416" s="34">
        <v>0</v>
      </c>
      <c r="L416">
        <f>+Tabla323911[[#This Row],[BALANCE INICIAL]]+Tabla323911[[#This Row],[ENTRADAS]]-Tabla323911[[#This Row],[SALIDAS]]</f>
        <v>48</v>
      </c>
      <c r="M416" s="2">
        <v>95</v>
      </c>
      <c r="N416" s="2">
        <f>+Tabla323911[[#This Row],[BALANCE INICIAL]]*Tabla323911[[#This Row],[PRECIO]]</f>
        <v>0</v>
      </c>
      <c r="O416" s="2">
        <f>+Tabla323911[[#This Row],[ENTRADAS]]*Tabla323911[[#This Row],[PRECIO]]</f>
        <v>4560</v>
      </c>
      <c r="P416" s="2">
        <f>+Tabla323911[[#This Row],[SALIDAS]]*Tabla323911[[#This Row],[PRECIO]]</f>
        <v>0</v>
      </c>
      <c r="Q416" s="2">
        <f>+Tabla323911[[#This Row],[BALANCE INICIAL2]]+Tabla323911[[#This Row],[ENTRADAS3]]-Tabla323911[[#This Row],[SALIDAS4]]</f>
        <v>4560</v>
      </c>
    </row>
    <row r="417" spans="1:17">
      <c r="A417" s="63" t="s">
        <v>29</v>
      </c>
      <c r="B417" s="40" t="s">
        <v>878</v>
      </c>
      <c r="C417" s="52" t="s">
        <v>102</v>
      </c>
      <c r="D417" t="s">
        <v>1654</v>
      </c>
      <c r="E417" t="s">
        <v>1658</v>
      </c>
      <c r="F417" s="55">
        <v>45538</v>
      </c>
      <c r="G417" s="62" t="s">
        <v>1660</v>
      </c>
      <c r="H417" s="9" t="s">
        <v>820</v>
      </c>
      <c r="I417">
        <v>0</v>
      </c>
      <c r="J417">
        <v>6</v>
      </c>
      <c r="K417" s="34">
        <v>0</v>
      </c>
      <c r="L417">
        <f>+Tabla323911[[#This Row],[BALANCE INICIAL]]+Tabla323911[[#This Row],[ENTRADAS]]-Tabla323911[[#This Row],[SALIDAS]]</f>
        <v>6</v>
      </c>
      <c r="M417" s="2">
        <v>1020</v>
      </c>
      <c r="N417" s="2">
        <f>+Tabla323911[[#This Row],[BALANCE INICIAL]]*Tabla323911[[#This Row],[PRECIO]]</f>
        <v>0</v>
      </c>
      <c r="O417" s="2">
        <f>+Tabla323911[[#This Row],[ENTRADAS]]*Tabla323911[[#This Row],[PRECIO]]</f>
        <v>6120</v>
      </c>
      <c r="P417" s="2">
        <f>+Tabla323911[[#This Row],[SALIDAS]]*Tabla323911[[#This Row],[PRECIO]]</f>
        <v>0</v>
      </c>
      <c r="Q417" s="2">
        <f>+Tabla323911[[#This Row],[BALANCE INICIAL2]]+Tabla323911[[#This Row],[ENTRADAS3]]-Tabla323911[[#This Row],[SALIDAS4]]</f>
        <v>6120</v>
      </c>
    </row>
    <row r="418" spans="1:17">
      <c r="A418" s="63" t="s">
        <v>29</v>
      </c>
      <c r="B418" s="40" t="s">
        <v>878</v>
      </c>
      <c r="C418" s="52" t="s">
        <v>102</v>
      </c>
      <c r="D418" t="s">
        <v>1655</v>
      </c>
      <c r="E418" t="s">
        <v>1658</v>
      </c>
      <c r="F418" s="55">
        <v>45538</v>
      </c>
      <c r="G418" s="62" t="s">
        <v>1660</v>
      </c>
      <c r="H418" s="9" t="s">
        <v>820</v>
      </c>
      <c r="I418">
        <v>0</v>
      </c>
      <c r="J418">
        <v>60</v>
      </c>
      <c r="K418" s="34">
        <v>0</v>
      </c>
      <c r="L418">
        <f>+Tabla323911[[#This Row],[BALANCE INICIAL]]+Tabla323911[[#This Row],[ENTRADAS]]-Tabla323911[[#This Row],[SALIDAS]]</f>
        <v>60</v>
      </c>
      <c r="M418" s="2">
        <v>70</v>
      </c>
      <c r="N418" s="2">
        <f>+Tabla323911[[#This Row],[BALANCE INICIAL]]*Tabla323911[[#This Row],[PRECIO]]</f>
        <v>0</v>
      </c>
      <c r="O418" s="2">
        <f>+Tabla323911[[#This Row],[ENTRADAS]]*Tabla323911[[#This Row],[PRECIO]]</f>
        <v>4200</v>
      </c>
      <c r="P418" s="2">
        <f>+Tabla323911[[#This Row],[SALIDAS]]*Tabla323911[[#This Row],[PRECIO]]</f>
        <v>0</v>
      </c>
      <c r="Q418" s="2">
        <f>+Tabla323911[[#This Row],[BALANCE INICIAL2]]+Tabla323911[[#This Row],[ENTRADAS3]]-Tabla323911[[#This Row],[SALIDAS4]]</f>
        <v>4200</v>
      </c>
    </row>
    <row r="419" spans="1:17">
      <c r="A419" s="63" t="s">
        <v>29</v>
      </c>
      <c r="B419" s="40" t="s">
        <v>878</v>
      </c>
      <c r="C419" s="52" t="s">
        <v>102</v>
      </c>
      <c r="D419" t="s">
        <v>1656</v>
      </c>
      <c r="E419" t="s">
        <v>1658</v>
      </c>
      <c r="F419" s="55">
        <v>45538</v>
      </c>
      <c r="G419" s="62" t="s">
        <v>1660</v>
      </c>
      <c r="H419" s="9" t="s">
        <v>820</v>
      </c>
      <c r="I419">
        <v>0</v>
      </c>
      <c r="J419">
        <v>75</v>
      </c>
      <c r="K419" s="34">
        <v>0</v>
      </c>
      <c r="L419">
        <f>+Tabla323911[[#This Row],[BALANCE INICIAL]]+Tabla323911[[#This Row],[ENTRADAS]]-Tabla323911[[#This Row],[SALIDAS]]</f>
        <v>75</v>
      </c>
      <c r="M419" s="2">
        <v>56</v>
      </c>
      <c r="N419" s="2">
        <f>+Tabla323911[[#This Row],[BALANCE INICIAL]]*Tabla323911[[#This Row],[PRECIO]]</f>
        <v>0</v>
      </c>
      <c r="O419" s="2">
        <f>+Tabla323911[[#This Row],[ENTRADAS]]*Tabla323911[[#This Row],[PRECIO]]</f>
        <v>4200</v>
      </c>
      <c r="P419" s="2">
        <f>+Tabla323911[[#This Row],[SALIDAS]]*Tabla323911[[#This Row],[PRECIO]]</f>
        <v>0</v>
      </c>
      <c r="Q419" s="2">
        <f>+Tabla323911[[#This Row],[BALANCE INICIAL2]]+Tabla323911[[#This Row],[ENTRADAS3]]-Tabla323911[[#This Row],[SALIDAS4]]</f>
        <v>4200</v>
      </c>
    </row>
    <row r="420" spans="1:17">
      <c r="A420" s="39" t="s">
        <v>24</v>
      </c>
      <c r="B420" s="40" t="s">
        <v>875</v>
      </c>
      <c r="C420" s="52" t="s">
        <v>64</v>
      </c>
      <c r="D420" t="s">
        <v>1245</v>
      </c>
      <c r="F420" s="55" t="s">
        <v>1345</v>
      </c>
      <c r="G420" s="55"/>
      <c r="H420" s="9" t="s">
        <v>820</v>
      </c>
      <c r="I420">
        <v>2</v>
      </c>
      <c r="J420">
        <v>0</v>
      </c>
      <c r="K420" s="34">
        <v>0</v>
      </c>
      <c r="L420">
        <f>+Tabla323911[[#This Row],[BALANCE INICIAL]]+Tabla323911[[#This Row],[ENTRADAS]]-Tabla323911[[#This Row],[SALIDAS]]</f>
        <v>2</v>
      </c>
      <c r="M420" s="2">
        <v>3676.5</v>
      </c>
      <c r="N420" s="2">
        <f>+Tabla323911[[#This Row],[BALANCE INICIAL]]*Tabla323911[[#This Row],[PRECIO]]</f>
        <v>7353</v>
      </c>
      <c r="O420" s="2">
        <f>+Tabla323911[[#This Row],[ENTRADAS]]*Tabla323911[[#This Row],[PRECIO]]</f>
        <v>0</v>
      </c>
      <c r="P420" s="2">
        <f>+Tabla323911[[#This Row],[SALIDAS]]*Tabla323911[[#This Row],[PRECIO]]</f>
        <v>0</v>
      </c>
      <c r="Q420" s="2">
        <f>+Tabla323911[[#This Row],[BALANCE INICIAL2]]+Tabla323911[[#This Row],[ENTRADAS3]]-Tabla323911[[#This Row],[SALIDAS4]]</f>
        <v>7353</v>
      </c>
    </row>
    <row r="421" spans="1:17">
      <c r="A421" s="63" t="s">
        <v>29</v>
      </c>
      <c r="B421" s="40" t="s">
        <v>878</v>
      </c>
      <c r="C421" s="52" t="s">
        <v>102</v>
      </c>
      <c r="D421" t="s">
        <v>1689</v>
      </c>
      <c r="E421" t="s">
        <v>1659</v>
      </c>
      <c r="F421" s="55">
        <v>45551</v>
      </c>
      <c r="G421" s="62" t="s">
        <v>1719</v>
      </c>
      <c r="H421" s="9" t="s">
        <v>820</v>
      </c>
      <c r="I421">
        <v>0</v>
      </c>
      <c r="J421">
        <v>30</v>
      </c>
      <c r="K421" s="34">
        <v>0</v>
      </c>
      <c r="L421">
        <f>+Tabla323911[[#This Row],[BALANCE INICIAL]]+Tabla323911[[#This Row],[ENTRADAS]]-Tabla323911[[#This Row],[SALIDAS]]</f>
        <v>30</v>
      </c>
      <c r="M421" s="2">
        <v>200</v>
      </c>
      <c r="N421" s="2">
        <f>+Tabla323911[[#This Row],[BALANCE INICIAL]]*Tabla323911[[#This Row],[PRECIO]]</f>
        <v>0</v>
      </c>
      <c r="O421" s="2">
        <f>+Tabla323911[[#This Row],[ENTRADAS]]*Tabla323911[[#This Row],[PRECIO]]</f>
        <v>6000</v>
      </c>
      <c r="P421" s="2">
        <f>+Tabla323911[[#This Row],[SALIDAS]]*Tabla323911[[#This Row],[PRECIO]]</f>
        <v>0</v>
      </c>
      <c r="Q421" s="2">
        <f>+Tabla323911[[#This Row],[BALANCE INICIAL2]]+Tabla323911[[#This Row],[ENTRADAS3]]-Tabla323911[[#This Row],[SALIDAS4]]</f>
        <v>6000</v>
      </c>
    </row>
    <row r="422" spans="1:17">
      <c r="A422" s="9" t="s">
        <v>29</v>
      </c>
      <c r="B422" s="47" t="s">
        <v>878</v>
      </c>
      <c r="C422" s="50" t="s">
        <v>102</v>
      </c>
      <c r="D422" t="s">
        <v>1777</v>
      </c>
      <c r="F422" s="55" t="s">
        <v>1345</v>
      </c>
      <c r="G422" s="55"/>
      <c r="H422" s="9" t="s">
        <v>834</v>
      </c>
      <c r="I422">
        <v>26</v>
      </c>
      <c r="J422">
        <v>0</v>
      </c>
      <c r="K422" s="34">
        <v>2</v>
      </c>
      <c r="L422">
        <f>+Tabla323911[[#This Row],[BALANCE INICIAL]]+Tabla323911[[#This Row],[ENTRADAS]]-Tabla323911[[#This Row],[SALIDAS]]</f>
        <v>24</v>
      </c>
      <c r="M422" s="2">
        <v>290.5</v>
      </c>
      <c r="N422" s="2">
        <f>+Tabla323911[[#This Row],[BALANCE INICIAL]]*Tabla323911[[#This Row],[PRECIO]]</f>
        <v>7553</v>
      </c>
      <c r="O422" s="2">
        <f>+Tabla323911[[#This Row],[ENTRADAS]]*Tabla323911[[#This Row],[PRECIO]]</f>
        <v>0</v>
      </c>
      <c r="P422" s="2">
        <f>+Tabla323911[[#This Row],[SALIDAS]]*Tabla323911[[#This Row],[PRECIO]]</f>
        <v>581</v>
      </c>
      <c r="Q422" s="2">
        <f>+Tabla323911[[#This Row],[BALANCE INICIAL2]]+Tabla323911[[#This Row],[ENTRADAS3]]-Tabla323911[[#This Row],[SALIDAS4]]</f>
        <v>6972</v>
      </c>
    </row>
    <row r="423" spans="1:17">
      <c r="A423" s="39" t="s">
        <v>41</v>
      </c>
      <c r="B423" s="40" t="s">
        <v>890</v>
      </c>
      <c r="C423" s="52" t="s">
        <v>87</v>
      </c>
      <c r="D423" t="s">
        <v>252</v>
      </c>
      <c r="F423" s="55" t="s">
        <v>1345</v>
      </c>
      <c r="G423" s="55"/>
      <c r="H423" s="9" t="s">
        <v>820</v>
      </c>
      <c r="I423">
        <v>27</v>
      </c>
      <c r="J423">
        <v>0</v>
      </c>
      <c r="K423" s="34">
        <v>0</v>
      </c>
      <c r="L423">
        <f>+Tabla323911[[#This Row],[BALANCE INICIAL]]+Tabla323911[[#This Row],[ENTRADAS]]-Tabla323911[[#This Row],[SALIDAS]]</f>
        <v>27</v>
      </c>
      <c r="M423" s="2">
        <v>220</v>
      </c>
      <c r="N423" s="2">
        <f>+Tabla323911[[#This Row],[BALANCE INICIAL]]*Tabla323911[[#This Row],[PRECIO]]</f>
        <v>5940</v>
      </c>
      <c r="O423" s="2">
        <f>+Tabla323911[[#This Row],[ENTRADAS]]*Tabla323911[[#This Row],[PRECIO]]</f>
        <v>0</v>
      </c>
      <c r="P423" s="2">
        <f>+Tabla323911[[#This Row],[SALIDAS]]*Tabla323911[[#This Row],[PRECIO]]</f>
        <v>0</v>
      </c>
      <c r="Q423" s="2">
        <f>+Tabla323911[[#This Row],[BALANCE INICIAL2]]+Tabla323911[[#This Row],[ENTRADAS3]]-Tabla323911[[#This Row],[SALIDAS4]]</f>
        <v>5940</v>
      </c>
    </row>
    <row r="424" spans="1:17">
      <c r="A424" s="63" t="s">
        <v>41</v>
      </c>
      <c r="B424" s="40" t="s">
        <v>890</v>
      </c>
      <c r="C424" s="52" t="s">
        <v>87</v>
      </c>
      <c r="D424" t="s">
        <v>1734</v>
      </c>
      <c r="E424" t="s">
        <v>1644</v>
      </c>
      <c r="F424" s="55">
        <v>45555</v>
      </c>
      <c r="G424" s="62" t="s">
        <v>1607</v>
      </c>
      <c r="H424" s="9" t="s">
        <v>820</v>
      </c>
      <c r="I424">
        <v>0</v>
      </c>
      <c r="J424">
        <v>30</v>
      </c>
      <c r="K424" s="34">
        <v>30</v>
      </c>
      <c r="L424">
        <f>+Tabla323911[[#This Row],[BALANCE INICIAL]]+Tabla323911[[#This Row],[ENTRADAS]]-Tabla323911[[#This Row],[SALIDAS]]</f>
        <v>0</v>
      </c>
      <c r="M424" s="2">
        <v>423</v>
      </c>
      <c r="N424" s="2">
        <f>+Tabla323911[[#This Row],[BALANCE INICIAL]]*Tabla323911[[#This Row],[PRECIO]]</f>
        <v>0</v>
      </c>
      <c r="O424" s="2">
        <f>+Tabla323911[[#This Row],[ENTRADAS]]*Tabla323911[[#This Row],[PRECIO]]</f>
        <v>12690</v>
      </c>
      <c r="P424" s="2">
        <f>+Tabla323911[[#This Row],[SALIDAS]]*Tabla323911[[#This Row],[PRECIO]]</f>
        <v>12690</v>
      </c>
      <c r="Q424" s="2">
        <f>+Tabla323911[[#This Row],[BALANCE INICIAL2]]+Tabla323911[[#This Row],[ENTRADAS3]]-Tabla323911[[#This Row],[SALIDAS4]]</f>
        <v>0</v>
      </c>
    </row>
    <row r="425" spans="1:17">
      <c r="A425" s="39" t="s">
        <v>41</v>
      </c>
      <c r="B425" s="40" t="s">
        <v>890</v>
      </c>
      <c r="C425" s="52" t="s">
        <v>87</v>
      </c>
      <c r="D425" t="s">
        <v>1097</v>
      </c>
      <c r="F425" s="55" t="s">
        <v>1345</v>
      </c>
      <c r="G425" s="55"/>
      <c r="H425" s="9" t="s">
        <v>820</v>
      </c>
      <c r="I425">
        <v>111</v>
      </c>
      <c r="J425">
        <v>0</v>
      </c>
      <c r="K425" s="34">
        <v>2</v>
      </c>
      <c r="L425">
        <f>+Tabla323911[[#This Row],[BALANCE INICIAL]]+Tabla323911[[#This Row],[ENTRADAS]]-Tabla323911[[#This Row],[SALIDAS]]</f>
        <v>109</v>
      </c>
      <c r="M425" s="2">
        <v>32.119999999999997</v>
      </c>
      <c r="N425" s="2">
        <f>+Tabla323911[[#This Row],[BALANCE INICIAL]]*Tabla323911[[#This Row],[PRECIO]]</f>
        <v>3565.3199999999997</v>
      </c>
      <c r="O425" s="2">
        <f>+Tabla323911[[#This Row],[ENTRADAS]]*Tabla323911[[#This Row],[PRECIO]]</f>
        <v>0</v>
      </c>
      <c r="P425" s="2">
        <f>+Tabla323911[[#This Row],[SALIDAS]]*Tabla323911[[#This Row],[PRECIO]]</f>
        <v>64.239999999999995</v>
      </c>
      <c r="Q425" s="2">
        <f>+Tabla323911[[#This Row],[BALANCE INICIAL2]]+Tabla323911[[#This Row],[ENTRADAS3]]-Tabla323911[[#This Row],[SALIDAS4]]</f>
        <v>3501.08</v>
      </c>
    </row>
    <row r="426" spans="1:17">
      <c r="A426" s="39" t="s">
        <v>41</v>
      </c>
      <c r="B426" s="40" t="s">
        <v>890</v>
      </c>
      <c r="C426" s="52" t="s">
        <v>87</v>
      </c>
      <c r="D426" t="s">
        <v>1098</v>
      </c>
      <c r="F426" s="55" t="s">
        <v>1345</v>
      </c>
      <c r="G426" s="55"/>
      <c r="H426" s="9" t="s">
        <v>820</v>
      </c>
      <c r="I426">
        <v>70</v>
      </c>
      <c r="J426">
        <v>0</v>
      </c>
      <c r="K426" s="34">
        <v>7</v>
      </c>
      <c r="L426">
        <f>+Tabla323911[[#This Row],[BALANCE INICIAL]]+Tabla323911[[#This Row],[ENTRADAS]]-Tabla323911[[#This Row],[SALIDAS]]</f>
        <v>63</v>
      </c>
      <c r="M426" s="2">
        <v>19</v>
      </c>
      <c r="N426" s="2">
        <f>+Tabla323911[[#This Row],[BALANCE INICIAL]]*Tabla323911[[#This Row],[PRECIO]]</f>
        <v>1330</v>
      </c>
      <c r="O426" s="2">
        <f>+Tabla323911[[#This Row],[ENTRADAS]]*Tabla323911[[#This Row],[PRECIO]]</f>
        <v>0</v>
      </c>
      <c r="P426" s="2">
        <f>+Tabla323911[[#This Row],[SALIDAS]]*Tabla323911[[#This Row],[PRECIO]]</f>
        <v>133</v>
      </c>
      <c r="Q426" s="2">
        <f>+Tabla323911[[#This Row],[BALANCE INICIAL2]]+Tabla323911[[#This Row],[ENTRADAS3]]-Tabla323911[[#This Row],[SALIDAS4]]</f>
        <v>1197</v>
      </c>
    </row>
    <row r="427" spans="1:17">
      <c r="A427" s="39" t="s">
        <v>41</v>
      </c>
      <c r="B427" s="40" t="s">
        <v>890</v>
      </c>
      <c r="C427" s="52" t="s">
        <v>87</v>
      </c>
      <c r="D427" t="s">
        <v>255</v>
      </c>
      <c r="F427" s="55" t="s">
        <v>1345</v>
      </c>
      <c r="G427" s="55"/>
      <c r="H427" s="9" t="s">
        <v>820</v>
      </c>
      <c r="I427">
        <v>83</v>
      </c>
      <c r="J427">
        <v>0</v>
      </c>
      <c r="K427" s="34">
        <v>0</v>
      </c>
      <c r="L427">
        <f>+Tabla323911[[#This Row],[BALANCE INICIAL]]+Tabla323911[[#This Row],[ENTRADAS]]-Tabla323911[[#This Row],[SALIDAS]]</f>
        <v>83</v>
      </c>
      <c r="M427" s="2">
        <v>245</v>
      </c>
      <c r="N427" s="2">
        <f>+Tabla323911[[#This Row],[BALANCE INICIAL]]*Tabla323911[[#This Row],[PRECIO]]</f>
        <v>20335</v>
      </c>
      <c r="O427" s="2">
        <f>+Tabla323911[[#This Row],[ENTRADAS]]*Tabla323911[[#This Row],[PRECIO]]</f>
        <v>0</v>
      </c>
      <c r="P427" s="2">
        <f>+Tabla323911[[#This Row],[SALIDAS]]*Tabla323911[[#This Row],[PRECIO]]</f>
        <v>0</v>
      </c>
      <c r="Q427" s="2">
        <f>+Tabla323911[[#This Row],[BALANCE INICIAL2]]+Tabla323911[[#This Row],[ENTRADAS3]]-Tabla323911[[#This Row],[SALIDAS4]]</f>
        <v>20335</v>
      </c>
    </row>
    <row r="428" spans="1:17">
      <c r="A428" s="9" t="s">
        <v>29</v>
      </c>
      <c r="B428" s="47" t="s">
        <v>878</v>
      </c>
      <c r="C428" s="50" t="s">
        <v>102</v>
      </c>
      <c r="D428" t="s">
        <v>589</v>
      </c>
      <c r="F428" s="55" t="s">
        <v>1345</v>
      </c>
      <c r="G428" s="55"/>
      <c r="H428" s="9" t="s">
        <v>870</v>
      </c>
      <c r="I428">
        <v>1</v>
      </c>
      <c r="J428">
        <v>0</v>
      </c>
      <c r="K428" s="34">
        <v>0</v>
      </c>
      <c r="L428">
        <f>+Tabla323911[[#This Row],[BALANCE INICIAL]]+Tabla323911[[#This Row],[ENTRADAS]]-Tabla323911[[#This Row],[SALIDAS]]</f>
        <v>1</v>
      </c>
      <c r="M428" s="2">
        <v>455</v>
      </c>
      <c r="N428" s="2">
        <f>+Tabla323911[[#This Row],[BALANCE INICIAL]]*Tabla323911[[#This Row],[PRECIO]]</f>
        <v>455</v>
      </c>
      <c r="O428" s="2">
        <f>+Tabla323911[[#This Row],[ENTRADAS]]*Tabla323911[[#This Row],[PRECIO]]</f>
        <v>0</v>
      </c>
      <c r="P428" s="2">
        <f>+Tabla323911[[#This Row],[SALIDAS]]*Tabla323911[[#This Row],[PRECIO]]</f>
        <v>0</v>
      </c>
      <c r="Q428" s="2">
        <f>+Tabla323911[[#This Row],[BALANCE INICIAL2]]+Tabla323911[[#This Row],[ENTRADAS3]]-Tabla323911[[#This Row],[SALIDAS4]]</f>
        <v>455</v>
      </c>
    </row>
    <row r="429" spans="1:17">
      <c r="A429" s="63" t="s">
        <v>29</v>
      </c>
      <c r="B429" s="40" t="s">
        <v>878</v>
      </c>
      <c r="C429" s="52" t="s">
        <v>102</v>
      </c>
      <c r="D429" t="s">
        <v>1690</v>
      </c>
      <c r="E429" t="s">
        <v>1659</v>
      </c>
      <c r="F429" s="55">
        <v>45551</v>
      </c>
      <c r="G429" s="62" t="s">
        <v>1719</v>
      </c>
      <c r="H429" s="9" t="s">
        <v>870</v>
      </c>
      <c r="I429">
        <v>0</v>
      </c>
      <c r="J429">
        <v>1</v>
      </c>
      <c r="K429" s="34">
        <v>0</v>
      </c>
      <c r="L429">
        <f>+Tabla323911[[#This Row],[BALANCE INICIAL]]+Tabla323911[[#This Row],[ENTRADAS]]-Tabla323911[[#This Row],[SALIDAS]]</f>
        <v>1</v>
      </c>
      <c r="M429" s="2">
        <v>694</v>
      </c>
      <c r="N429" s="2">
        <f>+Tabla323911[[#This Row],[BALANCE INICIAL]]*Tabla323911[[#This Row],[PRECIO]]</f>
        <v>0</v>
      </c>
      <c r="O429" s="2">
        <f>+Tabla323911[[#This Row],[ENTRADAS]]*Tabla323911[[#This Row],[PRECIO]]</f>
        <v>694</v>
      </c>
      <c r="P429" s="2">
        <f>+Tabla323911[[#This Row],[SALIDAS]]*Tabla323911[[#This Row],[PRECIO]]</f>
        <v>0</v>
      </c>
      <c r="Q429" s="2">
        <f>+Tabla323911[[#This Row],[BALANCE INICIAL2]]+Tabla323911[[#This Row],[ENTRADAS3]]-Tabla323911[[#This Row],[SALIDAS4]]</f>
        <v>694</v>
      </c>
    </row>
    <row r="430" spans="1:17">
      <c r="A430" s="9" t="s">
        <v>29</v>
      </c>
      <c r="B430" s="47" t="s">
        <v>878</v>
      </c>
      <c r="C430" s="50" t="s">
        <v>102</v>
      </c>
      <c r="D430" t="s">
        <v>590</v>
      </c>
      <c r="F430" s="55" t="s">
        <v>1345</v>
      </c>
      <c r="G430" s="55"/>
      <c r="H430" s="9" t="s">
        <v>870</v>
      </c>
      <c r="I430">
        <v>1</v>
      </c>
      <c r="J430">
        <v>0</v>
      </c>
      <c r="K430" s="34">
        <v>1</v>
      </c>
      <c r="L430">
        <f>+Tabla323911[[#This Row],[BALANCE INICIAL]]+Tabla323911[[#This Row],[ENTRADAS]]-Tabla323911[[#This Row],[SALIDAS]]</f>
        <v>0</v>
      </c>
      <c r="M430" s="2">
        <v>1299</v>
      </c>
      <c r="N430" s="2">
        <f>+Tabla323911[[#This Row],[BALANCE INICIAL]]*Tabla323911[[#This Row],[PRECIO]]</f>
        <v>1299</v>
      </c>
      <c r="O430" s="2">
        <f>+Tabla323911[[#This Row],[ENTRADAS]]*Tabla323911[[#This Row],[PRECIO]]</f>
        <v>0</v>
      </c>
      <c r="P430" s="2">
        <f>+Tabla323911[[#This Row],[SALIDAS]]*Tabla323911[[#This Row],[PRECIO]]</f>
        <v>1299</v>
      </c>
      <c r="Q430" s="2">
        <f>+Tabla323911[[#This Row],[BALANCE INICIAL2]]+Tabla323911[[#This Row],[ENTRADAS3]]-Tabla323911[[#This Row],[SALIDAS4]]</f>
        <v>0</v>
      </c>
    </row>
    <row r="431" spans="1:17">
      <c r="A431" s="63" t="s">
        <v>29</v>
      </c>
      <c r="B431" s="40" t="s">
        <v>878</v>
      </c>
      <c r="C431" s="52" t="s">
        <v>102</v>
      </c>
      <c r="D431" t="s">
        <v>1717</v>
      </c>
      <c r="E431" t="s">
        <v>1659</v>
      </c>
      <c r="F431" s="55">
        <v>45551</v>
      </c>
      <c r="G431" s="62" t="s">
        <v>1719</v>
      </c>
      <c r="H431" s="9" t="s">
        <v>870</v>
      </c>
      <c r="I431">
        <v>0</v>
      </c>
      <c r="J431">
        <v>3</v>
      </c>
      <c r="K431" s="34">
        <v>0</v>
      </c>
      <c r="L431">
        <f>+Tabla323911[[#This Row],[BALANCE INICIAL]]+Tabla323911[[#This Row],[ENTRADAS]]-Tabla323911[[#This Row],[SALIDAS]]</f>
        <v>3</v>
      </c>
      <c r="M431" s="2">
        <v>900</v>
      </c>
      <c r="N431" s="2">
        <f>+Tabla323911[[#This Row],[BALANCE INICIAL]]*Tabla323911[[#This Row],[PRECIO]]</f>
        <v>0</v>
      </c>
      <c r="O431" s="2">
        <f>+Tabla323911[[#This Row],[ENTRADAS]]*Tabla323911[[#This Row],[PRECIO]]</f>
        <v>2700</v>
      </c>
      <c r="P431" s="2">
        <f>+Tabla323911[[#This Row],[SALIDAS]]*Tabla323911[[#This Row],[PRECIO]]</f>
        <v>0</v>
      </c>
      <c r="Q431" s="2">
        <f>+Tabla323911[[#This Row],[BALANCE INICIAL2]]+Tabla323911[[#This Row],[ENTRADAS3]]-Tabla323911[[#This Row],[SALIDAS4]]</f>
        <v>2700</v>
      </c>
    </row>
    <row r="432" spans="1:17">
      <c r="A432" s="39" t="s">
        <v>33</v>
      </c>
      <c r="B432" s="40" t="s">
        <v>879</v>
      </c>
      <c r="C432" s="50" t="s">
        <v>106</v>
      </c>
      <c r="D432" t="s">
        <v>1538</v>
      </c>
      <c r="F432" s="55" t="s">
        <v>1345</v>
      </c>
      <c r="G432" s="55"/>
      <c r="H432" s="9" t="s">
        <v>825</v>
      </c>
      <c r="I432">
        <v>81</v>
      </c>
      <c r="J432">
        <v>0</v>
      </c>
      <c r="K432" s="34">
        <v>0</v>
      </c>
      <c r="L432">
        <f>+Tabla323911[[#This Row],[BALANCE INICIAL]]+Tabla323911[[#This Row],[ENTRADAS]]-Tabla323911[[#This Row],[SALIDAS]]</f>
        <v>81</v>
      </c>
      <c r="M432" s="2">
        <v>188.24</v>
      </c>
      <c r="N432" s="2">
        <f>+Tabla323911[[#This Row],[BALANCE INICIAL]]*Tabla323911[[#This Row],[PRECIO]]</f>
        <v>15247.44</v>
      </c>
      <c r="O432" s="2">
        <f>+Tabla323911[[#This Row],[ENTRADAS]]*Tabla323911[[#This Row],[PRECIO]]</f>
        <v>0</v>
      </c>
      <c r="P432" s="2">
        <f>+Tabla323911[[#This Row],[SALIDAS]]*Tabla323911[[#This Row],[PRECIO]]</f>
        <v>0</v>
      </c>
      <c r="Q432" s="2">
        <f>+Tabla323911[[#This Row],[BALANCE INICIAL2]]+Tabla323911[[#This Row],[ENTRADAS3]]-Tabla323911[[#This Row],[SALIDAS4]]</f>
        <v>15247.44</v>
      </c>
    </row>
    <row r="433" spans="1:17">
      <c r="A433" s="39" t="s">
        <v>33</v>
      </c>
      <c r="B433" s="40" t="s">
        <v>879</v>
      </c>
      <c r="C433" s="50" t="s">
        <v>106</v>
      </c>
      <c r="D433" t="s">
        <v>257</v>
      </c>
      <c r="F433" s="55" t="s">
        <v>1345</v>
      </c>
      <c r="G433" s="55"/>
      <c r="H433" s="9" t="s">
        <v>820</v>
      </c>
      <c r="I433">
        <v>60</v>
      </c>
      <c r="J433">
        <v>0</v>
      </c>
      <c r="K433" s="34">
        <v>0</v>
      </c>
      <c r="L433">
        <f>+Tabla323911[[#This Row],[BALANCE INICIAL]]+Tabla323911[[#This Row],[ENTRADAS]]-Tabla323911[[#This Row],[SALIDAS]]</f>
        <v>60</v>
      </c>
      <c r="M433" s="2">
        <v>95.8</v>
      </c>
      <c r="N433" s="2">
        <f>+Tabla323911[[#This Row],[BALANCE INICIAL]]*Tabla323911[[#This Row],[PRECIO]]</f>
        <v>5748</v>
      </c>
      <c r="O433" s="2">
        <f>+Tabla323911[[#This Row],[ENTRADAS]]*Tabla323911[[#This Row],[PRECIO]]</f>
        <v>0</v>
      </c>
      <c r="P433" s="2">
        <f>+Tabla323911[[#This Row],[SALIDAS]]*Tabla323911[[#This Row],[PRECIO]]</f>
        <v>0</v>
      </c>
      <c r="Q433" s="2">
        <f>+Tabla323911[[#This Row],[BALANCE INICIAL2]]+Tabla323911[[#This Row],[ENTRADAS3]]-Tabla323911[[#This Row],[SALIDAS4]]</f>
        <v>5748</v>
      </c>
    </row>
    <row r="434" spans="1:17">
      <c r="A434" s="39" t="s">
        <v>33</v>
      </c>
      <c r="B434" s="40" t="s">
        <v>879</v>
      </c>
      <c r="C434" s="50" t="s">
        <v>106</v>
      </c>
      <c r="D434" t="s">
        <v>1044</v>
      </c>
      <c r="E434" t="s">
        <v>1048</v>
      </c>
      <c r="F434" s="55" t="s">
        <v>1345</v>
      </c>
      <c r="G434" s="55"/>
      <c r="H434" s="9" t="s">
        <v>820</v>
      </c>
      <c r="I434">
        <v>2</v>
      </c>
      <c r="J434">
        <v>0</v>
      </c>
      <c r="K434" s="34">
        <v>0</v>
      </c>
      <c r="L434">
        <f>+Tabla323911[[#This Row],[BALANCE INICIAL]]+Tabla323911[[#This Row],[ENTRADAS]]-Tabla323911[[#This Row],[SALIDAS]]</f>
        <v>2</v>
      </c>
      <c r="M434" s="2">
        <v>300</v>
      </c>
      <c r="N434" s="2">
        <f>+Tabla323911[[#This Row],[BALANCE INICIAL]]*Tabla323911[[#This Row],[PRECIO]]</f>
        <v>600</v>
      </c>
      <c r="O434" s="2">
        <f>+Tabla323911[[#This Row],[ENTRADAS]]*Tabla323911[[#This Row],[PRECIO]]</f>
        <v>0</v>
      </c>
      <c r="P434" s="2">
        <f>+Tabla323911[[#This Row],[SALIDAS]]*Tabla323911[[#This Row],[PRECIO]]</f>
        <v>0</v>
      </c>
      <c r="Q434" s="2">
        <f>+Tabla323911[[#This Row],[BALANCE INICIAL2]]+Tabla323911[[#This Row],[ENTRADAS3]]-Tabla323911[[#This Row],[SALIDAS4]]</f>
        <v>600</v>
      </c>
    </row>
    <row r="435" spans="1:17">
      <c r="A435" s="39" t="s">
        <v>53</v>
      </c>
      <c r="B435" s="40" t="s">
        <v>898</v>
      </c>
      <c r="C435" s="52" t="s">
        <v>101</v>
      </c>
      <c r="D435" t="s">
        <v>1209</v>
      </c>
      <c r="F435" s="55" t="s">
        <v>1345</v>
      </c>
      <c r="G435" s="55"/>
      <c r="H435" s="9" t="s">
        <v>820</v>
      </c>
      <c r="I435">
        <v>3</v>
      </c>
      <c r="J435">
        <v>0</v>
      </c>
      <c r="K435" s="34">
        <v>0</v>
      </c>
      <c r="L435">
        <f>+Tabla323911[[#This Row],[BALANCE INICIAL]]+Tabla323911[[#This Row],[ENTRADAS]]-Tabla323911[[#This Row],[SALIDAS]]</f>
        <v>3</v>
      </c>
      <c r="M435" s="2">
        <v>380</v>
      </c>
      <c r="N435" s="2">
        <f>+Tabla323911[[#This Row],[BALANCE INICIAL]]*Tabla323911[[#This Row],[PRECIO]]</f>
        <v>1140</v>
      </c>
      <c r="O435" s="2">
        <f>+Tabla323911[[#This Row],[ENTRADAS]]*Tabla323911[[#This Row],[PRECIO]]</f>
        <v>0</v>
      </c>
      <c r="P435" s="2">
        <f>+Tabla323911[[#This Row],[SALIDAS]]*Tabla323911[[#This Row],[PRECIO]]</f>
        <v>0</v>
      </c>
      <c r="Q435" s="2">
        <f>+Tabla323911[[#This Row],[BALANCE INICIAL2]]+Tabla323911[[#This Row],[ENTRADAS3]]-Tabla323911[[#This Row],[SALIDAS4]]</f>
        <v>1140</v>
      </c>
    </row>
    <row r="436" spans="1:17" ht="15" customHeight="1">
      <c r="A436" s="39" t="s">
        <v>1424</v>
      </c>
      <c r="B436" s="40" t="s">
        <v>1425</v>
      </c>
      <c r="C436" s="52" t="s">
        <v>1426</v>
      </c>
      <c r="D436" t="s">
        <v>1473</v>
      </c>
      <c r="F436" s="55" t="s">
        <v>1345</v>
      </c>
      <c r="G436" s="55"/>
      <c r="H436" s="9" t="s">
        <v>820</v>
      </c>
      <c r="I436">
        <v>11</v>
      </c>
      <c r="J436">
        <v>0</v>
      </c>
      <c r="K436" s="34">
        <v>0</v>
      </c>
      <c r="L436">
        <f>+Tabla323911[[#This Row],[BALANCE INICIAL]]+Tabla323911[[#This Row],[ENTRADAS]]-Tabla323911[[#This Row],[SALIDAS]]</f>
        <v>11</v>
      </c>
      <c r="M436" s="2">
        <v>487.05</v>
      </c>
      <c r="N436" s="2">
        <f>+Tabla323911[[#This Row],[BALANCE INICIAL]]*Tabla323911[[#This Row],[PRECIO]]</f>
        <v>5357.55</v>
      </c>
      <c r="O436" s="2">
        <f>+Tabla323911[[#This Row],[ENTRADAS]]*Tabla323911[[#This Row],[PRECIO]]</f>
        <v>0</v>
      </c>
      <c r="P436" s="2">
        <f>+Tabla323911[[#This Row],[SALIDAS]]*Tabla323911[[#This Row],[PRECIO]]</f>
        <v>0</v>
      </c>
      <c r="Q436" s="2">
        <f>+Tabla323911[[#This Row],[BALANCE INICIAL2]]+Tabla323911[[#This Row],[ENTRADAS3]]-Tabla323911[[#This Row],[SALIDAS4]]</f>
        <v>5357.55</v>
      </c>
    </row>
    <row r="437" spans="1:17">
      <c r="A437" s="39" t="s">
        <v>1424</v>
      </c>
      <c r="B437" s="40" t="s">
        <v>1425</v>
      </c>
      <c r="C437" s="52" t="s">
        <v>1426</v>
      </c>
      <c r="D437" t="s">
        <v>1623</v>
      </c>
      <c r="F437" s="55" t="s">
        <v>1345</v>
      </c>
      <c r="G437" s="55"/>
      <c r="H437" s="9" t="s">
        <v>820</v>
      </c>
      <c r="I437">
        <v>2</v>
      </c>
      <c r="J437">
        <v>0</v>
      </c>
      <c r="K437" s="34">
        <v>0</v>
      </c>
      <c r="L437">
        <f>+Tabla323911[[#This Row],[BALANCE INICIAL]]+Tabla323911[[#This Row],[ENTRADAS]]-Tabla323911[[#This Row],[SALIDAS]]</f>
        <v>2</v>
      </c>
      <c r="M437" s="2">
        <v>953.39</v>
      </c>
      <c r="N437" s="2">
        <f>+Tabla323911[[#This Row],[BALANCE INICIAL]]*Tabla323911[[#This Row],[PRECIO]]</f>
        <v>1906.78</v>
      </c>
      <c r="O437" s="2">
        <f>+Tabla323911[[#This Row],[ENTRADAS]]*Tabla323911[[#This Row],[PRECIO]]</f>
        <v>0</v>
      </c>
      <c r="P437" s="2">
        <f>+Tabla323911[[#This Row],[SALIDAS]]*Tabla323911[[#This Row],[PRECIO]]</f>
        <v>0</v>
      </c>
      <c r="Q437" s="2">
        <f>+Tabla323911[[#This Row],[BALANCE INICIAL2]]+Tabla323911[[#This Row],[ENTRADAS3]]-Tabla323911[[#This Row],[SALIDAS4]]</f>
        <v>1906.78</v>
      </c>
    </row>
    <row r="438" spans="1:17" ht="15" customHeight="1">
      <c r="A438" s="39" t="s">
        <v>1424</v>
      </c>
      <c r="B438" s="40" t="s">
        <v>1425</v>
      </c>
      <c r="C438" s="52" t="s">
        <v>1426</v>
      </c>
      <c r="D438" t="s">
        <v>1475</v>
      </c>
      <c r="F438" s="55" t="s">
        <v>1345</v>
      </c>
      <c r="G438" s="55"/>
      <c r="H438" s="9" t="s">
        <v>820</v>
      </c>
      <c r="I438">
        <v>7</v>
      </c>
      <c r="J438">
        <v>0</v>
      </c>
      <c r="K438" s="34">
        <v>0</v>
      </c>
      <c r="L438">
        <f>+Tabla323911[[#This Row],[BALANCE INICIAL]]+Tabla323911[[#This Row],[ENTRADAS]]-Tabla323911[[#This Row],[SALIDAS]]</f>
        <v>7</v>
      </c>
      <c r="M438" s="2">
        <v>569.91999999999996</v>
      </c>
      <c r="N438" s="2">
        <f>+Tabla323911[[#This Row],[BALANCE INICIAL]]*Tabla323911[[#This Row],[PRECIO]]</f>
        <v>3989.4399999999996</v>
      </c>
      <c r="O438" s="2">
        <f>+Tabla323911[[#This Row],[ENTRADAS]]*Tabla323911[[#This Row],[PRECIO]]</f>
        <v>0</v>
      </c>
      <c r="P438" s="2">
        <f>+Tabla323911[[#This Row],[SALIDAS]]*Tabla323911[[#This Row],[PRECIO]]</f>
        <v>0</v>
      </c>
      <c r="Q438" s="2">
        <f>+Tabla323911[[#This Row],[BALANCE INICIAL2]]+Tabla323911[[#This Row],[ENTRADAS3]]-Tabla323911[[#This Row],[SALIDAS4]]</f>
        <v>3989.4399999999996</v>
      </c>
    </row>
    <row r="439" spans="1:17" ht="15" customHeight="1">
      <c r="A439" s="39" t="s">
        <v>1424</v>
      </c>
      <c r="B439" s="40" t="s">
        <v>1425</v>
      </c>
      <c r="C439" s="52" t="s">
        <v>1426</v>
      </c>
      <c r="D439" t="s">
        <v>1476</v>
      </c>
      <c r="F439" s="55" t="s">
        <v>1345</v>
      </c>
      <c r="G439" s="55"/>
      <c r="H439" s="9" t="s">
        <v>820</v>
      </c>
      <c r="I439">
        <v>10</v>
      </c>
      <c r="J439">
        <v>0</v>
      </c>
      <c r="K439" s="34">
        <v>0</v>
      </c>
      <c r="L439">
        <f>+Tabla323911[[#This Row],[BALANCE INICIAL]]+Tabla323911[[#This Row],[ENTRADAS]]-Tabla323911[[#This Row],[SALIDAS]]</f>
        <v>10</v>
      </c>
      <c r="M439" s="2">
        <v>324.33999999999997</v>
      </c>
      <c r="N439" s="2">
        <f>+Tabla323911[[#This Row],[BALANCE INICIAL]]*Tabla323911[[#This Row],[PRECIO]]</f>
        <v>3243.3999999999996</v>
      </c>
      <c r="O439" s="2">
        <f>+Tabla323911[[#This Row],[ENTRADAS]]*Tabla323911[[#This Row],[PRECIO]]</f>
        <v>0</v>
      </c>
      <c r="P439" s="2">
        <f>+Tabla323911[[#This Row],[SALIDAS]]*Tabla323911[[#This Row],[PRECIO]]</f>
        <v>0</v>
      </c>
      <c r="Q439" s="2">
        <f>+Tabla323911[[#This Row],[BALANCE INICIAL2]]+Tabla323911[[#This Row],[ENTRADAS3]]-Tabla323911[[#This Row],[SALIDAS4]]</f>
        <v>3243.3999999999996</v>
      </c>
    </row>
    <row r="440" spans="1:17">
      <c r="A440" s="63" t="s">
        <v>1424</v>
      </c>
      <c r="B440" s="40" t="s">
        <v>1425</v>
      </c>
      <c r="C440" s="52" t="s">
        <v>1426</v>
      </c>
      <c r="D440" t="s">
        <v>1622</v>
      </c>
      <c r="F440" s="55"/>
      <c r="G440" s="55"/>
      <c r="H440" s="9" t="s">
        <v>820</v>
      </c>
      <c r="I440">
        <v>4</v>
      </c>
      <c r="J440">
        <v>0</v>
      </c>
      <c r="K440" s="34"/>
      <c r="L440">
        <f>+Tabla323911[[#This Row],[BALANCE INICIAL]]+Tabla323911[[#This Row],[ENTRADAS]]-Tabla323911[[#This Row],[SALIDAS]]</f>
        <v>4</v>
      </c>
      <c r="M440" s="2">
        <v>778.25</v>
      </c>
      <c r="N440" s="2">
        <f>+Tabla323911[[#This Row],[BALANCE INICIAL]]*Tabla323911[[#This Row],[PRECIO]]</f>
        <v>3113</v>
      </c>
      <c r="O440" s="2">
        <f>+Tabla323911[[#This Row],[ENTRADAS]]*Tabla323911[[#This Row],[PRECIO]]</f>
        <v>0</v>
      </c>
      <c r="P440" s="2">
        <f>+Tabla323911[[#This Row],[SALIDAS]]*Tabla323911[[#This Row],[PRECIO]]</f>
        <v>0</v>
      </c>
      <c r="Q440" s="2">
        <f>+Tabla323911[[#This Row],[BALANCE INICIAL2]]+Tabla323911[[#This Row],[ENTRADAS3]]-Tabla323911[[#This Row],[SALIDAS4]]</f>
        <v>3113</v>
      </c>
    </row>
    <row r="441" spans="1:17">
      <c r="A441" s="63" t="s">
        <v>1424</v>
      </c>
      <c r="B441" s="40" t="s">
        <v>1425</v>
      </c>
      <c r="C441" s="52" t="s">
        <v>1426</v>
      </c>
      <c r="D441" t="s">
        <v>1620</v>
      </c>
      <c r="F441" s="55"/>
      <c r="G441" s="55"/>
      <c r="H441" s="9" t="s">
        <v>820</v>
      </c>
      <c r="I441">
        <v>3</v>
      </c>
      <c r="J441">
        <v>0</v>
      </c>
      <c r="K441" s="34"/>
      <c r="L441">
        <f>+Tabla323911[[#This Row],[BALANCE INICIAL]]+Tabla323911[[#This Row],[ENTRADAS]]-Tabla323911[[#This Row],[SALIDAS]]</f>
        <v>3</v>
      </c>
      <c r="M441" s="2">
        <v>882.93</v>
      </c>
      <c r="N441" s="2">
        <f>+Tabla323911[[#This Row],[BALANCE INICIAL]]*Tabla323911[[#This Row],[PRECIO]]</f>
        <v>2648.79</v>
      </c>
      <c r="O441" s="2">
        <f>+Tabla323911[[#This Row],[ENTRADAS]]*Tabla323911[[#This Row],[PRECIO]]</f>
        <v>0</v>
      </c>
      <c r="P441" s="2">
        <f>+Tabla323911[[#This Row],[SALIDAS]]*Tabla323911[[#This Row],[PRECIO]]</f>
        <v>0</v>
      </c>
      <c r="Q441" s="2">
        <f>+Tabla323911[[#This Row],[BALANCE INICIAL2]]+Tabla323911[[#This Row],[ENTRADAS3]]-Tabla323911[[#This Row],[SALIDAS4]]</f>
        <v>2648.79</v>
      </c>
    </row>
    <row r="442" spans="1:17">
      <c r="A442" s="63" t="s">
        <v>1424</v>
      </c>
      <c r="B442" s="40" t="s">
        <v>1425</v>
      </c>
      <c r="C442" s="52" t="s">
        <v>1426</v>
      </c>
      <c r="D442" t="s">
        <v>1621</v>
      </c>
      <c r="F442" s="55"/>
      <c r="G442" s="55"/>
      <c r="H442" s="9" t="s">
        <v>820</v>
      </c>
      <c r="I442">
        <v>1</v>
      </c>
      <c r="J442">
        <v>0</v>
      </c>
      <c r="K442" s="34"/>
      <c r="L442">
        <f>+Tabla323911[[#This Row],[BALANCE INICIAL]]+Tabla323911[[#This Row],[ENTRADAS]]-Tabla323911[[#This Row],[SALIDAS]]</f>
        <v>1</v>
      </c>
      <c r="M442" s="2">
        <v>412</v>
      </c>
      <c r="N442" s="2">
        <f>+Tabla323911[[#This Row],[BALANCE INICIAL]]*Tabla323911[[#This Row],[PRECIO]]</f>
        <v>412</v>
      </c>
      <c r="O442" s="2">
        <f>+Tabla323911[[#This Row],[ENTRADAS]]*Tabla323911[[#This Row],[PRECIO]]</f>
        <v>0</v>
      </c>
      <c r="P442" s="2">
        <f>+Tabla323911[[#This Row],[SALIDAS]]*Tabla323911[[#This Row],[PRECIO]]</f>
        <v>0</v>
      </c>
      <c r="Q442" s="2">
        <f>+Tabla323911[[#This Row],[BALANCE INICIAL2]]+Tabla323911[[#This Row],[ENTRADAS3]]-Tabla323911[[#This Row],[SALIDAS4]]</f>
        <v>412</v>
      </c>
    </row>
    <row r="443" spans="1:17">
      <c r="A443" s="39" t="s">
        <v>1424</v>
      </c>
      <c r="B443" s="40" t="s">
        <v>1425</v>
      </c>
      <c r="C443" s="52" t="s">
        <v>1426</v>
      </c>
      <c r="D443" t="s">
        <v>1234</v>
      </c>
      <c r="F443" s="55" t="s">
        <v>1345</v>
      </c>
      <c r="G443" s="55"/>
      <c r="H443" s="9" t="s">
        <v>820</v>
      </c>
      <c r="I443">
        <v>1</v>
      </c>
      <c r="J443">
        <v>0</v>
      </c>
      <c r="K443" s="34">
        <v>0</v>
      </c>
      <c r="L443">
        <f>+Tabla323911[[#This Row],[BALANCE INICIAL]]+Tabla323911[[#This Row],[ENTRADAS]]-Tabla323911[[#This Row],[SALIDAS]]</f>
        <v>1</v>
      </c>
      <c r="M443" s="2">
        <v>466.44</v>
      </c>
      <c r="N443" s="2">
        <f>+Tabla323911[[#This Row],[BALANCE INICIAL]]*Tabla323911[[#This Row],[PRECIO]]</f>
        <v>466.44</v>
      </c>
      <c r="O443" s="2">
        <f>+Tabla323911[[#This Row],[ENTRADAS]]*Tabla323911[[#This Row],[PRECIO]]</f>
        <v>0</v>
      </c>
      <c r="P443" s="2">
        <f>+Tabla323911[[#This Row],[SALIDAS]]*Tabla323911[[#This Row],[PRECIO]]</f>
        <v>0</v>
      </c>
      <c r="Q443" s="2">
        <f>+Tabla323911[[#This Row],[BALANCE INICIAL2]]+Tabla323911[[#This Row],[ENTRADAS3]]-Tabla323911[[#This Row],[SALIDAS4]]</f>
        <v>466.44</v>
      </c>
    </row>
    <row r="444" spans="1:17">
      <c r="A444" s="39" t="s">
        <v>1424</v>
      </c>
      <c r="B444" s="40" t="s">
        <v>1425</v>
      </c>
      <c r="C444" s="52" t="s">
        <v>1426</v>
      </c>
      <c r="D444" t="s">
        <v>1086</v>
      </c>
      <c r="F444" s="55" t="s">
        <v>1345</v>
      </c>
      <c r="G444" s="55"/>
      <c r="H444" s="9" t="s">
        <v>820</v>
      </c>
      <c r="I444">
        <v>17</v>
      </c>
      <c r="J444">
        <v>0</v>
      </c>
      <c r="K444" s="34">
        <v>6</v>
      </c>
      <c r="L444">
        <f>+Tabla323911[[#This Row],[BALANCE INICIAL]]+Tabla323911[[#This Row],[ENTRADAS]]-Tabla323911[[#This Row],[SALIDAS]]</f>
        <v>11</v>
      </c>
      <c r="M444" s="2">
        <v>2576.27</v>
      </c>
      <c r="N444" s="2">
        <f>+Tabla323911[[#This Row],[BALANCE INICIAL]]*Tabla323911[[#This Row],[PRECIO]]</f>
        <v>43796.59</v>
      </c>
      <c r="O444" s="2">
        <f>+Tabla323911[[#This Row],[ENTRADAS]]*Tabla323911[[#This Row],[PRECIO]]</f>
        <v>0</v>
      </c>
      <c r="P444" s="2">
        <f>+Tabla323911[[#This Row],[SALIDAS]]*Tabla323911[[#This Row],[PRECIO]]</f>
        <v>15457.619999999999</v>
      </c>
      <c r="Q444" s="2">
        <f>+Tabla323911[[#This Row],[BALANCE INICIAL2]]+Tabla323911[[#This Row],[ENTRADAS3]]-Tabla323911[[#This Row],[SALIDAS4]]</f>
        <v>28338.969999999998</v>
      </c>
    </row>
    <row r="445" spans="1:17">
      <c r="A445" s="39" t="s">
        <v>1424</v>
      </c>
      <c r="B445" s="40" t="s">
        <v>1425</v>
      </c>
      <c r="C445" s="52" t="s">
        <v>1426</v>
      </c>
      <c r="D445" t="s">
        <v>1498</v>
      </c>
      <c r="F445" s="55" t="s">
        <v>1345</v>
      </c>
      <c r="G445" s="55"/>
      <c r="H445" s="9" t="s">
        <v>820</v>
      </c>
      <c r="I445">
        <v>3</v>
      </c>
      <c r="J445">
        <v>0</v>
      </c>
      <c r="K445" s="34">
        <v>0</v>
      </c>
      <c r="L445">
        <f>+Tabla323911[[#This Row],[BALANCE INICIAL]]+Tabla323911[[#This Row],[ENTRADAS]]-Tabla323911[[#This Row],[SALIDAS]]</f>
        <v>3</v>
      </c>
      <c r="M445" s="2">
        <v>791.86</v>
      </c>
      <c r="N445" s="2">
        <f>+Tabla323911[[#This Row],[BALANCE INICIAL]]*Tabla323911[[#This Row],[PRECIO]]</f>
        <v>2375.58</v>
      </c>
      <c r="O445" s="2">
        <f>+Tabla323911[[#This Row],[ENTRADAS]]*Tabla323911[[#This Row],[PRECIO]]</f>
        <v>0</v>
      </c>
      <c r="P445" s="2">
        <f>+Tabla323911[[#This Row],[SALIDAS]]*Tabla323911[[#This Row],[PRECIO]]</f>
        <v>0</v>
      </c>
      <c r="Q445" s="2">
        <f>+Tabla323911[[#This Row],[BALANCE INICIAL2]]+Tabla323911[[#This Row],[ENTRADAS3]]-Tabla323911[[#This Row],[SALIDAS4]]</f>
        <v>2375.58</v>
      </c>
    </row>
    <row r="446" spans="1:17" ht="12.75" customHeight="1">
      <c r="A446" s="63" t="s">
        <v>29</v>
      </c>
      <c r="B446" s="40" t="s">
        <v>878</v>
      </c>
      <c r="C446" s="52" t="s">
        <v>102</v>
      </c>
      <c r="D446" t="s">
        <v>1692</v>
      </c>
      <c r="E446" t="s">
        <v>1659</v>
      </c>
      <c r="F446" s="55">
        <v>45551</v>
      </c>
      <c r="G446" s="62" t="s">
        <v>1719</v>
      </c>
      <c r="H446" s="9" t="s">
        <v>820</v>
      </c>
      <c r="I446">
        <v>0</v>
      </c>
      <c r="J446">
        <v>10</v>
      </c>
      <c r="K446" s="34">
        <v>0</v>
      </c>
      <c r="L446">
        <f>+Tabla323911[[#This Row],[BALANCE INICIAL]]+Tabla323911[[#This Row],[ENTRADAS]]-Tabla323911[[#This Row],[SALIDAS]]</f>
        <v>10</v>
      </c>
      <c r="M446" s="2">
        <v>244</v>
      </c>
      <c r="N446" s="2">
        <f>+Tabla323911[[#This Row],[BALANCE INICIAL]]*Tabla323911[[#This Row],[PRECIO]]</f>
        <v>0</v>
      </c>
      <c r="O446" s="2">
        <f>+Tabla323911[[#This Row],[ENTRADAS]]*Tabla323911[[#This Row],[PRECIO]]</f>
        <v>2440</v>
      </c>
      <c r="P446" s="2">
        <f>+Tabla323911[[#This Row],[SALIDAS]]*Tabla323911[[#This Row],[PRECIO]]</f>
        <v>0</v>
      </c>
      <c r="Q446" s="2">
        <f>+Tabla323911[[#This Row],[BALANCE INICIAL2]]+Tabla323911[[#This Row],[ENTRADAS3]]-Tabla323911[[#This Row],[SALIDAS4]]</f>
        <v>2440</v>
      </c>
    </row>
    <row r="447" spans="1:17" ht="12.75" customHeight="1">
      <c r="A447" s="39" t="s">
        <v>23</v>
      </c>
      <c r="B447" s="40" t="s">
        <v>881</v>
      </c>
      <c r="C447" s="52" t="s">
        <v>1603</v>
      </c>
      <c r="D447" t="s">
        <v>1602</v>
      </c>
      <c r="E447" t="s">
        <v>1345</v>
      </c>
      <c r="F447" s="55" t="s">
        <v>1345</v>
      </c>
      <c r="G447" s="55"/>
      <c r="H447" s="9" t="s">
        <v>820</v>
      </c>
      <c r="I447">
        <v>1</v>
      </c>
      <c r="J447">
        <v>0</v>
      </c>
      <c r="K447" s="34">
        <v>0</v>
      </c>
      <c r="L447">
        <f>+Tabla323911[[#This Row],[BALANCE INICIAL]]+Tabla323911[[#This Row],[ENTRADAS]]-Tabla323911[[#This Row],[SALIDAS]]</f>
        <v>1</v>
      </c>
      <c r="M447" s="2">
        <v>705</v>
      </c>
      <c r="N447" s="2">
        <f>+Tabla323911[[#This Row],[BALANCE INICIAL]]*Tabla323911[[#This Row],[PRECIO]]</f>
        <v>705</v>
      </c>
      <c r="O447" s="2">
        <f>+Tabla323911[[#This Row],[ENTRADAS]]*Tabla323911[[#This Row],[PRECIO]]</f>
        <v>0</v>
      </c>
      <c r="P447" s="2">
        <f>+Tabla323911[[#This Row],[SALIDAS]]*Tabla323911[[#This Row],[PRECIO]]</f>
        <v>0</v>
      </c>
      <c r="Q447" s="2">
        <f>+Tabla323911[[#This Row],[BALANCE INICIAL2]]+Tabla323911[[#This Row],[ENTRADAS3]]-Tabla323911[[#This Row],[SALIDAS4]]</f>
        <v>705</v>
      </c>
    </row>
    <row r="448" spans="1:17" ht="12.75" customHeight="1">
      <c r="A448" s="39" t="s">
        <v>31</v>
      </c>
      <c r="B448" s="40" t="s">
        <v>897</v>
      </c>
      <c r="C448" s="50" t="s">
        <v>69</v>
      </c>
      <c r="D448" t="s">
        <v>718</v>
      </c>
      <c r="F448" s="55" t="s">
        <v>1345</v>
      </c>
      <c r="G448" s="55"/>
      <c r="H448" s="9" t="s">
        <v>820</v>
      </c>
      <c r="I448">
        <v>4</v>
      </c>
      <c r="J448">
        <v>0</v>
      </c>
      <c r="K448" s="34">
        <v>0</v>
      </c>
      <c r="L448">
        <f>+Tabla323911[[#This Row],[BALANCE INICIAL]]+Tabla323911[[#This Row],[ENTRADAS]]-Tabla323911[[#This Row],[SALIDAS]]</f>
        <v>4</v>
      </c>
      <c r="M448" s="2">
        <v>85</v>
      </c>
      <c r="N448" s="2">
        <f>+Tabla323911[[#This Row],[BALANCE INICIAL]]*Tabla323911[[#This Row],[PRECIO]]</f>
        <v>340</v>
      </c>
      <c r="O448" s="2">
        <f>+Tabla323911[[#This Row],[ENTRADAS]]*Tabla323911[[#This Row],[PRECIO]]</f>
        <v>0</v>
      </c>
      <c r="P448" s="2">
        <f>+Tabla323911[[#This Row],[SALIDAS]]*Tabla323911[[#This Row],[PRECIO]]</f>
        <v>0</v>
      </c>
      <c r="Q448" s="2">
        <f>+Tabla323911[[#This Row],[BALANCE INICIAL2]]+Tabla323911[[#This Row],[ENTRADAS3]]-Tabla323911[[#This Row],[SALIDAS4]]</f>
        <v>340</v>
      </c>
    </row>
    <row r="449" spans="1:17" ht="16.5" customHeight="1">
      <c r="A449" s="39" t="s">
        <v>912</v>
      </c>
      <c r="B449" s="40" t="s">
        <v>913</v>
      </c>
      <c r="C449" s="52" t="s">
        <v>914</v>
      </c>
      <c r="D449" t="s">
        <v>1014</v>
      </c>
      <c r="E449" t="s">
        <v>1015</v>
      </c>
      <c r="F449" s="55" t="s">
        <v>1345</v>
      </c>
      <c r="G449" s="55"/>
      <c r="H449" s="9" t="s">
        <v>820</v>
      </c>
      <c r="I449">
        <v>0</v>
      </c>
      <c r="J449">
        <v>0</v>
      </c>
      <c r="K449" s="34">
        <v>0</v>
      </c>
      <c r="L449">
        <f>+Tabla323911[[#This Row],[BALANCE INICIAL]]+Tabla323911[[#This Row],[ENTRADAS]]-Tabla323911[[#This Row],[SALIDAS]]</f>
        <v>0</v>
      </c>
      <c r="M449" s="2">
        <v>9193</v>
      </c>
      <c r="N449" s="2">
        <f>+Tabla323911[[#This Row],[BALANCE INICIAL]]*Tabla323911[[#This Row],[PRECIO]]</f>
        <v>0</v>
      </c>
      <c r="O449" s="2">
        <f>+Tabla323911[[#This Row],[ENTRADAS]]*Tabla323911[[#This Row],[PRECIO]]</f>
        <v>0</v>
      </c>
      <c r="P449" s="2">
        <f>+Tabla323911[[#This Row],[SALIDAS]]*Tabla323911[[#This Row],[PRECIO]]</f>
        <v>0</v>
      </c>
      <c r="Q449" s="2">
        <f>+Tabla323911[[#This Row],[BALANCE INICIAL2]]+Tabla323911[[#This Row],[ENTRADAS3]]-Tabla323911[[#This Row],[SALIDAS4]]</f>
        <v>0</v>
      </c>
    </row>
    <row r="450" spans="1:17" ht="15.75" customHeight="1">
      <c r="A450" s="39" t="s">
        <v>1433</v>
      </c>
      <c r="B450" s="40" t="s">
        <v>913</v>
      </c>
      <c r="C450" s="52" t="s">
        <v>914</v>
      </c>
      <c r="D450" t="s">
        <v>1434</v>
      </c>
      <c r="E450">
        <v>0</v>
      </c>
      <c r="F450" s="55" t="s">
        <v>1345</v>
      </c>
      <c r="G450" s="55"/>
      <c r="H450" s="9" t="s">
        <v>820</v>
      </c>
      <c r="I450">
        <v>0</v>
      </c>
      <c r="J450">
        <v>0</v>
      </c>
      <c r="K450" s="34">
        <v>0</v>
      </c>
      <c r="L450">
        <f>+Tabla323911[[#This Row],[BALANCE INICIAL]]+Tabla323911[[#This Row],[ENTRADAS]]-Tabla323911[[#This Row],[SALIDAS]]</f>
        <v>0</v>
      </c>
      <c r="M450" s="2">
        <v>150</v>
      </c>
      <c r="N450" s="2">
        <f>+Tabla323911[[#This Row],[BALANCE INICIAL]]*Tabla323911[[#This Row],[PRECIO]]</f>
        <v>0</v>
      </c>
      <c r="O450" s="2">
        <f>+Tabla323911[[#This Row],[ENTRADAS]]*Tabla323911[[#This Row],[PRECIO]]</f>
        <v>0</v>
      </c>
      <c r="P450" s="2">
        <f>+Tabla323911[[#This Row],[SALIDAS]]*Tabla323911[[#This Row],[PRECIO]]</f>
        <v>0</v>
      </c>
      <c r="Q450" s="2">
        <f>+Tabla323911[[#This Row],[BALANCE INICIAL2]]+Tabla323911[[#This Row],[ENTRADAS3]]-Tabla323911[[#This Row],[SALIDAS4]]</f>
        <v>0</v>
      </c>
    </row>
    <row r="451" spans="1:17" ht="16.5" customHeight="1">
      <c r="A451" s="63" t="s">
        <v>29</v>
      </c>
      <c r="B451" s="40" t="s">
        <v>878</v>
      </c>
      <c r="C451" s="52" t="s">
        <v>102</v>
      </c>
      <c r="D451" t="s">
        <v>1714</v>
      </c>
      <c r="E451" t="s">
        <v>1659</v>
      </c>
      <c r="F451" s="55">
        <v>45551</v>
      </c>
      <c r="G451" s="62" t="s">
        <v>1719</v>
      </c>
      <c r="H451" s="9" t="s">
        <v>820</v>
      </c>
      <c r="I451">
        <v>0</v>
      </c>
      <c r="J451">
        <v>22</v>
      </c>
      <c r="K451" s="34">
        <v>0</v>
      </c>
      <c r="L451">
        <f>+Tabla323911[[#This Row],[BALANCE INICIAL]]+Tabla323911[[#This Row],[ENTRADAS]]-Tabla323911[[#This Row],[SALIDAS]]</f>
        <v>22</v>
      </c>
      <c r="M451" s="2">
        <v>318</v>
      </c>
      <c r="N451" s="2">
        <f>+Tabla323911[[#This Row],[BALANCE INICIAL]]*Tabla323911[[#This Row],[PRECIO]]</f>
        <v>0</v>
      </c>
      <c r="O451" s="2">
        <f>+Tabla323911[[#This Row],[ENTRADAS]]*Tabla323911[[#This Row],[PRECIO]]</f>
        <v>6996</v>
      </c>
      <c r="P451" s="2">
        <f>+Tabla323911[[#This Row],[SALIDAS]]*Tabla323911[[#This Row],[PRECIO]]</f>
        <v>0</v>
      </c>
      <c r="Q451" s="2">
        <f>+Tabla323911[[#This Row],[BALANCE INICIAL2]]+Tabla323911[[#This Row],[ENTRADAS3]]-Tabla323911[[#This Row],[SALIDAS4]]</f>
        <v>6996</v>
      </c>
    </row>
    <row r="452" spans="1:17" ht="18.75" customHeight="1">
      <c r="A452" s="39" t="s">
        <v>43</v>
      </c>
      <c r="B452" s="40" t="s">
        <v>954</v>
      </c>
      <c r="C452" s="52" t="s">
        <v>89</v>
      </c>
      <c r="D452" t="s">
        <v>379</v>
      </c>
      <c r="F452" s="55" t="s">
        <v>1345</v>
      </c>
      <c r="G452" s="55"/>
      <c r="H452" s="9" t="s">
        <v>825</v>
      </c>
      <c r="I452">
        <v>155</v>
      </c>
      <c r="J452">
        <v>0</v>
      </c>
      <c r="K452" s="34">
        <v>4</v>
      </c>
      <c r="L452">
        <f>+Tabla323911[[#This Row],[BALANCE INICIAL]]+Tabla323911[[#This Row],[ENTRADAS]]-Tabla323911[[#This Row],[SALIDAS]]</f>
        <v>151</v>
      </c>
      <c r="M452" s="2">
        <v>370</v>
      </c>
      <c r="N452" s="2">
        <f>+Tabla323911[[#This Row],[BALANCE INICIAL]]*Tabla323911[[#This Row],[PRECIO]]</f>
        <v>57350</v>
      </c>
      <c r="O452" s="2">
        <f>+Tabla323911[[#This Row],[ENTRADAS]]*Tabla323911[[#This Row],[PRECIO]]</f>
        <v>0</v>
      </c>
      <c r="P452" s="2">
        <f>+Tabla323911[[#This Row],[SALIDAS]]*Tabla323911[[#This Row],[PRECIO]]</f>
        <v>1480</v>
      </c>
      <c r="Q452" s="2">
        <f>+Tabla323911[[#This Row],[BALANCE INICIAL2]]+Tabla323911[[#This Row],[ENTRADAS3]]-Tabla323911[[#This Row],[SALIDAS4]]</f>
        <v>55870</v>
      </c>
    </row>
    <row r="453" spans="1:17" ht="15" customHeight="1">
      <c r="A453" s="9" t="s">
        <v>42</v>
      </c>
      <c r="B453" s="48">
        <v>1206010001</v>
      </c>
      <c r="C453" s="50" t="s">
        <v>88</v>
      </c>
      <c r="D453" t="s">
        <v>1624</v>
      </c>
      <c r="F453" s="55" t="s">
        <v>1345</v>
      </c>
      <c r="G453" s="55"/>
      <c r="H453" s="9" t="s">
        <v>820</v>
      </c>
      <c r="I453">
        <v>1</v>
      </c>
      <c r="J453">
        <v>0</v>
      </c>
      <c r="K453" s="34">
        <v>0</v>
      </c>
      <c r="L453">
        <f>+Tabla323911[[#This Row],[BALANCE INICIAL]]+Tabla323911[[#This Row],[ENTRADAS]]-Tabla323911[[#This Row],[SALIDAS]]</f>
        <v>1</v>
      </c>
      <c r="M453" s="2">
        <v>495</v>
      </c>
      <c r="N453" s="2">
        <f>+Tabla323911[[#This Row],[BALANCE INICIAL]]*Tabla323911[[#This Row],[PRECIO]]</f>
        <v>495</v>
      </c>
      <c r="O453" s="2">
        <f>+Tabla323911[[#This Row],[ENTRADAS]]*Tabla323911[[#This Row],[PRECIO]]</f>
        <v>0</v>
      </c>
      <c r="P453" s="2">
        <f>+Tabla323911[[#This Row],[SALIDAS]]*Tabla323911[[#This Row],[PRECIO]]</f>
        <v>0</v>
      </c>
      <c r="Q453" s="2">
        <f>+Tabla323911[[#This Row],[BALANCE INICIAL2]]+Tabla323911[[#This Row],[ENTRADAS3]]-Tabla323911[[#This Row],[SALIDAS4]]</f>
        <v>495</v>
      </c>
    </row>
    <row r="454" spans="1:17" ht="15.75" customHeight="1">
      <c r="A454" s="63" t="s">
        <v>29</v>
      </c>
      <c r="B454" s="40" t="s">
        <v>878</v>
      </c>
      <c r="C454" s="52" t="s">
        <v>102</v>
      </c>
      <c r="D454" t="s">
        <v>1694</v>
      </c>
      <c r="E454" t="s">
        <v>1659</v>
      </c>
      <c r="F454" s="55">
        <v>45551</v>
      </c>
      <c r="G454" s="62" t="s">
        <v>1719</v>
      </c>
      <c r="H454" s="9"/>
      <c r="I454">
        <v>0</v>
      </c>
      <c r="J454">
        <v>280</v>
      </c>
      <c r="K454" s="34">
        <v>3</v>
      </c>
      <c r="L454">
        <f>+Tabla323911[[#This Row],[BALANCE INICIAL]]+Tabla323911[[#This Row],[ENTRADAS]]-Tabla323911[[#This Row],[SALIDAS]]</f>
        <v>277</v>
      </c>
      <c r="M454" s="2">
        <v>73.45</v>
      </c>
      <c r="N454" s="2">
        <f>+Tabla323911[[#This Row],[BALANCE INICIAL]]*Tabla323911[[#This Row],[PRECIO]]</f>
        <v>0</v>
      </c>
      <c r="O454" s="2">
        <f>+Tabla323911[[#This Row],[ENTRADAS]]*Tabla323911[[#This Row],[PRECIO]]</f>
        <v>20566</v>
      </c>
      <c r="P454" s="2">
        <f>+Tabla323911[[#This Row],[SALIDAS]]*Tabla323911[[#This Row],[PRECIO]]</f>
        <v>220.35000000000002</v>
      </c>
      <c r="Q454" s="2">
        <f>+Tabla323911[[#This Row],[BALANCE INICIAL2]]+Tabla323911[[#This Row],[ENTRADAS3]]-Tabla323911[[#This Row],[SALIDAS4]]</f>
        <v>20345.650000000001</v>
      </c>
    </row>
    <row r="455" spans="1:17" ht="15" customHeight="1">
      <c r="A455" s="63" t="s">
        <v>29</v>
      </c>
      <c r="B455" s="40" t="s">
        <v>878</v>
      </c>
      <c r="C455" s="52" t="s">
        <v>102</v>
      </c>
      <c r="D455" t="s">
        <v>1693</v>
      </c>
      <c r="E455" t="s">
        <v>1659</v>
      </c>
      <c r="F455" s="55">
        <v>45551</v>
      </c>
      <c r="G455" s="62" t="s">
        <v>1719</v>
      </c>
      <c r="H455" s="9"/>
      <c r="I455">
        <v>0</v>
      </c>
      <c r="J455">
        <v>120</v>
      </c>
      <c r="K455" s="34">
        <v>0</v>
      </c>
      <c r="L455">
        <f>+Tabla323911[[#This Row],[BALANCE INICIAL]]+Tabla323911[[#This Row],[ENTRADAS]]-Tabla323911[[#This Row],[SALIDAS]]</f>
        <v>120</v>
      </c>
      <c r="M455" s="2">
        <v>73.45</v>
      </c>
      <c r="N455" s="2">
        <f>+Tabla323911[[#This Row],[BALANCE INICIAL]]*Tabla323911[[#This Row],[PRECIO]]</f>
        <v>0</v>
      </c>
      <c r="O455" s="2">
        <f>+Tabla323911[[#This Row],[ENTRADAS]]*Tabla323911[[#This Row],[PRECIO]]</f>
        <v>8814</v>
      </c>
      <c r="P455" s="2">
        <f>+Tabla323911[[#This Row],[SALIDAS]]*Tabla323911[[#This Row],[PRECIO]]</f>
        <v>0</v>
      </c>
      <c r="Q455" s="2">
        <f>+Tabla323911[[#This Row],[BALANCE INICIAL2]]+Tabla323911[[#This Row],[ENTRADAS3]]-Tabla323911[[#This Row],[SALIDAS4]]</f>
        <v>8814</v>
      </c>
    </row>
    <row r="456" spans="1:17" ht="15" customHeight="1">
      <c r="A456" s="39" t="s">
        <v>48</v>
      </c>
      <c r="B456" s="40" t="s">
        <v>886</v>
      </c>
      <c r="C456" s="52" t="s">
        <v>95</v>
      </c>
      <c r="D456" t="s">
        <v>719</v>
      </c>
      <c r="F456" s="55" t="s">
        <v>1345</v>
      </c>
      <c r="G456" s="55"/>
      <c r="H456" s="9" t="s">
        <v>842</v>
      </c>
      <c r="I456">
        <v>2</v>
      </c>
      <c r="J456">
        <v>0</v>
      </c>
      <c r="K456" s="34">
        <v>0</v>
      </c>
      <c r="L456">
        <f>+Tabla323911[[#This Row],[BALANCE INICIAL]]+Tabla323911[[#This Row],[ENTRADAS]]-Tabla323911[[#This Row],[SALIDAS]]</f>
        <v>2</v>
      </c>
      <c r="M456" s="2">
        <v>3399</v>
      </c>
      <c r="N456" s="2">
        <f>+Tabla323911[[#This Row],[BALANCE INICIAL]]*Tabla323911[[#This Row],[PRECIO]]</f>
        <v>6798</v>
      </c>
      <c r="O456" s="2">
        <f>+Tabla323911[[#This Row],[ENTRADAS]]*Tabla323911[[#This Row],[PRECIO]]</f>
        <v>0</v>
      </c>
      <c r="P456" s="2">
        <f>+Tabla323911[[#This Row],[SALIDAS]]*Tabla323911[[#This Row],[PRECIO]]</f>
        <v>0</v>
      </c>
      <c r="Q456" s="2">
        <f>+Tabla323911[[#This Row],[BALANCE INICIAL2]]+Tabla323911[[#This Row],[ENTRADAS3]]-Tabla323911[[#This Row],[SALIDAS4]]</f>
        <v>6798</v>
      </c>
    </row>
    <row r="457" spans="1:17" ht="15" customHeight="1">
      <c r="A457" s="39" t="s">
        <v>28</v>
      </c>
      <c r="B457" s="40" t="s">
        <v>884</v>
      </c>
      <c r="C457" s="52" t="s">
        <v>74</v>
      </c>
      <c r="D457" t="s">
        <v>1370</v>
      </c>
      <c r="F457" s="55" t="s">
        <v>1345</v>
      </c>
      <c r="G457" s="55"/>
      <c r="H457" s="9" t="s">
        <v>842</v>
      </c>
      <c r="I457">
        <v>1423</v>
      </c>
      <c r="J457">
        <v>0</v>
      </c>
      <c r="K457" s="34">
        <v>526</v>
      </c>
      <c r="L457">
        <f>+Tabla323911[[#This Row],[BALANCE INICIAL]]+Tabla323911[[#This Row],[ENTRADAS]]-Tabla323911[[#This Row],[SALIDAS]]</f>
        <v>897</v>
      </c>
      <c r="M457" s="2">
        <v>20.92</v>
      </c>
      <c r="N457" s="2">
        <f>+Tabla323911[[#This Row],[BALANCE INICIAL]]*Tabla323911[[#This Row],[PRECIO]]</f>
        <v>29769.160000000003</v>
      </c>
      <c r="O457" s="2">
        <f>+Tabla323911[[#This Row],[ENTRADAS]]*Tabla323911[[#This Row],[PRECIO]]</f>
        <v>0</v>
      </c>
      <c r="P457" s="2">
        <f>+Tabla323911[[#This Row],[SALIDAS]]*Tabla323911[[#This Row],[PRECIO]]</f>
        <v>11003.92</v>
      </c>
      <c r="Q457" s="2">
        <f>+Tabla323911[[#This Row],[BALANCE INICIAL2]]+Tabla323911[[#This Row],[ENTRADAS3]]-Tabla323911[[#This Row],[SALIDAS4]]</f>
        <v>18765.240000000005</v>
      </c>
    </row>
    <row r="458" spans="1:17" ht="15" customHeight="1">
      <c r="A458" s="39" t="s">
        <v>28</v>
      </c>
      <c r="B458" s="40" t="s">
        <v>884</v>
      </c>
      <c r="C458" s="52" t="s">
        <v>74</v>
      </c>
      <c r="D458" t="s">
        <v>1369</v>
      </c>
      <c r="F458" s="55" t="s">
        <v>1345</v>
      </c>
      <c r="G458" s="55"/>
      <c r="H458" s="9" t="s">
        <v>842</v>
      </c>
      <c r="I458">
        <v>323</v>
      </c>
      <c r="J458">
        <v>0</v>
      </c>
      <c r="K458" s="34">
        <v>19</v>
      </c>
      <c r="L458">
        <f>+Tabla323911[[#This Row],[BALANCE INICIAL]]+Tabla323911[[#This Row],[ENTRADAS]]-Tabla323911[[#This Row],[SALIDAS]]</f>
        <v>304</v>
      </c>
      <c r="M458" s="2">
        <v>134.4</v>
      </c>
      <c r="N458" s="2">
        <f>+Tabla323911[[#This Row],[BALANCE INICIAL]]*Tabla323911[[#This Row],[PRECIO]]</f>
        <v>43411.200000000004</v>
      </c>
      <c r="O458" s="2">
        <f>+Tabla323911[[#This Row],[ENTRADAS]]*Tabla323911[[#This Row],[PRECIO]]</f>
        <v>0</v>
      </c>
      <c r="P458" s="2">
        <f>+Tabla323911[[#This Row],[SALIDAS]]*Tabla323911[[#This Row],[PRECIO]]</f>
        <v>2553.6</v>
      </c>
      <c r="Q458" s="2">
        <f>+Tabla323911[[#This Row],[BALANCE INICIAL2]]+Tabla323911[[#This Row],[ENTRADAS3]]-Tabla323911[[#This Row],[SALIDAS4]]</f>
        <v>40857.600000000006</v>
      </c>
    </row>
    <row r="459" spans="1:17" ht="16.5" customHeight="1">
      <c r="A459" s="63" t="s">
        <v>29</v>
      </c>
      <c r="B459" s="40" t="s">
        <v>878</v>
      </c>
      <c r="C459" s="52" t="s">
        <v>102</v>
      </c>
      <c r="D459" t="s">
        <v>1695</v>
      </c>
      <c r="E459" t="s">
        <v>1659</v>
      </c>
      <c r="F459" s="55">
        <v>45551</v>
      </c>
      <c r="G459" s="62" t="s">
        <v>1719</v>
      </c>
      <c r="H459" s="9" t="s">
        <v>842</v>
      </c>
      <c r="I459">
        <v>0</v>
      </c>
      <c r="J459">
        <v>15</v>
      </c>
      <c r="K459" s="34">
        <v>0</v>
      </c>
      <c r="L459">
        <f>+Tabla323911[[#This Row],[BALANCE INICIAL]]+Tabla323911[[#This Row],[ENTRADAS]]-Tabla323911[[#This Row],[SALIDAS]]</f>
        <v>15</v>
      </c>
      <c r="M459" s="2">
        <v>111</v>
      </c>
      <c r="N459" s="2">
        <f>+Tabla323911[[#This Row],[BALANCE INICIAL]]*Tabla323911[[#This Row],[PRECIO]]</f>
        <v>0</v>
      </c>
      <c r="O459" s="2">
        <f>+Tabla323911[[#This Row],[ENTRADAS]]*Tabla323911[[#This Row],[PRECIO]]</f>
        <v>1665</v>
      </c>
      <c r="P459" s="2">
        <f>+Tabla323911[[#This Row],[SALIDAS]]*Tabla323911[[#This Row],[PRECIO]]</f>
        <v>0</v>
      </c>
      <c r="Q459" s="2">
        <f>+Tabla323911[[#This Row],[BALANCE INICIAL2]]+Tabla323911[[#This Row],[ENTRADAS3]]-Tabla323911[[#This Row],[SALIDAS4]]</f>
        <v>1665</v>
      </c>
    </row>
    <row r="460" spans="1:17" ht="16.5" customHeight="1">
      <c r="A460" s="39" t="s">
        <v>59</v>
      </c>
      <c r="B460" s="40" t="s">
        <v>880</v>
      </c>
      <c r="C460" s="52" t="s">
        <v>107</v>
      </c>
      <c r="D460" t="s">
        <v>721</v>
      </c>
      <c r="F460" s="55" t="s">
        <v>1345</v>
      </c>
      <c r="G460" s="55"/>
      <c r="H460" s="9" t="s">
        <v>820</v>
      </c>
      <c r="I460">
        <v>2</v>
      </c>
      <c r="J460">
        <v>0</v>
      </c>
      <c r="K460" s="34">
        <v>0</v>
      </c>
      <c r="L460">
        <f>+Tabla323911[[#This Row],[BALANCE INICIAL]]+Tabla323911[[#This Row],[ENTRADAS]]-Tabla323911[[#This Row],[SALIDAS]]</f>
        <v>2</v>
      </c>
      <c r="M460" s="2">
        <v>1398</v>
      </c>
      <c r="N460" s="2">
        <f>+Tabla323911[[#This Row],[BALANCE INICIAL]]*Tabla323911[[#This Row],[PRECIO]]</f>
        <v>2796</v>
      </c>
      <c r="O460" s="2">
        <f>+Tabla323911[[#This Row],[ENTRADAS]]*Tabla323911[[#This Row],[PRECIO]]</f>
        <v>0</v>
      </c>
      <c r="P460" s="2">
        <f>+Tabla323911[[#This Row],[SALIDAS]]*Tabla323911[[#This Row],[PRECIO]]</f>
        <v>0</v>
      </c>
      <c r="Q460" s="2">
        <f>+Tabla323911[[#This Row],[BALANCE INICIAL2]]+Tabla323911[[#This Row],[ENTRADAS3]]-Tabla323911[[#This Row],[SALIDAS4]]</f>
        <v>2796</v>
      </c>
    </row>
    <row r="461" spans="1:17" ht="14.25" customHeight="1">
      <c r="A461" s="39" t="s">
        <v>30</v>
      </c>
      <c r="B461" s="40" t="s">
        <v>876</v>
      </c>
      <c r="C461" s="52" t="s">
        <v>73</v>
      </c>
      <c r="D461" t="s">
        <v>722</v>
      </c>
      <c r="F461" s="55" t="s">
        <v>1345</v>
      </c>
      <c r="G461" s="55"/>
      <c r="H461" s="9" t="s">
        <v>820</v>
      </c>
      <c r="I461">
        <v>4</v>
      </c>
      <c r="J461">
        <v>0</v>
      </c>
      <c r="K461" s="34">
        <v>0</v>
      </c>
      <c r="L461">
        <f>+Tabla323911[[#This Row],[BALANCE INICIAL]]+Tabla323911[[#This Row],[ENTRADAS]]-Tabla323911[[#This Row],[SALIDAS]]</f>
        <v>4</v>
      </c>
      <c r="M461" s="2">
        <v>699</v>
      </c>
      <c r="N461" s="2">
        <f>+Tabla323911[[#This Row],[BALANCE INICIAL]]*Tabla323911[[#This Row],[PRECIO]]</f>
        <v>2796</v>
      </c>
      <c r="O461" s="2">
        <f>+Tabla323911[[#This Row],[ENTRADAS]]*Tabla323911[[#This Row],[PRECIO]]</f>
        <v>0</v>
      </c>
      <c r="P461" s="2">
        <f>+Tabla323911[[#This Row],[SALIDAS]]*Tabla323911[[#This Row],[PRECIO]]</f>
        <v>0</v>
      </c>
      <c r="Q461" s="2">
        <f>+Tabla323911[[#This Row],[BALANCE INICIAL2]]+Tabla323911[[#This Row],[ENTRADAS3]]-Tabla323911[[#This Row],[SALIDAS4]]</f>
        <v>2796</v>
      </c>
    </row>
    <row r="462" spans="1:17" ht="16.5" customHeight="1">
      <c r="A462" s="39" t="s">
        <v>30</v>
      </c>
      <c r="B462" s="40" t="s">
        <v>876</v>
      </c>
      <c r="C462" s="52" t="s">
        <v>73</v>
      </c>
      <c r="D462" t="s">
        <v>723</v>
      </c>
      <c r="F462" s="55" t="s">
        <v>1345</v>
      </c>
      <c r="G462" s="55"/>
      <c r="H462" s="9" t="s">
        <v>820</v>
      </c>
      <c r="I462">
        <v>1</v>
      </c>
      <c r="J462">
        <v>0</v>
      </c>
      <c r="K462" s="34">
        <v>0</v>
      </c>
      <c r="L462">
        <f>+Tabla323911[[#This Row],[BALANCE INICIAL]]+Tabla323911[[#This Row],[ENTRADAS]]-Tabla323911[[#This Row],[SALIDAS]]</f>
        <v>1</v>
      </c>
      <c r="M462" s="2">
        <v>450</v>
      </c>
      <c r="N462" s="2">
        <f>+Tabla323911[[#This Row],[BALANCE INICIAL]]*Tabla323911[[#This Row],[PRECIO]]</f>
        <v>450</v>
      </c>
      <c r="O462" s="2">
        <f>+Tabla323911[[#This Row],[ENTRADAS]]*Tabla323911[[#This Row],[PRECIO]]</f>
        <v>0</v>
      </c>
      <c r="P462" s="2">
        <f>+Tabla323911[[#This Row],[SALIDAS]]*Tabla323911[[#This Row],[PRECIO]]</f>
        <v>0</v>
      </c>
      <c r="Q462" s="2">
        <f>+Tabla323911[[#This Row],[BALANCE INICIAL2]]+Tabla323911[[#This Row],[ENTRADAS3]]-Tabla323911[[#This Row],[SALIDAS4]]</f>
        <v>450</v>
      </c>
    </row>
    <row r="463" spans="1:17" ht="14.25" customHeight="1">
      <c r="A463" s="39" t="s">
        <v>33</v>
      </c>
      <c r="B463" s="40" t="s">
        <v>879</v>
      </c>
      <c r="C463" s="50" t="s">
        <v>106</v>
      </c>
      <c r="D463" t="s">
        <v>1233</v>
      </c>
      <c r="F463" s="55" t="s">
        <v>1345</v>
      </c>
      <c r="G463" s="55"/>
      <c r="H463" s="9" t="s">
        <v>820</v>
      </c>
      <c r="I463">
        <v>2</v>
      </c>
      <c r="J463">
        <v>0</v>
      </c>
      <c r="K463" s="34">
        <v>0</v>
      </c>
      <c r="L463">
        <f>+Tabla323911[[#This Row],[BALANCE INICIAL]]+Tabla323911[[#This Row],[ENTRADAS]]-Tabla323911[[#This Row],[SALIDAS]]</f>
        <v>2</v>
      </c>
      <c r="M463" s="2">
        <v>1383.05</v>
      </c>
      <c r="N463" s="2">
        <f>+Tabla323911[[#This Row],[BALANCE INICIAL]]*Tabla323911[[#This Row],[PRECIO]]</f>
        <v>2766.1</v>
      </c>
      <c r="O463" s="2">
        <f>+Tabla323911[[#This Row],[ENTRADAS]]*Tabla323911[[#This Row],[PRECIO]]</f>
        <v>0</v>
      </c>
      <c r="P463" s="2">
        <f>+Tabla323911[[#This Row],[SALIDAS]]*Tabla323911[[#This Row],[PRECIO]]</f>
        <v>0</v>
      </c>
      <c r="Q463" s="2">
        <f>+Tabla323911[[#This Row],[BALANCE INICIAL2]]+Tabla323911[[#This Row],[ENTRADAS3]]-Tabla323911[[#This Row],[SALIDAS4]]</f>
        <v>2766.1</v>
      </c>
    </row>
    <row r="464" spans="1:17" ht="14.25" customHeight="1">
      <c r="A464" s="63" t="s">
        <v>29</v>
      </c>
      <c r="B464" s="40" t="s">
        <v>878</v>
      </c>
      <c r="C464" s="52" t="s">
        <v>102</v>
      </c>
      <c r="D464" t="s">
        <v>1783</v>
      </c>
      <c r="F464" s="55"/>
      <c r="G464" s="55"/>
      <c r="H464" s="9" t="s">
        <v>825</v>
      </c>
      <c r="I464">
        <v>3</v>
      </c>
      <c r="K464" s="34"/>
      <c r="L464">
        <f>+Tabla323911[[#This Row],[BALANCE INICIAL]]+Tabla323911[[#This Row],[ENTRADAS]]-Tabla323911[[#This Row],[SALIDAS]]</f>
        <v>3</v>
      </c>
      <c r="M464" s="2">
        <v>1290</v>
      </c>
      <c r="N464" s="2">
        <f>+Tabla323911[[#This Row],[BALANCE INICIAL]]*Tabla323911[[#This Row],[PRECIO]]</f>
        <v>3870</v>
      </c>
      <c r="O464" s="2">
        <f>+Tabla323911[[#This Row],[ENTRADAS]]*Tabla323911[[#This Row],[PRECIO]]</f>
        <v>0</v>
      </c>
      <c r="P464" s="2">
        <f>+Tabla323911[[#This Row],[SALIDAS]]*Tabla323911[[#This Row],[PRECIO]]</f>
        <v>0</v>
      </c>
      <c r="Q464" s="2">
        <f>+Tabla323911[[#This Row],[BALANCE INICIAL2]]+Tabla323911[[#This Row],[ENTRADAS3]]-Tabla323911[[#This Row],[SALIDAS4]]</f>
        <v>3870</v>
      </c>
    </row>
    <row r="465" spans="1:17" ht="15.75" customHeight="1">
      <c r="A465" s="63" t="s">
        <v>29</v>
      </c>
      <c r="B465" s="40" t="s">
        <v>878</v>
      </c>
      <c r="C465" s="52" t="s">
        <v>102</v>
      </c>
      <c r="D465" t="s">
        <v>1715</v>
      </c>
      <c r="E465" t="s">
        <v>1659</v>
      </c>
      <c r="F465" s="55">
        <v>45551</v>
      </c>
      <c r="G465" s="62" t="s">
        <v>1719</v>
      </c>
      <c r="H465" s="9" t="s">
        <v>865</v>
      </c>
      <c r="I465">
        <v>0</v>
      </c>
      <c r="J465">
        <v>6</v>
      </c>
      <c r="K465" s="34">
        <v>0</v>
      </c>
      <c r="L465">
        <f>+Tabla323911[[#This Row],[BALANCE INICIAL]]+Tabla323911[[#This Row],[ENTRADAS]]-Tabla323911[[#This Row],[SALIDAS]]</f>
        <v>6</v>
      </c>
      <c r="M465" s="2">
        <v>155</v>
      </c>
      <c r="N465" s="2">
        <f>+Tabla323911[[#This Row],[BALANCE INICIAL]]*Tabla323911[[#This Row],[PRECIO]]</f>
        <v>0</v>
      </c>
      <c r="O465" s="2">
        <f>+Tabla323911[[#This Row],[ENTRADAS]]*Tabla323911[[#This Row],[PRECIO]]</f>
        <v>930</v>
      </c>
      <c r="P465" s="2">
        <f>+Tabla323911[[#This Row],[SALIDAS]]*Tabla323911[[#This Row],[PRECIO]]</f>
        <v>0</v>
      </c>
      <c r="Q465" s="2">
        <f>+Tabla323911[[#This Row],[BALANCE INICIAL2]]+Tabla323911[[#This Row],[ENTRADAS3]]-Tabla323911[[#This Row],[SALIDAS4]]</f>
        <v>930</v>
      </c>
    </row>
    <row r="466" spans="1:17" ht="13.5" customHeight="1">
      <c r="A466" s="9" t="s">
        <v>1381</v>
      </c>
      <c r="B466" s="47" t="s">
        <v>1382</v>
      </c>
      <c r="C466" s="50" t="s">
        <v>1383</v>
      </c>
      <c r="D466" t="s">
        <v>1635</v>
      </c>
      <c r="E466" t="s">
        <v>1641</v>
      </c>
      <c r="F466" s="55">
        <v>45546</v>
      </c>
      <c r="G466" s="62" t="s">
        <v>1643</v>
      </c>
      <c r="H466" s="9" t="s">
        <v>820</v>
      </c>
      <c r="I466">
        <v>0</v>
      </c>
      <c r="J466">
        <v>20</v>
      </c>
      <c r="K466" s="34">
        <v>0</v>
      </c>
      <c r="L466">
        <f>+Tabla323911[[#This Row],[BALANCE INICIAL]]+Tabla323911[[#This Row],[ENTRADAS]]-Tabla323911[[#This Row],[SALIDAS]]</f>
        <v>20</v>
      </c>
      <c r="M466" s="2">
        <v>260</v>
      </c>
      <c r="N466" s="2">
        <f>+Tabla323911[[#This Row],[BALANCE INICIAL]]*Tabla323911[[#This Row],[PRECIO]]</f>
        <v>0</v>
      </c>
      <c r="O466" s="2">
        <f>+Tabla323911[[#This Row],[ENTRADAS]]*Tabla323911[[#This Row],[PRECIO]]</f>
        <v>5200</v>
      </c>
      <c r="P466" s="2">
        <f>+Tabla323911[[#This Row],[SALIDAS]]*Tabla323911[[#This Row],[PRECIO]]</f>
        <v>0</v>
      </c>
      <c r="Q466" s="2">
        <f>+Tabla323911[[#This Row],[BALANCE INICIAL2]]+Tabla323911[[#This Row],[ENTRADAS3]]-Tabla323911[[#This Row],[SALIDAS4]]</f>
        <v>5200</v>
      </c>
    </row>
    <row r="467" spans="1:17" ht="15.75" customHeight="1">
      <c r="A467" s="9" t="s">
        <v>1381</v>
      </c>
      <c r="B467" s="47" t="s">
        <v>1382</v>
      </c>
      <c r="C467" s="50" t="s">
        <v>1383</v>
      </c>
      <c r="D467" t="s">
        <v>1636</v>
      </c>
      <c r="E467" t="s">
        <v>1641</v>
      </c>
      <c r="F467" s="55">
        <v>45546</v>
      </c>
      <c r="G467" s="62" t="s">
        <v>1643</v>
      </c>
      <c r="H467" s="9" t="s">
        <v>820</v>
      </c>
      <c r="I467">
        <v>0</v>
      </c>
      <c r="J467">
        <v>15</v>
      </c>
      <c r="K467" s="34">
        <v>0</v>
      </c>
      <c r="L467">
        <f>+Tabla323911[[#This Row],[BALANCE INICIAL]]+Tabla323911[[#This Row],[ENTRADAS]]-Tabla323911[[#This Row],[SALIDAS]]</f>
        <v>15</v>
      </c>
      <c r="M467" s="2">
        <v>1068</v>
      </c>
      <c r="N467" s="2">
        <f>+Tabla323911[[#This Row],[BALANCE INICIAL]]*Tabla323911[[#This Row],[PRECIO]]</f>
        <v>0</v>
      </c>
      <c r="O467" s="2">
        <f>+Tabla323911[[#This Row],[ENTRADAS]]*Tabla323911[[#This Row],[PRECIO]]</f>
        <v>16020</v>
      </c>
      <c r="P467" s="2">
        <f>+Tabla323911[[#This Row],[SALIDAS]]*Tabla323911[[#This Row],[PRECIO]]</f>
        <v>0</v>
      </c>
      <c r="Q467" s="2">
        <f>+Tabla323911[[#This Row],[BALANCE INICIAL2]]+Tabla323911[[#This Row],[ENTRADAS3]]-Tabla323911[[#This Row],[SALIDAS4]]</f>
        <v>16020</v>
      </c>
    </row>
    <row r="468" spans="1:17">
      <c r="A468" s="9" t="s">
        <v>29</v>
      </c>
      <c r="B468" s="47" t="s">
        <v>878</v>
      </c>
      <c r="C468" s="50" t="s">
        <v>102</v>
      </c>
      <c r="D468" t="s">
        <v>1782</v>
      </c>
      <c r="F468" s="55" t="s">
        <v>1345</v>
      </c>
      <c r="G468" s="55"/>
      <c r="H468" s="9" t="s">
        <v>863</v>
      </c>
      <c r="I468">
        <v>1</v>
      </c>
      <c r="J468">
        <v>0</v>
      </c>
      <c r="K468" s="34">
        <v>0</v>
      </c>
      <c r="L468">
        <f>+Tabla323911[[#This Row],[BALANCE INICIAL]]+Tabla323911[[#This Row],[ENTRADAS]]-Tabla323911[[#This Row],[SALIDAS]]</f>
        <v>1</v>
      </c>
      <c r="M468" s="2">
        <v>870</v>
      </c>
      <c r="N468" s="2">
        <f>+Tabla323911[[#This Row],[BALANCE INICIAL]]*Tabla323911[[#This Row],[PRECIO]]</f>
        <v>870</v>
      </c>
      <c r="O468" s="2">
        <f>+Tabla323911[[#This Row],[ENTRADAS]]*Tabla323911[[#This Row],[PRECIO]]</f>
        <v>0</v>
      </c>
      <c r="P468" s="2">
        <f>+Tabla323911[[#This Row],[SALIDAS]]*Tabla323911[[#This Row],[PRECIO]]</f>
        <v>0</v>
      </c>
      <c r="Q468" s="2">
        <f>+Tabla323911[[#This Row],[BALANCE INICIAL2]]+Tabla323911[[#This Row],[ENTRADAS3]]-Tabla323911[[#This Row],[SALIDAS4]]</f>
        <v>870</v>
      </c>
    </row>
    <row r="469" spans="1:17">
      <c r="A469" s="39" t="s">
        <v>59</v>
      </c>
      <c r="B469" s="40" t="s">
        <v>880</v>
      </c>
      <c r="C469" s="52" t="s">
        <v>107</v>
      </c>
      <c r="D469" t="s">
        <v>724</v>
      </c>
      <c r="F469" s="55" t="s">
        <v>1345</v>
      </c>
      <c r="G469" s="55"/>
      <c r="H469" s="9" t="s">
        <v>820</v>
      </c>
      <c r="I469">
        <v>7</v>
      </c>
      <c r="J469">
        <v>0</v>
      </c>
      <c r="K469" s="34">
        <v>0</v>
      </c>
      <c r="L469">
        <f>+Tabla323911[[#This Row],[BALANCE INICIAL]]+Tabla323911[[#This Row],[ENTRADAS]]-Tabla323911[[#This Row],[SALIDAS]]</f>
        <v>7</v>
      </c>
      <c r="M469" s="2">
        <v>1906.78</v>
      </c>
      <c r="N469" s="2">
        <f>+Tabla323911[[#This Row],[BALANCE INICIAL]]*Tabla323911[[#This Row],[PRECIO]]</f>
        <v>13347.46</v>
      </c>
      <c r="O469" s="2">
        <f>+Tabla323911[[#This Row],[ENTRADAS]]*Tabla323911[[#This Row],[PRECIO]]</f>
        <v>0</v>
      </c>
      <c r="P469" s="2">
        <f>+Tabla323911[[#This Row],[SALIDAS]]*Tabla323911[[#This Row],[PRECIO]]</f>
        <v>0</v>
      </c>
      <c r="Q469" s="2">
        <f>+Tabla323911[[#This Row],[BALANCE INICIAL2]]+Tabla323911[[#This Row],[ENTRADAS3]]-Tabla323911[[#This Row],[SALIDAS4]]</f>
        <v>13347.46</v>
      </c>
    </row>
    <row r="470" spans="1:17">
      <c r="A470" s="39" t="s">
        <v>59</v>
      </c>
      <c r="B470" s="40" t="s">
        <v>880</v>
      </c>
      <c r="C470" s="52" t="s">
        <v>107</v>
      </c>
      <c r="D470" t="s">
        <v>725</v>
      </c>
      <c r="F470" s="55" t="s">
        <v>1345</v>
      </c>
      <c r="G470" s="55"/>
      <c r="H470" s="9" t="s">
        <v>820</v>
      </c>
      <c r="I470">
        <v>1</v>
      </c>
      <c r="J470">
        <v>0</v>
      </c>
      <c r="K470" s="34">
        <v>0</v>
      </c>
      <c r="L470">
        <f>+Tabla323911[[#This Row],[BALANCE INICIAL]]+Tabla323911[[#This Row],[ENTRADAS]]-Tabla323911[[#This Row],[SALIDAS]]</f>
        <v>1</v>
      </c>
      <c r="M470" s="2">
        <v>949</v>
      </c>
      <c r="N470" s="2">
        <f>+Tabla323911[[#This Row],[BALANCE INICIAL]]*Tabla323911[[#This Row],[PRECIO]]</f>
        <v>949</v>
      </c>
      <c r="O470" s="2">
        <f>+Tabla323911[[#This Row],[ENTRADAS]]*Tabla323911[[#This Row],[PRECIO]]</f>
        <v>0</v>
      </c>
      <c r="P470" s="2">
        <f>+Tabla323911[[#This Row],[SALIDAS]]*Tabla323911[[#This Row],[PRECIO]]</f>
        <v>0</v>
      </c>
      <c r="Q470" s="2">
        <f>+Tabla323911[[#This Row],[BALANCE INICIAL2]]+Tabla323911[[#This Row],[ENTRADAS3]]-Tabla323911[[#This Row],[SALIDAS4]]</f>
        <v>949</v>
      </c>
    </row>
    <row r="471" spans="1:17">
      <c r="A471" s="39" t="s">
        <v>28</v>
      </c>
      <c r="B471" s="40" t="s">
        <v>884</v>
      </c>
      <c r="C471" s="52" t="s">
        <v>74</v>
      </c>
      <c r="D471" t="s">
        <v>1599</v>
      </c>
      <c r="F471" s="55" t="s">
        <v>1345</v>
      </c>
      <c r="G471" s="55"/>
      <c r="H471" s="9" t="s">
        <v>820</v>
      </c>
      <c r="I471">
        <v>360</v>
      </c>
      <c r="J471">
        <v>0</v>
      </c>
      <c r="K471" s="34">
        <v>0</v>
      </c>
      <c r="L471">
        <f>+Tabla323911[[#This Row],[BALANCE INICIAL]]+Tabla323911[[#This Row],[ENTRADAS]]-Tabla323911[[#This Row],[SALIDAS]]</f>
        <v>360</v>
      </c>
      <c r="M471" s="2">
        <v>26</v>
      </c>
      <c r="N471" s="2">
        <f>+Tabla323911[[#This Row],[BALANCE INICIAL]]*Tabla323911[[#This Row],[PRECIO]]</f>
        <v>9360</v>
      </c>
      <c r="O471" s="2">
        <f>+Tabla323911[[#This Row],[ENTRADAS]]*Tabla323911[[#This Row],[PRECIO]]</f>
        <v>0</v>
      </c>
      <c r="P471" s="2">
        <f>+Tabla323911[[#This Row],[SALIDAS]]*Tabla323911[[#This Row],[PRECIO]]</f>
        <v>0</v>
      </c>
      <c r="Q471" s="2">
        <f>+Tabla323911[[#This Row],[BALANCE INICIAL2]]+Tabla323911[[#This Row],[ENTRADAS3]]-Tabla323911[[#This Row],[SALIDAS4]]</f>
        <v>9360</v>
      </c>
    </row>
    <row r="472" spans="1:17">
      <c r="A472" s="39" t="s">
        <v>1141</v>
      </c>
      <c r="B472" s="40" t="s">
        <v>1142</v>
      </c>
      <c r="C472" s="52" t="s">
        <v>1143</v>
      </c>
      <c r="D472" t="s">
        <v>1232</v>
      </c>
      <c r="F472" s="55" t="s">
        <v>1345</v>
      </c>
      <c r="G472" s="55"/>
      <c r="H472" s="9" t="s">
        <v>820</v>
      </c>
      <c r="I472">
        <v>8</v>
      </c>
      <c r="J472">
        <v>0</v>
      </c>
      <c r="K472" s="34">
        <v>2</v>
      </c>
      <c r="L472">
        <f>+Tabla323911[[#This Row],[BALANCE INICIAL]]+Tabla323911[[#This Row],[ENTRADAS]]-Tabla323911[[#This Row],[SALIDAS]]</f>
        <v>6</v>
      </c>
      <c r="M472" s="2">
        <v>86.78</v>
      </c>
      <c r="N472" s="2">
        <f>+Tabla323911[[#This Row],[BALANCE INICIAL]]*Tabla323911[[#This Row],[PRECIO]]</f>
        <v>694.24</v>
      </c>
      <c r="O472" s="2">
        <f>+Tabla323911[[#This Row],[ENTRADAS]]*Tabla323911[[#This Row],[PRECIO]]</f>
        <v>0</v>
      </c>
      <c r="P472" s="2">
        <f>+Tabla323911[[#This Row],[SALIDAS]]*Tabla323911[[#This Row],[PRECIO]]</f>
        <v>173.56</v>
      </c>
      <c r="Q472" s="2">
        <f>+Tabla323911[[#This Row],[BALANCE INICIAL2]]+Tabla323911[[#This Row],[ENTRADAS3]]-Tabla323911[[#This Row],[SALIDAS4]]</f>
        <v>520.68000000000006</v>
      </c>
    </row>
    <row r="473" spans="1:17">
      <c r="A473" s="39" t="s">
        <v>59</v>
      </c>
      <c r="B473" s="40" t="s">
        <v>880</v>
      </c>
      <c r="C473" s="52" t="s">
        <v>107</v>
      </c>
      <c r="D473" t="s">
        <v>726</v>
      </c>
      <c r="F473" s="55" t="s">
        <v>1345</v>
      </c>
      <c r="G473" s="55"/>
      <c r="H473" s="9" t="s">
        <v>820</v>
      </c>
      <c r="I473">
        <v>3</v>
      </c>
      <c r="J473">
        <v>0</v>
      </c>
      <c r="K473" s="34">
        <v>0</v>
      </c>
      <c r="L473">
        <f>+Tabla323911[[#This Row],[BALANCE INICIAL]]+Tabla323911[[#This Row],[ENTRADAS]]-Tabla323911[[#This Row],[SALIDAS]]</f>
        <v>3</v>
      </c>
      <c r="M473" s="2">
        <v>2000</v>
      </c>
      <c r="N473" s="2">
        <f>+Tabla323911[[#This Row],[BALANCE INICIAL]]*Tabla323911[[#This Row],[PRECIO]]</f>
        <v>6000</v>
      </c>
      <c r="O473" s="2">
        <f>+Tabla323911[[#This Row],[ENTRADAS]]*Tabla323911[[#This Row],[PRECIO]]</f>
        <v>0</v>
      </c>
      <c r="P473" s="2">
        <f>+Tabla323911[[#This Row],[SALIDAS]]*Tabla323911[[#This Row],[PRECIO]]</f>
        <v>0</v>
      </c>
      <c r="Q473" s="2">
        <f>+Tabla323911[[#This Row],[BALANCE INICIAL2]]+Tabla323911[[#This Row],[ENTRADAS3]]-Tabla323911[[#This Row],[SALIDAS4]]</f>
        <v>6000</v>
      </c>
    </row>
    <row r="474" spans="1:17">
      <c r="A474" s="39" t="s">
        <v>59</v>
      </c>
      <c r="B474" s="40" t="s">
        <v>880</v>
      </c>
      <c r="C474" s="52" t="s">
        <v>107</v>
      </c>
      <c r="D474" t="s">
        <v>727</v>
      </c>
      <c r="F474" s="55" t="s">
        <v>1345</v>
      </c>
      <c r="G474" s="55"/>
      <c r="H474" s="9" t="s">
        <v>820</v>
      </c>
      <c r="I474">
        <v>4</v>
      </c>
      <c r="J474">
        <v>0</v>
      </c>
      <c r="K474" s="34">
        <v>0</v>
      </c>
      <c r="L474">
        <f>+Tabla323911[[#This Row],[BALANCE INICIAL]]+Tabla323911[[#This Row],[ENTRADAS]]-Tabla323911[[#This Row],[SALIDAS]]</f>
        <v>4</v>
      </c>
      <c r="M474" s="2">
        <v>275</v>
      </c>
      <c r="N474" s="2">
        <f>+Tabla323911[[#This Row],[BALANCE INICIAL]]*Tabla323911[[#This Row],[PRECIO]]</f>
        <v>1100</v>
      </c>
      <c r="O474" s="2">
        <f>+Tabla323911[[#This Row],[ENTRADAS]]*Tabla323911[[#This Row],[PRECIO]]</f>
        <v>0</v>
      </c>
      <c r="P474" s="2">
        <f>+Tabla323911[[#This Row],[SALIDAS]]*Tabla323911[[#This Row],[PRECIO]]</f>
        <v>0</v>
      </c>
      <c r="Q474" s="2">
        <f>+Tabla323911[[#This Row],[BALANCE INICIAL2]]+Tabla323911[[#This Row],[ENTRADAS3]]-Tabla323911[[#This Row],[SALIDAS4]]</f>
        <v>1100</v>
      </c>
    </row>
    <row r="475" spans="1:17">
      <c r="A475" s="39" t="s">
        <v>59</v>
      </c>
      <c r="B475" s="40" t="s">
        <v>880</v>
      </c>
      <c r="C475" s="52" t="s">
        <v>107</v>
      </c>
      <c r="D475" t="s">
        <v>728</v>
      </c>
      <c r="F475" s="55" t="s">
        <v>1345</v>
      </c>
      <c r="G475" s="55"/>
      <c r="H475" s="9" t="s">
        <v>820</v>
      </c>
      <c r="I475">
        <v>3</v>
      </c>
      <c r="J475">
        <v>0</v>
      </c>
      <c r="K475" s="34">
        <v>0</v>
      </c>
      <c r="L475">
        <f>+Tabla323911[[#This Row],[BALANCE INICIAL]]+Tabla323911[[#This Row],[ENTRADAS]]-Tabla323911[[#This Row],[SALIDAS]]</f>
        <v>3</v>
      </c>
      <c r="M475" s="2">
        <v>850</v>
      </c>
      <c r="N475" s="2">
        <f>+Tabla323911[[#This Row],[BALANCE INICIAL]]*Tabla323911[[#This Row],[PRECIO]]</f>
        <v>2550</v>
      </c>
      <c r="O475" s="2">
        <f>+Tabla323911[[#This Row],[ENTRADAS]]*Tabla323911[[#This Row],[PRECIO]]</f>
        <v>0</v>
      </c>
      <c r="P475" s="2">
        <f>+Tabla323911[[#This Row],[SALIDAS]]*Tabla323911[[#This Row],[PRECIO]]</f>
        <v>0</v>
      </c>
      <c r="Q475" s="2">
        <f>+Tabla323911[[#This Row],[BALANCE INICIAL2]]+Tabla323911[[#This Row],[ENTRADAS3]]-Tabla323911[[#This Row],[SALIDAS4]]</f>
        <v>2550</v>
      </c>
    </row>
    <row r="476" spans="1:17">
      <c r="A476" s="39" t="s">
        <v>59</v>
      </c>
      <c r="B476" s="40" t="s">
        <v>880</v>
      </c>
      <c r="C476" s="52" t="s">
        <v>107</v>
      </c>
      <c r="D476" t="s">
        <v>729</v>
      </c>
      <c r="F476" s="55" t="s">
        <v>1345</v>
      </c>
      <c r="G476" s="55"/>
      <c r="H476" s="9" t="s">
        <v>820</v>
      </c>
      <c r="I476">
        <v>1</v>
      </c>
      <c r="J476">
        <v>0</v>
      </c>
      <c r="K476" s="34">
        <v>0</v>
      </c>
      <c r="L476">
        <f>+Tabla323911[[#This Row],[BALANCE INICIAL]]+Tabla323911[[#This Row],[ENTRADAS]]-Tabla323911[[#This Row],[SALIDAS]]</f>
        <v>1</v>
      </c>
      <c r="M476" s="2">
        <v>700</v>
      </c>
      <c r="N476" s="2">
        <f>+Tabla323911[[#This Row],[BALANCE INICIAL]]*Tabla323911[[#This Row],[PRECIO]]</f>
        <v>700</v>
      </c>
      <c r="O476" s="2">
        <f>+Tabla323911[[#This Row],[ENTRADAS]]*Tabla323911[[#This Row],[PRECIO]]</f>
        <v>0</v>
      </c>
      <c r="P476" s="2">
        <f>+Tabla323911[[#This Row],[SALIDAS]]*Tabla323911[[#This Row],[PRECIO]]</f>
        <v>0</v>
      </c>
      <c r="Q476" s="2">
        <f>+Tabla323911[[#This Row],[BALANCE INICIAL2]]+Tabla323911[[#This Row],[ENTRADAS3]]-Tabla323911[[#This Row],[SALIDAS4]]</f>
        <v>700</v>
      </c>
    </row>
    <row r="477" spans="1:17">
      <c r="A477" s="39" t="s">
        <v>59</v>
      </c>
      <c r="B477" s="40" t="s">
        <v>880</v>
      </c>
      <c r="C477" s="52" t="s">
        <v>107</v>
      </c>
      <c r="D477" t="s">
        <v>730</v>
      </c>
      <c r="F477" s="55" t="s">
        <v>1345</v>
      </c>
      <c r="G477" s="55"/>
      <c r="H477" s="9" t="s">
        <v>820</v>
      </c>
      <c r="I477">
        <v>6</v>
      </c>
      <c r="J477">
        <v>0</v>
      </c>
      <c r="K477" s="34">
        <v>0</v>
      </c>
      <c r="L477">
        <f>+Tabla323911[[#This Row],[BALANCE INICIAL]]+Tabla323911[[#This Row],[ENTRADAS]]-Tabla323911[[#This Row],[SALIDAS]]</f>
        <v>6</v>
      </c>
      <c r="M477" s="2">
        <v>450</v>
      </c>
      <c r="N477" s="2">
        <f>+Tabla323911[[#This Row],[BALANCE INICIAL]]*Tabla323911[[#This Row],[PRECIO]]</f>
        <v>2700</v>
      </c>
      <c r="O477" s="2">
        <f>+Tabla323911[[#This Row],[ENTRADAS]]*Tabla323911[[#This Row],[PRECIO]]</f>
        <v>0</v>
      </c>
      <c r="P477" s="2">
        <f>+Tabla323911[[#This Row],[SALIDAS]]*Tabla323911[[#This Row],[PRECIO]]</f>
        <v>0</v>
      </c>
      <c r="Q477" s="2">
        <f>+Tabla323911[[#This Row],[BALANCE INICIAL2]]+Tabla323911[[#This Row],[ENTRADAS3]]-Tabla323911[[#This Row],[SALIDAS4]]</f>
        <v>2700</v>
      </c>
    </row>
    <row r="478" spans="1:17">
      <c r="A478" s="39" t="s">
        <v>59</v>
      </c>
      <c r="B478" s="40" t="s">
        <v>880</v>
      </c>
      <c r="C478" s="52" t="s">
        <v>107</v>
      </c>
      <c r="D478" t="s">
        <v>731</v>
      </c>
      <c r="F478" s="55" t="s">
        <v>1345</v>
      </c>
      <c r="G478" s="55"/>
      <c r="H478" s="9" t="s">
        <v>820</v>
      </c>
      <c r="I478">
        <v>9</v>
      </c>
      <c r="J478">
        <v>0</v>
      </c>
      <c r="K478" s="34">
        <v>0</v>
      </c>
      <c r="L478">
        <f>+Tabla323911[[#This Row],[BALANCE INICIAL]]+Tabla323911[[#This Row],[ENTRADAS]]-Tabla323911[[#This Row],[SALIDAS]]</f>
        <v>9</v>
      </c>
      <c r="M478" s="2">
        <v>800</v>
      </c>
      <c r="N478" s="2">
        <f>+Tabla323911[[#This Row],[BALANCE INICIAL]]*Tabla323911[[#This Row],[PRECIO]]</f>
        <v>7200</v>
      </c>
      <c r="O478" s="2">
        <f>+Tabla323911[[#This Row],[ENTRADAS]]*Tabla323911[[#This Row],[PRECIO]]</f>
        <v>0</v>
      </c>
      <c r="P478" s="2">
        <f>+Tabla323911[[#This Row],[SALIDAS]]*Tabla323911[[#This Row],[PRECIO]]</f>
        <v>0</v>
      </c>
      <c r="Q478" s="2">
        <f>+Tabla323911[[#This Row],[BALANCE INICIAL2]]+Tabla323911[[#This Row],[ENTRADAS3]]-Tabla323911[[#This Row],[SALIDAS4]]</f>
        <v>7200</v>
      </c>
    </row>
    <row r="479" spans="1:17">
      <c r="A479" s="39" t="s">
        <v>59</v>
      </c>
      <c r="B479" s="40" t="s">
        <v>880</v>
      </c>
      <c r="C479" s="52" t="s">
        <v>107</v>
      </c>
      <c r="D479" t="s">
        <v>732</v>
      </c>
      <c r="F479" s="55" t="s">
        <v>1345</v>
      </c>
      <c r="G479" s="55"/>
      <c r="H479" s="9" t="s">
        <v>834</v>
      </c>
      <c r="I479">
        <v>2</v>
      </c>
      <c r="J479">
        <v>0</v>
      </c>
      <c r="K479" s="34">
        <v>0</v>
      </c>
      <c r="L479">
        <f>+Tabla323911[[#This Row],[BALANCE INICIAL]]+Tabla323911[[#This Row],[ENTRADAS]]-Tabla323911[[#This Row],[SALIDAS]]</f>
        <v>2</v>
      </c>
      <c r="M479" s="2">
        <v>750</v>
      </c>
      <c r="N479" s="2">
        <f>+Tabla323911[[#This Row],[BALANCE INICIAL]]*Tabla323911[[#This Row],[PRECIO]]</f>
        <v>1500</v>
      </c>
      <c r="O479" s="2">
        <f>+Tabla323911[[#This Row],[ENTRADAS]]*Tabla323911[[#This Row],[PRECIO]]</f>
        <v>0</v>
      </c>
      <c r="P479" s="2">
        <f>+Tabla323911[[#This Row],[SALIDAS]]*Tabla323911[[#This Row],[PRECIO]]</f>
        <v>0</v>
      </c>
      <c r="Q479" s="2">
        <f>+Tabla323911[[#This Row],[BALANCE INICIAL2]]+Tabla323911[[#This Row],[ENTRADAS3]]-Tabla323911[[#This Row],[SALIDAS4]]</f>
        <v>1500</v>
      </c>
    </row>
    <row r="480" spans="1:17">
      <c r="A480" s="39" t="s">
        <v>59</v>
      </c>
      <c r="B480" s="40" t="s">
        <v>880</v>
      </c>
      <c r="C480" s="52" t="s">
        <v>107</v>
      </c>
      <c r="D480" t="s">
        <v>733</v>
      </c>
      <c r="F480" s="55" t="s">
        <v>1345</v>
      </c>
      <c r="G480" s="55"/>
      <c r="H480" s="9" t="s">
        <v>820</v>
      </c>
      <c r="I480">
        <v>11</v>
      </c>
      <c r="J480">
        <v>0</v>
      </c>
      <c r="K480" s="34">
        <v>0</v>
      </c>
      <c r="L480">
        <f>+Tabla323911[[#This Row],[BALANCE INICIAL]]+Tabla323911[[#This Row],[ENTRADAS]]-Tabla323911[[#This Row],[SALIDAS]]</f>
        <v>11</v>
      </c>
      <c r="M480" s="2">
        <v>850</v>
      </c>
      <c r="N480" s="2">
        <f>+Tabla323911[[#This Row],[BALANCE INICIAL]]*Tabla323911[[#This Row],[PRECIO]]</f>
        <v>9350</v>
      </c>
      <c r="O480" s="2">
        <f>+Tabla323911[[#This Row],[ENTRADAS]]*Tabla323911[[#This Row],[PRECIO]]</f>
        <v>0</v>
      </c>
      <c r="P480" s="2">
        <f>+Tabla323911[[#This Row],[SALIDAS]]*Tabla323911[[#This Row],[PRECIO]]</f>
        <v>0</v>
      </c>
      <c r="Q480" s="2">
        <f>+Tabla323911[[#This Row],[BALANCE INICIAL2]]+Tabla323911[[#This Row],[ENTRADAS3]]-Tabla323911[[#This Row],[SALIDAS4]]</f>
        <v>9350</v>
      </c>
    </row>
    <row r="481" spans="1:17">
      <c r="A481" s="39" t="s">
        <v>59</v>
      </c>
      <c r="B481" s="40" t="s">
        <v>880</v>
      </c>
      <c r="C481" s="52" t="s">
        <v>107</v>
      </c>
      <c r="D481" t="s">
        <v>734</v>
      </c>
      <c r="F481" s="55" t="s">
        <v>1345</v>
      </c>
      <c r="G481" s="55"/>
      <c r="H481" s="9" t="s">
        <v>820</v>
      </c>
      <c r="I481">
        <v>2</v>
      </c>
      <c r="J481">
        <v>0</v>
      </c>
      <c r="K481" s="34">
        <v>0</v>
      </c>
      <c r="L481">
        <f>+Tabla323911[[#This Row],[BALANCE INICIAL]]+Tabla323911[[#This Row],[ENTRADAS]]-Tabla323911[[#This Row],[SALIDAS]]</f>
        <v>2</v>
      </c>
      <c r="M481" s="2">
        <v>1050</v>
      </c>
      <c r="N481" s="2">
        <f>+Tabla323911[[#This Row],[BALANCE INICIAL]]*Tabla323911[[#This Row],[PRECIO]]</f>
        <v>2100</v>
      </c>
      <c r="O481" s="2">
        <f>+Tabla323911[[#This Row],[ENTRADAS]]*Tabla323911[[#This Row],[PRECIO]]</f>
        <v>0</v>
      </c>
      <c r="P481" s="2">
        <f>+Tabla323911[[#This Row],[SALIDAS]]*Tabla323911[[#This Row],[PRECIO]]</f>
        <v>0</v>
      </c>
      <c r="Q481" s="2">
        <f>+Tabla323911[[#This Row],[BALANCE INICIAL2]]+Tabla323911[[#This Row],[ENTRADAS3]]-Tabla323911[[#This Row],[SALIDAS4]]</f>
        <v>2100</v>
      </c>
    </row>
    <row r="482" spans="1:17">
      <c r="A482" s="39" t="s">
        <v>59</v>
      </c>
      <c r="B482" s="40" t="s">
        <v>880</v>
      </c>
      <c r="C482" s="52" t="s">
        <v>107</v>
      </c>
      <c r="D482" t="s">
        <v>735</v>
      </c>
      <c r="F482" s="55" t="s">
        <v>1345</v>
      </c>
      <c r="G482" s="55"/>
      <c r="H482" s="9" t="s">
        <v>820</v>
      </c>
      <c r="I482">
        <v>1</v>
      </c>
      <c r="J482">
        <v>0</v>
      </c>
      <c r="K482" s="34">
        <v>0</v>
      </c>
      <c r="L482">
        <f>+Tabla323911[[#This Row],[BALANCE INICIAL]]+Tabla323911[[#This Row],[ENTRADAS]]-Tabla323911[[#This Row],[SALIDAS]]</f>
        <v>1</v>
      </c>
      <c r="M482" s="2">
        <v>1250</v>
      </c>
      <c r="N482" s="2">
        <f>+Tabla323911[[#This Row],[BALANCE INICIAL]]*Tabla323911[[#This Row],[PRECIO]]</f>
        <v>1250</v>
      </c>
      <c r="O482" s="2">
        <f>+Tabla323911[[#This Row],[ENTRADAS]]*Tabla323911[[#This Row],[PRECIO]]</f>
        <v>0</v>
      </c>
      <c r="P482" s="2">
        <f>+Tabla323911[[#This Row],[SALIDAS]]*Tabla323911[[#This Row],[PRECIO]]</f>
        <v>0</v>
      </c>
      <c r="Q482" s="2">
        <f>+Tabla323911[[#This Row],[BALANCE INICIAL2]]+Tabla323911[[#This Row],[ENTRADAS3]]-Tabla323911[[#This Row],[SALIDAS4]]</f>
        <v>1250</v>
      </c>
    </row>
    <row r="483" spans="1:17">
      <c r="A483" s="39" t="s">
        <v>59</v>
      </c>
      <c r="B483" s="40" t="s">
        <v>880</v>
      </c>
      <c r="C483" s="52" t="s">
        <v>107</v>
      </c>
      <c r="D483" t="s">
        <v>736</v>
      </c>
      <c r="F483" s="55" t="s">
        <v>1345</v>
      </c>
      <c r="G483" s="55"/>
      <c r="H483" s="9" t="s">
        <v>820</v>
      </c>
      <c r="I483">
        <v>23</v>
      </c>
      <c r="J483">
        <v>0</v>
      </c>
      <c r="K483" s="34">
        <v>0</v>
      </c>
      <c r="L483">
        <f>+Tabla323911[[#This Row],[BALANCE INICIAL]]+Tabla323911[[#This Row],[ENTRADAS]]-Tabla323911[[#This Row],[SALIDAS]]</f>
        <v>23</v>
      </c>
      <c r="M483" s="2">
        <v>950.3</v>
      </c>
      <c r="N483" s="2">
        <f>+Tabla323911[[#This Row],[BALANCE INICIAL]]*Tabla323911[[#This Row],[PRECIO]]</f>
        <v>21856.899999999998</v>
      </c>
      <c r="O483" s="2">
        <f>+Tabla323911[[#This Row],[ENTRADAS]]*Tabla323911[[#This Row],[PRECIO]]</f>
        <v>0</v>
      </c>
      <c r="P483" s="2">
        <f>+Tabla323911[[#This Row],[SALIDAS]]*Tabla323911[[#This Row],[PRECIO]]</f>
        <v>0</v>
      </c>
      <c r="Q483" s="2">
        <f>+Tabla323911[[#This Row],[BALANCE INICIAL2]]+Tabla323911[[#This Row],[ENTRADAS3]]-Tabla323911[[#This Row],[SALIDAS4]]</f>
        <v>21856.899999999998</v>
      </c>
    </row>
    <row r="484" spans="1:17">
      <c r="A484" s="39" t="s">
        <v>59</v>
      </c>
      <c r="B484" s="40" t="s">
        <v>880</v>
      </c>
      <c r="C484" s="52" t="s">
        <v>107</v>
      </c>
      <c r="D484" t="s">
        <v>737</v>
      </c>
      <c r="F484" s="55" t="s">
        <v>1345</v>
      </c>
      <c r="G484" s="55"/>
      <c r="H484" s="9" t="s">
        <v>820</v>
      </c>
      <c r="I484">
        <v>5</v>
      </c>
      <c r="J484">
        <v>0</v>
      </c>
      <c r="K484" s="34">
        <v>0</v>
      </c>
      <c r="L484">
        <f>+Tabla323911[[#This Row],[BALANCE INICIAL]]+Tabla323911[[#This Row],[ENTRADAS]]-Tabla323911[[#This Row],[SALIDAS]]</f>
        <v>5</v>
      </c>
      <c r="M484" s="2">
        <v>650.5</v>
      </c>
      <c r="N484" s="2">
        <f>+Tabla323911[[#This Row],[BALANCE INICIAL]]*Tabla323911[[#This Row],[PRECIO]]</f>
        <v>3252.5</v>
      </c>
      <c r="O484" s="2">
        <f>+Tabla323911[[#This Row],[ENTRADAS]]*Tabla323911[[#This Row],[PRECIO]]</f>
        <v>0</v>
      </c>
      <c r="P484" s="2">
        <f>+Tabla323911[[#This Row],[SALIDAS]]*Tabla323911[[#This Row],[PRECIO]]</f>
        <v>0</v>
      </c>
      <c r="Q484" s="2">
        <f>+Tabla323911[[#This Row],[BALANCE INICIAL2]]+Tabla323911[[#This Row],[ENTRADAS3]]-Tabla323911[[#This Row],[SALIDAS4]]</f>
        <v>3252.5</v>
      </c>
    </row>
    <row r="485" spans="1:17">
      <c r="A485" s="39" t="s">
        <v>59</v>
      </c>
      <c r="B485" s="40" t="s">
        <v>880</v>
      </c>
      <c r="C485" s="52" t="s">
        <v>107</v>
      </c>
      <c r="D485" t="s">
        <v>738</v>
      </c>
      <c r="F485" s="55" t="s">
        <v>1345</v>
      </c>
      <c r="G485" s="55"/>
      <c r="H485" s="9" t="s">
        <v>820</v>
      </c>
      <c r="I485">
        <v>8</v>
      </c>
      <c r="J485">
        <v>0</v>
      </c>
      <c r="K485" s="34">
        <v>0</v>
      </c>
      <c r="L485">
        <f>+Tabla323911[[#This Row],[BALANCE INICIAL]]+Tabla323911[[#This Row],[ENTRADAS]]-Tabla323911[[#This Row],[SALIDAS]]</f>
        <v>8</v>
      </c>
      <c r="M485" s="2">
        <v>1350</v>
      </c>
      <c r="N485" s="2">
        <f>+Tabla323911[[#This Row],[BALANCE INICIAL]]*Tabla323911[[#This Row],[PRECIO]]</f>
        <v>10800</v>
      </c>
      <c r="O485" s="2">
        <f>+Tabla323911[[#This Row],[ENTRADAS]]*Tabla323911[[#This Row],[PRECIO]]</f>
        <v>0</v>
      </c>
      <c r="P485" s="2">
        <f>+Tabla323911[[#This Row],[SALIDAS]]*Tabla323911[[#This Row],[PRECIO]]</f>
        <v>0</v>
      </c>
      <c r="Q485" s="2">
        <f>+Tabla323911[[#This Row],[BALANCE INICIAL2]]+Tabla323911[[#This Row],[ENTRADAS3]]-Tabla323911[[#This Row],[SALIDAS4]]</f>
        <v>10800</v>
      </c>
    </row>
    <row r="486" spans="1:17">
      <c r="A486" s="39" t="s">
        <v>59</v>
      </c>
      <c r="B486" s="40" t="s">
        <v>880</v>
      </c>
      <c r="C486" s="52" t="s">
        <v>107</v>
      </c>
      <c r="D486" t="s">
        <v>739</v>
      </c>
      <c r="F486" s="55" t="s">
        <v>1345</v>
      </c>
      <c r="G486" s="55"/>
      <c r="H486" s="9" t="s">
        <v>820</v>
      </c>
      <c r="I486">
        <v>1</v>
      </c>
      <c r="J486">
        <v>0</v>
      </c>
      <c r="K486" s="34">
        <v>0</v>
      </c>
      <c r="L486">
        <f>+Tabla323911[[#This Row],[BALANCE INICIAL]]+Tabla323911[[#This Row],[ENTRADAS]]-Tabla323911[[#This Row],[SALIDAS]]</f>
        <v>1</v>
      </c>
      <c r="M486" s="2">
        <v>540</v>
      </c>
      <c r="N486" s="2">
        <f>+Tabla323911[[#This Row],[BALANCE INICIAL]]*Tabla323911[[#This Row],[PRECIO]]</f>
        <v>540</v>
      </c>
      <c r="O486" s="2">
        <f>+Tabla323911[[#This Row],[ENTRADAS]]*Tabla323911[[#This Row],[PRECIO]]</f>
        <v>0</v>
      </c>
      <c r="P486" s="2">
        <f>+Tabla323911[[#This Row],[SALIDAS]]*Tabla323911[[#This Row],[PRECIO]]</f>
        <v>0</v>
      </c>
      <c r="Q486" s="2">
        <f>+Tabla323911[[#This Row],[BALANCE INICIAL2]]+Tabla323911[[#This Row],[ENTRADAS3]]-Tabla323911[[#This Row],[SALIDAS4]]</f>
        <v>540</v>
      </c>
    </row>
    <row r="487" spans="1:17">
      <c r="A487" s="39" t="s">
        <v>59</v>
      </c>
      <c r="B487" s="40" t="s">
        <v>880</v>
      </c>
      <c r="C487" s="52" t="s">
        <v>107</v>
      </c>
      <c r="D487" t="s">
        <v>740</v>
      </c>
      <c r="F487" s="55" t="s">
        <v>1345</v>
      </c>
      <c r="G487" s="55"/>
      <c r="H487" s="9" t="s">
        <v>820</v>
      </c>
      <c r="I487">
        <v>4</v>
      </c>
      <c r="J487">
        <v>0</v>
      </c>
      <c r="K487" s="34">
        <v>0</v>
      </c>
      <c r="L487">
        <f>+Tabla323911[[#This Row],[BALANCE INICIAL]]+Tabla323911[[#This Row],[ENTRADAS]]-Tabla323911[[#This Row],[SALIDAS]]</f>
        <v>4</v>
      </c>
      <c r="M487" s="2">
        <v>650</v>
      </c>
      <c r="N487" s="2">
        <f>+Tabla323911[[#This Row],[BALANCE INICIAL]]*Tabla323911[[#This Row],[PRECIO]]</f>
        <v>2600</v>
      </c>
      <c r="O487" s="2">
        <f>+Tabla323911[[#This Row],[ENTRADAS]]*Tabla323911[[#This Row],[PRECIO]]</f>
        <v>0</v>
      </c>
      <c r="P487" s="2">
        <f>+Tabla323911[[#This Row],[SALIDAS]]*Tabla323911[[#This Row],[PRECIO]]</f>
        <v>0</v>
      </c>
      <c r="Q487" s="2">
        <f>+Tabla323911[[#This Row],[BALANCE INICIAL2]]+Tabla323911[[#This Row],[ENTRADAS3]]-Tabla323911[[#This Row],[SALIDAS4]]</f>
        <v>2600</v>
      </c>
    </row>
    <row r="488" spans="1:17">
      <c r="A488" s="39" t="s">
        <v>59</v>
      </c>
      <c r="B488" s="40" t="s">
        <v>880</v>
      </c>
      <c r="C488" s="52" t="s">
        <v>107</v>
      </c>
      <c r="D488" t="s">
        <v>741</v>
      </c>
      <c r="F488" s="55" t="s">
        <v>1345</v>
      </c>
      <c r="G488" s="55"/>
      <c r="H488" s="9" t="s">
        <v>820</v>
      </c>
      <c r="I488">
        <v>1</v>
      </c>
      <c r="J488">
        <v>0</v>
      </c>
      <c r="K488" s="34">
        <v>0</v>
      </c>
      <c r="L488">
        <f>+Tabla323911[[#This Row],[BALANCE INICIAL]]+Tabla323911[[#This Row],[ENTRADAS]]-Tabla323911[[#This Row],[SALIDAS]]</f>
        <v>1</v>
      </c>
      <c r="M488" s="2">
        <v>750</v>
      </c>
      <c r="N488" s="2">
        <f>+Tabla323911[[#This Row],[BALANCE INICIAL]]*Tabla323911[[#This Row],[PRECIO]]</f>
        <v>750</v>
      </c>
      <c r="O488" s="2">
        <f>+Tabla323911[[#This Row],[ENTRADAS]]*Tabla323911[[#This Row],[PRECIO]]</f>
        <v>0</v>
      </c>
      <c r="P488" s="2">
        <f>+Tabla323911[[#This Row],[SALIDAS]]*Tabla323911[[#This Row],[PRECIO]]</f>
        <v>0</v>
      </c>
      <c r="Q488" s="2">
        <f>+Tabla323911[[#This Row],[BALANCE INICIAL2]]+Tabla323911[[#This Row],[ENTRADAS3]]-Tabla323911[[#This Row],[SALIDAS4]]</f>
        <v>750</v>
      </c>
    </row>
    <row r="489" spans="1:17">
      <c r="A489" s="39" t="s">
        <v>59</v>
      </c>
      <c r="B489" s="40" t="s">
        <v>880</v>
      </c>
      <c r="C489" s="52" t="s">
        <v>107</v>
      </c>
      <c r="D489" t="s">
        <v>742</v>
      </c>
      <c r="F489" s="55" t="s">
        <v>1345</v>
      </c>
      <c r="G489" s="55"/>
      <c r="H489" s="9" t="s">
        <v>820</v>
      </c>
      <c r="I489">
        <v>5</v>
      </c>
      <c r="J489">
        <v>0</v>
      </c>
      <c r="K489" s="34">
        <v>0</v>
      </c>
      <c r="L489">
        <f>+Tabla323911[[#This Row],[BALANCE INICIAL]]+Tabla323911[[#This Row],[ENTRADAS]]-Tabla323911[[#This Row],[SALIDAS]]</f>
        <v>5</v>
      </c>
      <c r="M489" s="2">
        <v>600</v>
      </c>
      <c r="N489" s="2">
        <f>+Tabla323911[[#This Row],[BALANCE INICIAL]]*Tabla323911[[#This Row],[PRECIO]]</f>
        <v>3000</v>
      </c>
      <c r="O489" s="2">
        <f>+Tabla323911[[#This Row],[ENTRADAS]]*Tabla323911[[#This Row],[PRECIO]]</f>
        <v>0</v>
      </c>
      <c r="P489" s="2">
        <f>+Tabla323911[[#This Row],[SALIDAS]]*Tabla323911[[#This Row],[PRECIO]]</f>
        <v>0</v>
      </c>
      <c r="Q489" s="2">
        <f>+Tabla323911[[#This Row],[BALANCE INICIAL2]]+Tabla323911[[#This Row],[ENTRADAS3]]-Tabla323911[[#This Row],[SALIDAS4]]</f>
        <v>3000</v>
      </c>
    </row>
    <row r="490" spans="1:17">
      <c r="A490" s="39" t="s">
        <v>59</v>
      </c>
      <c r="B490" s="40" t="s">
        <v>880</v>
      </c>
      <c r="C490" s="52" t="s">
        <v>107</v>
      </c>
      <c r="D490" t="s">
        <v>743</v>
      </c>
      <c r="F490" s="55" t="s">
        <v>1345</v>
      </c>
      <c r="G490" s="55"/>
      <c r="H490" s="9" t="s">
        <v>820</v>
      </c>
      <c r="I490">
        <v>1</v>
      </c>
      <c r="J490">
        <v>0</v>
      </c>
      <c r="K490" s="34">
        <v>0</v>
      </c>
      <c r="L490">
        <f>+Tabla323911[[#This Row],[BALANCE INICIAL]]+Tabla323911[[#This Row],[ENTRADAS]]-Tabla323911[[#This Row],[SALIDAS]]</f>
        <v>1</v>
      </c>
      <c r="M490" s="2">
        <v>450</v>
      </c>
      <c r="N490" s="2">
        <f>+Tabla323911[[#This Row],[BALANCE INICIAL]]*Tabla323911[[#This Row],[PRECIO]]</f>
        <v>450</v>
      </c>
      <c r="O490" s="2">
        <f>+Tabla323911[[#This Row],[ENTRADAS]]*Tabla323911[[#This Row],[PRECIO]]</f>
        <v>0</v>
      </c>
      <c r="P490" s="2">
        <f>+Tabla323911[[#This Row],[SALIDAS]]*Tabla323911[[#This Row],[PRECIO]]</f>
        <v>0</v>
      </c>
      <c r="Q490" s="2">
        <f>+Tabla323911[[#This Row],[BALANCE INICIAL2]]+Tabla323911[[#This Row],[ENTRADAS3]]-Tabla323911[[#This Row],[SALIDAS4]]</f>
        <v>450</v>
      </c>
    </row>
    <row r="491" spans="1:17">
      <c r="A491" s="39" t="s">
        <v>59</v>
      </c>
      <c r="B491" s="40" t="s">
        <v>880</v>
      </c>
      <c r="C491" s="52" t="s">
        <v>107</v>
      </c>
      <c r="D491" t="s">
        <v>744</v>
      </c>
      <c r="F491" s="55" t="s">
        <v>1345</v>
      </c>
      <c r="G491" s="55"/>
      <c r="H491" s="9" t="s">
        <v>820</v>
      </c>
      <c r="I491">
        <v>5</v>
      </c>
      <c r="J491">
        <v>0</v>
      </c>
      <c r="K491" s="34">
        <v>0</v>
      </c>
      <c r="L491">
        <f>+Tabla323911[[#This Row],[BALANCE INICIAL]]+Tabla323911[[#This Row],[ENTRADAS]]-Tabla323911[[#This Row],[SALIDAS]]</f>
        <v>5</v>
      </c>
      <c r="M491" s="2">
        <v>400</v>
      </c>
      <c r="N491" s="2">
        <f>+Tabla323911[[#This Row],[BALANCE INICIAL]]*Tabla323911[[#This Row],[PRECIO]]</f>
        <v>2000</v>
      </c>
      <c r="O491" s="2">
        <f>+Tabla323911[[#This Row],[ENTRADAS]]*Tabla323911[[#This Row],[PRECIO]]</f>
        <v>0</v>
      </c>
      <c r="P491" s="2">
        <f>+Tabla323911[[#This Row],[SALIDAS]]*Tabla323911[[#This Row],[PRECIO]]</f>
        <v>0</v>
      </c>
      <c r="Q491" s="2">
        <f>+Tabla323911[[#This Row],[BALANCE INICIAL2]]+Tabla323911[[#This Row],[ENTRADAS3]]-Tabla323911[[#This Row],[SALIDAS4]]</f>
        <v>2000</v>
      </c>
    </row>
    <row r="492" spans="1:17">
      <c r="A492" s="39" t="s">
        <v>59</v>
      </c>
      <c r="B492" s="40" t="s">
        <v>880</v>
      </c>
      <c r="C492" s="52" t="s">
        <v>107</v>
      </c>
      <c r="D492" t="s">
        <v>745</v>
      </c>
      <c r="F492" s="55" t="s">
        <v>1345</v>
      </c>
      <c r="G492" s="55"/>
      <c r="H492" s="9" t="s">
        <v>820</v>
      </c>
      <c r="I492">
        <v>6</v>
      </c>
      <c r="J492">
        <v>0</v>
      </c>
      <c r="K492" s="34">
        <v>0</v>
      </c>
      <c r="L492">
        <f>+Tabla323911[[#This Row],[BALANCE INICIAL]]+Tabla323911[[#This Row],[ENTRADAS]]-Tabla323911[[#This Row],[SALIDAS]]</f>
        <v>6</v>
      </c>
      <c r="M492" s="2">
        <v>575</v>
      </c>
      <c r="N492" s="2">
        <f>+Tabla323911[[#This Row],[BALANCE INICIAL]]*Tabla323911[[#This Row],[PRECIO]]</f>
        <v>3450</v>
      </c>
      <c r="O492" s="2">
        <f>+Tabla323911[[#This Row],[ENTRADAS]]*Tabla323911[[#This Row],[PRECIO]]</f>
        <v>0</v>
      </c>
      <c r="P492" s="2">
        <f>+Tabla323911[[#This Row],[SALIDAS]]*Tabla323911[[#This Row],[PRECIO]]</f>
        <v>0</v>
      </c>
      <c r="Q492" s="2">
        <f>+Tabla323911[[#This Row],[BALANCE INICIAL2]]+Tabla323911[[#This Row],[ENTRADAS3]]-Tabla323911[[#This Row],[SALIDAS4]]</f>
        <v>3450</v>
      </c>
    </row>
    <row r="493" spans="1:17">
      <c r="A493" s="39" t="s">
        <v>59</v>
      </c>
      <c r="B493" s="40" t="s">
        <v>880</v>
      </c>
      <c r="C493" s="52" t="s">
        <v>107</v>
      </c>
      <c r="D493" t="s">
        <v>746</v>
      </c>
      <c r="F493" s="55" t="s">
        <v>1345</v>
      </c>
      <c r="G493" s="55"/>
      <c r="H493" s="9" t="s">
        <v>820</v>
      </c>
      <c r="I493">
        <v>5</v>
      </c>
      <c r="J493">
        <v>0</v>
      </c>
      <c r="K493" s="34">
        <v>0</v>
      </c>
      <c r="L493">
        <f>+Tabla323911[[#This Row],[BALANCE INICIAL]]+Tabla323911[[#This Row],[ENTRADAS]]-Tabla323911[[#This Row],[SALIDAS]]</f>
        <v>5</v>
      </c>
      <c r="M493" s="2">
        <v>495</v>
      </c>
      <c r="N493" s="2">
        <f>+Tabla323911[[#This Row],[BALANCE INICIAL]]*Tabla323911[[#This Row],[PRECIO]]</f>
        <v>2475</v>
      </c>
      <c r="O493" s="2">
        <f>+Tabla323911[[#This Row],[ENTRADAS]]*Tabla323911[[#This Row],[PRECIO]]</f>
        <v>0</v>
      </c>
      <c r="P493" s="2">
        <f>+Tabla323911[[#This Row],[SALIDAS]]*Tabla323911[[#This Row],[PRECIO]]</f>
        <v>0</v>
      </c>
      <c r="Q493" s="2">
        <f>+Tabla323911[[#This Row],[BALANCE INICIAL2]]+Tabla323911[[#This Row],[ENTRADAS3]]-Tabla323911[[#This Row],[SALIDAS4]]</f>
        <v>2475</v>
      </c>
    </row>
    <row r="494" spans="1:17">
      <c r="A494" s="39" t="s">
        <v>59</v>
      </c>
      <c r="B494" s="40" t="s">
        <v>880</v>
      </c>
      <c r="C494" s="52" t="s">
        <v>107</v>
      </c>
      <c r="D494" t="s">
        <v>747</v>
      </c>
      <c r="F494" s="55" t="s">
        <v>1345</v>
      </c>
      <c r="G494" s="55"/>
      <c r="H494" s="9" t="s">
        <v>820</v>
      </c>
      <c r="I494">
        <v>6</v>
      </c>
      <c r="J494">
        <v>0</v>
      </c>
      <c r="K494" s="34">
        <v>0</v>
      </c>
      <c r="L494">
        <f>+Tabla323911[[#This Row],[BALANCE INICIAL]]+Tabla323911[[#This Row],[ENTRADAS]]-Tabla323911[[#This Row],[SALIDAS]]</f>
        <v>6</v>
      </c>
      <c r="M494" s="2">
        <v>450</v>
      </c>
      <c r="N494" s="2">
        <f>+Tabla323911[[#This Row],[BALANCE INICIAL]]*Tabla323911[[#This Row],[PRECIO]]</f>
        <v>2700</v>
      </c>
      <c r="O494" s="2">
        <f>+Tabla323911[[#This Row],[ENTRADAS]]*Tabla323911[[#This Row],[PRECIO]]</f>
        <v>0</v>
      </c>
      <c r="P494" s="2">
        <f>+Tabla323911[[#This Row],[SALIDAS]]*Tabla323911[[#This Row],[PRECIO]]</f>
        <v>0</v>
      </c>
      <c r="Q494" s="2">
        <f>+Tabla323911[[#This Row],[BALANCE INICIAL2]]+Tabla323911[[#This Row],[ENTRADAS3]]-Tabla323911[[#This Row],[SALIDAS4]]</f>
        <v>2700</v>
      </c>
    </row>
    <row r="495" spans="1:17">
      <c r="A495" s="39" t="s">
        <v>59</v>
      </c>
      <c r="B495" s="40" t="s">
        <v>880</v>
      </c>
      <c r="C495" s="52" t="s">
        <v>107</v>
      </c>
      <c r="D495" t="s">
        <v>748</v>
      </c>
      <c r="F495" s="55" t="s">
        <v>1345</v>
      </c>
      <c r="G495" s="55"/>
      <c r="H495" s="9" t="s">
        <v>820</v>
      </c>
      <c r="I495">
        <v>2</v>
      </c>
      <c r="J495">
        <v>0</v>
      </c>
      <c r="K495" s="34">
        <v>0</v>
      </c>
      <c r="L495">
        <f>+Tabla323911[[#This Row],[BALANCE INICIAL]]+Tabla323911[[#This Row],[ENTRADAS]]-Tabla323911[[#This Row],[SALIDAS]]</f>
        <v>2</v>
      </c>
      <c r="M495" s="2">
        <v>2144</v>
      </c>
      <c r="N495" s="2">
        <f>+Tabla323911[[#This Row],[BALANCE INICIAL]]*Tabla323911[[#This Row],[PRECIO]]</f>
        <v>4288</v>
      </c>
      <c r="O495" s="2">
        <f>+Tabla323911[[#This Row],[ENTRADAS]]*Tabla323911[[#This Row],[PRECIO]]</f>
        <v>0</v>
      </c>
      <c r="P495" s="2">
        <f>+Tabla323911[[#This Row],[SALIDAS]]*Tabla323911[[#This Row],[PRECIO]]</f>
        <v>0</v>
      </c>
      <c r="Q495" s="2">
        <f>+Tabla323911[[#This Row],[BALANCE INICIAL2]]+Tabla323911[[#This Row],[ENTRADAS3]]-Tabla323911[[#This Row],[SALIDAS4]]</f>
        <v>4288</v>
      </c>
    </row>
    <row r="496" spans="1:17">
      <c r="A496" s="39" t="s">
        <v>59</v>
      </c>
      <c r="B496" s="40" t="s">
        <v>880</v>
      </c>
      <c r="C496" s="52" t="s">
        <v>107</v>
      </c>
      <c r="D496" t="s">
        <v>749</v>
      </c>
      <c r="F496" s="55" t="s">
        <v>1345</v>
      </c>
      <c r="G496" s="55"/>
      <c r="H496" s="9" t="s">
        <v>820</v>
      </c>
      <c r="I496">
        <v>21</v>
      </c>
      <c r="J496">
        <v>0</v>
      </c>
      <c r="K496" s="34">
        <v>0</v>
      </c>
      <c r="L496">
        <f>+Tabla323911[[#This Row],[BALANCE INICIAL]]+Tabla323911[[#This Row],[ENTRADAS]]-Tabla323911[[#This Row],[SALIDAS]]</f>
        <v>21</v>
      </c>
      <c r="M496" s="2">
        <v>190</v>
      </c>
      <c r="N496" s="2">
        <f>+Tabla323911[[#This Row],[BALANCE INICIAL]]*Tabla323911[[#This Row],[PRECIO]]</f>
        <v>3990</v>
      </c>
      <c r="O496" s="2">
        <f>+Tabla323911[[#This Row],[ENTRADAS]]*Tabla323911[[#This Row],[PRECIO]]</f>
        <v>0</v>
      </c>
      <c r="P496" s="2">
        <f>+Tabla323911[[#This Row],[SALIDAS]]*Tabla323911[[#This Row],[PRECIO]]</f>
        <v>0</v>
      </c>
      <c r="Q496" s="2">
        <f>+Tabla323911[[#This Row],[BALANCE INICIAL2]]+Tabla323911[[#This Row],[ENTRADAS3]]-Tabla323911[[#This Row],[SALIDAS4]]</f>
        <v>3990</v>
      </c>
    </row>
    <row r="497" spans="1:17">
      <c r="A497" s="39" t="s">
        <v>59</v>
      </c>
      <c r="B497" s="40" t="s">
        <v>880</v>
      </c>
      <c r="C497" s="52" t="s">
        <v>107</v>
      </c>
      <c r="D497" t="s">
        <v>750</v>
      </c>
      <c r="F497" s="55" t="s">
        <v>1345</v>
      </c>
      <c r="G497" s="55"/>
      <c r="H497" s="9" t="s">
        <v>820</v>
      </c>
      <c r="I497">
        <v>3</v>
      </c>
      <c r="J497">
        <v>0</v>
      </c>
      <c r="K497" s="34">
        <v>0</v>
      </c>
      <c r="L497">
        <f>+Tabla323911[[#This Row],[BALANCE INICIAL]]+Tabla323911[[#This Row],[ENTRADAS]]-Tabla323911[[#This Row],[SALIDAS]]</f>
        <v>3</v>
      </c>
      <c r="M497" s="2">
        <v>350</v>
      </c>
      <c r="N497" s="2">
        <f>+Tabla323911[[#This Row],[BALANCE INICIAL]]*Tabla323911[[#This Row],[PRECIO]]</f>
        <v>1050</v>
      </c>
      <c r="O497" s="2">
        <f>+Tabla323911[[#This Row],[ENTRADAS]]*Tabla323911[[#This Row],[PRECIO]]</f>
        <v>0</v>
      </c>
      <c r="P497" s="2">
        <f>+Tabla323911[[#This Row],[SALIDAS]]*Tabla323911[[#This Row],[PRECIO]]</f>
        <v>0</v>
      </c>
      <c r="Q497" s="2">
        <f>+Tabla323911[[#This Row],[BALANCE INICIAL2]]+Tabla323911[[#This Row],[ENTRADAS3]]-Tabla323911[[#This Row],[SALIDAS4]]</f>
        <v>1050</v>
      </c>
    </row>
    <row r="498" spans="1:17">
      <c r="A498" s="39" t="s">
        <v>26</v>
      </c>
      <c r="B498" s="40" t="s">
        <v>887</v>
      </c>
      <c r="C498" s="52" t="s">
        <v>70</v>
      </c>
      <c r="D498" t="s">
        <v>1435</v>
      </c>
      <c r="F498" s="55" t="s">
        <v>1345</v>
      </c>
      <c r="G498" s="55"/>
      <c r="H498" s="9" t="s">
        <v>820</v>
      </c>
      <c r="I498">
        <v>4</v>
      </c>
      <c r="J498">
        <v>0</v>
      </c>
      <c r="K498" s="34">
        <v>0</v>
      </c>
      <c r="L498">
        <f>+Tabla323911[[#This Row],[BALANCE INICIAL]]+Tabla323911[[#This Row],[ENTRADAS]]-Tabla323911[[#This Row],[SALIDAS]]</f>
        <v>4</v>
      </c>
      <c r="M498" s="2">
        <v>1450</v>
      </c>
      <c r="N498" s="2">
        <f>+Tabla323911[[#This Row],[BALANCE INICIAL]]*Tabla323911[[#This Row],[PRECIO]]</f>
        <v>5800</v>
      </c>
      <c r="O498" s="2">
        <f>+Tabla323911[[#This Row],[ENTRADAS]]*Tabla323911[[#This Row],[PRECIO]]</f>
        <v>0</v>
      </c>
      <c r="P498" s="2">
        <f>+Tabla323911[[#This Row],[SALIDAS]]*Tabla323911[[#This Row],[PRECIO]]</f>
        <v>0</v>
      </c>
      <c r="Q498" s="2">
        <f>+Tabla323911[[#This Row],[BALANCE INICIAL2]]+Tabla323911[[#This Row],[ENTRADAS3]]-Tabla323911[[#This Row],[SALIDAS4]]</f>
        <v>5800</v>
      </c>
    </row>
    <row r="499" spans="1:17">
      <c r="A499" s="39" t="s">
        <v>26</v>
      </c>
      <c r="B499" s="40" t="s">
        <v>887</v>
      </c>
      <c r="C499" s="52" t="s">
        <v>70</v>
      </c>
      <c r="D499" t="s">
        <v>1041</v>
      </c>
      <c r="E499" t="s">
        <v>1048</v>
      </c>
      <c r="F499" s="55" t="s">
        <v>1345</v>
      </c>
      <c r="G499" s="55"/>
      <c r="H499" s="9" t="s">
        <v>820</v>
      </c>
      <c r="I499">
        <v>4</v>
      </c>
      <c r="J499">
        <v>0</v>
      </c>
      <c r="K499" s="34">
        <v>0</v>
      </c>
      <c r="L499">
        <f>+Tabla323911[[#This Row],[BALANCE INICIAL]]+Tabla323911[[#This Row],[ENTRADAS]]-Tabla323911[[#This Row],[SALIDAS]]</f>
        <v>4</v>
      </c>
      <c r="M499" s="2">
        <v>1550</v>
      </c>
      <c r="N499" s="2">
        <f>+Tabla323911[[#This Row],[BALANCE INICIAL]]*Tabla323911[[#This Row],[PRECIO]]</f>
        <v>6200</v>
      </c>
      <c r="O499" s="2">
        <f>+Tabla323911[[#This Row],[ENTRADAS]]*Tabla323911[[#This Row],[PRECIO]]</f>
        <v>0</v>
      </c>
      <c r="P499" s="2">
        <f>+Tabla323911[[#This Row],[SALIDAS]]*Tabla323911[[#This Row],[PRECIO]]</f>
        <v>0</v>
      </c>
      <c r="Q499" s="2">
        <f>+Tabla323911[[#This Row],[BALANCE INICIAL2]]+Tabla323911[[#This Row],[ENTRADAS3]]-Tabla323911[[#This Row],[SALIDAS4]]</f>
        <v>6200</v>
      </c>
    </row>
    <row r="500" spans="1:17">
      <c r="A500" s="39" t="s">
        <v>26</v>
      </c>
      <c r="B500" s="40" t="s">
        <v>887</v>
      </c>
      <c r="C500" s="52" t="s">
        <v>70</v>
      </c>
      <c r="D500" t="s">
        <v>1042</v>
      </c>
      <c r="E500" t="s">
        <v>1048</v>
      </c>
      <c r="F500" s="55" t="s">
        <v>1345</v>
      </c>
      <c r="G500" s="55"/>
      <c r="H500" s="9" t="s">
        <v>820</v>
      </c>
      <c r="I500">
        <v>1</v>
      </c>
      <c r="J500">
        <v>0</v>
      </c>
      <c r="K500" s="34">
        <v>0</v>
      </c>
      <c r="L500">
        <f>+Tabla323911[[#This Row],[BALANCE INICIAL]]+Tabla323911[[#This Row],[ENTRADAS]]-Tabla323911[[#This Row],[SALIDAS]]</f>
        <v>1</v>
      </c>
      <c r="M500" s="2">
        <v>1600</v>
      </c>
      <c r="N500" s="2">
        <f>+Tabla323911[[#This Row],[BALANCE INICIAL]]*Tabla323911[[#This Row],[PRECIO]]</f>
        <v>1600</v>
      </c>
      <c r="O500" s="2">
        <f>+Tabla323911[[#This Row],[ENTRADAS]]*Tabla323911[[#This Row],[PRECIO]]</f>
        <v>0</v>
      </c>
      <c r="P500" s="2">
        <f>+Tabla323911[[#This Row],[SALIDAS]]*Tabla323911[[#This Row],[PRECIO]]</f>
        <v>0</v>
      </c>
      <c r="Q500" s="2">
        <f>+Tabla323911[[#This Row],[BALANCE INICIAL2]]+Tabla323911[[#This Row],[ENTRADAS3]]-Tabla323911[[#This Row],[SALIDAS4]]</f>
        <v>1600</v>
      </c>
    </row>
    <row r="501" spans="1:17">
      <c r="A501" s="39" t="s">
        <v>59</v>
      </c>
      <c r="B501" s="40" t="s">
        <v>880</v>
      </c>
      <c r="C501" s="52" t="s">
        <v>107</v>
      </c>
      <c r="D501" t="s">
        <v>751</v>
      </c>
      <c r="F501" s="55" t="s">
        <v>1345</v>
      </c>
      <c r="G501" s="55"/>
      <c r="H501" s="9" t="s">
        <v>820</v>
      </c>
      <c r="I501">
        <v>23</v>
      </c>
      <c r="J501">
        <v>0</v>
      </c>
      <c r="K501" s="34">
        <v>0</v>
      </c>
      <c r="L501">
        <f>+Tabla323911[[#This Row],[BALANCE INICIAL]]+Tabla323911[[#This Row],[ENTRADAS]]-Tabla323911[[#This Row],[SALIDAS]]</f>
        <v>23</v>
      </c>
      <c r="M501" s="2">
        <v>75</v>
      </c>
      <c r="N501" s="2">
        <f>+Tabla323911[[#This Row],[BALANCE INICIAL]]*Tabla323911[[#This Row],[PRECIO]]</f>
        <v>1725</v>
      </c>
      <c r="O501" s="2">
        <f>+Tabla323911[[#This Row],[ENTRADAS]]*Tabla323911[[#This Row],[PRECIO]]</f>
        <v>0</v>
      </c>
      <c r="P501" s="2">
        <f>+Tabla323911[[#This Row],[SALIDAS]]*Tabla323911[[#This Row],[PRECIO]]</f>
        <v>0</v>
      </c>
      <c r="Q501" s="2">
        <f>+Tabla323911[[#This Row],[BALANCE INICIAL2]]+Tabla323911[[#This Row],[ENTRADAS3]]-Tabla323911[[#This Row],[SALIDAS4]]</f>
        <v>1725</v>
      </c>
    </row>
    <row r="502" spans="1:17">
      <c r="A502" s="63" t="s">
        <v>36</v>
      </c>
      <c r="B502" s="40" t="s">
        <v>895</v>
      </c>
      <c r="C502" s="52" t="s">
        <v>82</v>
      </c>
      <c r="D502" t="s">
        <v>1564</v>
      </c>
      <c r="F502" s="55"/>
      <c r="G502" s="55"/>
      <c r="H502" s="9" t="s">
        <v>868</v>
      </c>
      <c r="I502">
        <v>1</v>
      </c>
      <c r="J502">
        <v>0</v>
      </c>
      <c r="K502" s="34">
        <v>1</v>
      </c>
      <c r="L502">
        <f>+Tabla323911[[#This Row],[BALANCE INICIAL]]+Tabla323911[[#This Row],[ENTRADAS]]-Tabla323911[[#This Row],[SALIDAS]]</f>
        <v>0</v>
      </c>
      <c r="M502" s="2">
        <v>325</v>
      </c>
      <c r="N502" s="2">
        <f>+Tabla323911[[#This Row],[BALANCE INICIAL]]*Tabla323911[[#This Row],[PRECIO]]</f>
        <v>325</v>
      </c>
      <c r="O502" s="2">
        <f>+Tabla323911[[#This Row],[ENTRADAS]]*Tabla323911[[#This Row],[PRECIO]]</f>
        <v>0</v>
      </c>
      <c r="P502" s="2">
        <f>+Tabla323911[[#This Row],[SALIDAS]]*Tabla323911[[#This Row],[PRECIO]]</f>
        <v>325</v>
      </c>
      <c r="Q502" s="2">
        <f>+Tabla323911[[#This Row],[BALANCE INICIAL2]]+Tabla323911[[#This Row],[ENTRADAS3]]-Tabla323911[[#This Row],[SALIDAS4]]</f>
        <v>0</v>
      </c>
    </row>
    <row r="503" spans="1:17">
      <c r="A503" s="9" t="s">
        <v>29</v>
      </c>
      <c r="B503" s="47" t="s">
        <v>878</v>
      </c>
      <c r="C503" s="50" t="s">
        <v>102</v>
      </c>
      <c r="D503" t="s">
        <v>600</v>
      </c>
      <c r="F503" s="55" t="s">
        <v>1345</v>
      </c>
      <c r="G503" s="55"/>
      <c r="H503" s="9" t="s">
        <v>834</v>
      </c>
      <c r="I503">
        <v>2</v>
      </c>
      <c r="J503">
        <v>0</v>
      </c>
      <c r="K503" s="34">
        <v>0</v>
      </c>
      <c r="L503">
        <f>+Tabla323911[[#This Row],[BALANCE INICIAL]]+Tabla323911[[#This Row],[ENTRADAS]]-Tabla323911[[#This Row],[SALIDAS]]</f>
        <v>2</v>
      </c>
      <c r="M503" s="2">
        <v>40.5</v>
      </c>
      <c r="N503" s="2">
        <f>+Tabla323911[[#This Row],[BALANCE INICIAL]]*Tabla323911[[#This Row],[PRECIO]]</f>
        <v>81</v>
      </c>
      <c r="O503" s="2">
        <f>+Tabla323911[[#This Row],[ENTRADAS]]*Tabla323911[[#This Row],[PRECIO]]</f>
        <v>0</v>
      </c>
      <c r="P503" s="2">
        <f>+Tabla323911[[#This Row],[SALIDAS]]*Tabla323911[[#This Row],[PRECIO]]</f>
        <v>0</v>
      </c>
      <c r="Q503" s="2">
        <f>+Tabla323911[[#This Row],[BALANCE INICIAL2]]+Tabla323911[[#This Row],[ENTRADAS3]]-Tabla323911[[#This Row],[SALIDAS4]]</f>
        <v>81</v>
      </c>
    </row>
    <row r="504" spans="1:17">
      <c r="A504" s="63" t="s">
        <v>29</v>
      </c>
      <c r="B504" s="40" t="s">
        <v>878</v>
      </c>
      <c r="C504" s="52" t="s">
        <v>102</v>
      </c>
      <c r="D504" t="s">
        <v>1696</v>
      </c>
      <c r="E504" t="s">
        <v>1659</v>
      </c>
      <c r="F504" s="55">
        <v>45551</v>
      </c>
      <c r="G504" s="62" t="s">
        <v>1719</v>
      </c>
      <c r="H504" s="9" t="s">
        <v>820</v>
      </c>
      <c r="I504">
        <v>0</v>
      </c>
      <c r="J504">
        <v>10</v>
      </c>
      <c r="K504" s="34">
        <v>0</v>
      </c>
      <c r="L504">
        <f>+Tabla323911[[#This Row],[BALANCE INICIAL]]+Tabla323911[[#This Row],[ENTRADAS]]-Tabla323911[[#This Row],[SALIDAS]]</f>
        <v>10</v>
      </c>
      <c r="M504" s="2">
        <v>103</v>
      </c>
      <c r="N504" s="2">
        <f>+Tabla323911[[#This Row],[BALANCE INICIAL]]*Tabla323911[[#This Row],[PRECIO]]</f>
        <v>0</v>
      </c>
      <c r="O504" s="2">
        <f>+Tabla323911[[#This Row],[ENTRADAS]]*Tabla323911[[#This Row],[PRECIO]]</f>
        <v>1030</v>
      </c>
      <c r="P504" s="2">
        <f>+Tabla323911[[#This Row],[SALIDAS]]*Tabla323911[[#This Row],[PRECIO]]</f>
        <v>0</v>
      </c>
      <c r="Q504" s="2">
        <f>+Tabla323911[[#This Row],[BALANCE INICIAL2]]+Tabla323911[[#This Row],[ENTRADAS3]]-Tabla323911[[#This Row],[SALIDAS4]]</f>
        <v>1030</v>
      </c>
    </row>
    <row r="505" spans="1:17">
      <c r="A505" s="39" t="s">
        <v>1141</v>
      </c>
      <c r="B505" s="40" t="s">
        <v>1142</v>
      </c>
      <c r="C505" s="52" t="s">
        <v>1143</v>
      </c>
      <c r="D505" t="s">
        <v>1226</v>
      </c>
      <c r="F505" s="55" t="s">
        <v>1345</v>
      </c>
      <c r="G505" s="55"/>
      <c r="H505" s="9" t="s">
        <v>820</v>
      </c>
      <c r="I505">
        <v>12</v>
      </c>
      <c r="J505">
        <v>0</v>
      </c>
      <c r="K505" s="34">
        <v>1</v>
      </c>
      <c r="L505">
        <f>+Tabla323911[[#This Row],[BALANCE INICIAL]]+Tabla323911[[#This Row],[ENTRADAS]]-Tabla323911[[#This Row],[SALIDAS]]</f>
        <v>11</v>
      </c>
      <c r="M505" s="2">
        <v>336.04</v>
      </c>
      <c r="N505" s="2">
        <f>+Tabla323911[[#This Row],[BALANCE INICIAL]]*Tabla323911[[#This Row],[PRECIO]]</f>
        <v>4032.4800000000005</v>
      </c>
      <c r="O505" s="2">
        <f>+Tabla323911[[#This Row],[ENTRADAS]]*Tabla323911[[#This Row],[PRECIO]]</f>
        <v>0</v>
      </c>
      <c r="P505" s="2">
        <f>+Tabla323911[[#This Row],[SALIDAS]]*Tabla323911[[#This Row],[PRECIO]]</f>
        <v>336.04</v>
      </c>
      <c r="Q505" s="2">
        <f>+Tabla323911[[#This Row],[BALANCE INICIAL2]]+Tabla323911[[#This Row],[ENTRADAS3]]-Tabla323911[[#This Row],[SALIDAS4]]</f>
        <v>3696.4400000000005</v>
      </c>
    </row>
    <row r="506" spans="1:17">
      <c r="A506" s="9" t="s">
        <v>26</v>
      </c>
      <c r="B506" s="47" t="s">
        <v>887</v>
      </c>
      <c r="C506" s="50" t="s">
        <v>70</v>
      </c>
      <c r="D506" t="s">
        <v>1738</v>
      </c>
      <c r="F506" s="55"/>
      <c r="G506" s="55"/>
      <c r="H506" s="9" t="s">
        <v>820</v>
      </c>
      <c r="I506">
        <v>1</v>
      </c>
      <c r="K506" s="34">
        <v>0</v>
      </c>
      <c r="L506">
        <f>+Tabla323911[[#This Row],[BALANCE INICIAL]]+Tabla323911[[#This Row],[ENTRADAS]]-Tabla323911[[#This Row],[SALIDAS]]</f>
        <v>1</v>
      </c>
      <c r="M506" s="2">
        <v>6000</v>
      </c>
      <c r="N506" s="2">
        <f>+Tabla323911[[#This Row],[BALANCE INICIAL]]*Tabla323911[[#This Row],[PRECIO]]</f>
        <v>6000</v>
      </c>
      <c r="O506" s="2">
        <f>+Tabla323911[[#This Row],[ENTRADAS]]*Tabla323911[[#This Row],[PRECIO]]</f>
        <v>0</v>
      </c>
      <c r="P506" s="2">
        <f>+Tabla323911[[#This Row],[SALIDAS]]*Tabla323911[[#This Row],[PRECIO]]</f>
        <v>0</v>
      </c>
      <c r="Q506" s="2">
        <f>+Tabla323911[[#This Row],[BALANCE INICIAL2]]+Tabla323911[[#This Row],[ENTRADAS3]]-Tabla323911[[#This Row],[SALIDAS4]]</f>
        <v>6000</v>
      </c>
    </row>
    <row r="507" spans="1:17">
      <c r="A507" s="63" t="s">
        <v>42</v>
      </c>
      <c r="B507" s="56">
        <v>1206010001</v>
      </c>
      <c r="C507" s="52" t="s">
        <v>88</v>
      </c>
      <c r="D507" t="s">
        <v>1743</v>
      </c>
      <c r="E507" t="s">
        <v>1744</v>
      </c>
      <c r="F507" s="55">
        <v>45561</v>
      </c>
      <c r="G507" s="55" t="s">
        <v>1745</v>
      </c>
      <c r="H507" s="9" t="s">
        <v>820</v>
      </c>
      <c r="I507">
        <v>0</v>
      </c>
      <c r="J507">
        <v>6</v>
      </c>
      <c r="K507" s="34">
        <v>0</v>
      </c>
      <c r="L507">
        <f>+Tabla323911[[#This Row],[BALANCE INICIAL]]+Tabla323911[[#This Row],[ENTRADAS]]-Tabla323911[[#This Row],[SALIDAS]]</f>
        <v>6</v>
      </c>
      <c r="M507" s="2">
        <v>4930</v>
      </c>
      <c r="N507" s="2">
        <f>+Tabla323911[[#This Row],[BALANCE INICIAL]]*Tabla323911[[#This Row],[PRECIO]]</f>
        <v>0</v>
      </c>
      <c r="O507" s="2">
        <f>+Tabla323911[[#This Row],[ENTRADAS]]*Tabla323911[[#This Row],[PRECIO]]</f>
        <v>29580</v>
      </c>
      <c r="P507" s="2">
        <f>+Tabla323911[[#This Row],[SALIDAS]]*Tabla323911[[#This Row],[PRECIO]]</f>
        <v>0</v>
      </c>
      <c r="Q507" s="2">
        <f>+Tabla323911[[#This Row],[BALANCE INICIAL2]]+Tabla323911[[#This Row],[ENTRADAS3]]-Tabla323911[[#This Row],[SALIDAS4]]</f>
        <v>29580</v>
      </c>
    </row>
    <row r="508" spans="1:17">
      <c r="A508" s="9" t="s">
        <v>26</v>
      </c>
      <c r="B508" s="47" t="s">
        <v>887</v>
      </c>
      <c r="C508" s="50" t="s">
        <v>70</v>
      </c>
      <c r="D508" t="s">
        <v>1725</v>
      </c>
      <c r="E508" t="s">
        <v>1723</v>
      </c>
      <c r="F508" s="55">
        <v>45553</v>
      </c>
      <c r="G508" s="62" t="s">
        <v>1724</v>
      </c>
      <c r="H508" s="9" t="s">
        <v>820</v>
      </c>
      <c r="I508">
        <v>0</v>
      </c>
      <c r="J508">
        <v>1</v>
      </c>
      <c r="K508" s="34">
        <v>0</v>
      </c>
      <c r="L508">
        <f>+Tabla323911[[#This Row],[BALANCE INICIAL]]+Tabla323911[[#This Row],[ENTRADAS]]-Tabla323911[[#This Row],[SALIDAS]]</f>
        <v>1</v>
      </c>
      <c r="M508" s="2">
        <v>135000</v>
      </c>
      <c r="N508" s="2">
        <f>+Tabla323911[[#This Row],[BALANCE INICIAL]]*Tabla323911[[#This Row],[PRECIO]]</f>
        <v>0</v>
      </c>
      <c r="O508" s="2">
        <f>+Tabla323911[[#This Row],[ENTRADAS]]*Tabla323911[[#This Row],[PRECIO]]</f>
        <v>135000</v>
      </c>
      <c r="P508" s="2">
        <f>+Tabla323911[[#This Row],[SALIDAS]]*Tabla323911[[#This Row],[PRECIO]]</f>
        <v>0</v>
      </c>
      <c r="Q508" s="2">
        <f>+Tabla323911[[#This Row],[BALANCE INICIAL2]]+Tabla323911[[#This Row],[ENTRADAS3]]-Tabla323911[[#This Row],[SALIDAS4]]</f>
        <v>135000</v>
      </c>
    </row>
    <row r="509" spans="1:17">
      <c r="A509" s="63" t="s">
        <v>1381</v>
      </c>
      <c r="B509" s="40" t="s">
        <v>1382</v>
      </c>
      <c r="C509" s="52" t="s">
        <v>1383</v>
      </c>
      <c r="D509" t="s">
        <v>1645</v>
      </c>
      <c r="E509" t="s">
        <v>1648</v>
      </c>
      <c r="F509" s="55">
        <v>45551</v>
      </c>
      <c r="G509" s="62" t="s">
        <v>1649</v>
      </c>
      <c r="H509" s="9" t="s">
        <v>820</v>
      </c>
      <c r="I509">
        <v>0</v>
      </c>
      <c r="J509">
        <v>50</v>
      </c>
      <c r="K509" s="34">
        <v>0</v>
      </c>
      <c r="L509">
        <f>+Tabla323911[[#This Row],[BALANCE INICIAL]]+Tabla323911[[#This Row],[ENTRADAS]]-Tabla323911[[#This Row],[SALIDAS]]</f>
        <v>50</v>
      </c>
      <c r="M509" s="2">
        <v>98.15</v>
      </c>
      <c r="N509" s="2">
        <f>+Tabla323911[[#This Row],[BALANCE INICIAL]]*Tabla323911[[#This Row],[PRECIO]]</f>
        <v>0</v>
      </c>
      <c r="O509" s="2">
        <f>+Tabla323911[[#This Row],[ENTRADAS]]*Tabla323911[[#This Row],[PRECIO]]</f>
        <v>4907.5</v>
      </c>
      <c r="P509" s="2">
        <f>+Tabla323911[[#This Row],[SALIDAS]]*Tabla323911[[#This Row],[PRECIO]]</f>
        <v>0</v>
      </c>
      <c r="Q509" s="2">
        <f>+Tabla323911[[#This Row],[BALANCE INICIAL2]]+Tabla323911[[#This Row],[ENTRADAS3]]-Tabla323911[[#This Row],[SALIDAS4]]</f>
        <v>4907.5</v>
      </c>
    </row>
    <row r="510" spans="1:17">
      <c r="A510" s="39" t="s">
        <v>1145</v>
      </c>
      <c r="B510" s="40" t="s">
        <v>885</v>
      </c>
      <c r="C510" s="52" t="s">
        <v>1146</v>
      </c>
      <c r="D510" t="s">
        <v>1227</v>
      </c>
      <c r="F510" s="55" t="s">
        <v>1345</v>
      </c>
      <c r="G510" s="55"/>
      <c r="H510" s="9" t="s">
        <v>820</v>
      </c>
      <c r="I510">
        <v>0</v>
      </c>
      <c r="J510">
        <v>0</v>
      </c>
      <c r="K510" s="34">
        <v>0</v>
      </c>
      <c r="L510">
        <f>+Tabla323911[[#This Row],[BALANCE INICIAL]]+Tabla323911[[#This Row],[ENTRADAS]]-Tabla323911[[#This Row],[SALIDAS]]</f>
        <v>0</v>
      </c>
      <c r="M510" s="2">
        <v>25000</v>
      </c>
      <c r="N510" s="2">
        <f>+Tabla323911[[#This Row],[BALANCE INICIAL]]*Tabla323911[[#This Row],[PRECIO]]</f>
        <v>0</v>
      </c>
      <c r="O510" s="2">
        <f>+Tabla323911[[#This Row],[ENTRADAS]]*Tabla323911[[#This Row],[PRECIO]]</f>
        <v>0</v>
      </c>
      <c r="P510" s="2">
        <f>+Tabla323911[[#This Row],[SALIDAS]]*Tabla323911[[#This Row],[PRECIO]]</f>
        <v>0</v>
      </c>
      <c r="Q510" s="2">
        <f>+Tabla323911[[#This Row],[BALANCE INICIAL2]]+Tabla323911[[#This Row],[ENTRADAS3]]-Tabla323911[[#This Row],[SALIDAS4]]</f>
        <v>0</v>
      </c>
    </row>
    <row r="511" spans="1:17">
      <c r="A511" s="39" t="s">
        <v>49</v>
      </c>
      <c r="B511" s="40" t="s">
        <v>899</v>
      </c>
      <c r="C511" s="52" t="s">
        <v>1010</v>
      </c>
      <c r="D511" t="s">
        <v>1011</v>
      </c>
      <c r="E511" t="s">
        <v>1012</v>
      </c>
      <c r="F511" s="55" t="s">
        <v>1345</v>
      </c>
      <c r="G511" s="55"/>
      <c r="H511" s="9" t="s">
        <v>820</v>
      </c>
      <c r="I511">
        <v>2</v>
      </c>
      <c r="J511">
        <v>0</v>
      </c>
      <c r="K511" s="34">
        <v>0</v>
      </c>
      <c r="L511">
        <f>+Tabla323911[[#This Row],[BALANCE INICIAL]]+Tabla323911[[#This Row],[ENTRADAS]]-Tabla323911[[#This Row],[SALIDAS]]</f>
        <v>2</v>
      </c>
      <c r="M511" s="2">
        <v>4341</v>
      </c>
      <c r="N511" s="2">
        <f>+Tabla323911[[#This Row],[BALANCE INICIAL]]*Tabla323911[[#This Row],[PRECIO]]</f>
        <v>8682</v>
      </c>
      <c r="O511" s="2">
        <f>+Tabla323911[[#This Row],[ENTRADAS]]*Tabla323911[[#This Row],[PRECIO]]</f>
        <v>0</v>
      </c>
      <c r="P511" s="2">
        <f>+Tabla323911[[#This Row],[SALIDAS]]*Tabla323911[[#This Row],[PRECIO]]</f>
        <v>0</v>
      </c>
      <c r="Q511" s="2">
        <f>+Tabla323911[[#This Row],[BALANCE INICIAL2]]+Tabla323911[[#This Row],[ENTRADAS3]]-Tabla323911[[#This Row],[SALIDAS4]]</f>
        <v>8682</v>
      </c>
    </row>
    <row r="512" spans="1:17">
      <c r="A512" s="39" t="s">
        <v>49</v>
      </c>
      <c r="B512" s="40" t="s">
        <v>899</v>
      </c>
      <c r="C512" s="52" t="s">
        <v>1010</v>
      </c>
      <c r="D512" t="s">
        <v>1228</v>
      </c>
      <c r="F512" s="55" t="s">
        <v>1345</v>
      </c>
      <c r="G512" s="55"/>
      <c r="H512" s="9" t="s">
        <v>820</v>
      </c>
      <c r="I512">
        <v>0</v>
      </c>
      <c r="J512">
        <v>0</v>
      </c>
      <c r="K512" s="34">
        <v>0</v>
      </c>
      <c r="L512">
        <f>+Tabla323911[[#This Row],[BALANCE INICIAL]]+Tabla323911[[#This Row],[ENTRADAS]]-Tabla323911[[#This Row],[SALIDAS]]</f>
        <v>0</v>
      </c>
      <c r="M512" s="2">
        <v>6750</v>
      </c>
      <c r="N512" s="2">
        <f>+Tabla323911[[#This Row],[BALANCE INICIAL]]*Tabla323911[[#This Row],[PRECIO]]</f>
        <v>0</v>
      </c>
      <c r="O512" s="2">
        <f>+Tabla323911[[#This Row],[ENTRADAS]]*Tabla323911[[#This Row],[PRECIO]]</f>
        <v>0</v>
      </c>
      <c r="P512" s="2">
        <f>+Tabla323911[[#This Row],[SALIDAS]]*Tabla323911[[#This Row],[PRECIO]]</f>
        <v>0</v>
      </c>
      <c r="Q512" s="2">
        <f>+Tabla323911[[#This Row],[BALANCE INICIAL2]]+Tabla323911[[#This Row],[ENTRADAS3]]-Tabla323911[[#This Row],[SALIDAS4]]</f>
        <v>0</v>
      </c>
    </row>
    <row r="513" spans="1:17">
      <c r="A513" s="39" t="s">
        <v>49</v>
      </c>
      <c r="B513" s="40" t="s">
        <v>899</v>
      </c>
      <c r="C513" s="52" t="s">
        <v>1010</v>
      </c>
      <c r="D513" t="s">
        <v>1229</v>
      </c>
      <c r="F513" s="55" t="s">
        <v>1345</v>
      </c>
      <c r="G513" s="55"/>
      <c r="H513" s="9" t="s">
        <v>820</v>
      </c>
      <c r="I513">
        <v>6</v>
      </c>
      <c r="J513">
        <v>0</v>
      </c>
      <c r="K513" s="34">
        <v>0</v>
      </c>
      <c r="L513">
        <f>+Tabla323911[[#This Row],[BALANCE INICIAL]]+Tabla323911[[#This Row],[ENTRADAS]]-Tabla323911[[#This Row],[SALIDAS]]</f>
        <v>6</v>
      </c>
      <c r="M513" s="2">
        <v>8430</v>
      </c>
      <c r="N513" s="2">
        <f>+Tabla323911[[#This Row],[BALANCE INICIAL]]*Tabla323911[[#This Row],[PRECIO]]</f>
        <v>50580</v>
      </c>
      <c r="O513" s="2">
        <f>+Tabla323911[[#This Row],[ENTRADAS]]*Tabla323911[[#This Row],[PRECIO]]</f>
        <v>0</v>
      </c>
      <c r="P513" s="2">
        <f>+Tabla323911[[#This Row],[SALIDAS]]*Tabla323911[[#This Row],[PRECIO]]</f>
        <v>0</v>
      </c>
      <c r="Q513" s="2">
        <f>+Tabla323911[[#This Row],[BALANCE INICIAL2]]+Tabla323911[[#This Row],[ENTRADAS3]]-Tabla323911[[#This Row],[SALIDAS4]]</f>
        <v>50580</v>
      </c>
    </row>
    <row r="514" spans="1:17">
      <c r="A514" s="39" t="s">
        <v>49</v>
      </c>
      <c r="B514" s="40" t="s">
        <v>899</v>
      </c>
      <c r="C514" s="52" t="s">
        <v>1010</v>
      </c>
      <c r="D514" t="s">
        <v>1736</v>
      </c>
      <c r="F514" s="55" t="s">
        <v>1345</v>
      </c>
      <c r="G514" s="55"/>
      <c r="H514" s="9" t="s">
        <v>820</v>
      </c>
      <c r="I514">
        <v>2</v>
      </c>
      <c r="J514">
        <v>0</v>
      </c>
      <c r="K514" s="34">
        <v>0</v>
      </c>
      <c r="L514">
        <f>+Tabla323911[[#This Row],[BALANCE INICIAL]]+Tabla323911[[#This Row],[ENTRADAS]]-Tabla323911[[#This Row],[SALIDAS]]</f>
        <v>2</v>
      </c>
      <c r="M514" s="2">
        <v>9157</v>
      </c>
      <c r="N514" s="2">
        <f>+Tabla323911[[#This Row],[BALANCE INICIAL]]*Tabla323911[[#This Row],[PRECIO]]</f>
        <v>18314</v>
      </c>
      <c r="O514" s="2">
        <f>+Tabla323911[[#This Row],[ENTRADAS]]*Tabla323911[[#This Row],[PRECIO]]</f>
        <v>0</v>
      </c>
      <c r="P514" s="2">
        <f>+Tabla323911[[#This Row],[SALIDAS]]*Tabla323911[[#This Row],[PRECIO]]</f>
        <v>0</v>
      </c>
      <c r="Q514" s="2">
        <f>+Tabla323911[[#This Row],[BALANCE INICIAL2]]+Tabla323911[[#This Row],[ENTRADAS3]]-Tabla323911[[#This Row],[SALIDAS4]]</f>
        <v>18314</v>
      </c>
    </row>
    <row r="515" spans="1:17">
      <c r="A515" s="39" t="s">
        <v>41</v>
      </c>
      <c r="B515" s="40" t="s">
        <v>890</v>
      </c>
      <c r="C515" s="52" t="s">
        <v>87</v>
      </c>
      <c r="D515" t="s">
        <v>1729</v>
      </c>
      <c r="F515" s="55" t="s">
        <v>1345</v>
      </c>
      <c r="G515" s="55"/>
      <c r="H515" s="9" t="s">
        <v>820</v>
      </c>
      <c r="I515">
        <v>88</v>
      </c>
      <c r="J515">
        <v>0</v>
      </c>
      <c r="K515" s="34">
        <v>25</v>
      </c>
      <c r="L515">
        <f>+Tabla323911[[#This Row],[BALANCE INICIAL]]+Tabla323911[[#This Row],[ENTRADAS]]-Tabla323911[[#This Row],[SALIDAS]]</f>
        <v>63</v>
      </c>
      <c r="M515" s="2">
        <v>218</v>
      </c>
      <c r="N515" s="2">
        <f>+Tabla323911[[#This Row],[BALANCE INICIAL]]*Tabla323911[[#This Row],[PRECIO]]</f>
        <v>19184</v>
      </c>
      <c r="O515" s="2">
        <f>+Tabla323911[[#This Row],[ENTRADAS]]*Tabla323911[[#This Row],[PRECIO]]</f>
        <v>0</v>
      </c>
      <c r="P515" s="2">
        <f>+Tabla323911[[#This Row],[SALIDAS]]*Tabla323911[[#This Row],[PRECIO]]</f>
        <v>5450</v>
      </c>
      <c r="Q515" s="2">
        <f>+Tabla323911[[#This Row],[BALANCE INICIAL2]]+Tabla323911[[#This Row],[ENTRADAS3]]-Tabla323911[[#This Row],[SALIDAS4]]</f>
        <v>13734</v>
      </c>
    </row>
    <row r="516" spans="1:17" ht="13.5" customHeight="1">
      <c r="A516" s="63" t="s">
        <v>29</v>
      </c>
      <c r="B516" s="40" t="s">
        <v>878</v>
      </c>
      <c r="C516" s="52" t="s">
        <v>102</v>
      </c>
      <c r="D516" t="s">
        <v>1697</v>
      </c>
      <c r="E516" t="s">
        <v>1659</v>
      </c>
      <c r="F516" s="55">
        <v>45551</v>
      </c>
      <c r="G516" s="62" t="s">
        <v>1719</v>
      </c>
      <c r="H516" s="9" t="s">
        <v>820</v>
      </c>
      <c r="I516">
        <v>0</v>
      </c>
      <c r="J516">
        <v>1</v>
      </c>
      <c r="K516" s="34">
        <v>0</v>
      </c>
      <c r="L516">
        <f>+Tabla323911[[#This Row],[BALANCE INICIAL]]+Tabla323911[[#This Row],[ENTRADAS]]-Tabla323911[[#This Row],[SALIDAS]]</f>
        <v>1</v>
      </c>
      <c r="M516" s="2">
        <v>375</v>
      </c>
      <c r="N516" s="2">
        <f>+Tabla323911[[#This Row],[BALANCE INICIAL]]*Tabla323911[[#This Row],[PRECIO]]</f>
        <v>0</v>
      </c>
      <c r="O516" s="2">
        <f>+Tabla323911[[#This Row],[ENTRADAS]]*Tabla323911[[#This Row],[PRECIO]]</f>
        <v>375</v>
      </c>
      <c r="P516" s="2">
        <f>+Tabla323911[[#This Row],[SALIDAS]]*Tabla323911[[#This Row],[PRECIO]]</f>
        <v>0</v>
      </c>
      <c r="Q516" s="2">
        <f>+Tabla323911[[#This Row],[BALANCE INICIAL2]]+Tabla323911[[#This Row],[ENTRADAS3]]-Tabla323911[[#This Row],[SALIDAS4]]</f>
        <v>375</v>
      </c>
    </row>
    <row r="517" spans="1:17" ht="15.75" customHeight="1">
      <c r="A517" s="9" t="s">
        <v>29</v>
      </c>
      <c r="B517" s="47" t="s">
        <v>878</v>
      </c>
      <c r="C517" s="50" t="s">
        <v>102</v>
      </c>
      <c r="D517" t="s">
        <v>601</v>
      </c>
      <c r="F517" s="55" t="s">
        <v>1345</v>
      </c>
      <c r="G517" s="55"/>
      <c r="H517" s="9" t="s">
        <v>870</v>
      </c>
      <c r="I517">
        <v>2</v>
      </c>
      <c r="J517">
        <v>0</v>
      </c>
      <c r="K517" s="34">
        <v>0</v>
      </c>
      <c r="L517">
        <f>+Tabla323911[[#This Row],[BALANCE INICIAL]]+Tabla323911[[#This Row],[ENTRADAS]]-Tabla323911[[#This Row],[SALIDAS]]</f>
        <v>2</v>
      </c>
      <c r="M517" s="2">
        <v>780</v>
      </c>
      <c r="N517" s="2">
        <f>+Tabla323911[[#This Row],[BALANCE INICIAL]]*Tabla323911[[#This Row],[PRECIO]]</f>
        <v>1560</v>
      </c>
      <c r="O517" s="2">
        <f>+Tabla323911[[#This Row],[ENTRADAS]]*Tabla323911[[#This Row],[PRECIO]]</f>
        <v>0</v>
      </c>
      <c r="P517" s="2">
        <f>+Tabla323911[[#This Row],[SALIDAS]]*Tabla323911[[#This Row],[PRECIO]]</f>
        <v>0</v>
      </c>
      <c r="Q517" s="2">
        <f>+Tabla323911[[#This Row],[BALANCE INICIAL2]]+Tabla323911[[#This Row],[ENTRADAS3]]-Tabla323911[[#This Row],[SALIDAS4]]</f>
        <v>1560</v>
      </c>
    </row>
    <row r="518" spans="1:17">
      <c r="A518" s="39" t="s">
        <v>59</v>
      </c>
      <c r="B518" s="40" t="s">
        <v>880</v>
      </c>
      <c r="C518" s="52" t="s">
        <v>107</v>
      </c>
      <c r="D518" t="s">
        <v>752</v>
      </c>
      <c r="F518" s="55" t="s">
        <v>1345</v>
      </c>
      <c r="G518" s="55"/>
      <c r="H518" s="9" t="s">
        <v>820</v>
      </c>
      <c r="I518">
        <v>7</v>
      </c>
      <c r="J518">
        <v>0</v>
      </c>
      <c r="K518" s="34">
        <v>0</v>
      </c>
      <c r="L518">
        <f>+Tabla323911[[#This Row],[BALANCE INICIAL]]+Tabla323911[[#This Row],[ENTRADAS]]-Tabla323911[[#This Row],[SALIDAS]]</f>
        <v>7</v>
      </c>
      <c r="M518" s="2">
        <v>1350</v>
      </c>
      <c r="N518" s="2">
        <f>+Tabla323911[[#This Row],[BALANCE INICIAL]]*Tabla323911[[#This Row],[PRECIO]]</f>
        <v>9450</v>
      </c>
      <c r="O518" s="2">
        <f>+Tabla323911[[#This Row],[ENTRADAS]]*Tabla323911[[#This Row],[PRECIO]]</f>
        <v>0</v>
      </c>
      <c r="P518" s="2">
        <f>+Tabla323911[[#This Row],[SALIDAS]]*Tabla323911[[#This Row],[PRECIO]]</f>
        <v>0</v>
      </c>
      <c r="Q518" s="2">
        <f>+Tabla323911[[#This Row],[BALANCE INICIAL2]]+Tabla323911[[#This Row],[ENTRADAS3]]-Tabla323911[[#This Row],[SALIDAS4]]</f>
        <v>9450</v>
      </c>
    </row>
    <row r="519" spans="1:17">
      <c r="A519" s="39" t="s">
        <v>59</v>
      </c>
      <c r="B519" s="40" t="s">
        <v>880</v>
      </c>
      <c r="C519" s="52" t="s">
        <v>107</v>
      </c>
      <c r="D519" t="s">
        <v>753</v>
      </c>
      <c r="F519" s="55" t="s">
        <v>1345</v>
      </c>
      <c r="G519" s="55"/>
      <c r="H519" s="9" t="s">
        <v>820</v>
      </c>
      <c r="I519">
        <v>10</v>
      </c>
      <c r="J519">
        <v>0</v>
      </c>
      <c r="K519" s="34">
        <v>0</v>
      </c>
      <c r="L519">
        <f>+Tabla323911[[#This Row],[BALANCE INICIAL]]+Tabla323911[[#This Row],[ENTRADAS]]-Tabla323911[[#This Row],[SALIDAS]]</f>
        <v>10</v>
      </c>
      <c r="M519" s="2">
        <v>1450</v>
      </c>
      <c r="N519" s="2">
        <f>+Tabla323911[[#This Row],[BALANCE INICIAL]]*Tabla323911[[#This Row],[PRECIO]]</f>
        <v>14500</v>
      </c>
      <c r="O519" s="2">
        <f>+Tabla323911[[#This Row],[ENTRADAS]]*Tabla323911[[#This Row],[PRECIO]]</f>
        <v>0</v>
      </c>
      <c r="P519" s="2">
        <f>+Tabla323911[[#This Row],[SALIDAS]]*Tabla323911[[#This Row],[PRECIO]]</f>
        <v>0</v>
      </c>
      <c r="Q519" s="2">
        <f>+Tabla323911[[#This Row],[BALANCE INICIAL2]]+Tabla323911[[#This Row],[ENTRADAS3]]-Tabla323911[[#This Row],[SALIDAS4]]</f>
        <v>14500</v>
      </c>
    </row>
    <row r="520" spans="1:17" ht="15" customHeight="1">
      <c r="A520" s="63" t="s">
        <v>29</v>
      </c>
      <c r="B520" s="40" t="s">
        <v>878</v>
      </c>
      <c r="C520" s="52" t="s">
        <v>102</v>
      </c>
      <c r="D520" t="s">
        <v>1698</v>
      </c>
      <c r="E520" t="s">
        <v>1659</v>
      </c>
      <c r="F520" s="55">
        <v>45551</v>
      </c>
      <c r="G520" s="62" t="s">
        <v>1719</v>
      </c>
      <c r="H520" s="9" t="s">
        <v>820</v>
      </c>
      <c r="I520">
        <v>0</v>
      </c>
      <c r="J520">
        <v>2</v>
      </c>
      <c r="K520" s="34">
        <v>0</v>
      </c>
      <c r="L520">
        <f>+Tabla323911[[#This Row],[BALANCE INICIAL]]+Tabla323911[[#This Row],[ENTRADAS]]-Tabla323911[[#This Row],[SALIDAS]]</f>
        <v>2</v>
      </c>
      <c r="M520" s="2">
        <v>182</v>
      </c>
      <c r="N520" s="2">
        <f>+Tabla323911[[#This Row],[BALANCE INICIAL]]*Tabla323911[[#This Row],[PRECIO]]</f>
        <v>0</v>
      </c>
      <c r="O520" s="2">
        <f>+Tabla323911[[#This Row],[ENTRADAS]]*Tabla323911[[#This Row],[PRECIO]]</f>
        <v>364</v>
      </c>
      <c r="P520" s="2">
        <f>+Tabla323911[[#This Row],[SALIDAS]]*Tabla323911[[#This Row],[PRECIO]]</f>
        <v>0</v>
      </c>
      <c r="Q520" s="2">
        <f>+Tabla323911[[#This Row],[BALANCE INICIAL2]]+Tabla323911[[#This Row],[ENTRADAS3]]-Tabla323911[[#This Row],[SALIDAS4]]</f>
        <v>364</v>
      </c>
    </row>
    <row r="521" spans="1:17" ht="15" customHeight="1">
      <c r="A521" s="39" t="s">
        <v>28</v>
      </c>
      <c r="B521" s="40" t="s">
        <v>884</v>
      </c>
      <c r="C521" s="52" t="s">
        <v>74</v>
      </c>
      <c r="D521" t="s">
        <v>1534</v>
      </c>
      <c r="F521" s="55" t="s">
        <v>1345</v>
      </c>
      <c r="G521" s="55"/>
      <c r="H521" s="9" t="s">
        <v>820</v>
      </c>
      <c r="I521">
        <v>7</v>
      </c>
      <c r="J521">
        <v>0</v>
      </c>
      <c r="K521" s="34">
        <v>1</v>
      </c>
      <c r="L521">
        <f>+Tabla323911[[#This Row],[BALANCE INICIAL]]+Tabla323911[[#This Row],[ENTRADAS]]-Tabla323911[[#This Row],[SALIDAS]]</f>
        <v>6</v>
      </c>
      <c r="M521" s="2">
        <v>466.1</v>
      </c>
      <c r="N521" s="2">
        <f>+Tabla323911[[#This Row],[BALANCE INICIAL]]*Tabla323911[[#This Row],[PRECIO]]</f>
        <v>3262.7000000000003</v>
      </c>
      <c r="O521" s="2">
        <f>+Tabla323911[[#This Row],[ENTRADAS]]*Tabla323911[[#This Row],[PRECIO]]</f>
        <v>0</v>
      </c>
      <c r="P521" s="2">
        <f>+Tabla323911[[#This Row],[SALIDAS]]*Tabla323911[[#This Row],[PRECIO]]</f>
        <v>466.1</v>
      </c>
      <c r="Q521" s="2">
        <f>+Tabla323911[[#This Row],[BALANCE INICIAL2]]+Tabla323911[[#This Row],[ENTRADAS3]]-Tabla323911[[#This Row],[SALIDAS4]]</f>
        <v>2796.6000000000004</v>
      </c>
    </row>
    <row r="522" spans="1:17" ht="15" customHeight="1">
      <c r="A522" s="39" t="s">
        <v>1424</v>
      </c>
      <c r="B522" s="40" t="s">
        <v>1425</v>
      </c>
      <c r="C522" s="52" t="s">
        <v>1426</v>
      </c>
      <c r="D522" t="s">
        <v>1222</v>
      </c>
      <c r="F522" s="55" t="s">
        <v>1345</v>
      </c>
      <c r="G522" s="55"/>
      <c r="H522" s="9" t="s">
        <v>820</v>
      </c>
      <c r="I522">
        <v>3</v>
      </c>
      <c r="J522">
        <v>0</v>
      </c>
      <c r="K522" s="34">
        <v>0</v>
      </c>
      <c r="L522">
        <f>+Tabla323911[[#This Row],[BALANCE INICIAL]]+Tabla323911[[#This Row],[ENTRADAS]]-Tabla323911[[#This Row],[SALIDAS]]</f>
        <v>3</v>
      </c>
      <c r="M522" s="2">
        <v>236</v>
      </c>
      <c r="N522" s="2">
        <f>+Tabla323911[[#This Row],[BALANCE INICIAL]]*Tabla323911[[#This Row],[PRECIO]]</f>
        <v>708</v>
      </c>
      <c r="O522" s="2">
        <f>+Tabla323911[[#This Row],[ENTRADAS]]*Tabla323911[[#This Row],[PRECIO]]</f>
        <v>0</v>
      </c>
      <c r="P522" s="2">
        <f>+Tabla323911[[#This Row],[SALIDAS]]*Tabla323911[[#This Row],[PRECIO]]</f>
        <v>0</v>
      </c>
      <c r="Q522" s="2">
        <f>+Tabla323911[[#This Row],[BALANCE INICIAL2]]+Tabla323911[[#This Row],[ENTRADAS3]]-Tabla323911[[#This Row],[SALIDAS4]]</f>
        <v>708</v>
      </c>
    </row>
    <row r="523" spans="1:17" ht="13.5" customHeight="1">
      <c r="A523" s="39" t="s">
        <v>42</v>
      </c>
      <c r="B523" s="56">
        <v>1206010001</v>
      </c>
      <c r="C523" s="52" t="s">
        <v>88</v>
      </c>
      <c r="D523" t="s">
        <v>1224</v>
      </c>
      <c r="F523" s="55" t="s">
        <v>1345</v>
      </c>
      <c r="G523" s="55"/>
      <c r="H523" s="9" t="s">
        <v>820</v>
      </c>
      <c r="I523">
        <v>4</v>
      </c>
      <c r="J523">
        <v>0</v>
      </c>
      <c r="K523" s="34">
        <v>0</v>
      </c>
      <c r="L523">
        <f>+Tabla323911[[#This Row],[BALANCE INICIAL]]+Tabla323911[[#This Row],[ENTRADAS]]-Tabla323911[[#This Row],[SALIDAS]]</f>
        <v>4</v>
      </c>
      <c r="M523" s="2">
        <v>45</v>
      </c>
      <c r="N523" s="2">
        <f>+Tabla323911[[#This Row],[BALANCE INICIAL]]*Tabla323911[[#This Row],[PRECIO]]</f>
        <v>180</v>
      </c>
      <c r="O523" s="2">
        <f>+Tabla323911[[#This Row],[ENTRADAS]]*Tabla323911[[#This Row],[PRECIO]]</f>
        <v>0</v>
      </c>
      <c r="P523" s="2">
        <f>+Tabla323911[[#This Row],[SALIDAS]]*Tabla323911[[#This Row],[PRECIO]]</f>
        <v>0</v>
      </c>
      <c r="Q523" s="2">
        <f>+Tabla323911[[#This Row],[BALANCE INICIAL2]]+Tabla323911[[#This Row],[ENTRADAS3]]-Tabla323911[[#This Row],[SALIDAS4]]</f>
        <v>180</v>
      </c>
    </row>
    <row r="524" spans="1:17">
      <c r="A524" s="39" t="s">
        <v>42</v>
      </c>
      <c r="B524" s="56">
        <v>1206010001</v>
      </c>
      <c r="C524" s="52" t="s">
        <v>88</v>
      </c>
      <c r="D524" t="s">
        <v>1225</v>
      </c>
      <c r="F524" s="55" t="s">
        <v>1345</v>
      </c>
      <c r="G524" s="55"/>
      <c r="H524" s="9" t="s">
        <v>820</v>
      </c>
      <c r="I524">
        <v>2</v>
      </c>
      <c r="J524">
        <v>0</v>
      </c>
      <c r="K524" s="34">
        <v>0</v>
      </c>
      <c r="L524">
        <f>+Tabla323911[[#This Row],[BALANCE INICIAL]]+Tabla323911[[#This Row],[ENTRADAS]]-Tabla323911[[#This Row],[SALIDAS]]</f>
        <v>2</v>
      </c>
      <c r="M524" s="2">
        <v>45</v>
      </c>
      <c r="N524" s="2">
        <f>+Tabla323911[[#This Row],[BALANCE INICIAL]]*Tabla323911[[#This Row],[PRECIO]]</f>
        <v>90</v>
      </c>
      <c r="O524" s="2">
        <f>+Tabla323911[[#This Row],[ENTRADAS]]*Tabla323911[[#This Row],[PRECIO]]</f>
        <v>0</v>
      </c>
      <c r="P524" s="2">
        <f>+Tabla323911[[#This Row],[SALIDAS]]*Tabla323911[[#This Row],[PRECIO]]</f>
        <v>0</v>
      </c>
      <c r="Q524" s="2">
        <f>+Tabla323911[[#This Row],[BALANCE INICIAL2]]+Tabla323911[[#This Row],[ENTRADAS3]]-Tabla323911[[#This Row],[SALIDAS4]]</f>
        <v>90</v>
      </c>
    </row>
    <row r="525" spans="1:17">
      <c r="A525" s="39" t="s">
        <v>42</v>
      </c>
      <c r="B525" s="56">
        <v>1206010001</v>
      </c>
      <c r="C525" s="52" t="s">
        <v>88</v>
      </c>
      <c r="D525" t="s">
        <v>1223</v>
      </c>
      <c r="F525" s="55" t="s">
        <v>1345</v>
      </c>
      <c r="G525" s="55"/>
      <c r="H525" s="9" t="s">
        <v>820</v>
      </c>
      <c r="I525">
        <v>3</v>
      </c>
      <c r="J525">
        <v>0</v>
      </c>
      <c r="K525" s="34">
        <v>0</v>
      </c>
      <c r="L525">
        <f>+Tabla323911[[#This Row],[BALANCE INICIAL]]+Tabla323911[[#This Row],[ENTRADAS]]-Tabla323911[[#This Row],[SALIDAS]]</f>
        <v>3</v>
      </c>
      <c r="M525" s="2">
        <v>45</v>
      </c>
      <c r="N525" s="2">
        <f>+Tabla323911[[#This Row],[BALANCE INICIAL]]*Tabla323911[[#This Row],[PRECIO]]</f>
        <v>135</v>
      </c>
      <c r="O525" s="2">
        <f>+Tabla323911[[#This Row],[ENTRADAS]]*Tabla323911[[#This Row],[PRECIO]]</f>
        <v>0</v>
      </c>
      <c r="P525" s="2">
        <f>+Tabla323911[[#This Row],[SALIDAS]]*Tabla323911[[#This Row],[PRECIO]]</f>
        <v>0</v>
      </c>
      <c r="Q525" s="2">
        <f>+Tabla323911[[#This Row],[BALANCE INICIAL2]]+Tabla323911[[#This Row],[ENTRADAS3]]-Tabla323911[[#This Row],[SALIDAS4]]</f>
        <v>135</v>
      </c>
    </row>
    <row r="526" spans="1:17">
      <c r="A526" s="39" t="s">
        <v>33</v>
      </c>
      <c r="B526" s="40" t="s">
        <v>879</v>
      </c>
      <c r="C526" s="50" t="s">
        <v>106</v>
      </c>
      <c r="D526" t="s">
        <v>754</v>
      </c>
      <c r="F526" s="55" t="s">
        <v>1345</v>
      </c>
      <c r="G526" s="55"/>
      <c r="H526" s="9" t="s">
        <v>865</v>
      </c>
      <c r="I526">
        <v>5</v>
      </c>
      <c r="J526">
        <v>0</v>
      </c>
      <c r="K526" s="34">
        <v>0</v>
      </c>
      <c r="L526">
        <f>+Tabla323911[[#This Row],[BALANCE INICIAL]]+Tabla323911[[#This Row],[ENTRADAS]]-Tabla323911[[#This Row],[SALIDAS]]</f>
        <v>5</v>
      </c>
      <c r="M526" s="2">
        <v>950</v>
      </c>
      <c r="N526" s="2">
        <f>+Tabla323911[[#This Row],[BALANCE INICIAL]]*Tabla323911[[#This Row],[PRECIO]]</f>
        <v>4750</v>
      </c>
      <c r="O526" s="2">
        <f>+Tabla323911[[#This Row],[ENTRADAS]]*Tabla323911[[#This Row],[PRECIO]]</f>
        <v>0</v>
      </c>
      <c r="P526" s="2">
        <f>+Tabla323911[[#This Row],[SALIDAS]]*Tabla323911[[#This Row],[PRECIO]]</f>
        <v>0</v>
      </c>
      <c r="Q526" s="2">
        <f>+Tabla323911[[#This Row],[BALANCE INICIAL2]]+Tabla323911[[#This Row],[ENTRADAS3]]-Tabla323911[[#This Row],[SALIDAS4]]</f>
        <v>4750</v>
      </c>
    </row>
    <row r="527" spans="1:17">
      <c r="A527" s="39" t="s">
        <v>40</v>
      </c>
      <c r="B527" s="40" t="s">
        <v>900</v>
      </c>
      <c r="C527" s="52" t="s">
        <v>86</v>
      </c>
      <c r="D527" t="s">
        <v>990</v>
      </c>
      <c r="F527" s="55" t="s">
        <v>1345</v>
      </c>
      <c r="G527" s="55"/>
      <c r="H527" s="9" t="s">
        <v>820</v>
      </c>
      <c r="I527">
        <v>45</v>
      </c>
      <c r="J527">
        <v>0</v>
      </c>
      <c r="K527" s="34">
        <v>0</v>
      </c>
      <c r="L527">
        <f>+Tabla323911[[#This Row],[BALANCE INICIAL]]+Tabla323911[[#This Row],[ENTRADAS]]-Tabla323911[[#This Row],[SALIDAS]]</f>
        <v>45</v>
      </c>
      <c r="M527" s="2">
        <v>81.63</v>
      </c>
      <c r="N527" s="2">
        <f>+Tabla323911[[#This Row],[BALANCE INICIAL]]*Tabla323911[[#This Row],[PRECIO]]</f>
        <v>3673.35</v>
      </c>
      <c r="O527" s="2">
        <f>+Tabla323911[[#This Row],[ENTRADAS]]*Tabla323911[[#This Row],[PRECIO]]</f>
        <v>0</v>
      </c>
      <c r="P527" s="2">
        <f>+Tabla323911[[#This Row],[SALIDAS]]*Tabla323911[[#This Row],[PRECIO]]</f>
        <v>0</v>
      </c>
      <c r="Q527" s="2">
        <f>+Tabla323911[[#This Row],[BALANCE INICIAL2]]+Tabla323911[[#This Row],[ENTRADAS3]]-Tabla323911[[#This Row],[SALIDAS4]]</f>
        <v>3673.35</v>
      </c>
    </row>
    <row r="528" spans="1:17">
      <c r="A528" s="39" t="s">
        <v>59</v>
      </c>
      <c r="B528" s="40" t="s">
        <v>880</v>
      </c>
      <c r="C528" s="52" t="s">
        <v>107</v>
      </c>
      <c r="D528" t="s">
        <v>756</v>
      </c>
      <c r="F528" s="55" t="s">
        <v>1345</v>
      </c>
      <c r="G528" s="55"/>
      <c r="H528" s="9" t="s">
        <v>820</v>
      </c>
      <c r="I528">
        <v>4</v>
      </c>
      <c r="J528">
        <v>0</v>
      </c>
      <c r="K528" s="34">
        <v>0</v>
      </c>
      <c r="L528">
        <f>+Tabla323911[[#This Row],[BALANCE INICIAL]]+Tabla323911[[#This Row],[ENTRADAS]]-Tabla323911[[#This Row],[SALIDAS]]</f>
        <v>4</v>
      </c>
      <c r="M528" s="2">
        <v>260</v>
      </c>
      <c r="N528" s="2">
        <f>+Tabla323911[[#This Row],[BALANCE INICIAL]]*Tabla323911[[#This Row],[PRECIO]]</f>
        <v>1040</v>
      </c>
      <c r="O528" s="2">
        <f>+Tabla323911[[#This Row],[ENTRADAS]]*Tabla323911[[#This Row],[PRECIO]]</f>
        <v>0</v>
      </c>
      <c r="P528" s="2">
        <f>+Tabla323911[[#This Row],[SALIDAS]]*Tabla323911[[#This Row],[PRECIO]]</f>
        <v>0</v>
      </c>
      <c r="Q528" s="2">
        <f>+Tabla323911[[#This Row],[BALANCE INICIAL2]]+Tabla323911[[#This Row],[ENTRADAS3]]-Tabla323911[[#This Row],[SALIDAS4]]</f>
        <v>1040</v>
      </c>
    </row>
    <row r="529" spans="1:17">
      <c r="A529" s="39" t="s">
        <v>40</v>
      </c>
      <c r="B529" s="40" t="s">
        <v>900</v>
      </c>
      <c r="C529" s="52" t="s">
        <v>86</v>
      </c>
      <c r="D529" t="s">
        <v>271</v>
      </c>
      <c r="F529" s="55" t="s">
        <v>1345</v>
      </c>
      <c r="G529" s="55"/>
      <c r="H529" s="9" t="s">
        <v>820</v>
      </c>
      <c r="I529">
        <v>3</v>
      </c>
      <c r="J529">
        <v>0</v>
      </c>
      <c r="K529" s="34">
        <v>0</v>
      </c>
      <c r="L529">
        <f>+Tabla323911[[#This Row],[BALANCE INICIAL]]+Tabla323911[[#This Row],[ENTRADAS]]-Tabla323911[[#This Row],[SALIDAS]]</f>
        <v>3</v>
      </c>
      <c r="M529" s="2">
        <v>34.5</v>
      </c>
      <c r="N529" s="2">
        <f>+Tabla323911[[#This Row],[BALANCE INICIAL]]*Tabla323911[[#This Row],[PRECIO]]</f>
        <v>103.5</v>
      </c>
      <c r="O529" s="2">
        <f>+Tabla323911[[#This Row],[ENTRADAS]]*Tabla323911[[#This Row],[PRECIO]]</f>
        <v>0</v>
      </c>
      <c r="P529" s="2">
        <f>+Tabla323911[[#This Row],[SALIDAS]]*Tabla323911[[#This Row],[PRECIO]]</f>
        <v>0</v>
      </c>
      <c r="Q529" s="2">
        <f>+Tabla323911[[#This Row],[BALANCE INICIAL2]]+Tabla323911[[#This Row],[ENTRADAS3]]-Tabla323911[[#This Row],[SALIDAS4]]</f>
        <v>103.5</v>
      </c>
    </row>
    <row r="530" spans="1:17">
      <c r="A530" s="9" t="s">
        <v>41</v>
      </c>
      <c r="B530" s="47" t="s">
        <v>890</v>
      </c>
      <c r="C530" s="50" t="s">
        <v>87</v>
      </c>
      <c r="D530" t="s">
        <v>1604</v>
      </c>
      <c r="E530" t="s">
        <v>1606</v>
      </c>
      <c r="F530" s="55">
        <v>45534</v>
      </c>
      <c r="G530" s="62" t="s">
        <v>1607</v>
      </c>
      <c r="H530" s="9" t="s">
        <v>820</v>
      </c>
      <c r="I530">
        <v>1000</v>
      </c>
      <c r="J530">
        <v>0</v>
      </c>
      <c r="K530" s="34">
        <v>0</v>
      </c>
      <c r="L530">
        <f>+Tabla323911[[#This Row],[BALANCE INICIAL]]+Tabla323911[[#This Row],[ENTRADAS]]-Tabla323911[[#This Row],[SALIDAS]]</f>
        <v>1000</v>
      </c>
      <c r="M530" s="2">
        <v>5.5</v>
      </c>
      <c r="N530" s="2">
        <f>+Tabla323911[[#This Row],[BALANCE INICIAL]]*Tabla323911[[#This Row],[PRECIO]]</f>
        <v>5500</v>
      </c>
      <c r="O530" s="2">
        <f>+Tabla323911[[#This Row],[ENTRADAS]]*Tabla323911[[#This Row],[PRECIO]]</f>
        <v>0</v>
      </c>
      <c r="P530" s="2">
        <f>+Tabla323911[[#This Row],[SALIDAS]]*Tabla323911[[#This Row],[PRECIO]]</f>
        <v>0</v>
      </c>
      <c r="Q530" s="2">
        <f>+Tabla323911[[#This Row],[BALANCE INICIAL2]]+Tabla323911[[#This Row],[ENTRADAS3]]-Tabla323911[[#This Row],[SALIDAS4]]</f>
        <v>5500</v>
      </c>
    </row>
    <row r="531" spans="1:17">
      <c r="A531" s="63" t="s">
        <v>29</v>
      </c>
      <c r="B531" s="40" t="s">
        <v>878</v>
      </c>
      <c r="C531" s="52" t="s">
        <v>102</v>
      </c>
      <c r="D531" t="s">
        <v>602</v>
      </c>
      <c r="E531" t="s">
        <v>1659</v>
      </c>
      <c r="F531" s="55">
        <v>45551</v>
      </c>
      <c r="G531" s="62" t="s">
        <v>1719</v>
      </c>
      <c r="H531" s="9" t="s">
        <v>820</v>
      </c>
      <c r="I531">
        <v>0</v>
      </c>
      <c r="J531">
        <v>8</v>
      </c>
      <c r="K531" s="34">
        <v>0</v>
      </c>
      <c r="L531">
        <f>+Tabla323911[[#This Row],[BALANCE INICIAL]]+Tabla323911[[#This Row],[ENTRADAS]]-Tabla323911[[#This Row],[SALIDAS]]</f>
        <v>8</v>
      </c>
      <c r="M531" s="2">
        <v>223</v>
      </c>
      <c r="N531" s="2">
        <f>+Tabla323911[[#This Row],[BALANCE INICIAL]]*Tabla323911[[#This Row],[PRECIO]]</f>
        <v>0</v>
      </c>
      <c r="O531" s="2">
        <f>+Tabla323911[[#This Row],[ENTRADAS]]*Tabla323911[[#This Row],[PRECIO]]</f>
        <v>1784</v>
      </c>
      <c r="P531" s="2">
        <f>+Tabla323911[[#This Row],[SALIDAS]]*Tabla323911[[#This Row],[PRECIO]]</f>
        <v>0</v>
      </c>
      <c r="Q531" s="2">
        <f>+Tabla323911[[#This Row],[BALANCE INICIAL2]]+Tabla323911[[#This Row],[ENTRADAS3]]-Tabla323911[[#This Row],[SALIDAS4]]</f>
        <v>1784</v>
      </c>
    </row>
    <row r="532" spans="1:17">
      <c r="A532" s="39" t="s">
        <v>1130</v>
      </c>
      <c r="B532" s="40" t="s">
        <v>894</v>
      </c>
      <c r="C532" s="52" t="s">
        <v>1131</v>
      </c>
      <c r="D532" t="s">
        <v>145</v>
      </c>
      <c r="F532" s="55" t="s">
        <v>1345</v>
      </c>
      <c r="G532" s="55"/>
      <c r="H532" s="9" t="s">
        <v>820</v>
      </c>
      <c r="I532">
        <v>0</v>
      </c>
      <c r="J532">
        <v>0</v>
      </c>
      <c r="K532" s="34">
        <v>0</v>
      </c>
      <c r="L532">
        <f>+Tabla323911[[#This Row],[BALANCE INICIAL]]+Tabla323911[[#This Row],[ENTRADAS]]-Tabla323911[[#This Row],[SALIDAS]]</f>
        <v>0</v>
      </c>
      <c r="M532" s="2">
        <v>900</v>
      </c>
      <c r="N532" s="2">
        <f>+Tabla323911[[#This Row],[BALANCE INICIAL]]*Tabla323911[[#This Row],[PRECIO]]</f>
        <v>0</v>
      </c>
      <c r="O532" s="2">
        <f>+Tabla323911[[#This Row],[ENTRADAS]]*Tabla323911[[#This Row],[PRECIO]]</f>
        <v>0</v>
      </c>
      <c r="P532" s="2">
        <f>+Tabla323911[[#This Row],[SALIDAS]]*Tabla323911[[#This Row],[PRECIO]]</f>
        <v>0</v>
      </c>
      <c r="Q532" s="2">
        <f>+Tabla323911[[#This Row],[BALANCE INICIAL2]]+Tabla323911[[#This Row],[ENTRADAS3]]-Tabla323911[[#This Row],[SALIDAS4]]</f>
        <v>0</v>
      </c>
    </row>
    <row r="533" spans="1:17">
      <c r="A533" s="39" t="s">
        <v>1130</v>
      </c>
      <c r="B533" s="40" t="s">
        <v>894</v>
      </c>
      <c r="C533" s="52" t="s">
        <v>1131</v>
      </c>
      <c r="D533" t="s">
        <v>151</v>
      </c>
      <c r="F533" s="55" t="s">
        <v>1345</v>
      </c>
      <c r="G533" s="55"/>
      <c r="H533" s="9" t="s">
        <v>820</v>
      </c>
      <c r="I533">
        <v>0</v>
      </c>
      <c r="J533">
        <v>0</v>
      </c>
      <c r="K533" s="34">
        <v>0</v>
      </c>
      <c r="L533">
        <f>+Tabla323911[[#This Row],[BALANCE INICIAL]]+Tabla323911[[#This Row],[ENTRADAS]]-Tabla323911[[#This Row],[SALIDAS]]</f>
        <v>0</v>
      </c>
      <c r="M533" s="2">
        <v>1500</v>
      </c>
      <c r="N533" s="2">
        <f>+Tabla323911[[#This Row],[BALANCE INICIAL]]*Tabla323911[[#This Row],[PRECIO]]</f>
        <v>0</v>
      </c>
      <c r="O533" s="2">
        <f>+Tabla323911[[#This Row],[ENTRADAS]]*Tabla323911[[#This Row],[PRECIO]]</f>
        <v>0</v>
      </c>
      <c r="P533" s="2">
        <f>+Tabla323911[[#This Row],[SALIDAS]]*Tabla323911[[#This Row],[PRECIO]]</f>
        <v>0</v>
      </c>
      <c r="Q533" s="2">
        <f>+Tabla323911[[#This Row],[BALANCE INICIAL2]]+Tabla323911[[#This Row],[ENTRADAS3]]-Tabla323911[[#This Row],[SALIDAS4]]</f>
        <v>0</v>
      </c>
    </row>
    <row r="534" spans="1:17">
      <c r="A534" s="39" t="s">
        <v>1130</v>
      </c>
      <c r="B534" s="40" t="s">
        <v>894</v>
      </c>
      <c r="C534" s="52" t="s">
        <v>1131</v>
      </c>
      <c r="D534" t="s">
        <v>1778</v>
      </c>
      <c r="F534" s="55" t="s">
        <v>1345</v>
      </c>
      <c r="G534" s="55"/>
      <c r="H534" s="9" t="s">
        <v>820</v>
      </c>
      <c r="I534">
        <v>0</v>
      </c>
      <c r="J534">
        <v>0</v>
      </c>
      <c r="K534" s="34">
        <v>0</v>
      </c>
      <c r="L534">
        <f>+Tabla323911[[#This Row],[BALANCE INICIAL]]+Tabla323911[[#This Row],[ENTRADAS]]-Tabla323911[[#This Row],[SALIDAS]]</f>
        <v>0</v>
      </c>
      <c r="M534" s="2">
        <v>1500</v>
      </c>
      <c r="N534" s="2">
        <f>+Tabla323911[[#This Row],[BALANCE INICIAL]]*Tabla323911[[#This Row],[PRECIO]]</f>
        <v>0</v>
      </c>
      <c r="O534" s="2">
        <f>+Tabla323911[[#This Row],[ENTRADAS]]*Tabla323911[[#This Row],[PRECIO]]</f>
        <v>0</v>
      </c>
      <c r="P534" s="2">
        <f>+Tabla323911[[#This Row],[SALIDAS]]*Tabla323911[[#This Row],[PRECIO]]</f>
        <v>0</v>
      </c>
      <c r="Q534" s="2">
        <f>+Tabla323911[[#This Row],[BALANCE INICIAL2]]+Tabla323911[[#This Row],[ENTRADAS3]]-Tabla323911[[#This Row],[SALIDAS4]]</f>
        <v>0</v>
      </c>
    </row>
    <row r="535" spans="1:17" ht="15" customHeight="1">
      <c r="A535" s="39" t="s">
        <v>59</v>
      </c>
      <c r="B535" s="40" t="s">
        <v>880</v>
      </c>
      <c r="C535" s="52" t="s">
        <v>107</v>
      </c>
      <c r="D535" t="s">
        <v>757</v>
      </c>
      <c r="F535" s="55" t="s">
        <v>1345</v>
      </c>
      <c r="G535" s="55"/>
      <c r="H535" s="9" t="s">
        <v>820</v>
      </c>
      <c r="I535">
        <v>1</v>
      </c>
      <c r="J535">
        <v>0</v>
      </c>
      <c r="K535" s="34">
        <v>0</v>
      </c>
      <c r="L535">
        <f>+Tabla323911[[#This Row],[BALANCE INICIAL]]+Tabla323911[[#This Row],[ENTRADAS]]-Tabla323911[[#This Row],[SALIDAS]]</f>
        <v>1</v>
      </c>
      <c r="M535" s="2">
        <v>1980</v>
      </c>
      <c r="N535" s="2">
        <f>+Tabla323911[[#This Row],[BALANCE INICIAL]]*Tabla323911[[#This Row],[PRECIO]]</f>
        <v>1980</v>
      </c>
      <c r="O535" s="2">
        <f>+Tabla323911[[#This Row],[ENTRADAS]]*Tabla323911[[#This Row],[PRECIO]]</f>
        <v>0</v>
      </c>
      <c r="P535" s="2">
        <f>+Tabla323911[[#This Row],[SALIDAS]]*Tabla323911[[#This Row],[PRECIO]]</f>
        <v>0</v>
      </c>
      <c r="Q535" s="2">
        <f>+Tabla323911[[#This Row],[BALANCE INICIAL2]]+Tabla323911[[#This Row],[ENTRADAS3]]-Tabla323911[[#This Row],[SALIDAS4]]</f>
        <v>1980</v>
      </c>
    </row>
    <row r="536" spans="1:17">
      <c r="A536" s="39" t="s">
        <v>41</v>
      </c>
      <c r="B536" s="40" t="s">
        <v>890</v>
      </c>
      <c r="C536" s="52" t="s">
        <v>87</v>
      </c>
      <c r="D536" t="s">
        <v>1083</v>
      </c>
      <c r="F536" s="55" t="s">
        <v>1345</v>
      </c>
      <c r="G536" s="55"/>
      <c r="H536" s="9" t="s">
        <v>1409</v>
      </c>
      <c r="I536">
        <v>711</v>
      </c>
      <c r="J536">
        <v>0</v>
      </c>
      <c r="K536" s="34">
        <v>46</v>
      </c>
      <c r="L536">
        <f>+Tabla323911[[#This Row],[BALANCE INICIAL]]+Tabla323911[[#This Row],[ENTRADAS]]-Tabla323911[[#This Row],[SALIDAS]]</f>
        <v>665</v>
      </c>
      <c r="M536" s="2">
        <v>593</v>
      </c>
      <c r="N536" s="2">
        <f>+Tabla323911[[#This Row],[BALANCE INICIAL]]*Tabla323911[[#This Row],[PRECIO]]</f>
        <v>421623</v>
      </c>
      <c r="O536" s="2">
        <f>+Tabla323911[[#This Row],[ENTRADAS]]*Tabla323911[[#This Row],[PRECIO]]</f>
        <v>0</v>
      </c>
      <c r="P536" s="2">
        <f>+Tabla323911[[#This Row],[SALIDAS]]*Tabla323911[[#This Row],[PRECIO]]</f>
        <v>27278</v>
      </c>
      <c r="Q536" s="2">
        <f>+Tabla323911[[#This Row],[BALANCE INICIAL2]]+Tabla323911[[#This Row],[ENTRADAS3]]-Tabla323911[[#This Row],[SALIDAS4]]</f>
        <v>394345</v>
      </c>
    </row>
    <row r="537" spans="1:17">
      <c r="A537" s="39" t="s">
        <v>41</v>
      </c>
      <c r="B537" s="40" t="s">
        <v>890</v>
      </c>
      <c r="C537" s="52" t="s">
        <v>87</v>
      </c>
      <c r="D537" t="s">
        <v>1004</v>
      </c>
      <c r="F537" s="55" t="s">
        <v>1345</v>
      </c>
      <c r="G537" s="55"/>
      <c r="H537" s="9" t="s">
        <v>1408</v>
      </c>
      <c r="I537">
        <v>183</v>
      </c>
      <c r="J537">
        <v>0</v>
      </c>
      <c r="K537" s="34">
        <v>90</v>
      </c>
      <c r="L537">
        <f>+Tabla323911[[#This Row],[BALANCE INICIAL]]+Tabla323911[[#This Row],[ENTRADAS]]-Tabla323911[[#This Row],[SALIDAS]]</f>
        <v>93</v>
      </c>
      <c r="M537" s="2">
        <v>174.7</v>
      </c>
      <c r="N537" s="2">
        <f>+Tabla323911[[#This Row],[BALANCE INICIAL]]*Tabla323911[[#This Row],[PRECIO]]</f>
        <v>31970.1</v>
      </c>
      <c r="O537" s="2">
        <f>+Tabla323911[[#This Row],[ENTRADAS]]*Tabla323911[[#This Row],[PRECIO]]</f>
        <v>0</v>
      </c>
      <c r="P537" s="2">
        <f>+Tabla323911[[#This Row],[SALIDAS]]*Tabla323911[[#This Row],[PRECIO]]</f>
        <v>15722.999999999998</v>
      </c>
      <c r="Q537" s="2">
        <f>+Tabla323911[[#This Row],[BALANCE INICIAL2]]+Tabla323911[[#This Row],[ENTRADAS3]]-Tabla323911[[#This Row],[SALIDAS4]]</f>
        <v>16247.1</v>
      </c>
    </row>
    <row r="538" spans="1:17">
      <c r="A538" s="39" t="s">
        <v>41</v>
      </c>
      <c r="B538" s="40" t="s">
        <v>890</v>
      </c>
      <c r="C538" s="52" t="s">
        <v>87</v>
      </c>
      <c r="D538" t="s">
        <v>1005</v>
      </c>
      <c r="F538" s="55" t="s">
        <v>1345</v>
      </c>
      <c r="G538" s="55"/>
      <c r="H538" s="9" t="s">
        <v>1408</v>
      </c>
      <c r="I538">
        <v>186</v>
      </c>
      <c r="J538">
        <v>0</v>
      </c>
      <c r="K538" s="34">
        <v>20</v>
      </c>
      <c r="L538">
        <f>+Tabla323911[[#This Row],[BALANCE INICIAL]]+Tabla323911[[#This Row],[ENTRADAS]]-Tabla323911[[#This Row],[SALIDAS]]</f>
        <v>166</v>
      </c>
      <c r="M538" s="2">
        <v>345</v>
      </c>
      <c r="N538" s="2">
        <f>+Tabla323911[[#This Row],[BALANCE INICIAL]]*Tabla323911[[#This Row],[PRECIO]]</f>
        <v>64170</v>
      </c>
      <c r="O538" s="2">
        <f>+Tabla323911[[#This Row],[ENTRADAS]]*Tabla323911[[#This Row],[PRECIO]]</f>
        <v>0</v>
      </c>
      <c r="P538" s="2">
        <f>+Tabla323911[[#This Row],[SALIDAS]]*Tabla323911[[#This Row],[PRECIO]]</f>
        <v>6900</v>
      </c>
      <c r="Q538" s="2">
        <f>+Tabla323911[[#This Row],[BALANCE INICIAL2]]+Tabla323911[[#This Row],[ENTRADAS3]]-Tabla323911[[#This Row],[SALIDAS4]]</f>
        <v>57270</v>
      </c>
    </row>
    <row r="539" spans="1:17">
      <c r="A539" s="39" t="s">
        <v>41</v>
      </c>
      <c r="B539" s="40" t="s">
        <v>890</v>
      </c>
      <c r="C539" s="52" t="s">
        <v>87</v>
      </c>
      <c r="D539" t="s">
        <v>980</v>
      </c>
      <c r="E539" t="s">
        <v>984</v>
      </c>
      <c r="F539" s="55" t="s">
        <v>1345</v>
      </c>
      <c r="G539" s="55"/>
      <c r="H539" s="9" t="s">
        <v>1408</v>
      </c>
      <c r="I539">
        <v>1937</v>
      </c>
      <c r="J539">
        <v>0</v>
      </c>
      <c r="K539" s="34">
        <v>243</v>
      </c>
      <c r="L539">
        <f>+Tabla323911[[#This Row],[BALANCE INICIAL]]+Tabla323911[[#This Row],[ENTRADAS]]-Tabla323911[[#This Row],[SALIDAS]]</f>
        <v>1694</v>
      </c>
      <c r="M539" s="2">
        <v>160</v>
      </c>
      <c r="N539" s="2">
        <f>+Tabla323911[[#This Row],[BALANCE INICIAL]]*Tabla323911[[#This Row],[PRECIO]]</f>
        <v>309920</v>
      </c>
      <c r="O539" s="2">
        <f>+Tabla323911[[#This Row],[ENTRADAS]]*Tabla323911[[#This Row],[PRECIO]]</f>
        <v>0</v>
      </c>
      <c r="P539" s="2">
        <f>+Tabla323911[[#This Row],[SALIDAS]]*Tabla323911[[#This Row],[PRECIO]]</f>
        <v>38880</v>
      </c>
      <c r="Q539" s="2">
        <f>+Tabla323911[[#This Row],[BALANCE INICIAL2]]+Tabla323911[[#This Row],[ENTRADAS3]]-Tabla323911[[#This Row],[SALIDAS4]]</f>
        <v>271040</v>
      </c>
    </row>
    <row r="540" spans="1:17">
      <c r="A540" s="39" t="s">
        <v>41</v>
      </c>
      <c r="B540" s="40" t="s">
        <v>890</v>
      </c>
      <c r="C540" s="52" t="s">
        <v>87</v>
      </c>
      <c r="D540" t="s">
        <v>275</v>
      </c>
      <c r="F540" s="55" t="s">
        <v>1345</v>
      </c>
      <c r="G540" s="55"/>
      <c r="H540" s="9" t="s">
        <v>850</v>
      </c>
      <c r="I540">
        <v>11</v>
      </c>
      <c r="J540">
        <v>0</v>
      </c>
      <c r="K540" s="34">
        <v>0</v>
      </c>
      <c r="L540">
        <f>+Tabla323911[[#This Row],[BALANCE INICIAL]]+Tabla323911[[#This Row],[ENTRADAS]]-Tabla323911[[#This Row],[SALIDAS]]</f>
        <v>11</v>
      </c>
      <c r="M540" s="2">
        <v>125</v>
      </c>
      <c r="N540" s="2">
        <f>+Tabla323911[[#This Row],[BALANCE INICIAL]]*Tabla323911[[#This Row],[PRECIO]]</f>
        <v>1375</v>
      </c>
      <c r="O540" s="2">
        <f>+Tabla323911[[#This Row],[ENTRADAS]]*Tabla323911[[#This Row],[PRECIO]]</f>
        <v>0</v>
      </c>
      <c r="P540" s="2">
        <f>+Tabla323911[[#This Row],[SALIDAS]]*Tabla323911[[#This Row],[PRECIO]]</f>
        <v>0</v>
      </c>
      <c r="Q540" s="2">
        <f>+Tabla323911[[#This Row],[BALANCE INICIAL2]]+Tabla323911[[#This Row],[ENTRADAS3]]-Tabla323911[[#This Row],[SALIDAS4]]</f>
        <v>1375</v>
      </c>
    </row>
    <row r="541" spans="1:17">
      <c r="A541" s="39" t="s">
        <v>41</v>
      </c>
      <c r="B541" s="40" t="s">
        <v>890</v>
      </c>
      <c r="C541" s="52" t="s">
        <v>87</v>
      </c>
      <c r="D541" t="s">
        <v>758</v>
      </c>
      <c r="F541" s="55" t="s">
        <v>1345</v>
      </c>
      <c r="G541" s="55"/>
      <c r="H541" s="9" t="s">
        <v>820</v>
      </c>
      <c r="I541">
        <v>37</v>
      </c>
      <c r="J541">
        <v>0</v>
      </c>
      <c r="K541" s="34">
        <v>0</v>
      </c>
      <c r="L541">
        <f>+Tabla323911[[#This Row],[BALANCE INICIAL]]+Tabla323911[[#This Row],[ENTRADAS]]-Tabla323911[[#This Row],[SALIDAS]]</f>
        <v>37</v>
      </c>
      <c r="M541" s="2">
        <v>250</v>
      </c>
      <c r="N541" s="2">
        <f>+Tabla323911[[#This Row],[BALANCE INICIAL]]*Tabla323911[[#This Row],[PRECIO]]</f>
        <v>9250</v>
      </c>
      <c r="O541" s="2">
        <f>+Tabla323911[[#This Row],[ENTRADAS]]*Tabla323911[[#This Row],[PRECIO]]</f>
        <v>0</v>
      </c>
      <c r="P541" s="2">
        <f>+Tabla323911[[#This Row],[SALIDAS]]*Tabla323911[[#This Row],[PRECIO]]</f>
        <v>0</v>
      </c>
      <c r="Q541" s="2">
        <f>+Tabla323911[[#This Row],[BALANCE INICIAL2]]+Tabla323911[[#This Row],[ENTRADAS3]]-Tabla323911[[#This Row],[SALIDAS4]]</f>
        <v>9250</v>
      </c>
    </row>
    <row r="542" spans="1:17">
      <c r="A542" s="39" t="s">
        <v>41</v>
      </c>
      <c r="B542" s="40" t="s">
        <v>890</v>
      </c>
      <c r="C542" s="52" t="s">
        <v>87</v>
      </c>
      <c r="D542" t="s">
        <v>759</v>
      </c>
      <c r="F542" s="55" t="s">
        <v>1345</v>
      </c>
      <c r="G542" s="55"/>
      <c r="H542" s="9" t="s">
        <v>820</v>
      </c>
      <c r="I542">
        <v>2</v>
      </c>
      <c r="J542">
        <v>0</v>
      </c>
      <c r="K542" s="34">
        <v>0</v>
      </c>
      <c r="L542">
        <f>+Tabla323911[[#This Row],[BALANCE INICIAL]]+Tabla323911[[#This Row],[ENTRADAS]]-Tabla323911[[#This Row],[SALIDAS]]</f>
        <v>2</v>
      </c>
      <c r="M542" s="2">
        <v>750</v>
      </c>
      <c r="N542" s="2">
        <f>+Tabla323911[[#This Row],[BALANCE INICIAL]]*Tabla323911[[#This Row],[PRECIO]]</f>
        <v>1500</v>
      </c>
      <c r="O542" s="2">
        <f>+Tabla323911[[#This Row],[ENTRADAS]]*Tabla323911[[#This Row],[PRECIO]]</f>
        <v>0</v>
      </c>
      <c r="P542" s="2">
        <f>+Tabla323911[[#This Row],[SALIDAS]]*Tabla323911[[#This Row],[PRECIO]]</f>
        <v>0</v>
      </c>
      <c r="Q542" s="2">
        <f>+Tabla323911[[#This Row],[BALANCE INICIAL2]]+Tabla323911[[#This Row],[ENTRADAS3]]-Tabla323911[[#This Row],[SALIDAS4]]</f>
        <v>1500</v>
      </c>
    </row>
    <row r="543" spans="1:17">
      <c r="A543" s="39" t="s">
        <v>41</v>
      </c>
      <c r="B543" s="40" t="s">
        <v>890</v>
      </c>
      <c r="C543" s="52" t="s">
        <v>87</v>
      </c>
      <c r="D543" t="s">
        <v>1003</v>
      </c>
      <c r="F543" s="55" t="s">
        <v>1345</v>
      </c>
      <c r="G543" s="55"/>
      <c r="H543" s="9" t="s">
        <v>1409</v>
      </c>
      <c r="I543">
        <v>309</v>
      </c>
      <c r="J543">
        <v>0</v>
      </c>
      <c r="K543" s="34">
        <v>65</v>
      </c>
      <c r="L543">
        <f>+Tabla323911[[#This Row],[BALANCE INICIAL]]+Tabla323911[[#This Row],[ENTRADAS]]-Tabla323911[[#This Row],[SALIDAS]]</f>
        <v>244</v>
      </c>
      <c r="M543" s="2">
        <v>630</v>
      </c>
      <c r="N543" s="2">
        <f>+Tabla323911[[#This Row],[BALANCE INICIAL]]*Tabla323911[[#This Row],[PRECIO]]</f>
        <v>194670</v>
      </c>
      <c r="O543" s="2">
        <f>+Tabla323911[[#This Row],[ENTRADAS]]*Tabla323911[[#This Row],[PRECIO]]</f>
        <v>0</v>
      </c>
      <c r="P543" s="2">
        <f>+Tabla323911[[#This Row],[SALIDAS]]*Tabla323911[[#This Row],[PRECIO]]</f>
        <v>40950</v>
      </c>
      <c r="Q543" s="2">
        <f>+Tabla323911[[#This Row],[BALANCE INICIAL2]]+Tabla323911[[#This Row],[ENTRADAS3]]-Tabla323911[[#This Row],[SALIDAS4]]</f>
        <v>153720</v>
      </c>
    </row>
    <row r="544" spans="1:17">
      <c r="A544" s="9" t="s">
        <v>29</v>
      </c>
      <c r="B544" s="47" t="s">
        <v>878</v>
      </c>
      <c r="C544" s="50" t="s">
        <v>102</v>
      </c>
      <c r="D544" t="s">
        <v>603</v>
      </c>
      <c r="F544" s="55" t="s">
        <v>1345</v>
      </c>
      <c r="G544" s="55"/>
      <c r="H544" s="9" t="s">
        <v>869</v>
      </c>
      <c r="I544">
        <v>1</v>
      </c>
      <c r="J544">
        <v>0</v>
      </c>
      <c r="K544" s="34">
        <v>1</v>
      </c>
      <c r="L544">
        <f>+Tabla323911[[#This Row],[BALANCE INICIAL]]+Tabla323911[[#This Row],[ENTRADAS]]-Tabla323911[[#This Row],[SALIDAS]]</f>
        <v>0</v>
      </c>
      <c r="M544" s="2">
        <v>314</v>
      </c>
      <c r="N544" s="2">
        <f>+Tabla323911[[#This Row],[BALANCE INICIAL]]*Tabla323911[[#This Row],[PRECIO]]</f>
        <v>314</v>
      </c>
      <c r="O544" s="2">
        <f>+Tabla323911[[#This Row],[ENTRADAS]]*Tabla323911[[#This Row],[PRECIO]]</f>
        <v>0</v>
      </c>
      <c r="P544" s="2">
        <f>+Tabla323911[[#This Row],[SALIDAS]]*Tabla323911[[#This Row],[PRECIO]]</f>
        <v>314</v>
      </c>
      <c r="Q544" s="2">
        <f>+Tabla323911[[#This Row],[BALANCE INICIAL2]]+Tabla323911[[#This Row],[ENTRADAS3]]-Tabla323911[[#This Row],[SALIDAS4]]</f>
        <v>0</v>
      </c>
    </row>
    <row r="545" spans="1:17" ht="15" customHeight="1">
      <c r="A545" s="39" t="s">
        <v>27</v>
      </c>
      <c r="B545" s="40" t="s">
        <v>889</v>
      </c>
      <c r="C545" s="52" t="s">
        <v>1139</v>
      </c>
      <c r="D545" t="s">
        <v>1215</v>
      </c>
      <c r="F545" s="55" t="s">
        <v>1345</v>
      </c>
      <c r="G545" s="55"/>
      <c r="H545" s="9" t="s">
        <v>820</v>
      </c>
      <c r="I545">
        <v>10</v>
      </c>
      <c r="J545">
        <v>0</v>
      </c>
      <c r="K545" s="34">
        <v>0</v>
      </c>
      <c r="L545">
        <f>+Tabla323911[[#This Row],[BALANCE INICIAL]]+Tabla323911[[#This Row],[ENTRADAS]]-Tabla323911[[#This Row],[SALIDAS]]</f>
        <v>10</v>
      </c>
      <c r="M545" s="2">
        <v>70</v>
      </c>
      <c r="N545" s="2">
        <f>+Tabla323911[[#This Row],[BALANCE INICIAL]]*Tabla323911[[#This Row],[PRECIO]]</f>
        <v>700</v>
      </c>
      <c r="O545" s="2">
        <f>+Tabla323911[[#This Row],[ENTRADAS]]*Tabla323911[[#This Row],[PRECIO]]</f>
        <v>0</v>
      </c>
      <c r="P545" s="2">
        <f>+Tabla323911[[#This Row],[SALIDAS]]*Tabla323911[[#This Row],[PRECIO]]</f>
        <v>0</v>
      </c>
      <c r="Q545" s="2">
        <f>+Tabla323911[[#This Row],[BALANCE INICIAL2]]+Tabla323911[[#This Row],[ENTRADAS3]]-Tabla323911[[#This Row],[SALIDAS4]]</f>
        <v>700</v>
      </c>
    </row>
    <row r="546" spans="1:17" ht="15" customHeight="1">
      <c r="A546" s="13" t="s">
        <v>1488</v>
      </c>
      <c r="B546" s="17" t="s">
        <v>1489</v>
      </c>
      <c r="C546" s="49" t="s">
        <v>1490</v>
      </c>
      <c r="D546" t="s">
        <v>1491</v>
      </c>
      <c r="E546" t="s">
        <v>1486</v>
      </c>
      <c r="F546" s="55">
        <v>45506</v>
      </c>
      <c r="G546" s="62" t="s">
        <v>1492</v>
      </c>
      <c r="H546" s="9" t="s">
        <v>820</v>
      </c>
      <c r="I546">
        <v>25</v>
      </c>
      <c r="J546">
        <v>0</v>
      </c>
      <c r="K546" s="34">
        <v>25</v>
      </c>
      <c r="L546">
        <f>+Tabla323911[[#This Row],[BALANCE INICIAL]]+Tabla323911[[#This Row],[ENTRADAS]]-Tabla323911[[#This Row],[SALIDAS]]</f>
        <v>0</v>
      </c>
      <c r="M546" s="2">
        <v>800</v>
      </c>
      <c r="N546" s="2">
        <v>20000</v>
      </c>
      <c r="O546" s="2" t="s">
        <v>1483</v>
      </c>
      <c r="P546" s="2" t="s">
        <v>1483</v>
      </c>
      <c r="Q546" s="2">
        <v>20000</v>
      </c>
    </row>
    <row r="547" spans="1:17" ht="15" customHeight="1">
      <c r="A547" s="39" t="s">
        <v>1424</v>
      </c>
      <c r="B547" s="40" t="s">
        <v>1425</v>
      </c>
      <c r="C547" s="52" t="s">
        <v>1426</v>
      </c>
      <c r="D547" t="s">
        <v>1216</v>
      </c>
      <c r="F547" s="55" t="s">
        <v>1345</v>
      </c>
      <c r="G547" s="55"/>
      <c r="H547" s="9" t="s">
        <v>820</v>
      </c>
      <c r="I547">
        <v>6</v>
      </c>
      <c r="J547">
        <v>0</v>
      </c>
      <c r="K547" s="34">
        <v>0</v>
      </c>
      <c r="L547">
        <f>+Tabla323911[[#This Row],[BALANCE INICIAL]]+Tabla323911[[#This Row],[ENTRADAS]]-Tabla323911[[#This Row],[SALIDAS]]</f>
        <v>6</v>
      </c>
      <c r="M547" s="2">
        <v>789.19</v>
      </c>
      <c r="N547" s="2">
        <f>+Tabla323911[[#This Row],[BALANCE INICIAL]]*Tabla323911[[#This Row],[PRECIO]]</f>
        <v>4735.1400000000003</v>
      </c>
      <c r="O547" s="2">
        <f>+Tabla323911[[#This Row],[ENTRADAS]]*Tabla323911[[#This Row],[PRECIO]]</f>
        <v>0</v>
      </c>
      <c r="P547" s="2">
        <f>+Tabla323911[[#This Row],[SALIDAS]]*Tabla323911[[#This Row],[PRECIO]]</f>
        <v>0</v>
      </c>
      <c r="Q547" s="2">
        <f>+Tabla323911[[#This Row],[BALANCE INICIAL2]]+Tabla323911[[#This Row],[ENTRADAS3]]-Tabla323911[[#This Row],[SALIDAS4]]</f>
        <v>4735.1400000000003</v>
      </c>
    </row>
    <row r="548" spans="1:17" ht="15" customHeight="1">
      <c r="A548" s="39" t="s">
        <v>1424</v>
      </c>
      <c r="B548" s="40" t="s">
        <v>1425</v>
      </c>
      <c r="C548" s="52" t="s">
        <v>1426</v>
      </c>
      <c r="D548" t="s">
        <v>1464</v>
      </c>
      <c r="F548" s="55" t="s">
        <v>1345</v>
      </c>
      <c r="G548" s="55"/>
      <c r="H548" s="9" t="s">
        <v>820</v>
      </c>
      <c r="I548">
        <v>2</v>
      </c>
      <c r="J548">
        <v>0</v>
      </c>
      <c r="K548" s="34">
        <v>0</v>
      </c>
      <c r="L548">
        <f>+Tabla323911[[#This Row],[BALANCE INICIAL]]+Tabla323911[[#This Row],[ENTRADAS]]-Tabla323911[[#This Row],[SALIDAS]]</f>
        <v>2</v>
      </c>
      <c r="M548" s="2">
        <v>847.46</v>
      </c>
      <c r="N548" s="2">
        <f>+Tabla323911[[#This Row],[BALANCE INICIAL]]*Tabla323911[[#This Row],[PRECIO]]</f>
        <v>1694.92</v>
      </c>
      <c r="O548" s="2">
        <f>+Tabla323911[[#This Row],[ENTRADAS]]*Tabla323911[[#This Row],[PRECIO]]</f>
        <v>0</v>
      </c>
      <c r="P548" s="2">
        <f>+Tabla323911[[#This Row],[SALIDAS]]*Tabla323911[[#This Row],[PRECIO]]</f>
        <v>0</v>
      </c>
      <c r="Q548" s="2">
        <f>+Tabla323911[[#This Row],[BALANCE INICIAL2]]+Tabla323911[[#This Row],[ENTRADAS3]]-Tabla323911[[#This Row],[SALIDAS4]]</f>
        <v>1694.92</v>
      </c>
    </row>
    <row r="549" spans="1:17" ht="15" customHeight="1">
      <c r="A549" s="39" t="s">
        <v>1424</v>
      </c>
      <c r="B549" s="40" t="s">
        <v>1425</v>
      </c>
      <c r="C549" s="52" t="s">
        <v>1426</v>
      </c>
      <c r="D549" t="s">
        <v>1217</v>
      </c>
      <c r="F549" s="55" t="s">
        <v>1345</v>
      </c>
      <c r="G549" s="55"/>
      <c r="H549" s="9" t="s">
        <v>820</v>
      </c>
      <c r="I549">
        <v>12</v>
      </c>
      <c r="J549">
        <v>0</v>
      </c>
      <c r="K549" s="34">
        <v>0</v>
      </c>
      <c r="L549">
        <f>+Tabla323911[[#This Row],[BALANCE INICIAL]]+Tabla323911[[#This Row],[ENTRADAS]]-Tabla323911[[#This Row],[SALIDAS]]</f>
        <v>12</v>
      </c>
      <c r="M549" s="2">
        <v>178.98</v>
      </c>
      <c r="N549" s="2">
        <f>+Tabla323911[[#This Row],[BALANCE INICIAL]]*Tabla323911[[#This Row],[PRECIO]]</f>
        <v>2147.7599999999998</v>
      </c>
      <c r="O549" s="2">
        <f>+Tabla323911[[#This Row],[ENTRADAS]]*Tabla323911[[#This Row],[PRECIO]]</f>
        <v>0</v>
      </c>
      <c r="P549" s="2">
        <f>+Tabla323911[[#This Row],[SALIDAS]]*Tabla323911[[#This Row],[PRECIO]]</f>
        <v>0</v>
      </c>
      <c r="Q549" s="2">
        <f>+Tabla323911[[#This Row],[BALANCE INICIAL2]]+Tabla323911[[#This Row],[ENTRADAS3]]-Tabla323911[[#This Row],[SALIDAS4]]</f>
        <v>2147.7599999999998</v>
      </c>
    </row>
    <row r="550" spans="1:17" ht="15" customHeight="1">
      <c r="A550" s="63" t="s">
        <v>29</v>
      </c>
      <c r="B550" s="40" t="s">
        <v>878</v>
      </c>
      <c r="C550" s="52" t="s">
        <v>102</v>
      </c>
      <c r="D550" t="s">
        <v>1699</v>
      </c>
      <c r="E550" t="s">
        <v>1659</v>
      </c>
      <c r="F550" s="55">
        <v>45551</v>
      </c>
      <c r="G550" s="62" t="s">
        <v>1719</v>
      </c>
      <c r="H550" s="9" t="s">
        <v>820</v>
      </c>
      <c r="I550">
        <v>0</v>
      </c>
      <c r="J550">
        <v>20</v>
      </c>
      <c r="K550" s="34">
        <v>0</v>
      </c>
      <c r="L550">
        <f>+Tabla323911[[#This Row],[BALANCE INICIAL]]+Tabla323911[[#This Row],[ENTRADAS]]-Tabla323911[[#This Row],[SALIDAS]]</f>
        <v>20</v>
      </c>
      <c r="M550" s="2">
        <v>147</v>
      </c>
      <c r="N550" s="2">
        <f>+Tabla323911[[#This Row],[BALANCE INICIAL]]*Tabla323911[[#This Row],[PRECIO]]</f>
        <v>0</v>
      </c>
      <c r="O550" s="2">
        <f>+Tabla323911[[#This Row],[ENTRADAS]]*Tabla323911[[#This Row],[PRECIO]]</f>
        <v>2940</v>
      </c>
      <c r="P550" s="2">
        <f>+Tabla323911[[#This Row],[SALIDAS]]*Tabla323911[[#This Row],[PRECIO]]</f>
        <v>0</v>
      </c>
      <c r="Q550" s="2">
        <f>+Tabla323911[[#This Row],[BALANCE INICIAL2]]+Tabla323911[[#This Row],[ENTRADAS3]]-Tabla323911[[#This Row],[SALIDAS4]]</f>
        <v>2940</v>
      </c>
    </row>
    <row r="551" spans="1:17">
      <c r="A551" s="63" t="s">
        <v>29</v>
      </c>
      <c r="B551" s="40" t="s">
        <v>878</v>
      </c>
      <c r="C551" s="52" t="s">
        <v>102</v>
      </c>
      <c r="D551" t="s">
        <v>1700</v>
      </c>
      <c r="E551" t="s">
        <v>1659</v>
      </c>
      <c r="F551" s="55">
        <v>45551</v>
      </c>
      <c r="G551" s="62" t="s">
        <v>1719</v>
      </c>
      <c r="H551" s="9" t="s">
        <v>820</v>
      </c>
      <c r="I551">
        <v>0</v>
      </c>
      <c r="J551">
        <v>19</v>
      </c>
      <c r="K551" s="34">
        <v>0</v>
      </c>
      <c r="L551">
        <f>+Tabla323911[[#This Row],[BALANCE INICIAL]]+Tabla323911[[#This Row],[ENTRADAS]]-Tabla323911[[#This Row],[SALIDAS]]</f>
        <v>19</v>
      </c>
      <c r="M551" s="2">
        <v>190</v>
      </c>
      <c r="N551" s="2">
        <f>+Tabla323911[[#This Row],[BALANCE INICIAL]]*Tabla323911[[#This Row],[PRECIO]]</f>
        <v>0</v>
      </c>
      <c r="O551" s="2">
        <f>+Tabla323911[[#This Row],[ENTRADAS]]*Tabla323911[[#This Row],[PRECIO]]</f>
        <v>3610</v>
      </c>
      <c r="P551" s="2">
        <f>+Tabla323911[[#This Row],[SALIDAS]]*Tabla323911[[#This Row],[PRECIO]]</f>
        <v>0</v>
      </c>
      <c r="Q551" s="2">
        <f>+Tabla323911[[#This Row],[BALANCE INICIAL2]]+Tabla323911[[#This Row],[ENTRADAS3]]-Tabla323911[[#This Row],[SALIDAS4]]</f>
        <v>3610</v>
      </c>
    </row>
    <row r="552" spans="1:17">
      <c r="A552" s="63" t="s">
        <v>29</v>
      </c>
      <c r="B552" s="40" t="s">
        <v>878</v>
      </c>
      <c r="C552" s="52" t="s">
        <v>102</v>
      </c>
      <c r="D552" t="s">
        <v>1701</v>
      </c>
      <c r="E552" t="s">
        <v>1659</v>
      </c>
      <c r="F552" s="55">
        <v>45551</v>
      </c>
      <c r="G552" s="62" t="s">
        <v>1719</v>
      </c>
      <c r="H552" s="9" t="s">
        <v>820</v>
      </c>
      <c r="I552">
        <v>0</v>
      </c>
      <c r="J552">
        <v>7</v>
      </c>
      <c r="K552" s="34">
        <v>0</v>
      </c>
      <c r="L552">
        <f>+Tabla323911[[#This Row],[BALANCE INICIAL]]+Tabla323911[[#This Row],[ENTRADAS]]-Tabla323911[[#This Row],[SALIDAS]]</f>
        <v>7</v>
      </c>
      <c r="M552" s="2">
        <v>487</v>
      </c>
      <c r="N552" s="2">
        <f>+Tabla323911[[#This Row],[BALANCE INICIAL]]*Tabla323911[[#This Row],[PRECIO]]</f>
        <v>0</v>
      </c>
      <c r="O552" s="2">
        <f>+Tabla323911[[#This Row],[ENTRADAS]]*Tabla323911[[#This Row],[PRECIO]]</f>
        <v>3409</v>
      </c>
      <c r="P552" s="2">
        <f>+Tabla323911[[#This Row],[SALIDAS]]*Tabla323911[[#This Row],[PRECIO]]</f>
        <v>0</v>
      </c>
      <c r="Q552" s="2">
        <f>+Tabla323911[[#This Row],[BALANCE INICIAL2]]+Tabla323911[[#This Row],[ENTRADAS3]]-Tabla323911[[#This Row],[SALIDAS4]]</f>
        <v>3409</v>
      </c>
    </row>
    <row r="553" spans="1:17">
      <c r="A553" s="9" t="s">
        <v>29</v>
      </c>
      <c r="B553" s="47" t="s">
        <v>878</v>
      </c>
      <c r="C553" s="50" t="s">
        <v>102</v>
      </c>
      <c r="D553" t="s">
        <v>608</v>
      </c>
      <c r="F553" s="55" t="s">
        <v>1345</v>
      </c>
      <c r="G553" s="55"/>
      <c r="H553" s="9" t="s">
        <v>869</v>
      </c>
      <c r="I553">
        <v>1</v>
      </c>
      <c r="J553">
        <v>0</v>
      </c>
      <c r="K553" s="34">
        <v>0</v>
      </c>
      <c r="L553">
        <f>+Tabla323911[[#This Row],[BALANCE INICIAL]]+Tabla323911[[#This Row],[ENTRADAS]]-Tabla323911[[#This Row],[SALIDAS]]</f>
        <v>1</v>
      </c>
      <c r="M553" s="2">
        <v>33</v>
      </c>
      <c r="N553" s="2">
        <f>+Tabla323911[[#This Row],[BALANCE INICIAL]]*Tabla323911[[#This Row],[PRECIO]]</f>
        <v>33</v>
      </c>
      <c r="O553" s="2">
        <f>+Tabla323911[[#This Row],[ENTRADAS]]*Tabla323911[[#This Row],[PRECIO]]</f>
        <v>0</v>
      </c>
      <c r="P553" s="2">
        <f>+Tabla323911[[#This Row],[SALIDAS]]*Tabla323911[[#This Row],[PRECIO]]</f>
        <v>0</v>
      </c>
      <c r="Q553" s="2">
        <f>+Tabla323911[[#This Row],[BALANCE INICIAL2]]+Tabla323911[[#This Row],[ENTRADAS3]]-Tabla323911[[#This Row],[SALIDAS4]]</f>
        <v>33</v>
      </c>
    </row>
    <row r="554" spans="1:17">
      <c r="A554" s="63" t="s">
        <v>29</v>
      </c>
      <c r="B554" s="40" t="s">
        <v>878</v>
      </c>
      <c r="C554" s="52" t="s">
        <v>102</v>
      </c>
      <c r="D554" t="s">
        <v>1691</v>
      </c>
      <c r="E554" t="s">
        <v>1659</v>
      </c>
      <c r="F554" s="55">
        <v>45551</v>
      </c>
      <c r="G554" s="62" t="s">
        <v>1719</v>
      </c>
      <c r="H554" s="9" t="s">
        <v>820</v>
      </c>
      <c r="I554">
        <v>0</v>
      </c>
      <c r="J554">
        <v>9</v>
      </c>
      <c r="K554" s="34">
        <v>0</v>
      </c>
      <c r="L554">
        <f>+Tabla323911[[#This Row],[BALANCE INICIAL]]+Tabla323911[[#This Row],[ENTRADAS]]-Tabla323911[[#This Row],[SALIDAS]]</f>
        <v>9</v>
      </c>
      <c r="M554" s="2">
        <v>174</v>
      </c>
      <c r="N554" s="2">
        <f>+Tabla323911[[#This Row],[BALANCE INICIAL]]*Tabla323911[[#This Row],[PRECIO]]</f>
        <v>0</v>
      </c>
      <c r="O554" s="2">
        <f>+Tabla323911[[#This Row],[ENTRADAS]]*Tabla323911[[#This Row],[PRECIO]]</f>
        <v>1566</v>
      </c>
      <c r="P554" s="2">
        <f>+Tabla323911[[#This Row],[SALIDAS]]*Tabla323911[[#This Row],[PRECIO]]</f>
        <v>0</v>
      </c>
      <c r="Q554" s="2">
        <f>+Tabla323911[[#This Row],[BALANCE INICIAL2]]+Tabla323911[[#This Row],[ENTRADAS3]]-Tabla323911[[#This Row],[SALIDAS4]]</f>
        <v>1566</v>
      </c>
    </row>
    <row r="555" spans="1:17">
      <c r="A555" s="9" t="s">
        <v>29</v>
      </c>
      <c r="B555" s="47" t="s">
        <v>878</v>
      </c>
      <c r="C555" s="50" t="s">
        <v>102</v>
      </c>
      <c r="D555" t="s">
        <v>609</v>
      </c>
      <c r="F555" s="55" t="s">
        <v>1345</v>
      </c>
      <c r="G555" s="55"/>
      <c r="H555" s="9" t="s">
        <v>834</v>
      </c>
      <c r="I555">
        <v>1</v>
      </c>
      <c r="J555">
        <v>0</v>
      </c>
      <c r="K555" s="34">
        <v>0</v>
      </c>
      <c r="L555">
        <f>+Tabla323911[[#This Row],[BALANCE INICIAL]]+Tabla323911[[#This Row],[ENTRADAS]]-Tabla323911[[#This Row],[SALIDAS]]</f>
        <v>1</v>
      </c>
      <c r="M555" s="2">
        <v>138.94999999999999</v>
      </c>
      <c r="N555" s="2">
        <f>+Tabla323911[[#This Row],[BALANCE INICIAL]]*Tabla323911[[#This Row],[PRECIO]]</f>
        <v>138.94999999999999</v>
      </c>
      <c r="O555" s="2">
        <f>+Tabla323911[[#This Row],[ENTRADAS]]*Tabla323911[[#This Row],[PRECIO]]</f>
        <v>0</v>
      </c>
      <c r="P555" s="2">
        <f>+Tabla323911[[#This Row],[SALIDAS]]*Tabla323911[[#This Row],[PRECIO]]</f>
        <v>0</v>
      </c>
      <c r="Q555" s="2">
        <f>+Tabla323911[[#This Row],[BALANCE INICIAL2]]+Tabla323911[[#This Row],[ENTRADAS3]]-Tabla323911[[#This Row],[SALIDAS4]]</f>
        <v>138.94999999999999</v>
      </c>
    </row>
    <row r="556" spans="1:17">
      <c r="A556" s="39" t="s">
        <v>43</v>
      </c>
      <c r="B556" s="40" t="s">
        <v>879</v>
      </c>
      <c r="C556" s="52" t="s">
        <v>89</v>
      </c>
      <c r="D556" t="s">
        <v>1210</v>
      </c>
      <c r="F556" s="55" t="s">
        <v>1345</v>
      </c>
      <c r="G556" s="55"/>
      <c r="H556" s="9" t="s">
        <v>820</v>
      </c>
      <c r="I556">
        <v>500</v>
      </c>
      <c r="J556">
        <v>0</v>
      </c>
      <c r="K556" s="34">
        <v>0</v>
      </c>
      <c r="L556">
        <f>+Tabla323911[[#This Row],[BALANCE INICIAL]]+Tabla323911[[#This Row],[ENTRADAS]]-Tabla323911[[#This Row],[SALIDAS]]</f>
        <v>500</v>
      </c>
      <c r="M556" s="2">
        <v>20</v>
      </c>
      <c r="N556" s="2">
        <f>+Tabla323911[[#This Row],[BALANCE INICIAL]]*Tabla323911[[#This Row],[PRECIO]]</f>
        <v>10000</v>
      </c>
      <c r="O556" s="2">
        <f>+Tabla323911[[#This Row],[ENTRADAS]]*Tabla323911[[#This Row],[PRECIO]]</f>
        <v>0</v>
      </c>
      <c r="P556" s="2">
        <f>+Tabla323911[[#This Row],[SALIDAS]]*Tabla323911[[#This Row],[PRECIO]]</f>
        <v>0</v>
      </c>
      <c r="Q556" s="2">
        <f>+Tabla323911[[#This Row],[BALANCE INICIAL2]]+Tabla323911[[#This Row],[ENTRADAS3]]-Tabla323911[[#This Row],[SALIDAS4]]</f>
        <v>10000</v>
      </c>
    </row>
    <row r="557" spans="1:17">
      <c r="A557" s="39" t="s">
        <v>24</v>
      </c>
      <c r="B557" s="40" t="s">
        <v>875</v>
      </c>
      <c r="C557" s="52" t="s">
        <v>64</v>
      </c>
      <c r="D557" t="s">
        <v>1211</v>
      </c>
      <c r="F557" s="55" t="s">
        <v>1345</v>
      </c>
      <c r="G557" s="55"/>
      <c r="H557" s="9" t="s">
        <v>820</v>
      </c>
      <c r="I557">
        <v>60</v>
      </c>
      <c r="J557">
        <v>0</v>
      </c>
      <c r="K557" s="34">
        <v>0</v>
      </c>
      <c r="L557">
        <f>+Tabla323911[[#This Row],[BALANCE INICIAL]]+Tabla323911[[#This Row],[ENTRADAS]]-Tabla323911[[#This Row],[SALIDAS]]</f>
        <v>60</v>
      </c>
      <c r="M557" s="2">
        <v>64</v>
      </c>
      <c r="N557" s="2">
        <f>+Tabla323911[[#This Row],[BALANCE INICIAL]]*Tabla323911[[#This Row],[PRECIO]]</f>
        <v>3840</v>
      </c>
      <c r="O557" s="2">
        <f>+Tabla323911[[#This Row],[ENTRADAS]]*Tabla323911[[#This Row],[PRECIO]]</f>
        <v>0</v>
      </c>
      <c r="P557" s="2">
        <f>+Tabla323911[[#This Row],[SALIDAS]]*Tabla323911[[#This Row],[PRECIO]]</f>
        <v>0</v>
      </c>
      <c r="Q557" s="2">
        <f>+Tabla323911[[#This Row],[BALANCE INICIAL2]]+Tabla323911[[#This Row],[ENTRADAS3]]-Tabla323911[[#This Row],[SALIDAS4]]</f>
        <v>3840</v>
      </c>
    </row>
    <row r="558" spans="1:17">
      <c r="A558" s="39" t="s">
        <v>24</v>
      </c>
      <c r="B558" s="40" t="s">
        <v>875</v>
      </c>
      <c r="C558" s="52" t="s">
        <v>64</v>
      </c>
      <c r="D558" t="s">
        <v>1589</v>
      </c>
      <c r="F558" s="55" t="s">
        <v>1345</v>
      </c>
      <c r="G558" s="55"/>
      <c r="H558" s="9" t="s">
        <v>820</v>
      </c>
      <c r="I558">
        <v>3</v>
      </c>
      <c r="J558">
        <v>0</v>
      </c>
      <c r="K558" s="34">
        <v>0</v>
      </c>
      <c r="L558">
        <f>+Tabla323911[[#This Row],[BALANCE INICIAL]]+Tabla323911[[#This Row],[ENTRADAS]]-Tabla323911[[#This Row],[SALIDAS]]</f>
        <v>3</v>
      </c>
      <c r="M558" s="2">
        <v>755</v>
      </c>
      <c r="N558" s="2">
        <f>+Tabla323911[[#This Row],[BALANCE INICIAL]]*Tabla323911[[#This Row],[PRECIO]]</f>
        <v>2265</v>
      </c>
      <c r="O558" s="2">
        <f>+Tabla323911[[#This Row],[ENTRADAS]]*Tabla323911[[#This Row],[PRECIO]]</f>
        <v>0</v>
      </c>
      <c r="P558" s="2">
        <f>+Tabla323911[[#This Row],[SALIDAS]]*Tabla323911[[#This Row],[PRECIO]]</f>
        <v>0</v>
      </c>
      <c r="Q558" s="2">
        <f>+Tabla323911[[#This Row],[BALANCE INICIAL2]]+Tabla323911[[#This Row],[ENTRADAS3]]-Tabla323911[[#This Row],[SALIDAS4]]</f>
        <v>2265</v>
      </c>
    </row>
    <row r="559" spans="1:17">
      <c r="A559" s="39" t="s">
        <v>28</v>
      </c>
      <c r="B559" s="40" t="s">
        <v>884</v>
      </c>
      <c r="C559" s="52" t="s">
        <v>74</v>
      </c>
      <c r="D559" t="s">
        <v>1463</v>
      </c>
      <c r="F559" s="55" t="s">
        <v>1345</v>
      </c>
      <c r="G559" s="55"/>
      <c r="H559" s="9" t="s">
        <v>839</v>
      </c>
      <c r="I559">
        <v>0</v>
      </c>
      <c r="J559">
        <v>0</v>
      </c>
      <c r="K559" s="34">
        <v>0</v>
      </c>
      <c r="L559">
        <f>+Tabla323911[[#This Row],[BALANCE INICIAL]]+Tabla323911[[#This Row],[ENTRADAS]]-Tabla323911[[#This Row],[SALIDAS]]</f>
        <v>0</v>
      </c>
      <c r="M559" s="2">
        <v>327.12</v>
      </c>
      <c r="N559" s="2">
        <f>+Tabla323911[[#This Row],[BALANCE INICIAL]]*Tabla323911[[#This Row],[PRECIO]]</f>
        <v>0</v>
      </c>
      <c r="O559" s="2">
        <f>+Tabla323911[[#This Row],[ENTRADAS]]*Tabla323911[[#This Row],[PRECIO]]</f>
        <v>0</v>
      </c>
      <c r="P559" s="2">
        <f>+Tabla323911[[#This Row],[SALIDAS]]*Tabla323911[[#This Row],[PRECIO]]</f>
        <v>0</v>
      </c>
      <c r="Q559" s="2">
        <f>+Tabla323911[[#This Row],[BALANCE INICIAL2]]+Tabla323911[[#This Row],[ENTRADAS3]]-Tabla323911[[#This Row],[SALIDAS4]]</f>
        <v>0</v>
      </c>
    </row>
    <row r="560" spans="1:17">
      <c r="A560" s="9" t="s">
        <v>29</v>
      </c>
      <c r="B560" s="47" t="s">
        <v>878</v>
      </c>
      <c r="C560" s="50" t="s">
        <v>102</v>
      </c>
      <c r="D560" t="s">
        <v>1213</v>
      </c>
      <c r="F560" s="55" t="s">
        <v>1345</v>
      </c>
      <c r="G560" s="55"/>
      <c r="H560" s="9" t="s">
        <v>869</v>
      </c>
      <c r="I560">
        <v>2</v>
      </c>
      <c r="J560">
        <v>0</v>
      </c>
      <c r="K560" s="34">
        <v>2</v>
      </c>
      <c r="L560">
        <f>+Tabla323911[[#This Row],[BALANCE INICIAL]]+Tabla323911[[#This Row],[ENTRADAS]]-Tabla323911[[#This Row],[SALIDAS]]</f>
        <v>0</v>
      </c>
      <c r="M560" s="2">
        <v>195.76</v>
      </c>
      <c r="N560" s="2">
        <f>+Tabla323911[[#This Row],[BALANCE INICIAL]]*Tabla323911[[#This Row],[PRECIO]]</f>
        <v>391.52</v>
      </c>
      <c r="O560" s="2">
        <f>+Tabla323911[[#This Row],[ENTRADAS]]*Tabla323911[[#This Row],[PRECIO]]</f>
        <v>0</v>
      </c>
      <c r="P560" s="2">
        <f>+Tabla323911[[#This Row],[SALIDAS]]*Tabla323911[[#This Row],[PRECIO]]</f>
        <v>391.52</v>
      </c>
      <c r="Q560" s="2">
        <f>+Tabla323911[[#This Row],[BALANCE INICIAL2]]+Tabla323911[[#This Row],[ENTRADAS3]]-Tabla323911[[#This Row],[SALIDAS4]]</f>
        <v>0</v>
      </c>
    </row>
    <row r="561" spans="1:17">
      <c r="A561" s="39" t="s">
        <v>45</v>
      </c>
      <c r="B561" s="40" t="s">
        <v>881</v>
      </c>
      <c r="C561" s="52" t="s">
        <v>91</v>
      </c>
      <c r="D561" t="s">
        <v>1214</v>
      </c>
      <c r="F561" s="55" t="s">
        <v>1345</v>
      </c>
      <c r="G561" s="55"/>
      <c r="H561" s="9" t="s">
        <v>820</v>
      </c>
      <c r="I561">
        <v>0</v>
      </c>
      <c r="J561">
        <v>0</v>
      </c>
      <c r="K561" s="34">
        <v>0</v>
      </c>
      <c r="L561">
        <f>+Tabla323911[[#This Row],[BALANCE INICIAL]]+Tabla323911[[#This Row],[ENTRADAS]]-Tabla323911[[#This Row],[SALIDAS]]</f>
        <v>0</v>
      </c>
      <c r="M561" s="2">
        <v>1175</v>
      </c>
      <c r="N561" s="2">
        <f>+Tabla323911[[#This Row],[BALANCE INICIAL]]*Tabla323911[[#This Row],[PRECIO]]</f>
        <v>0</v>
      </c>
      <c r="O561" s="2">
        <f>+Tabla323911[[#This Row],[ENTRADAS]]*Tabla323911[[#This Row],[PRECIO]]</f>
        <v>0</v>
      </c>
      <c r="P561" s="2">
        <f>+Tabla323911[[#This Row],[SALIDAS]]*Tabla323911[[#This Row],[PRECIO]]</f>
        <v>0</v>
      </c>
      <c r="Q561" s="2">
        <f>+Tabla323911[[#This Row],[BALANCE INICIAL2]]+Tabla323911[[#This Row],[ENTRADAS3]]-Tabla323911[[#This Row],[SALIDAS4]]</f>
        <v>0</v>
      </c>
    </row>
    <row r="562" spans="1:17">
      <c r="A562" s="39" t="s">
        <v>28</v>
      </c>
      <c r="B562" s="40" t="s">
        <v>884</v>
      </c>
      <c r="C562" s="52" t="s">
        <v>74</v>
      </c>
      <c r="D562" t="s">
        <v>1050</v>
      </c>
      <c r="F562" s="55" t="s">
        <v>1345</v>
      </c>
      <c r="G562" s="55"/>
      <c r="H562" s="9" t="s">
        <v>820</v>
      </c>
      <c r="I562">
        <v>17</v>
      </c>
      <c r="J562">
        <v>0</v>
      </c>
      <c r="K562" s="34">
        <v>1</v>
      </c>
      <c r="L562">
        <f>+Tabla323911[[#This Row],[BALANCE INICIAL]]+Tabla323911[[#This Row],[ENTRADAS]]-Tabla323911[[#This Row],[SALIDAS]]</f>
        <v>16</v>
      </c>
      <c r="M562" s="2">
        <v>108</v>
      </c>
      <c r="N562" s="2">
        <f>+Tabla323911[[#This Row],[BALANCE INICIAL]]*Tabla323911[[#This Row],[PRECIO]]</f>
        <v>1836</v>
      </c>
      <c r="O562" s="2">
        <f>+Tabla323911[[#This Row],[ENTRADAS]]*Tabla323911[[#This Row],[PRECIO]]</f>
        <v>0</v>
      </c>
      <c r="P562" s="2">
        <f>+Tabla323911[[#This Row],[SALIDAS]]*Tabla323911[[#This Row],[PRECIO]]</f>
        <v>108</v>
      </c>
      <c r="Q562" s="2">
        <f>+Tabla323911[[#This Row],[BALANCE INICIAL2]]+Tabla323911[[#This Row],[ENTRADAS3]]-Tabla323911[[#This Row],[SALIDAS4]]</f>
        <v>1728</v>
      </c>
    </row>
    <row r="563" spans="1:17">
      <c r="A563" s="39" t="s">
        <v>28</v>
      </c>
      <c r="B563" s="40" t="s">
        <v>884</v>
      </c>
      <c r="C563" s="52" t="s">
        <v>74</v>
      </c>
      <c r="D563" t="s">
        <v>1051</v>
      </c>
      <c r="F563" s="55" t="s">
        <v>1345</v>
      </c>
      <c r="G563" s="55"/>
      <c r="H563" s="9" t="s">
        <v>820</v>
      </c>
      <c r="I563">
        <v>4</v>
      </c>
      <c r="J563">
        <v>0</v>
      </c>
      <c r="K563" s="34">
        <v>0</v>
      </c>
      <c r="L563">
        <f>+Tabla323911[[#This Row],[BALANCE INICIAL]]+Tabla323911[[#This Row],[ENTRADAS]]-Tabla323911[[#This Row],[SALIDAS]]</f>
        <v>4</v>
      </c>
      <c r="M563" s="2">
        <v>255.93</v>
      </c>
      <c r="N563" s="2">
        <f>+Tabla323911[[#This Row],[BALANCE INICIAL]]*Tabla323911[[#This Row],[PRECIO]]</f>
        <v>1023.72</v>
      </c>
      <c r="O563" s="2">
        <f>+Tabla323911[[#This Row],[ENTRADAS]]*Tabla323911[[#This Row],[PRECIO]]</f>
        <v>0</v>
      </c>
      <c r="P563" s="2">
        <f>+Tabla323911[[#This Row],[SALIDAS]]*Tabla323911[[#This Row],[PRECIO]]</f>
        <v>0</v>
      </c>
      <c r="Q563" s="2">
        <f>+Tabla323911[[#This Row],[BALANCE INICIAL2]]+Tabla323911[[#This Row],[ENTRADAS3]]-Tabla323911[[#This Row],[SALIDAS4]]</f>
        <v>1023.72</v>
      </c>
    </row>
    <row r="564" spans="1:17" ht="14.25" customHeight="1">
      <c r="A564" s="9" t="s">
        <v>29</v>
      </c>
      <c r="B564" s="47" t="s">
        <v>878</v>
      </c>
      <c r="C564" s="50" t="s">
        <v>102</v>
      </c>
      <c r="D564" t="s">
        <v>611</v>
      </c>
      <c r="F564" s="55" t="s">
        <v>1345</v>
      </c>
      <c r="G564" s="55"/>
      <c r="H564" s="9" t="s">
        <v>865</v>
      </c>
      <c r="I564">
        <v>5</v>
      </c>
      <c r="J564">
        <v>0</v>
      </c>
      <c r="K564" s="34">
        <v>0</v>
      </c>
      <c r="L564">
        <f>+Tabla323911[[#This Row],[BALANCE INICIAL]]+Tabla323911[[#This Row],[ENTRADAS]]-Tabla323911[[#This Row],[SALIDAS]]</f>
        <v>5</v>
      </c>
      <c r="M564" s="2">
        <v>900</v>
      </c>
      <c r="N564" s="2">
        <f>+Tabla323911[[#This Row],[BALANCE INICIAL]]*Tabla323911[[#This Row],[PRECIO]]</f>
        <v>4500</v>
      </c>
      <c r="O564" s="2">
        <f>+Tabla323911[[#This Row],[ENTRADAS]]*Tabla323911[[#This Row],[PRECIO]]</f>
        <v>0</v>
      </c>
      <c r="P564" s="2">
        <f>+Tabla323911[[#This Row],[SALIDAS]]*Tabla323911[[#This Row],[PRECIO]]</f>
        <v>0</v>
      </c>
      <c r="Q564" s="2">
        <f>+Tabla323911[[#This Row],[BALANCE INICIAL2]]+Tabla323911[[#This Row],[ENTRADAS3]]-Tabla323911[[#This Row],[SALIDAS4]]</f>
        <v>4500</v>
      </c>
    </row>
    <row r="565" spans="1:17">
      <c r="A565" s="9" t="s">
        <v>29</v>
      </c>
      <c r="B565" s="47" t="s">
        <v>878</v>
      </c>
      <c r="C565" s="50" t="s">
        <v>102</v>
      </c>
      <c r="D565" t="s">
        <v>612</v>
      </c>
      <c r="F565" s="55" t="s">
        <v>1345</v>
      </c>
      <c r="G565" s="55"/>
      <c r="H565" s="9" t="s">
        <v>865</v>
      </c>
      <c r="I565">
        <v>2</v>
      </c>
      <c r="J565">
        <v>0</v>
      </c>
      <c r="K565" s="34">
        <v>0</v>
      </c>
      <c r="L565">
        <f>+Tabla323911[[#This Row],[BALANCE INICIAL]]+Tabla323911[[#This Row],[ENTRADAS]]-Tabla323911[[#This Row],[SALIDAS]]</f>
        <v>2</v>
      </c>
      <c r="M565" s="2">
        <v>840</v>
      </c>
      <c r="N565" s="2">
        <f>+Tabla323911[[#This Row],[BALANCE INICIAL]]*Tabla323911[[#This Row],[PRECIO]]</f>
        <v>1680</v>
      </c>
      <c r="O565" s="2">
        <f>+Tabla323911[[#This Row],[ENTRADAS]]*Tabla323911[[#This Row],[PRECIO]]</f>
        <v>0</v>
      </c>
      <c r="P565" s="2">
        <f>+Tabla323911[[#This Row],[SALIDAS]]*Tabla323911[[#This Row],[PRECIO]]</f>
        <v>0</v>
      </c>
      <c r="Q565" s="2">
        <f>+Tabla323911[[#This Row],[BALANCE INICIAL2]]+Tabla323911[[#This Row],[ENTRADAS3]]-Tabla323911[[#This Row],[SALIDAS4]]</f>
        <v>1680</v>
      </c>
    </row>
    <row r="566" spans="1:17">
      <c r="A566" s="9" t="s">
        <v>29</v>
      </c>
      <c r="B566" s="47" t="s">
        <v>878</v>
      </c>
      <c r="C566" s="50" t="s">
        <v>102</v>
      </c>
      <c r="D566" t="s">
        <v>613</v>
      </c>
      <c r="F566" s="55" t="s">
        <v>1345</v>
      </c>
      <c r="G566" s="55"/>
      <c r="H566" s="9" t="s">
        <v>865</v>
      </c>
      <c r="I566">
        <v>2</v>
      </c>
      <c r="J566">
        <v>0</v>
      </c>
      <c r="K566" s="34">
        <v>0</v>
      </c>
      <c r="L566">
        <f>+Tabla323911[[#This Row],[BALANCE INICIAL]]+Tabla323911[[#This Row],[ENTRADAS]]-Tabla323911[[#This Row],[SALIDAS]]</f>
        <v>2</v>
      </c>
      <c r="M566" s="2">
        <v>840</v>
      </c>
      <c r="N566" s="2">
        <f>+Tabla323911[[#This Row],[BALANCE INICIAL]]*Tabla323911[[#This Row],[PRECIO]]</f>
        <v>1680</v>
      </c>
      <c r="O566" s="2">
        <f>+Tabla323911[[#This Row],[ENTRADAS]]*Tabla323911[[#This Row],[PRECIO]]</f>
        <v>0</v>
      </c>
      <c r="P566" s="2">
        <f>+Tabla323911[[#This Row],[SALIDAS]]*Tabla323911[[#This Row],[PRECIO]]</f>
        <v>0</v>
      </c>
      <c r="Q566" s="2">
        <f>+Tabla323911[[#This Row],[BALANCE INICIAL2]]+Tabla323911[[#This Row],[ENTRADAS3]]-Tabla323911[[#This Row],[SALIDAS4]]</f>
        <v>1680</v>
      </c>
    </row>
    <row r="567" spans="1:17" ht="14.25" customHeight="1">
      <c r="A567" s="9" t="s">
        <v>29</v>
      </c>
      <c r="B567" s="47" t="s">
        <v>878</v>
      </c>
      <c r="C567" s="50" t="s">
        <v>102</v>
      </c>
      <c r="D567" t="s">
        <v>614</v>
      </c>
      <c r="F567" s="55" t="s">
        <v>1345</v>
      </c>
      <c r="G567" s="55"/>
      <c r="H567" s="9" t="s">
        <v>865</v>
      </c>
      <c r="I567">
        <v>5</v>
      </c>
      <c r="J567">
        <v>0</v>
      </c>
      <c r="K567" s="34">
        <v>0</v>
      </c>
      <c r="L567">
        <f>+Tabla323911[[#This Row],[BALANCE INICIAL]]+Tabla323911[[#This Row],[ENTRADAS]]-Tabla323911[[#This Row],[SALIDAS]]</f>
        <v>5</v>
      </c>
      <c r="M567" s="2">
        <v>855</v>
      </c>
      <c r="N567" s="2">
        <f>+Tabla323911[[#This Row],[BALANCE INICIAL]]*Tabla323911[[#This Row],[PRECIO]]</f>
        <v>4275</v>
      </c>
      <c r="O567" s="2">
        <f>+Tabla323911[[#This Row],[ENTRADAS]]*Tabla323911[[#This Row],[PRECIO]]</f>
        <v>0</v>
      </c>
      <c r="P567" s="2">
        <f>+Tabla323911[[#This Row],[SALIDAS]]*Tabla323911[[#This Row],[PRECIO]]</f>
        <v>0</v>
      </c>
      <c r="Q567" s="2">
        <f>+Tabla323911[[#This Row],[BALANCE INICIAL2]]+Tabla323911[[#This Row],[ENTRADAS3]]-Tabla323911[[#This Row],[SALIDAS4]]</f>
        <v>4275</v>
      </c>
    </row>
    <row r="568" spans="1:17">
      <c r="A568" s="9" t="s">
        <v>29</v>
      </c>
      <c r="B568" s="47" t="s">
        <v>878</v>
      </c>
      <c r="C568" s="50" t="s">
        <v>102</v>
      </c>
      <c r="D568" t="s">
        <v>615</v>
      </c>
      <c r="F568" s="55" t="s">
        <v>1345</v>
      </c>
      <c r="G568" s="55"/>
      <c r="H568" s="9" t="s">
        <v>865</v>
      </c>
      <c r="I568">
        <v>6</v>
      </c>
      <c r="J568">
        <v>0</v>
      </c>
      <c r="K568" s="34">
        <v>0</v>
      </c>
      <c r="L568">
        <f>+Tabla323911[[#This Row],[BALANCE INICIAL]]+Tabla323911[[#This Row],[ENTRADAS]]-Tabla323911[[#This Row],[SALIDAS]]</f>
        <v>6</v>
      </c>
      <c r="M568" s="2">
        <v>840</v>
      </c>
      <c r="N568" s="2">
        <f>+Tabla323911[[#This Row],[BALANCE INICIAL]]*Tabla323911[[#This Row],[PRECIO]]</f>
        <v>5040</v>
      </c>
      <c r="O568" s="2">
        <f>+Tabla323911[[#This Row],[ENTRADAS]]*Tabla323911[[#This Row],[PRECIO]]</f>
        <v>0</v>
      </c>
      <c r="P568" s="2">
        <f>+Tabla323911[[#This Row],[SALIDAS]]*Tabla323911[[#This Row],[PRECIO]]</f>
        <v>0</v>
      </c>
      <c r="Q568" s="2">
        <f>+Tabla323911[[#This Row],[BALANCE INICIAL2]]+Tabla323911[[#This Row],[ENTRADAS3]]-Tabla323911[[#This Row],[SALIDAS4]]</f>
        <v>5040</v>
      </c>
    </row>
    <row r="569" spans="1:17">
      <c r="A569" s="39" t="s">
        <v>27</v>
      </c>
      <c r="B569" s="40" t="s">
        <v>889</v>
      </c>
      <c r="C569" s="52" t="s">
        <v>1139</v>
      </c>
      <c r="D569" t="s">
        <v>1169</v>
      </c>
      <c r="F569" s="55" t="s">
        <v>1345</v>
      </c>
      <c r="G569" s="55"/>
      <c r="H569" s="9" t="s">
        <v>820</v>
      </c>
      <c r="I569">
        <v>25</v>
      </c>
      <c r="J569">
        <v>0</v>
      </c>
      <c r="K569" s="34">
        <v>0</v>
      </c>
      <c r="L569">
        <f>+Tabla323911[[#This Row],[BALANCE INICIAL]]+Tabla323911[[#This Row],[ENTRADAS]]-Tabla323911[[#This Row],[SALIDAS]]</f>
        <v>25</v>
      </c>
      <c r="M569" s="2">
        <v>81.2</v>
      </c>
      <c r="N569" s="2">
        <f>+Tabla323911[[#This Row],[BALANCE INICIAL]]*Tabla323911[[#This Row],[PRECIO]]</f>
        <v>2030</v>
      </c>
      <c r="O569" s="2">
        <f>+Tabla323911[[#This Row],[ENTRADAS]]*Tabla323911[[#This Row],[PRECIO]]</f>
        <v>0</v>
      </c>
      <c r="P569" s="2">
        <f>+Tabla323911[[#This Row],[SALIDAS]]*Tabla323911[[#This Row],[PRECIO]]</f>
        <v>0</v>
      </c>
      <c r="Q569" s="2">
        <f>+Tabla323911[[#This Row],[BALANCE INICIAL2]]+Tabla323911[[#This Row],[ENTRADAS3]]-Tabla323911[[#This Row],[SALIDAS4]]</f>
        <v>2030</v>
      </c>
    </row>
    <row r="570" spans="1:17" ht="15.6">
      <c r="A570" s="39" t="s">
        <v>1424</v>
      </c>
      <c r="B570" s="40" t="s">
        <v>1425</v>
      </c>
      <c r="C570" s="52" t="s">
        <v>1426</v>
      </c>
      <c r="D570" t="s">
        <v>1501</v>
      </c>
      <c r="F570" s="55" t="s">
        <v>1345</v>
      </c>
      <c r="G570" s="55"/>
      <c r="H570" s="9" t="s">
        <v>820</v>
      </c>
      <c r="I570">
        <v>36</v>
      </c>
      <c r="J570">
        <v>0</v>
      </c>
      <c r="K570" s="34">
        <v>0</v>
      </c>
      <c r="L570">
        <f>+Tabla323911[[#This Row],[BALANCE INICIAL]]+Tabla323911[[#This Row],[ENTRADAS]]-Tabla323911[[#This Row],[SALIDAS]]</f>
        <v>36</v>
      </c>
      <c r="M570" s="2">
        <v>392</v>
      </c>
      <c r="N570" s="2">
        <f>+Tabla323911[[#This Row],[BALANCE INICIAL]]*Tabla323911[[#This Row],[PRECIO]]</f>
        <v>14112</v>
      </c>
      <c r="O570" s="2">
        <f>+Tabla323911[[#This Row],[ENTRADAS]]*Tabla323911[[#This Row],[PRECIO]]</f>
        <v>0</v>
      </c>
      <c r="P570" s="2">
        <f>+Tabla323911[[#This Row],[SALIDAS]]*Tabla323911[[#This Row],[PRECIO]]</f>
        <v>0</v>
      </c>
      <c r="Q570" s="2">
        <f>+Tabla323911[[#This Row],[BALANCE INICIAL2]]+Tabla323911[[#This Row],[ENTRADAS3]]-Tabla323911[[#This Row],[SALIDAS4]]</f>
        <v>14112</v>
      </c>
    </row>
    <row r="571" spans="1:17">
      <c r="A571" s="39" t="s">
        <v>1424</v>
      </c>
      <c r="B571" s="40" t="s">
        <v>1425</v>
      </c>
      <c r="C571" s="52" t="s">
        <v>1426</v>
      </c>
      <c r="D571" t="s">
        <v>1590</v>
      </c>
      <c r="F571" s="55" t="s">
        <v>1345</v>
      </c>
      <c r="G571" s="55"/>
      <c r="H571" s="9" t="s">
        <v>820</v>
      </c>
      <c r="I571">
        <v>1</v>
      </c>
      <c r="J571">
        <v>0</v>
      </c>
      <c r="K571" s="34">
        <v>0</v>
      </c>
      <c r="L571">
        <f>+Tabla323911[[#This Row],[BALANCE INICIAL]]+Tabla323911[[#This Row],[ENTRADAS]]-Tabla323911[[#This Row],[SALIDAS]]</f>
        <v>1</v>
      </c>
      <c r="M571" s="2">
        <v>113.9</v>
      </c>
      <c r="N571" s="2">
        <f>+Tabla323911[[#This Row],[BALANCE INICIAL]]*Tabla323911[[#This Row],[PRECIO]]</f>
        <v>113.9</v>
      </c>
      <c r="O571" s="2">
        <f>+Tabla323911[[#This Row],[ENTRADAS]]*Tabla323911[[#This Row],[PRECIO]]</f>
        <v>0</v>
      </c>
      <c r="P571" s="2">
        <f>+Tabla323911[[#This Row],[SALIDAS]]*Tabla323911[[#This Row],[PRECIO]]</f>
        <v>0</v>
      </c>
      <c r="Q571" s="2">
        <f>+Tabla323911[[#This Row],[BALANCE INICIAL2]]+Tabla323911[[#This Row],[ENTRADAS3]]-Tabla323911[[#This Row],[SALIDAS4]]</f>
        <v>113.9</v>
      </c>
    </row>
    <row r="572" spans="1:17">
      <c r="A572" s="63" t="s">
        <v>29</v>
      </c>
      <c r="B572" s="40" t="s">
        <v>878</v>
      </c>
      <c r="C572" s="52" t="s">
        <v>102</v>
      </c>
      <c r="D572" t="s">
        <v>1171</v>
      </c>
      <c r="E572" t="s">
        <v>1659</v>
      </c>
      <c r="F572" s="55">
        <v>45551</v>
      </c>
      <c r="G572" s="62" t="s">
        <v>1719</v>
      </c>
      <c r="H572" s="9" t="s">
        <v>820</v>
      </c>
      <c r="I572">
        <v>0</v>
      </c>
      <c r="J572">
        <v>5</v>
      </c>
      <c r="K572" s="34">
        <v>0</v>
      </c>
      <c r="L572">
        <f>+Tabla323911[[#This Row],[BALANCE INICIAL]]+Tabla323911[[#This Row],[ENTRADAS]]-Tabla323911[[#This Row],[SALIDAS]]</f>
        <v>5</v>
      </c>
      <c r="M572" s="2">
        <v>115</v>
      </c>
      <c r="N572" s="2">
        <f>+Tabla323911[[#This Row],[BALANCE INICIAL]]*Tabla323911[[#This Row],[PRECIO]]</f>
        <v>0</v>
      </c>
      <c r="O572" s="2">
        <f>+Tabla323911[[#This Row],[ENTRADAS]]*Tabla323911[[#This Row],[PRECIO]]</f>
        <v>575</v>
      </c>
      <c r="P572" s="2">
        <f>+Tabla323911[[#This Row],[SALIDAS]]*Tabla323911[[#This Row],[PRECIO]]</f>
        <v>0</v>
      </c>
      <c r="Q572" s="2">
        <f>+Tabla323911[[#This Row],[BALANCE INICIAL2]]+Tabla323911[[#This Row],[ENTRADAS3]]-Tabla323911[[#This Row],[SALIDAS4]]</f>
        <v>575</v>
      </c>
    </row>
    <row r="573" spans="1:17">
      <c r="A573" s="39" t="s">
        <v>59</v>
      </c>
      <c r="B573" s="40" t="s">
        <v>880</v>
      </c>
      <c r="C573" s="52" t="s">
        <v>107</v>
      </c>
      <c r="D573" t="s">
        <v>761</v>
      </c>
      <c r="F573" s="55" t="s">
        <v>1345</v>
      </c>
      <c r="G573" s="55"/>
      <c r="H573" s="9" t="s">
        <v>820</v>
      </c>
      <c r="I573">
        <v>2</v>
      </c>
      <c r="J573">
        <v>0</v>
      </c>
      <c r="K573" s="34">
        <v>0</v>
      </c>
      <c r="L573">
        <f>+Tabla323911[[#This Row],[BALANCE INICIAL]]+Tabla323911[[#This Row],[ENTRADAS]]-Tabla323911[[#This Row],[SALIDAS]]</f>
        <v>2</v>
      </c>
      <c r="M573" s="2">
        <v>200</v>
      </c>
      <c r="N573" s="2">
        <f>+Tabla323911[[#This Row],[BALANCE INICIAL]]*Tabla323911[[#This Row],[PRECIO]]</f>
        <v>400</v>
      </c>
      <c r="O573" s="2">
        <f>+Tabla323911[[#This Row],[ENTRADAS]]*Tabla323911[[#This Row],[PRECIO]]</f>
        <v>0</v>
      </c>
      <c r="P573" s="2">
        <f>+Tabla323911[[#This Row],[SALIDAS]]*Tabla323911[[#This Row],[PRECIO]]</f>
        <v>0</v>
      </c>
      <c r="Q573" s="2">
        <f>+Tabla323911[[#This Row],[BALANCE INICIAL2]]+Tabla323911[[#This Row],[ENTRADAS3]]-Tabla323911[[#This Row],[SALIDAS4]]</f>
        <v>400</v>
      </c>
    </row>
    <row r="574" spans="1:17">
      <c r="A574" s="39" t="s">
        <v>43</v>
      </c>
      <c r="B574" s="40" t="s">
        <v>879</v>
      </c>
      <c r="C574" s="52" t="s">
        <v>89</v>
      </c>
      <c r="D574" t="s">
        <v>1172</v>
      </c>
      <c r="F574" s="55" t="s">
        <v>1345</v>
      </c>
      <c r="G574" s="55"/>
      <c r="H574" s="9" t="s">
        <v>820</v>
      </c>
      <c r="I574">
        <v>101</v>
      </c>
      <c r="J574">
        <v>0</v>
      </c>
      <c r="K574" s="34">
        <v>20</v>
      </c>
      <c r="L574">
        <f>+Tabla323911[[#This Row],[BALANCE INICIAL]]+Tabla323911[[#This Row],[ENTRADAS]]-Tabla323911[[#This Row],[SALIDAS]]</f>
        <v>81</v>
      </c>
      <c r="M574" s="2">
        <v>44.92</v>
      </c>
      <c r="N574" s="2">
        <f>+Tabla323911[[#This Row],[BALANCE INICIAL]]*Tabla323911[[#This Row],[PRECIO]]</f>
        <v>4536.92</v>
      </c>
      <c r="O574" s="2">
        <f>+Tabla323911[[#This Row],[ENTRADAS]]*Tabla323911[[#This Row],[PRECIO]]</f>
        <v>0</v>
      </c>
      <c r="P574" s="2">
        <f>+Tabla323911[[#This Row],[SALIDAS]]*Tabla323911[[#This Row],[PRECIO]]</f>
        <v>898.40000000000009</v>
      </c>
      <c r="Q574" s="2">
        <f>+Tabla323911[[#This Row],[BALANCE INICIAL2]]+Tabla323911[[#This Row],[ENTRADAS3]]-Tabla323911[[#This Row],[SALIDAS4]]</f>
        <v>3638.52</v>
      </c>
    </row>
    <row r="575" spans="1:17">
      <c r="A575" s="39" t="s">
        <v>37</v>
      </c>
      <c r="B575" s="40" t="s">
        <v>886</v>
      </c>
      <c r="C575" s="52" t="s">
        <v>83</v>
      </c>
      <c r="D575" t="s">
        <v>1173</v>
      </c>
      <c r="F575" s="55" t="s">
        <v>1345</v>
      </c>
      <c r="G575" s="55"/>
      <c r="H575" s="9" t="s">
        <v>820</v>
      </c>
      <c r="I575">
        <v>10</v>
      </c>
      <c r="J575">
        <v>0</v>
      </c>
      <c r="K575" s="34">
        <v>0</v>
      </c>
      <c r="L575">
        <f>+Tabla323911[[#This Row],[BALANCE INICIAL]]+Tabla323911[[#This Row],[ENTRADAS]]-Tabla323911[[#This Row],[SALIDAS]]</f>
        <v>10</v>
      </c>
      <c r="M575" s="2">
        <v>193.22</v>
      </c>
      <c r="N575" s="2">
        <f>+Tabla323911[[#This Row],[BALANCE INICIAL]]*Tabla323911[[#This Row],[PRECIO]]</f>
        <v>1932.2</v>
      </c>
      <c r="O575" s="2">
        <f>+Tabla323911[[#This Row],[ENTRADAS]]*Tabla323911[[#This Row],[PRECIO]]</f>
        <v>0</v>
      </c>
      <c r="P575" s="2">
        <f>+Tabla323911[[#This Row],[SALIDAS]]*Tabla323911[[#This Row],[PRECIO]]</f>
        <v>0</v>
      </c>
      <c r="Q575" s="2">
        <f>+Tabla323911[[#This Row],[BALANCE INICIAL2]]+Tabla323911[[#This Row],[ENTRADAS3]]-Tabla323911[[#This Row],[SALIDAS4]]</f>
        <v>1932.2</v>
      </c>
    </row>
    <row r="576" spans="1:17">
      <c r="A576" s="9" t="s">
        <v>24</v>
      </c>
      <c r="B576" s="47" t="s">
        <v>875</v>
      </c>
      <c r="C576" s="50" t="s">
        <v>64</v>
      </c>
      <c r="D576" t="s">
        <v>1637</v>
      </c>
      <c r="E576" t="s">
        <v>1641</v>
      </c>
      <c r="F576" s="55">
        <v>45546</v>
      </c>
      <c r="G576" s="62" t="s">
        <v>1643</v>
      </c>
      <c r="H576" s="9" t="s">
        <v>820</v>
      </c>
      <c r="I576">
        <v>0</v>
      </c>
      <c r="J576">
        <v>60</v>
      </c>
      <c r="K576" s="34">
        <v>6</v>
      </c>
      <c r="L576">
        <f>+Tabla323911[[#This Row],[BALANCE INICIAL]]+Tabla323911[[#This Row],[ENTRADAS]]-Tabla323911[[#This Row],[SALIDAS]]</f>
        <v>54</v>
      </c>
      <c r="M576" s="2">
        <v>25</v>
      </c>
      <c r="N576" s="2">
        <f>+Tabla323911[[#This Row],[BALANCE INICIAL]]*Tabla323911[[#This Row],[PRECIO]]</f>
        <v>0</v>
      </c>
      <c r="O576" s="2">
        <f>+Tabla323911[[#This Row],[ENTRADAS]]*Tabla323911[[#This Row],[PRECIO]]</f>
        <v>1500</v>
      </c>
      <c r="P576" s="2">
        <f>+Tabla323911[[#This Row],[SALIDAS]]*Tabla323911[[#This Row],[PRECIO]]</f>
        <v>150</v>
      </c>
      <c r="Q576" s="2">
        <f>+Tabla323911[[#This Row],[BALANCE INICIAL2]]+Tabla323911[[#This Row],[ENTRADAS3]]-Tabla323911[[#This Row],[SALIDAS4]]</f>
        <v>1350</v>
      </c>
    </row>
    <row r="577" spans="1:17">
      <c r="A577" s="39" t="s">
        <v>37</v>
      </c>
      <c r="B577" s="40" t="s">
        <v>886</v>
      </c>
      <c r="C577" s="52" t="s">
        <v>83</v>
      </c>
      <c r="D577" t="s">
        <v>1174</v>
      </c>
      <c r="F577" s="55" t="s">
        <v>1345</v>
      </c>
      <c r="G577" s="55"/>
      <c r="H577" s="9" t="s">
        <v>820</v>
      </c>
      <c r="I577">
        <v>34</v>
      </c>
      <c r="J577">
        <v>0</v>
      </c>
      <c r="K577" s="34">
        <v>4</v>
      </c>
      <c r="L577">
        <f>+Tabla323911[[#This Row],[BALANCE INICIAL]]+Tabla323911[[#This Row],[ENTRADAS]]-Tabla323911[[#This Row],[SALIDAS]]</f>
        <v>30</v>
      </c>
      <c r="M577" s="2">
        <v>162.54</v>
      </c>
      <c r="N577" s="2">
        <f>+Tabla323911[[#This Row],[BALANCE INICIAL]]*Tabla323911[[#This Row],[PRECIO]]</f>
        <v>5526.36</v>
      </c>
      <c r="O577" s="2">
        <f>+Tabla323911[[#This Row],[ENTRADAS]]*Tabla323911[[#This Row],[PRECIO]]</f>
        <v>0</v>
      </c>
      <c r="P577" s="2">
        <f>+Tabla323911[[#This Row],[SALIDAS]]*Tabla323911[[#This Row],[PRECIO]]</f>
        <v>650.16</v>
      </c>
      <c r="Q577" s="2">
        <f>+Tabla323911[[#This Row],[BALANCE INICIAL2]]+Tabla323911[[#This Row],[ENTRADAS3]]-Tabla323911[[#This Row],[SALIDAS4]]</f>
        <v>4876.2</v>
      </c>
    </row>
    <row r="578" spans="1:17">
      <c r="A578" s="39" t="s">
        <v>37</v>
      </c>
      <c r="B578" s="40" t="s">
        <v>886</v>
      </c>
      <c r="C578" s="52" t="s">
        <v>83</v>
      </c>
      <c r="D578" t="s">
        <v>1175</v>
      </c>
      <c r="F578" s="55" t="s">
        <v>1345</v>
      </c>
      <c r="G578" s="55"/>
      <c r="H578" s="9" t="s">
        <v>820</v>
      </c>
      <c r="I578">
        <v>13</v>
      </c>
      <c r="J578">
        <v>0</v>
      </c>
      <c r="K578" s="34">
        <v>0</v>
      </c>
      <c r="L578">
        <f>+Tabla323911[[#This Row],[BALANCE INICIAL]]+Tabla323911[[#This Row],[ENTRADAS]]-Tabla323911[[#This Row],[SALIDAS]]</f>
        <v>13</v>
      </c>
      <c r="M578" s="2">
        <v>106</v>
      </c>
      <c r="N578" s="2">
        <f>+Tabla323911[[#This Row],[BALANCE INICIAL]]*Tabla323911[[#This Row],[PRECIO]]</f>
        <v>1378</v>
      </c>
      <c r="O578" s="2">
        <f>+Tabla323911[[#This Row],[ENTRADAS]]*Tabla323911[[#This Row],[PRECIO]]</f>
        <v>0</v>
      </c>
      <c r="P578" s="2">
        <f>+Tabla323911[[#This Row],[SALIDAS]]*Tabla323911[[#This Row],[PRECIO]]</f>
        <v>0</v>
      </c>
      <c r="Q578" s="2">
        <f>+Tabla323911[[#This Row],[BALANCE INICIAL2]]+Tabla323911[[#This Row],[ENTRADAS3]]-Tabla323911[[#This Row],[SALIDAS4]]</f>
        <v>1378</v>
      </c>
    </row>
    <row r="579" spans="1:17">
      <c r="A579" s="39" t="s">
        <v>37</v>
      </c>
      <c r="B579" s="40" t="s">
        <v>886</v>
      </c>
      <c r="C579" s="52" t="s">
        <v>83</v>
      </c>
      <c r="D579" t="s">
        <v>289</v>
      </c>
      <c r="F579" s="55" t="s">
        <v>1345</v>
      </c>
      <c r="G579" s="55"/>
      <c r="H579" s="9" t="s">
        <v>820</v>
      </c>
      <c r="I579">
        <v>80</v>
      </c>
      <c r="J579">
        <v>0</v>
      </c>
      <c r="K579" s="34">
        <v>0</v>
      </c>
      <c r="L579">
        <f>+Tabla323911[[#This Row],[BALANCE INICIAL]]+Tabla323911[[#This Row],[ENTRADAS]]-Tabla323911[[#This Row],[SALIDAS]]</f>
        <v>80</v>
      </c>
      <c r="M579" s="2">
        <v>99</v>
      </c>
      <c r="N579" s="2">
        <f>+Tabla323911[[#This Row],[BALANCE INICIAL]]*Tabla323911[[#This Row],[PRECIO]]</f>
        <v>7920</v>
      </c>
      <c r="O579" s="2">
        <f>+Tabla323911[[#This Row],[ENTRADAS]]*Tabla323911[[#This Row],[PRECIO]]</f>
        <v>0</v>
      </c>
      <c r="P579" s="2">
        <f>+Tabla323911[[#This Row],[SALIDAS]]*Tabla323911[[#This Row],[PRECIO]]</f>
        <v>0</v>
      </c>
      <c r="Q579" s="2">
        <f>+Tabla323911[[#This Row],[BALANCE INICIAL2]]+Tabla323911[[#This Row],[ENTRADAS3]]-Tabla323911[[#This Row],[SALIDAS4]]</f>
        <v>7920</v>
      </c>
    </row>
    <row r="580" spans="1:17">
      <c r="A580" s="63" t="s">
        <v>29</v>
      </c>
      <c r="B580" s="40" t="s">
        <v>878</v>
      </c>
      <c r="C580" s="52" t="s">
        <v>102</v>
      </c>
      <c r="D580" t="s">
        <v>1702</v>
      </c>
      <c r="E580" t="s">
        <v>1659</v>
      </c>
      <c r="F580" s="55">
        <v>45551</v>
      </c>
      <c r="G580" s="62" t="s">
        <v>1719</v>
      </c>
      <c r="H580" s="9"/>
      <c r="I580">
        <v>0</v>
      </c>
      <c r="J580">
        <v>1</v>
      </c>
      <c r="K580" s="34">
        <v>0</v>
      </c>
      <c r="L580">
        <f>+Tabla323911[[#This Row],[BALANCE INICIAL]]+Tabla323911[[#This Row],[ENTRADAS]]-Tabla323911[[#This Row],[SALIDAS]]</f>
        <v>1</v>
      </c>
      <c r="M580" s="2">
        <v>308</v>
      </c>
      <c r="N580" s="2">
        <f>+Tabla323911[[#This Row],[BALANCE INICIAL]]*Tabla323911[[#This Row],[PRECIO]]</f>
        <v>0</v>
      </c>
      <c r="O580" s="2">
        <f>+Tabla323911[[#This Row],[ENTRADAS]]*Tabla323911[[#This Row],[PRECIO]]</f>
        <v>308</v>
      </c>
      <c r="P580" s="2">
        <f>+Tabla323911[[#This Row],[SALIDAS]]*Tabla323911[[#This Row],[PRECIO]]</f>
        <v>0</v>
      </c>
      <c r="Q580" s="2">
        <f>+Tabla323911[[#This Row],[BALANCE INICIAL2]]+Tabla323911[[#This Row],[ENTRADAS3]]-Tabla323911[[#This Row],[SALIDAS4]]</f>
        <v>308</v>
      </c>
    </row>
    <row r="581" spans="1:17">
      <c r="A581" s="9" t="s">
        <v>29</v>
      </c>
      <c r="B581" s="47" t="s">
        <v>878</v>
      </c>
      <c r="C581" s="50" t="s">
        <v>102</v>
      </c>
      <c r="D581" t="s">
        <v>617</v>
      </c>
      <c r="F581" s="55" t="s">
        <v>1345</v>
      </c>
      <c r="G581" s="55"/>
      <c r="H581" s="9" t="s">
        <v>865</v>
      </c>
      <c r="I581">
        <v>0</v>
      </c>
      <c r="J581">
        <v>0</v>
      </c>
      <c r="K581" s="34">
        <v>0</v>
      </c>
      <c r="L581">
        <f>+Tabla323911[[#This Row],[BALANCE INICIAL]]+Tabla323911[[#This Row],[ENTRADAS]]-Tabla323911[[#This Row],[SALIDAS]]</f>
        <v>0</v>
      </c>
      <c r="M581" s="2">
        <v>1100</v>
      </c>
      <c r="N581" s="2">
        <f>+Tabla323911[[#This Row],[BALANCE INICIAL]]*Tabla323911[[#This Row],[PRECIO]]</f>
        <v>0</v>
      </c>
      <c r="O581" s="2">
        <f>+Tabla323911[[#This Row],[ENTRADAS]]*Tabla323911[[#This Row],[PRECIO]]</f>
        <v>0</v>
      </c>
      <c r="P581" s="2">
        <f>+Tabla323911[[#This Row],[SALIDAS]]*Tabla323911[[#This Row],[PRECIO]]</f>
        <v>0</v>
      </c>
      <c r="Q581" s="2">
        <f>+Tabla323911[[#This Row],[BALANCE INICIAL2]]+Tabla323911[[#This Row],[ENTRADAS3]]-Tabla323911[[#This Row],[SALIDAS4]]</f>
        <v>0</v>
      </c>
    </row>
    <row r="582" spans="1:17" ht="15.75" customHeight="1">
      <c r="A582" s="63" t="s">
        <v>29</v>
      </c>
      <c r="B582" s="40" t="s">
        <v>878</v>
      </c>
      <c r="C582" s="52" t="s">
        <v>102</v>
      </c>
      <c r="D582" t="s">
        <v>1703</v>
      </c>
      <c r="E582" t="s">
        <v>1659</v>
      </c>
      <c r="F582" s="55">
        <v>45551</v>
      </c>
      <c r="G582" s="62" t="s">
        <v>1719</v>
      </c>
      <c r="H582" s="9"/>
      <c r="I582">
        <v>0</v>
      </c>
      <c r="J582">
        <v>2</v>
      </c>
      <c r="K582" s="34">
        <v>0</v>
      </c>
      <c r="L582">
        <f>+Tabla323911[[#This Row],[BALANCE INICIAL]]+Tabla323911[[#This Row],[ENTRADAS]]-Tabla323911[[#This Row],[SALIDAS]]</f>
        <v>2</v>
      </c>
      <c r="M582" s="2">
        <v>170</v>
      </c>
      <c r="N582" s="2">
        <f>+Tabla323911[[#This Row],[BALANCE INICIAL]]*Tabla323911[[#This Row],[PRECIO]]</f>
        <v>0</v>
      </c>
      <c r="O582" s="2">
        <f>+Tabla323911[[#This Row],[ENTRADAS]]*Tabla323911[[#This Row],[PRECIO]]</f>
        <v>340</v>
      </c>
      <c r="P582" s="2">
        <f>+Tabla323911[[#This Row],[SALIDAS]]*Tabla323911[[#This Row],[PRECIO]]</f>
        <v>0</v>
      </c>
      <c r="Q582" s="2">
        <f>+Tabla323911[[#This Row],[BALANCE INICIAL2]]+Tabla323911[[#This Row],[ENTRADAS3]]-Tabla323911[[#This Row],[SALIDAS4]]</f>
        <v>340</v>
      </c>
    </row>
    <row r="583" spans="1:17">
      <c r="A583" s="39" t="s">
        <v>59</v>
      </c>
      <c r="B583" s="40" t="s">
        <v>880</v>
      </c>
      <c r="C583" s="52" t="s">
        <v>107</v>
      </c>
      <c r="D583" t="s">
        <v>714</v>
      </c>
      <c r="F583" s="55" t="s">
        <v>1345</v>
      </c>
      <c r="G583" s="55"/>
      <c r="H583" s="9" t="s">
        <v>873</v>
      </c>
      <c r="I583">
        <v>5</v>
      </c>
      <c r="J583">
        <v>0</v>
      </c>
      <c r="K583" s="34">
        <v>0</v>
      </c>
      <c r="L583">
        <f>+Tabla323911[[#This Row],[BALANCE INICIAL]]+Tabla323911[[#This Row],[ENTRADAS]]-Tabla323911[[#This Row],[SALIDAS]]</f>
        <v>5</v>
      </c>
      <c r="M583" s="2">
        <v>204.24</v>
      </c>
      <c r="N583" s="2">
        <f>+Tabla323911[[#This Row],[BALANCE INICIAL]]*Tabla323911[[#This Row],[PRECIO]]</f>
        <v>1021.2</v>
      </c>
      <c r="O583" s="2">
        <f>+Tabla323911[[#This Row],[ENTRADAS]]*Tabla323911[[#This Row],[PRECIO]]</f>
        <v>0</v>
      </c>
      <c r="P583" s="2">
        <f>+Tabla323911[[#This Row],[SALIDAS]]*Tabla323911[[#This Row],[PRECIO]]</f>
        <v>0</v>
      </c>
      <c r="Q583" s="2">
        <f>+Tabla323911[[#This Row],[BALANCE INICIAL2]]+Tabla323911[[#This Row],[ENTRADAS3]]-Tabla323911[[#This Row],[SALIDAS4]]</f>
        <v>1021.2</v>
      </c>
    </row>
    <row r="584" spans="1:17" ht="15" customHeight="1">
      <c r="A584" s="9" t="s">
        <v>47</v>
      </c>
      <c r="B584" s="47" t="s">
        <v>893</v>
      </c>
      <c r="C584" s="50" t="s">
        <v>94</v>
      </c>
      <c r="D584" t="s">
        <v>1427</v>
      </c>
      <c r="F584" s="55" t="s">
        <v>1345</v>
      </c>
      <c r="G584" s="55"/>
      <c r="H584" s="9" t="s">
        <v>859</v>
      </c>
      <c r="I584">
        <v>4</v>
      </c>
      <c r="J584">
        <v>0</v>
      </c>
      <c r="K584" s="34">
        <v>0</v>
      </c>
      <c r="L584">
        <f>+Tabla323911[[#This Row],[BALANCE INICIAL]]+Tabla323911[[#This Row],[ENTRADAS]]-Tabla323911[[#This Row],[SALIDAS]]</f>
        <v>4</v>
      </c>
      <c r="M584" s="2">
        <v>3240</v>
      </c>
      <c r="N584" s="2">
        <f>+Tabla323911[[#This Row],[BALANCE INICIAL]]*Tabla323911[[#This Row],[PRECIO]]</f>
        <v>12960</v>
      </c>
      <c r="O584" s="2">
        <f>+Tabla323911[[#This Row],[ENTRADAS]]*Tabla323911[[#This Row],[PRECIO]]</f>
        <v>0</v>
      </c>
      <c r="P584" s="2">
        <f>+Tabla323911[[#This Row],[SALIDAS]]*Tabla323911[[#This Row],[PRECIO]]</f>
        <v>0</v>
      </c>
      <c r="Q584" s="2">
        <f>+Tabla323911[[#This Row],[BALANCE INICIAL2]]+Tabla323911[[#This Row],[ENTRADAS3]]-Tabla323911[[#This Row],[SALIDAS4]]</f>
        <v>12960</v>
      </c>
    </row>
    <row r="585" spans="1:17" ht="15" customHeight="1">
      <c r="A585" s="39" t="s">
        <v>47</v>
      </c>
      <c r="B585" s="40" t="s">
        <v>893</v>
      </c>
      <c r="C585" s="52" t="s">
        <v>94</v>
      </c>
      <c r="D585" t="s">
        <v>400</v>
      </c>
      <c r="F585" s="55" t="s">
        <v>1345</v>
      </c>
      <c r="G585" s="55"/>
      <c r="H585" s="9" t="s">
        <v>820</v>
      </c>
      <c r="I585">
        <v>0</v>
      </c>
      <c r="J585">
        <v>0</v>
      </c>
      <c r="K585" s="34">
        <v>0</v>
      </c>
      <c r="L585">
        <f>+Tabla323911[[#This Row],[BALANCE INICIAL]]+Tabla323911[[#This Row],[ENTRADAS]]-Tabla323911[[#This Row],[SALIDAS]]</f>
        <v>0</v>
      </c>
      <c r="M585" s="2">
        <v>7271.18</v>
      </c>
      <c r="N585" s="2">
        <f>+Tabla323911[[#This Row],[BALANCE INICIAL]]*Tabla323911[[#This Row],[PRECIO]]</f>
        <v>0</v>
      </c>
      <c r="O585" s="2">
        <f>+Tabla323911[[#This Row],[ENTRADAS]]*Tabla323911[[#This Row],[PRECIO]]</f>
        <v>0</v>
      </c>
      <c r="P585" s="2">
        <f>+Tabla323911[[#This Row],[SALIDAS]]*Tabla323911[[#This Row],[PRECIO]]</f>
        <v>0</v>
      </c>
      <c r="Q585" s="2">
        <f>+Tabla323911[[#This Row],[BALANCE INICIAL2]]+Tabla323911[[#This Row],[ENTRADAS3]]-Tabla323911[[#This Row],[SALIDAS4]]</f>
        <v>0</v>
      </c>
    </row>
    <row r="586" spans="1:17">
      <c r="A586" s="9" t="s">
        <v>47</v>
      </c>
      <c r="B586" s="47" t="s">
        <v>893</v>
      </c>
      <c r="C586" s="50" t="s">
        <v>94</v>
      </c>
      <c r="D586" t="s">
        <v>1428</v>
      </c>
      <c r="F586" s="55" t="s">
        <v>1345</v>
      </c>
      <c r="G586" s="55"/>
      <c r="H586" s="9" t="s">
        <v>859</v>
      </c>
      <c r="I586">
        <v>4</v>
      </c>
      <c r="J586">
        <v>0</v>
      </c>
      <c r="K586" s="34">
        <v>0</v>
      </c>
      <c r="L586">
        <f>+Tabla323911[[#This Row],[BALANCE INICIAL]]+Tabla323911[[#This Row],[ENTRADAS]]-Tabla323911[[#This Row],[SALIDAS]]</f>
        <v>4</v>
      </c>
      <c r="M586" s="2">
        <v>3240</v>
      </c>
      <c r="N586" s="2">
        <f>+Tabla323911[[#This Row],[BALANCE INICIAL]]*Tabla323911[[#This Row],[PRECIO]]</f>
        <v>12960</v>
      </c>
      <c r="O586" s="2">
        <f>+Tabla323911[[#This Row],[ENTRADAS]]*Tabla323911[[#This Row],[PRECIO]]</f>
        <v>0</v>
      </c>
      <c r="P586" s="2">
        <f>+Tabla323911[[#This Row],[SALIDAS]]*Tabla323911[[#This Row],[PRECIO]]</f>
        <v>0</v>
      </c>
      <c r="Q586" s="2">
        <f>+Tabla323911[[#This Row],[BALANCE INICIAL2]]+Tabla323911[[#This Row],[ENTRADAS3]]-Tabla323911[[#This Row],[SALIDAS4]]</f>
        <v>12960</v>
      </c>
    </row>
    <row r="587" spans="1:17" ht="15" customHeight="1">
      <c r="A587" s="39" t="s">
        <v>47</v>
      </c>
      <c r="B587" s="40" t="s">
        <v>893</v>
      </c>
      <c r="C587" s="52" t="s">
        <v>94</v>
      </c>
      <c r="D587" t="s">
        <v>1393</v>
      </c>
      <c r="F587" s="55" t="s">
        <v>1345</v>
      </c>
      <c r="G587" s="55"/>
      <c r="H587" s="9" t="s">
        <v>863</v>
      </c>
      <c r="I587">
        <v>0</v>
      </c>
      <c r="J587">
        <v>0</v>
      </c>
      <c r="K587" s="34">
        <v>0</v>
      </c>
      <c r="L587">
        <f>+Tabla323911[[#This Row],[BALANCE INICIAL]]+Tabla323911[[#This Row],[ENTRADAS]]-Tabla323911[[#This Row],[SALIDAS]]</f>
        <v>0</v>
      </c>
      <c r="M587" s="2">
        <v>3240</v>
      </c>
      <c r="N587" s="2">
        <f>+Tabla323911[[#This Row],[BALANCE INICIAL]]*Tabla323911[[#This Row],[PRECIO]]</f>
        <v>0</v>
      </c>
      <c r="O587" s="2">
        <f>+Tabla323911[[#This Row],[ENTRADAS]]*Tabla323911[[#This Row],[PRECIO]]</f>
        <v>0</v>
      </c>
      <c r="P587" s="2">
        <f>+Tabla323911[[#This Row],[SALIDAS]]*Tabla323911[[#This Row],[PRECIO]]</f>
        <v>0</v>
      </c>
      <c r="Q587" s="2">
        <f>+Tabla323911[[#This Row],[BALANCE INICIAL2]]+Tabla323911[[#This Row],[ENTRADAS3]]-Tabla323911[[#This Row],[SALIDAS4]]</f>
        <v>0</v>
      </c>
    </row>
    <row r="588" spans="1:17">
      <c r="A588" s="39" t="s">
        <v>47</v>
      </c>
      <c r="B588" s="40" t="s">
        <v>893</v>
      </c>
      <c r="C588" s="52" t="s">
        <v>94</v>
      </c>
      <c r="D588" t="s">
        <v>472</v>
      </c>
      <c r="F588" s="55" t="s">
        <v>1345</v>
      </c>
      <c r="G588" s="55"/>
      <c r="H588" s="9" t="s">
        <v>863</v>
      </c>
      <c r="I588">
        <v>7</v>
      </c>
      <c r="J588">
        <v>0</v>
      </c>
      <c r="K588" s="34">
        <v>1</v>
      </c>
      <c r="L588">
        <f>+Tabla323911[[#This Row],[BALANCE INICIAL]]+Tabla323911[[#This Row],[ENTRADAS]]-Tabla323911[[#This Row],[SALIDAS]]</f>
        <v>6</v>
      </c>
      <c r="M588" s="2">
        <v>3240</v>
      </c>
      <c r="N588" s="2">
        <f>+Tabla323911[[#This Row],[BALANCE INICIAL]]*Tabla323911[[#This Row],[PRECIO]]</f>
        <v>22680</v>
      </c>
      <c r="O588" s="2">
        <f>+Tabla323911[[#This Row],[ENTRADAS]]*Tabla323911[[#This Row],[PRECIO]]</f>
        <v>0</v>
      </c>
      <c r="P588" s="2">
        <f>+Tabla323911[[#This Row],[SALIDAS]]*Tabla323911[[#This Row],[PRECIO]]</f>
        <v>3240</v>
      </c>
      <c r="Q588" s="2">
        <f>+Tabla323911[[#This Row],[BALANCE INICIAL2]]+Tabla323911[[#This Row],[ENTRADAS3]]-Tabla323911[[#This Row],[SALIDAS4]]</f>
        <v>19440</v>
      </c>
    </row>
    <row r="589" spans="1:17">
      <c r="A589" s="39" t="s">
        <v>47</v>
      </c>
      <c r="B589" s="40" t="s">
        <v>893</v>
      </c>
      <c r="C589" s="52" t="s">
        <v>94</v>
      </c>
      <c r="D589" t="s">
        <v>1571</v>
      </c>
      <c r="E589" t="s">
        <v>1572</v>
      </c>
      <c r="F589" s="55">
        <v>45527</v>
      </c>
      <c r="G589" s="62" t="s">
        <v>1573</v>
      </c>
      <c r="H589" s="9" t="s">
        <v>863</v>
      </c>
      <c r="I589">
        <v>1</v>
      </c>
      <c r="J589">
        <v>0</v>
      </c>
      <c r="K589" s="34">
        <v>0</v>
      </c>
      <c r="L589">
        <f>+Tabla323911[[#This Row],[BALANCE INICIAL]]+Tabla323911[[#This Row],[ENTRADAS]]-Tabla323911[[#This Row],[SALIDAS]]</f>
        <v>1</v>
      </c>
      <c r="M589" s="2">
        <v>6793.92</v>
      </c>
      <c r="N589" s="2">
        <f>+Tabla323911[[#This Row],[BALANCE INICIAL]]*Tabla323911[[#This Row],[PRECIO]]</f>
        <v>6793.92</v>
      </c>
      <c r="O589" s="2">
        <f>+Tabla323911[[#This Row],[ENTRADAS]]*Tabla323911[[#This Row],[PRECIO]]</f>
        <v>0</v>
      </c>
      <c r="P589" s="2">
        <f>+Tabla323911[[#This Row],[SALIDAS]]*Tabla323911[[#This Row],[PRECIO]]</f>
        <v>0</v>
      </c>
      <c r="Q589" s="2">
        <f>+Tabla323911[[#This Row],[BALANCE INICIAL2]]+Tabla323911[[#This Row],[ENTRADAS3]]-Tabla323911[[#This Row],[SALIDAS4]]</f>
        <v>6793.92</v>
      </c>
    </row>
    <row r="590" spans="1:17">
      <c r="A590" s="39" t="s">
        <v>47</v>
      </c>
      <c r="B590" s="40" t="s">
        <v>893</v>
      </c>
      <c r="C590" s="52" t="s">
        <v>94</v>
      </c>
      <c r="D590" t="s">
        <v>1570</v>
      </c>
      <c r="E590" t="s">
        <v>1572</v>
      </c>
      <c r="F590" s="55">
        <v>45527</v>
      </c>
      <c r="G590" s="62" t="s">
        <v>1573</v>
      </c>
      <c r="H590" s="9" t="s">
        <v>863</v>
      </c>
      <c r="I590">
        <v>14</v>
      </c>
      <c r="J590">
        <v>0</v>
      </c>
      <c r="K590" s="34">
        <v>0</v>
      </c>
      <c r="L590">
        <f>+Tabla323911[[#This Row],[BALANCE INICIAL]]+Tabla323911[[#This Row],[ENTRADAS]]-Tabla323911[[#This Row],[SALIDAS]]</f>
        <v>14</v>
      </c>
      <c r="M590" s="2">
        <v>11579.66</v>
      </c>
      <c r="N590" s="2">
        <f>+Tabla323911[[#This Row],[BALANCE INICIAL]]*Tabla323911[[#This Row],[PRECIO]]</f>
        <v>162115.24</v>
      </c>
      <c r="O590" s="2">
        <f>+Tabla323911[[#This Row],[ENTRADAS]]*Tabla323911[[#This Row],[PRECIO]]</f>
        <v>0</v>
      </c>
      <c r="P590" s="2">
        <f>+Tabla323911[[#This Row],[SALIDAS]]*Tabla323911[[#This Row],[PRECIO]]</f>
        <v>0</v>
      </c>
      <c r="Q590" s="2">
        <f>+Tabla323911[[#This Row],[BALANCE INICIAL2]]+Tabla323911[[#This Row],[ENTRADAS3]]-Tabla323911[[#This Row],[SALIDAS4]]</f>
        <v>162115.24</v>
      </c>
    </row>
    <row r="591" spans="1:17">
      <c r="A591" s="39" t="s">
        <v>47</v>
      </c>
      <c r="B591" s="40" t="s">
        <v>893</v>
      </c>
      <c r="C591" s="52" t="s">
        <v>94</v>
      </c>
      <c r="D591" t="s">
        <v>1149</v>
      </c>
      <c r="F591" s="55" t="s">
        <v>1345</v>
      </c>
      <c r="G591" s="55"/>
      <c r="H591" s="9" t="s">
        <v>825</v>
      </c>
      <c r="I591">
        <v>2</v>
      </c>
      <c r="J591">
        <v>0</v>
      </c>
      <c r="K591" s="34">
        <v>0</v>
      </c>
      <c r="L591">
        <f>+Tabla323911[[#This Row],[BALANCE INICIAL]]+Tabla323911[[#This Row],[ENTRADAS]]-Tabla323911[[#This Row],[SALIDAS]]</f>
        <v>2</v>
      </c>
      <c r="M591" s="2">
        <v>3240</v>
      </c>
      <c r="N591" s="2">
        <f>+Tabla323911[[#This Row],[BALANCE INICIAL]]*Tabla323911[[#This Row],[PRECIO]]</f>
        <v>6480</v>
      </c>
      <c r="O591" s="2">
        <f>+Tabla323911[[#This Row],[ENTRADAS]]*Tabla323911[[#This Row],[PRECIO]]</f>
        <v>0</v>
      </c>
      <c r="P591" s="2">
        <f>+Tabla323911[[#This Row],[SALIDAS]]*Tabla323911[[#This Row],[PRECIO]]</f>
        <v>0</v>
      </c>
      <c r="Q591" s="2">
        <f>+Tabla323911[[#This Row],[BALANCE INICIAL2]]+Tabla323911[[#This Row],[ENTRADAS3]]-Tabla323911[[#This Row],[SALIDAS4]]</f>
        <v>6480</v>
      </c>
    </row>
    <row r="592" spans="1:17">
      <c r="A592" s="9" t="s">
        <v>47</v>
      </c>
      <c r="B592" s="17" t="s">
        <v>893</v>
      </c>
      <c r="C592" s="50" t="s">
        <v>94</v>
      </c>
      <c r="D592" t="s">
        <v>1566</v>
      </c>
      <c r="F592" s="55" t="s">
        <v>1345</v>
      </c>
      <c r="G592" s="55"/>
      <c r="H592" s="9" t="s">
        <v>820</v>
      </c>
      <c r="I592">
        <v>0</v>
      </c>
      <c r="J592">
        <v>0</v>
      </c>
      <c r="K592" s="34">
        <v>0</v>
      </c>
      <c r="L592">
        <f>+Tabla323911[[#This Row],[BALANCE INICIAL]]+Tabla323911[[#This Row],[ENTRADAS]]-Tabla323911[[#This Row],[SALIDAS]]</f>
        <v>0</v>
      </c>
      <c r="M592" s="2">
        <v>2964.4</v>
      </c>
      <c r="N592" s="2">
        <f>+Tabla323911[[#This Row],[BALANCE INICIAL]]*Tabla323911[[#This Row],[PRECIO]]</f>
        <v>0</v>
      </c>
      <c r="O592" s="2">
        <f>+Tabla323911[[#This Row],[ENTRADAS]]*Tabla323911[[#This Row],[PRECIO]]</f>
        <v>0</v>
      </c>
      <c r="P592" s="2">
        <f>+Tabla323911[[#This Row],[SALIDAS]]*Tabla323911[[#This Row],[PRECIO]]</f>
        <v>0</v>
      </c>
      <c r="Q592" s="2">
        <f>+Tabla323911[[#This Row],[BALANCE INICIAL2]]+Tabla323911[[#This Row],[ENTRADAS3]]-Tabla323911[[#This Row],[SALIDAS4]]</f>
        <v>0</v>
      </c>
    </row>
    <row r="593" spans="1:17">
      <c r="A593" s="39" t="s">
        <v>47</v>
      </c>
      <c r="B593" s="40" t="s">
        <v>893</v>
      </c>
      <c r="C593" s="52" t="s">
        <v>94</v>
      </c>
      <c r="D593" t="s">
        <v>1150</v>
      </c>
      <c r="F593" s="55" t="s">
        <v>1345</v>
      </c>
      <c r="G593" s="55"/>
      <c r="H593" s="9" t="s">
        <v>825</v>
      </c>
      <c r="I593">
        <v>2</v>
      </c>
      <c r="J593">
        <v>0</v>
      </c>
      <c r="K593" s="34">
        <v>0</v>
      </c>
      <c r="L593">
        <f>+Tabla323911[[#This Row],[BALANCE INICIAL]]+Tabla323911[[#This Row],[ENTRADAS]]-Tabla323911[[#This Row],[SALIDAS]]</f>
        <v>2</v>
      </c>
      <c r="M593" s="2">
        <v>1089</v>
      </c>
      <c r="N593" s="2">
        <f>+Tabla323911[[#This Row],[BALANCE INICIAL]]*Tabla323911[[#This Row],[PRECIO]]</f>
        <v>2178</v>
      </c>
      <c r="O593" s="2">
        <f>+Tabla323911[[#This Row],[ENTRADAS]]*Tabla323911[[#This Row],[PRECIO]]</f>
        <v>0</v>
      </c>
      <c r="P593" s="2">
        <f>+Tabla323911[[#This Row],[SALIDAS]]*Tabla323911[[#This Row],[PRECIO]]</f>
        <v>0</v>
      </c>
      <c r="Q593" s="2">
        <f>+Tabla323911[[#This Row],[BALANCE INICIAL2]]+Tabla323911[[#This Row],[ENTRADAS3]]-Tabla323911[[#This Row],[SALIDAS4]]</f>
        <v>2178</v>
      </c>
    </row>
    <row r="594" spans="1:17">
      <c r="A594" s="39" t="s">
        <v>47</v>
      </c>
      <c r="B594" s="40" t="s">
        <v>893</v>
      </c>
      <c r="C594" s="52" t="s">
        <v>94</v>
      </c>
      <c r="D594" t="s">
        <v>1151</v>
      </c>
      <c r="F594" s="55" t="s">
        <v>1345</v>
      </c>
      <c r="G594" s="55"/>
      <c r="H594" s="9" t="s">
        <v>863</v>
      </c>
      <c r="I594">
        <v>5</v>
      </c>
      <c r="J594">
        <v>0</v>
      </c>
      <c r="K594" s="34">
        <v>0</v>
      </c>
      <c r="L594">
        <f>+Tabla323911[[#This Row],[BALANCE INICIAL]]+Tabla323911[[#This Row],[ENTRADAS]]-Tabla323911[[#This Row],[SALIDAS]]</f>
        <v>5</v>
      </c>
      <c r="M594" s="2">
        <v>4500</v>
      </c>
      <c r="N594" s="2">
        <f>+Tabla323911[[#This Row],[BALANCE INICIAL]]*Tabla323911[[#This Row],[PRECIO]]</f>
        <v>22500</v>
      </c>
      <c r="O594" s="2">
        <f>+Tabla323911[[#This Row],[ENTRADAS]]*Tabla323911[[#This Row],[PRECIO]]</f>
        <v>0</v>
      </c>
      <c r="P594" s="2">
        <f>+Tabla323911[[#This Row],[SALIDAS]]*Tabla323911[[#This Row],[PRECIO]]</f>
        <v>0</v>
      </c>
      <c r="Q594" s="2">
        <f>+Tabla323911[[#This Row],[BALANCE INICIAL2]]+Tabla323911[[#This Row],[ENTRADAS3]]-Tabla323911[[#This Row],[SALIDAS4]]</f>
        <v>22500</v>
      </c>
    </row>
    <row r="595" spans="1:17">
      <c r="A595" s="39" t="s">
        <v>47</v>
      </c>
      <c r="B595" s="40" t="s">
        <v>893</v>
      </c>
      <c r="C595" s="52" t="s">
        <v>94</v>
      </c>
      <c r="D595" t="s">
        <v>1152</v>
      </c>
      <c r="F595" s="55" t="s">
        <v>1345</v>
      </c>
      <c r="G595" s="55"/>
      <c r="H595" s="9" t="s">
        <v>863</v>
      </c>
      <c r="I595">
        <v>5</v>
      </c>
      <c r="J595">
        <v>0</v>
      </c>
      <c r="K595" s="34">
        <v>0</v>
      </c>
      <c r="L595">
        <f>+Tabla323911[[#This Row],[BALANCE INICIAL]]+Tabla323911[[#This Row],[ENTRADAS]]-Tabla323911[[#This Row],[SALIDAS]]</f>
        <v>5</v>
      </c>
      <c r="M595" s="2">
        <v>3698</v>
      </c>
      <c r="N595" s="2">
        <f>+Tabla323911[[#This Row],[BALANCE INICIAL]]*Tabla323911[[#This Row],[PRECIO]]</f>
        <v>18490</v>
      </c>
      <c r="O595" s="2">
        <f>+Tabla323911[[#This Row],[ENTRADAS]]*Tabla323911[[#This Row],[PRECIO]]</f>
        <v>0</v>
      </c>
      <c r="P595" s="2">
        <f>+Tabla323911[[#This Row],[SALIDAS]]*Tabla323911[[#This Row],[PRECIO]]</f>
        <v>0</v>
      </c>
      <c r="Q595" s="2">
        <f>+Tabla323911[[#This Row],[BALANCE INICIAL2]]+Tabla323911[[#This Row],[ENTRADAS3]]-Tabla323911[[#This Row],[SALIDAS4]]</f>
        <v>18490</v>
      </c>
    </row>
    <row r="596" spans="1:17">
      <c r="A596" s="39" t="s">
        <v>47</v>
      </c>
      <c r="B596" s="40" t="s">
        <v>893</v>
      </c>
      <c r="C596" s="52" t="s">
        <v>94</v>
      </c>
      <c r="D596" t="s">
        <v>1162</v>
      </c>
      <c r="F596" s="55" t="s">
        <v>1345</v>
      </c>
      <c r="G596" s="55"/>
      <c r="H596" s="9" t="s">
        <v>859</v>
      </c>
      <c r="I596">
        <v>4</v>
      </c>
      <c r="J596">
        <v>0</v>
      </c>
      <c r="K596" s="34">
        <v>0</v>
      </c>
      <c r="L596">
        <f>+Tabla323911[[#This Row],[BALANCE INICIAL]]+Tabla323911[[#This Row],[ENTRADAS]]-Tabla323911[[#This Row],[SALIDAS]]</f>
        <v>4</v>
      </c>
      <c r="M596" s="2">
        <v>4850</v>
      </c>
      <c r="N596" s="2">
        <f>+Tabla323911[[#This Row],[BALANCE INICIAL]]*Tabla323911[[#This Row],[PRECIO]]</f>
        <v>19400</v>
      </c>
      <c r="O596" s="2">
        <f>+Tabla323911[[#This Row],[ENTRADAS]]*Tabla323911[[#This Row],[PRECIO]]</f>
        <v>0</v>
      </c>
      <c r="P596" s="2">
        <f>+Tabla323911[[#This Row],[SALIDAS]]*Tabla323911[[#This Row],[PRECIO]]</f>
        <v>0</v>
      </c>
      <c r="Q596" s="2">
        <f>+Tabla323911[[#This Row],[BALANCE INICIAL2]]+Tabla323911[[#This Row],[ENTRADAS3]]-Tabla323911[[#This Row],[SALIDAS4]]</f>
        <v>19400</v>
      </c>
    </row>
    <row r="597" spans="1:17">
      <c r="A597" s="39" t="s">
        <v>59</v>
      </c>
      <c r="B597" s="40" t="s">
        <v>880</v>
      </c>
      <c r="C597" s="52" t="s">
        <v>107</v>
      </c>
      <c r="D597" t="s">
        <v>762</v>
      </c>
      <c r="F597" s="55" t="s">
        <v>1345</v>
      </c>
      <c r="G597" s="55"/>
      <c r="H597" s="9" t="s">
        <v>820</v>
      </c>
      <c r="I597">
        <v>4</v>
      </c>
      <c r="J597">
        <v>0</v>
      </c>
      <c r="K597" s="34">
        <v>0</v>
      </c>
      <c r="L597">
        <f>+Tabla323911[[#This Row],[BALANCE INICIAL]]+Tabla323911[[#This Row],[ENTRADAS]]-Tabla323911[[#This Row],[SALIDAS]]</f>
        <v>4</v>
      </c>
      <c r="M597" s="2">
        <v>187</v>
      </c>
      <c r="N597" s="2">
        <f>+Tabla323911[[#This Row],[BALANCE INICIAL]]*Tabla323911[[#This Row],[PRECIO]]</f>
        <v>748</v>
      </c>
      <c r="O597" s="2">
        <f>+Tabla323911[[#This Row],[ENTRADAS]]*Tabla323911[[#This Row],[PRECIO]]</f>
        <v>0</v>
      </c>
      <c r="P597" s="2">
        <f>+Tabla323911[[#This Row],[SALIDAS]]*Tabla323911[[#This Row],[PRECIO]]</f>
        <v>0</v>
      </c>
      <c r="Q597" s="2">
        <f>+Tabla323911[[#This Row],[BALANCE INICIAL2]]+Tabla323911[[#This Row],[ENTRADAS3]]-Tabla323911[[#This Row],[SALIDAS4]]</f>
        <v>748</v>
      </c>
    </row>
    <row r="598" spans="1:17">
      <c r="A598" s="39" t="s">
        <v>59</v>
      </c>
      <c r="B598" s="40" t="s">
        <v>880</v>
      </c>
      <c r="C598" s="52" t="s">
        <v>107</v>
      </c>
      <c r="D598" t="s">
        <v>763</v>
      </c>
      <c r="F598" s="55" t="s">
        <v>1345</v>
      </c>
      <c r="G598" s="55"/>
      <c r="H598" s="9" t="s">
        <v>820</v>
      </c>
      <c r="I598">
        <v>2</v>
      </c>
      <c r="J598">
        <v>0</v>
      </c>
      <c r="K598" s="34">
        <v>0</v>
      </c>
      <c r="L598">
        <f>+Tabla323911[[#This Row],[BALANCE INICIAL]]+Tabla323911[[#This Row],[ENTRADAS]]-Tabla323911[[#This Row],[SALIDAS]]</f>
        <v>2</v>
      </c>
      <c r="M598" s="2">
        <v>170</v>
      </c>
      <c r="N598" s="2">
        <f>+Tabla323911[[#This Row],[BALANCE INICIAL]]*Tabla323911[[#This Row],[PRECIO]]</f>
        <v>340</v>
      </c>
      <c r="O598" s="2">
        <f>+Tabla323911[[#This Row],[ENTRADAS]]*Tabla323911[[#This Row],[PRECIO]]</f>
        <v>0</v>
      </c>
      <c r="P598" s="2">
        <f>+Tabla323911[[#This Row],[SALIDAS]]*Tabla323911[[#This Row],[PRECIO]]</f>
        <v>0</v>
      </c>
      <c r="Q598" s="2">
        <f>+Tabla323911[[#This Row],[BALANCE INICIAL2]]+Tabla323911[[#This Row],[ENTRADAS3]]-Tabla323911[[#This Row],[SALIDAS4]]</f>
        <v>340</v>
      </c>
    </row>
    <row r="599" spans="1:17">
      <c r="A599" s="39" t="s">
        <v>59</v>
      </c>
      <c r="B599" s="40" t="s">
        <v>880</v>
      </c>
      <c r="C599" s="52" t="s">
        <v>107</v>
      </c>
      <c r="D599" t="s">
        <v>764</v>
      </c>
      <c r="F599" s="55" t="s">
        <v>1345</v>
      </c>
      <c r="G599" s="55"/>
      <c r="H599" s="9" t="s">
        <v>820</v>
      </c>
      <c r="I599">
        <v>3</v>
      </c>
      <c r="J599">
        <v>0</v>
      </c>
      <c r="K599" s="34">
        <v>0</v>
      </c>
      <c r="L599">
        <f>+Tabla323911[[#This Row],[BALANCE INICIAL]]+Tabla323911[[#This Row],[ENTRADAS]]-Tabla323911[[#This Row],[SALIDAS]]</f>
        <v>3</v>
      </c>
      <c r="M599" s="2">
        <v>180</v>
      </c>
      <c r="N599" s="2">
        <f>+Tabla323911[[#This Row],[BALANCE INICIAL]]*Tabla323911[[#This Row],[PRECIO]]</f>
        <v>540</v>
      </c>
      <c r="O599" s="2">
        <f>+Tabla323911[[#This Row],[ENTRADAS]]*Tabla323911[[#This Row],[PRECIO]]</f>
        <v>0</v>
      </c>
      <c r="P599" s="2">
        <f>+Tabla323911[[#This Row],[SALIDAS]]*Tabla323911[[#This Row],[PRECIO]]</f>
        <v>0</v>
      </c>
      <c r="Q599" s="2">
        <f>+Tabla323911[[#This Row],[BALANCE INICIAL2]]+Tabla323911[[#This Row],[ENTRADAS3]]-Tabla323911[[#This Row],[SALIDAS4]]</f>
        <v>540</v>
      </c>
    </row>
    <row r="600" spans="1:17">
      <c r="A600" s="39" t="s">
        <v>59</v>
      </c>
      <c r="B600" s="40" t="s">
        <v>880</v>
      </c>
      <c r="C600" s="52" t="s">
        <v>107</v>
      </c>
      <c r="D600" t="s">
        <v>765</v>
      </c>
      <c r="F600" s="55" t="s">
        <v>1345</v>
      </c>
      <c r="G600" s="55"/>
      <c r="H600" s="9" t="s">
        <v>820</v>
      </c>
      <c r="I600">
        <v>1</v>
      </c>
      <c r="J600">
        <v>0</v>
      </c>
      <c r="K600" s="34">
        <v>0</v>
      </c>
      <c r="L600">
        <f>+Tabla323911[[#This Row],[BALANCE INICIAL]]+Tabla323911[[#This Row],[ENTRADAS]]-Tabla323911[[#This Row],[SALIDAS]]</f>
        <v>1</v>
      </c>
      <c r="M600" s="2">
        <v>180</v>
      </c>
      <c r="N600" s="2">
        <f>+Tabla323911[[#This Row],[BALANCE INICIAL]]*Tabla323911[[#This Row],[PRECIO]]</f>
        <v>180</v>
      </c>
      <c r="O600" s="2">
        <f>+Tabla323911[[#This Row],[ENTRADAS]]*Tabla323911[[#This Row],[PRECIO]]</f>
        <v>0</v>
      </c>
      <c r="P600" s="2">
        <f>+Tabla323911[[#This Row],[SALIDAS]]*Tabla323911[[#This Row],[PRECIO]]</f>
        <v>0</v>
      </c>
      <c r="Q600" s="2">
        <f>+Tabla323911[[#This Row],[BALANCE INICIAL2]]+Tabla323911[[#This Row],[ENTRADAS3]]-Tabla323911[[#This Row],[SALIDAS4]]</f>
        <v>180</v>
      </c>
    </row>
    <row r="601" spans="1:17">
      <c r="A601" s="39" t="s">
        <v>59</v>
      </c>
      <c r="B601" s="40" t="s">
        <v>880</v>
      </c>
      <c r="C601" s="52" t="s">
        <v>107</v>
      </c>
      <c r="D601" t="s">
        <v>766</v>
      </c>
      <c r="F601" s="55" t="s">
        <v>1345</v>
      </c>
      <c r="G601" s="55"/>
      <c r="H601" s="9" t="s">
        <v>820</v>
      </c>
      <c r="I601">
        <v>1</v>
      </c>
      <c r="J601">
        <v>0</v>
      </c>
      <c r="K601" s="34">
        <v>0</v>
      </c>
      <c r="L601">
        <f>+Tabla323911[[#This Row],[BALANCE INICIAL]]+Tabla323911[[#This Row],[ENTRADAS]]-Tabla323911[[#This Row],[SALIDAS]]</f>
        <v>1</v>
      </c>
      <c r="M601" s="2">
        <v>195</v>
      </c>
      <c r="N601" s="2">
        <f>+Tabla323911[[#This Row],[BALANCE INICIAL]]*Tabla323911[[#This Row],[PRECIO]]</f>
        <v>195</v>
      </c>
      <c r="O601" s="2">
        <f>+Tabla323911[[#This Row],[ENTRADAS]]*Tabla323911[[#This Row],[PRECIO]]</f>
        <v>0</v>
      </c>
      <c r="P601" s="2">
        <f>+Tabla323911[[#This Row],[SALIDAS]]*Tabla323911[[#This Row],[PRECIO]]</f>
        <v>0</v>
      </c>
      <c r="Q601" s="2">
        <f>+Tabla323911[[#This Row],[BALANCE INICIAL2]]+Tabla323911[[#This Row],[ENTRADAS3]]-Tabla323911[[#This Row],[SALIDAS4]]</f>
        <v>195</v>
      </c>
    </row>
    <row r="602" spans="1:17">
      <c r="A602" s="39" t="s">
        <v>28</v>
      </c>
      <c r="B602" s="40" t="s">
        <v>884</v>
      </c>
      <c r="C602" s="52" t="s">
        <v>74</v>
      </c>
      <c r="D602" t="s">
        <v>1073</v>
      </c>
      <c r="E602" t="s">
        <v>1060</v>
      </c>
      <c r="F602" s="55" t="s">
        <v>1345</v>
      </c>
      <c r="G602" s="55"/>
      <c r="H602" s="9" t="s">
        <v>820</v>
      </c>
      <c r="I602">
        <v>0</v>
      </c>
      <c r="J602">
        <v>0</v>
      </c>
      <c r="K602" s="34">
        <v>0</v>
      </c>
      <c r="L602">
        <f>+Tabla323911[[#This Row],[BALANCE INICIAL]]+Tabla323911[[#This Row],[ENTRADAS]]-Tabla323911[[#This Row],[SALIDAS]]</f>
        <v>0</v>
      </c>
      <c r="M602" s="2">
        <v>200</v>
      </c>
      <c r="N602" s="2">
        <f>+Tabla323911[[#This Row],[BALANCE INICIAL]]*Tabla323911[[#This Row],[PRECIO]]</f>
        <v>0</v>
      </c>
      <c r="O602" s="2">
        <f>+Tabla323911[[#This Row],[ENTRADAS]]*Tabla323911[[#This Row],[PRECIO]]</f>
        <v>0</v>
      </c>
      <c r="P602" s="2">
        <f>+Tabla323911[[#This Row],[SALIDAS]]*Tabla323911[[#This Row],[PRECIO]]</f>
        <v>0</v>
      </c>
      <c r="Q602" s="2">
        <f>+Tabla323911[[#This Row],[BALANCE INICIAL2]]+Tabla323911[[#This Row],[ENTRADAS3]]-Tabla323911[[#This Row],[SALIDAS4]]</f>
        <v>0</v>
      </c>
    </row>
    <row r="603" spans="1:17">
      <c r="A603" s="39" t="s">
        <v>59</v>
      </c>
      <c r="B603" s="40" t="s">
        <v>880</v>
      </c>
      <c r="C603" s="52" t="s">
        <v>107</v>
      </c>
      <c r="D603" t="s">
        <v>767</v>
      </c>
      <c r="F603" s="55" t="s">
        <v>1345</v>
      </c>
      <c r="G603" s="55"/>
      <c r="H603" s="9" t="s">
        <v>820</v>
      </c>
      <c r="I603">
        <v>1</v>
      </c>
      <c r="J603">
        <v>0</v>
      </c>
      <c r="K603" s="34">
        <v>0</v>
      </c>
      <c r="L603">
        <f>+Tabla323911[[#This Row],[BALANCE INICIAL]]+Tabla323911[[#This Row],[ENTRADAS]]-Tabla323911[[#This Row],[SALIDAS]]</f>
        <v>1</v>
      </c>
      <c r="M603" s="2">
        <v>1182.17</v>
      </c>
      <c r="N603" s="2">
        <f>+Tabla323911[[#This Row],[BALANCE INICIAL]]*Tabla323911[[#This Row],[PRECIO]]</f>
        <v>1182.17</v>
      </c>
      <c r="O603" s="2">
        <f>+Tabla323911[[#This Row],[ENTRADAS]]*Tabla323911[[#This Row],[PRECIO]]</f>
        <v>0</v>
      </c>
      <c r="P603" s="2">
        <f>+Tabla323911[[#This Row],[SALIDAS]]*Tabla323911[[#This Row],[PRECIO]]</f>
        <v>0</v>
      </c>
      <c r="Q603" s="2">
        <f>+Tabla323911[[#This Row],[BALANCE INICIAL2]]+Tabla323911[[#This Row],[ENTRADAS3]]-Tabla323911[[#This Row],[SALIDAS4]]</f>
        <v>1182.17</v>
      </c>
    </row>
    <row r="604" spans="1:17">
      <c r="A604" s="63" t="s">
        <v>29</v>
      </c>
      <c r="B604" s="40" t="s">
        <v>878</v>
      </c>
      <c r="C604" s="52" t="s">
        <v>102</v>
      </c>
      <c r="D604" t="s">
        <v>1704</v>
      </c>
      <c r="E604" t="s">
        <v>1659</v>
      </c>
      <c r="F604" s="55">
        <v>45551</v>
      </c>
      <c r="G604" s="62" t="s">
        <v>1719</v>
      </c>
      <c r="H604" s="9" t="s">
        <v>820</v>
      </c>
      <c r="I604">
        <v>0</v>
      </c>
      <c r="J604">
        <v>15</v>
      </c>
      <c r="K604" s="34">
        <v>0</v>
      </c>
      <c r="L604">
        <f>+Tabla323911[[#This Row],[BALANCE INICIAL]]+Tabla323911[[#This Row],[ENTRADAS]]-Tabla323911[[#This Row],[SALIDAS]]</f>
        <v>15</v>
      </c>
      <c r="M604" s="2">
        <v>350</v>
      </c>
      <c r="N604" s="2">
        <f>+Tabla323911[[#This Row],[BALANCE INICIAL]]*Tabla323911[[#This Row],[PRECIO]]</f>
        <v>0</v>
      </c>
      <c r="O604" s="2">
        <f>+Tabla323911[[#This Row],[ENTRADAS]]*Tabla323911[[#This Row],[PRECIO]]</f>
        <v>5250</v>
      </c>
      <c r="P604" s="2">
        <f>+Tabla323911[[#This Row],[SALIDAS]]*Tabla323911[[#This Row],[PRECIO]]</f>
        <v>0</v>
      </c>
      <c r="Q604" s="2">
        <f>+Tabla323911[[#This Row],[BALANCE INICIAL2]]+Tabla323911[[#This Row],[ENTRADAS3]]-Tabla323911[[#This Row],[SALIDAS4]]</f>
        <v>5250</v>
      </c>
    </row>
    <row r="605" spans="1:17" ht="15" customHeight="1">
      <c r="A605" s="39" t="s">
        <v>28</v>
      </c>
      <c r="B605" s="40" t="s">
        <v>884</v>
      </c>
      <c r="C605" s="52" t="s">
        <v>74</v>
      </c>
      <c r="D605" t="s">
        <v>1176</v>
      </c>
      <c r="F605" s="55" t="s">
        <v>1345</v>
      </c>
      <c r="G605" s="55"/>
      <c r="H605" s="9" t="s">
        <v>820</v>
      </c>
      <c r="I605">
        <v>2</v>
      </c>
      <c r="J605">
        <v>0</v>
      </c>
      <c r="K605" s="34">
        <v>0</v>
      </c>
      <c r="L605">
        <f>+Tabla323911[[#This Row],[BALANCE INICIAL]]+Tabla323911[[#This Row],[ENTRADAS]]-Tabla323911[[#This Row],[SALIDAS]]</f>
        <v>2</v>
      </c>
      <c r="M605" s="2">
        <v>3331.38</v>
      </c>
      <c r="N605" s="2">
        <f>+Tabla323911[[#This Row],[BALANCE INICIAL]]*Tabla323911[[#This Row],[PRECIO]]</f>
        <v>6662.76</v>
      </c>
      <c r="O605" s="2">
        <f>+Tabla323911[[#This Row],[ENTRADAS]]*Tabla323911[[#This Row],[PRECIO]]</f>
        <v>0</v>
      </c>
      <c r="P605" s="2">
        <f>+Tabla323911[[#This Row],[SALIDAS]]*Tabla323911[[#This Row],[PRECIO]]</f>
        <v>0</v>
      </c>
      <c r="Q605" s="2">
        <f>+Tabla323911[[#This Row],[BALANCE INICIAL2]]+Tabla323911[[#This Row],[ENTRADAS3]]-Tabla323911[[#This Row],[SALIDAS4]]</f>
        <v>6662.76</v>
      </c>
    </row>
    <row r="606" spans="1:17">
      <c r="A606" s="39" t="s">
        <v>28</v>
      </c>
      <c r="B606" s="40" t="s">
        <v>884</v>
      </c>
      <c r="C606" s="52" t="s">
        <v>74</v>
      </c>
      <c r="D606" t="s">
        <v>1454</v>
      </c>
      <c r="F606" s="55" t="s">
        <v>1345</v>
      </c>
      <c r="G606" s="55"/>
      <c r="H606" s="9" t="s">
        <v>820</v>
      </c>
      <c r="I606">
        <v>0</v>
      </c>
      <c r="J606">
        <v>0</v>
      </c>
      <c r="K606" s="34">
        <v>0</v>
      </c>
      <c r="L606">
        <f>+Tabla323911[[#This Row],[BALANCE INICIAL]]+Tabla323911[[#This Row],[ENTRADAS]]-Tabla323911[[#This Row],[SALIDAS]]</f>
        <v>0</v>
      </c>
      <c r="M606" s="2">
        <v>6250</v>
      </c>
      <c r="N606" s="2">
        <f>+Tabla323911[[#This Row],[BALANCE INICIAL]]*Tabla323911[[#This Row],[PRECIO]]</f>
        <v>0</v>
      </c>
      <c r="O606" s="2">
        <f>+Tabla323911[[#This Row],[ENTRADAS]]*Tabla323911[[#This Row],[PRECIO]]</f>
        <v>0</v>
      </c>
      <c r="P606" s="2">
        <f>+Tabla323911[[#This Row],[SALIDAS]]*Tabla323911[[#This Row],[PRECIO]]</f>
        <v>0</v>
      </c>
      <c r="Q606" s="2">
        <f>+Tabla323911[[#This Row],[BALANCE INICIAL2]]+Tabla323911[[#This Row],[ENTRADAS3]]-Tabla323911[[#This Row],[SALIDAS4]]</f>
        <v>0</v>
      </c>
    </row>
    <row r="607" spans="1:17">
      <c r="A607" s="39" t="s">
        <v>34</v>
      </c>
      <c r="B607" s="40" t="s">
        <v>877</v>
      </c>
      <c r="C607" s="52" t="s">
        <v>80</v>
      </c>
      <c r="D607" t="s">
        <v>1177</v>
      </c>
      <c r="E607" t="s">
        <v>1137</v>
      </c>
      <c r="F607" s="55">
        <v>45471</v>
      </c>
      <c r="G607" s="55"/>
      <c r="H607" s="9" t="s">
        <v>820</v>
      </c>
      <c r="I607">
        <v>0</v>
      </c>
      <c r="J607">
        <v>0</v>
      </c>
      <c r="K607" s="34">
        <v>0</v>
      </c>
      <c r="L607">
        <f>+Tabla323911[[#This Row],[BALANCE INICIAL]]+Tabla323911[[#This Row],[ENTRADAS]]-Tabla323911[[#This Row],[SALIDAS]]</f>
        <v>0</v>
      </c>
      <c r="M607" s="2">
        <v>2500</v>
      </c>
      <c r="N607" s="2">
        <f>+Tabla323911[[#This Row],[BALANCE INICIAL]]*Tabla323911[[#This Row],[PRECIO]]</f>
        <v>0</v>
      </c>
      <c r="O607" s="2">
        <f>+Tabla323911[[#This Row],[ENTRADAS]]*Tabla323911[[#This Row],[PRECIO]]</f>
        <v>0</v>
      </c>
      <c r="P607" s="2">
        <f>+Tabla323911[[#This Row],[SALIDAS]]*Tabla323911[[#This Row],[PRECIO]]</f>
        <v>0</v>
      </c>
      <c r="Q607" s="2">
        <f>+Tabla323911[[#This Row],[BALANCE INICIAL2]]+Tabla323911[[#This Row],[ENTRADAS3]]-Tabla323911[[#This Row],[SALIDAS4]]</f>
        <v>0</v>
      </c>
    </row>
    <row r="608" spans="1:17">
      <c r="A608" s="39" t="s">
        <v>23</v>
      </c>
      <c r="B608" s="40" t="s">
        <v>881</v>
      </c>
      <c r="C608" s="52" t="s">
        <v>97</v>
      </c>
      <c r="D608" t="s">
        <v>1453</v>
      </c>
      <c r="F608" s="55" t="s">
        <v>1345</v>
      </c>
      <c r="G608" s="55"/>
      <c r="H608" s="9" t="s">
        <v>820</v>
      </c>
      <c r="I608">
        <v>5</v>
      </c>
      <c r="J608">
        <v>0</v>
      </c>
      <c r="K608" s="34">
        <v>0</v>
      </c>
      <c r="L608">
        <f>+Tabla323911[[#This Row],[BALANCE INICIAL]]+Tabla323911[[#This Row],[ENTRADAS]]-Tabla323911[[#This Row],[SALIDAS]]</f>
        <v>5</v>
      </c>
      <c r="M608" s="2">
        <v>780</v>
      </c>
      <c r="N608" s="2">
        <f>+Tabla323911[[#This Row],[BALANCE INICIAL]]*Tabla323911[[#This Row],[PRECIO]]</f>
        <v>3900</v>
      </c>
      <c r="O608" s="2">
        <f>+Tabla323911[[#This Row],[ENTRADAS]]*Tabla323911[[#This Row],[PRECIO]]</f>
        <v>0</v>
      </c>
      <c r="P608" s="2">
        <f>+Tabla323911[[#This Row],[SALIDAS]]*Tabla323911[[#This Row],[PRECIO]]</f>
        <v>0</v>
      </c>
      <c r="Q608" s="2">
        <f>+Tabla323911[[#This Row],[BALANCE INICIAL2]]+Tabla323911[[#This Row],[ENTRADAS3]]-Tabla323911[[#This Row],[SALIDAS4]]</f>
        <v>3900</v>
      </c>
    </row>
    <row r="609" spans="1:17">
      <c r="A609" s="39" t="s">
        <v>1421</v>
      </c>
      <c r="B609" s="40" t="s">
        <v>1422</v>
      </c>
      <c r="C609" s="52" t="s">
        <v>1423</v>
      </c>
      <c r="D609" t="s">
        <v>1452</v>
      </c>
      <c r="F609" s="55" t="s">
        <v>1345</v>
      </c>
      <c r="G609" s="55"/>
      <c r="H609" s="9" t="s">
        <v>820</v>
      </c>
      <c r="I609">
        <v>83</v>
      </c>
      <c r="J609">
        <v>0</v>
      </c>
      <c r="K609" s="34">
        <v>0</v>
      </c>
      <c r="L609">
        <f>+Tabla323911[[#This Row],[BALANCE INICIAL]]+Tabla323911[[#This Row],[ENTRADAS]]-Tabla323911[[#This Row],[SALIDAS]]</f>
        <v>83</v>
      </c>
      <c r="M609" s="2">
        <v>390</v>
      </c>
      <c r="N609" s="2">
        <f>+Tabla323911[[#This Row],[BALANCE INICIAL]]*Tabla323911[[#This Row],[PRECIO]]</f>
        <v>32370</v>
      </c>
      <c r="O609" s="2">
        <f>+Tabla323911[[#This Row],[ENTRADAS]]*Tabla323911[[#This Row],[PRECIO]]</f>
        <v>0</v>
      </c>
      <c r="P609" s="2">
        <f>+Tabla323911[[#This Row],[SALIDAS]]*Tabla323911[[#This Row],[PRECIO]]</f>
        <v>0</v>
      </c>
      <c r="Q609" s="2">
        <f>+Tabla323911[[#This Row],[BALANCE INICIAL2]]+Tabla323911[[#This Row],[ENTRADAS3]]-Tabla323911[[#This Row],[SALIDAS4]]</f>
        <v>32370</v>
      </c>
    </row>
    <row r="610" spans="1:17">
      <c r="A610" s="39" t="s">
        <v>1421</v>
      </c>
      <c r="B610" s="40" t="s">
        <v>1422</v>
      </c>
      <c r="C610" s="52" t="s">
        <v>1423</v>
      </c>
      <c r="D610" t="s">
        <v>399</v>
      </c>
      <c r="F610" s="55" t="s">
        <v>1345</v>
      </c>
      <c r="G610" s="55"/>
      <c r="H610" s="9" t="s">
        <v>820</v>
      </c>
      <c r="I610">
        <v>0</v>
      </c>
      <c r="J610">
        <v>0</v>
      </c>
      <c r="K610" s="34">
        <v>0</v>
      </c>
      <c r="L610">
        <f>+Tabla323911[[#This Row],[BALANCE INICIAL]]+Tabla323911[[#This Row],[ENTRADAS]]-Tabla323911[[#This Row],[SALIDAS]]</f>
        <v>0</v>
      </c>
      <c r="M610" s="2">
        <v>1911.6</v>
      </c>
      <c r="N610" s="2">
        <f>+Tabla323911[[#This Row],[BALANCE INICIAL]]*Tabla323911[[#This Row],[PRECIO]]</f>
        <v>0</v>
      </c>
      <c r="O610" s="2">
        <f>+Tabla323911[[#This Row],[ENTRADAS]]*Tabla323911[[#This Row],[PRECIO]]</f>
        <v>0</v>
      </c>
      <c r="P610" s="2">
        <f>+Tabla323911[[#This Row],[SALIDAS]]*Tabla323911[[#This Row],[PRECIO]]</f>
        <v>0</v>
      </c>
      <c r="Q610" s="2">
        <f>+Tabla323911[[#This Row],[BALANCE INICIAL2]]+Tabla323911[[#This Row],[ENTRADAS3]]-Tabla323911[[#This Row],[SALIDAS4]]</f>
        <v>0</v>
      </c>
    </row>
    <row r="611" spans="1:17" ht="15" customHeight="1">
      <c r="A611" s="39" t="s">
        <v>1421</v>
      </c>
      <c r="B611" s="40" t="s">
        <v>1422</v>
      </c>
      <c r="C611" s="52" t="s">
        <v>1423</v>
      </c>
      <c r="D611" t="s">
        <v>1472</v>
      </c>
      <c r="F611" s="55" t="s">
        <v>1345</v>
      </c>
      <c r="G611" s="55"/>
      <c r="H611" s="9" t="s">
        <v>820</v>
      </c>
      <c r="I611">
        <v>0</v>
      </c>
      <c r="J611">
        <v>0</v>
      </c>
      <c r="K611" s="34">
        <v>0</v>
      </c>
      <c r="L611">
        <f>+Tabla323911[[#This Row],[BALANCE INICIAL]]+Tabla323911[[#This Row],[ENTRADAS]]-Tabla323911[[#This Row],[SALIDAS]]</f>
        <v>0</v>
      </c>
      <c r="M611" s="2">
        <v>1677.96</v>
      </c>
      <c r="N611" s="2">
        <f>+Tabla323911[[#This Row],[BALANCE INICIAL]]*Tabla323911[[#This Row],[PRECIO]]</f>
        <v>0</v>
      </c>
      <c r="O611" s="2">
        <f>+Tabla323911[[#This Row],[ENTRADAS]]*Tabla323911[[#This Row],[PRECIO]]</f>
        <v>0</v>
      </c>
      <c r="P611" s="2">
        <f>+Tabla323911[[#This Row],[SALIDAS]]*Tabla323911[[#This Row],[PRECIO]]</f>
        <v>0</v>
      </c>
      <c r="Q611" s="2">
        <f>+Tabla323911[[#This Row],[BALANCE INICIAL2]]+Tabla323911[[#This Row],[ENTRADAS3]]-Tabla323911[[#This Row],[SALIDAS4]]</f>
        <v>0</v>
      </c>
    </row>
    <row r="612" spans="1:17">
      <c r="A612" s="39" t="s">
        <v>34</v>
      </c>
      <c r="B612" s="40" t="s">
        <v>877</v>
      </c>
      <c r="C612" s="52" t="s">
        <v>104</v>
      </c>
      <c r="D612" t="s">
        <v>497</v>
      </c>
      <c r="F612" s="55" t="s">
        <v>1345</v>
      </c>
      <c r="G612" s="55"/>
      <c r="H612" s="9" t="s">
        <v>820</v>
      </c>
      <c r="I612">
        <v>0</v>
      </c>
      <c r="J612">
        <v>0</v>
      </c>
      <c r="K612" s="34">
        <v>0</v>
      </c>
      <c r="L612">
        <f>+Tabla323911[[#This Row],[BALANCE INICIAL]]+Tabla323911[[#This Row],[ENTRADAS]]-Tabla323911[[#This Row],[SALIDAS]]</f>
        <v>0</v>
      </c>
      <c r="M612" s="2">
        <v>8</v>
      </c>
      <c r="N612" s="2">
        <f>+Tabla323911[[#This Row],[BALANCE INICIAL]]*Tabla323911[[#This Row],[PRECIO]]</f>
        <v>0</v>
      </c>
      <c r="O612" s="2">
        <f>+Tabla323911[[#This Row],[ENTRADAS]]*Tabla323911[[#This Row],[PRECIO]]</f>
        <v>0</v>
      </c>
      <c r="P612" s="2">
        <f>+Tabla323911[[#This Row],[SALIDAS]]*Tabla323911[[#This Row],[PRECIO]]</f>
        <v>0</v>
      </c>
      <c r="Q612" s="2">
        <f>+Tabla323911[[#This Row],[BALANCE INICIAL2]]+Tabla323911[[#This Row],[ENTRADAS3]]-Tabla323911[[#This Row],[SALIDAS4]]</f>
        <v>0</v>
      </c>
    </row>
    <row r="613" spans="1:17" ht="15" customHeight="1">
      <c r="A613" s="39" t="s">
        <v>59</v>
      </c>
      <c r="B613" s="40" t="s">
        <v>880</v>
      </c>
      <c r="C613" s="52" t="s">
        <v>107</v>
      </c>
      <c r="D613" t="s">
        <v>768</v>
      </c>
      <c r="F613" s="55" t="s">
        <v>1345</v>
      </c>
      <c r="G613" s="55"/>
      <c r="H613" s="9" t="s">
        <v>820</v>
      </c>
      <c r="I613">
        <v>192</v>
      </c>
      <c r="J613">
        <v>0</v>
      </c>
      <c r="K613" s="34">
        <v>0</v>
      </c>
      <c r="L613">
        <f>+Tabla323911[[#This Row],[BALANCE INICIAL]]+Tabla323911[[#This Row],[ENTRADAS]]-Tabla323911[[#This Row],[SALIDAS]]</f>
        <v>192</v>
      </c>
      <c r="M613" s="2">
        <v>75</v>
      </c>
      <c r="N613" s="2">
        <f>+Tabla323911[[#This Row],[BALANCE INICIAL]]*Tabla323911[[#This Row],[PRECIO]]</f>
        <v>14400</v>
      </c>
      <c r="O613" s="2">
        <f>+Tabla323911[[#This Row],[ENTRADAS]]*Tabla323911[[#This Row],[PRECIO]]</f>
        <v>0</v>
      </c>
      <c r="P613" s="2">
        <f>+Tabla323911[[#This Row],[SALIDAS]]*Tabla323911[[#This Row],[PRECIO]]</f>
        <v>0</v>
      </c>
      <c r="Q613" s="2">
        <f>+Tabla323911[[#This Row],[BALANCE INICIAL2]]+Tabla323911[[#This Row],[ENTRADAS3]]-Tabla323911[[#This Row],[SALIDAS4]]</f>
        <v>14400</v>
      </c>
    </row>
    <row r="614" spans="1:17">
      <c r="A614" s="39" t="s">
        <v>59</v>
      </c>
      <c r="B614" s="40" t="s">
        <v>880</v>
      </c>
      <c r="C614" s="52" t="s">
        <v>107</v>
      </c>
      <c r="D614" t="s">
        <v>769</v>
      </c>
      <c r="F614" s="55" t="s">
        <v>1345</v>
      </c>
      <c r="G614" s="55"/>
      <c r="H614" s="9" t="s">
        <v>820</v>
      </c>
      <c r="I614">
        <v>6</v>
      </c>
      <c r="J614">
        <v>0</v>
      </c>
      <c r="K614" s="34">
        <v>0</v>
      </c>
      <c r="L614">
        <f>+Tabla323911[[#This Row],[BALANCE INICIAL]]+Tabla323911[[#This Row],[ENTRADAS]]-Tabla323911[[#This Row],[SALIDAS]]</f>
        <v>6</v>
      </c>
      <c r="M614" s="2">
        <v>40</v>
      </c>
      <c r="N614" s="2">
        <f>+Tabla323911[[#This Row],[BALANCE INICIAL]]*Tabla323911[[#This Row],[PRECIO]]</f>
        <v>240</v>
      </c>
      <c r="O614" s="2">
        <f>+Tabla323911[[#This Row],[ENTRADAS]]*Tabla323911[[#This Row],[PRECIO]]</f>
        <v>0</v>
      </c>
      <c r="P614" s="2">
        <f>+Tabla323911[[#This Row],[SALIDAS]]*Tabla323911[[#This Row],[PRECIO]]</f>
        <v>0</v>
      </c>
      <c r="Q614" s="2">
        <f>+Tabla323911[[#This Row],[BALANCE INICIAL2]]+Tabla323911[[#This Row],[ENTRADAS3]]-Tabla323911[[#This Row],[SALIDAS4]]</f>
        <v>240</v>
      </c>
    </row>
    <row r="615" spans="1:17">
      <c r="A615" s="39" t="s">
        <v>59</v>
      </c>
      <c r="B615" s="40" t="s">
        <v>880</v>
      </c>
      <c r="C615" s="52" t="s">
        <v>107</v>
      </c>
      <c r="D615" t="s">
        <v>770</v>
      </c>
      <c r="F615" s="55" t="s">
        <v>1345</v>
      </c>
      <c r="G615" s="55"/>
      <c r="H615" s="9" t="s">
        <v>820</v>
      </c>
      <c r="I615">
        <v>4</v>
      </c>
      <c r="J615">
        <v>0</v>
      </c>
      <c r="K615" s="34">
        <v>0</v>
      </c>
      <c r="L615">
        <f>+Tabla323911[[#This Row],[BALANCE INICIAL]]+Tabla323911[[#This Row],[ENTRADAS]]-Tabla323911[[#This Row],[SALIDAS]]</f>
        <v>4</v>
      </c>
      <c r="M615" s="2">
        <v>350</v>
      </c>
      <c r="N615" s="2">
        <f>+Tabla323911[[#This Row],[BALANCE INICIAL]]*Tabla323911[[#This Row],[PRECIO]]</f>
        <v>1400</v>
      </c>
      <c r="O615" s="2">
        <f>+Tabla323911[[#This Row],[ENTRADAS]]*Tabla323911[[#This Row],[PRECIO]]</f>
        <v>0</v>
      </c>
      <c r="P615" s="2">
        <f>+Tabla323911[[#This Row],[SALIDAS]]*Tabla323911[[#This Row],[PRECIO]]</f>
        <v>0</v>
      </c>
      <c r="Q615" s="2">
        <f>+Tabla323911[[#This Row],[BALANCE INICIAL2]]+Tabla323911[[#This Row],[ENTRADAS3]]-Tabla323911[[#This Row],[SALIDAS4]]</f>
        <v>1400</v>
      </c>
    </row>
    <row r="616" spans="1:17">
      <c r="A616" s="39" t="s">
        <v>59</v>
      </c>
      <c r="B616" s="40" t="s">
        <v>880</v>
      </c>
      <c r="C616" s="52" t="s">
        <v>107</v>
      </c>
      <c r="D616" t="s">
        <v>771</v>
      </c>
      <c r="F616" s="55" t="s">
        <v>1345</v>
      </c>
      <c r="G616" s="55"/>
      <c r="H616" s="9" t="s">
        <v>820</v>
      </c>
      <c r="I616">
        <v>8</v>
      </c>
      <c r="J616">
        <v>0</v>
      </c>
      <c r="K616" s="34">
        <v>0</v>
      </c>
      <c r="L616">
        <f>+Tabla323911[[#This Row],[BALANCE INICIAL]]+Tabla323911[[#This Row],[ENTRADAS]]-Tabla323911[[#This Row],[SALIDAS]]</f>
        <v>8</v>
      </c>
      <c r="M616" s="2">
        <v>450</v>
      </c>
      <c r="N616" s="2">
        <f>+Tabla323911[[#This Row],[BALANCE INICIAL]]*Tabla323911[[#This Row],[PRECIO]]</f>
        <v>3600</v>
      </c>
      <c r="O616" s="2">
        <f>+Tabla323911[[#This Row],[ENTRADAS]]*Tabla323911[[#This Row],[PRECIO]]</f>
        <v>0</v>
      </c>
      <c r="P616" s="2">
        <f>+Tabla323911[[#This Row],[SALIDAS]]*Tabla323911[[#This Row],[PRECIO]]</f>
        <v>0</v>
      </c>
      <c r="Q616" s="2">
        <f>+Tabla323911[[#This Row],[BALANCE INICIAL2]]+Tabla323911[[#This Row],[ENTRADAS3]]-Tabla323911[[#This Row],[SALIDAS4]]</f>
        <v>3600</v>
      </c>
    </row>
    <row r="617" spans="1:17">
      <c r="A617" s="39" t="s">
        <v>59</v>
      </c>
      <c r="B617" s="40" t="s">
        <v>880</v>
      </c>
      <c r="C617" s="52" t="s">
        <v>107</v>
      </c>
      <c r="D617" t="s">
        <v>772</v>
      </c>
      <c r="F617" s="55" t="s">
        <v>1345</v>
      </c>
      <c r="G617" s="55"/>
      <c r="H617" s="9" t="s">
        <v>820</v>
      </c>
      <c r="I617">
        <v>6</v>
      </c>
      <c r="J617">
        <v>0</v>
      </c>
      <c r="K617" s="34">
        <v>0</v>
      </c>
      <c r="L617">
        <f>+Tabla323911[[#This Row],[BALANCE INICIAL]]+Tabla323911[[#This Row],[ENTRADAS]]-Tabla323911[[#This Row],[SALIDAS]]</f>
        <v>6</v>
      </c>
      <c r="M617" s="2">
        <v>450</v>
      </c>
      <c r="N617" s="2">
        <f>+Tabla323911[[#This Row],[BALANCE INICIAL]]*Tabla323911[[#This Row],[PRECIO]]</f>
        <v>2700</v>
      </c>
      <c r="O617" s="2">
        <f>+Tabla323911[[#This Row],[ENTRADAS]]*Tabla323911[[#This Row],[PRECIO]]</f>
        <v>0</v>
      </c>
      <c r="P617" s="2">
        <f>+Tabla323911[[#This Row],[SALIDAS]]*Tabla323911[[#This Row],[PRECIO]]</f>
        <v>0</v>
      </c>
      <c r="Q617" s="2">
        <f>+Tabla323911[[#This Row],[BALANCE INICIAL2]]+Tabla323911[[#This Row],[ENTRADAS3]]-Tabla323911[[#This Row],[SALIDAS4]]</f>
        <v>2700</v>
      </c>
    </row>
    <row r="618" spans="1:17">
      <c r="A618" s="39" t="s">
        <v>59</v>
      </c>
      <c r="B618" s="40" t="s">
        <v>880</v>
      </c>
      <c r="C618" s="52" t="s">
        <v>107</v>
      </c>
      <c r="D618" t="s">
        <v>773</v>
      </c>
      <c r="F618" s="55" t="s">
        <v>1345</v>
      </c>
      <c r="G618" s="55"/>
      <c r="H618" s="9" t="s">
        <v>820</v>
      </c>
      <c r="I618">
        <v>32</v>
      </c>
      <c r="J618">
        <v>0</v>
      </c>
      <c r="K618" s="34">
        <v>0</v>
      </c>
      <c r="L618">
        <f>+Tabla323911[[#This Row],[BALANCE INICIAL]]+Tabla323911[[#This Row],[ENTRADAS]]-Tabla323911[[#This Row],[SALIDAS]]</f>
        <v>32</v>
      </c>
      <c r="M618" s="2">
        <v>350</v>
      </c>
      <c r="N618" s="2">
        <f>+Tabla323911[[#This Row],[BALANCE INICIAL]]*Tabla323911[[#This Row],[PRECIO]]</f>
        <v>11200</v>
      </c>
      <c r="O618" s="2">
        <f>+Tabla323911[[#This Row],[ENTRADAS]]*Tabla323911[[#This Row],[PRECIO]]</f>
        <v>0</v>
      </c>
      <c r="P618" s="2">
        <f>+Tabla323911[[#This Row],[SALIDAS]]*Tabla323911[[#This Row],[PRECIO]]</f>
        <v>0</v>
      </c>
      <c r="Q618" s="2">
        <f>+Tabla323911[[#This Row],[BALANCE INICIAL2]]+Tabla323911[[#This Row],[ENTRADAS3]]-Tabla323911[[#This Row],[SALIDAS4]]</f>
        <v>11200</v>
      </c>
    </row>
    <row r="619" spans="1:17" ht="17.25" customHeight="1">
      <c r="A619" s="39" t="s">
        <v>59</v>
      </c>
      <c r="B619" s="40" t="s">
        <v>880</v>
      </c>
      <c r="C619" s="52" t="s">
        <v>107</v>
      </c>
      <c r="D619" t="s">
        <v>774</v>
      </c>
      <c r="F619" s="55" t="s">
        <v>1345</v>
      </c>
      <c r="G619" s="55"/>
      <c r="H619" s="9" t="s">
        <v>820</v>
      </c>
      <c r="I619">
        <v>234</v>
      </c>
      <c r="J619">
        <v>0</v>
      </c>
      <c r="K619" s="34">
        <v>72</v>
      </c>
      <c r="L619">
        <f>+Tabla323911[[#This Row],[BALANCE INICIAL]]+Tabla323911[[#This Row],[ENTRADAS]]-Tabla323911[[#This Row],[SALIDAS]]</f>
        <v>162</v>
      </c>
      <c r="M619" s="2">
        <v>290</v>
      </c>
      <c r="N619" s="2">
        <f>+Tabla323911[[#This Row],[BALANCE INICIAL]]*Tabla323911[[#This Row],[PRECIO]]</f>
        <v>67860</v>
      </c>
      <c r="O619" s="2">
        <f>+Tabla323911[[#This Row],[ENTRADAS]]*Tabla323911[[#This Row],[PRECIO]]</f>
        <v>0</v>
      </c>
      <c r="P619" s="2">
        <f>+Tabla323911[[#This Row],[SALIDAS]]*Tabla323911[[#This Row],[PRECIO]]</f>
        <v>20880</v>
      </c>
      <c r="Q619" s="2">
        <f>+Tabla323911[[#This Row],[BALANCE INICIAL2]]+Tabla323911[[#This Row],[ENTRADAS3]]-Tabla323911[[#This Row],[SALIDAS4]]</f>
        <v>46980</v>
      </c>
    </row>
    <row r="620" spans="1:17" ht="15" customHeight="1">
      <c r="A620" s="39" t="s">
        <v>28</v>
      </c>
      <c r="B620" s="40" t="s">
        <v>884</v>
      </c>
      <c r="C620" s="52" t="s">
        <v>74</v>
      </c>
      <c r="D620" t="s">
        <v>290</v>
      </c>
      <c r="F620" s="55" t="s">
        <v>1345</v>
      </c>
      <c r="G620" s="55"/>
      <c r="H620" s="9" t="s">
        <v>820</v>
      </c>
      <c r="I620">
        <v>2</v>
      </c>
      <c r="J620">
        <v>0</v>
      </c>
      <c r="K620" s="34">
        <v>0</v>
      </c>
      <c r="L620">
        <f>+Tabla323911[[#This Row],[BALANCE INICIAL]]+Tabla323911[[#This Row],[ENTRADAS]]-Tabla323911[[#This Row],[SALIDAS]]</f>
        <v>2</v>
      </c>
      <c r="M620" s="2">
        <v>24.58</v>
      </c>
      <c r="N620" s="2">
        <f>+Tabla323911[[#This Row],[BALANCE INICIAL]]*Tabla323911[[#This Row],[PRECIO]]</f>
        <v>49.16</v>
      </c>
      <c r="O620" s="2">
        <f>+Tabla323911[[#This Row],[ENTRADAS]]*Tabla323911[[#This Row],[PRECIO]]</f>
        <v>0</v>
      </c>
      <c r="P620" s="2">
        <f>+Tabla323911[[#This Row],[SALIDAS]]*Tabla323911[[#This Row],[PRECIO]]</f>
        <v>0</v>
      </c>
      <c r="Q620" s="2">
        <f>+Tabla323911[[#This Row],[BALANCE INICIAL2]]+Tabla323911[[#This Row],[ENTRADAS3]]-Tabla323911[[#This Row],[SALIDAS4]]</f>
        <v>49.16</v>
      </c>
    </row>
    <row r="621" spans="1:17" ht="15" customHeight="1">
      <c r="A621" s="39" t="s">
        <v>28</v>
      </c>
      <c r="B621" s="40" t="s">
        <v>884</v>
      </c>
      <c r="C621" s="52" t="s">
        <v>74</v>
      </c>
      <c r="D621" t="s">
        <v>1207</v>
      </c>
      <c r="F621" s="55" t="s">
        <v>1345</v>
      </c>
      <c r="G621" s="55"/>
      <c r="H621" s="9" t="s">
        <v>820</v>
      </c>
      <c r="I621">
        <v>760</v>
      </c>
      <c r="J621">
        <v>0</v>
      </c>
      <c r="K621" s="34">
        <v>0</v>
      </c>
      <c r="L621">
        <f>+Tabla323911[[#This Row],[BALANCE INICIAL]]+Tabla323911[[#This Row],[ENTRADAS]]-Tabla323911[[#This Row],[SALIDAS]]</f>
        <v>760</v>
      </c>
      <c r="M621" s="2">
        <v>11.3</v>
      </c>
      <c r="N621" s="2">
        <f>+Tabla323911[[#This Row],[BALANCE INICIAL]]*Tabla323911[[#This Row],[PRECIO]]</f>
        <v>8588</v>
      </c>
      <c r="O621" s="2">
        <f>+Tabla323911[[#This Row],[ENTRADAS]]*Tabla323911[[#This Row],[PRECIO]]</f>
        <v>0</v>
      </c>
      <c r="P621" s="2">
        <f>+Tabla323911[[#This Row],[SALIDAS]]*Tabla323911[[#This Row],[PRECIO]]</f>
        <v>0</v>
      </c>
      <c r="Q621" s="2">
        <f>+Tabla323911[[#This Row],[BALANCE INICIAL2]]+Tabla323911[[#This Row],[ENTRADAS3]]-Tabla323911[[#This Row],[SALIDAS4]]</f>
        <v>8588</v>
      </c>
    </row>
    <row r="622" spans="1:17">
      <c r="A622" s="39" t="s">
        <v>1141</v>
      </c>
      <c r="B622" s="40" t="s">
        <v>1142</v>
      </c>
      <c r="C622" s="52" t="s">
        <v>1143</v>
      </c>
      <c r="D622" t="s">
        <v>1208</v>
      </c>
      <c r="F622" s="55" t="s">
        <v>1345</v>
      </c>
      <c r="G622" s="55"/>
      <c r="H622" s="9" t="s">
        <v>820</v>
      </c>
      <c r="I622">
        <v>6</v>
      </c>
      <c r="J622">
        <v>0</v>
      </c>
      <c r="K622" s="34">
        <v>0</v>
      </c>
      <c r="L622">
        <f>+Tabla323911[[#This Row],[BALANCE INICIAL]]+Tabla323911[[#This Row],[ENTRADAS]]-Tabla323911[[#This Row],[SALIDAS]]</f>
        <v>6</v>
      </c>
      <c r="M622" s="2">
        <v>87.86</v>
      </c>
      <c r="N622" s="2">
        <f>+Tabla323911[[#This Row],[BALANCE INICIAL]]*Tabla323911[[#This Row],[PRECIO]]</f>
        <v>527.16</v>
      </c>
      <c r="O622" s="2">
        <f>+Tabla323911[[#This Row],[ENTRADAS]]*Tabla323911[[#This Row],[PRECIO]]</f>
        <v>0</v>
      </c>
      <c r="P622" s="2">
        <f>+Tabla323911[[#This Row],[SALIDAS]]*Tabla323911[[#This Row],[PRECIO]]</f>
        <v>0</v>
      </c>
      <c r="Q622" s="2">
        <f>+Tabla323911[[#This Row],[BALANCE INICIAL2]]+Tabla323911[[#This Row],[ENTRADAS3]]-Tabla323911[[#This Row],[SALIDAS4]]</f>
        <v>527.16</v>
      </c>
    </row>
    <row r="623" spans="1:17">
      <c r="A623" s="39" t="s">
        <v>59</v>
      </c>
      <c r="B623" s="40" t="s">
        <v>880</v>
      </c>
      <c r="C623" s="52" t="s">
        <v>107</v>
      </c>
      <c r="D623" t="s">
        <v>775</v>
      </c>
      <c r="F623" s="55" t="s">
        <v>1345</v>
      </c>
      <c r="G623" s="55"/>
      <c r="H623" s="9" t="s">
        <v>820</v>
      </c>
      <c r="I623">
        <v>24</v>
      </c>
      <c r="J623">
        <v>0</v>
      </c>
      <c r="K623" s="34">
        <v>0</v>
      </c>
      <c r="L623">
        <f>+Tabla323911[[#This Row],[BALANCE INICIAL]]+Tabla323911[[#This Row],[ENTRADAS]]-Tabla323911[[#This Row],[SALIDAS]]</f>
        <v>24</v>
      </c>
      <c r="M623" s="2">
        <v>99</v>
      </c>
      <c r="N623" s="2">
        <f>+Tabla323911[[#This Row],[BALANCE INICIAL]]*Tabla323911[[#This Row],[PRECIO]]</f>
        <v>2376</v>
      </c>
      <c r="O623" s="2">
        <f>+Tabla323911[[#This Row],[ENTRADAS]]*Tabla323911[[#This Row],[PRECIO]]</f>
        <v>0</v>
      </c>
      <c r="P623" s="2">
        <f>+Tabla323911[[#This Row],[SALIDAS]]*Tabla323911[[#This Row],[PRECIO]]</f>
        <v>0</v>
      </c>
      <c r="Q623" s="2">
        <f>+Tabla323911[[#This Row],[BALANCE INICIAL2]]+Tabla323911[[#This Row],[ENTRADAS3]]-Tabla323911[[#This Row],[SALIDAS4]]</f>
        <v>2376</v>
      </c>
    </row>
    <row r="624" spans="1:17">
      <c r="A624" s="39" t="s">
        <v>41</v>
      </c>
      <c r="B624" s="40" t="s">
        <v>890</v>
      </c>
      <c r="C624" s="52" t="s">
        <v>87</v>
      </c>
      <c r="D624" t="s">
        <v>1002</v>
      </c>
      <c r="F624" s="55" t="s">
        <v>1345</v>
      </c>
      <c r="G624" s="55"/>
      <c r="H624" s="9" t="s">
        <v>820</v>
      </c>
      <c r="I624">
        <v>90</v>
      </c>
      <c r="J624">
        <v>0</v>
      </c>
      <c r="K624" s="34">
        <v>4</v>
      </c>
      <c r="L624">
        <f>+Tabla323911[[#This Row],[BALANCE INICIAL]]+Tabla323911[[#This Row],[ENTRADAS]]-Tabla323911[[#This Row],[SALIDAS]]</f>
        <v>86</v>
      </c>
      <c r="M624" s="2">
        <v>219</v>
      </c>
      <c r="N624" s="2">
        <f>+Tabla323911[[#This Row],[BALANCE INICIAL]]*Tabla323911[[#This Row],[PRECIO]]</f>
        <v>19710</v>
      </c>
      <c r="O624" s="2">
        <f>+Tabla323911[[#This Row],[ENTRADAS]]*Tabla323911[[#This Row],[PRECIO]]</f>
        <v>0</v>
      </c>
      <c r="P624" s="2">
        <f>+Tabla323911[[#This Row],[SALIDAS]]*Tabla323911[[#This Row],[PRECIO]]</f>
        <v>876</v>
      </c>
      <c r="Q624" s="2">
        <f>+Tabla323911[[#This Row],[BALANCE INICIAL2]]+Tabla323911[[#This Row],[ENTRADAS3]]-Tabla323911[[#This Row],[SALIDAS4]]</f>
        <v>18834</v>
      </c>
    </row>
    <row r="625" spans="1:17" ht="15" customHeight="1">
      <c r="A625" s="39" t="s">
        <v>41</v>
      </c>
      <c r="B625" s="40" t="s">
        <v>890</v>
      </c>
      <c r="C625" s="52" t="s">
        <v>87</v>
      </c>
      <c r="D625" t="s">
        <v>1001</v>
      </c>
      <c r="F625" s="55" t="s">
        <v>1345</v>
      </c>
      <c r="G625" s="55"/>
      <c r="H625" s="9" t="s">
        <v>820</v>
      </c>
      <c r="I625">
        <v>96</v>
      </c>
      <c r="J625">
        <v>0</v>
      </c>
      <c r="K625" s="34">
        <v>4</v>
      </c>
      <c r="L625">
        <f>+Tabla323911[[#This Row],[BALANCE INICIAL]]+Tabla323911[[#This Row],[ENTRADAS]]-Tabla323911[[#This Row],[SALIDAS]]</f>
        <v>92</v>
      </c>
      <c r="M625" s="2">
        <v>28.8</v>
      </c>
      <c r="N625" s="2">
        <f>+Tabla323911[[#This Row],[BALANCE INICIAL]]*Tabla323911[[#This Row],[PRECIO]]</f>
        <v>2764.8</v>
      </c>
      <c r="O625" s="2">
        <f>+Tabla323911[[#This Row],[ENTRADAS]]*Tabla323911[[#This Row],[PRECIO]]</f>
        <v>0</v>
      </c>
      <c r="P625" s="2">
        <f>+Tabla323911[[#This Row],[SALIDAS]]*Tabla323911[[#This Row],[PRECIO]]</f>
        <v>115.2</v>
      </c>
      <c r="Q625" s="2">
        <f>+Tabla323911[[#This Row],[BALANCE INICIAL2]]+Tabla323911[[#This Row],[ENTRADAS3]]-Tabla323911[[#This Row],[SALIDAS4]]</f>
        <v>2649.6000000000004</v>
      </c>
    </row>
    <row r="626" spans="1:17">
      <c r="A626" s="39" t="s">
        <v>41</v>
      </c>
      <c r="B626" s="40" t="s">
        <v>890</v>
      </c>
      <c r="C626" s="52" t="s">
        <v>87</v>
      </c>
      <c r="D626" t="s">
        <v>1399</v>
      </c>
      <c r="F626" s="55" t="s">
        <v>1345</v>
      </c>
      <c r="G626" s="55"/>
      <c r="H626" s="9" t="s">
        <v>820</v>
      </c>
      <c r="I626">
        <v>242</v>
      </c>
      <c r="J626">
        <v>0</v>
      </c>
      <c r="K626" s="34">
        <v>0</v>
      </c>
      <c r="L626">
        <f>+Tabla323911[[#This Row],[BALANCE INICIAL]]+Tabla323911[[#This Row],[ENTRADAS]]-Tabla323911[[#This Row],[SALIDAS]]</f>
        <v>242</v>
      </c>
      <c r="M626" s="2">
        <v>32</v>
      </c>
      <c r="N626" s="2">
        <f>+Tabla323911[[#This Row],[BALANCE INICIAL]]*Tabla323911[[#This Row],[PRECIO]]</f>
        <v>7744</v>
      </c>
      <c r="O626" s="2">
        <f>+Tabla323911[[#This Row],[ENTRADAS]]*Tabla323911[[#This Row],[PRECIO]]</f>
        <v>0</v>
      </c>
      <c r="P626" s="2">
        <f>+Tabla323911[[#This Row],[SALIDAS]]*Tabla323911[[#This Row],[PRECIO]]</f>
        <v>0</v>
      </c>
      <c r="Q626" s="2">
        <f>+Tabla323911[[#This Row],[BALANCE INICIAL2]]+Tabla323911[[#This Row],[ENTRADAS3]]-Tabla323911[[#This Row],[SALIDAS4]]</f>
        <v>7744</v>
      </c>
    </row>
    <row r="627" spans="1:17">
      <c r="A627" s="39" t="s">
        <v>60</v>
      </c>
      <c r="B627" s="40" t="s">
        <v>885</v>
      </c>
      <c r="C627" s="52" t="s">
        <v>108</v>
      </c>
      <c r="D627" t="s">
        <v>720</v>
      </c>
      <c r="F627" s="55" t="s">
        <v>1345</v>
      </c>
      <c r="G627" s="55"/>
      <c r="H627" s="9" t="s">
        <v>820</v>
      </c>
      <c r="I627">
        <v>1</v>
      </c>
      <c r="J627">
        <v>0</v>
      </c>
      <c r="K627" s="34">
        <v>0</v>
      </c>
      <c r="L627">
        <f>+Tabla323911[[#This Row],[BALANCE INICIAL]]+Tabla323911[[#This Row],[ENTRADAS]]-Tabla323911[[#This Row],[SALIDAS]]</f>
        <v>1</v>
      </c>
      <c r="M627" s="2">
        <v>9450</v>
      </c>
      <c r="N627" s="2">
        <f>+Tabla323911[[#This Row],[BALANCE INICIAL]]*Tabla323911[[#This Row],[PRECIO]]</f>
        <v>9450</v>
      </c>
      <c r="O627" s="2">
        <f>+Tabla323911[[#This Row],[ENTRADAS]]*Tabla323911[[#This Row],[PRECIO]]</f>
        <v>0</v>
      </c>
      <c r="P627" s="2">
        <f>+Tabla323911[[#This Row],[SALIDAS]]*Tabla323911[[#This Row],[PRECIO]]</f>
        <v>0</v>
      </c>
      <c r="Q627" s="2">
        <f>+Tabla323911[[#This Row],[BALANCE INICIAL2]]+Tabla323911[[#This Row],[ENTRADAS3]]-Tabla323911[[#This Row],[SALIDAS4]]</f>
        <v>9450</v>
      </c>
    </row>
    <row r="628" spans="1:17">
      <c r="A628" s="39" t="s">
        <v>28</v>
      </c>
      <c r="B628" s="40" t="s">
        <v>884</v>
      </c>
      <c r="C628" s="52" t="s">
        <v>74</v>
      </c>
      <c r="D628" t="s">
        <v>1600</v>
      </c>
      <c r="F628" s="55" t="s">
        <v>1345</v>
      </c>
      <c r="G628" s="55"/>
      <c r="H628" s="9" t="s">
        <v>834</v>
      </c>
      <c r="I628">
        <v>37</v>
      </c>
      <c r="J628">
        <v>0</v>
      </c>
      <c r="K628" s="34">
        <v>0</v>
      </c>
      <c r="L628">
        <f>+Tabla323911[[#This Row],[BALANCE INICIAL]]+Tabla323911[[#This Row],[ENTRADAS]]-Tabla323911[[#This Row],[SALIDAS]]</f>
        <v>37</v>
      </c>
      <c r="M628" s="2">
        <v>2.11</v>
      </c>
      <c r="N628" s="2">
        <f>+Tabla323911[[#This Row],[BALANCE INICIAL]]*Tabla323911[[#This Row],[PRECIO]]</f>
        <v>78.069999999999993</v>
      </c>
      <c r="O628" s="2">
        <f>+Tabla323911[[#This Row],[ENTRADAS]]*Tabla323911[[#This Row],[PRECIO]]</f>
        <v>0</v>
      </c>
      <c r="P628" s="2">
        <f>+Tabla323911[[#This Row],[SALIDAS]]*Tabla323911[[#This Row],[PRECIO]]</f>
        <v>0</v>
      </c>
      <c r="Q628" s="2">
        <f>+Tabla323911[[#This Row],[BALANCE INICIAL2]]+Tabla323911[[#This Row],[ENTRADAS3]]-Tabla323911[[#This Row],[SALIDAS4]]</f>
        <v>78.069999999999993</v>
      </c>
    </row>
    <row r="629" spans="1:17">
      <c r="A629" s="39" t="s">
        <v>59</v>
      </c>
      <c r="B629" s="40" t="s">
        <v>880</v>
      </c>
      <c r="C629" s="52" t="s">
        <v>107</v>
      </c>
      <c r="D629" t="s">
        <v>776</v>
      </c>
      <c r="F629" s="55" t="s">
        <v>1345</v>
      </c>
      <c r="G629" s="55"/>
      <c r="H629" s="9" t="s">
        <v>820</v>
      </c>
      <c r="I629">
        <v>1</v>
      </c>
      <c r="J629">
        <v>0</v>
      </c>
      <c r="K629" s="34">
        <v>0</v>
      </c>
      <c r="L629">
        <f>+Tabla323911[[#This Row],[BALANCE INICIAL]]+Tabla323911[[#This Row],[ENTRADAS]]-Tabla323911[[#This Row],[SALIDAS]]</f>
        <v>1</v>
      </c>
      <c r="M629" s="2">
        <v>600</v>
      </c>
      <c r="N629" s="2">
        <f>+Tabla323911[[#This Row],[BALANCE INICIAL]]*Tabla323911[[#This Row],[PRECIO]]</f>
        <v>600</v>
      </c>
      <c r="O629" s="2">
        <f>+Tabla323911[[#This Row],[ENTRADAS]]*Tabla323911[[#This Row],[PRECIO]]</f>
        <v>0</v>
      </c>
      <c r="P629" s="2">
        <f>+Tabla323911[[#This Row],[SALIDAS]]*Tabla323911[[#This Row],[PRECIO]]</f>
        <v>0</v>
      </c>
      <c r="Q629" s="2">
        <f>+Tabla323911[[#This Row],[BALANCE INICIAL2]]+Tabla323911[[#This Row],[ENTRADAS3]]-Tabla323911[[#This Row],[SALIDAS4]]</f>
        <v>600</v>
      </c>
    </row>
    <row r="630" spans="1:17">
      <c r="A630" s="39" t="s">
        <v>34</v>
      </c>
      <c r="B630" s="40" t="s">
        <v>877</v>
      </c>
      <c r="C630" s="52" t="s">
        <v>80</v>
      </c>
      <c r="D630" t="s">
        <v>1206</v>
      </c>
      <c r="F630" s="55" t="s">
        <v>1345</v>
      </c>
      <c r="G630" s="55"/>
      <c r="H630" s="9" t="s">
        <v>820</v>
      </c>
      <c r="I630">
        <v>0</v>
      </c>
      <c r="J630">
        <v>0</v>
      </c>
      <c r="K630" s="34">
        <v>0</v>
      </c>
      <c r="L630">
        <f>+Tabla323911[[#This Row],[BALANCE INICIAL]]+Tabla323911[[#This Row],[ENTRADAS]]-Tabla323911[[#This Row],[SALIDAS]]</f>
        <v>0</v>
      </c>
      <c r="M630" s="2">
        <v>650.5</v>
      </c>
      <c r="N630" s="2">
        <f>+Tabla323911[[#This Row],[BALANCE INICIAL]]*Tabla323911[[#This Row],[PRECIO]]</f>
        <v>0</v>
      </c>
      <c r="O630" s="2">
        <f>+Tabla323911[[#This Row],[ENTRADAS]]*Tabla323911[[#This Row],[PRECIO]]</f>
        <v>0</v>
      </c>
      <c r="P630" s="2">
        <f>+Tabla323911[[#This Row],[SALIDAS]]*Tabla323911[[#This Row],[PRECIO]]</f>
        <v>0</v>
      </c>
      <c r="Q630" s="2">
        <f>+Tabla323911[[#This Row],[BALANCE INICIAL2]]+Tabla323911[[#This Row],[ENTRADAS3]]-Tabla323911[[#This Row],[SALIDAS4]]</f>
        <v>0</v>
      </c>
    </row>
    <row r="631" spans="1:17">
      <c r="A631" s="39" t="s">
        <v>59</v>
      </c>
      <c r="B631" s="40" t="s">
        <v>880</v>
      </c>
      <c r="C631" s="52" t="s">
        <v>107</v>
      </c>
      <c r="D631" t="s">
        <v>777</v>
      </c>
      <c r="F631" s="55" t="s">
        <v>1345</v>
      </c>
      <c r="G631" s="55"/>
      <c r="H631" s="9" t="s">
        <v>820</v>
      </c>
      <c r="I631">
        <v>2</v>
      </c>
      <c r="J631">
        <v>0</v>
      </c>
      <c r="K631" s="34">
        <v>0</v>
      </c>
      <c r="L631">
        <f>+Tabla323911[[#This Row],[BALANCE INICIAL]]+Tabla323911[[#This Row],[ENTRADAS]]-Tabla323911[[#This Row],[SALIDAS]]</f>
        <v>2</v>
      </c>
      <c r="M631" s="2">
        <v>600</v>
      </c>
      <c r="N631" s="2">
        <f>+Tabla323911[[#This Row],[BALANCE INICIAL]]*Tabla323911[[#This Row],[PRECIO]]</f>
        <v>1200</v>
      </c>
      <c r="O631" s="2">
        <f>+Tabla323911[[#This Row],[ENTRADAS]]*Tabla323911[[#This Row],[PRECIO]]</f>
        <v>0</v>
      </c>
      <c r="P631" s="2">
        <f>+Tabla323911[[#This Row],[SALIDAS]]*Tabla323911[[#This Row],[PRECIO]]</f>
        <v>0</v>
      </c>
      <c r="Q631" s="2">
        <f>+Tabla323911[[#This Row],[BALANCE INICIAL2]]+Tabla323911[[#This Row],[ENTRADAS3]]-Tabla323911[[#This Row],[SALIDAS4]]</f>
        <v>1200</v>
      </c>
    </row>
    <row r="632" spans="1:17">
      <c r="A632" s="39" t="s">
        <v>59</v>
      </c>
      <c r="B632" s="40" t="s">
        <v>880</v>
      </c>
      <c r="C632" s="52" t="s">
        <v>107</v>
      </c>
      <c r="D632" t="s">
        <v>778</v>
      </c>
      <c r="F632" s="55" t="s">
        <v>1345</v>
      </c>
      <c r="G632" s="55"/>
      <c r="H632" s="9" t="s">
        <v>820</v>
      </c>
      <c r="I632">
        <v>9</v>
      </c>
      <c r="J632">
        <v>0</v>
      </c>
      <c r="K632" s="34">
        <v>0</v>
      </c>
      <c r="L632">
        <f>+Tabla323911[[#This Row],[BALANCE INICIAL]]+Tabla323911[[#This Row],[ENTRADAS]]-Tabla323911[[#This Row],[SALIDAS]]</f>
        <v>9</v>
      </c>
      <c r="M632" s="2">
        <v>260</v>
      </c>
      <c r="N632" s="2">
        <f>+Tabla323911[[#This Row],[BALANCE INICIAL]]*Tabla323911[[#This Row],[PRECIO]]</f>
        <v>2340</v>
      </c>
      <c r="O632" s="2">
        <f>+Tabla323911[[#This Row],[ENTRADAS]]*Tabla323911[[#This Row],[PRECIO]]</f>
        <v>0</v>
      </c>
      <c r="P632" s="2">
        <f>+Tabla323911[[#This Row],[SALIDAS]]*Tabla323911[[#This Row],[PRECIO]]</f>
        <v>0</v>
      </c>
      <c r="Q632" s="2">
        <f>+Tabla323911[[#This Row],[BALANCE INICIAL2]]+Tabla323911[[#This Row],[ENTRADAS3]]-Tabla323911[[#This Row],[SALIDAS4]]</f>
        <v>2340</v>
      </c>
    </row>
    <row r="633" spans="1:17">
      <c r="A633" s="39" t="s">
        <v>34</v>
      </c>
      <c r="B633" s="40" t="s">
        <v>877</v>
      </c>
      <c r="C633" s="52" t="s">
        <v>80</v>
      </c>
      <c r="D633" t="s">
        <v>1178</v>
      </c>
      <c r="F633" s="55" t="s">
        <v>1345</v>
      </c>
      <c r="G633" s="55"/>
      <c r="H633" s="9" t="s">
        <v>820</v>
      </c>
      <c r="I633">
        <v>9</v>
      </c>
      <c r="J633">
        <v>0</v>
      </c>
      <c r="K633" s="34">
        <v>0</v>
      </c>
      <c r="L633">
        <f>+Tabla323911[[#This Row],[BALANCE INICIAL]]+Tabla323911[[#This Row],[ENTRADAS]]-Tabla323911[[#This Row],[SALIDAS]]</f>
        <v>9</v>
      </c>
      <c r="M633" s="2">
        <v>9.98</v>
      </c>
      <c r="N633" s="2">
        <f>+Tabla323911[[#This Row],[BALANCE INICIAL]]*Tabla323911[[#This Row],[PRECIO]]</f>
        <v>89.820000000000007</v>
      </c>
      <c r="O633" s="2">
        <f>+Tabla323911[[#This Row],[ENTRADAS]]*Tabla323911[[#This Row],[PRECIO]]</f>
        <v>0</v>
      </c>
      <c r="P633" s="2">
        <f>+Tabla323911[[#This Row],[SALIDAS]]*Tabla323911[[#This Row],[PRECIO]]</f>
        <v>0</v>
      </c>
      <c r="Q633" s="2">
        <f>+Tabla323911[[#This Row],[BALANCE INICIAL2]]+Tabla323911[[#This Row],[ENTRADAS3]]-Tabla323911[[#This Row],[SALIDAS4]]</f>
        <v>89.820000000000007</v>
      </c>
    </row>
    <row r="634" spans="1:17">
      <c r="A634" s="39" t="s">
        <v>42</v>
      </c>
      <c r="B634" s="56">
        <v>1206010001</v>
      </c>
      <c r="C634" s="52" t="s">
        <v>88</v>
      </c>
      <c r="D634" t="s">
        <v>1468</v>
      </c>
      <c r="F634" s="55" t="s">
        <v>1345</v>
      </c>
      <c r="G634" s="55"/>
      <c r="H634" s="9" t="s">
        <v>820</v>
      </c>
      <c r="I634">
        <v>0</v>
      </c>
      <c r="J634">
        <v>0</v>
      </c>
      <c r="K634" s="34">
        <v>0</v>
      </c>
      <c r="L634">
        <f>+Tabla323911[[#This Row],[BALANCE INICIAL]]+Tabla323911[[#This Row],[ENTRADAS]]-Tabla323911[[#This Row],[SALIDAS]]</f>
        <v>0</v>
      </c>
      <c r="M634" s="2">
        <v>9533.56</v>
      </c>
      <c r="N634" s="2">
        <f>+Tabla323911[[#This Row],[BALANCE INICIAL]]*Tabla323911[[#This Row],[PRECIO]]</f>
        <v>0</v>
      </c>
      <c r="O634" s="2">
        <f>+Tabla323911[[#This Row],[ENTRADAS]]*Tabla323911[[#This Row],[PRECIO]]</f>
        <v>0</v>
      </c>
      <c r="P634" s="2">
        <f>+Tabla323911[[#This Row],[SALIDAS]]*Tabla323911[[#This Row],[PRECIO]]</f>
        <v>0</v>
      </c>
      <c r="Q634" s="2">
        <f>+Tabla323911[[#This Row],[BALANCE INICIAL2]]+Tabla323911[[#This Row],[ENTRADAS3]]-Tabla323911[[#This Row],[SALIDAS4]]</f>
        <v>0</v>
      </c>
    </row>
    <row r="635" spans="1:17">
      <c r="A635" s="39" t="s">
        <v>42</v>
      </c>
      <c r="B635" s="40" t="s">
        <v>886</v>
      </c>
      <c r="C635" s="52" t="s">
        <v>88</v>
      </c>
      <c r="D635" t="s">
        <v>1470</v>
      </c>
      <c r="E635" t="s">
        <v>979</v>
      </c>
      <c r="F635" s="55" t="s">
        <v>1345</v>
      </c>
      <c r="G635" s="55"/>
      <c r="H635" s="9" t="s">
        <v>820</v>
      </c>
      <c r="I635">
        <v>2</v>
      </c>
      <c r="J635">
        <v>0</v>
      </c>
      <c r="K635" s="34">
        <v>0</v>
      </c>
      <c r="L635">
        <f>+Tabla323911[[#This Row],[BALANCE INICIAL]]+Tabla323911[[#This Row],[ENTRADAS]]-Tabla323911[[#This Row],[SALIDAS]]</f>
        <v>2</v>
      </c>
      <c r="M635" s="2">
        <v>4152.54</v>
      </c>
      <c r="N635" s="2">
        <f>+Tabla323911[[#This Row],[BALANCE INICIAL]]*Tabla323911[[#This Row],[PRECIO]]</f>
        <v>8305.08</v>
      </c>
      <c r="O635" s="2">
        <f>+Tabla323911[[#This Row],[ENTRADAS]]*Tabla323911[[#This Row],[PRECIO]]</f>
        <v>0</v>
      </c>
      <c r="P635" s="2">
        <f>+Tabla323911[[#This Row],[SALIDAS]]*Tabla323911[[#This Row],[PRECIO]]</f>
        <v>0</v>
      </c>
      <c r="Q635" s="2">
        <f>+Tabla323911[[#This Row],[BALANCE INICIAL2]]+Tabla323911[[#This Row],[ENTRADAS3]]-Tabla323911[[#This Row],[SALIDAS4]]</f>
        <v>8305.08</v>
      </c>
    </row>
    <row r="636" spans="1:17">
      <c r="A636" s="39" t="s">
        <v>42</v>
      </c>
      <c r="B636" s="56">
        <v>1206010001</v>
      </c>
      <c r="C636" s="52" t="s">
        <v>88</v>
      </c>
      <c r="D636" t="s">
        <v>1469</v>
      </c>
      <c r="F636" s="55" t="s">
        <v>1345</v>
      </c>
      <c r="G636" s="55"/>
      <c r="H636" s="9" t="s">
        <v>820</v>
      </c>
      <c r="I636">
        <v>5</v>
      </c>
      <c r="J636">
        <v>0</v>
      </c>
      <c r="K636" s="34">
        <v>0</v>
      </c>
      <c r="L636">
        <f>+Tabla323911[[#This Row],[BALANCE INICIAL]]+Tabla323911[[#This Row],[ENTRADAS]]-Tabla323911[[#This Row],[SALIDAS]]</f>
        <v>5</v>
      </c>
      <c r="M636" s="2">
        <v>7873</v>
      </c>
      <c r="N636" s="2">
        <f>+Tabla323911[[#This Row],[BALANCE INICIAL]]*Tabla323911[[#This Row],[PRECIO]]</f>
        <v>39365</v>
      </c>
      <c r="O636" s="2">
        <f>+Tabla323911[[#This Row],[ENTRADAS]]*Tabla323911[[#This Row],[PRECIO]]</f>
        <v>0</v>
      </c>
      <c r="P636" s="2">
        <f>+Tabla323911[[#This Row],[SALIDAS]]*Tabla323911[[#This Row],[PRECIO]]</f>
        <v>0</v>
      </c>
      <c r="Q636" s="2">
        <f>+Tabla323911[[#This Row],[BALANCE INICIAL2]]+Tabla323911[[#This Row],[ENTRADAS3]]-Tabla323911[[#This Row],[SALIDAS4]]</f>
        <v>39365</v>
      </c>
    </row>
    <row r="637" spans="1:17">
      <c r="A637" s="39" t="s">
        <v>42</v>
      </c>
      <c r="B637" s="40" t="s">
        <v>886</v>
      </c>
      <c r="C637" s="52" t="s">
        <v>88</v>
      </c>
      <c r="D637" t="s">
        <v>1471</v>
      </c>
      <c r="E637" t="s">
        <v>979</v>
      </c>
      <c r="F637" s="55" t="s">
        <v>1345</v>
      </c>
      <c r="G637" s="55"/>
      <c r="H637" s="9" t="s">
        <v>820</v>
      </c>
      <c r="I637">
        <v>5</v>
      </c>
      <c r="J637">
        <v>0</v>
      </c>
      <c r="K637" s="34">
        <v>2</v>
      </c>
      <c r="L637">
        <f>+Tabla323911[[#This Row],[BALANCE INICIAL]]+Tabla323911[[#This Row],[ENTRADAS]]-Tabla323911[[#This Row],[SALIDAS]]</f>
        <v>3</v>
      </c>
      <c r="M637" s="2">
        <v>4491.53</v>
      </c>
      <c r="N637" s="2">
        <f>+Tabla323911[[#This Row],[BALANCE INICIAL]]*Tabla323911[[#This Row],[PRECIO]]</f>
        <v>22457.649999999998</v>
      </c>
      <c r="O637" s="2">
        <f>+Tabla323911[[#This Row],[ENTRADAS]]*Tabla323911[[#This Row],[PRECIO]]</f>
        <v>0</v>
      </c>
      <c r="P637" s="2">
        <f>+Tabla323911[[#This Row],[SALIDAS]]*Tabla323911[[#This Row],[PRECIO]]</f>
        <v>8983.06</v>
      </c>
      <c r="Q637" s="2">
        <f>+Tabla323911[[#This Row],[BALANCE INICIAL2]]+Tabla323911[[#This Row],[ENTRADAS3]]-Tabla323911[[#This Row],[SALIDAS4]]</f>
        <v>13474.589999999998</v>
      </c>
    </row>
    <row r="638" spans="1:17">
      <c r="A638" s="39" t="s">
        <v>34</v>
      </c>
      <c r="B638" s="40" t="s">
        <v>877</v>
      </c>
      <c r="C638" s="52" t="s">
        <v>80</v>
      </c>
      <c r="D638" t="s">
        <v>1456</v>
      </c>
      <c r="F638" s="55" t="s">
        <v>1345</v>
      </c>
      <c r="G638" s="55"/>
      <c r="H638" s="9" t="s">
        <v>820</v>
      </c>
      <c r="I638">
        <v>1</v>
      </c>
      <c r="J638">
        <v>0</v>
      </c>
      <c r="K638" s="34">
        <v>0</v>
      </c>
      <c r="L638">
        <f>+Tabla323911[[#This Row],[BALANCE INICIAL]]+Tabla323911[[#This Row],[ENTRADAS]]-Tabla323911[[#This Row],[SALIDAS]]</f>
        <v>1</v>
      </c>
      <c r="M638" s="2">
        <v>335</v>
      </c>
      <c r="N638" s="2">
        <f>+Tabla323911[[#This Row],[BALANCE INICIAL]]*Tabla323911[[#This Row],[PRECIO]]</f>
        <v>335</v>
      </c>
      <c r="O638" s="2">
        <f>+Tabla323911[[#This Row],[ENTRADAS]]*Tabla323911[[#This Row],[PRECIO]]</f>
        <v>0</v>
      </c>
      <c r="P638" s="2">
        <f>+Tabla323911[[#This Row],[SALIDAS]]*Tabla323911[[#This Row],[PRECIO]]</f>
        <v>0</v>
      </c>
      <c r="Q638" s="2">
        <f>+Tabla323911[[#This Row],[BALANCE INICIAL2]]+Tabla323911[[#This Row],[ENTRADAS3]]-Tabla323911[[#This Row],[SALIDAS4]]</f>
        <v>335</v>
      </c>
    </row>
    <row r="639" spans="1:17">
      <c r="A639" s="39" t="s">
        <v>34</v>
      </c>
      <c r="B639" s="40" t="s">
        <v>877</v>
      </c>
      <c r="C639" s="52" t="s">
        <v>80</v>
      </c>
      <c r="D639" t="s">
        <v>1455</v>
      </c>
      <c r="F639" s="55" t="s">
        <v>1345</v>
      </c>
      <c r="G639" s="55"/>
      <c r="H639" s="9" t="s">
        <v>820</v>
      </c>
      <c r="I639">
        <v>10</v>
      </c>
      <c r="J639">
        <v>0</v>
      </c>
      <c r="K639" s="34">
        <v>0</v>
      </c>
      <c r="L639">
        <f>+Tabla323911[[#This Row],[BALANCE INICIAL]]+Tabla323911[[#This Row],[ENTRADAS]]-Tabla323911[[#This Row],[SALIDAS]]</f>
        <v>10</v>
      </c>
      <c r="M639" s="2">
        <v>297</v>
      </c>
      <c r="N639" s="2">
        <f>+Tabla323911[[#This Row],[BALANCE INICIAL]]*Tabla323911[[#This Row],[PRECIO]]</f>
        <v>2970</v>
      </c>
      <c r="O639" s="2">
        <f>+Tabla323911[[#This Row],[ENTRADAS]]*Tabla323911[[#This Row],[PRECIO]]</f>
        <v>0</v>
      </c>
      <c r="P639" s="2">
        <f>+Tabla323911[[#This Row],[SALIDAS]]*Tabla323911[[#This Row],[PRECIO]]</f>
        <v>0</v>
      </c>
      <c r="Q639" s="2">
        <f>+Tabla323911[[#This Row],[BALANCE INICIAL2]]+Tabla323911[[#This Row],[ENTRADAS3]]-Tabla323911[[#This Row],[SALIDAS4]]</f>
        <v>2970</v>
      </c>
    </row>
    <row r="640" spans="1:17">
      <c r="A640" s="39" t="s">
        <v>28</v>
      </c>
      <c r="B640" s="40" t="s">
        <v>884</v>
      </c>
      <c r="C640" s="52" t="s">
        <v>74</v>
      </c>
      <c r="D640" t="s">
        <v>1727</v>
      </c>
      <c r="F640" s="55" t="s">
        <v>1345</v>
      </c>
      <c r="G640" s="55"/>
      <c r="H640" s="9" t="s">
        <v>820</v>
      </c>
      <c r="I640">
        <v>0</v>
      </c>
      <c r="J640">
        <v>0</v>
      </c>
      <c r="K640" s="34">
        <v>0</v>
      </c>
      <c r="L640">
        <f>+Tabla323911[[#This Row],[BALANCE INICIAL]]+Tabla323911[[#This Row],[ENTRADAS]]-Tabla323911[[#This Row],[SALIDAS]]</f>
        <v>0</v>
      </c>
      <c r="M640" s="2">
        <v>5</v>
      </c>
      <c r="N640" s="2">
        <f>+Tabla323911[[#This Row],[BALANCE INICIAL]]*Tabla323911[[#This Row],[PRECIO]]</f>
        <v>0</v>
      </c>
      <c r="O640" s="2">
        <f>+Tabla323911[[#This Row],[ENTRADAS]]*Tabla323911[[#This Row],[PRECIO]]</f>
        <v>0</v>
      </c>
      <c r="P640" s="2">
        <f>+Tabla323911[[#This Row],[SALIDAS]]*Tabla323911[[#This Row],[PRECIO]]</f>
        <v>0</v>
      </c>
      <c r="Q640" s="2">
        <f>+Tabla323911[[#This Row],[BALANCE INICIAL2]]+Tabla323911[[#This Row],[ENTRADAS3]]-Tabla323911[[#This Row],[SALIDAS4]]</f>
        <v>0</v>
      </c>
    </row>
    <row r="641" spans="1:17">
      <c r="A641" s="39" t="s">
        <v>1424</v>
      </c>
      <c r="B641" s="40" t="s">
        <v>1425</v>
      </c>
      <c r="C641" s="52" t="s">
        <v>1426</v>
      </c>
      <c r="D641" t="s">
        <v>1101</v>
      </c>
      <c r="F641" s="55" t="s">
        <v>1345</v>
      </c>
      <c r="G641" s="55"/>
      <c r="H641" s="9" t="s">
        <v>820</v>
      </c>
      <c r="I641">
        <v>12</v>
      </c>
      <c r="J641">
        <v>0</v>
      </c>
      <c r="K641" s="34">
        <v>0</v>
      </c>
      <c r="L641">
        <f>+Tabla323911[[#This Row],[BALANCE INICIAL]]+Tabla323911[[#This Row],[ENTRADAS]]-Tabla323911[[#This Row],[SALIDAS]]</f>
        <v>12</v>
      </c>
      <c r="M641" s="2">
        <v>831.57</v>
      </c>
      <c r="N641" s="2">
        <f>+Tabla323911[[#This Row],[BALANCE INICIAL]]*Tabla323911[[#This Row],[PRECIO]]</f>
        <v>9978.84</v>
      </c>
      <c r="O641" s="2">
        <f>+Tabla323911[[#This Row],[ENTRADAS]]*Tabla323911[[#This Row],[PRECIO]]</f>
        <v>0</v>
      </c>
      <c r="P641" s="2">
        <f>+Tabla323911[[#This Row],[SALIDAS]]*Tabla323911[[#This Row],[PRECIO]]</f>
        <v>0</v>
      </c>
      <c r="Q641" s="2">
        <f>+Tabla323911[[#This Row],[BALANCE INICIAL2]]+Tabla323911[[#This Row],[ENTRADAS3]]-Tabla323911[[#This Row],[SALIDAS4]]</f>
        <v>9978.84</v>
      </c>
    </row>
    <row r="642" spans="1:17">
      <c r="A642" s="39" t="s">
        <v>42</v>
      </c>
      <c r="B642" s="56">
        <v>1206010001</v>
      </c>
      <c r="C642" s="52" t="s">
        <v>88</v>
      </c>
      <c r="D642" t="s">
        <v>1008</v>
      </c>
      <c r="F642" s="55" t="s">
        <v>1345</v>
      </c>
      <c r="G642" s="55"/>
      <c r="H642" s="9" t="s">
        <v>820</v>
      </c>
      <c r="I642">
        <v>2</v>
      </c>
      <c r="J642">
        <v>0</v>
      </c>
      <c r="K642" s="34">
        <v>0</v>
      </c>
      <c r="L642">
        <f>+Tabla323911[[#This Row],[BALANCE INICIAL]]+Tabla323911[[#This Row],[ENTRADAS]]-Tabla323911[[#This Row],[SALIDAS]]</f>
        <v>2</v>
      </c>
      <c r="M642" s="2">
        <v>1850</v>
      </c>
      <c r="N642" s="2">
        <f>+Tabla323911[[#This Row],[BALANCE INICIAL]]*Tabla323911[[#This Row],[PRECIO]]</f>
        <v>3700</v>
      </c>
      <c r="O642" s="2">
        <f>+Tabla323911[[#This Row],[ENTRADAS]]*Tabla323911[[#This Row],[PRECIO]]</f>
        <v>0</v>
      </c>
      <c r="P642" s="2">
        <f>+Tabla323911[[#This Row],[SALIDAS]]*Tabla323911[[#This Row],[PRECIO]]</f>
        <v>0</v>
      </c>
      <c r="Q642" s="2">
        <f>+Tabla323911[[#This Row],[BALANCE INICIAL2]]+Tabla323911[[#This Row],[ENTRADAS3]]-Tabla323911[[#This Row],[SALIDAS4]]</f>
        <v>3700</v>
      </c>
    </row>
    <row r="643" spans="1:17">
      <c r="A643" s="39" t="s">
        <v>59</v>
      </c>
      <c r="B643" s="40" t="s">
        <v>880</v>
      </c>
      <c r="C643" s="52" t="s">
        <v>107</v>
      </c>
      <c r="D643" t="s">
        <v>779</v>
      </c>
      <c r="F643" s="55" t="s">
        <v>1345</v>
      </c>
      <c r="G643" s="55"/>
      <c r="H643" s="9" t="s">
        <v>820</v>
      </c>
      <c r="I643">
        <v>4</v>
      </c>
      <c r="J643">
        <v>0</v>
      </c>
      <c r="K643" s="34">
        <v>0</v>
      </c>
      <c r="L643">
        <f>+Tabla323911[[#This Row],[BALANCE INICIAL]]+Tabla323911[[#This Row],[ENTRADAS]]-Tabla323911[[#This Row],[SALIDAS]]</f>
        <v>4</v>
      </c>
      <c r="M643" s="2">
        <v>172</v>
      </c>
      <c r="N643" s="2">
        <f>+Tabla323911[[#This Row],[BALANCE INICIAL]]*Tabla323911[[#This Row],[PRECIO]]</f>
        <v>688</v>
      </c>
      <c r="O643" s="2">
        <f>+Tabla323911[[#This Row],[ENTRADAS]]*Tabla323911[[#This Row],[PRECIO]]</f>
        <v>0</v>
      </c>
      <c r="P643" s="2">
        <f>+Tabla323911[[#This Row],[SALIDAS]]*Tabla323911[[#This Row],[PRECIO]]</f>
        <v>0</v>
      </c>
      <c r="Q643" s="2">
        <f>+Tabla323911[[#This Row],[BALANCE INICIAL2]]+Tabla323911[[#This Row],[ENTRADAS3]]-Tabla323911[[#This Row],[SALIDAS4]]</f>
        <v>688</v>
      </c>
    </row>
    <row r="644" spans="1:17">
      <c r="A644" s="39" t="s">
        <v>28</v>
      </c>
      <c r="B644" s="40" t="s">
        <v>884</v>
      </c>
      <c r="C644" s="52" t="s">
        <v>74</v>
      </c>
      <c r="D644" t="s">
        <v>1100</v>
      </c>
      <c r="F644" s="55" t="s">
        <v>1345</v>
      </c>
      <c r="G644" s="55"/>
      <c r="H644" s="9" t="s">
        <v>820</v>
      </c>
      <c r="I644">
        <v>195</v>
      </c>
      <c r="J644">
        <v>0</v>
      </c>
      <c r="K644" s="34">
        <v>18</v>
      </c>
      <c r="L644">
        <f>+Tabla323911[[#This Row],[BALANCE INICIAL]]+Tabla323911[[#This Row],[ENTRADAS]]-Tabla323911[[#This Row],[SALIDAS]]</f>
        <v>177</v>
      </c>
      <c r="M644" s="2">
        <v>148.47999999999999</v>
      </c>
      <c r="N644" s="2">
        <f>+Tabla323911[[#This Row],[BALANCE INICIAL]]*Tabla323911[[#This Row],[PRECIO]]</f>
        <v>28953.599999999999</v>
      </c>
      <c r="O644" s="2">
        <f>+Tabla323911[[#This Row],[ENTRADAS]]*Tabla323911[[#This Row],[PRECIO]]</f>
        <v>0</v>
      </c>
      <c r="P644" s="2">
        <f>+Tabla323911[[#This Row],[SALIDAS]]*Tabla323911[[#This Row],[PRECIO]]</f>
        <v>2672.64</v>
      </c>
      <c r="Q644" s="2">
        <f>+Tabla323911[[#This Row],[BALANCE INICIAL2]]+Tabla323911[[#This Row],[ENTRADAS3]]-Tabla323911[[#This Row],[SALIDAS4]]</f>
        <v>26280.959999999999</v>
      </c>
    </row>
    <row r="645" spans="1:17">
      <c r="A645" s="39" t="s">
        <v>41</v>
      </c>
      <c r="B645" s="40" t="s">
        <v>890</v>
      </c>
      <c r="C645" s="52" t="s">
        <v>87</v>
      </c>
      <c r="D645" t="s">
        <v>1811</v>
      </c>
      <c r="F645" s="55" t="s">
        <v>1345</v>
      </c>
      <c r="G645" s="55"/>
      <c r="H645" s="9" t="s">
        <v>855</v>
      </c>
      <c r="I645">
        <v>1</v>
      </c>
      <c r="J645">
        <v>0</v>
      </c>
      <c r="K645" s="34">
        <v>0</v>
      </c>
      <c r="L645">
        <f>+Tabla323911[[#This Row],[BALANCE INICIAL]]+Tabla323911[[#This Row],[ENTRADAS]]-Tabla323911[[#This Row],[SALIDAS]]</f>
        <v>1</v>
      </c>
      <c r="M645" s="2">
        <v>140</v>
      </c>
      <c r="N645" s="2">
        <f>+Tabla323911[[#This Row],[BALANCE INICIAL]]*Tabla323911[[#This Row],[PRECIO]]</f>
        <v>140</v>
      </c>
      <c r="O645" s="2">
        <f>+Tabla323911[[#This Row],[ENTRADAS]]*Tabla323911[[#This Row],[PRECIO]]</f>
        <v>0</v>
      </c>
      <c r="P645" s="2">
        <f>+Tabla323911[[#This Row],[SALIDAS]]*Tabla323911[[#This Row],[PRECIO]]</f>
        <v>0</v>
      </c>
      <c r="Q645" s="2">
        <f>+Tabla323911[[#This Row],[BALANCE INICIAL2]]+Tabla323911[[#This Row],[ENTRADAS3]]-Tabla323911[[#This Row],[SALIDAS4]]</f>
        <v>140</v>
      </c>
    </row>
    <row r="646" spans="1:17">
      <c r="A646" s="39" t="s">
        <v>41</v>
      </c>
      <c r="B646" s="40" t="s">
        <v>890</v>
      </c>
      <c r="C646" s="52" t="s">
        <v>87</v>
      </c>
      <c r="D646" t="s">
        <v>1810</v>
      </c>
      <c r="F646" s="55" t="s">
        <v>1345</v>
      </c>
      <c r="G646" s="55"/>
      <c r="H646" s="9" t="s">
        <v>834</v>
      </c>
      <c r="I646">
        <v>2</v>
      </c>
      <c r="J646">
        <v>0</v>
      </c>
      <c r="K646" s="34">
        <v>0</v>
      </c>
      <c r="L646">
        <f>+Tabla323911[[#This Row],[BALANCE INICIAL]]+Tabla323911[[#This Row],[ENTRADAS]]-Tabla323911[[#This Row],[SALIDAS]]</f>
        <v>2</v>
      </c>
      <c r="M646" s="2">
        <v>140</v>
      </c>
      <c r="N646" s="2">
        <f>+Tabla323911[[#This Row],[BALANCE INICIAL]]*Tabla323911[[#This Row],[PRECIO]]</f>
        <v>280</v>
      </c>
      <c r="O646" s="2">
        <f>+Tabla323911[[#This Row],[ENTRADAS]]*Tabla323911[[#This Row],[PRECIO]]</f>
        <v>0</v>
      </c>
      <c r="P646" s="2">
        <f>+Tabla323911[[#This Row],[SALIDAS]]*Tabla323911[[#This Row],[PRECIO]]</f>
        <v>0</v>
      </c>
      <c r="Q646" s="2">
        <f>+Tabla323911[[#This Row],[BALANCE INICIAL2]]+Tabla323911[[#This Row],[ENTRADAS3]]-Tabla323911[[#This Row],[SALIDAS4]]</f>
        <v>280</v>
      </c>
    </row>
    <row r="647" spans="1:17">
      <c r="A647" s="39" t="s">
        <v>41</v>
      </c>
      <c r="B647" s="40" t="s">
        <v>890</v>
      </c>
      <c r="C647" s="52" t="s">
        <v>87</v>
      </c>
      <c r="D647" t="s">
        <v>1809</v>
      </c>
      <c r="F647" s="55" t="s">
        <v>1345</v>
      </c>
      <c r="G647" s="55"/>
      <c r="H647" s="9" t="s">
        <v>834</v>
      </c>
      <c r="I647">
        <v>4</v>
      </c>
      <c r="J647">
        <v>0</v>
      </c>
      <c r="K647" s="34">
        <v>0</v>
      </c>
      <c r="L647">
        <f>+Tabla323911[[#This Row],[BALANCE INICIAL]]+Tabla323911[[#This Row],[ENTRADAS]]-Tabla323911[[#This Row],[SALIDAS]]</f>
        <v>4</v>
      </c>
      <c r="M647" s="2">
        <v>140</v>
      </c>
      <c r="N647" s="2">
        <f>+Tabla323911[[#This Row],[BALANCE INICIAL]]*Tabla323911[[#This Row],[PRECIO]]</f>
        <v>560</v>
      </c>
      <c r="O647" s="2">
        <f>+Tabla323911[[#This Row],[ENTRADAS]]*Tabla323911[[#This Row],[PRECIO]]</f>
        <v>0</v>
      </c>
      <c r="P647" s="2">
        <f>+Tabla323911[[#This Row],[SALIDAS]]*Tabla323911[[#This Row],[PRECIO]]</f>
        <v>0</v>
      </c>
      <c r="Q647" s="2">
        <f>+Tabla323911[[#This Row],[BALANCE INICIAL2]]+Tabla323911[[#This Row],[ENTRADAS3]]-Tabla323911[[#This Row],[SALIDAS4]]</f>
        <v>560</v>
      </c>
    </row>
    <row r="648" spans="1:17">
      <c r="A648" s="39" t="s">
        <v>59</v>
      </c>
      <c r="B648" s="40" t="s">
        <v>880</v>
      </c>
      <c r="C648" s="52" t="s">
        <v>107</v>
      </c>
      <c r="D648" t="s">
        <v>780</v>
      </c>
      <c r="F648" s="55" t="s">
        <v>1345</v>
      </c>
      <c r="G648" s="55"/>
      <c r="H648" s="9" t="s">
        <v>820</v>
      </c>
      <c r="I648">
        <v>22</v>
      </c>
      <c r="J648">
        <v>0</v>
      </c>
      <c r="K648" s="34">
        <v>0</v>
      </c>
      <c r="L648">
        <f>+Tabla323911[[#This Row],[BALANCE INICIAL]]+Tabla323911[[#This Row],[ENTRADAS]]-Tabla323911[[#This Row],[SALIDAS]]</f>
        <v>22</v>
      </c>
      <c r="M648" s="2">
        <v>525</v>
      </c>
      <c r="N648" s="2">
        <f>+Tabla323911[[#This Row],[BALANCE INICIAL]]*Tabla323911[[#This Row],[PRECIO]]</f>
        <v>11550</v>
      </c>
      <c r="O648" s="2">
        <f>+Tabla323911[[#This Row],[ENTRADAS]]*Tabla323911[[#This Row],[PRECIO]]</f>
        <v>0</v>
      </c>
      <c r="P648" s="2">
        <f>+Tabla323911[[#This Row],[SALIDAS]]*Tabla323911[[#This Row],[PRECIO]]</f>
        <v>0</v>
      </c>
      <c r="Q648" s="2">
        <f>+Tabla323911[[#This Row],[BALANCE INICIAL2]]+Tabla323911[[#This Row],[ENTRADAS3]]-Tabla323911[[#This Row],[SALIDAS4]]</f>
        <v>11550</v>
      </c>
    </row>
    <row r="649" spans="1:17">
      <c r="A649" s="39" t="s">
        <v>59</v>
      </c>
      <c r="B649" s="40" t="s">
        <v>880</v>
      </c>
      <c r="C649" s="52" t="s">
        <v>107</v>
      </c>
      <c r="D649" t="s">
        <v>781</v>
      </c>
      <c r="F649" s="55" t="s">
        <v>1345</v>
      </c>
      <c r="G649" s="55"/>
      <c r="H649" s="9" t="s">
        <v>820</v>
      </c>
      <c r="I649">
        <v>22</v>
      </c>
      <c r="J649">
        <v>0</v>
      </c>
      <c r="K649" s="34">
        <v>0</v>
      </c>
      <c r="L649">
        <f>+Tabla323911[[#This Row],[BALANCE INICIAL]]+Tabla323911[[#This Row],[ENTRADAS]]-Tabla323911[[#This Row],[SALIDAS]]</f>
        <v>22</v>
      </c>
      <c r="M649" s="2">
        <v>400</v>
      </c>
      <c r="N649" s="2">
        <f>+Tabla323911[[#This Row],[BALANCE INICIAL]]*Tabla323911[[#This Row],[PRECIO]]</f>
        <v>8800</v>
      </c>
      <c r="O649" s="2">
        <f>+Tabla323911[[#This Row],[ENTRADAS]]*Tabla323911[[#This Row],[PRECIO]]</f>
        <v>0</v>
      </c>
      <c r="P649" s="2">
        <f>+Tabla323911[[#This Row],[SALIDAS]]*Tabla323911[[#This Row],[PRECIO]]</f>
        <v>0</v>
      </c>
      <c r="Q649" s="2">
        <f>+Tabla323911[[#This Row],[BALANCE INICIAL2]]+Tabla323911[[#This Row],[ENTRADAS3]]-Tabla323911[[#This Row],[SALIDAS4]]</f>
        <v>8800</v>
      </c>
    </row>
    <row r="650" spans="1:17">
      <c r="A650" s="39" t="s">
        <v>999</v>
      </c>
      <c r="B650" s="40" t="s">
        <v>875</v>
      </c>
      <c r="C650" s="52" t="s">
        <v>1000</v>
      </c>
      <c r="D650" t="s">
        <v>1480</v>
      </c>
      <c r="F650" s="55" t="s">
        <v>1345</v>
      </c>
      <c r="G650" s="55"/>
      <c r="H650" s="9" t="s">
        <v>820</v>
      </c>
      <c r="I650">
        <v>3</v>
      </c>
      <c r="J650">
        <v>0</v>
      </c>
      <c r="K650" s="34">
        <v>0</v>
      </c>
      <c r="L650">
        <f>+Tabla323911[[#This Row],[BALANCE INICIAL]]+Tabla323911[[#This Row],[ENTRADAS]]-Tabla323911[[#This Row],[SALIDAS]]</f>
        <v>3</v>
      </c>
      <c r="M650" s="2">
        <v>4626</v>
      </c>
      <c r="N650" s="2">
        <f>+Tabla323911[[#This Row],[BALANCE INICIAL]]*Tabla323911[[#This Row],[PRECIO]]</f>
        <v>13878</v>
      </c>
      <c r="O650" s="2">
        <f>+Tabla323911[[#This Row],[ENTRADAS]]*Tabla323911[[#This Row],[PRECIO]]</f>
        <v>0</v>
      </c>
      <c r="P650" s="2">
        <f>+Tabla323911[[#This Row],[SALIDAS]]*Tabla323911[[#This Row],[PRECIO]]</f>
        <v>0</v>
      </c>
      <c r="Q650" s="2">
        <f>+Tabla323911[[#This Row],[BALANCE INICIAL2]]+Tabla323911[[#This Row],[ENTRADAS3]]-Tabla323911[[#This Row],[SALIDAS4]]</f>
        <v>13878</v>
      </c>
    </row>
    <row r="651" spans="1:17">
      <c r="A651" s="39" t="s">
        <v>59</v>
      </c>
      <c r="B651" s="40" t="s">
        <v>880</v>
      </c>
      <c r="C651" s="52" t="s">
        <v>107</v>
      </c>
      <c r="D651" t="s">
        <v>782</v>
      </c>
      <c r="F651" s="55" t="s">
        <v>1345</v>
      </c>
      <c r="G651" s="55"/>
      <c r="H651" s="9" t="s">
        <v>820</v>
      </c>
      <c r="I651">
        <v>3</v>
      </c>
      <c r="J651">
        <v>0</v>
      </c>
      <c r="K651" s="34">
        <v>0</v>
      </c>
      <c r="L651">
        <f>+Tabla323911[[#This Row],[BALANCE INICIAL]]+Tabla323911[[#This Row],[ENTRADAS]]-Tabla323911[[#This Row],[SALIDAS]]</f>
        <v>3</v>
      </c>
      <c r="M651" s="2">
        <v>1010.5</v>
      </c>
      <c r="N651" s="2">
        <f>+Tabla323911[[#This Row],[BALANCE INICIAL]]*Tabla323911[[#This Row],[PRECIO]]</f>
        <v>3031.5</v>
      </c>
      <c r="O651" s="2">
        <f>+Tabla323911[[#This Row],[ENTRADAS]]*Tabla323911[[#This Row],[PRECIO]]</f>
        <v>0</v>
      </c>
      <c r="P651" s="2">
        <f>+Tabla323911[[#This Row],[SALIDAS]]*Tabla323911[[#This Row],[PRECIO]]</f>
        <v>0</v>
      </c>
      <c r="Q651" s="2">
        <f>+Tabla323911[[#This Row],[BALANCE INICIAL2]]+Tabla323911[[#This Row],[ENTRADAS3]]-Tabla323911[[#This Row],[SALIDAS4]]</f>
        <v>3031.5</v>
      </c>
    </row>
    <row r="652" spans="1:17">
      <c r="A652" s="39" t="s">
        <v>59</v>
      </c>
      <c r="B652" s="40" t="s">
        <v>880</v>
      </c>
      <c r="C652" s="52" t="s">
        <v>107</v>
      </c>
      <c r="D652" t="s">
        <v>783</v>
      </c>
      <c r="F652" s="55" t="s">
        <v>1345</v>
      </c>
      <c r="G652" s="55"/>
      <c r="H652" s="9" t="s">
        <v>820</v>
      </c>
      <c r="I652">
        <v>2</v>
      </c>
      <c r="J652">
        <v>0</v>
      </c>
      <c r="K652" s="34">
        <v>0</v>
      </c>
      <c r="L652">
        <f>+Tabla323911[[#This Row],[BALANCE INICIAL]]+Tabla323911[[#This Row],[ENTRADAS]]-Tabla323911[[#This Row],[SALIDAS]]</f>
        <v>2</v>
      </c>
      <c r="M652" s="2">
        <v>900</v>
      </c>
      <c r="N652" s="2">
        <f>+Tabla323911[[#This Row],[BALANCE INICIAL]]*Tabla323911[[#This Row],[PRECIO]]</f>
        <v>1800</v>
      </c>
      <c r="O652" s="2">
        <f>+Tabla323911[[#This Row],[ENTRADAS]]*Tabla323911[[#This Row],[PRECIO]]</f>
        <v>0</v>
      </c>
      <c r="P652" s="2">
        <f>+Tabla323911[[#This Row],[SALIDAS]]*Tabla323911[[#This Row],[PRECIO]]</f>
        <v>0</v>
      </c>
      <c r="Q652" s="2">
        <f>+Tabla323911[[#This Row],[BALANCE INICIAL2]]+Tabla323911[[#This Row],[ENTRADAS3]]-Tabla323911[[#This Row],[SALIDAS4]]</f>
        <v>1800</v>
      </c>
    </row>
    <row r="653" spans="1:17">
      <c r="A653" s="39" t="s">
        <v>59</v>
      </c>
      <c r="B653" s="40" t="s">
        <v>880</v>
      </c>
      <c r="C653" s="52" t="s">
        <v>107</v>
      </c>
      <c r="D653" t="s">
        <v>784</v>
      </c>
      <c r="F653" s="55" t="s">
        <v>1345</v>
      </c>
      <c r="G653" s="55"/>
      <c r="H653" s="9" t="s">
        <v>820</v>
      </c>
      <c r="I653">
        <v>3</v>
      </c>
      <c r="J653">
        <v>0</v>
      </c>
      <c r="K653" s="34">
        <v>0</v>
      </c>
      <c r="L653">
        <f>+Tabla323911[[#This Row],[BALANCE INICIAL]]+Tabla323911[[#This Row],[ENTRADAS]]-Tabla323911[[#This Row],[SALIDAS]]</f>
        <v>3</v>
      </c>
      <c r="M653" s="2">
        <v>950</v>
      </c>
      <c r="N653" s="2">
        <f>+Tabla323911[[#This Row],[BALANCE INICIAL]]*Tabla323911[[#This Row],[PRECIO]]</f>
        <v>2850</v>
      </c>
      <c r="O653" s="2">
        <f>+Tabla323911[[#This Row],[ENTRADAS]]*Tabla323911[[#This Row],[PRECIO]]</f>
        <v>0</v>
      </c>
      <c r="P653" s="2">
        <f>+Tabla323911[[#This Row],[SALIDAS]]*Tabla323911[[#This Row],[PRECIO]]</f>
        <v>0</v>
      </c>
      <c r="Q653" s="2">
        <f>+Tabla323911[[#This Row],[BALANCE INICIAL2]]+Tabla323911[[#This Row],[ENTRADAS3]]-Tabla323911[[#This Row],[SALIDAS4]]</f>
        <v>2850</v>
      </c>
    </row>
    <row r="654" spans="1:17">
      <c r="A654" s="39" t="s">
        <v>41</v>
      </c>
      <c r="B654" s="40" t="s">
        <v>890</v>
      </c>
      <c r="C654" s="52" t="s">
        <v>87</v>
      </c>
      <c r="D654" t="s">
        <v>1153</v>
      </c>
      <c r="F654" s="55" t="s">
        <v>1345</v>
      </c>
      <c r="G654" s="55"/>
      <c r="H654" s="9" t="s">
        <v>820</v>
      </c>
      <c r="I654">
        <v>215</v>
      </c>
      <c r="J654">
        <v>0</v>
      </c>
      <c r="K654" s="34">
        <v>0</v>
      </c>
      <c r="L654">
        <f>+Tabla323911[[#This Row],[BALANCE INICIAL]]+Tabla323911[[#This Row],[ENTRADAS]]-Tabla323911[[#This Row],[SALIDAS]]</f>
        <v>215</v>
      </c>
      <c r="M654" s="2">
        <v>25</v>
      </c>
      <c r="N654" s="2">
        <f>+Tabla323911[[#This Row],[BALANCE INICIAL]]*Tabla323911[[#This Row],[PRECIO]]</f>
        <v>5375</v>
      </c>
      <c r="O654" s="2">
        <f>+Tabla323911[[#This Row],[ENTRADAS]]*Tabla323911[[#This Row],[PRECIO]]</f>
        <v>0</v>
      </c>
      <c r="P654" s="2">
        <f>+Tabla323911[[#This Row],[SALIDAS]]*Tabla323911[[#This Row],[PRECIO]]</f>
        <v>0</v>
      </c>
      <c r="Q654" s="2">
        <f>+Tabla323911[[#This Row],[BALANCE INICIAL2]]+Tabla323911[[#This Row],[ENTRADAS3]]-Tabla323911[[#This Row],[SALIDAS4]]</f>
        <v>5375</v>
      </c>
    </row>
    <row r="655" spans="1:17">
      <c r="A655" s="39" t="s">
        <v>41</v>
      </c>
      <c r="B655" s="40" t="s">
        <v>890</v>
      </c>
      <c r="C655" s="52" t="s">
        <v>87</v>
      </c>
      <c r="D655" t="s">
        <v>1154</v>
      </c>
      <c r="F655" s="55" t="s">
        <v>1345</v>
      </c>
      <c r="G655" s="55"/>
      <c r="H655" s="9" t="s">
        <v>820</v>
      </c>
      <c r="I655">
        <v>35</v>
      </c>
      <c r="J655">
        <v>0</v>
      </c>
      <c r="K655" s="34">
        <v>0</v>
      </c>
      <c r="L655">
        <f>+Tabla323911[[#This Row],[BALANCE INICIAL]]+Tabla323911[[#This Row],[ENTRADAS]]-Tabla323911[[#This Row],[SALIDAS]]</f>
        <v>35</v>
      </c>
      <c r="M655" s="2">
        <v>14.95</v>
      </c>
      <c r="N655" s="2">
        <f>+Tabla323911[[#This Row],[BALANCE INICIAL]]*Tabla323911[[#This Row],[PRECIO]]</f>
        <v>523.25</v>
      </c>
      <c r="O655" s="2">
        <f>+Tabla323911[[#This Row],[ENTRADAS]]*Tabla323911[[#This Row],[PRECIO]]</f>
        <v>0</v>
      </c>
      <c r="P655" s="2">
        <f>+Tabla323911[[#This Row],[SALIDAS]]*Tabla323911[[#This Row],[PRECIO]]</f>
        <v>0</v>
      </c>
      <c r="Q655" s="2">
        <f>+Tabla323911[[#This Row],[BALANCE INICIAL2]]+Tabla323911[[#This Row],[ENTRADAS3]]-Tabla323911[[#This Row],[SALIDAS4]]</f>
        <v>523.25</v>
      </c>
    </row>
    <row r="656" spans="1:17">
      <c r="A656" s="9" t="s">
        <v>29</v>
      </c>
      <c r="B656" s="47" t="s">
        <v>878</v>
      </c>
      <c r="C656" s="50" t="s">
        <v>102</v>
      </c>
      <c r="D656" t="s">
        <v>1155</v>
      </c>
      <c r="F656" s="55" t="s">
        <v>1345</v>
      </c>
      <c r="G656" s="55"/>
      <c r="H656" s="9" t="s">
        <v>834</v>
      </c>
      <c r="I656">
        <v>0</v>
      </c>
      <c r="J656">
        <v>0</v>
      </c>
      <c r="K656" s="34">
        <v>0</v>
      </c>
      <c r="L656">
        <f>+Tabla323911[[#This Row],[BALANCE INICIAL]]+Tabla323911[[#This Row],[ENTRADAS]]-Tabla323911[[#This Row],[SALIDAS]]</f>
        <v>0</v>
      </c>
      <c r="M656" s="2">
        <v>120</v>
      </c>
      <c r="N656" s="2">
        <f>+Tabla323911[[#This Row],[BALANCE INICIAL]]*Tabla323911[[#This Row],[PRECIO]]</f>
        <v>0</v>
      </c>
      <c r="O656" s="2">
        <f>+Tabla323911[[#This Row],[ENTRADAS]]*Tabla323911[[#This Row],[PRECIO]]</f>
        <v>0</v>
      </c>
      <c r="P656" s="2">
        <f>+Tabla323911[[#This Row],[SALIDAS]]*Tabla323911[[#This Row],[PRECIO]]</f>
        <v>0</v>
      </c>
      <c r="Q656" s="2">
        <f>+Tabla323911[[#This Row],[BALANCE INICIAL2]]+Tabla323911[[#This Row],[ENTRADAS3]]-Tabla323911[[#This Row],[SALIDAS4]]</f>
        <v>0</v>
      </c>
    </row>
    <row r="657" spans="1:17">
      <c r="A657" s="63" t="s">
        <v>29</v>
      </c>
      <c r="B657" s="40" t="s">
        <v>878</v>
      </c>
      <c r="C657" s="52" t="s">
        <v>102</v>
      </c>
      <c r="D657" t="s">
        <v>1705</v>
      </c>
      <c r="E657" t="s">
        <v>1659</v>
      </c>
      <c r="F657" s="55">
        <v>45551</v>
      </c>
      <c r="G657" s="62" t="s">
        <v>1719</v>
      </c>
      <c r="H657" s="9" t="s">
        <v>870</v>
      </c>
      <c r="I657">
        <v>0</v>
      </c>
      <c r="J657">
        <v>10</v>
      </c>
      <c r="K657" s="34">
        <v>0</v>
      </c>
      <c r="L657">
        <f>+Tabla323911[[#This Row],[BALANCE INICIAL]]+Tabla323911[[#This Row],[ENTRADAS]]-Tabla323911[[#This Row],[SALIDAS]]</f>
        <v>10</v>
      </c>
      <c r="M657" s="2">
        <v>938</v>
      </c>
      <c r="N657" s="2">
        <f>+Tabla323911[[#This Row],[BALANCE INICIAL]]*Tabla323911[[#This Row],[PRECIO]]</f>
        <v>0</v>
      </c>
      <c r="O657" s="2">
        <f>+Tabla323911[[#This Row],[ENTRADAS]]*Tabla323911[[#This Row],[PRECIO]]</f>
        <v>9380</v>
      </c>
      <c r="P657" s="2">
        <f>+Tabla323911[[#This Row],[SALIDAS]]*Tabla323911[[#This Row],[PRECIO]]</f>
        <v>0</v>
      </c>
      <c r="Q657" s="2">
        <f>+Tabla323911[[#This Row],[BALANCE INICIAL2]]+Tabla323911[[#This Row],[ENTRADAS3]]-Tabla323911[[#This Row],[SALIDAS4]]</f>
        <v>9380</v>
      </c>
    </row>
    <row r="658" spans="1:17">
      <c r="A658" s="63" t="s">
        <v>29</v>
      </c>
      <c r="B658" s="40" t="s">
        <v>878</v>
      </c>
      <c r="C658" s="52" t="s">
        <v>102</v>
      </c>
      <c r="D658" t="s">
        <v>1731</v>
      </c>
      <c r="E658" t="s">
        <v>1659</v>
      </c>
      <c r="F658" s="55">
        <v>45551</v>
      </c>
      <c r="G658" s="62" t="s">
        <v>1719</v>
      </c>
      <c r="H658" s="9" t="s">
        <v>870</v>
      </c>
      <c r="I658">
        <v>0</v>
      </c>
      <c r="J658">
        <v>9</v>
      </c>
      <c r="K658" s="34">
        <v>0</v>
      </c>
      <c r="L658">
        <f>+Tabla323911[[#This Row],[BALANCE INICIAL]]+Tabla323911[[#This Row],[ENTRADAS]]-Tabla323911[[#This Row],[SALIDAS]]</f>
        <v>9</v>
      </c>
      <c r="M658" s="2">
        <v>779</v>
      </c>
      <c r="N658" s="2">
        <f>+Tabla323911[[#This Row],[BALANCE INICIAL]]*Tabla323911[[#This Row],[PRECIO]]</f>
        <v>0</v>
      </c>
      <c r="O658" s="2">
        <f>+Tabla323911[[#This Row],[ENTRADAS]]*Tabla323911[[#This Row],[PRECIO]]</f>
        <v>7011</v>
      </c>
      <c r="P658" s="2">
        <f>+Tabla323911[[#This Row],[SALIDAS]]*Tabla323911[[#This Row],[PRECIO]]</f>
        <v>0</v>
      </c>
      <c r="Q658" s="2">
        <f>+Tabla323911[[#This Row],[BALANCE INICIAL2]]+Tabla323911[[#This Row],[ENTRADAS3]]-Tabla323911[[#This Row],[SALIDAS4]]</f>
        <v>7011</v>
      </c>
    </row>
    <row r="659" spans="1:17">
      <c r="A659" s="39" t="s">
        <v>1384</v>
      </c>
      <c r="B659" s="40" t="s">
        <v>1385</v>
      </c>
      <c r="C659" s="52" t="s">
        <v>1386</v>
      </c>
      <c r="D659" t="s">
        <v>1156</v>
      </c>
      <c r="F659" s="55" t="s">
        <v>1345</v>
      </c>
      <c r="G659" s="55"/>
      <c r="H659" s="9" t="s">
        <v>820</v>
      </c>
      <c r="I659">
        <v>10</v>
      </c>
      <c r="J659">
        <v>0</v>
      </c>
      <c r="K659" s="34">
        <v>0</v>
      </c>
      <c r="L659">
        <f>+Tabla323911[[#This Row],[BALANCE INICIAL]]+Tabla323911[[#This Row],[ENTRADAS]]-Tabla323911[[#This Row],[SALIDAS]]</f>
        <v>10</v>
      </c>
      <c r="M659" s="2">
        <v>55</v>
      </c>
      <c r="N659" s="2">
        <f>+Tabla323911[[#This Row],[BALANCE INICIAL]]*Tabla323911[[#This Row],[PRECIO]]</f>
        <v>550</v>
      </c>
      <c r="O659" s="2">
        <f>+Tabla323911[[#This Row],[ENTRADAS]]*Tabla323911[[#This Row],[PRECIO]]</f>
        <v>0</v>
      </c>
      <c r="P659" s="2">
        <f>+Tabla323911[[#This Row],[SALIDAS]]*Tabla323911[[#This Row],[PRECIO]]</f>
        <v>0</v>
      </c>
      <c r="Q659" s="2">
        <f>+Tabla323911[[#This Row],[BALANCE INICIAL2]]+Tabla323911[[#This Row],[ENTRADAS3]]-Tabla323911[[#This Row],[SALIDAS4]]</f>
        <v>550</v>
      </c>
    </row>
    <row r="660" spans="1:17">
      <c r="A660" s="39" t="s">
        <v>28</v>
      </c>
      <c r="B660" s="40" t="s">
        <v>884</v>
      </c>
      <c r="C660" s="52" t="s">
        <v>74</v>
      </c>
      <c r="D660" t="s">
        <v>1157</v>
      </c>
      <c r="F660" s="55" t="s">
        <v>1345</v>
      </c>
      <c r="G660" s="55"/>
      <c r="H660" s="9" t="s">
        <v>820</v>
      </c>
      <c r="I660">
        <v>323</v>
      </c>
      <c r="J660">
        <v>0</v>
      </c>
      <c r="K660" s="34">
        <v>2</v>
      </c>
      <c r="L660">
        <f>+Tabla323911[[#This Row],[BALANCE INICIAL]]+Tabla323911[[#This Row],[ENTRADAS]]-Tabla323911[[#This Row],[SALIDAS]]</f>
        <v>321</v>
      </c>
      <c r="M660" s="2">
        <v>25</v>
      </c>
      <c r="N660" s="2">
        <f>+Tabla323911[[#This Row],[BALANCE INICIAL]]*Tabla323911[[#This Row],[PRECIO]]</f>
        <v>8075</v>
      </c>
      <c r="O660" s="2">
        <f>+Tabla323911[[#This Row],[ENTRADAS]]*Tabla323911[[#This Row],[PRECIO]]</f>
        <v>0</v>
      </c>
      <c r="P660" s="2">
        <f>+Tabla323911[[#This Row],[SALIDAS]]*Tabla323911[[#This Row],[PRECIO]]</f>
        <v>50</v>
      </c>
      <c r="Q660" s="2">
        <f>+Tabla323911[[#This Row],[BALANCE INICIAL2]]+Tabla323911[[#This Row],[ENTRADAS3]]-Tabla323911[[#This Row],[SALIDAS4]]</f>
        <v>8025</v>
      </c>
    </row>
    <row r="661" spans="1:17">
      <c r="A661" s="39" t="s">
        <v>28</v>
      </c>
      <c r="B661" s="40" t="s">
        <v>884</v>
      </c>
      <c r="C661" s="52" t="s">
        <v>74</v>
      </c>
      <c r="D661" t="s">
        <v>1158</v>
      </c>
      <c r="F661" s="55" t="s">
        <v>1345</v>
      </c>
      <c r="G661" s="55"/>
      <c r="H661" s="9" t="s">
        <v>820</v>
      </c>
      <c r="I661">
        <v>450</v>
      </c>
      <c r="J661">
        <v>0</v>
      </c>
      <c r="K661" s="34">
        <v>0</v>
      </c>
      <c r="L661">
        <f>+Tabla323911[[#This Row],[BALANCE INICIAL]]+Tabla323911[[#This Row],[ENTRADAS]]-Tabla323911[[#This Row],[SALIDAS]]</f>
        <v>450</v>
      </c>
      <c r="M661" s="2">
        <v>3.95</v>
      </c>
      <c r="N661" s="2">
        <f>+Tabla323911[[#This Row],[BALANCE INICIAL]]*Tabla323911[[#This Row],[PRECIO]]</f>
        <v>1777.5</v>
      </c>
      <c r="O661" s="2">
        <f>+Tabla323911[[#This Row],[ENTRADAS]]*Tabla323911[[#This Row],[PRECIO]]</f>
        <v>0</v>
      </c>
      <c r="P661" s="2">
        <f>+Tabla323911[[#This Row],[SALIDAS]]*Tabla323911[[#This Row],[PRECIO]]</f>
        <v>0</v>
      </c>
      <c r="Q661" s="2">
        <f>+Tabla323911[[#This Row],[BALANCE INICIAL2]]+Tabla323911[[#This Row],[ENTRADAS3]]-Tabla323911[[#This Row],[SALIDAS4]]</f>
        <v>1777.5</v>
      </c>
    </row>
    <row r="662" spans="1:17">
      <c r="A662" s="9" t="s">
        <v>29</v>
      </c>
      <c r="B662" s="47" t="s">
        <v>878</v>
      </c>
      <c r="C662" s="50" t="s">
        <v>102</v>
      </c>
      <c r="D662" t="s">
        <v>1407</v>
      </c>
      <c r="F662" s="55" t="s">
        <v>1345</v>
      </c>
      <c r="G662" s="55"/>
      <c r="H662" s="9" t="s">
        <v>871</v>
      </c>
      <c r="I662">
        <v>6</v>
      </c>
      <c r="J662">
        <v>0</v>
      </c>
      <c r="K662" s="34">
        <v>3</v>
      </c>
      <c r="L662">
        <f>+Tabla323911[[#This Row],[BALANCE INICIAL]]+Tabla323911[[#This Row],[ENTRADAS]]-Tabla323911[[#This Row],[SALIDAS]]</f>
        <v>3</v>
      </c>
      <c r="M662" s="2">
        <v>274</v>
      </c>
      <c r="N662" s="2">
        <f>+Tabla323911[[#This Row],[BALANCE INICIAL]]*Tabla323911[[#This Row],[PRECIO]]</f>
        <v>1644</v>
      </c>
      <c r="O662" s="2">
        <f>+Tabla323911[[#This Row],[ENTRADAS]]*Tabla323911[[#This Row],[PRECIO]]</f>
        <v>0</v>
      </c>
      <c r="P662" s="2">
        <f>+Tabla323911[[#This Row],[SALIDAS]]*Tabla323911[[#This Row],[PRECIO]]</f>
        <v>822</v>
      </c>
      <c r="Q662" s="2">
        <f>+Tabla323911[[#This Row],[BALANCE INICIAL2]]+Tabla323911[[#This Row],[ENTRADAS3]]-Tabla323911[[#This Row],[SALIDAS4]]</f>
        <v>822</v>
      </c>
    </row>
    <row r="663" spans="1:17">
      <c r="A663" s="63" t="s">
        <v>29</v>
      </c>
      <c r="B663" s="40" t="s">
        <v>878</v>
      </c>
      <c r="C663" s="52" t="s">
        <v>102</v>
      </c>
      <c r="D663" t="s">
        <v>1706</v>
      </c>
      <c r="E663" t="s">
        <v>1659</v>
      </c>
      <c r="F663" s="55">
        <v>45551</v>
      </c>
      <c r="G663" s="62" t="s">
        <v>1719</v>
      </c>
      <c r="H663" s="9" t="s">
        <v>820</v>
      </c>
      <c r="I663">
        <v>0</v>
      </c>
      <c r="J663">
        <v>10</v>
      </c>
      <c r="K663" s="34">
        <v>0</v>
      </c>
      <c r="L663">
        <f>+Tabla323911[[#This Row],[BALANCE INICIAL]]+Tabla323911[[#This Row],[ENTRADAS]]-Tabla323911[[#This Row],[SALIDAS]]</f>
        <v>10</v>
      </c>
      <c r="M663" s="2">
        <v>239</v>
      </c>
      <c r="N663" s="2">
        <f>+Tabla323911[[#This Row],[BALANCE INICIAL]]*Tabla323911[[#This Row],[PRECIO]]</f>
        <v>0</v>
      </c>
      <c r="O663" s="2">
        <f>+Tabla323911[[#This Row],[ENTRADAS]]*Tabla323911[[#This Row],[PRECIO]]</f>
        <v>2390</v>
      </c>
      <c r="P663" s="2">
        <f>+Tabla323911[[#This Row],[SALIDAS]]*Tabla323911[[#This Row],[PRECIO]]</f>
        <v>0</v>
      </c>
      <c r="Q663" s="2">
        <f>+Tabla323911[[#This Row],[BALANCE INICIAL2]]+Tabla323911[[#This Row],[ENTRADAS3]]-Tabla323911[[#This Row],[SALIDAS4]]</f>
        <v>2390</v>
      </c>
    </row>
    <row r="664" spans="1:17">
      <c r="A664" s="63" t="s">
        <v>29</v>
      </c>
      <c r="B664" s="40" t="s">
        <v>878</v>
      </c>
      <c r="C664" s="52" t="s">
        <v>102</v>
      </c>
      <c r="D664" t="s">
        <v>1707</v>
      </c>
      <c r="E664" t="s">
        <v>1659</v>
      </c>
      <c r="F664" s="55">
        <v>45551</v>
      </c>
      <c r="G664" s="62" t="s">
        <v>1719</v>
      </c>
      <c r="H664" s="9" t="s">
        <v>820</v>
      </c>
      <c r="I664">
        <v>0</v>
      </c>
      <c r="J664">
        <v>1</v>
      </c>
      <c r="K664" s="34">
        <v>0</v>
      </c>
      <c r="L664">
        <f>+Tabla323911[[#This Row],[BALANCE INICIAL]]+Tabla323911[[#This Row],[ENTRADAS]]-Tabla323911[[#This Row],[SALIDAS]]</f>
        <v>1</v>
      </c>
      <c r="M664" s="2">
        <v>371</v>
      </c>
      <c r="N664" s="2">
        <f>+Tabla323911[[#This Row],[BALANCE INICIAL]]*Tabla323911[[#This Row],[PRECIO]]</f>
        <v>0</v>
      </c>
      <c r="O664" s="2">
        <f>+Tabla323911[[#This Row],[ENTRADAS]]*Tabla323911[[#This Row],[PRECIO]]</f>
        <v>371</v>
      </c>
      <c r="P664" s="2">
        <f>+Tabla323911[[#This Row],[SALIDAS]]*Tabla323911[[#This Row],[PRECIO]]</f>
        <v>0</v>
      </c>
      <c r="Q664" s="2">
        <f>+Tabla323911[[#This Row],[BALANCE INICIAL2]]+Tabla323911[[#This Row],[ENTRADAS3]]-Tabla323911[[#This Row],[SALIDAS4]]</f>
        <v>371</v>
      </c>
    </row>
    <row r="665" spans="1:17">
      <c r="A665" s="9" t="s">
        <v>29</v>
      </c>
      <c r="B665" s="47" t="s">
        <v>878</v>
      </c>
      <c r="C665" s="50" t="s">
        <v>102</v>
      </c>
      <c r="D665" t="s">
        <v>623</v>
      </c>
      <c r="F665" s="55" t="s">
        <v>1345</v>
      </c>
      <c r="G665" s="55"/>
      <c r="H665" s="9" t="s">
        <v>865</v>
      </c>
      <c r="I665">
        <v>1</v>
      </c>
      <c r="J665">
        <v>0</v>
      </c>
      <c r="K665" s="34">
        <v>0</v>
      </c>
      <c r="L665">
        <f>+Tabla323911[[#This Row],[BALANCE INICIAL]]+Tabla323911[[#This Row],[ENTRADAS]]-Tabla323911[[#This Row],[SALIDAS]]</f>
        <v>1</v>
      </c>
      <c r="M665" s="2">
        <v>340</v>
      </c>
      <c r="N665" s="2">
        <f>+Tabla323911[[#This Row],[BALANCE INICIAL]]*Tabla323911[[#This Row],[PRECIO]]</f>
        <v>340</v>
      </c>
      <c r="O665" s="2">
        <f>+Tabla323911[[#This Row],[ENTRADAS]]*Tabla323911[[#This Row],[PRECIO]]</f>
        <v>0</v>
      </c>
      <c r="P665" s="2">
        <f>+Tabla323911[[#This Row],[SALIDAS]]*Tabla323911[[#This Row],[PRECIO]]</f>
        <v>0</v>
      </c>
      <c r="Q665" s="2">
        <f>+Tabla323911[[#This Row],[BALANCE INICIAL2]]+Tabla323911[[#This Row],[ENTRADAS3]]-Tabla323911[[#This Row],[SALIDAS4]]</f>
        <v>340</v>
      </c>
    </row>
    <row r="666" spans="1:17">
      <c r="A666" s="9" t="s">
        <v>29</v>
      </c>
      <c r="B666" s="47" t="s">
        <v>878</v>
      </c>
      <c r="C666" s="50" t="s">
        <v>102</v>
      </c>
      <c r="D666" t="s">
        <v>624</v>
      </c>
      <c r="F666" s="55" t="s">
        <v>1345</v>
      </c>
      <c r="G666" s="55"/>
      <c r="H666" s="9" t="s">
        <v>825</v>
      </c>
      <c r="I666">
        <v>1</v>
      </c>
      <c r="J666">
        <v>0</v>
      </c>
      <c r="K666" s="34">
        <v>0</v>
      </c>
      <c r="L666">
        <f>+Tabla323911[[#This Row],[BALANCE INICIAL]]+Tabla323911[[#This Row],[ENTRADAS]]-Tabla323911[[#This Row],[SALIDAS]]</f>
        <v>1</v>
      </c>
      <c r="M666" s="2">
        <v>297.95</v>
      </c>
      <c r="N666" s="2">
        <f>+Tabla323911[[#This Row],[BALANCE INICIAL]]*Tabla323911[[#This Row],[PRECIO]]</f>
        <v>297.95</v>
      </c>
      <c r="O666" s="2">
        <f>+Tabla323911[[#This Row],[ENTRADAS]]*Tabla323911[[#This Row],[PRECIO]]</f>
        <v>0</v>
      </c>
      <c r="P666" s="2">
        <f>+Tabla323911[[#This Row],[SALIDAS]]*Tabla323911[[#This Row],[PRECIO]]</f>
        <v>0</v>
      </c>
      <c r="Q666" s="2">
        <f>+Tabla323911[[#This Row],[BALANCE INICIAL2]]+Tabla323911[[#This Row],[ENTRADAS3]]-Tabla323911[[#This Row],[SALIDAS4]]</f>
        <v>297.95</v>
      </c>
    </row>
    <row r="667" spans="1:17">
      <c r="A667" s="9" t="s">
        <v>29</v>
      </c>
      <c r="B667" s="47" t="s">
        <v>878</v>
      </c>
      <c r="C667" s="50" t="s">
        <v>102</v>
      </c>
      <c r="D667" t="s">
        <v>627</v>
      </c>
      <c r="F667" s="55" t="s">
        <v>1345</v>
      </c>
      <c r="G667" s="55"/>
      <c r="H667" s="9" t="s">
        <v>865</v>
      </c>
      <c r="I667">
        <v>4</v>
      </c>
      <c r="J667">
        <v>0</v>
      </c>
      <c r="K667" s="34">
        <v>0</v>
      </c>
      <c r="L667">
        <f>+Tabla323911[[#This Row],[BALANCE INICIAL]]+Tabla323911[[#This Row],[ENTRADAS]]-Tabla323911[[#This Row],[SALIDAS]]</f>
        <v>4</v>
      </c>
      <c r="M667" s="2">
        <v>277</v>
      </c>
      <c r="N667" s="2">
        <f>+Tabla323911[[#This Row],[BALANCE INICIAL]]*Tabla323911[[#This Row],[PRECIO]]</f>
        <v>1108</v>
      </c>
      <c r="O667" s="2">
        <f>+Tabla323911[[#This Row],[ENTRADAS]]*Tabla323911[[#This Row],[PRECIO]]</f>
        <v>0</v>
      </c>
      <c r="P667" s="2">
        <f>+Tabla323911[[#This Row],[SALIDAS]]*Tabla323911[[#This Row],[PRECIO]]</f>
        <v>0</v>
      </c>
      <c r="Q667" s="2">
        <f>+Tabla323911[[#This Row],[BALANCE INICIAL2]]+Tabla323911[[#This Row],[ENTRADAS3]]-Tabla323911[[#This Row],[SALIDAS4]]</f>
        <v>1108</v>
      </c>
    </row>
    <row r="668" spans="1:17">
      <c r="A668" s="9" t="s">
        <v>29</v>
      </c>
      <c r="B668" s="47" t="s">
        <v>878</v>
      </c>
      <c r="C668" s="50" t="s">
        <v>102</v>
      </c>
      <c r="D668" t="s">
        <v>628</v>
      </c>
      <c r="F668" s="55" t="s">
        <v>1345</v>
      </c>
      <c r="G668" s="55"/>
      <c r="H668" s="9" t="s">
        <v>865</v>
      </c>
      <c r="I668">
        <v>3</v>
      </c>
      <c r="J668">
        <v>0</v>
      </c>
      <c r="K668" s="34">
        <v>0</v>
      </c>
      <c r="L668">
        <f>+Tabla323911[[#This Row],[BALANCE INICIAL]]+Tabla323911[[#This Row],[ENTRADAS]]-Tabla323911[[#This Row],[SALIDAS]]</f>
        <v>3</v>
      </c>
      <c r="M668" s="2">
        <v>200</v>
      </c>
      <c r="N668" s="2">
        <f>+Tabla323911[[#This Row],[BALANCE INICIAL]]*Tabla323911[[#This Row],[PRECIO]]</f>
        <v>600</v>
      </c>
      <c r="O668" s="2">
        <f>+Tabla323911[[#This Row],[ENTRADAS]]*Tabla323911[[#This Row],[PRECIO]]</f>
        <v>0</v>
      </c>
      <c r="P668" s="2">
        <f>+Tabla323911[[#This Row],[SALIDAS]]*Tabla323911[[#This Row],[PRECIO]]</f>
        <v>0</v>
      </c>
      <c r="Q668" s="2">
        <f>+Tabla323911[[#This Row],[BALANCE INICIAL2]]+Tabla323911[[#This Row],[ENTRADAS3]]-Tabla323911[[#This Row],[SALIDAS4]]</f>
        <v>600</v>
      </c>
    </row>
    <row r="669" spans="1:17">
      <c r="A669" s="39" t="s">
        <v>59</v>
      </c>
      <c r="B669" s="40" t="s">
        <v>880</v>
      </c>
      <c r="C669" s="52" t="s">
        <v>107</v>
      </c>
      <c r="D669" t="s">
        <v>787</v>
      </c>
      <c r="F669" s="55" t="s">
        <v>1345</v>
      </c>
      <c r="G669" s="55"/>
      <c r="H669" s="9" t="s">
        <v>820</v>
      </c>
      <c r="I669">
        <v>5</v>
      </c>
      <c r="J669">
        <v>0</v>
      </c>
      <c r="K669" s="34">
        <v>0</v>
      </c>
      <c r="L669">
        <f>+Tabla323911[[#This Row],[BALANCE INICIAL]]+Tabla323911[[#This Row],[ENTRADAS]]-Tabla323911[[#This Row],[SALIDAS]]</f>
        <v>5</v>
      </c>
      <c r="M669" s="2">
        <v>1300</v>
      </c>
      <c r="N669" s="2">
        <f>+Tabla323911[[#This Row],[BALANCE INICIAL]]*Tabla323911[[#This Row],[PRECIO]]</f>
        <v>6500</v>
      </c>
      <c r="O669" s="2">
        <f>+Tabla323911[[#This Row],[ENTRADAS]]*Tabla323911[[#This Row],[PRECIO]]</f>
        <v>0</v>
      </c>
      <c r="P669" s="2">
        <f>+Tabla323911[[#This Row],[SALIDAS]]*Tabla323911[[#This Row],[PRECIO]]</f>
        <v>0</v>
      </c>
      <c r="Q669" s="2">
        <f>+Tabla323911[[#This Row],[BALANCE INICIAL2]]+Tabla323911[[#This Row],[ENTRADAS3]]-Tabla323911[[#This Row],[SALIDAS4]]</f>
        <v>6500</v>
      </c>
    </row>
    <row r="670" spans="1:17">
      <c r="A670" s="39" t="s">
        <v>59</v>
      </c>
      <c r="B670" s="40" t="s">
        <v>880</v>
      </c>
      <c r="C670" s="52" t="s">
        <v>107</v>
      </c>
      <c r="D670" t="s">
        <v>788</v>
      </c>
      <c r="F670" s="55" t="s">
        <v>1345</v>
      </c>
      <c r="G670" s="55"/>
      <c r="H670" s="9" t="s">
        <v>820</v>
      </c>
      <c r="I670">
        <v>9</v>
      </c>
      <c r="J670">
        <v>0</v>
      </c>
      <c r="K670" s="34">
        <v>0</v>
      </c>
      <c r="L670">
        <f>+Tabla323911[[#This Row],[BALANCE INICIAL]]+Tabla323911[[#This Row],[ENTRADAS]]-Tabla323911[[#This Row],[SALIDAS]]</f>
        <v>9</v>
      </c>
      <c r="M670" s="2">
        <v>1050</v>
      </c>
      <c r="N670" s="2">
        <f>+Tabla323911[[#This Row],[BALANCE INICIAL]]*Tabla323911[[#This Row],[PRECIO]]</f>
        <v>9450</v>
      </c>
      <c r="O670" s="2">
        <f>+Tabla323911[[#This Row],[ENTRADAS]]*Tabla323911[[#This Row],[PRECIO]]</f>
        <v>0</v>
      </c>
      <c r="P670" s="2">
        <f>+Tabla323911[[#This Row],[SALIDAS]]*Tabla323911[[#This Row],[PRECIO]]</f>
        <v>0</v>
      </c>
      <c r="Q670" s="2">
        <f>+Tabla323911[[#This Row],[BALANCE INICIAL2]]+Tabla323911[[#This Row],[ENTRADAS3]]-Tabla323911[[#This Row],[SALIDAS4]]</f>
        <v>9450</v>
      </c>
    </row>
    <row r="671" spans="1:17">
      <c r="A671" s="39" t="s">
        <v>27</v>
      </c>
      <c r="B671" s="40" t="s">
        <v>889</v>
      </c>
      <c r="C671" s="52" t="s">
        <v>1139</v>
      </c>
      <c r="D671" t="s">
        <v>1834</v>
      </c>
      <c r="F671" s="55" t="s">
        <v>1345</v>
      </c>
      <c r="G671" s="55"/>
      <c r="H671" s="9" t="s">
        <v>820</v>
      </c>
      <c r="I671">
        <v>3</v>
      </c>
      <c r="J671">
        <v>0</v>
      </c>
      <c r="K671" s="34">
        <v>0</v>
      </c>
      <c r="L671">
        <f>+Tabla323911[[#This Row],[BALANCE INICIAL]]+Tabla323911[[#This Row],[ENTRADAS]]-Tabla323911[[#This Row],[SALIDAS]]</f>
        <v>3</v>
      </c>
      <c r="M671" s="2">
        <v>1725</v>
      </c>
      <c r="N671" s="2">
        <f>+Tabla323911[[#This Row],[BALANCE INICIAL]]*Tabla323911[[#This Row],[PRECIO]]</f>
        <v>5175</v>
      </c>
      <c r="O671" s="2">
        <f>+Tabla323911[[#This Row],[ENTRADAS]]*Tabla323911[[#This Row],[PRECIO]]</f>
        <v>0</v>
      </c>
      <c r="P671" s="2">
        <f>+Tabla323911[[#This Row],[SALIDAS]]*Tabla323911[[#This Row],[PRECIO]]</f>
        <v>0</v>
      </c>
      <c r="Q671" s="2">
        <f>+Tabla323911[[#This Row],[BALANCE INICIAL2]]+Tabla323911[[#This Row],[ENTRADAS3]]-Tabla323911[[#This Row],[SALIDAS4]]</f>
        <v>5175</v>
      </c>
    </row>
    <row r="672" spans="1:17">
      <c r="A672" s="39" t="s">
        <v>27</v>
      </c>
      <c r="B672" s="40" t="s">
        <v>889</v>
      </c>
      <c r="C672" s="52" t="s">
        <v>1139</v>
      </c>
      <c r="D672" t="s">
        <v>1835</v>
      </c>
      <c r="F672" s="55" t="s">
        <v>1345</v>
      </c>
      <c r="G672" s="55"/>
      <c r="H672" s="9" t="s">
        <v>820</v>
      </c>
      <c r="I672">
        <v>16</v>
      </c>
      <c r="J672">
        <v>0</v>
      </c>
      <c r="K672" s="34">
        <v>0</v>
      </c>
      <c r="L672">
        <f>+Tabla323911[[#This Row],[BALANCE INICIAL]]+Tabla323911[[#This Row],[ENTRADAS]]-Tabla323911[[#This Row],[SALIDAS]]</f>
        <v>16</v>
      </c>
      <c r="M672" s="2">
        <v>441</v>
      </c>
      <c r="N672" s="2">
        <f>+Tabla323911[[#This Row],[BALANCE INICIAL]]*Tabla323911[[#This Row],[PRECIO]]</f>
        <v>7056</v>
      </c>
      <c r="O672" s="2">
        <f>+Tabla323911[[#This Row],[ENTRADAS]]*Tabla323911[[#This Row],[PRECIO]]</f>
        <v>0</v>
      </c>
      <c r="P672" s="2">
        <f>+Tabla323911[[#This Row],[SALIDAS]]*Tabla323911[[#This Row],[PRECIO]]</f>
        <v>0</v>
      </c>
      <c r="Q672" s="2">
        <f>+Tabla323911[[#This Row],[BALANCE INICIAL2]]+Tabla323911[[#This Row],[ENTRADAS3]]-Tabla323911[[#This Row],[SALIDAS4]]</f>
        <v>7056</v>
      </c>
    </row>
    <row r="673" spans="1:17">
      <c r="A673" s="39" t="s">
        <v>28</v>
      </c>
      <c r="B673" s="40" t="s">
        <v>884</v>
      </c>
      <c r="C673" s="52" t="s">
        <v>74</v>
      </c>
      <c r="D673" t="s">
        <v>311</v>
      </c>
      <c r="F673" s="55" t="s">
        <v>1345</v>
      </c>
      <c r="G673" s="55"/>
      <c r="H673" s="9" t="s">
        <v>834</v>
      </c>
      <c r="I673">
        <v>88</v>
      </c>
      <c r="J673">
        <v>0</v>
      </c>
      <c r="K673" s="34">
        <v>0</v>
      </c>
      <c r="L673">
        <f>+Tabla323911[[#This Row],[BALANCE INICIAL]]+Tabla323911[[#This Row],[ENTRADAS]]-Tabla323911[[#This Row],[SALIDAS]]</f>
        <v>88</v>
      </c>
      <c r="M673" s="2">
        <v>19.5</v>
      </c>
      <c r="N673" s="2">
        <f>+Tabla323911[[#This Row],[BALANCE INICIAL]]*Tabla323911[[#This Row],[PRECIO]]</f>
        <v>1716</v>
      </c>
      <c r="O673" s="2">
        <f>+Tabla323911[[#This Row],[ENTRADAS]]*Tabla323911[[#This Row],[PRECIO]]</f>
        <v>0</v>
      </c>
      <c r="P673" s="2">
        <f>+Tabla323911[[#This Row],[SALIDAS]]*Tabla323911[[#This Row],[PRECIO]]</f>
        <v>0</v>
      </c>
      <c r="Q673" s="2">
        <f>+Tabla323911[[#This Row],[BALANCE INICIAL2]]+Tabla323911[[#This Row],[ENTRADAS3]]-Tabla323911[[#This Row],[SALIDAS4]]</f>
        <v>1716</v>
      </c>
    </row>
    <row r="674" spans="1:17">
      <c r="A674" s="9" t="s">
        <v>41</v>
      </c>
      <c r="B674" s="47" t="s">
        <v>890</v>
      </c>
      <c r="C674" s="50" t="s">
        <v>87</v>
      </c>
      <c r="D674" t="s">
        <v>1651</v>
      </c>
      <c r="E674" t="s">
        <v>1653</v>
      </c>
      <c r="F674" s="55">
        <v>45551</v>
      </c>
      <c r="G674" s="62" t="s">
        <v>1652</v>
      </c>
      <c r="H674" s="9" t="s">
        <v>834</v>
      </c>
      <c r="I674">
        <v>0</v>
      </c>
      <c r="J674">
        <v>2</v>
      </c>
      <c r="K674" s="34">
        <v>2</v>
      </c>
      <c r="L674">
        <f>+Tabla323911[[#This Row],[BALANCE INICIAL]]+Tabla323911[[#This Row],[ENTRADAS]]-Tabla323911[[#This Row],[SALIDAS]]</f>
        <v>0</v>
      </c>
      <c r="M674" s="2">
        <v>201.3</v>
      </c>
      <c r="N674" s="2">
        <f>+Tabla323911[[#This Row],[BALANCE INICIAL]]*Tabla323911[[#This Row],[PRECIO]]</f>
        <v>0</v>
      </c>
      <c r="O674" s="2">
        <f>+Tabla323911[[#This Row],[ENTRADAS]]*Tabla323911[[#This Row],[PRECIO]]</f>
        <v>402.6</v>
      </c>
      <c r="P674" s="2">
        <f>+Tabla323911[[#This Row],[SALIDAS]]*Tabla323911[[#This Row],[PRECIO]]</f>
        <v>402.6</v>
      </c>
      <c r="Q674" s="2">
        <f>+Tabla323911[[#This Row],[BALANCE INICIAL2]]+Tabla323911[[#This Row],[ENTRADAS3]]-Tabla323911[[#This Row],[SALIDAS4]]</f>
        <v>0</v>
      </c>
    </row>
    <row r="675" spans="1:17">
      <c r="A675" s="39" t="s">
        <v>56</v>
      </c>
      <c r="B675" s="40" t="s">
        <v>890</v>
      </c>
      <c r="C675" s="52" t="s">
        <v>105</v>
      </c>
      <c r="D675" t="s">
        <v>528</v>
      </c>
      <c r="F675" s="55" t="s">
        <v>1345</v>
      </c>
      <c r="G675" s="55"/>
      <c r="H675" s="9" t="s">
        <v>834</v>
      </c>
      <c r="I675">
        <v>0</v>
      </c>
      <c r="J675">
        <v>0</v>
      </c>
      <c r="K675" s="34">
        <v>0</v>
      </c>
      <c r="L675">
        <f>+Tabla323911[[#This Row],[BALANCE INICIAL]]+Tabla323911[[#This Row],[ENTRADAS]]-Tabla323911[[#This Row],[SALIDAS]]</f>
        <v>0</v>
      </c>
      <c r="M675" s="2">
        <v>110</v>
      </c>
      <c r="N675" s="2">
        <f>+Tabla323911[[#This Row],[BALANCE INICIAL]]*Tabla323911[[#This Row],[PRECIO]]</f>
        <v>0</v>
      </c>
      <c r="O675" s="2">
        <f>+Tabla323911[[#This Row],[ENTRADAS]]*Tabla323911[[#This Row],[PRECIO]]</f>
        <v>0</v>
      </c>
      <c r="P675" s="2">
        <f>+Tabla323911[[#This Row],[SALIDAS]]*Tabla323911[[#This Row],[PRECIO]]</f>
        <v>0</v>
      </c>
      <c r="Q675" s="2">
        <f>+Tabla323911[[#This Row],[BALANCE INICIAL2]]+Tabla323911[[#This Row],[ENTRADAS3]]-Tabla323911[[#This Row],[SALIDAS4]]</f>
        <v>0</v>
      </c>
    </row>
    <row r="676" spans="1:17">
      <c r="A676" s="39" t="s">
        <v>59</v>
      </c>
      <c r="B676" s="40" t="s">
        <v>880</v>
      </c>
      <c r="C676" s="52" t="s">
        <v>107</v>
      </c>
      <c r="D676" t="s">
        <v>789</v>
      </c>
      <c r="F676" s="55" t="s">
        <v>1345</v>
      </c>
      <c r="G676" s="55"/>
      <c r="H676" s="9" t="s">
        <v>873</v>
      </c>
      <c r="I676">
        <v>167</v>
      </c>
      <c r="J676">
        <v>0</v>
      </c>
      <c r="K676" s="34">
        <v>0</v>
      </c>
      <c r="L676">
        <f>+Tabla323911[[#This Row],[BALANCE INICIAL]]+Tabla323911[[#This Row],[ENTRADAS]]-Tabla323911[[#This Row],[SALIDAS]]</f>
        <v>167</v>
      </c>
      <c r="M676" s="2">
        <v>565</v>
      </c>
      <c r="N676" s="2">
        <f>+Tabla323911[[#This Row],[BALANCE INICIAL]]*Tabla323911[[#This Row],[PRECIO]]</f>
        <v>94355</v>
      </c>
      <c r="O676" s="2">
        <f>+Tabla323911[[#This Row],[ENTRADAS]]*Tabla323911[[#This Row],[PRECIO]]</f>
        <v>0</v>
      </c>
      <c r="P676" s="2">
        <f>+Tabla323911[[#This Row],[SALIDAS]]*Tabla323911[[#This Row],[PRECIO]]</f>
        <v>0</v>
      </c>
      <c r="Q676" s="2">
        <f>+Tabla323911[[#This Row],[BALANCE INICIAL2]]+Tabla323911[[#This Row],[ENTRADAS3]]-Tabla323911[[#This Row],[SALIDAS4]]</f>
        <v>94355</v>
      </c>
    </row>
    <row r="677" spans="1:17" ht="15.75" customHeight="1">
      <c r="A677" s="39" t="s">
        <v>59</v>
      </c>
      <c r="B677" s="40" t="s">
        <v>880</v>
      </c>
      <c r="C677" s="52" t="s">
        <v>107</v>
      </c>
      <c r="D677" t="s">
        <v>790</v>
      </c>
      <c r="F677" s="55" t="s">
        <v>1345</v>
      </c>
      <c r="G677" s="55"/>
      <c r="H677" s="9" t="s">
        <v>873</v>
      </c>
      <c r="I677">
        <v>2</v>
      </c>
      <c r="J677">
        <v>0</v>
      </c>
      <c r="K677" s="34">
        <v>0</v>
      </c>
      <c r="L677">
        <f>+Tabla323911[[#This Row],[BALANCE INICIAL]]+Tabla323911[[#This Row],[ENTRADAS]]-Tabla323911[[#This Row],[SALIDAS]]</f>
        <v>2</v>
      </c>
      <c r="M677" s="2">
        <v>900</v>
      </c>
      <c r="N677" s="2">
        <f>+Tabla323911[[#This Row],[BALANCE INICIAL]]*Tabla323911[[#This Row],[PRECIO]]</f>
        <v>1800</v>
      </c>
      <c r="O677" s="2">
        <f>+Tabla323911[[#This Row],[ENTRADAS]]*Tabla323911[[#This Row],[PRECIO]]</f>
        <v>0</v>
      </c>
      <c r="P677" s="2">
        <f>+Tabla323911[[#This Row],[SALIDAS]]*Tabla323911[[#This Row],[PRECIO]]</f>
        <v>0</v>
      </c>
      <c r="Q677" s="2">
        <f>+Tabla323911[[#This Row],[BALANCE INICIAL2]]+Tabla323911[[#This Row],[ENTRADAS3]]-Tabla323911[[#This Row],[SALIDAS4]]</f>
        <v>1800</v>
      </c>
    </row>
    <row r="678" spans="1:17" ht="16.5" customHeight="1">
      <c r="A678" s="39" t="s">
        <v>59</v>
      </c>
      <c r="B678" s="40" t="s">
        <v>880</v>
      </c>
      <c r="C678" s="52" t="s">
        <v>107</v>
      </c>
      <c r="D678" t="s">
        <v>791</v>
      </c>
      <c r="F678" s="55" t="s">
        <v>1345</v>
      </c>
      <c r="G678" s="55"/>
      <c r="H678" s="9" t="s">
        <v>873</v>
      </c>
      <c r="I678">
        <v>2</v>
      </c>
      <c r="J678">
        <v>0</v>
      </c>
      <c r="K678" s="34">
        <v>0</v>
      </c>
      <c r="L678">
        <f>+Tabla323911[[#This Row],[BALANCE INICIAL]]+Tabla323911[[#This Row],[ENTRADAS]]-Tabla323911[[#This Row],[SALIDAS]]</f>
        <v>2</v>
      </c>
      <c r="M678" s="2">
        <v>1190</v>
      </c>
      <c r="N678" s="2">
        <f>+Tabla323911[[#This Row],[BALANCE INICIAL]]*Tabla323911[[#This Row],[PRECIO]]</f>
        <v>2380</v>
      </c>
      <c r="O678" s="2">
        <f>+Tabla323911[[#This Row],[ENTRADAS]]*Tabla323911[[#This Row],[PRECIO]]</f>
        <v>0</v>
      </c>
      <c r="P678" s="2">
        <f>+Tabla323911[[#This Row],[SALIDAS]]*Tabla323911[[#This Row],[PRECIO]]</f>
        <v>0</v>
      </c>
      <c r="Q678" s="2">
        <f>+Tabla323911[[#This Row],[BALANCE INICIAL2]]+Tabla323911[[#This Row],[ENTRADAS3]]-Tabla323911[[#This Row],[SALIDAS4]]</f>
        <v>2380</v>
      </c>
    </row>
    <row r="679" spans="1:17">
      <c r="A679" s="39" t="s">
        <v>59</v>
      </c>
      <c r="B679" s="40" t="s">
        <v>880</v>
      </c>
      <c r="C679" s="52" t="s">
        <v>107</v>
      </c>
      <c r="D679" t="s">
        <v>792</v>
      </c>
      <c r="F679" s="55" t="s">
        <v>1345</v>
      </c>
      <c r="G679" s="55"/>
      <c r="H679" s="9" t="s">
        <v>873</v>
      </c>
      <c r="I679">
        <v>3</v>
      </c>
      <c r="J679">
        <v>0</v>
      </c>
      <c r="K679" s="34">
        <v>0</v>
      </c>
      <c r="L679">
        <f>+Tabla323911[[#This Row],[BALANCE INICIAL]]+Tabla323911[[#This Row],[ENTRADAS]]-Tabla323911[[#This Row],[SALIDAS]]</f>
        <v>3</v>
      </c>
      <c r="M679" s="2">
        <v>800</v>
      </c>
      <c r="N679" s="2">
        <f>+Tabla323911[[#This Row],[BALANCE INICIAL]]*Tabla323911[[#This Row],[PRECIO]]</f>
        <v>2400</v>
      </c>
      <c r="O679" s="2">
        <f>+Tabla323911[[#This Row],[ENTRADAS]]*Tabla323911[[#This Row],[PRECIO]]</f>
        <v>0</v>
      </c>
      <c r="P679" s="2">
        <f>+Tabla323911[[#This Row],[SALIDAS]]*Tabla323911[[#This Row],[PRECIO]]</f>
        <v>0</v>
      </c>
      <c r="Q679" s="2">
        <f>+Tabla323911[[#This Row],[BALANCE INICIAL2]]+Tabla323911[[#This Row],[ENTRADAS3]]-Tabla323911[[#This Row],[SALIDAS4]]</f>
        <v>2400</v>
      </c>
    </row>
    <row r="680" spans="1:17" ht="15" customHeight="1">
      <c r="A680" s="39" t="s">
        <v>59</v>
      </c>
      <c r="B680" s="40" t="s">
        <v>880</v>
      </c>
      <c r="C680" s="52" t="s">
        <v>107</v>
      </c>
      <c r="D680" t="s">
        <v>793</v>
      </c>
      <c r="F680" s="55" t="s">
        <v>1345</v>
      </c>
      <c r="G680" s="55"/>
      <c r="H680" s="9" t="s">
        <v>873</v>
      </c>
      <c r="I680">
        <v>1</v>
      </c>
      <c r="J680">
        <v>0</v>
      </c>
      <c r="K680" s="34">
        <v>0</v>
      </c>
      <c r="L680">
        <f>+Tabla323911[[#This Row],[BALANCE INICIAL]]+Tabla323911[[#This Row],[ENTRADAS]]-Tabla323911[[#This Row],[SALIDAS]]</f>
        <v>1</v>
      </c>
      <c r="M680" s="2">
        <v>737</v>
      </c>
      <c r="N680" s="2">
        <f>+Tabla323911[[#This Row],[BALANCE INICIAL]]*Tabla323911[[#This Row],[PRECIO]]</f>
        <v>737</v>
      </c>
      <c r="O680" s="2">
        <f>+Tabla323911[[#This Row],[ENTRADAS]]*Tabla323911[[#This Row],[PRECIO]]</f>
        <v>0</v>
      </c>
      <c r="P680" s="2">
        <f>+Tabla323911[[#This Row],[SALIDAS]]*Tabla323911[[#This Row],[PRECIO]]</f>
        <v>0</v>
      </c>
      <c r="Q680" s="2">
        <f>+Tabla323911[[#This Row],[BALANCE INICIAL2]]+Tabla323911[[#This Row],[ENTRADAS3]]-Tabla323911[[#This Row],[SALIDAS4]]</f>
        <v>737</v>
      </c>
    </row>
    <row r="681" spans="1:17" ht="13.5" customHeight="1">
      <c r="A681" s="39" t="s">
        <v>59</v>
      </c>
      <c r="B681" s="40" t="s">
        <v>880</v>
      </c>
      <c r="C681" s="52" t="s">
        <v>107</v>
      </c>
      <c r="D681" t="s">
        <v>794</v>
      </c>
      <c r="F681" s="55" t="s">
        <v>1345</v>
      </c>
      <c r="G681" s="55"/>
      <c r="H681" s="9" t="s">
        <v>873</v>
      </c>
      <c r="I681">
        <v>1</v>
      </c>
      <c r="J681">
        <v>0</v>
      </c>
      <c r="K681" s="34">
        <v>0</v>
      </c>
      <c r="L681">
        <f>+Tabla323911[[#This Row],[BALANCE INICIAL]]+Tabla323911[[#This Row],[ENTRADAS]]-Tabla323911[[#This Row],[SALIDAS]]</f>
        <v>1</v>
      </c>
      <c r="M681" s="2">
        <v>715</v>
      </c>
      <c r="N681" s="2">
        <f>+Tabla323911[[#This Row],[BALANCE INICIAL]]*Tabla323911[[#This Row],[PRECIO]]</f>
        <v>715</v>
      </c>
      <c r="O681" s="2">
        <f>+Tabla323911[[#This Row],[ENTRADAS]]*Tabla323911[[#This Row],[PRECIO]]</f>
        <v>0</v>
      </c>
      <c r="P681" s="2">
        <f>+Tabla323911[[#This Row],[SALIDAS]]*Tabla323911[[#This Row],[PRECIO]]</f>
        <v>0</v>
      </c>
      <c r="Q681" s="2">
        <f>+Tabla323911[[#This Row],[BALANCE INICIAL2]]+Tabla323911[[#This Row],[ENTRADAS3]]-Tabla323911[[#This Row],[SALIDAS4]]</f>
        <v>715</v>
      </c>
    </row>
    <row r="682" spans="1:17">
      <c r="A682" s="39" t="s">
        <v>59</v>
      </c>
      <c r="B682" s="40" t="s">
        <v>880</v>
      </c>
      <c r="C682" s="52" t="s">
        <v>107</v>
      </c>
      <c r="D682" t="s">
        <v>795</v>
      </c>
      <c r="F682" s="55" t="s">
        <v>1345</v>
      </c>
      <c r="G682" s="55"/>
      <c r="H682" s="9" t="s">
        <v>873</v>
      </c>
      <c r="I682">
        <v>3</v>
      </c>
      <c r="J682">
        <v>0</v>
      </c>
      <c r="K682" s="34">
        <v>0</v>
      </c>
      <c r="L682">
        <f>+Tabla323911[[#This Row],[BALANCE INICIAL]]+Tabla323911[[#This Row],[ENTRADAS]]-Tabla323911[[#This Row],[SALIDAS]]</f>
        <v>3</v>
      </c>
      <c r="M682" s="2">
        <v>740</v>
      </c>
      <c r="N682" s="2">
        <f>+Tabla323911[[#This Row],[BALANCE INICIAL]]*Tabla323911[[#This Row],[PRECIO]]</f>
        <v>2220</v>
      </c>
      <c r="O682" s="2">
        <f>+Tabla323911[[#This Row],[ENTRADAS]]*Tabla323911[[#This Row],[PRECIO]]</f>
        <v>0</v>
      </c>
      <c r="P682" s="2">
        <f>+Tabla323911[[#This Row],[SALIDAS]]*Tabla323911[[#This Row],[PRECIO]]</f>
        <v>0</v>
      </c>
      <c r="Q682" s="2">
        <f>+Tabla323911[[#This Row],[BALANCE INICIAL2]]+Tabla323911[[#This Row],[ENTRADAS3]]-Tabla323911[[#This Row],[SALIDAS4]]</f>
        <v>2220</v>
      </c>
    </row>
    <row r="683" spans="1:17">
      <c r="A683" s="39" t="s">
        <v>59</v>
      </c>
      <c r="B683" s="40" t="s">
        <v>880</v>
      </c>
      <c r="C683" s="52" t="s">
        <v>107</v>
      </c>
      <c r="D683" t="s">
        <v>796</v>
      </c>
      <c r="F683" s="55" t="s">
        <v>1345</v>
      </c>
      <c r="G683" s="55"/>
      <c r="H683" s="9" t="s">
        <v>873</v>
      </c>
      <c r="I683">
        <v>1</v>
      </c>
      <c r="J683">
        <v>0</v>
      </c>
      <c r="K683" s="34">
        <v>0</v>
      </c>
      <c r="L683">
        <f>+Tabla323911[[#This Row],[BALANCE INICIAL]]+Tabla323911[[#This Row],[ENTRADAS]]-Tabla323911[[#This Row],[SALIDAS]]</f>
        <v>1</v>
      </c>
      <c r="M683" s="2">
        <v>725</v>
      </c>
      <c r="N683" s="2">
        <f>+Tabla323911[[#This Row],[BALANCE INICIAL]]*Tabla323911[[#This Row],[PRECIO]]</f>
        <v>725</v>
      </c>
      <c r="O683" s="2">
        <f>+Tabla323911[[#This Row],[ENTRADAS]]*Tabla323911[[#This Row],[PRECIO]]</f>
        <v>0</v>
      </c>
      <c r="P683" s="2">
        <f>+Tabla323911[[#This Row],[SALIDAS]]*Tabla323911[[#This Row],[PRECIO]]</f>
        <v>0</v>
      </c>
      <c r="Q683" s="2">
        <f>+Tabla323911[[#This Row],[BALANCE INICIAL2]]+Tabla323911[[#This Row],[ENTRADAS3]]-Tabla323911[[#This Row],[SALIDAS4]]</f>
        <v>725</v>
      </c>
    </row>
    <row r="684" spans="1:17">
      <c r="A684" s="39" t="s">
        <v>59</v>
      </c>
      <c r="B684" s="40" t="s">
        <v>880</v>
      </c>
      <c r="C684" s="52" t="s">
        <v>107</v>
      </c>
      <c r="D684" t="s">
        <v>797</v>
      </c>
      <c r="F684" s="55" t="s">
        <v>1345</v>
      </c>
      <c r="G684" s="55"/>
      <c r="H684" s="9" t="s">
        <v>873</v>
      </c>
      <c r="I684">
        <v>1</v>
      </c>
      <c r="J684">
        <v>0</v>
      </c>
      <c r="K684" s="34">
        <v>0</v>
      </c>
      <c r="L684">
        <f>+Tabla323911[[#This Row],[BALANCE INICIAL]]+Tabla323911[[#This Row],[ENTRADAS]]-Tabla323911[[#This Row],[SALIDAS]]</f>
        <v>1</v>
      </c>
      <c r="M684" s="2">
        <v>700</v>
      </c>
      <c r="N684" s="2">
        <f>+Tabla323911[[#This Row],[BALANCE INICIAL]]*Tabla323911[[#This Row],[PRECIO]]</f>
        <v>700</v>
      </c>
      <c r="O684" s="2">
        <f>+Tabla323911[[#This Row],[ENTRADAS]]*Tabla323911[[#This Row],[PRECIO]]</f>
        <v>0</v>
      </c>
      <c r="P684" s="2">
        <f>+Tabla323911[[#This Row],[SALIDAS]]*Tabla323911[[#This Row],[PRECIO]]</f>
        <v>0</v>
      </c>
      <c r="Q684" s="2">
        <f>+Tabla323911[[#This Row],[BALANCE INICIAL2]]+Tabla323911[[#This Row],[ENTRADAS3]]-Tabla323911[[#This Row],[SALIDAS4]]</f>
        <v>700</v>
      </c>
    </row>
    <row r="685" spans="1:17">
      <c r="A685" s="39" t="s">
        <v>59</v>
      </c>
      <c r="B685" s="40" t="s">
        <v>880</v>
      </c>
      <c r="C685" s="52" t="s">
        <v>107</v>
      </c>
      <c r="D685" t="s">
        <v>798</v>
      </c>
      <c r="F685" s="55" t="s">
        <v>1345</v>
      </c>
      <c r="G685" s="55"/>
      <c r="H685" s="9" t="s">
        <v>873</v>
      </c>
      <c r="I685">
        <v>2</v>
      </c>
      <c r="J685">
        <v>0</v>
      </c>
      <c r="K685" s="34">
        <v>0</v>
      </c>
      <c r="L685">
        <f>+Tabla323911[[#This Row],[BALANCE INICIAL]]+Tabla323911[[#This Row],[ENTRADAS]]-Tabla323911[[#This Row],[SALIDAS]]</f>
        <v>2</v>
      </c>
      <c r="M685" s="2">
        <v>700</v>
      </c>
      <c r="N685" s="2">
        <f>+Tabla323911[[#This Row],[BALANCE INICIAL]]*Tabla323911[[#This Row],[PRECIO]]</f>
        <v>1400</v>
      </c>
      <c r="O685" s="2">
        <f>+Tabla323911[[#This Row],[ENTRADAS]]*Tabla323911[[#This Row],[PRECIO]]</f>
        <v>0</v>
      </c>
      <c r="P685" s="2">
        <f>+Tabla323911[[#This Row],[SALIDAS]]*Tabla323911[[#This Row],[PRECIO]]</f>
        <v>0</v>
      </c>
      <c r="Q685" s="2">
        <f>+Tabla323911[[#This Row],[BALANCE INICIAL2]]+Tabla323911[[#This Row],[ENTRADAS3]]-Tabla323911[[#This Row],[SALIDAS4]]</f>
        <v>1400</v>
      </c>
    </row>
    <row r="686" spans="1:17">
      <c r="A686" s="39" t="s">
        <v>59</v>
      </c>
      <c r="B686" s="40" t="s">
        <v>880</v>
      </c>
      <c r="C686" s="52" t="s">
        <v>107</v>
      </c>
      <c r="D686" t="s">
        <v>799</v>
      </c>
      <c r="F686" s="55" t="s">
        <v>1345</v>
      </c>
      <c r="G686" s="55"/>
      <c r="H686" s="9" t="s">
        <v>873</v>
      </c>
      <c r="I686">
        <v>2</v>
      </c>
      <c r="J686">
        <v>0</v>
      </c>
      <c r="K686" s="34">
        <v>0</v>
      </c>
      <c r="L686">
        <f>+Tabla323911[[#This Row],[BALANCE INICIAL]]+Tabla323911[[#This Row],[ENTRADAS]]-Tabla323911[[#This Row],[SALIDAS]]</f>
        <v>2</v>
      </c>
      <c r="M686" s="2">
        <v>395</v>
      </c>
      <c r="N686" s="2">
        <f>+Tabla323911[[#This Row],[BALANCE INICIAL]]*Tabla323911[[#This Row],[PRECIO]]</f>
        <v>790</v>
      </c>
      <c r="O686" s="2">
        <f>+Tabla323911[[#This Row],[ENTRADAS]]*Tabla323911[[#This Row],[PRECIO]]</f>
        <v>0</v>
      </c>
      <c r="P686" s="2">
        <f>+Tabla323911[[#This Row],[SALIDAS]]*Tabla323911[[#This Row],[PRECIO]]</f>
        <v>0</v>
      </c>
      <c r="Q686" s="2">
        <f>+Tabla323911[[#This Row],[BALANCE INICIAL2]]+Tabla323911[[#This Row],[ENTRADAS3]]-Tabla323911[[#This Row],[SALIDAS4]]</f>
        <v>790</v>
      </c>
    </row>
    <row r="687" spans="1:17">
      <c r="A687" s="39" t="s">
        <v>23</v>
      </c>
      <c r="B687" s="40" t="s">
        <v>881</v>
      </c>
      <c r="C687" s="52" t="s">
        <v>97</v>
      </c>
      <c r="D687" t="s">
        <v>1354</v>
      </c>
      <c r="F687" s="55" t="s">
        <v>1345</v>
      </c>
      <c r="G687" s="55"/>
      <c r="H687" s="9" t="s">
        <v>820</v>
      </c>
      <c r="I687">
        <v>2</v>
      </c>
      <c r="J687">
        <v>0</v>
      </c>
      <c r="K687" s="34">
        <v>0</v>
      </c>
      <c r="L687">
        <f>+Tabla323911[[#This Row],[BALANCE INICIAL]]+Tabla323911[[#This Row],[ENTRADAS]]-Tabla323911[[#This Row],[SALIDAS]]</f>
        <v>2</v>
      </c>
      <c r="M687" s="2">
        <v>1250</v>
      </c>
      <c r="N687" s="2">
        <f>+Tabla323911[[#This Row],[BALANCE INICIAL]]*Tabla323911[[#This Row],[PRECIO]]</f>
        <v>2500</v>
      </c>
      <c r="O687" s="2">
        <f>+Tabla323911[[#This Row],[ENTRADAS]]*Tabla323911[[#This Row],[PRECIO]]</f>
        <v>0</v>
      </c>
      <c r="P687" s="2">
        <f>+Tabla323911[[#This Row],[SALIDAS]]*Tabla323911[[#This Row],[PRECIO]]</f>
        <v>0</v>
      </c>
      <c r="Q687" s="2">
        <f>+Tabla323911[[#This Row],[BALANCE INICIAL2]]+Tabla323911[[#This Row],[ENTRADAS3]]-Tabla323911[[#This Row],[SALIDAS4]]</f>
        <v>2500</v>
      </c>
    </row>
    <row r="688" spans="1:17">
      <c r="A688" s="39" t="s">
        <v>43</v>
      </c>
      <c r="B688" s="40" t="s">
        <v>954</v>
      </c>
      <c r="C688" s="50" t="s">
        <v>89</v>
      </c>
      <c r="D688" t="s">
        <v>1045</v>
      </c>
      <c r="E688" t="s">
        <v>1048</v>
      </c>
      <c r="F688" s="55" t="s">
        <v>1345</v>
      </c>
      <c r="G688" s="55"/>
      <c r="H688" s="9" t="s">
        <v>825</v>
      </c>
      <c r="I688">
        <v>1</v>
      </c>
      <c r="J688">
        <v>0</v>
      </c>
      <c r="K688" s="34">
        <v>0</v>
      </c>
      <c r="L688">
        <f>+Tabla323911[[#This Row],[BALANCE INICIAL]]+Tabla323911[[#This Row],[ENTRADAS]]-Tabla323911[[#This Row],[SALIDAS]]</f>
        <v>1</v>
      </c>
      <c r="M688" s="2">
        <v>750</v>
      </c>
      <c r="N688" s="2">
        <f>+Tabla323911[[#This Row],[BALANCE INICIAL]]*Tabla323911[[#This Row],[PRECIO]]</f>
        <v>750</v>
      </c>
      <c r="O688" s="2">
        <f>+Tabla323911[[#This Row],[ENTRADAS]]*Tabla323911[[#This Row],[PRECIO]]</f>
        <v>0</v>
      </c>
      <c r="P688" s="2">
        <f>+Tabla323911[[#This Row],[SALIDAS]]*Tabla323911[[#This Row],[PRECIO]]</f>
        <v>0</v>
      </c>
      <c r="Q688" s="2">
        <f>+Tabla323911[[#This Row],[BALANCE INICIAL2]]+Tabla323911[[#This Row],[ENTRADAS3]]-Tabla323911[[#This Row],[SALIDAS4]]</f>
        <v>750</v>
      </c>
    </row>
    <row r="689" spans="1:17">
      <c r="A689" s="39" t="s">
        <v>33</v>
      </c>
      <c r="B689" s="40" t="s">
        <v>879</v>
      </c>
      <c r="C689" s="50" t="s">
        <v>106</v>
      </c>
      <c r="D689" t="s">
        <v>800</v>
      </c>
      <c r="F689" s="55" t="s">
        <v>1345</v>
      </c>
      <c r="G689" s="55"/>
      <c r="H689" s="9" t="s">
        <v>825</v>
      </c>
      <c r="I689">
        <v>4</v>
      </c>
      <c r="J689">
        <v>0</v>
      </c>
      <c r="K689" s="34">
        <v>0</v>
      </c>
      <c r="L689">
        <f>+Tabla323911[[#This Row],[BALANCE INICIAL]]+Tabla323911[[#This Row],[ENTRADAS]]-Tabla323911[[#This Row],[SALIDAS]]</f>
        <v>4</v>
      </c>
      <c r="M689" s="2">
        <v>990</v>
      </c>
      <c r="N689" s="2">
        <f>+Tabla323911[[#This Row],[BALANCE INICIAL]]*Tabla323911[[#This Row],[PRECIO]]</f>
        <v>3960</v>
      </c>
      <c r="O689" s="2">
        <f>+Tabla323911[[#This Row],[ENTRADAS]]*Tabla323911[[#This Row],[PRECIO]]</f>
        <v>0</v>
      </c>
      <c r="P689" s="2">
        <f>+Tabla323911[[#This Row],[SALIDAS]]*Tabla323911[[#This Row],[PRECIO]]</f>
        <v>0</v>
      </c>
      <c r="Q689" s="2">
        <f>+Tabla323911[[#This Row],[BALANCE INICIAL2]]+Tabla323911[[#This Row],[ENTRADAS3]]-Tabla323911[[#This Row],[SALIDAS4]]</f>
        <v>3960</v>
      </c>
    </row>
    <row r="690" spans="1:17">
      <c r="A690" s="9" t="s">
        <v>1141</v>
      </c>
      <c r="B690" s="17" t="s">
        <v>1142</v>
      </c>
      <c r="C690" s="50" t="s">
        <v>1143</v>
      </c>
      <c r="D690" t="s">
        <v>1742</v>
      </c>
      <c r="F690" s="55"/>
      <c r="G690" s="55"/>
      <c r="H690" s="9" t="s">
        <v>820</v>
      </c>
      <c r="I690">
        <v>24</v>
      </c>
      <c r="J690">
        <v>0</v>
      </c>
      <c r="K690" s="34">
        <v>0</v>
      </c>
      <c r="L690">
        <f>+Tabla323911[[#This Row],[BALANCE INICIAL]]+Tabla323911[[#This Row],[ENTRADAS]]-Tabla323911[[#This Row],[SALIDAS]]</f>
        <v>24</v>
      </c>
      <c r="M690" s="2">
        <v>975</v>
      </c>
      <c r="N690" s="2">
        <f>+Tabla323911[[#This Row],[BALANCE INICIAL]]*Tabla323911[[#This Row],[PRECIO]]</f>
        <v>23400</v>
      </c>
      <c r="O690" s="2">
        <f>+Tabla323911[[#This Row],[ENTRADAS]]*Tabla323911[[#This Row],[PRECIO]]</f>
        <v>0</v>
      </c>
      <c r="P690" s="2">
        <f>+Tabla323911[[#This Row],[SALIDAS]]*Tabla323911[[#This Row],[PRECIO]]</f>
        <v>0</v>
      </c>
      <c r="Q690" s="2">
        <f>+Tabla323911[[#This Row],[BALANCE INICIAL2]]+Tabla323911[[#This Row],[ENTRADAS3]]-Tabla323911[[#This Row],[SALIDAS4]]</f>
        <v>23400</v>
      </c>
    </row>
    <row r="691" spans="1:17">
      <c r="A691" s="39" t="s">
        <v>26</v>
      </c>
      <c r="B691" s="40" t="s">
        <v>887</v>
      </c>
      <c r="C691" s="52" t="s">
        <v>70</v>
      </c>
      <c r="D691" t="s">
        <v>1165</v>
      </c>
      <c r="F691" s="55" t="s">
        <v>1345</v>
      </c>
      <c r="G691" s="55"/>
      <c r="H691" s="9" t="s">
        <v>820</v>
      </c>
      <c r="I691">
        <v>2</v>
      </c>
      <c r="J691">
        <v>0</v>
      </c>
      <c r="K691" s="34">
        <v>0</v>
      </c>
      <c r="L691">
        <f>+Tabla323911[[#This Row],[BALANCE INICIAL]]+Tabla323911[[#This Row],[ENTRADAS]]-Tabla323911[[#This Row],[SALIDAS]]</f>
        <v>2</v>
      </c>
      <c r="M691" s="2">
        <v>238.35</v>
      </c>
      <c r="N691" s="2">
        <f>+Tabla323911[[#This Row],[BALANCE INICIAL]]*Tabla323911[[#This Row],[PRECIO]]</f>
        <v>476.7</v>
      </c>
      <c r="O691" s="2">
        <f>+Tabla323911[[#This Row],[ENTRADAS]]*Tabla323911[[#This Row],[PRECIO]]</f>
        <v>0</v>
      </c>
      <c r="P691" s="2">
        <f>+Tabla323911[[#This Row],[SALIDAS]]*Tabla323911[[#This Row],[PRECIO]]</f>
        <v>0</v>
      </c>
      <c r="Q691" s="2">
        <f>+Tabla323911[[#This Row],[BALANCE INICIAL2]]+Tabla323911[[#This Row],[ENTRADAS3]]-Tabla323911[[#This Row],[SALIDAS4]]</f>
        <v>476.7</v>
      </c>
    </row>
    <row r="692" spans="1:17">
      <c r="A692" s="39" t="s">
        <v>34</v>
      </c>
      <c r="B692" s="40" t="s">
        <v>877</v>
      </c>
      <c r="C692" s="52" t="s">
        <v>80</v>
      </c>
      <c r="D692" t="s">
        <v>1166</v>
      </c>
      <c r="F692" s="55" t="s">
        <v>1345</v>
      </c>
      <c r="G692" s="55"/>
      <c r="H692" s="9" t="s">
        <v>820</v>
      </c>
      <c r="I692">
        <v>3</v>
      </c>
      <c r="J692">
        <v>0</v>
      </c>
      <c r="K692" s="34">
        <v>0</v>
      </c>
      <c r="L692">
        <f>+Tabla323911[[#This Row],[BALANCE INICIAL]]+Tabla323911[[#This Row],[ENTRADAS]]-Tabla323911[[#This Row],[SALIDAS]]</f>
        <v>3</v>
      </c>
      <c r="M692" s="2">
        <v>503.18</v>
      </c>
      <c r="N692" s="2">
        <f>+Tabla323911[[#This Row],[BALANCE INICIAL]]*Tabla323911[[#This Row],[PRECIO]]</f>
        <v>1509.54</v>
      </c>
      <c r="O692" s="2">
        <f>+Tabla323911[[#This Row],[ENTRADAS]]*Tabla323911[[#This Row],[PRECIO]]</f>
        <v>0</v>
      </c>
      <c r="P692" s="2">
        <f>+Tabla323911[[#This Row],[SALIDAS]]*Tabla323911[[#This Row],[PRECIO]]</f>
        <v>0</v>
      </c>
      <c r="Q692" s="2">
        <f>+Tabla323911[[#This Row],[BALANCE INICIAL2]]+Tabla323911[[#This Row],[ENTRADAS3]]-Tabla323911[[#This Row],[SALIDAS4]]</f>
        <v>1509.54</v>
      </c>
    </row>
    <row r="693" spans="1:17" ht="16.5" customHeight="1">
      <c r="A693" s="39" t="s">
        <v>34</v>
      </c>
      <c r="B693" s="40" t="s">
        <v>877</v>
      </c>
      <c r="C693" s="52" t="s">
        <v>80</v>
      </c>
      <c r="D693" t="s">
        <v>1167</v>
      </c>
      <c r="F693" s="55" t="s">
        <v>1345</v>
      </c>
      <c r="G693" s="55"/>
      <c r="H693" s="9" t="s">
        <v>820</v>
      </c>
      <c r="I693">
        <v>9</v>
      </c>
      <c r="J693">
        <v>0</v>
      </c>
      <c r="K693" s="34">
        <v>0</v>
      </c>
      <c r="L693">
        <f>+Tabla323911[[#This Row],[BALANCE INICIAL]]+Tabla323911[[#This Row],[ENTRADAS]]-Tabla323911[[#This Row],[SALIDAS]]</f>
        <v>9</v>
      </c>
      <c r="M693" s="2">
        <v>128</v>
      </c>
      <c r="N693" s="2">
        <f>+Tabla323911[[#This Row],[BALANCE INICIAL]]*Tabla323911[[#This Row],[PRECIO]]</f>
        <v>1152</v>
      </c>
      <c r="O693" s="2">
        <f>+Tabla323911[[#This Row],[ENTRADAS]]*Tabla323911[[#This Row],[PRECIO]]</f>
        <v>0</v>
      </c>
      <c r="P693" s="2">
        <f>+Tabla323911[[#This Row],[SALIDAS]]*Tabla323911[[#This Row],[PRECIO]]</f>
        <v>0</v>
      </c>
      <c r="Q693" s="2">
        <f>+Tabla323911[[#This Row],[BALANCE INICIAL2]]+Tabla323911[[#This Row],[ENTRADAS3]]-Tabla323911[[#This Row],[SALIDAS4]]</f>
        <v>1152</v>
      </c>
    </row>
    <row r="694" spans="1:17">
      <c r="A694" s="9" t="s">
        <v>1145</v>
      </c>
      <c r="B694" s="17" t="s">
        <v>885</v>
      </c>
      <c r="C694" s="50" t="s">
        <v>1146</v>
      </c>
      <c r="D694" t="s">
        <v>1347</v>
      </c>
      <c r="E694" t="s">
        <v>1348</v>
      </c>
      <c r="F694" s="54">
        <v>45475</v>
      </c>
      <c r="G694" s="54"/>
      <c r="H694" s="9" t="s">
        <v>820</v>
      </c>
      <c r="I694">
        <v>6</v>
      </c>
      <c r="J694">
        <v>0</v>
      </c>
      <c r="K694" s="34">
        <v>0</v>
      </c>
      <c r="L694">
        <f>+Tabla323911[[#This Row],[BALANCE INICIAL]]+Tabla323911[[#This Row],[ENTRADAS]]-Tabla323911[[#This Row],[SALIDAS]]</f>
        <v>6</v>
      </c>
      <c r="M694" s="2">
        <v>3440</v>
      </c>
      <c r="N694" s="2">
        <f>+Tabla323911[[#This Row],[BALANCE INICIAL]]*Tabla323911[[#This Row],[PRECIO]]</f>
        <v>20640</v>
      </c>
      <c r="O694" s="2">
        <f>+Tabla323911[[#This Row],[ENTRADAS]]*Tabla323911[[#This Row],[PRECIO]]</f>
        <v>0</v>
      </c>
      <c r="P694" s="2">
        <f>+Tabla323911[[#This Row],[SALIDAS]]*Tabla323911[[#This Row],[PRECIO]]</f>
        <v>0</v>
      </c>
      <c r="Q694" s="2">
        <f>+Tabla323911[[#This Row],[BALANCE INICIAL2]]+Tabla323911[[#This Row],[ENTRADAS3]]-Tabla323911[[#This Row],[SALIDAS4]]</f>
        <v>20640</v>
      </c>
    </row>
    <row r="695" spans="1:17">
      <c r="A695" s="9" t="s">
        <v>1145</v>
      </c>
      <c r="B695" s="17" t="s">
        <v>885</v>
      </c>
      <c r="C695" s="50" t="s">
        <v>1146</v>
      </c>
      <c r="D695" t="s">
        <v>1346</v>
      </c>
      <c r="E695" t="s">
        <v>1348</v>
      </c>
      <c r="F695" s="54">
        <v>45475</v>
      </c>
      <c r="G695" s="54"/>
      <c r="H695" s="9" t="s">
        <v>820</v>
      </c>
      <c r="I695">
        <v>9</v>
      </c>
      <c r="J695">
        <v>0</v>
      </c>
      <c r="K695" s="34">
        <v>0</v>
      </c>
      <c r="L695">
        <f>+Tabla323911[[#This Row],[BALANCE INICIAL]]+Tabla323911[[#This Row],[ENTRADAS]]-Tabla323911[[#This Row],[SALIDAS]]</f>
        <v>9</v>
      </c>
      <c r="M695" s="2">
        <v>6719.76</v>
      </c>
      <c r="N695" s="2">
        <f>+Tabla323911[[#This Row],[BALANCE INICIAL]]*Tabla323911[[#This Row],[PRECIO]]</f>
        <v>60477.840000000004</v>
      </c>
      <c r="O695" s="2">
        <f>+Tabla323911[[#This Row],[ENTRADAS]]*Tabla323911[[#This Row],[PRECIO]]</f>
        <v>0</v>
      </c>
      <c r="P695" s="2">
        <f>+Tabla323911[[#This Row],[SALIDAS]]*Tabla323911[[#This Row],[PRECIO]]</f>
        <v>0</v>
      </c>
      <c r="Q695" s="2">
        <f>+Tabla323911[[#This Row],[BALANCE INICIAL2]]+Tabla323911[[#This Row],[ENTRADAS3]]-Tabla323911[[#This Row],[SALIDAS4]]</f>
        <v>60477.840000000004</v>
      </c>
    </row>
    <row r="696" spans="1:17" ht="15" customHeight="1">
      <c r="A696" s="9" t="s">
        <v>1145</v>
      </c>
      <c r="B696" s="17" t="s">
        <v>885</v>
      </c>
      <c r="C696" s="50" t="s">
        <v>1146</v>
      </c>
      <c r="D696" t="s">
        <v>1363</v>
      </c>
      <c r="E696" t="s">
        <v>1348</v>
      </c>
      <c r="F696" s="54">
        <v>45475</v>
      </c>
      <c r="G696" s="54"/>
      <c r="H696" s="9" t="s">
        <v>820</v>
      </c>
      <c r="I696">
        <v>9</v>
      </c>
      <c r="J696">
        <v>0</v>
      </c>
      <c r="K696" s="34">
        <v>0</v>
      </c>
      <c r="L696">
        <f>+Tabla323911[[#This Row],[BALANCE INICIAL]]+Tabla323911[[#This Row],[ENTRADAS]]-Tabla323911[[#This Row],[SALIDAS]]</f>
        <v>9</v>
      </c>
      <c r="M696" s="2">
        <v>8140</v>
      </c>
      <c r="N696" s="2">
        <f>+Tabla323911[[#This Row],[BALANCE INICIAL]]*Tabla323911[[#This Row],[PRECIO]]</f>
        <v>73260</v>
      </c>
      <c r="O696" s="2">
        <f>+Tabla323911[[#This Row],[ENTRADAS]]*Tabla323911[[#This Row],[PRECIO]]</f>
        <v>0</v>
      </c>
      <c r="P696" s="2">
        <f>+Tabla323911[[#This Row],[SALIDAS]]*Tabla323911[[#This Row],[PRECIO]]</f>
        <v>0</v>
      </c>
      <c r="Q696" s="2">
        <f>+Tabla323911[[#This Row],[BALANCE INICIAL2]]+Tabla323911[[#This Row],[ENTRADAS3]]-Tabla323911[[#This Row],[SALIDAS4]]</f>
        <v>73260</v>
      </c>
    </row>
    <row r="697" spans="1:17" s="78" customFormat="1">
      <c r="A697" s="75" t="s">
        <v>41</v>
      </c>
      <c r="B697" s="76" t="s">
        <v>890</v>
      </c>
      <c r="C697" s="77" t="s">
        <v>87</v>
      </c>
      <c r="D697" s="78" t="s">
        <v>1353</v>
      </c>
      <c r="F697" s="79" t="s">
        <v>1345</v>
      </c>
      <c r="G697" s="79"/>
      <c r="H697" s="80" t="s">
        <v>1822</v>
      </c>
      <c r="I697" s="78">
        <v>490</v>
      </c>
      <c r="J697" s="78">
        <v>0</v>
      </c>
      <c r="K697" s="81">
        <v>0</v>
      </c>
      <c r="L697" s="78">
        <f>+Tabla323911[[#This Row],[BALANCE INICIAL]]+Tabla323911[[#This Row],[ENTRADAS]]-Tabla323911[[#This Row],[SALIDAS]]</f>
        <v>490</v>
      </c>
      <c r="M697" s="82">
        <v>232</v>
      </c>
      <c r="N697" s="82">
        <f>+Tabla323911[[#This Row],[BALANCE INICIAL]]*Tabla323911[[#This Row],[PRECIO]]</f>
        <v>113680</v>
      </c>
      <c r="O697" s="82">
        <f>+Tabla323911[[#This Row],[ENTRADAS]]*Tabla323911[[#This Row],[PRECIO]]</f>
        <v>0</v>
      </c>
      <c r="P697" s="82">
        <f>+Tabla323911[[#This Row],[SALIDAS]]*Tabla323911[[#This Row],[PRECIO]]</f>
        <v>0</v>
      </c>
      <c r="Q697" s="82">
        <f>+Tabla323911[[#This Row],[BALANCE INICIAL2]]+Tabla323911[[#This Row],[ENTRADAS3]]-Tabla323911[[#This Row],[SALIDAS4]]</f>
        <v>113680</v>
      </c>
    </row>
    <row r="698" spans="1:17">
      <c r="A698" s="39" t="s">
        <v>41</v>
      </c>
      <c r="B698" s="40" t="s">
        <v>890</v>
      </c>
      <c r="C698" s="52" t="s">
        <v>87</v>
      </c>
      <c r="D698" t="s">
        <v>1404</v>
      </c>
      <c r="F698" s="55" t="s">
        <v>1345</v>
      </c>
      <c r="G698" s="55"/>
      <c r="H698" s="9" t="s">
        <v>820</v>
      </c>
      <c r="I698">
        <v>2470</v>
      </c>
      <c r="J698">
        <v>0</v>
      </c>
      <c r="K698" s="34">
        <v>0</v>
      </c>
      <c r="L698">
        <f>+Tabla323911[[#This Row],[BALANCE INICIAL]]+Tabla323911[[#This Row],[ENTRADAS]]-Tabla323911[[#This Row],[SALIDAS]]</f>
        <v>2470</v>
      </c>
      <c r="M698" s="2">
        <v>1.18</v>
      </c>
      <c r="N698" s="2">
        <f>+Tabla323911[[#This Row],[BALANCE INICIAL]]*Tabla323911[[#This Row],[PRECIO]]</f>
        <v>2914.6</v>
      </c>
      <c r="O698" s="2">
        <f>+Tabla323911[[#This Row],[ENTRADAS]]*Tabla323911[[#This Row],[PRECIO]]</f>
        <v>0</v>
      </c>
      <c r="P698" s="2">
        <f>+Tabla323911[[#This Row],[SALIDAS]]*Tabla323911[[#This Row],[PRECIO]]</f>
        <v>0</v>
      </c>
      <c r="Q698" s="2">
        <f>+Tabla323911[[#This Row],[BALANCE INICIAL2]]+Tabla323911[[#This Row],[ENTRADAS3]]-Tabla323911[[#This Row],[SALIDAS4]]</f>
        <v>2914.6</v>
      </c>
    </row>
    <row r="699" spans="1:17">
      <c r="A699" s="39" t="s">
        <v>46</v>
      </c>
      <c r="B699" s="40" t="s">
        <v>903</v>
      </c>
      <c r="C699" s="52" t="s">
        <v>93</v>
      </c>
      <c r="D699" t="s">
        <v>1168</v>
      </c>
      <c r="F699" s="55" t="s">
        <v>1345</v>
      </c>
      <c r="G699" s="55"/>
      <c r="H699" s="9" t="s">
        <v>820</v>
      </c>
      <c r="I699">
        <v>0</v>
      </c>
      <c r="J699">
        <v>0</v>
      </c>
      <c r="K699" s="34">
        <v>0</v>
      </c>
      <c r="L699">
        <f>+Tabla323911[[#This Row],[BALANCE INICIAL]]+Tabla323911[[#This Row],[ENTRADAS]]-Tabla323911[[#This Row],[SALIDAS]]</f>
        <v>0</v>
      </c>
      <c r="M699" s="2">
        <v>250.04</v>
      </c>
      <c r="N699" s="2">
        <f>+Tabla323911[[#This Row],[BALANCE INICIAL]]*Tabla323911[[#This Row],[PRECIO]]</f>
        <v>0</v>
      </c>
      <c r="O699" s="2">
        <f>+Tabla323911[[#This Row],[ENTRADAS]]*Tabla323911[[#This Row],[PRECIO]]</f>
        <v>0</v>
      </c>
      <c r="P699" s="2">
        <f>+Tabla323911[[#This Row],[SALIDAS]]*Tabla323911[[#This Row],[PRECIO]]</f>
        <v>0</v>
      </c>
      <c r="Q699" s="2">
        <f>+Tabla323911[[#This Row],[BALANCE INICIAL2]]+Tabla323911[[#This Row],[ENTRADAS3]]-Tabla323911[[#This Row],[SALIDAS4]]</f>
        <v>0</v>
      </c>
    </row>
    <row r="700" spans="1:17" ht="15" customHeight="1">
      <c r="A700" s="39" t="s">
        <v>41</v>
      </c>
      <c r="B700" s="40" t="s">
        <v>890</v>
      </c>
      <c r="C700" s="52" t="s">
        <v>87</v>
      </c>
      <c r="D700" t="s">
        <v>1352</v>
      </c>
      <c r="F700" s="55" t="s">
        <v>1345</v>
      </c>
      <c r="G700" s="55"/>
      <c r="H700" s="9" t="s">
        <v>820</v>
      </c>
      <c r="I700">
        <v>543</v>
      </c>
      <c r="J700">
        <v>0</v>
      </c>
      <c r="K700" s="34">
        <v>0</v>
      </c>
      <c r="L700">
        <f>+Tabla323911[[#This Row],[BALANCE INICIAL]]+Tabla323911[[#This Row],[ENTRADAS]]-Tabla323911[[#This Row],[SALIDAS]]</f>
        <v>543</v>
      </c>
      <c r="M700" s="2">
        <v>27.44</v>
      </c>
      <c r="N700" s="2">
        <f>+Tabla323911[[#This Row],[BALANCE INICIAL]]*Tabla323911[[#This Row],[PRECIO]]</f>
        <v>14899.92</v>
      </c>
      <c r="O700" s="2">
        <f>+Tabla323911[[#This Row],[ENTRADAS]]*Tabla323911[[#This Row],[PRECIO]]</f>
        <v>0</v>
      </c>
      <c r="P700" s="2">
        <f>+Tabla323911[[#This Row],[SALIDAS]]*Tabla323911[[#This Row],[PRECIO]]</f>
        <v>0</v>
      </c>
      <c r="Q700" s="2">
        <f>+Tabla323911[[#This Row],[BALANCE INICIAL2]]+Tabla323911[[#This Row],[ENTRADAS3]]-Tabla323911[[#This Row],[SALIDAS4]]</f>
        <v>14899.92</v>
      </c>
    </row>
    <row r="701" spans="1:17">
      <c r="A701" s="39" t="s">
        <v>55</v>
      </c>
      <c r="B701" s="40" t="s">
        <v>905</v>
      </c>
      <c r="C701" s="52" t="s">
        <v>103</v>
      </c>
      <c r="D701" t="s">
        <v>464</v>
      </c>
      <c r="F701" s="55" t="s">
        <v>1345</v>
      </c>
      <c r="G701" s="55"/>
      <c r="H701" s="9" t="s">
        <v>861</v>
      </c>
      <c r="I701">
        <v>500</v>
      </c>
      <c r="J701">
        <v>0</v>
      </c>
      <c r="K701" s="34">
        <v>0</v>
      </c>
      <c r="L701">
        <f>+Tabla323911[[#This Row],[BALANCE INICIAL]]+Tabla323911[[#This Row],[ENTRADAS]]-Tabla323911[[#This Row],[SALIDAS]]</f>
        <v>500</v>
      </c>
      <c r="M701" s="2">
        <v>2.4</v>
      </c>
      <c r="N701" s="2">
        <f>+Tabla323911[[#This Row],[BALANCE INICIAL]]*Tabla323911[[#This Row],[PRECIO]]</f>
        <v>1200</v>
      </c>
      <c r="O701" s="2">
        <f>+Tabla323911[[#This Row],[ENTRADAS]]*Tabla323911[[#This Row],[PRECIO]]</f>
        <v>0</v>
      </c>
      <c r="P701" s="2">
        <f>+Tabla323911[[#This Row],[SALIDAS]]*Tabla323911[[#This Row],[PRECIO]]</f>
        <v>0</v>
      </c>
      <c r="Q701" s="2">
        <f>+Tabla323911[[#This Row],[BALANCE INICIAL2]]+Tabla323911[[#This Row],[ENTRADAS3]]-Tabla323911[[#This Row],[SALIDAS4]]</f>
        <v>1200</v>
      </c>
    </row>
    <row r="702" spans="1:17">
      <c r="A702" s="39" t="s">
        <v>33</v>
      </c>
      <c r="B702" s="40" t="s">
        <v>879</v>
      </c>
      <c r="C702" s="50" t="s">
        <v>106</v>
      </c>
      <c r="D702" t="s">
        <v>801</v>
      </c>
      <c r="F702" s="55" t="s">
        <v>1345</v>
      </c>
      <c r="G702" s="55"/>
      <c r="H702" s="9" t="s">
        <v>825</v>
      </c>
      <c r="I702">
        <v>1</v>
      </c>
      <c r="J702">
        <v>0</v>
      </c>
      <c r="K702" s="34">
        <v>0</v>
      </c>
      <c r="L702">
        <f>+Tabla323911[[#This Row],[BALANCE INICIAL]]+Tabla323911[[#This Row],[ENTRADAS]]-Tabla323911[[#This Row],[SALIDAS]]</f>
        <v>1</v>
      </c>
      <c r="M702" s="2">
        <v>750</v>
      </c>
      <c r="N702" s="2">
        <f>+Tabla323911[[#This Row],[BALANCE INICIAL]]*Tabla323911[[#This Row],[PRECIO]]</f>
        <v>750</v>
      </c>
      <c r="O702" s="2">
        <f>+Tabla323911[[#This Row],[ENTRADAS]]*Tabla323911[[#This Row],[PRECIO]]</f>
        <v>0</v>
      </c>
      <c r="P702" s="2">
        <f>+Tabla323911[[#This Row],[SALIDAS]]*Tabla323911[[#This Row],[PRECIO]]</f>
        <v>0</v>
      </c>
      <c r="Q702" s="2">
        <f>+Tabla323911[[#This Row],[BALANCE INICIAL2]]+Tabla323911[[#This Row],[ENTRADAS3]]-Tabla323911[[#This Row],[SALIDAS4]]</f>
        <v>750</v>
      </c>
    </row>
    <row r="703" spans="1:17" ht="13.5" customHeight="1">
      <c r="A703" s="39" t="s">
        <v>40</v>
      </c>
      <c r="B703" s="40" t="s">
        <v>900</v>
      </c>
      <c r="C703" s="52" t="s">
        <v>86</v>
      </c>
      <c r="D703" t="s">
        <v>1164</v>
      </c>
      <c r="F703" s="55" t="s">
        <v>1345</v>
      </c>
      <c r="G703" s="55"/>
      <c r="H703" s="9" t="s">
        <v>820</v>
      </c>
      <c r="I703">
        <v>0</v>
      </c>
      <c r="J703">
        <v>0</v>
      </c>
      <c r="K703" s="34">
        <v>0</v>
      </c>
      <c r="L703">
        <f>+Tabla323911[[#This Row],[BALANCE INICIAL]]+Tabla323911[[#This Row],[ENTRADAS]]-Tabla323911[[#This Row],[SALIDAS]]</f>
        <v>0</v>
      </c>
      <c r="M703" s="2">
        <v>98</v>
      </c>
      <c r="N703" s="2">
        <f>+Tabla323911[[#This Row],[BALANCE INICIAL]]*Tabla323911[[#This Row],[PRECIO]]</f>
        <v>0</v>
      </c>
      <c r="O703" s="2">
        <f>+Tabla323911[[#This Row],[ENTRADAS]]*Tabla323911[[#This Row],[PRECIO]]</f>
        <v>0</v>
      </c>
      <c r="P703" s="2">
        <f>+Tabla323911[[#This Row],[SALIDAS]]*Tabla323911[[#This Row],[PRECIO]]</f>
        <v>0</v>
      </c>
      <c r="Q703" s="2">
        <f>+Tabla323911[[#This Row],[BALANCE INICIAL2]]+Tabla323911[[#This Row],[ENTRADAS3]]-Tabla323911[[#This Row],[SALIDAS4]]</f>
        <v>0</v>
      </c>
    </row>
    <row r="704" spans="1:17">
      <c r="A704" s="39" t="s">
        <v>31</v>
      </c>
      <c r="B704" s="40" t="s">
        <v>897</v>
      </c>
      <c r="C704" s="50" t="s">
        <v>69</v>
      </c>
      <c r="D704" t="s">
        <v>1019</v>
      </c>
      <c r="E704" t="s">
        <v>1020</v>
      </c>
      <c r="F704" s="55" t="s">
        <v>1345</v>
      </c>
      <c r="G704" s="55"/>
      <c r="H704" s="9" t="s">
        <v>820</v>
      </c>
      <c r="I704">
        <v>95</v>
      </c>
      <c r="J704">
        <v>0</v>
      </c>
      <c r="K704" s="34">
        <v>10</v>
      </c>
      <c r="L704">
        <f>+Tabla323911[[#This Row],[BALANCE INICIAL]]+Tabla323911[[#This Row],[ENTRADAS]]-Tabla323911[[#This Row],[SALIDAS]]</f>
        <v>85</v>
      </c>
      <c r="M704" s="2">
        <v>98.64</v>
      </c>
      <c r="N704" s="2">
        <f>+Tabla323911[[#This Row],[BALANCE INICIAL]]*Tabla323911[[#This Row],[PRECIO]]</f>
        <v>9370.7999999999993</v>
      </c>
      <c r="O704" s="2">
        <f>+Tabla323911[[#This Row],[ENTRADAS]]*Tabla323911[[#This Row],[PRECIO]]</f>
        <v>0</v>
      </c>
      <c r="P704" s="2">
        <f>+Tabla323911[[#This Row],[SALIDAS]]*Tabla323911[[#This Row],[PRECIO]]</f>
        <v>986.4</v>
      </c>
      <c r="Q704" s="2">
        <f>+Tabla323911[[#This Row],[BALANCE INICIAL2]]+Tabla323911[[#This Row],[ENTRADAS3]]-Tabla323911[[#This Row],[SALIDAS4]]</f>
        <v>8384.4</v>
      </c>
    </row>
    <row r="705" spans="1:17">
      <c r="A705" s="39" t="s">
        <v>1130</v>
      </c>
      <c r="B705" s="40" t="s">
        <v>894</v>
      </c>
      <c r="C705" s="52" t="s">
        <v>1131</v>
      </c>
      <c r="D705" t="s">
        <v>134</v>
      </c>
      <c r="F705" s="55" t="s">
        <v>1345</v>
      </c>
      <c r="G705" s="55"/>
      <c r="H705" s="9" t="s">
        <v>820</v>
      </c>
      <c r="I705">
        <v>0</v>
      </c>
      <c r="J705">
        <v>0</v>
      </c>
      <c r="K705" s="34">
        <v>0</v>
      </c>
      <c r="L705">
        <f>+Tabla323911[[#This Row],[BALANCE INICIAL]]+Tabla323911[[#This Row],[ENTRADAS]]-Tabla323911[[#This Row],[SALIDAS]]</f>
        <v>0</v>
      </c>
      <c r="M705" s="2">
        <v>600</v>
      </c>
      <c r="N705" s="2">
        <f>+Tabla323911[[#This Row],[BALANCE INICIAL]]*Tabla323911[[#This Row],[PRECIO]]</f>
        <v>0</v>
      </c>
      <c r="O705" s="2">
        <f>+Tabla323911[[#This Row],[ENTRADAS]]*Tabla323911[[#This Row],[PRECIO]]</f>
        <v>0</v>
      </c>
      <c r="P705" s="2">
        <f>+Tabla323911[[#This Row],[SALIDAS]]*Tabla323911[[#This Row],[PRECIO]]</f>
        <v>0</v>
      </c>
      <c r="Q705" s="2">
        <f>+Tabla323911[[#This Row],[BALANCE INICIAL2]]+Tabla323911[[#This Row],[ENTRADAS3]]-Tabla323911[[#This Row],[SALIDAS4]]</f>
        <v>0</v>
      </c>
    </row>
    <row r="706" spans="1:17">
      <c r="A706" s="9" t="s">
        <v>29</v>
      </c>
      <c r="B706" s="47" t="s">
        <v>878</v>
      </c>
      <c r="C706" s="50" t="s">
        <v>102</v>
      </c>
      <c r="D706" t="s">
        <v>1562</v>
      </c>
      <c r="F706" s="55"/>
      <c r="G706" s="55"/>
      <c r="H706" s="9" t="s">
        <v>820</v>
      </c>
      <c r="I706">
        <v>24</v>
      </c>
      <c r="J706">
        <v>0</v>
      </c>
      <c r="K706" s="34">
        <v>0</v>
      </c>
      <c r="L706">
        <f>+Tabla323911[[#This Row],[BALANCE INICIAL]]+Tabla323911[[#This Row],[ENTRADAS]]-Tabla323911[[#This Row],[SALIDAS]]</f>
        <v>24</v>
      </c>
      <c r="M706" s="2">
        <v>490.5</v>
      </c>
      <c r="N706" s="2">
        <f>+Tabla323911[[#This Row],[BALANCE INICIAL]]*Tabla323911[[#This Row],[PRECIO]]</f>
        <v>11772</v>
      </c>
      <c r="O706" s="2">
        <f>+Tabla323911[[#This Row],[ENTRADAS]]*Tabla323911[[#This Row],[PRECIO]]</f>
        <v>0</v>
      </c>
      <c r="P706" s="2">
        <f>+Tabla323911[[#This Row],[SALIDAS]]*Tabla323911[[#This Row],[PRECIO]]</f>
        <v>0</v>
      </c>
      <c r="Q706" s="2">
        <f>+Tabla323911[[#This Row],[BALANCE INICIAL2]]+Tabla323911[[#This Row],[ENTRADAS3]]-Tabla323911[[#This Row],[SALIDAS4]]</f>
        <v>11772</v>
      </c>
    </row>
    <row r="707" spans="1:17">
      <c r="A707" s="39" t="s">
        <v>59</v>
      </c>
      <c r="B707" s="40" t="s">
        <v>880</v>
      </c>
      <c r="C707" s="52" t="s">
        <v>107</v>
      </c>
      <c r="D707" t="s">
        <v>802</v>
      </c>
      <c r="F707" s="55" t="s">
        <v>1345</v>
      </c>
      <c r="G707" s="55"/>
      <c r="H707" s="9" t="s">
        <v>820</v>
      </c>
      <c r="I707">
        <v>2</v>
      </c>
      <c r="J707">
        <v>0</v>
      </c>
      <c r="K707" s="34">
        <v>0</v>
      </c>
      <c r="L707">
        <f>+Tabla323911[[#This Row],[BALANCE INICIAL]]+Tabla323911[[#This Row],[ENTRADAS]]-Tabla323911[[#This Row],[SALIDAS]]</f>
        <v>2</v>
      </c>
      <c r="M707" s="2">
        <v>2400</v>
      </c>
      <c r="N707" s="2">
        <f>+Tabla323911[[#This Row],[BALANCE INICIAL]]*Tabla323911[[#This Row],[PRECIO]]</f>
        <v>4800</v>
      </c>
      <c r="O707" s="2">
        <f>+Tabla323911[[#This Row],[ENTRADAS]]*Tabla323911[[#This Row],[PRECIO]]</f>
        <v>0</v>
      </c>
      <c r="P707" s="2">
        <f>+Tabla323911[[#This Row],[SALIDAS]]*Tabla323911[[#This Row],[PRECIO]]</f>
        <v>0</v>
      </c>
      <c r="Q707" s="2">
        <f>+Tabla323911[[#This Row],[BALANCE INICIAL2]]+Tabla323911[[#This Row],[ENTRADAS3]]-Tabla323911[[#This Row],[SALIDAS4]]</f>
        <v>4800</v>
      </c>
    </row>
    <row r="708" spans="1:17">
      <c r="A708" s="39" t="s">
        <v>975</v>
      </c>
      <c r="B708" s="56">
        <v>1206030004</v>
      </c>
      <c r="C708" s="52" t="s">
        <v>976</v>
      </c>
      <c r="D708" s="22" t="s">
        <v>1481</v>
      </c>
      <c r="E708" t="s">
        <v>974</v>
      </c>
      <c r="F708" s="55" t="s">
        <v>1345</v>
      </c>
      <c r="G708" s="55"/>
      <c r="H708" s="9" t="s">
        <v>820</v>
      </c>
      <c r="I708">
        <v>0</v>
      </c>
      <c r="J708">
        <v>0</v>
      </c>
      <c r="K708" s="34">
        <v>0</v>
      </c>
      <c r="L708">
        <f>+Tabla323911[[#This Row],[BALANCE INICIAL]]+Tabla323911[[#This Row],[ENTRADAS]]-Tabla323911[[#This Row],[SALIDAS]]</f>
        <v>0</v>
      </c>
      <c r="M708" s="2">
        <v>52517.88</v>
      </c>
      <c r="N708" s="2">
        <f>+Tabla323911[[#This Row],[BALANCE INICIAL]]*Tabla323911[[#This Row],[PRECIO]]</f>
        <v>0</v>
      </c>
      <c r="O708" s="2">
        <f>+Tabla323911[[#This Row],[ENTRADAS]]*Tabla323911[[#This Row],[PRECIO]]</f>
        <v>0</v>
      </c>
      <c r="P708" s="2">
        <f>+Tabla323911[[#This Row],[SALIDAS]]*Tabla323911[[#This Row],[PRECIO]]</f>
        <v>0</v>
      </c>
      <c r="Q708" s="2">
        <f>+Tabla323911[[#This Row],[BALANCE INICIAL2]]+Tabla323911[[#This Row],[ENTRADAS3]]-Tabla323911[[#This Row],[SALIDAS4]]</f>
        <v>0</v>
      </c>
    </row>
    <row r="709" spans="1:17">
      <c r="A709" s="39" t="s">
        <v>34</v>
      </c>
      <c r="B709" s="40" t="s">
        <v>877</v>
      </c>
      <c r="C709" s="52" t="s">
        <v>80</v>
      </c>
      <c r="D709" t="s">
        <v>1497</v>
      </c>
      <c r="F709" s="55" t="s">
        <v>1345</v>
      </c>
      <c r="G709" s="55"/>
      <c r="H709" s="9" t="s">
        <v>820</v>
      </c>
      <c r="I709">
        <v>25</v>
      </c>
      <c r="J709">
        <v>0</v>
      </c>
      <c r="K709" s="34">
        <v>1</v>
      </c>
      <c r="L709">
        <f>+Tabla323911[[#This Row],[BALANCE INICIAL]]+Tabla323911[[#This Row],[ENTRADAS]]-Tabla323911[[#This Row],[SALIDAS]]</f>
        <v>24</v>
      </c>
      <c r="M709" s="2">
        <v>813.56</v>
      </c>
      <c r="N709" s="2">
        <f>+Tabla323911[[#This Row],[BALANCE INICIAL]]*Tabla323911[[#This Row],[PRECIO]]</f>
        <v>20339</v>
      </c>
      <c r="O709" s="2">
        <f>+Tabla323911[[#This Row],[ENTRADAS]]*Tabla323911[[#This Row],[PRECIO]]</f>
        <v>0</v>
      </c>
      <c r="P709" s="2">
        <f>+Tabla323911[[#This Row],[SALIDAS]]*Tabla323911[[#This Row],[PRECIO]]</f>
        <v>813.56</v>
      </c>
      <c r="Q709" s="2">
        <f>+Tabla323911[[#This Row],[BALANCE INICIAL2]]+Tabla323911[[#This Row],[ENTRADAS3]]-Tabla323911[[#This Row],[SALIDAS4]]</f>
        <v>19525.439999999999</v>
      </c>
    </row>
    <row r="710" spans="1:17" ht="17.25" customHeight="1">
      <c r="A710" s="39" t="s">
        <v>34</v>
      </c>
      <c r="B710" s="40" t="s">
        <v>877</v>
      </c>
      <c r="C710" s="52" t="s">
        <v>80</v>
      </c>
      <c r="D710" t="s">
        <v>1392</v>
      </c>
      <c r="E710" t="s">
        <v>1345</v>
      </c>
      <c r="F710" s="55" t="s">
        <v>1345</v>
      </c>
      <c r="G710" s="55"/>
      <c r="H710" s="9" t="s">
        <v>820</v>
      </c>
      <c r="I710">
        <v>3</v>
      </c>
      <c r="J710">
        <v>0</v>
      </c>
      <c r="K710" s="34">
        <v>0</v>
      </c>
      <c r="L710">
        <f>+Tabla323911[[#This Row],[BALANCE INICIAL]]+Tabla323911[[#This Row],[ENTRADAS]]-Tabla323911[[#This Row],[SALIDAS]]</f>
        <v>3</v>
      </c>
      <c r="M710" s="2">
        <v>407.83</v>
      </c>
      <c r="N710" s="2">
        <f>+Tabla323911[[#This Row],[BALANCE INICIAL]]*Tabla323911[[#This Row],[PRECIO]]</f>
        <v>1223.49</v>
      </c>
      <c r="O710" s="2">
        <f>+Tabla323911[[#This Row],[ENTRADAS]]*Tabla323911[[#This Row],[PRECIO]]</f>
        <v>0</v>
      </c>
      <c r="P710" s="2">
        <f>+Tabla323911[[#This Row],[SALIDAS]]*Tabla323911[[#This Row],[PRECIO]]</f>
        <v>0</v>
      </c>
      <c r="Q710" s="2">
        <f>+Tabla323911[[#This Row],[BALANCE INICIAL2]]+Tabla323911[[#This Row],[ENTRADAS3]]-Tabla323911[[#This Row],[SALIDAS4]]</f>
        <v>1223.49</v>
      </c>
    </row>
    <row r="711" spans="1:17">
      <c r="A711" s="39" t="s">
        <v>34</v>
      </c>
      <c r="B711" s="40" t="s">
        <v>877</v>
      </c>
      <c r="C711" s="52" t="s">
        <v>80</v>
      </c>
      <c r="D711" t="s">
        <v>1033</v>
      </c>
      <c r="E711" t="s">
        <v>1029</v>
      </c>
      <c r="F711" s="55" t="s">
        <v>1345</v>
      </c>
      <c r="G711" s="55"/>
      <c r="H711" s="9" t="s">
        <v>820</v>
      </c>
      <c r="I711">
        <v>0</v>
      </c>
      <c r="J711">
        <v>0</v>
      </c>
      <c r="K711" s="34">
        <v>0</v>
      </c>
      <c r="L711">
        <f>+Tabla323911[[#This Row],[BALANCE INICIAL]]+Tabla323911[[#This Row],[ENTRADAS]]-Tabla323911[[#This Row],[SALIDAS]]</f>
        <v>0</v>
      </c>
      <c r="M711" s="2">
        <v>998</v>
      </c>
      <c r="N711" s="2">
        <f>+Tabla323911[[#This Row],[BALANCE INICIAL]]*Tabla323911[[#This Row],[PRECIO]]</f>
        <v>0</v>
      </c>
      <c r="O711" s="2">
        <f>+Tabla323911[[#This Row],[ENTRADAS]]*Tabla323911[[#This Row],[PRECIO]]</f>
        <v>0</v>
      </c>
      <c r="P711" s="2">
        <f>+Tabla323911[[#This Row],[SALIDAS]]*Tabla323911[[#This Row],[PRECIO]]</f>
        <v>0</v>
      </c>
      <c r="Q711" s="2">
        <f>+Tabla323911[[#This Row],[BALANCE INICIAL2]]+Tabla323911[[#This Row],[ENTRADAS3]]-Tabla323911[[#This Row],[SALIDAS4]]</f>
        <v>0</v>
      </c>
    </row>
    <row r="712" spans="1:17">
      <c r="A712" s="39" t="s">
        <v>34</v>
      </c>
      <c r="B712" s="40" t="s">
        <v>877</v>
      </c>
      <c r="C712" s="52" t="s">
        <v>80</v>
      </c>
      <c r="D712" t="s">
        <v>1417</v>
      </c>
      <c r="F712" s="55" t="s">
        <v>1345</v>
      </c>
      <c r="G712" s="55"/>
      <c r="H712" s="9" t="s">
        <v>820</v>
      </c>
      <c r="I712">
        <v>19</v>
      </c>
      <c r="J712">
        <v>0</v>
      </c>
      <c r="K712" s="34">
        <v>0</v>
      </c>
      <c r="L712">
        <f>+Tabla323911[[#This Row],[BALANCE INICIAL]]+Tabla323911[[#This Row],[ENTRADAS]]-Tabla323911[[#This Row],[SALIDAS]]</f>
        <v>19</v>
      </c>
      <c r="M712" s="2">
        <v>336.37</v>
      </c>
      <c r="N712" s="2">
        <f>+Tabla323911[[#This Row],[BALANCE INICIAL]]*Tabla323911[[#This Row],[PRECIO]]</f>
        <v>6391.03</v>
      </c>
      <c r="O712" s="2">
        <f>+Tabla323911[[#This Row],[ENTRADAS]]*Tabla323911[[#This Row],[PRECIO]]</f>
        <v>0</v>
      </c>
      <c r="P712" s="2">
        <f>+Tabla323911[[#This Row],[SALIDAS]]*Tabla323911[[#This Row],[PRECIO]]</f>
        <v>0</v>
      </c>
      <c r="Q712" s="2">
        <f>+Tabla323911[[#This Row],[BALANCE INICIAL2]]+Tabla323911[[#This Row],[ENTRADAS3]]-Tabla323911[[#This Row],[SALIDAS4]]</f>
        <v>6391.03</v>
      </c>
    </row>
    <row r="713" spans="1:17">
      <c r="A713" s="39" t="s">
        <v>24</v>
      </c>
      <c r="B713" s="40" t="s">
        <v>875</v>
      </c>
      <c r="C713" s="52" t="s">
        <v>64</v>
      </c>
      <c r="D713" t="s">
        <v>1418</v>
      </c>
      <c r="E713" t="s">
        <v>1029</v>
      </c>
      <c r="F713" s="55" t="s">
        <v>1345</v>
      </c>
      <c r="G713" s="55"/>
      <c r="H713" s="9" t="s">
        <v>820</v>
      </c>
      <c r="I713">
        <v>0</v>
      </c>
      <c r="J713">
        <v>0</v>
      </c>
      <c r="K713" s="34">
        <v>0</v>
      </c>
      <c r="L713">
        <f>+Tabla323911[[#This Row],[BALANCE INICIAL]]+Tabla323911[[#This Row],[ENTRADAS]]-Tabla323911[[#This Row],[SALIDAS]]</f>
        <v>0</v>
      </c>
      <c r="M713" s="2">
        <v>285</v>
      </c>
      <c r="N713" s="2">
        <f>+Tabla323911[[#This Row],[BALANCE INICIAL]]*Tabla323911[[#This Row],[PRECIO]]</f>
        <v>0</v>
      </c>
      <c r="O713" s="2">
        <f>+Tabla323911[[#This Row],[ENTRADAS]]*Tabla323911[[#This Row],[PRECIO]]</f>
        <v>0</v>
      </c>
      <c r="P713" s="2">
        <f>+Tabla323911[[#This Row],[SALIDAS]]*Tabla323911[[#This Row],[PRECIO]]</f>
        <v>0</v>
      </c>
      <c r="Q713" s="2">
        <f>+Tabla323911[[#This Row],[BALANCE INICIAL2]]+Tabla323911[[#This Row],[ENTRADAS3]]-Tabla323911[[#This Row],[SALIDAS4]]</f>
        <v>0</v>
      </c>
    </row>
    <row r="714" spans="1:17">
      <c r="A714" s="39" t="s">
        <v>37</v>
      </c>
      <c r="B714" s="40" t="s">
        <v>886</v>
      </c>
      <c r="C714" s="52" t="s">
        <v>83</v>
      </c>
      <c r="D714" t="s">
        <v>1375</v>
      </c>
      <c r="F714" s="55" t="s">
        <v>1345</v>
      </c>
      <c r="G714" s="55"/>
      <c r="H714" s="9" t="s">
        <v>820</v>
      </c>
      <c r="I714">
        <v>6</v>
      </c>
      <c r="J714">
        <v>0</v>
      </c>
      <c r="K714" s="34">
        <v>0</v>
      </c>
      <c r="L714">
        <f>+Tabla323911[[#This Row],[BALANCE INICIAL]]+Tabla323911[[#This Row],[ENTRADAS]]-Tabla323911[[#This Row],[SALIDAS]]</f>
        <v>6</v>
      </c>
      <c r="M714" s="2">
        <v>520</v>
      </c>
      <c r="N714" s="2">
        <f>+Tabla323911[[#This Row],[BALANCE INICIAL]]*Tabla323911[[#This Row],[PRECIO]]</f>
        <v>3120</v>
      </c>
      <c r="O714" s="2">
        <f>+Tabla323911[[#This Row],[ENTRADAS]]*Tabla323911[[#This Row],[PRECIO]]</f>
        <v>0</v>
      </c>
      <c r="P714" s="2">
        <f>+Tabla323911[[#This Row],[SALIDAS]]*Tabla323911[[#This Row],[PRECIO]]</f>
        <v>0</v>
      </c>
      <c r="Q714" s="2">
        <f>+Tabla323911[[#This Row],[BALANCE INICIAL2]]+Tabla323911[[#This Row],[ENTRADAS3]]-Tabla323911[[#This Row],[SALIDAS4]]</f>
        <v>3120</v>
      </c>
    </row>
    <row r="715" spans="1:17">
      <c r="A715" s="39" t="s">
        <v>34</v>
      </c>
      <c r="B715" s="40" t="s">
        <v>877</v>
      </c>
      <c r="C715" s="52" t="s">
        <v>80</v>
      </c>
      <c r="D715" t="s">
        <v>1219</v>
      </c>
      <c r="F715" s="55" t="s">
        <v>1345</v>
      </c>
      <c r="G715" s="55"/>
      <c r="H715" s="9" t="s">
        <v>834</v>
      </c>
      <c r="I715">
        <v>1</v>
      </c>
      <c r="J715">
        <v>0</v>
      </c>
      <c r="K715" s="34">
        <v>0</v>
      </c>
      <c r="L715">
        <f>+Tabla323911[[#This Row],[BALANCE INICIAL]]+Tabla323911[[#This Row],[ENTRADAS]]-Tabla323911[[#This Row],[SALIDAS]]</f>
        <v>1</v>
      </c>
      <c r="M715" s="2">
        <v>140</v>
      </c>
      <c r="N715" s="2">
        <f>+Tabla323911[[#This Row],[BALANCE INICIAL]]*Tabla323911[[#This Row],[PRECIO]]</f>
        <v>140</v>
      </c>
      <c r="O715" s="2">
        <f>+Tabla323911[[#This Row],[ENTRADAS]]*Tabla323911[[#This Row],[PRECIO]]</f>
        <v>0</v>
      </c>
      <c r="P715" s="2">
        <f>+Tabla323911[[#This Row],[SALIDAS]]*Tabla323911[[#This Row],[PRECIO]]</f>
        <v>0</v>
      </c>
      <c r="Q715" s="2">
        <f>+Tabla323911[[#This Row],[BALANCE INICIAL2]]+Tabla323911[[#This Row],[ENTRADAS3]]-Tabla323911[[#This Row],[SALIDAS4]]</f>
        <v>140</v>
      </c>
    </row>
    <row r="716" spans="1:17">
      <c r="A716" s="39" t="s">
        <v>59</v>
      </c>
      <c r="B716" s="40" t="s">
        <v>880</v>
      </c>
      <c r="C716" s="52" t="s">
        <v>107</v>
      </c>
      <c r="D716" t="s">
        <v>715</v>
      </c>
      <c r="F716" s="55" t="s">
        <v>1345</v>
      </c>
      <c r="G716" s="55"/>
      <c r="H716" s="9" t="s">
        <v>873</v>
      </c>
      <c r="I716">
        <v>7</v>
      </c>
      <c r="J716">
        <v>0</v>
      </c>
      <c r="K716" s="34">
        <v>0</v>
      </c>
      <c r="L716">
        <f>+Tabla323911[[#This Row],[BALANCE INICIAL]]+Tabla323911[[#This Row],[ENTRADAS]]-Tabla323911[[#This Row],[SALIDAS]]</f>
        <v>7</v>
      </c>
      <c r="M716" s="2">
        <v>179.92</v>
      </c>
      <c r="N716" s="2">
        <f>+Tabla323911[[#This Row],[BALANCE INICIAL]]*Tabla323911[[#This Row],[PRECIO]]</f>
        <v>1259.4399999999998</v>
      </c>
      <c r="O716" s="2">
        <f>+Tabla323911[[#This Row],[ENTRADAS]]*Tabla323911[[#This Row],[PRECIO]]</f>
        <v>0</v>
      </c>
      <c r="P716" s="2">
        <f>+Tabla323911[[#This Row],[SALIDAS]]*Tabla323911[[#This Row],[PRECIO]]</f>
        <v>0</v>
      </c>
      <c r="Q716" s="2">
        <f>+Tabla323911[[#This Row],[BALANCE INICIAL2]]+Tabla323911[[#This Row],[ENTRADAS3]]-Tabla323911[[#This Row],[SALIDAS4]]</f>
        <v>1259.4399999999998</v>
      </c>
    </row>
    <row r="717" spans="1:17">
      <c r="A717" s="39" t="s">
        <v>59</v>
      </c>
      <c r="B717" s="40" t="s">
        <v>880</v>
      </c>
      <c r="C717" s="52" t="s">
        <v>107</v>
      </c>
      <c r="D717" t="s">
        <v>803</v>
      </c>
      <c r="F717" s="55" t="s">
        <v>1345</v>
      </c>
      <c r="G717" s="55"/>
      <c r="H717" s="9" t="s">
        <v>820</v>
      </c>
      <c r="I717">
        <v>1</v>
      </c>
      <c r="J717">
        <v>0</v>
      </c>
      <c r="K717" s="34">
        <v>0</v>
      </c>
      <c r="L717">
        <f>+Tabla323911[[#This Row],[BALANCE INICIAL]]+Tabla323911[[#This Row],[ENTRADAS]]-Tabla323911[[#This Row],[SALIDAS]]</f>
        <v>1</v>
      </c>
      <c r="M717" s="2">
        <v>256.60000000000002</v>
      </c>
      <c r="N717" s="2">
        <f>+Tabla323911[[#This Row],[BALANCE INICIAL]]*Tabla323911[[#This Row],[PRECIO]]</f>
        <v>256.60000000000002</v>
      </c>
      <c r="O717" s="2">
        <f>+Tabla323911[[#This Row],[ENTRADAS]]*Tabla323911[[#This Row],[PRECIO]]</f>
        <v>0</v>
      </c>
      <c r="P717" s="2">
        <f>+Tabla323911[[#This Row],[SALIDAS]]*Tabla323911[[#This Row],[PRECIO]]</f>
        <v>0</v>
      </c>
      <c r="Q717" s="2">
        <f>+Tabla323911[[#This Row],[BALANCE INICIAL2]]+Tabla323911[[#This Row],[ENTRADAS3]]-Tabla323911[[#This Row],[SALIDAS4]]</f>
        <v>256.60000000000002</v>
      </c>
    </row>
    <row r="718" spans="1:17">
      <c r="A718" s="39" t="s">
        <v>59</v>
      </c>
      <c r="B718" s="40" t="s">
        <v>880</v>
      </c>
      <c r="C718" s="52" t="s">
        <v>107</v>
      </c>
      <c r="D718" t="s">
        <v>804</v>
      </c>
      <c r="F718" s="55" t="s">
        <v>1345</v>
      </c>
      <c r="G718" s="55"/>
      <c r="H718" s="9" t="s">
        <v>820</v>
      </c>
      <c r="I718">
        <v>1</v>
      </c>
      <c r="J718">
        <v>0</v>
      </c>
      <c r="K718" s="34">
        <v>0</v>
      </c>
      <c r="L718">
        <f>+Tabla323911[[#This Row],[BALANCE INICIAL]]+Tabla323911[[#This Row],[ENTRADAS]]-Tabla323911[[#This Row],[SALIDAS]]</f>
        <v>1</v>
      </c>
      <c r="M718" s="2">
        <v>280</v>
      </c>
      <c r="N718" s="2">
        <f>+Tabla323911[[#This Row],[BALANCE INICIAL]]*Tabla323911[[#This Row],[PRECIO]]</f>
        <v>280</v>
      </c>
      <c r="O718" s="2">
        <f>+Tabla323911[[#This Row],[ENTRADAS]]*Tabla323911[[#This Row],[PRECIO]]</f>
        <v>0</v>
      </c>
      <c r="P718" s="2">
        <f>+Tabla323911[[#This Row],[SALIDAS]]*Tabla323911[[#This Row],[PRECIO]]</f>
        <v>0</v>
      </c>
      <c r="Q718" s="2">
        <f>+Tabla323911[[#This Row],[BALANCE INICIAL2]]+Tabla323911[[#This Row],[ENTRADAS3]]-Tabla323911[[#This Row],[SALIDAS4]]</f>
        <v>280</v>
      </c>
    </row>
    <row r="719" spans="1:17">
      <c r="A719" s="39" t="s">
        <v>59</v>
      </c>
      <c r="B719" s="40" t="s">
        <v>880</v>
      </c>
      <c r="C719" s="52" t="s">
        <v>107</v>
      </c>
      <c r="D719" t="s">
        <v>805</v>
      </c>
      <c r="F719" s="55" t="s">
        <v>1345</v>
      </c>
      <c r="G719" s="55"/>
      <c r="H719" s="9" t="s">
        <v>820</v>
      </c>
      <c r="I719">
        <v>1</v>
      </c>
      <c r="J719">
        <v>0</v>
      </c>
      <c r="K719" s="34">
        <v>0</v>
      </c>
      <c r="L719">
        <f>+Tabla323911[[#This Row],[BALANCE INICIAL]]+Tabla323911[[#This Row],[ENTRADAS]]-Tabla323911[[#This Row],[SALIDAS]]</f>
        <v>1</v>
      </c>
      <c r="M719" s="2">
        <v>350</v>
      </c>
      <c r="N719" s="2">
        <f>+Tabla323911[[#This Row],[BALANCE INICIAL]]*Tabla323911[[#This Row],[PRECIO]]</f>
        <v>350</v>
      </c>
      <c r="O719" s="2">
        <f>+Tabla323911[[#This Row],[ENTRADAS]]*Tabla323911[[#This Row],[PRECIO]]</f>
        <v>0</v>
      </c>
      <c r="P719" s="2">
        <f>+Tabla323911[[#This Row],[SALIDAS]]*Tabla323911[[#This Row],[PRECIO]]</f>
        <v>0</v>
      </c>
      <c r="Q719" s="2">
        <f>+Tabla323911[[#This Row],[BALANCE INICIAL2]]+Tabla323911[[#This Row],[ENTRADAS3]]-Tabla323911[[#This Row],[SALIDAS4]]</f>
        <v>350</v>
      </c>
    </row>
    <row r="720" spans="1:17">
      <c r="A720" s="39" t="s">
        <v>1384</v>
      </c>
      <c r="B720" s="40" t="s">
        <v>1385</v>
      </c>
      <c r="C720" s="52" t="s">
        <v>1386</v>
      </c>
      <c r="D720" t="s">
        <v>1340</v>
      </c>
      <c r="F720" s="55" t="s">
        <v>1345</v>
      </c>
      <c r="G720" s="55"/>
      <c r="H720" s="9" t="s">
        <v>820</v>
      </c>
      <c r="I720">
        <v>0</v>
      </c>
      <c r="J720">
        <v>0</v>
      </c>
      <c r="K720" s="34">
        <v>0</v>
      </c>
      <c r="L720">
        <f>+Tabla323911[[#This Row],[BALANCE INICIAL]]+Tabla323911[[#This Row],[ENTRADAS]]-Tabla323911[[#This Row],[SALIDAS]]</f>
        <v>0</v>
      </c>
      <c r="M720" s="2">
        <v>275</v>
      </c>
      <c r="N720" s="2">
        <f>+Tabla323911[[#This Row],[BALANCE INICIAL]]*Tabla323911[[#This Row],[PRECIO]]</f>
        <v>0</v>
      </c>
      <c r="O720" s="2">
        <f>+Tabla323911[[#This Row],[ENTRADAS]]*Tabla323911[[#This Row],[PRECIO]]</f>
        <v>0</v>
      </c>
      <c r="P720" s="2">
        <f>+Tabla323911[[#This Row],[SALIDAS]]*Tabla323911[[#This Row],[PRECIO]]</f>
        <v>0</v>
      </c>
      <c r="Q720" s="2">
        <f>+Tabla323911[[#This Row],[BALANCE INICIAL2]]+Tabla323911[[#This Row],[ENTRADAS3]]-Tabla323911[[#This Row],[SALIDAS4]]</f>
        <v>0</v>
      </c>
    </row>
    <row r="721" spans="1:17">
      <c r="A721" s="9" t="s">
        <v>29</v>
      </c>
      <c r="B721" s="47" t="s">
        <v>878</v>
      </c>
      <c r="C721" s="50" t="s">
        <v>102</v>
      </c>
      <c r="D721" t="s">
        <v>1085</v>
      </c>
      <c r="F721" s="55" t="s">
        <v>1345</v>
      </c>
      <c r="G721" s="55"/>
      <c r="H721" s="9" t="s">
        <v>820</v>
      </c>
      <c r="I721">
        <v>1</v>
      </c>
      <c r="J721">
        <v>0</v>
      </c>
      <c r="K721" s="34">
        <v>1</v>
      </c>
      <c r="L721">
        <f>+Tabla323911[[#This Row],[BALANCE INICIAL]]+Tabla323911[[#This Row],[ENTRADAS]]-Tabla323911[[#This Row],[SALIDAS]]</f>
        <v>0</v>
      </c>
      <c r="M721" s="2">
        <v>520</v>
      </c>
      <c r="N721" s="2">
        <f>+Tabla323911[[#This Row],[BALANCE INICIAL]]*Tabla323911[[#This Row],[PRECIO]]</f>
        <v>520</v>
      </c>
      <c r="O721" s="2">
        <f>+Tabla323911[[#This Row],[ENTRADAS]]*Tabla323911[[#This Row],[PRECIO]]</f>
        <v>0</v>
      </c>
      <c r="P721" s="2">
        <f>+Tabla323911[[#This Row],[SALIDAS]]*Tabla323911[[#This Row],[PRECIO]]</f>
        <v>520</v>
      </c>
      <c r="Q721" s="2">
        <f>+Tabla323911[[#This Row],[BALANCE INICIAL2]]+Tabla323911[[#This Row],[ENTRADAS3]]-Tabla323911[[#This Row],[SALIDAS4]]</f>
        <v>0</v>
      </c>
    </row>
    <row r="722" spans="1:17">
      <c r="A722" s="39" t="s">
        <v>35</v>
      </c>
      <c r="B722" s="40" t="s">
        <v>883</v>
      </c>
      <c r="C722" s="52" t="s">
        <v>81</v>
      </c>
      <c r="D722" t="s">
        <v>1202</v>
      </c>
      <c r="F722" s="55" t="s">
        <v>1345</v>
      </c>
      <c r="G722" s="55"/>
      <c r="H722" s="9" t="s">
        <v>820</v>
      </c>
      <c r="I722">
        <v>3</v>
      </c>
      <c r="J722">
        <v>0</v>
      </c>
      <c r="K722" s="34">
        <v>0</v>
      </c>
      <c r="L722">
        <f>+Tabla323911[[#This Row],[BALANCE INICIAL]]+Tabla323911[[#This Row],[ENTRADAS]]-Tabla323911[[#This Row],[SALIDAS]]</f>
        <v>3</v>
      </c>
      <c r="M722" s="2">
        <v>103.05</v>
      </c>
      <c r="N722" s="2">
        <f>+Tabla323911[[#This Row],[BALANCE INICIAL]]*Tabla323911[[#This Row],[PRECIO]]</f>
        <v>309.14999999999998</v>
      </c>
      <c r="O722" s="2">
        <f>+Tabla323911[[#This Row],[ENTRADAS]]*Tabla323911[[#This Row],[PRECIO]]</f>
        <v>0</v>
      </c>
      <c r="P722" s="2">
        <f>+Tabla323911[[#This Row],[SALIDAS]]*Tabla323911[[#This Row],[PRECIO]]</f>
        <v>0</v>
      </c>
      <c r="Q722" s="2">
        <f>+Tabla323911[[#This Row],[BALANCE INICIAL2]]+Tabla323911[[#This Row],[ENTRADAS3]]-Tabla323911[[#This Row],[SALIDAS4]]</f>
        <v>309.14999999999998</v>
      </c>
    </row>
    <row r="723" spans="1:17">
      <c r="A723" s="39" t="s">
        <v>35</v>
      </c>
      <c r="B723" s="40" t="s">
        <v>883</v>
      </c>
      <c r="C723" s="52" t="s">
        <v>81</v>
      </c>
      <c r="D723" t="s">
        <v>1203</v>
      </c>
      <c r="F723" s="55" t="s">
        <v>1345</v>
      </c>
      <c r="G723" s="55"/>
      <c r="H723" s="9" t="s">
        <v>820</v>
      </c>
      <c r="I723">
        <v>11</v>
      </c>
      <c r="J723">
        <v>0</v>
      </c>
      <c r="K723" s="34">
        <v>0</v>
      </c>
      <c r="L723">
        <f>+Tabla323911[[#This Row],[BALANCE INICIAL]]+Tabla323911[[#This Row],[ENTRADAS]]-Tabla323911[[#This Row],[SALIDAS]]</f>
        <v>11</v>
      </c>
      <c r="M723" s="2">
        <v>19.53</v>
      </c>
      <c r="N723" s="2">
        <f>+Tabla323911[[#This Row],[BALANCE INICIAL]]*Tabla323911[[#This Row],[PRECIO]]</f>
        <v>214.83</v>
      </c>
      <c r="O723" s="2">
        <f>+Tabla323911[[#This Row],[ENTRADAS]]*Tabla323911[[#This Row],[PRECIO]]</f>
        <v>0</v>
      </c>
      <c r="P723" s="2">
        <f>+Tabla323911[[#This Row],[SALIDAS]]*Tabla323911[[#This Row],[PRECIO]]</f>
        <v>0</v>
      </c>
      <c r="Q723" s="2">
        <f>+Tabla323911[[#This Row],[BALANCE INICIAL2]]+Tabla323911[[#This Row],[ENTRADAS3]]-Tabla323911[[#This Row],[SALIDAS4]]</f>
        <v>214.83</v>
      </c>
    </row>
    <row r="724" spans="1:17" ht="15" customHeight="1">
      <c r="A724" s="39" t="s">
        <v>55</v>
      </c>
      <c r="B724" s="40" t="s">
        <v>905</v>
      </c>
      <c r="C724" s="52" t="s">
        <v>103</v>
      </c>
      <c r="D724" t="s">
        <v>1075</v>
      </c>
      <c r="E724" t="s">
        <v>1060</v>
      </c>
      <c r="F724" s="55" t="s">
        <v>1345</v>
      </c>
      <c r="G724" s="55"/>
      <c r="H724" s="9" t="s">
        <v>1403</v>
      </c>
      <c r="I724">
        <v>0</v>
      </c>
      <c r="J724">
        <v>0</v>
      </c>
      <c r="K724" s="34">
        <v>0</v>
      </c>
      <c r="L724">
        <f>+Tabla323911[[#This Row],[BALANCE INICIAL]]+Tabla323911[[#This Row],[ENTRADAS]]-Tabla323911[[#This Row],[SALIDAS]]</f>
        <v>0</v>
      </c>
      <c r="M724" s="2">
        <v>11700</v>
      </c>
      <c r="N724" s="2">
        <f>+Tabla323911[[#This Row],[BALANCE INICIAL]]*Tabla323911[[#This Row],[PRECIO]]</f>
        <v>0</v>
      </c>
      <c r="O724" s="2">
        <f>+Tabla323911[[#This Row],[ENTRADAS]]*Tabla323911[[#This Row],[PRECIO]]</f>
        <v>0</v>
      </c>
      <c r="P724" s="2">
        <f>+Tabla323911[[#This Row],[SALIDAS]]*Tabla323911[[#This Row],[PRECIO]]</f>
        <v>0</v>
      </c>
      <c r="Q724" s="2">
        <f>+Tabla323911[[#This Row],[BALANCE INICIAL2]]+Tabla323911[[#This Row],[ENTRADAS3]]-Tabla323911[[#This Row],[SALIDAS4]]</f>
        <v>0</v>
      </c>
    </row>
    <row r="725" spans="1:17">
      <c r="A725" s="39" t="s">
        <v>55</v>
      </c>
      <c r="B725" s="40" t="s">
        <v>905</v>
      </c>
      <c r="C725" s="52" t="s">
        <v>103</v>
      </c>
      <c r="D725" t="s">
        <v>1076</v>
      </c>
      <c r="E725" t="s">
        <v>1060</v>
      </c>
      <c r="F725" s="55" t="s">
        <v>1345</v>
      </c>
      <c r="G725" s="55"/>
      <c r="H725" s="9" t="s">
        <v>1403</v>
      </c>
      <c r="I725">
        <v>0</v>
      </c>
      <c r="J725">
        <v>0</v>
      </c>
      <c r="K725" s="34">
        <v>0</v>
      </c>
      <c r="L725">
        <f>+Tabla323911[[#This Row],[BALANCE INICIAL]]+Tabla323911[[#This Row],[ENTRADAS]]-Tabla323911[[#This Row],[SALIDAS]]</f>
        <v>0</v>
      </c>
      <c r="M725" s="2">
        <v>11700</v>
      </c>
      <c r="N725" s="2">
        <f>+Tabla323911[[#This Row],[BALANCE INICIAL]]*Tabla323911[[#This Row],[PRECIO]]</f>
        <v>0</v>
      </c>
      <c r="O725" s="2">
        <f>+Tabla323911[[#This Row],[ENTRADAS]]*Tabla323911[[#This Row],[PRECIO]]</f>
        <v>0</v>
      </c>
      <c r="P725" s="2">
        <f>+Tabla323911[[#This Row],[SALIDAS]]*Tabla323911[[#This Row],[PRECIO]]</f>
        <v>0</v>
      </c>
      <c r="Q725" s="2">
        <f>+Tabla323911[[#This Row],[BALANCE INICIAL2]]+Tabla323911[[#This Row],[ENTRADAS3]]-Tabla323911[[#This Row],[SALIDAS4]]</f>
        <v>0</v>
      </c>
    </row>
    <row r="726" spans="1:17">
      <c r="A726" s="39" t="s">
        <v>55</v>
      </c>
      <c r="B726" s="40" t="s">
        <v>905</v>
      </c>
      <c r="C726" s="52" t="s">
        <v>103</v>
      </c>
      <c r="D726" t="s">
        <v>1074</v>
      </c>
      <c r="E726" t="s">
        <v>1060</v>
      </c>
      <c r="F726" s="55" t="s">
        <v>1345</v>
      </c>
      <c r="G726" s="55"/>
      <c r="H726" s="9" t="s">
        <v>1403</v>
      </c>
      <c r="I726">
        <v>0</v>
      </c>
      <c r="J726">
        <v>0</v>
      </c>
      <c r="K726" s="34">
        <v>0</v>
      </c>
      <c r="L726">
        <f>+Tabla323911[[#This Row],[BALANCE INICIAL]]+Tabla323911[[#This Row],[ENTRADAS]]-Tabla323911[[#This Row],[SALIDAS]]</f>
        <v>0</v>
      </c>
      <c r="M726" s="2">
        <v>11700</v>
      </c>
      <c r="N726" s="2">
        <f>+Tabla323911[[#This Row],[BALANCE INICIAL]]*Tabla323911[[#This Row],[PRECIO]]</f>
        <v>0</v>
      </c>
      <c r="O726" s="2">
        <f>+Tabla323911[[#This Row],[ENTRADAS]]*Tabla323911[[#This Row],[PRECIO]]</f>
        <v>0</v>
      </c>
      <c r="P726" s="2">
        <f>+Tabla323911[[#This Row],[SALIDAS]]*Tabla323911[[#This Row],[PRECIO]]</f>
        <v>0</v>
      </c>
      <c r="Q726" s="2">
        <f>+Tabla323911[[#This Row],[BALANCE INICIAL2]]+Tabla323911[[#This Row],[ENTRADAS3]]-Tabla323911[[#This Row],[SALIDAS4]]</f>
        <v>0</v>
      </c>
    </row>
    <row r="727" spans="1:17">
      <c r="A727" s="39" t="s">
        <v>55</v>
      </c>
      <c r="B727" s="40" t="s">
        <v>905</v>
      </c>
      <c r="C727" s="52" t="s">
        <v>103</v>
      </c>
      <c r="D727" t="s">
        <v>1069</v>
      </c>
      <c r="E727" t="s">
        <v>1060</v>
      </c>
      <c r="F727" s="55" t="s">
        <v>1345</v>
      </c>
      <c r="G727" s="55"/>
      <c r="H727" s="9" t="s">
        <v>1403</v>
      </c>
      <c r="I727">
        <v>0</v>
      </c>
      <c r="J727">
        <v>0</v>
      </c>
      <c r="K727" s="34">
        <v>0</v>
      </c>
      <c r="L727">
        <f>+Tabla323911[[#This Row],[BALANCE INICIAL]]+Tabla323911[[#This Row],[ENTRADAS]]-Tabla323911[[#This Row],[SALIDAS]]</f>
        <v>0</v>
      </c>
      <c r="M727" s="2">
        <v>9000</v>
      </c>
      <c r="N727" s="2">
        <f>+Tabla323911[[#This Row],[BALANCE INICIAL]]*Tabla323911[[#This Row],[PRECIO]]</f>
        <v>0</v>
      </c>
      <c r="O727" s="2">
        <f>+Tabla323911[[#This Row],[ENTRADAS]]*Tabla323911[[#This Row],[PRECIO]]</f>
        <v>0</v>
      </c>
      <c r="P727" s="2">
        <f>+Tabla323911[[#This Row],[SALIDAS]]*Tabla323911[[#This Row],[PRECIO]]</f>
        <v>0</v>
      </c>
      <c r="Q727" s="2">
        <f>+Tabla323911[[#This Row],[BALANCE INICIAL2]]+Tabla323911[[#This Row],[ENTRADAS3]]-Tabla323911[[#This Row],[SALIDAS4]]</f>
        <v>0</v>
      </c>
    </row>
    <row r="728" spans="1:17">
      <c r="A728" s="39" t="s">
        <v>55</v>
      </c>
      <c r="B728" s="40" t="s">
        <v>905</v>
      </c>
      <c r="C728" s="52" t="s">
        <v>103</v>
      </c>
      <c r="D728" t="s">
        <v>1077</v>
      </c>
      <c r="E728" t="s">
        <v>1060</v>
      </c>
      <c r="F728" s="55" t="s">
        <v>1345</v>
      </c>
      <c r="G728" s="55"/>
      <c r="H728" s="9" t="s">
        <v>1403</v>
      </c>
      <c r="I728">
        <v>0</v>
      </c>
      <c r="J728">
        <v>0</v>
      </c>
      <c r="K728" s="34">
        <v>0</v>
      </c>
      <c r="L728">
        <f>+Tabla323911[[#This Row],[BALANCE INICIAL]]+Tabla323911[[#This Row],[ENTRADAS]]-Tabla323911[[#This Row],[SALIDAS]]</f>
        <v>0</v>
      </c>
      <c r="M728" s="2">
        <v>11700</v>
      </c>
      <c r="N728" s="2">
        <f>+Tabla323911[[#This Row],[BALANCE INICIAL]]*Tabla323911[[#This Row],[PRECIO]]</f>
        <v>0</v>
      </c>
      <c r="O728" s="2">
        <f>+Tabla323911[[#This Row],[ENTRADAS]]*Tabla323911[[#This Row],[PRECIO]]</f>
        <v>0</v>
      </c>
      <c r="P728" s="2">
        <f>+Tabla323911[[#This Row],[SALIDAS]]*Tabla323911[[#This Row],[PRECIO]]</f>
        <v>0</v>
      </c>
      <c r="Q728" s="2">
        <f>+Tabla323911[[#This Row],[BALANCE INICIAL2]]+Tabla323911[[#This Row],[ENTRADAS3]]-Tabla323911[[#This Row],[SALIDAS4]]</f>
        <v>0</v>
      </c>
    </row>
    <row r="729" spans="1:17">
      <c r="A729" s="39" t="s">
        <v>55</v>
      </c>
      <c r="B729" s="40" t="s">
        <v>905</v>
      </c>
      <c r="C729" s="52" t="s">
        <v>103</v>
      </c>
      <c r="D729" t="s">
        <v>137</v>
      </c>
      <c r="F729" s="55" t="s">
        <v>1345</v>
      </c>
      <c r="G729" s="55"/>
      <c r="H729" s="9" t="s">
        <v>829</v>
      </c>
      <c r="I729">
        <v>0</v>
      </c>
      <c r="J729">
        <v>0</v>
      </c>
      <c r="K729" s="34">
        <v>0</v>
      </c>
      <c r="L729">
        <f>+Tabla323911[[#This Row],[BALANCE INICIAL]]+Tabla323911[[#This Row],[ENTRADAS]]-Tabla323911[[#This Row],[SALIDAS]]</f>
        <v>0</v>
      </c>
      <c r="M729" s="2">
        <v>380</v>
      </c>
      <c r="N729" s="2">
        <f>+Tabla323911[[#This Row],[BALANCE INICIAL]]*Tabla323911[[#This Row],[PRECIO]]</f>
        <v>0</v>
      </c>
      <c r="O729" s="2">
        <f>+Tabla323911[[#This Row],[ENTRADAS]]*Tabla323911[[#This Row],[PRECIO]]</f>
        <v>0</v>
      </c>
      <c r="P729" s="2">
        <f>+Tabla323911[[#This Row],[SALIDAS]]*Tabla323911[[#This Row],[PRECIO]]</f>
        <v>0</v>
      </c>
      <c r="Q729" s="2">
        <f>+Tabla323911[[#This Row],[BALANCE INICIAL2]]+Tabla323911[[#This Row],[ENTRADAS3]]-Tabla323911[[#This Row],[SALIDAS4]]</f>
        <v>0</v>
      </c>
    </row>
    <row r="730" spans="1:17">
      <c r="A730" s="39" t="s">
        <v>59</v>
      </c>
      <c r="B730" s="40" t="s">
        <v>880</v>
      </c>
      <c r="C730" s="52" t="s">
        <v>107</v>
      </c>
      <c r="D730" t="s">
        <v>806</v>
      </c>
      <c r="F730" s="55" t="s">
        <v>1345</v>
      </c>
      <c r="G730" s="55"/>
      <c r="H730" s="9" t="s">
        <v>820</v>
      </c>
      <c r="I730">
        <v>52</v>
      </c>
      <c r="J730">
        <v>0</v>
      </c>
      <c r="K730" s="34">
        <v>24</v>
      </c>
      <c r="L730">
        <f>+Tabla323911[[#This Row],[BALANCE INICIAL]]+Tabla323911[[#This Row],[ENTRADAS]]-Tabla323911[[#This Row],[SALIDAS]]</f>
        <v>28</v>
      </c>
      <c r="M730" s="2">
        <v>25</v>
      </c>
      <c r="N730" s="2">
        <f>+Tabla323911[[#This Row],[BALANCE INICIAL]]*Tabla323911[[#This Row],[PRECIO]]</f>
        <v>1300</v>
      </c>
      <c r="O730" s="2">
        <f>+Tabla323911[[#This Row],[ENTRADAS]]*Tabla323911[[#This Row],[PRECIO]]</f>
        <v>0</v>
      </c>
      <c r="P730" s="2">
        <f>+Tabla323911[[#This Row],[SALIDAS]]*Tabla323911[[#This Row],[PRECIO]]</f>
        <v>600</v>
      </c>
      <c r="Q730" s="2">
        <f>+Tabla323911[[#This Row],[BALANCE INICIAL2]]+Tabla323911[[#This Row],[ENTRADAS3]]-Tabla323911[[#This Row],[SALIDAS4]]</f>
        <v>700</v>
      </c>
    </row>
    <row r="731" spans="1:17">
      <c r="A731" s="39" t="s">
        <v>59</v>
      </c>
      <c r="B731" s="40" t="s">
        <v>880</v>
      </c>
      <c r="C731" s="52" t="s">
        <v>107</v>
      </c>
      <c r="D731" t="s">
        <v>807</v>
      </c>
      <c r="F731" s="55" t="s">
        <v>1345</v>
      </c>
      <c r="G731" s="55"/>
      <c r="H731" s="9" t="s">
        <v>820</v>
      </c>
      <c r="I731">
        <v>5</v>
      </c>
      <c r="J731">
        <v>0</v>
      </c>
      <c r="K731" s="34">
        <v>0</v>
      </c>
      <c r="L731">
        <f>+Tabla323911[[#This Row],[BALANCE INICIAL]]+Tabla323911[[#This Row],[ENTRADAS]]-Tabla323911[[#This Row],[SALIDAS]]</f>
        <v>5</v>
      </c>
      <c r="M731" s="2">
        <v>550.41</v>
      </c>
      <c r="N731" s="2">
        <f>+Tabla323911[[#This Row],[BALANCE INICIAL]]*Tabla323911[[#This Row],[PRECIO]]</f>
        <v>2752.0499999999997</v>
      </c>
      <c r="O731" s="2">
        <f>+Tabla323911[[#This Row],[ENTRADAS]]*Tabla323911[[#This Row],[PRECIO]]</f>
        <v>0</v>
      </c>
      <c r="P731" s="2">
        <f>+Tabla323911[[#This Row],[SALIDAS]]*Tabla323911[[#This Row],[PRECIO]]</f>
        <v>0</v>
      </c>
      <c r="Q731" s="2">
        <f>+Tabla323911[[#This Row],[BALANCE INICIAL2]]+Tabla323911[[#This Row],[ENTRADAS3]]-Tabla323911[[#This Row],[SALIDAS4]]</f>
        <v>2752.0499999999997</v>
      </c>
    </row>
    <row r="732" spans="1:17">
      <c r="A732" s="39" t="s">
        <v>60</v>
      </c>
      <c r="B732" s="40" t="s">
        <v>885</v>
      </c>
      <c r="C732" s="52" t="s">
        <v>108</v>
      </c>
      <c r="D732" t="s">
        <v>808</v>
      </c>
      <c r="F732" s="55" t="s">
        <v>1345</v>
      </c>
      <c r="G732" s="55"/>
      <c r="H732" s="9" t="s">
        <v>820</v>
      </c>
      <c r="I732">
        <v>1</v>
      </c>
      <c r="J732">
        <v>0</v>
      </c>
      <c r="K732" s="34">
        <v>0</v>
      </c>
      <c r="L732">
        <f>+Tabla323911[[#This Row],[BALANCE INICIAL]]+Tabla323911[[#This Row],[ENTRADAS]]-Tabla323911[[#This Row],[SALIDAS]]</f>
        <v>1</v>
      </c>
      <c r="M732" s="2">
        <v>645</v>
      </c>
      <c r="N732" s="2">
        <f>+Tabla323911[[#This Row],[BALANCE INICIAL]]*Tabla323911[[#This Row],[PRECIO]]</f>
        <v>645</v>
      </c>
      <c r="O732" s="2">
        <f>+Tabla323911[[#This Row],[ENTRADAS]]*Tabla323911[[#This Row],[PRECIO]]</f>
        <v>0</v>
      </c>
      <c r="P732" s="2">
        <f>+Tabla323911[[#This Row],[SALIDAS]]*Tabla323911[[#This Row],[PRECIO]]</f>
        <v>0</v>
      </c>
      <c r="Q732" s="2">
        <f>+Tabla323911[[#This Row],[BALANCE INICIAL2]]+Tabla323911[[#This Row],[ENTRADAS3]]-Tabla323911[[#This Row],[SALIDAS4]]</f>
        <v>645</v>
      </c>
    </row>
    <row r="733" spans="1:17">
      <c r="A733" s="39" t="s">
        <v>42</v>
      </c>
      <c r="B733" s="56">
        <v>1206010001</v>
      </c>
      <c r="C733" s="52" t="s">
        <v>88</v>
      </c>
      <c r="D733" t="s">
        <v>1200</v>
      </c>
      <c r="F733" s="55" t="s">
        <v>1345</v>
      </c>
      <c r="G733" s="55"/>
      <c r="H733" s="9" t="s">
        <v>820</v>
      </c>
      <c r="I733">
        <v>4</v>
      </c>
      <c r="J733">
        <v>0</v>
      </c>
      <c r="K733" s="34">
        <v>0</v>
      </c>
      <c r="L733">
        <f>+Tabla323911[[#This Row],[BALANCE INICIAL]]+Tabla323911[[#This Row],[ENTRADAS]]-Tabla323911[[#This Row],[SALIDAS]]</f>
        <v>4</v>
      </c>
      <c r="M733" s="2">
        <v>162.5</v>
      </c>
      <c r="N733" s="2">
        <f>+Tabla323911[[#This Row],[BALANCE INICIAL]]*Tabla323911[[#This Row],[PRECIO]]</f>
        <v>650</v>
      </c>
      <c r="O733" s="2">
        <f>+Tabla323911[[#This Row],[ENTRADAS]]*Tabla323911[[#This Row],[PRECIO]]</f>
        <v>0</v>
      </c>
      <c r="P733" s="2">
        <f>+Tabla323911[[#This Row],[SALIDAS]]*Tabla323911[[#This Row],[PRECIO]]</f>
        <v>0</v>
      </c>
      <c r="Q733" s="2">
        <f>+Tabla323911[[#This Row],[BALANCE INICIAL2]]+Tabla323911[[#This Row],[ENTRADAS3]]-Tabla323911[[#This Row],[SALIDAS4]]</f>
        <v>650</v>
      </c>
    </row>
    <row r="734" spans="1:17">
      <c r="A734" s="39" t="s">
        <v>42</v>
      </c>
      <c r="B734" s="56">
        <v>1206010001</v>
      </c>
      <c r="C734" s="52" t="s">
        <v>88</v>
      </c>
      <c r="D734" t="s">
        <v>1052</v>
      </c>
      <c r="E734">
        <v>0</v>
      </c>
      <c r="F734" s="55" t="s">
        <v>1345</v>
      </c>
      <c r="G734" s="55"/>
      <c r="H734" s="9" t="s">
        <v>825</v>
      </c>
      <c r="I734">
        <v>0</v>
      </c>
      <c r="J734">
        <v>0</v>
      </c>
      <c r="K734" s="34">
        <v>0</v>
      </c>
      <c r="L734">
        <f>+Tabla323911[[#This Row],[BALANCE INICIAL]]+Tabla323911[[#This Row],[ENTRADAS]]-Tabla323911[[#This Row],[SALIDAS]]</f>
        <v>0</v>
      </c>
      <c r="M734" s="2">
        <v>1401</v>
      </c>
      <c r="N734" s="2">
        <f>+Tabla323911[[#This Row],[BALANCE INICIAL]]*Tabla323911[[#This Row],[PRECIO]]</f>
        <v>0</v>
      </c>
      <c r="O734" s="2">
        <f>+Tabla323911[[#This Row],[ENTRADAS]]*Tabla323911[[#This Row],[PRECIO]]</f>
        <v>0</v>
      </c>
      <c r="P734" s="2">
        <f>+Tabla323911[[#This Row],[SALIDAS]]*Tabla323911[[#This Row],[PRECIO]]</f>
        <v>0</v>
      </c>
      <c r="Q734" s="2">
        <f>+Tabla323911[[#This Row],[BALANCE INICIAL2]]+Tabla323911[[#This Row],[ENTRADAS3]]-Tabla323911[[#This Row],[SALIDAS4]]</f>
        <v>0</v>
      </c>
    </row>
    <row r="735" spans="1:17">
      <c r="A735" s="39" t="s">
        <v>42</v>
      </c>
      <c r="B735" s="56">
        <v>1206010001</v>
      </c>
      <c r="C735" s="52" t="s">
        <v>88</v>
      </c>
      <c r="D735" t="s">
        <v>1201</v>
      </c>
      <c r="F735" s="55" t="s">
        <v>1345</v>
      </c>
      <c r="G735" s="55"/>
      <c r="H735" s="9" t="s">
        <v>820</v>
      </c>
      <c r="I735">
        <v>5</v>
      </c>
      <c r="J735">
        <v>0</v>
      </c>
      <c r="K735" s="34">
        <v>0</v>
      </c>
      <c r="L735">
        <f>+Tabla323911[[#This Row],[BALANCE INICIAL]]+Tabla323911[[#This Row],[ENTRADAS]]-Tabla323911[[#This Row],[SALIDAS]]</f>
        <v>5</v>
      </c>
      <c r="M735" s="2">
        <v>900</v>
      </c>
      <c r="N735" s="2">
        <f>+Tabla323911[[#This Row],[BALANCE INICIAL]]*Tabla323911[[#This Row],[PRECIO]]</f>
        <v>4500</v>
      </c>
      <c r="O735" s="2">
        <f>+Tabla323911[[#This Row],[ENTRADAS]]*Tabla323911[[#This Row],[PRECIO]]</f>
        <v>0</v>
      </c>
      <c r="P735" s="2">
        <f>+Tabla323911[[#This Row],[SALIDAS]]*Tabla323911[[#This Row],[PRECIO]]</f>
        <v>0</v>
      </c>
      <c r="Q735" s="2">
        <f>+Tabla323911[[#This Row],[BALANCE INICIAL2]]+Tabla323911[[#This Row],[ENTRADAS3]]-Tabla323911[[#This Row],[SALIDAS4]]</f>
        <v>4500</v>
      </c>
    </row>
    <row r="736" spans="1:17">
      <c r="A736" s="39" t="s">
        <v>47</v>
      </c>
      <c r="B736" s="40" t="s">
        <v>893</v>
      </c>
      <c r="C736" s="52" t="s">
        <v>94</v>
      </c>
      <c r="D736" t="s">
        <v>402</v>
      </c>
      <c r="F736" s="55" t="s">
        <v>1345</v>
      </c>
      <c r="G736" s="55"/>
      <c r="H736" s="9" t="s">
        <v>825</v>
      </c>
      <c r="I736">
        <v>0</v>
      </c>
      <c r="J736">
        <v>0</v>
      </c>
      <c r="K736" s="34">
        <v>0</v>
      </c>
      <c r="L736">
        <f>+Tabla323911[[#This Row],[BALANCE INICIAL]]+Tabla323911[[#This Row],[ENTRADAS]]-Tabla323911[[#This Row],[SALIDAS]]</f>
        <v>0</v>
      </c>
      <c r="M736" s="2">
        <v>452.54</v>
      </c>
      <c r="N736" s="2">
        <f>+Tabla323911[[#This Row],[BALANCE INICIAL]]*Tabla323911[[#This Row],[PRECIO]]</f>
        <v>0</v>
      </c>
      <c r="O736" s="2">
        <f>+Tabla323911[[#This Row],[ENTRADAS]]*Tabla323911[[#This Row],[PRECIO]]</f>
        <v>0</v>
      </c>
      <c r="P736" s="2">
        <f>+Tabla323911[[#This Row],[SALIDAS]]*Tabla323911[[#This Row],[PRECIO]]</f>
        <v>0</v>
      </c>
      <c r="Q736" s="2">
        <f>+Tabla323911[[#This Row],[BALANCE INICIAL2]]+Tabla323911[[#This Row],[ENTRADAS3]]-Tabla323911[[#This Row],[SALIDAS4]]</f>
        <v>0</v>
      </c>
    </row>
    <row r="737" spans="1:17" ht="13.5" customHeight="1">
      <c r="A737" s="39" t="s">
        <v>47</v>
      </c>
      <c r="B737" s="40" t="s">
        <v>893</v>
      </c>
      <c r="C737" s="52" t="s">
        <v>94</v>
      </c>
      <c r="D737" t="s">
        <v>320</v>
      </c>
      <c r="F737" s="55" t="s">
        <v>1345</v>
      </c>
      <c r="G737" s="55"/>
      <c r="H737" s="9" t="s">
        <v>825</v>
      </c>
      <c r="I737">
        <v>45</v>
      </c>
      <c r="J737">
        <v>0</v>
      </c>
      <c r="K737" s="34">
        <v>0</v>
      </c>
      <c r="L737">
        <f>+Tabla323911[[#This Row],[BALANCE INICIAL]]+Tabla323911[[#This Row],[ENTRADAS]]-Tabla323911[[#This Row],[SALIDAS]]</f>
        <v>45</v>
      </c>
      <c r="M737" s="2">
        <v>435.83</v>
      </c>
      <c r="N737" s="2">
        <f>+Tabla323911[[#This Row],[BALANCE INICIAL]]*Tabla323911[[#This Row],[PRECIO]]</f>
        <v>19612.349999999999</v>
      </c>
      <c r="O737" s="2">
        <f>+Tabla323911[[#This Row],[ENTRADAS]]*Tabla323911[[#This Row],[PRECIO]]</f>
        <v>0</v>
      </c>
      <c r="P737" s="2">
        <f>+Tabla323911[[#This Row],[SALIDAS]]*Tabla323911[[#This Row],[PRECIO]]</f>
        <v>0</v>
      </c>
      <c r="Q737" s="2">
        <f>+Tabla323911[[#This Row],[BALANCE INICIAL2]]+Tabla323911[[#This Row],[ENTRADAS3]]-Tabla323911[[#This Row],[SALIDAS4]]</f>
        <v>19612.349999999999</v>
      </c>
    </row>
    <row r="738" spans="1:17">
      <c r="A738" s="63" t="s">
        <v>1525</v>
      </c>
      <c r="B738" s="40" t="s">
        <v>1526</v>
      </c>
      <c r="C738" s="52" t="s">
        <v>1527</v>
      </c>
      <c r="D738" t="s">
        <v>1528</v>
      </c>
      <c r="E738" t="s">
        <v>1531</v>
      </c>
      <c r="F738" s="55">
        <v>45523</v>
      </c>
      <c r="G738" s="62" t="s">
        <v>1532</v>
      </c>
      <c r="H738" s="9" t="s">
        <v>820</v>
      </c>
      <c r="I738">
        <v>0</v>
      </c>
      <c r="J738">
        <v>0</v>
      </c>
      <c r="K738" s="34">
        <v>0</v>
      </c>
      <c r="L738">
        <f>+Tabla323911[[#This Row],[BALANCE INICIAL]]+Tabla323911[[#This Row],[ENTRADAS]]-Tabla323911[[#This Row],[SALIDAS]]</f>
        <v>0</v>
      </c>
      <c r="M738" s="2">
        <v>1000</v>
      </c>
      <c r="N738" s="2">
        <f>+Tabla323911[[#This Row],[BALANCE INICIAL]]*Tabla323911[[#This Row],[PRECIO]]</f>
        <v>0</v>
      </c>
      <c r="O738" s="2">
        <f>+Tabla323911[[#This Row],[ENTRADAS]]*Tabla323911[[#This Row],[PRECIO]]</f>
        <v>0</v>
      </c>
      <c r="P738" s="2">
        <f>+Tabla323911[[#This Row],[SALIDAS]]*Tabla323911[[#This Row],[PRECIO]]</f>
        <v>0</v>
      </c>
      <c r="Q738" s="2">
        <f>+Tabla323911[[#This Row],[BALANCE INICIAL2]]+Tabla323911[[#This Row],[ENTRADAS3]]-Tabla323911[[#This Row],[SALIDAS4]]</f>
        <v>0</v>
      </c>
    </row>
    <row r="739" spans="1:17">
      <c r="A739" s="63" t="s">
        <v>1525</v>
      </c>
      <c r="B739" s="40" t="s">
        <v>1526</v>
      </c>
      <c r="C739" s="52" t="s">
        <v>1527</v>
      </c>
      <c r="D739" t="s">
        <v>1529</v>
      </c>
      <c r="E739" t="s">
        <v>1531</v>
      </c>
      <c r="F739" s="55">
        <v>45523</v>
      </c>
      <c r="G739" s="62" t="s">
        <v>1532</v>
      </c>
      <c r="H739" s="9" t="s">
        <v>820</v>
      </c>
      <c r="I739">
        <v>0</v>
      </c>
      <c r="J739">
        <v>0</v>
      </c>
      <c r="K739" s="34">
        <v>0</v>
      </c>
      <c r="L739">
        <f>+Tabla323911[[#This Row],[BALANCE INICIAL]]+Tabla323911[[#This Row],[ENTRADAS]]-Tabla323911[[#This Row],[SALIDAS]]</f>
        <v>0</v>
      </c>
      <c r="M739" s="2">
        <v>500</v>
      </c>
      <c r="N739" s="2">
        <f>+Tabla323911[[#This Row],[BALANCE INICIAL]]*Tabla323911[[#This Row],[PRECIO]]</f>
        <v>0</v>
      </c>
      <c r="O739" s="2">
        <f>+Tabla323911[[#This Row],[ENTRADAS]]*Tabla323911[[#This Row],[PRECIO]]</f>
        <v>0</v>
      </c>
      <c r="P739" s="2">
        <f>+Tabla323911[[#This Row],[SALIDAS]]*Tabla323911[[#This Row],[PRECIO]]</f>
        <v>0</v>
      </c>
      <c r="Q739" s="2">
        <f>+Tabla323911[[#This Row],[BALANCE INICIAL2]]+Tabla323911[[#This Row],[ENTRADAS3]]-Tabla323911[[#This Row],[SALIDAS4]]</f>
        <v>0</v>
      </c>
    </row>
    <row r="740" spans="1:17">
      <c r="A740" s="63" t="s">
        <v>1525</v>
      </c>
      <c r="B740" s="40" t="s">
        <v>1526</v>
      </c>
      <c r="C740" s="52" t="s">
        <v>1527</v>
      </c>
      <c r="D740" t="s">
        <v>1530</v>
      </c>
      <c r="E740" t="s">
        <v>1531</v>
      </c>
      <c r="F740" s="55">
        <v>45523</v>
      </c>
      <c r="G740" s="62" t="s">
        <v>1532</v>
      </c>
      <c r="H740" s="9" t="s">
        <v>820</v>
      </c>
      <c r="I740">
        <v>0</v>
      </c>
      <c r="J740">
        <v>0</v>
      </c>
      <c r="K740" s="34">
        <v>0</v>
      </c>
      <c r="L740">
        <f>+Tabla323911[[#This Row],[BALANCE INICIAL]]+Tabla323911[[#This Row],[ENTRADAS]]-Tabla323911[[#This Row],[SALIDAS]]</f>
        <v>0</v>
      </c>
      <c r="M740" s="2">
        <v>200</v>
      </c>
      <c r="N740" s="2">
        <f>+Tabla323911[[#This Row],[BALANCE INICIAL]]*Tabla323911[[#This Row],[PRECIO]]</f>
        <v>0</v>
      </c>
      <c r="O740" s="2">
        <f>+Tabla323911[[#This Row],[ENTRADAS]]*Tabla323911[[#This Row],[PRECIO]]</f>
        <v>0</v>
      </c>
      <c r="P740" s="2">
        <f>+Tabla323911[[#This Row],[SALIDAS]]*Tabla323911[[#This Row],[PRECIO]]</f>
        <v>0</v>
      </c>
      <c r="Q740" s="2">
        <f>+Tabla323911[[#This Row],[BALANCE INICIAL2]]+Tabla323911[[#This Row],[ENTRADAS3]]-Tabla323911[[#This Row],[SALIDAS4]]</f>
        <v>0</v>
      </c>
    </row>
    <row r="741" spans="1:17">
      <c r="A741" s="39" t="s">
        <v>28</v>
      </c>
      <c r="B741" s="40" t="s">
        <v>884</v>
      </c>
      <c r="C741" s="52" t="s">
        <v>74</v>
      </c>
      <c r="D741" t="s">
        <v>1059</v>
      </c>
      <c r="F741" s="55" t="s">
        <v>1345</v>
      </c>
      <c r="G741" s="55"/>
      <c r="H741" s="9" t="s">
        <v>820</v>
      </c>
      <c r="I741">
        <v>10</v>
      </c>
      <c r="J741">
        <v>0</v>
      </c>
      <c r="K741" s="34">
        <v>2</v>
      </c>
      <c r="L741">
        <f>+Tabla323911[[#This Row],[BALANCE INICIAL]]+Tabla323911[[#This Row],[ENTRADAS]]-Tabla323911[[#This Row],[SALIDAS]]</f>
        <v>8</v>
      </c>
      <c r="M741" s="2">
        <v>155.16999999999999</v>
      </c>
      <c r="N741" s="2">
        <f>+Tabla323911[[#This Row],[BALANCE INICIAL]]*Tabla323911[[#This Row],[PRECIO]]</f>
        <v>1551.6999999999998</v>
      </c>
      <c r="O741" s="2">
        <f>+Tabla323911[[#This Row],[ENTRADAS]]*Tabla323911[[#This Row],[PRECIO]]</f>
        <v>0</v>
      </c>
      <c r="P741" s="2">
        <f>+Tabla323911[[#This Row],[SALIDAS]]*Tabla323911[[#This Row],[PRECIO]]</f>
        <v>310.33999999999997</v>
      </c>
      <c r="Q741" s="2">
        <f>+Tabla323911[[#This Row],[BALANCE INICIAL2]]+Tabla323911[[#This Row],[ENTRADAS3]]-Tabla323911[[#This Row],[SALIDAS4]]</f>
        <v>1241.3599999999999</v>
      </c>
    </row>
    <row r="742" spans="1:17">
      <c r="A742" s="39" t="s">
        <v>59</v>
      </c>
      <c r="B742" s="40" t="s">
        <v>880</v>
      </c>
      <c r="C742" s="52" t="s">
        <v>107</v>
      </c>
      <c r="D742" t="s">
        <v>809</v>
      </c>
      <c r="F742" s="55" t="s">
        <v>1345</v>
      </c>
      <c r="G742" s="55"/>
      <c r="H742" s="9" t="s">
        <v>820</v>
      </c>
      <c r="I742">
        <v>3</v>
      </c>
      <c r="J742">
        <v>0</v>
      </c>
      <c r="K742" s="34">
        <v>0</v>
      </c>
      <c r="L742">
        <f>+Tabla323911[[#This Row],[BALANCE INICIAL]]+Tabla323911[[#This Row],[ENTRADAS]]-Tabla323911[[#This Row],[SALIDAS]]</f>
        <v>3</v>
      </c>
      <c r="M742" s="2">
        <v>400</v>
      </c>
      <c r="N742" s="2">
        <f>+Tabla323911[[#This Row],[BALANCE INICIAL]]*Tabla323911[[#This Row],[PRECIO]]</f>
        <v>1200</v>
      </c>
      <c r="O742" s="2">
        <f>+Tabla323911[[#This Row],[ENTRADAS]]*Tabla323911[[#This Row],[PRECIO]]</f>
        <v>0</v>
      </c>
      <c r="P742" s="2">
        <f>+Tabla323911[[#This Row],[SALIDAS]]*Tabla323911[[#This Row],[PRECIO]]</f>
        <v>0</v>
      </c>
      <c r="Q742" s="2">
        <f>+Tabla323911[[#This Row],[BALANCE INICIAL2]]+Tabla323911[[#This Row],[ENTRADAS3]]-Tabla323911[[#This Row],[SALIDAS4]]</f>
        <v>1200</v>
      </c>
    </row>
    <row r="743" spans="1:17" ht="14.25" customHeight="1">
      <c r="A743" s="39" t="s">
        <v>37</v>
      </c>
      <c r="B743" s="40" t="s">
        <v>886</v>
      </c>
      <c r="C743" s="52" t="s">
        <v>83</v>
      </c>
      <c r="D743" t="s">
        <v>1009</v>
      </c>
      <c r="F743" s="55" t="s">
        <v>1345</v>
      </c>
      <c r="G743" s="55"/>
      <c r="H743" s="9" t="s">
        <v>820</v>
      </c>
      <c r="I743">
        <v>4</v>
      </c>
      <c r="J743">
        <v>0</v>
      </c>
      <c r="K743" s="34">
        <v>0</v>
      </c>
      <c r="L743">
        <f>+Tabla323911[[#This Row],[BALANCE INICIAL]]+Tabla323911[[#This Row],[ENTRADAS]]-Tabla323911[[#This Row],[SALIDAS]]</f>
        <v>4</v>
      </c>
      <c r="M743" s="2">
        <v>200</v>
      </c>
      <c r="N743" s="2">
        <f>+Tabla323911[[#This Row],[BALANCE INICIAL]]*Tabla323911[[#This Row],[PRECIO]]</f>
        <v>800</v>
      </c>
      <c r="O743" s="2">
        <f>+Tabla323911[[#This Row],[ENTRADAS]]*Tabla323911[[#This Row],[PRECIO]]</f>
        <v>0</v>
      </c>
      <c r="P743" s="2">
        <f>+Tabla323911[[#This Row],[SALIDAS]]*Tabla323911[[#This Row],[PRECIO]]</f>
        <v>0</v>
      </c>
      <c r="Q743" s="2">
        <f>+Tabla323911[[#This Row],[BALANCE INICIAL2]]+Tabla323911[[#This Row],[ENTRADAS3]]-Tabla323911[[#This Row],[SALIDAS4]]</f>
        <v>800</v>
      </c>
    </row>
    <row r="744" spans="1:17">
      <c r="A744" s="9" t="s">
        <v>29</v>
      </c>
      <c r="B744" s="47" t="s">
        <v>878</v>
      </c>
      <c r="C744" s="50" t="s">
        <v>102</v>
      </c>
      <c r="D744" t="s">
        <v>635</v>
      </c>
      <c r="F744" s="55" t="s">
        <v>1345</v>
      </c>
      <c r="G744" s="55"/>
      <c r="H744" s="9" t="s">
        <v>865</v>
      </c>
      <c r="I744">
        <v>13</v>
      </c>
      <c r="J744">
        <v>0</v>
      </c>
      <c r="K744" s="34">
        <v>0</v>
      </c>
      <c r="L744">
        <f>+Tabla323911[[#This Row],[BALANCE INICIAL]]+Tabla323911[[#This Row],[ENTRADAS]]-Tabla323911[[#This Row],[SALIDAS]]</f>
        <v>13</v>
      </c>
      <c r="M744" s="2">
        <v>880</v>
      </c>
      <c r="N744" s="2">
        <f>+Tabla323911[[#This Row],[BALANCE INICIAL]]*Tabla323911[[#This Row],[PRECIO]]</f>
        <v>11440</v>
      </c>
      <c r="O744" s="2">
        <f>+Tabla323911[[#This Row],[ENTRADAS]]*Tabla323911[[#This Row],[PRECIO]]</f>
        <v>0</v>
      </c>
      <c r="P744" s="2">
        <f>+Tabla323911[[#This Row],[SALIDAS]]*Tabla323911[[#This Row],[PRECIO]]</f>
        <v>0</v>
      </c>
      <c r="Q744" s="2">
        <f>+Tabla323911[[#This Row],[BALANCE INICIAL2]]+Tabla323911[[#This Row],[ENTRADAS3]]-Tabla323911[[#This Row],[SALIDAS4]]</f>
        <v>11440</v>
      </c>
    </row>
    <row r="745" spans="1:17">
      <c r="A745" s="39" t="s">
        <v>33</v>
      </c>
      <c r="B745" s="40" t="s">
        <v>879</v>
      </c>
      <c r="C745" s="50" t="s">
        <v>106</v>
      </c>
      <c r="D745" t="s">
        <v>1373</v>
      </c>
      <c r="F745" s="55" t="s">
        <v>1345</v>
      </c>
      <c r="G745" s="55"/>
      <c r="H745" s="9" t="s">
        <v>1372</v>
      </c>
      <c r="I745">
        <v>26</v>
      </c>
      <c r="J745">
        <v>0</v>
      </c>
      <c r="K745" s="34">
        <v>0</v>
      </c>
      <c r="L745">
        <f>+Tabla323911[[#This Row],[BALANCE INICIAL]]+Tabla323911[[#This Row],[ENTRADAS]]-Tabla323911[[#This Row],[SALIDAS]]</f>
        <v>26</v>
      </c>
      <c r="M745" s="2">
        <v>145</v>
      </c>
      <c r="N745" s="2">
        <f>+Tabla323911[[#This Row],[BALANCE INICIAL]]*Tabla323911[[#This Row],[PRECIO]]</f>
        <v>3770</v>
      </c>
      <c r="O745" s="2">
        <f>+Tabla323911[[#This Row],[ENTRADAS]]*Tabla323911[[#This Row],[PRECIO]]</f>
        <v>0</v>
      </c>
      <c r="P745" s="2">
        <f>+Tabla323911[[#This Row],[SALIDAS]]*Tabla323911[[#This Row],[PRECIO]]</f>
        <v>0</v>
      </c>
      <c r="Q745" s="2">
        <f>+Tabla323911[[#This Row],[BALANCE INICIAL2]]+Tabla323911[[#This Row],[ENTRADAS3]]-Tabla323911[[#This Row],[SALIDAS4]]</f>
        <v>3770</v>
      </c>
    </row>
    <row r="746" spans="1:17">
      <c r="A746" s="39" t="s">
        <v>33</v>
      </c>
      <c r="B746" s="40" t="s">
        <v>879</v>
      </c>
      <c r="C746" s="50" t="s">
        <v>106</v>
      </c>
      <c r="D746" t="s">
        <v>1374</v>
      </c>
      <c r="F746" s="55" t="s">
        <v>1345</v>
      </c>
      <c r="G746" s="55"/>
      <c r="H746" s="9" t="s">
        <v>1371</v>
      </c>
      <c r="I746">
        <v>91</v>
      </c>
      <c r="J746">
        <v>0</v>
      </c>
      <c r="K746" s="34">
        <v>0</v>
      </c>
      <c r="L746">
        <f>+Tabla323911[[#This Row],[BALANCE INICIAL]]+Tabla323911[[#This Row],[ENTRADAS]]-Tabla323911[[#This Row],[SALIDAS]]</f>
        <v>91</v>
      </c>
      <c r="M746" s="2">
        <v>175</v>
      </c>
      <c r="N746" s="2">
        <f>+Tabla323911[[#This Row],[BALANCE INICIAL]]*Tabla323911[[#This Row],[PRECIO]]</f>
        <v>15925</v>
      </c>
      <c r="O746" s="2">
        <f>+Tabla323911[[#This Row],[ENTRADAS]]*Tabla323911[[#This Row],[PRECIO]]</f>
        <v>0</v>
      </c>
      <c r="P746" s="2">
        <f>+Tabla323911[[#This Row],[SALIDAS]]*Tabla323911[[#This Row],[PRECIO]]</f>
        <v>0</v>
      </c>
      <c r="Q746" s="2">
        <f>+Tabla323911[[#This Row],[BALANCE INICIAL2]]+Tabla323911[[#This Row],[ENTRADAS3]]-Tabla323911[[#This Row],[SALIDAS4]]</f>
        <v>15925</v>
      </c>
    </row>
    <row r="747" spans="1:17">
      <c r="A747" s="39" t="s">
        <v>28</v>
      </c>
      <c r="B747" s="40" t="s">
        <v>884</v>
      </c>
      <c r="C747" s="52" t="s">
        <v>74</v>
      </c>
      <c r="D747" t="s">
        <v>1063</v>
      </c>
      <c r="E747" t="s">
        <v>1060</v>
      </c>
      <c r="F747" s="55" t="s">
        <v>1345</v>
      </c>
      <c r="G747" s="55"/>
      <c r="H747" s="9" t="s">
        <v>820</v>
      </c>
      <c r="I747">
        <v>0</v>
      </c>
      <c r="J747">
        <v>0</v>
      </c>
      <c r="K747" s="34">
        <v>0</v>
      </c>
      <c r="L747">
        <f>+Tabla323911[[#This Row],[BALANCE INICIAL]]+Tabla323911[[#This Row],[ENTRADAS]]-Tabla323911[[#This Row],[SALIDAS]]</f>
        <v>0</v>
      </c>
      <c r="M747" s="2">
        <v>135</v>
      </c>
      <c r="N747" s="2">
        <f>+Tabla323911[[#This Row],[BALANCE INICIAL]]*Tabla323911[[#This Row],[PRECIO]]</f>
        <v>0</v>
      </c>
      <c r="O747" s="2">
        <f>+Tabla323911[[#This Row],[ENTRADAS]]*Tabla323911[[#This Row],[PRECIO]]</f>
        <v>0</v>
      </c>
      <c r="P747" s="2">
        <f>+Tabla323911[[#This Row],[SALIDAS]]*Tabla323911[[#This Row],[PRECIO]]</f>
        <v>0</v>
      </c>
      <c r="Q747" s="2">
        <f>+Tabla323911[[#This Row],[BALANCE INICIAL2]]+Tabla323911[[#This Row],[ENTRADAS3]]-Tabla323911[[#This Row],[SALIDAS4]]</f>
        <v>0</v>
      </c>
    </row>
    <row r="748" spans="1:17" ht="15.75" customHeight="1">
      <c r="A748" s="39" t="s">
        <v>59</v>
      </c>
      <c r="B748" s="40" t="s">
        <v>880</v>
      </c>
      <c r="C748" s="52" t="s">
        <v>107</v>
      </c>
      <c r="D748" t="s">
        <v>810</v>
      </c>
      <c r="F748" s="55" t="s">
        <v>1345</v>
      </c>
      <c r="G748" s="55"/>
      <c r="H748" s="9" t="s">
        <v>820</v>
      </c>
      <c r="I748">
        <v>1</v>
      </c>
      <c r="J748">
        <v>0</v>
      </c>
      <c r="K748" s="34">
        <v>0</v>
      </c>
      <c r="L748">
        <f>+Tabla323911[[#This Row],[BALANCE INICIAL]]+Tabla323911[[#This Row],[ENTRADAS]]-Tabla323911[[#This Row],[SALIDAS]]</f>
        <v>1</v>
      </c>
      <c r="M748" s="2">
        <v>275</v>
      </c>
      <c r="N748" s="2">
        <f>+Tabla323911[[#This Row],[BALANCE INICIAL]]*Tabla323911[[#This Row],[PRECIO]]</f>
        <v>275</v>
      </c>
      <c r="O748" s="2">
        <f>+Tabla323911[[#This Row],[ENTRADAS]]*Tabla323911[[#This Row],[PRECIO]]</f>
        <v>0</v>
      </c>
      <c r="P748" s="2">
        <f>+Tabla323911[[#This Row],[SALIDAS]]*Tabla323911[[#This Row],[PRECIO]]</f>
        <v>0</v>
      </c>
      <c r="Q748" s="2">
        <f>+Tabla323911[[#This Row],[BALANCE INICIAL2]]+Tabla323911[[#This Row],[ENTRADAS3]]-Tabla323911[[#This Row],[SALIDAS4]]</f>
        <v>275</v>
      </c>
    </row>
    <row r="749" spans="1:17">
      <c r="A749" s="39" t="s">
        <v>24</v>
      </c>
      <c r="B749" s="40" t="s">
        <v>875</v>
      </c>
      <c r="C749" s="52" t="s">
        <v>64</v>
      </c>
      <c r="D749" t="s">
        <v>1198</v>
      </c>
      <c r="F749" s="55" t="s">
        <v>1345</v>
      </c>
      <c r="G749" s="55"/>
      <c r="H749" s="9" t="s">
        <v>820</v>
      </c>
      <c r="I749">
        <v>0</v>
      </c>
      <c r="J749">
        <v>0</v>
      </c>
      <c r="K749" s="34">
        <v>0</v>
      </c>
      <c r="L749">
        <f>+Tabla323911[[#This Row],[BALANCE INICIAL]]+Tabla323911[[#This Row],[ENTRADAS]]-Tabla323911[[#This Row],[SALIDAS]]</f>
        <v>0</v>
      </c>
      <c r="M749" s="2">
        <v>65</v>
      </c>
      <c r="N749" s="2">
        <f>+Tabla323911[[#This Row],[BALANCE INICIAL]]*Tabla323911[[#This Row],[PRECIO]]</f>
        <v>0</v>
      </c>
      <c r="O749" s="2">
        <f>+Tabla323911[[#This Row],[ENTRADAS]]*Tabla323911[[#This Row],[PRECIO]]</f>
        <v>0</v>
      </c>
      <c r="P749" s="2">
        <f>+Tabla323911[[#This Row],[SALIDAS]]*Tabla323911[[#This Row],[PRECIO]]</f>
        <v>0</v>
      </c>
      <c r="Q749" s="2">
        <f>+Tabla323911[[#This Row],[BALANCE INICIAL2]]+Tabla323911[[#This Row],[ENTRADAS3]]-Tabla323911[[#This Row],[SALIDAS4]]</f>
        <v>0</v>
      </c>
    </row>
    <row r="750" spans="1:17">
      <c r="A750" s="39" t="s">
        <v>24</v>
      </c>
      <c r="B750" s="40" t="s">
        <v>875</v>
      </c>
      <c r="C750" s="52" t="s">
        <v>64</v>
      </c>
      <c r="D750" t="s">
        <v>1199</v>
      </c>
      <c r="F750" s="55" t="s">
        <v>1345</v>
      </c>
      <c r="G750" s="55"/>
      <c r="H750" s="9" t="s">
        <v>820</v>
      </c>
      <c r="I750">
        <v>0</v>
      </c>
      <c r="J750">
        <v>0</v>
      </c>
      <c r="K750" s="34">
        <v>0</v>
      </c>
      <c r="L750">
        <f>+Tabla323911[[#This Row],[BALANCE INICIAL]]+Tabla323911[[#This Row],[ENTRADAS]]-Tabla323911[[#This Row],[SALIDAS]]</f>
        <v>0</v>
      </c>
      <c r="M750" s="2">
        <v>485.17</v>
      </c>
      <c r="N750" s="2">
        <f>+Tabla323911[[#This Row],[BALANCE INICIAL]]*Tabla323911[[#This Row],[PRECIO]]</f>
        <v>0</v>
      </c>
      <c r="O750" s="2">
        <f>+Tabla323911[[#This Row],[ENTRADAS]]*Tabla323911[[#This Row],[PRECIO]]</f>
        <v>0</v>
      </c>
      <c r="P750" s="2">
        <f>+Tabla323911[[#This Row],[SALIDAS]]*Tabla323911[[#This Row],[PRECIO]]</f>
        <v>0</v>
      </c>
      <c r="Q750" s="2">
        <f>+Tabla323911[[#This Row],[BALANCE INICIAL2]]+Tabla323911[[#This Row],[ENTRADAS3]]-Tabla323911[[#This Row],[SALIDAS4]]</f>
        <v>0</v>
      </c>
    </row>
    <row r="751" spans="1:17" ht="15" customHeight="1">
      <c r="A751" s="39" t="s">
        <v>24</v>
      </c>
      <c r="B751" s="40" t="s">
        <v>875</v>
      </c>
      <c r="C751" s="52" t="s">
        <v>64</v>
      </c>
      <c r="D751" t="s">
        <v>1007</v>
      </c>
      <c r="F751" s="55" t="s">
        <v>1345</v>
      </c>
      <c r="G751" s="55"/>
      <c r="H751" s="9" t="s">
        <v>820</v>
      </c>
      <c r="I751">
        <v>10</v>
      </c>
      <c r="J751">
        <v>0</v>
      </c>
      <c r="K751" s="34">
        <v>0</v>
      </c>
      <c r="L751">
        <f>+Tabla323911[[#This Row],[BALANCE INICIAL]]+Tabla323911[[#This Row],[ENTRADAS]]-Tabla323911[[#This Row],[SALIDAS]]</f>
        <v>10</v>
      </c>
      <c r="M751" s="2">
        <v>325</v>
      </c>
      <c r="N751" s="2">
        <f>+Tabla323911[[#This Row],[BALANCE INICIAL]]*Tabla323911[[#This Row],[PRECIO]]</f>
        <v>3250</v>
      </c>
      <c r="O751" s="2">
        <f>+Tabla323911[[#This Row],[ENTRADAS]]*Tabla323911[[#This Row],[PRECIO]]</f>
        <v>0</v>
      </c>
      <c r="P751" s="2">
        <f>+Tabla323911[[#This Row],[SALIDAS]]*Tabla323911[[#This Row],[PRECIO]]</f>
        <v>0</v>
      </c>
      <c r="Q751" s="2">
        <f>+Tabla323911[[#This Row],[BALANCE INICIAL2]]+Tabla323911[[#This Row],[ENTRADAS3]]-Tabla323911[[#This Row],[SALIDAS4]]</f>
        <v>3250</v>
      </c>
    </row>
    <row r="752" spans="1:17">
      <c r="A752" s="39" t="s">
        <v>28</v>
      </c>
      <c r="B752" s="40" t="s">
        <v>884</v>
      </c>
      <c r="C752" s="52" t="s">
        <v>74</v>
      </c>
      <c r="D752" t="s">
        <v>1124</v>
      </c>
      <c r="F752" s="55" t="s">
        <v>1345</v>
      </c>
      <c r="G752" s="55"/>
      <c r="H752" s="9" t="s">
        <v>820</v>
      </c>
      <c r="I752">
        <v>8</v>
      </c>
      <c r="J752">
        <v>0</v>
      </c>
      <c r="K752" s="34">
        <v>0</v>
      </c>
      <c r="L752">
        <f>+Tabla323911[[#This Row],[BALANCE INICIAL]]+Tabla323911[[#This Row],[ENTRADAS]]-Tabla323911[[#This Row],[SALIDAS]]</f>
        <v>8</v>
      </c>
      <c r="M752" s="2">
        <v>1490</v>
      </c>
      <c r="N752" s="2">
        <f>+Tabla323911[[#This Row],[BALANCE INICIAL]]*Tabla323911[[#This Row],[PRECIO]]</f>
        <v>11920</v>
      </c>
      <c r="O752" s="2">
        <f>+Tabla323911[[#This Row],[ENTRADAS]]*Tabla323911[[#This Row],[PRECIO]]</f>
        <v>0</v>
      </c>
      <c r="P752" s="2">
        <f>+Tabla323911[[#This Row],[SALIDAS]]*Tabla323911[[#This Row],[PRECIO]]</f>
        <v>0</v>
      </c>
      <c r="Q752" s="2">
        <f>+Tabla323911[[#This Row],[BALANCE INICIAL2]]+Tabla323911[[#This Row],[ENTRADAS3]]-Tabla323911[[#This Row],[SALIDAS4]]</f>
        <v>11920</v>
      </c>
    </row>
    <row r="753" spans="1:17">
      <c r="A753" s="39" t="s">
        <v>28</v>
      </c>
      <c r="B753" s="40" t="s">
        <v>884</v>
      </c>
      <c r="C753" s="52" t="s">
        <v>74</v>
      </c>
      <c r="D753" t="s">
        <v>1508</v>
      </c>
      <c r="F753" s="55" t="s">
        <v>1345</v>
      </c>
      <c r="G753" s="55"/>
      <c r="H753" s="9" t="s">
        <v>820</v>
      </c>
      <c r="I753">
        <v>2</v>
      </c>
      <c r="J753">
        <v>0</v>
      </c>
      <c r="K753" s="34">
        <v>2</v>
      </c>
      <c r="L753">
        <f>+Tabla323911[[#This Row],[BALANCE INICIAL]]+Tabla323911[[#This Row],[ENTRADAS]]-Tabla323911[[#This Row],[SALIDAS]]</f>
        <v>0</v>
      </c>
      <c r="M753" s="2">
        <v>2693</v>
      </c>
      <c r="N753" s="2">
        <f>+Tabla323911[[#This Row],[BALANCE INICIAL]]*Tabla323911[[#This Row],[PRECIO]]</f>
        <v>5386</v>
      </c>
      <c r="O753" s="2">
        <f>+Tabla323911[[#This Row],[ENTRADAS]]*Tabla323911[[#This Row],[PRECIO]]</f>
        <v>0</v>
      </c>
      <c r="P753" s="2">
        <f>+Tabla323911[[#This Row],[SALIDAS]]*Tabla323911[[#This Row],[PRECIO]]</f>
        <v>5386</v>
      </c>
      <c r="Q753" s="2">
        <f>+Tabla323911[[#This Row],[BALANCE INICIAL2]]+Tabla323911[[#This Row],[ENTRADAS3]]-Tabla323911[[#This Row],[SALIDAS4]]</f>
        <v>0</v>
      </c>
    </row>
    <row r="754" spans="1:17">
      <c r="A754" s="39" t="s">
        <v>28</v>
      </c>
      <c r="B754" s="40" t="s">
        <v>884</v>
      </c>
      <c r="C754" s="52" t="s">
        <v>74</v>
      </c>
      <c r="D754" t="s">
        <v>1120</v>
      </c>
      <c r="F754" s="55" t="s">
        <v>1345</v>
      </c>
      <c r="G754" s="55"/>
      <c r="H754" s="9" t="s">
        <v>820</v>
      </c>
      <c r="I754">
        <v>3</v>
      </c>
      <c r="J754">
        <v>0</v>
      </c>
      <c r="K754" s="34">
        <v>0</v>
      </c>
      <c r="L754">
        <f>+Tabla323911[[#This Row],[BALANCE INICIAL]]+Tabla323911[[#This Row],[ENTRADAS]]-Tabla323911[[#This Row],[SALIDAS]]</f>
        <v>3</v>
      </c>
      <c r="M754" s="2">
        <v>1800</v>
      </c>
      <c r="N754" s="2">
        <f>+Tabla323911[[#This Row],[BALANCE INICIAL]]*Tabla323911[[#This Row],[PRECIO]]</f>
        <v>5400</v>
      </c>
      <c r="O754" s="2">
        <f>+Tabla323911[[#This Row],[ENTRADAS]]*Tabla323911[[#This Row],[PRECIO]]</f>
        <v>0</v>
      </c>
      <c r="P754" s="2">
        <f>+Tabla323911[[#This Row],[SALIDAS]]*Tabla323911[[#This Row],[PRECIO]]</f>
        <v>0</v>
      </c>
      <c r="Q754" s="2">
        <f>+Tabla323911[[#This Row],[BALANCE INICIAL2]]+Tabla323911[[#This Row],[ENTRADAS3]]-Tabla323911[[#This Row],[SALIDAS4]]</f>
        <v>5400</v>
      </c>
    </row>
    <row r="755" spans="1:17">
      <c r="A755" s="39" t="s">
        <v>28</v>
      </c>
      <c r="B755" s="40" t="s">
        <v>884</v>
      </c>
      <c r="C755" s="52" t="s">
        <v>74</v>
      </c>
      <c r="D755" t="s">
        <v>1118</v>
      </c>
      <c r="F755" s="55" t="s">
        <v>1345</v>
      </c>
      <c r="G755" s="55"/>
      <c r="H755" s="9" t="s">
        <v>820</v>
      </c>
      <c r="I755">
        <v>1</v>
      </c>
      <c r="J755">
        <v>0</v>
      </c>
      <c r="K755" s="34">
        <v>0</v>
      </c>
      <c r="L755">
        <f>+Tabla323911[[#This Row],[BALANCE INICIAL]]+Tabla323911[[#This Row],[ENTRADAS]]-Tabla323911[[#This Row],[SALIDAS]]</f>
        <v>1</v>
      </c>
      <c r="M755" s="2">
        <v>1995</v>
      </c>
      <c r="N755" s="2">
        <f>+Tabla323911[[#This Row],[BALANCE INICIAL]]*Tabla323911[[#This Row],[PRECIO]]</f>
        <v>1995</v>
      </c>
      <c r="O755" s="2">
        <f>+Tabla323911[[#This Row],[ENTRADAS]]*Tabla323911[[#This Row],[PRECIO]]</f>
        <v>0</v>
      </c>
      <c r="P755" s="2">
        <f>+Tabla323911[[#This Row],[SALIDAS]]*Tabla323911[[#This Row],[PRECIO]]</f>
        <v>0</v>
      </c>
      <c r="Q755" s="2">
        <f>+Tabla323911[[#This Row],[BALANCE INICIAL2]]+Tabla323911[[#This Row],[ENTRADAS3]]-Tabla323911[[#This Row],[SALIDAS4]]</f>
        <v>1995</v>
      </c>
    </row>
    <row r="756" spans="1:17">
      <c r="A756" s="39" t="s">
        <v>28</v>
      </c>
      <c r="B756" s="40" t="s">
        <v>884</v>
      </c>
      <c r="C756" s="52" t="s">
        <v>74</v>
      </c>
      <c r="D756" t="s">
        <v>1119</v>
      </c>
      <c r="F756" s="55" t="s">
        <v>1345</v>
      </c>
      <c r="G756" s="55"/>
      <c r="H756" s="9" t="s">
        <v>820</v>
      </c>
      <c r="I756">
        <v>15</v>
      </c>
      <c r="J756">
        <v>0</v>
      </c>
      <c r="K756" s="34">
        <v>0</v>
      </c>
      <c r="L756">
        <f>+Tabla323911[[#This Row],[BALANCE INICIAL]]+Tabla323911[[#This Row],[ENTRADAS]]-Tabla323911[[#This Row],[SALIDAS]]</f>
        <v>15</v>
      </c>
      <c r="M756" s="2">
        <v>1850</v>
      </c>
      <c r="N756" s="2">
        <f>+Tabla323911[[#This Row],[BALANCE INICIAL]]*Tabla323911[[#This Row],[PRECIO]]</f>
        <v>27750</v>
      </c>
      <c r="O756" s="2">
        <f>+Tabla323911[[#This Row],[ENTRADAS]]*Tabla323911[[#This Row],[PRECIO]]</f>
        <v>0</v>
      </c>
      <c r="P756" s="2">
        <f>+Tabla323911[[#This Row],[SALIDAS]]*Tabla323911[[#This Row],[PRECIO]]</f>
        <v>0</v>
      </c>
      <c r="Q756" s="2">
        <f>+Tabla323911[[#This Row],[BALANCE INICIAL2]]+Tabla323911[[#This Row],[ENTRADAS3]]-Tabla323911[[#This Row],[SALIDAS4]]</f>
        <v>27750</v>
      </c>
    </row>
    <row r="757" spans="1:17">
      <c r="A757" s="39" t="s">
        <v>28</v>
      </c>
      <c r="B757" s="40" t="s">
        <v>884</v>
      </c>
      <c r="C757" s="52" t="s">
        <v>74</v>
      </c>
      <c r="D757" t="s">
        <v>1509</v>
      </c>
      <c r="F757" s="55" t="s">
        <v>1345</v>
      </c>
      <c r="G757" s="55"/>
      <c r="H757" s="9" t="s">
        <v>820</v>
      </c>
      <c r="I757">
        <v>6</v>
      </c>
      <c r="J757">
        <v>0</v>
      </c>
      <c r="K757" s="34">
        <v>0</v>
      </c>
      <c r="L757">
        <f>+Tabla323911[[#This Row],[BALANCE INICIAL]]+Tabla323911[[#This Row],[ENTRADAS]]-Tabla323911[[#This Row],[SALIDAS]]</f>
        <v>6</v>
      </c>
      <c r="M757" s="2">
        <v>1650</v>
      </c>
      <c r="N757" s="2">
        <f>+Tabla323911[[#This Row],[BALANCE INICIAL]]*Tabla323911[[#This Row],[PRECIO]]</f>
        <v>9900</v>
      </c>
      <c r="O757" s="2">
        <f>+Tabla323911[[#This Row],[ENTRADAS]]*Tabla323911[[#This Row],[PRECIO]]</f>
        <v>0</v>
      </c>
      <c r="P757" s="2">
        <f>+Tabla323911[[#This Row],[SALIDAS]]*Tabla323911[[#This Row],[PRECIO]]</f>
        <v>0</v>
      </c>
      <c r="Q757" s="2">
        <f>+Tabla323911[[#This Row],[BALANCE INICIAL2]]+Tabla323911[[#This Row],[ENTRADAS3]]-Tabla323911[[#This Row],[SALIDAS4]]</f>
        <v>9900</v>
      </c>
    </row>
    <row r="758" spans="1:17">
      <c r="A758" s="39" t="s">
        <v>28</v>
      </c>
      <c r="B758" s="40" t="s">
        <v>884</v>
      </c>
      <c r="C758" s="52" t="s">
        <v>74</v>
      </c>
      <c r="D758" t="s">
        <v>1510</v>
      </c>
      <c r="F758" s="55" t="s">
        <v>1345</v>
      </c>
      <c r="G758" s="55"/>
      <c r="H758" s="9" t="s">
        <v>820</v>
      </c>
      <c r="I758">
        <v>3</v>
      </c>
      <c r="J758">
        <v>0</v>
      </c>
      <c r="K758" s="34">
        <v>0</v>
      </c>
      <c r="L758">
        <f>+Tabla323911[[#This Row],[BALANCE INICIAL]]+Tabla323911[[#This Row],[ENTRADAS]]-Tabla323911[[#This Row],[SALIDAS]]</f>
        <v>3</v>
      </c>
      <c r="M758" s="2">
        <v>4399</v>
      </c>
      <c r="N758" s="2">
        <f>+Tabla323911[[#This Row],[BALANCE INICIAL]]*Tabla323911[[#This Row],[PRECIO]]</f>
        <v>13197</v>
      </c>
      <c r="O758" s="2">
        <f>+Tabla323911[[#This Row],[ENTRADAS]]*Tabla323911[[#This Row],[PRECIO]]</f>
        <v>0</v>
      </c>
      <c r="P758" s="2">
        <f>+Tabla323911[[#This Row],[SALIDAS]]*Tabla323911[[#This Row],[PRECIO]]</f>
        <v>0</v>
      </c>
      <c r="Q758" s="2">
        <f>+Tabla323911[[#This Row],[BALANCE INICIAL2]]+Tabla323911[[#This Row],[ENTRADAS3]]-Tabla323911[[#This Row],[SALIDAS4]]</f>
        <v>13197</v>
      </c>
    </row>
    <row r="759" spans="1:17">
      <c r="A759" s="39" t="s">
        <v>28</v>
      </c>
      <c r="B759" s="40" t="s">
        <v>884</v>
      </c>
      <c r="C759" s="52" t="s">
        <v>74</v>
      </c>
      <c r="D759" t="s">
        <v>1511</v>
      </c>
      <c r="F759" s="55" t="s">
        <v>1345</v>
      </c>
      <c r="G759" s="55"/>
      <c r="H759" s="9" t="s">
        <v>820</v>
      </c>
      <c r="I759">
        <v>3</v>
      </c>
      <c r="J759">
        <v>0</v>
      </c>
      <c r="K759" s="34">
        <v>0</v>
      </c>
      <c r="L759">
        <f>+Tabla323911[[#This Row],[BALANCE INICIAL]]+Tabla323911[[#This Row],[ENTRADAS]]-Tabla323911[[#This Row],[SALIDAS]]</f>
        <v>3</v>
      </c>
      <c r="M759" s="2">
        <v>4399</v>
      </c>
      <c r="N759" s="2">
        <f>+Tabla323911[[#This Row],[BALANCE INICIAL]]*Tabla323911[[#This Row],[PRECIO]]</f>
        <v>13197</v>
      </c>
      <c r="O759" s="2">
        <f>+Tabla323911[[#This Row],[ENTRADAS]]*Tabla323911[[#This Row],[PRECIO]]</f>
        <v>0</v>
      </c>
      <c r="P759" s="2">
        <f>+Tabla323911[[#This Row],[SALIDAS]]*Tabla323911[[#This Row],[PRECIO]]</f>
        <v>0</v>
      </c>
      <c r="Q759" s="2">
        <f>+Tabla323911[[#This Row],[BALANCE INICIAL2]]+Tabla323911[[#This Row],[ENTRADAS3]]-Tabla323911[[#This Row],[SALIDAS4]]</f>
        <v>13197</v>
      </c>
    </row>
    <row r="760" spans="1:17">
      <c r="A760" s="39" t="s">
        <v>28</v>
      </c>
      <c r="B760" s="40" t="s">
        <v>884</v>
      </c>
      <c r="C760" s="52" t="s">
        <v>74</v>
      </c>
      <c r="D760" t="s">
        <v>1512</v>
      </c>
      <c r="F760" s="55" t="s">
        <v>1345</v>
      </c>
      <c r="G760" s="55"/>
      <c r="H760" s="9" t="s">
        <v>820</v>
      </c>
      <c r="I760">
        <v>3</v>
      </c>
      <c r="J760">
        <v>0</v>
      </c>
      <c r="K760" s="34">
        <v>0</v>
      </c>
      <c r="L760">
        <f>+Tabla323911[[#This Row],[BALANCE INICIAL]]+Tabla323911[[#This Row],[ENTRADAS]]-Tabla323911[[#This Row],[SALIDAS]]</f>
        <v>3</v>
      </c>
      <c r="M760" s="2">
        <v>4399</v>
      </c>
      <c r="N760" s="2">
        <f>+Tabla323911[[#This Row],[BALANCE INICIAL]]*Tabla323911[[#This Row],[PRECIO]]</f>
        <v>13197</v>
      </c>
      <c r="O760" s="2">
        <f>+Tabla323911[[#This Row],[ENTRADAS]]*Tabla323911[[#This Row],[PRECIO]]</f>
        <v>0</v>
      </c>
      <c r="P760" s="2">
        <f>+Tabla323911[[#This Row],[SALIDAS]]*Tabla323911[[#This Row],[PRECIO]]</f>
        <v>0</v>
      </c>
      <c r="Q760" s="2">
        <f>+Tabla323911[[#This Row],[BALANCE INICIAL2]]+Tabla323911[[#This Row],[ENTRADAS3]]-Tabla323911[[#This Row],[SALIDAS4]]</f>
        <v>13197</v>
      </c>
    </row>
    <row r="761" spans="1:17">
      <c r="A761" s="39" t="s">
        <v>28</v>
      </c>
      <c r="B761" s="40" t="s">
        <v>884</v>
      </c>
      <c r="C761" s="52" t="s">
        <v>74</v>
      </c>
      <c r="D761" t="s">
        <v>1513</v>
      </c>
      <c r="F761" s="55" t="s">
        <v>1345</v>
      </c>
      <c r="G761" s="55"/>
      <c r="H761" s="9" t="s">
        <v>820</v>
      </c>
      <c r="I761">
        <v>37</v>
      </c>
      <c r="J761">
        <v>0</v>
      </c>
      <c r="K761" s="34">
        <v>0</v>
      </c>
      <c r="L761">
        <f>+Tabla323911[[#This Row],[BALANCE INICIAL]]+Tabla323911[[#This Row],[ENTRADAS]]-Tabla323911[[#This Row],[SALIDAS]]</f>
        <v>37</v>
      </c>
      <c r="M761" s="2">
        <v>3731</v>
      </c>
      <c r="N761" s="2">
        <f>+Tabla323911[[#This Row],[BALANCE INICIAL]]*Tabla323911[[#This Row],[PRECIO]]</f>
        <v>138047</v>
      </c>
      <c r="O761" s="2">
        <f>+Tabla323911[[#This Row],[ENTRADAS]]*Tabla323911[[#This Row],[PRECIO]]</f>
        <v>0</v>
      </c>
      <c r="P761" s="2">
        <f>+Tabla323911[[#This Row],[SALIDAS]]*Tabla323911[[#This Row],[PRECIO]]</f>
        <v>0</v>
      </c>
      <c r="Q761" s="2">
        <f>+Tabla323911[[#This Row],[BALANCE INICIAL2]]+Tabla323911[[#This Row],[ENTRADAS3]]-Tabla323911[[#This Row],[SALIDAS4]]</f>
        <v>138047</v>
      </c>
    </row>
    <row r="762" spans="1:17">
      <c r="A762" s="39" t="s">
        <v>28</v>
      </c>
      <c r="B762" s="40" t="s">
        <v>884</v>
      </c>
      <c r="C762" s="52" t="s">
        <v>74</v>
      </c>
      <c r="D762" t="s">
        <v>1505</v>
      </c>
      <c r="F762" s="55" t="s">
        <v>1345</v>
      </c>
      <c r="G762" s="55"/>
      <c r="H762" s="9" t="s">
        <v>820</v>
      </c>
      <c r="I762">
        <v>2</v>
      </c>
      <c r="J762">
        <v>0</v>
      </c>
      <c r="K762" s="34">
        <v>0</v>
      </c>
      <c r="L762">
        <f>+Tabla323911[[#This Row],[BALANCE INICIAL]]+Tabla323911[[#This Row],[ENTRADAS]]-Tabla323911[[#This Row],[SALIDAS]]</f>
        <v>2</v>
      </c>
      <c r="M762" s="2">
        <v>3875.46</v>
      </c>
      <c r="N762" s="2">
        <f>+Tabla323911[[#This Row],[BALANCE INICIAL]]*Tabla323911[[#This Row],[PRECIO]]</f>
        <v>7750.92</v>
      </c>
      <c r="O762" s="2">
        <f>+Tabla323911[[#This Row],[ENTRADAS]]*Tabla323911[[#This Row],[PRECIO]]</f>
        <v>0</v>
      </c>
      <c r="P762" s="2">
        <f>+Tabla323911[[#This Row],[SALIDAS]]*Tabla323911[[#This Row],[PRECIO]]</f>
        <v>0</v>
      </c>
      <c r="Q762" s="2">
        <f>+Tabla323911[[#This Row],[BALANCE INICIAL2]]+Tabla323911[[#This Row],[ENTRADAS3]]-Tabla323911[[#This Row],[SALIDAS4]]</f>
        <v>7750.92</v>
      </c>
    </row>
    <row r="763" spans="1:17">
      <c r="A763" s="39" t="s">
        <v>28</v>
      </c>
      <c r="B763" s="40" t="s">
        <v>884</v>
      </c>
      <c r="C763" s="52" t="s">
        <v>74</v>
      </c>
      <c r="D763" t="s">
        <v>1504</v>
      </c>
      <c r="F763" s="55" t="s">
        <v>1345</v>
      </c>
      <c r="G763" s="55"/>
      <c r="H763" s="9" t="s">
        <v>820</v>
      </c>
      <c r="I763">
        <v>1</v>
      </c>
      <c r="J763">
        <v>0</v>
      </c>
      <c r="K763" s="34">
        <v>0</v>
      </c>
      <c r="L763">
        <f>+Tabla323911[[#This Row],[BALANCE INICIAL]]+Tabla323911[[#This Row],[ENTRADAS]]-Tabla323911[[#This Row],[SALIDAS]]</f>
        <v>1</v>
      </c>
      <c r="M763" s="2">
        <v>1499</v>
      </c>
      <c r="N763" s="2">
        <f>+Tabla323911[[#This Row],[BALANCE INICIAL]]*Tabla323911[[#This Row],[PRECIO]]</f>
        <v>1499</v>
      </c>
      <c r="O763" s="2">
        <f>+Tabla323911[[#This Row],[ENTRADAS]]*Tabla323911[[#This Row],[PRECIO]]</f>
        <v>0</v>
      </c>
      <c r="P763" s="2">
        <f>+Tabla323911[[#This Row],[SALIDAS]]*Tabla323911[[#This Row],[PRECIO]]</f>
        <v>0</v>
      </c>
      <c r="Q763" s="2">
        <f>+Tabla323911[[#This Row],[BALANCE INICIAL2]]+Tabla323911[[#This Row],[ENTRADAS3]]-Tabla323911[[#This Row],[SALIDAS4]]</f>
        <v>1499</v>
      </c>
    </row>
    <row r="764" spans="1:17">
      <c r="A764" s="39" t="s">
        <v>28</v>
      </c>
      <c r="B764" s="40" t="s">
        <v>884</v>
      </c>
      <c r="C764" s="52" t="s">
        <v>74</v>
      </c>
      <c r="D764" t="s">
        <v>1506</v>
      </c>
      <c r="F764" s="55" t="s">
        <v>1345</v>
      </c>
      <c r="G764" s="55"/>
      <c r="H764" s="9" t="s">
        <v>820</v>
      </c>
      <c r="I764">
        <v>2</v>
      </c>
      <c r="J764">
        <v>0</v>
      </c>
      <c r="K764" s="34">
        <v>0</v>
      </c>
      <c r="L764">
        <f>+Tabla323911[[#This Row],[BALANCE INICIAL]]+Tabla323911[[#This Row],[ENTRADAS]]-Tabla323911[[#This Row],[SALIDAS]]</f>
        <v>2</v>
      </c>
      <c r="M764" s="2">
        <v>3875.46</v>
      </c>
      <c r="N764" s="2">
        <f>+Tabla323911[[#This Row],[BALANCE INICIAL]]*Tabla323911[[#This Row],[PRECIO]]</f>
        <v>7750.92</v>
      </c>
      <c r="O764" s="2">
        <f>+Tabla323911[[#This Row],[ENTRADAS]]*Tabla323911[[#This Row],[PRECIO]]</f>
        <v>0</v>
      </c>
      <c r="P764" s="2">
        <f>+Tabla323911[[#This Row],[SALIDAS]]*Tabla323911[[#This Row],[PRECIO]]</f>
        <v>0</v>
      </c>
      <c r="Q764" s="2">
        <f>+Tabla323911[[#This Row],[BALANCE INICIAL2]]+Tabla323911[[#This Row],[ENTRADAS3]]-Tabla323911[[#This Row],[SALIDAS4]]</f>
        <v>7750.92</v>
      </c>
    </row>
    <row r="765" spans="1:17">
      <c r="A765" s="39" t="s">
        <v>28</v>
      </c>
      <c r="B765" s="40" t="s">
        <v>884</v>
      </c>
      <c r="C765" s="52" t="s">
        <v>74</v>
      </c>
      <c r="D765" t="s">
        <v>1507</v>
      </c>
      <c r="F765" s="55" t="s">
        <v>1345</v>
      </c>
      <c r="G765" s="55"/>
      <c r="H765" s="9" t="s">
        <v>820</v>
      </c>
      <c r="I765">
        <v>1</v>
      </c>
      <c r="J765">
        <v>0</v>
      </c>
      <c r="K765" s="34">
        <v>0</v>
      </c>
      <c r="L765">
        <f>+Tabla323911[[#This Row],[BALANCE INICIAL]]+Tabla323911[[#This Row],[ENTRADAS]]-Tabla323911[[#This Row],[SALIDAS]]</f>
        <v>1</v>
      </c>
      <c r="M765" s="2">
        <v>3311.77</v>
      </c>
      <c r="N765" s="2">
        <f>+Tabla323911[[#This Row],[BALANCE INICIAL]]*Tabla323911[[#This Row],[PRECIO]]</f>
        <v>3311.77</v>
      </c>
      <c r="O765" s="2">
        <f>+Tabla323911[[#This Row],[ENTRADAS]]*Tabla323911[[#This Row],[PRECIO]]</f>
        <v>0</v>
      </c>
      <c r="P765" s="2">
        <f>+Tabla323911[[#This Row],[SALIDAS]]*Tabla323911[[#This Row],[PRECIO]]</f>
        <v>0</v>
      </c>
      <c r="Q765" s="2">
        <f>+Tabla323911[[#This Row],[BALANCE INICIAL2]]+Tabla323911[[#This Row],[ENTRADAS3]]-Tabla323911[[#This Row],[SALIDAS4]]</f>
        <v>3311.77</v>
      </c>
    </row>
    <row r="766" spans="1:17">
      <c r="A766" s="39" t="s">
        <v>28</v>
      </c>
      <c r="B766" s="40" t="s">
        <v>884</v>
      </c>
      <c r="C766" s="52" t="s">
        <v>74</v>
      </c>
      <c r="D766" t="s">
        <v>1520</v>
      </c>
      <c r="F766" s="55" t="s">
        <v>1345</v>
      </c>
      <c r="G766" s="55"/>
      <c r="H766" s="9" t="s">
        <v>820</v>
      </c>
      <c r="I766">
        <v>3</v>
      </c>
      <c r="J766">
        <v>0</v>
      </c>
      <c r="K766" s="34">
        <v>0</v>
      </c>
      <c r="L766">
        <f>+Tabla323911[[#This Row],[BALANCE INICIAL]]+Tabla323911[[#This Row],[ENTRADAS]]-Tabla323911[[#This Row],[SALIDAS]]</f>
        <v>3</v>
      </c>
      <c r="M766" s="2">
        <v>23021</v>
      </c>
      <c r="N766" s="2">
        <f>+Tabla323911[[#This Row],[BALANCE INICIAL]]*Tabla323911[[#This Row],[PRECIO]]</f>
        <v>69063</v>
      </c>
      <c r="O766" s="2">
        <f>+Tabla323911[[#This Row],[ENTRADAS]]*Tabla323911[[#This Row],[PRECIO]]</f>
        <v>0</v>
      </c>
      <c r="P766" s="2">
        <f>+Tabla323911[[#This Row],[SALIDAS]]*Tabla323911[[#This Row],[PRECIO]]</f>
        <v>0</v>
      </c>
      <c r="Q766" s="2">
        <f>+Tabla323911[[#This Row],[BALANCE INICIAL2]]+Tabla323911[[#This Row],[ENTRADAS3]]-Tabla323911[[#This Row],[SALIDAS4]]</f>
        <v>69063</v>
      </c>
    </row>
    <row r="767" spans="1:17">
      <c r="A767" s="39" t="s">
        <v>28</v>
      </c>
      <c r="B767" s="40" t="s">
        <v>884</v>
      </c>
      <c r="C767" s="52" t="s">
        <v>74</v>
      </c>
      <c r="D767" t="s">
        <v>1514</v>
      </c>
      <c r="F767" s="55" t="s">
        <v>1345</v>
      </c>
      <c r="G767" s="55"/>
      <c r="H767" s="9" t="s">
        <v>820</v>
      </c>
      <c r="I767">
        <v>2</v>
      </c>
      <c r="J767">
        <v>0</v>
      </c>
      <c r="K767" s="34">
        <v>0</v>
      </c>
      <c r="L767">
        <f>+Tabla323911[[#This Row],[BALANCE INICIAL]]+Tabla323911[[#This Row],[ENTRADAS]]-Tabla323911[[#This Row],[SALIDAS]]</f>
        <v>2</v>
      </c>
      <c r="M767" s="2">
        <v>7009.16</v>
      </c>
      <c r="N767" s="2">
        <f>+Tabla323911[[#This Row],[BALANCE INICIAL]]*Tabla323911[[#This Row],[PRECIO]]</f>
        <v>14018.32</v>
      </c>
      <c r="O767" s="2">
        <f>+Tabla323911[[#This Row],[ENTRADAS]]*Tabla323911[[#This Row],[PRECIO]]</f>
        <v>0</v>
      </c>
      <c r="P767" s="2">
        <f>+Tabla323911[[#This Row],[SALIDAS]]*Tabla323911[[#This Row],[PRECIO]]</f>
        <v>0</v>
      </c>
      <c r="Q767" s="2">
        <f>+Tabla323911[[#This Row],[BALANCE INICIAL2]]+Tabla323911[[#This Row],[ENTRADAS3]]-Tabla323911[[#This Row],[SALIDAS4]]</f>
        <v>14018.32</v>
      </c>
    </row>
    <row r="768" spans="1:17">
      <c r="A768" s="39" t="s">
        <v>28</v>
      </c>
      <c r="B768" s="40" t="s">
        <v>884</v>
      </c>
      <c r="C768" s="52" t="s">
        <v>74</v>
      </c>
      <c r="D768" t="s">
        <v>1515</v>
      </c>
      <c r="F768" s="55" t="s">
        <v>1345</v>
      </c>
      <c r="G768" s="55"/>
      <c r="H768" s="9" t="s">
        <v>820</v>
      </c>
      <c r="I768">
        <v>12</v>
      </c>
      <c r="J768">
        <v>0</v>
      </c>
      <c r="K768" s="34">
        <v>0</v>
      </c>
      <c r="L768">
        <f>+Tabla323911[[#This Row],[BALANCE INICIAL]]+Tabla323911[[#This Row],[ENTRADAS]]-Tabla323911[[#This Row],[SALIDAS]]</f>
        <v>12</v>
      </c>
      <c r="M768" s="2">
        <v>7552</v>
      </c>
      <c r="N768" s="2">
        <f>+Tabla323911[[#This Row],[BALANCE INICIAL]]*Tabla323911[[#This Row],[PRECIO]]</f>
        <v>90624</v>
      </c>
      <c r="O768" s="2">
        <f>+Tabla323911[[#This Row],[ENTRADAS]]*Tabla323911[[#This Row],[PRECIO]]</f>
        <v>0</v>
      </c>
      <c r="P768" s="2">
        <f>+Tabla323911[[#This Row],[SALIDAS]]*Tabla323911[[#This Row],[PRECIO]]</f>
        <v>0</v>
      </c>
      <c r="Q768" s="2">
        <f>+Tabla323911[[#This Row],[BALANCE INICIAL2]]+Tabla323911[[#This Row],[ENTRADAS3]]-Tabla323911[[#This Row],[SALIDAS4]]</f>
        <v>90624</v>
      </c>
    </row>
    <row r="769" spans="1:17">
      <c r="A769" s="39" t="s">
        <v>28</v>
      </c>
      <c r="B769" s="40" t="s">
        <v>884</v>
      </c>
      <c r="C769" s="52" t="s">
        <v>74</v>
      </c>
      <c r="D769" t="s">
        <v>1516</v>
      </c>
      <c r="F769" s="55" t="s">
        <v>1345</v>
      </c>
      <c r="G769" s="55"/>
      <c r="H769" s="9" t="s">
        <v>820</v>
      </c>
      <c r="I769">
        <v>7</v>
      </c>
      <c r="J769">
        <v>0</v>
      </c>
      <c r="K769" s="34">
        <v>0</v>
      </c>
      <c r="L769">
        <f>+Tabla323911[[#This Row],[BALANCE INICIAL]]+Tabla323911[[#This Row],[ENTRADAS]]-Tabla323911[[#This Row],[SALIDAS]]</f>
        <v>7</v>
      </c>
      <c r="M769" s="2">
        <v>7552</v>
      </c>
      <c r="N769" s="2">
        <f>+Tabla323911[[#This Row],[BALANCE INICIAL]]*Tabla323911[[#This Row],[PRECIO]]</f>
        <v>52864</v>
      </c>
      <c r="O769" s="2">
        <f>+Tabla323911[[#This Row],[ENTRADAS]]*Tabla323911[[#This Row],[PRECIO]]</f>
        <v>0</v>
      </c>
      <c r="P769" s="2">
        <f>+Tabla323911[[#This Row],[SALIDAS]]*Tabla323911[[#This Row],[PRECIO]]</f>
        <v>0</v>
      </c>
      <c r="Q769" s="2">
        <f>+Tabla323911[[#This Row],[BALANCE INICIAL2]]+Tabla323911[[#This Row],[ENTRADAS3]]-Tabla323911[[#This Row],[SALIDAS4]]</f>
        <v>52864</v>
      </c>
    </row>
    <row r="770" spans="1:17">
      <c r="A770" s="39" t="s">
        <v>28</v>
      </c>
      <c r="B770" s="40" t="s">
        <v>884</v>
      </c>
      <c r="C770" s="52" t="s">
        <v>74</v>
      </c>
      <c r="D770" t="s">
        <v>1517</v>
      </c>
      <c r="F770" s="55" t="s">
        <v>1345</v>
      </c>
      <c r="G770" s="55"/>
      <c r="H770" s="9" t="s">
        <v>820</v>
      </c>
      <c r="I770">
        <v>6</v>
      </c>
      <c r="J770">
        <v>0</v>
      </c>
      <c r="K770" s="34">
        <v>0</v>
      </c>
      <c r="L770">
        <f>+Tabla323911[[#This Row],[BALANCE INICIAL]]+Tabla323911[[#This Row],[ENTRADAS]]-Tabla323911[[#This Row],[SALIDAS]]</f>
        <v>6</v>
      </c>
      <c r="M770" s="2">
        <v>7552</v>
      </c>
      <c r="N770" s="2">
        <f>+Tabla323911[[#This Row],[BALANCE INICIAL]]*Tabla323911[[#This Row],[PRECIO]]</f>
        <v>45312</v>
      </c>
      <c r="O770" s="2">
        <f>+Tabla323911[[#This Row],[ENTRADAS]]*Tabla323911[[#This Row],[PRECIO]]</f>
        <v>0</v>
      </c>
      <c r="P770" s="2">
        <f>+Tabla323911[[#This Row],[SALIDAS]]*Tabla323911[[#This Row],[PRECIO]]</f>
        <v>0</v>
      </c>
      <c r="Q770" s="2">
        <f>+Tabla323911[[#This Row],[BALANCE INICIAL2]]+Tabla323911[[#This Row],[ENTRADAS3]]-Tabla323911[[#This Row],[SALIDAS4]]</f>
        <v>45312</v>
      </c>
    </row>
    <row r="771" spans="1:17">
      <c r="A771" s="39" t="s">
        <v>28</v>
      </c>
      <c r="B771" s="40" t="s">
        <v>884</v>
      </c>
      <c r="C771" s="52" t="s">
        <v>74</v>
      </c>
      <c r="D771" t="s">
        <v>1518</v>
      </c>
      <c r="F771" s="55" t="s">
        <v>1345</v>
      </c>
      <c r="G771" s="55"/>
      <c r="H771" s="9" t="s">
        <v>820</v>
      </c>
      <c r="I771">
        <v>6</v>
      </c>
      <c r="J771">
        <v>0</v>
      </c>
      <c r="K771" s="34">
        <v>0</v>
      </c>
      <c r="L771">
        <f>+Tabla323911[[#This Row],[BALANCE INICIAL]]+Tabla323911[[#This Row],[ENTRADAS]]-Tabla323911[[#This Row],[SALIDAS]]</f>
        <v>6</v>
      </c>
      <c r="M771" s="2">
        <v>7662</v>
      </c>
      <c r="N771" s="2">
        <f>+Tabla323911[[#This Row],[BALANCE INICIAL]]*Tabla323911[[#This Row],[PRECIO]]</f>
        <v>45972</v>
      </c>
      <c r="O771" s="2">
        <f>+Tabla323911[[#This Row],[ENTRADAS]]*Tabla323911[[#This Row],[PRECIO]]</f>
        <v>0</v>
      </c>
      <c r="P771" s="2">
        <f>+Tabla323911[[#This Row],[SALIDAS]]*Tabla323911[[#This Row],[PRECIO]]</f>
        <v>0</v>
      </c>
      <c r="Q771" s="2">
        <f>+Tabla323911[[#This Row],[BALANCE INICIAL2]]+Tabla323911[[#This Row],[ENTRADAS3]]-Tabla323911[[#This Row],[SALIDAS4]]</f>
        <v>45972</v>
      </c>
    </row>
    <row r="772" spans="1:17">
      <c r="A772" s="39" t="s">
        <v>28</v>
      </c>
      <c r="B772" s="40" t="s">
        <v>884</v>
      </c>
      <c r="C772" s="52" t="s">
        <v>74</v>
      </c>
      <c r="D772" t="s">
        <v>1524</v>
      </c>
      <c r="F772" s="55" t="s">
        <v>1345</v>
      </c>
      <c r="G772" s="55"/>
      <c r="H772" s="9" t="s">
        <v>858</v>
      </c>
      <c r="I772">
        <v>7</v>
      </c>
      <c r="J772">
        <v>0</v>
      </c>
      <c r="K772" s="34">
        <v>0</v>
      </c>
      <c r="L772">
        <f>+Tabla323911[[#This Row],[BALANCE INICIAL]]+Tabla323911[[#This Row],[ENTRADAS]]-Tabla323911[[#This Row],[SALIDAS]]</f>
        <v>7</v>
      </c>
      <c r="M772" s="2">
        <v>6250.43</v>
      </c>
      <c r="N772" s="2">
        <f>+Tabla323911[[#This Row],[BALANCE INICIAL]]*Tabla323911[[#This Row],[PRECIO]]</f>
        <v>43753.01</v>
      </c>
      <c r="O772" s="2">
        <f>+Tabla323911[[#This Row],[ENTRADAS]]*Tabla323911[[#This Row],[PRECIO]]</f>
        <v>0</v>
      </c>
      <c r="P772" s="2">
        <f>+Tabla323911[[#This Row],[SALIDAS]]*Tabla323911[[#This Row],[PRECIO]]</f>
        <v>0</v>
      </c>
      <c r="Q772" s="2">
        <f>+Tabla323911[[#This Row],[BALANCE INICIAL2]]+Tabla323911[[#This Row],[ENTRADAS3]]-Tabla323911[[#This Row],[SALIDAS4]]</f>
        <v>43753.01</v>
      </c>
    </row>
    <row r="773" spans="1:17">
      <c r="A773" s="39" t="s">
        <v>28</v>
      </c>
      <c r="B773" s="40" t="s">
        <v>884</v>
      </c>
      <c r="C773" s="52" t="s">
        <v>74</v>
      </c>
      <c r="D773" t="s">
        <v>1522</v>
      </c>
      <c r="F773" s="55" t="s">
        <v>1345</v>
      </c>
      <c r="G773" s="55"/>
      <c r="H773" s="9" t="s">
        <v>858</v>
      </c>
      <c r="I773">
        <v>7</v>
      </c>
      <c r="J773">
        <v>0</v>
      </c>
      <c r="K773" s="34">
        <v>0</v>
      </c>
      <c r="L773">
        <f>+Tabla323911[[#This Row],[BALANCE INICIAL]]+Tabla323911[[#This Row],[ENTRADAS]]-Tabla323911[[#This Row],[SALIDAS]]</f>
        <v>7</v>
      </c>
      <c r="M773" s="2">
        <v>6250.43</v>
      </c>
      <c r="N773" s="2">
        <f>+Tabla323911[[#This Row],[BALANCE INICIAL]]*Tabla323911[[#This Row],[PRECIO]]</f>
        <v>43753.01</v>
      </c>
      <c r="O773" s="2">
        <f>+Tabla323911[[#This Row],[ENTRADAS]]*Tabla323911[[#This Row],[PRECIO]]</f>
        <v>0</v>
      </c>
      <c r="P773" s="2">
        <f>+Tabla323911[[#This Row],[SALIDAS]]*Tabla323911[[#This Row],[PRECIO]]</f>
        <v>0</v>
      </c>
      <c r="Q773" s="2">
        <f>+Tabla323911[[#This Row],[BALANCE INICIAL2]]+Tabla323911[[#This Row],[ENTRADAS3]]-Tabla323911[[#This Row],[SALIDAS4]]</f>
        <v>43753.01</v>
      </c>
    </row>
    <row r="774" spans="1:17">
      <c r="A774" s="39" t="s">
        <v>28</v>
      </c>
      <c r="B774" s="40" t="s">
        <v>884</v>
      </c>
      <c r="C774" s="52" t="s">
        <v>74</v>
      </c>
      <c r="D774" t="s">
        <v>1521</v>
      </c>
      <c r="F774" s="55" t="s">
        <v>1345</v>
      </c>
      <c r="G774" s="55"/>
      <c r="H774" s="9" t="s">
        <v>858</v>
      </c>
      <c r="I774">
        <v>7</v>
      </c>
      <c r="J774">
        <v>0</v>
      </c>
      <c r="K774" s="34">
        <v>0</v>
      </c>
      <c r="L774">
        <f>+Tabla323911[[#This Row],[BALANCE INICIAL]]+Tabla323911[[#This Row],[ENTRADAS]]-Tabla323911[[#This Row],[SALIDAS]]</f>
        <v>7</v>
      </c>
      <c r="M774" s="2">
        <v>6250.43</v>
      </c>
      <c r="N774" s="2">
        <f>+Tabla323911[[#This Row],[BALANCE INICIAL]]*Tabla323911[[#This Row],[PRECIO]]</f>
        <v>43753.01</v>
      </c>
      <c r="O774" s="2">
        <f>+Tabla323911[[#This Row],[ENTRADAS]]*Tabla323911[[#This Row],[PRECIO]]</f>
        <v>0</v>
      </c>
      <c r="P774" s="2">
        <f>+Tabla323911[[#This Row],[SALIDAS]]*Tabla323911[[#This Row],[PRECIO]]</f>
        <v>0</v>
      </c>
      <c r="Q774" s="2">
        <f>+Tabla323911[[#This Row],[BALANCE INICIAL2]]+Tabla323911[[#This Row],[ENTRADAS3]]-Tabla323911[[#This Row],[SALIDAS4]]</f>
        <v>43753.01</v>
      </c>
    </row>
    <row r="775" spans="1:17">
      <c r="A775" s="39" t="s">
        <v>28</v>
      </c>
      <c r="B775" s="40" t="s">
        <v>884</v>
      </c>
      <c r="C775" s="52" t="s">
        <v>74</v>
      </c>
      <c r="D775" t="s">
        <v>1523</v>
      </c>
      <c r="F775" s="55" t="s">
        <v>1345</v>
      </c>
      <c r="G775" s="55"/>
      <c r="H775" s="9" t="s">
        <v>858</v>
      </c>
      <c r="I775">
        <v>7</v>
      </c>
      <c r="J775">
        <v>0</v>
      </c>
      <c r="K775" s="34">
        <v>0</v>
      </c>
      <c r="L775">
        <f>+Tabla323911[[#This Row],[BALANCE INICIAL]]+Tabla323911[[#This Row],[ENTRADAS]]-Tabla323911[[#This Row],[SALIDAS]]</f>
        <v>7</v>
      </c>
      <c r="M775" s="2">
        <v>4829.71</v>
      </c>
      <c r="N775" s="2">
        <f>+Tabla323911[[#This Row],[BALANCE INICIAL]]*Tabla323911[[#This Row],[PRECIO]]</f>
        <v>33807.97</v>
      </c>
      <c r="O775" s="2">
        <f>+Tabla323911[[#This Row],[ENTRADAS]]*Tabla323911[[#This Row],[PRECIO]]</f>
        <v>0</v>
      </c>
      <c r="P775" s="2">
        <f>+Tabla323911[[#This Row],[SALIDAS]]*Tabla323911[[#This Row],[PRECIO]]</f>
        <v>0</v>
      </c>
      <c r="Q775" s="2">
        <f>+Tabla323911[[#This Row],[BALANCE INICIAL2]]+Tabla323911[[#This Row],[ENTRADAS3]]-Tabla323911[[#This Row],[SALIDAS4]]</f>
        <v>33807.97</v>
      </c>
    </row>
    <row r="776" spans="1:17">
      <c r="A776" s="39" t="s">
        <v>28</v>
      </c>
      <c r="B776" s="40" t="s">
        <v>884</v>
      </c>
      <c r="C776" s="52" t="s">
        <v>74</v>
      </c>
      <c r="D776" t="s">
        <v>1099</v>
      </c>
      <c r="F776" s="55" t="s">
        <v>1345</v>
      </c>
      <c r="G776" s="55"/>
      <c r="H776" s="9" t="s">
        <v>820</v>
      </c>
      <c r="I776">
        <v>0</v>
      </c>
      <c r="J776">
        <v>0</v>
      </c>
      <c r="K776" s="34">
        <v>0</v>
      </c>
      <c r="L776">
        <f>+Tabla323911[[#This Row],[BALANCE INICIAL]]+Tabla323911[[#This Row],[ENTRADAS]]-Tabla323911[[#This Row],[SALIDAS]]</f>
        <v>0</v>
      </c>
      <c r="M776" s="2">
        <v>9043</v>
      </c>
      <c r="N776" s="2">
        <f>+Tabla323911[[#This Row],[BALANCE INICIAL]]*Tabla323911[[#This Row],[PRECIO]]</f>
        <v>0</v>
      </c>
      <c r="O776" s="2">
        <f>+Tabla323911[[#This Row],[ENTRADAS]]*Tabla323911[[#This Row],[PRECIO]]</f>
        <v>0</v>
      </c>
      <c r="P776" s="2">
        <f>+Tabla323911[[#This Row],[SALIDAS]]*Tabla323911[[#This Row],[PRECIO]]</f>
        <v>0</v>
      </c>
      <c r="Q776" s="2">
        <f>+Tabla323911[[#This Row],[BALANCE INICIAL2]]+Tabla323911[[#This Row],[ENTRADAS3]]-Tabla323911[[#This Row],[SALIDAS4]]</f>
        <v>0</v>
      </c>
    </row>
    <row r="777" spans="1:17">
      <c r="A777" s="39" t="s">
        <v>28</v>
      </c>
      <c r="B777" s="40" t="s">
        <v>884</v>
      </c>
      <c r="C777" s="52" t="s">
        <v>74</v>
      </c>
      <c r="D777" t="s">
        <v>1535</v>
      </c>
      <c r="F777" s="55" t="s">
        <v>1345</v>
      </c>
      <c r="G777" s="55"/>
      <c r="H777" s="9" t="s">
        <v>820</v>
      </c>
      <c r="I777">
        <v>8</v>
      </c>
      <c r="J777">
        <v>0</v>
      </c>
      <c r="K777" s="34">
        <v>0</v>
      </c>
      <c r="L777">
        <f>+Tabla323911[[#This Row],[BALANCE INICIAL]]+Tabla323911[[#This Row],[ENTRADAS]]-Tabla323911[[#This Row],[SALIDAS]]</f>
        <v>8</v>
      </c>
      <c r="M777" s="2">
        <v>5984.4</v>
      </c>
      <c r="N777" s="2">
        <f>+Tabla323911[[#This Row],[BALANCE INICIAL]]*Tabla323911[[#This Row],[PRECIO]]</f>
        <v>47875.199999999997</v>
      </c>
      <c r="O777" s="2">
        <f>+Tabla323911[[#This Row],[ENTRADAS]]*Tabla323911[[#This Row],[PRECIO]]</f>
        <v>0</v>
      </c>
      <c r="P777" s="2">
        <f>+Tabla323911[[#This Row],[SALIDAS]]*Tabla323911[[#This Row],[PRECIO]]</f>
        <v>0</v>
      </c>
      <c r="Q777" s="2">
        <f>+Tabla323911[[#This Row],[BALANCE INICIAL2]]+Tabla323911[[#This Row],[ENTRADAS3]]-Tabla323911[[#This Row],[SALIDAS4]]</f>
        <v>47875.199999999997</v>
      </c>
    </row>
    <row r="778" spans="1:17">
      <c r="A778" s="39" t="s">
        <v>28</v>
      </c>
      <c r="B778" s="40" t="s">
        <v>884</v>
      </c>
      <c r="C778" s="52" t="s">
        <v>74</v>
      </c>
      <c r="D778" t="s">
        <v>1536</v>
      </c>
      <c r="F778" s="55" t="s">
        <v>1345</v>
      </c>
      <c r="G778" s="55"/>
      <c r="H778" s="9" t="s">
        <v>820</v>
      </c>
      <c r="I778">
        <v>14</v>
      </c>
      <c r="J778">
        <v>0</v>
      </c>
      <c r="K778" s="34">
        <v>0</v>
      </c>
      <c r="L778">
        <f>+Tabla323911[[#This Row],[BALANCE INICIAL]]+Tabla323911[[#This Row],[ENTRADAS]]-Tabla323911[[#This Row],[SALIDAS]]</f>
        <v>14</v>
      </c>
      <c r="M778" s="2">
        <v>7355</v>
      </c>
      <c r="N778" s="2">
        <f>+Tabla323911[[#This Row],[BALANCE INICIAL]]*Tabla323911[[#This Row],[PRECIO]]</f>
        <v>102970</v>
      </c>
      <c r="O778" s="2">
        <f>+Tabla323911[[#This Row],[ENTRADAS]]*Tabla323911[[#This Row],[PRECIO]]</f>
        <v>0</v>
      </c>
      <c r="P778" s="2">
        <f>+Tabla323911[[#This Row],[SALIDAS]]*Tabla323911[[#This Row],[PRECIO]]</f>
        <v>0</v>
      </c>
      <c r="Q778" s="2">
        <f>+Tabla323911[[#This Row],[BALANCE INICIAL2]]+Tabla323911[[#This Row],[ENTRADAS3]]-Tabla323911[[#This Row],[SALIDAS4]]</f>
        <v>102970</v>
      </c>
    </row>
    <row r="779" spans="1:17">
      <c r="A779" s="39" t="s">
        <v>28</v>
      </c>
      <c r="B779" s="40" t="s">
        <v>884</v>
      </c>
      <c r="C779" s="52" t="s">
        <v>74</v>
      </c>
      <c r="D779" t="s">
        <v>1537</v>
      </c>
      <c r="F779" s="55" t="s">
        <v>1345</v>
      </c>
      <c r="G779" s="55"/>
      <c r="H779" s="9" t="s">
        <v>820</v>
      </c>
      <c r="I779">
        <v>3</v>
      </c>
      <c r="J779">
        <v>0</v>
      </c>
      <c r="K779" s="34">
        <v>1</v>
      </c>
      <c r="L779">
        <f>+Tabla323911[[#This Row],[BALANCE INICIAL]]+Tabla323911[[#This Row],[ENTRADAS]]-Tabla323911[[#This Row],[SALIDAS]]</f>
        <v>2</v>
      </c>
      <c r="M779" s="2">
        <v>6093</v>
      </c>
      <c r="N779" s="2">
        <f>+Tabla323911[[#This Row],[BALANCE INICIAL]]*Tabla323911[[#This Row],[PRECIO]]</f>
        <v>18279</v>
      </c>
      <c r="O779" s="2">
        <f>+Tabla323911[[#This Row],[ENTRADAS]]*Tabla323911[[#This Row],[PRECIO]]</f>
        <v>0</v>
      </c>
      <c r="P779" s="2">
        <f>+Tabla323911[[#This Row],[SALIDAS]]*Tabla323911[[#This Row],[PRECIO]]</f>
        <v>6093</v>
      </c>
      <c r="Q779" s="2">
        <f>+Tabla323911[[#This Row],[BALANCE INICIAL2]]+Tabla323911[[#This Row],[ENTRADAS3]]-Tabla323911[[#This Row],[SALIDAS4]]</f>
        <v>12186</v>
      </c>
    </row>
    <row r="780" spans="1:17">
      <c r="A780" s="39" t="s">
        <v>28</v>
      </c>
      <c r="B780" s="40" t="s">
        <v>884</v>
      </c>
      <c r="C780" s="52" t="s">
        <v>74</v>
      </c>
      <c r="D780" t="s">
        <v>1503</v>
      </c>
      <c r="F780" s="55" t="s">
        <v>1345</v>
      </c>
      <c r="G780" s="55"/>
      <c r="H780" s="9" t="s">
        <v>820</v>
      </c>
      <c r="I780">
        <v>0</v>
      </c>
      <c r="J780">
        <v>0</v>
      </c>
      <c r="K780" s="34">
        <v>0</v>
      </c>
      <c r="L780">
        <f>+Tabla323911[[#This Row],[BALANCE INICIAL]]+Tabla323911[[#This Row],[ENTRADAS]]-Tabla323911[[#This Row],[SALIDAS]]</f>
        <v>0</v>
      </c>
      <c r="M780" s="2">
        <v>3898.31</v>
      </c>
      <c r="N780" s="2">
        <f>+Tabla323911[[#This Row],[BALANCE INICIAL]]*Tabla323911[[#This Row],[PRECIO]]</f>
        <v>0</v>
      </c>
      <c r="O780" s="2">
        <f>+Tabla323911[[#This Row],[ENTRADAS]]*Tabla323911[[#This Row],[PRECIO]]</f>
        <v>0</v>
      </c>
      <c r="P780" s="2">
        <f>+Tabla323911[[#This Row],[SALIDAS]]*Tabla323911[[#This Row],[PRECIO]]</f>
        <v>0</v>
      </c>
      <c r="Q780" s="2">
        <f>+Tabla323911[[#This Row],[BALANCE INICIAL2]]+Tabla323911[[#This Row],[ENTRADAS3]]-Tabla323911[[#This Row],[SALIDAS4]]</f>
        <v>0</v>
      </c>
    </row>
    <row r="781" spans="1:17">
      <c r="A781" s="39" t="s">
        <v>28</v>
      </c>
      <c r="B781" s="40" t="s">
        <v>884</v>
      </c>
      <c r="C781" s="52" t="s">
        <v>74</v>
      </c>
      <c r="D781" t="s">
        <v>1341</v>
      </c>
      <c r="F781" s="55" t="s">
        <v>1345</v>
      </c>
      <c r="G781" s="55"/>
      <c r="H781" s="9" t="s">
        <v>858</v>
      </c>
      <c r="I781">
        <v>0</v>
      </c>
      <c r="J781">
        <v>0</v>
      </c>
      <c r="K781" s="34">
        <v>0</v>
      </c>
      <c r="L781">
        <f>+Tabla323911[[#This Row],[BALANCE INICIAL]]+Tabla323911[[#This Row],[ENTRADAS]]-Tabla323911[[#This Row],[SALIDAS]]</f>
        <v>0</v>
      </c>
      <c r="M781" s="2">
        <v>3500</v>
      </c>
      <c r="N781" s="2">
        <f>+Tabla323911[[#This Row],[BALANCE INICIAL]]*Tabla323911[[#This Row],[PRECIO]]</f>
        <v>0</v>
      </c>
      <c r="O781" s="2">
        <f>+Tabla323911[[#This Row],[ENTRADAS]]*Tabla323911[[#This Row],[PRECIO]]</f>
        <v>0</v>
      </c>
      <c r="P781" s="2">
        <f>+Tabla323911[[#This Row],[SALIDAS]]*Tabla323911[[#This Row],[PRECIO]]</f>
        <v>0</v>
      </c>
      <c r="Q781" s="2">
        <f>+Tabla323911[[#This Row],[BALANCE INICIAL2]]+Tabla323911[[#This Row],[ENTRADAS3]]-Tabla323911[[#This Row],[SALIDAS4]]</f>
        <v>0</v>
      </c>
    </row>
    <row r="782" spans="1:17">
      <c r="A782" s="39" t="s">
        <v>28</v>
      </c>
      <c r="B782" s="40" t="s">
        <v>884</v>
      </c>
      <c r="C782" s="52" t="s">
        <v>74</v>
      </c>
      <c r="D782" t="s">
        <v>1342</v>
      </c>
      <c r="F782" s="55" t="s">
        <v>1345</v>
      </c>
      <c r="G782" s="55"/>
      <c r="H782" s="9" t="s">
        <v>858</v>
      </c>
      <c r="I782">
        <v>0</v>
      </c>
      <c r="J782">
        <v>0</v>
      </c>
      <c r="K782" s="34">
        <v>0</v>
      </c>
      <c r="L782">
        <f>+Tabla323911[[#This Row],[BALANCE INICIAL]]+Tabla323911[[#This Row],[ENTRADAS]]-Tabla323911[[#This Row],[SALIDAS]]</f>
        <v>0</v>
      </c>
      <c r="M782" s="2">
        <v>3500</v>
      </c>
      <c r="N782" s="2">
        <f>+Tabla323911[[#This Row],[BALANCE INICIAL]]*Tabla323911[[#This Row],[PRECIO]]</f>
        <v>0</v>
      </c>
      <c r="O782" s="2">
        <f>+Tabla323911[[#This Row],[ENTRADAS]]*Tabla323911[[#This Row],[PRECIO]]</f>
        <v>0</v>
      </c>
      <c r="P782" s="2">
        <f>+Tabla323911[[#This Row],[SALIDAS]]*Tabla323911[[#This Row],[PRECIO]]</f>
        <v>0</v>
      </c>
      <c r="Q782" s="2">
        <f>+Tabla323911[[#This Row],[BALANCE INICIAL2]]+Tabla323911[[#This Row],[ENTRADAS3]]-Tabla323911[[#This Row],[SALIDAS4]]</f>
        <v>0</v>
      </c>
    </row>
    <row r="783" spans="1:17">
      <c r="A783" s="39" t="s">
        <v>28</v>
      </c>
      <c r="B783" s="40" t="s">
        <v>884</v>
      </c>
      <c r="C783" s="52" t="s">
        <v>74</v>
      </c>
      <c r="D783" t="s">
        <v>1343</v>
      </c>
      <c r="F783" s="55" t="s">
        <v>1345</v>
      </c>
      <c r="G783" s="55"/>
      <c r="H783" s="9" t="s">
        <v>858</v>
      </c>
      <c r="I783">
        <v>0</v>
      </c>
      <c r="J783">
        <v>0</v>
      </c>
      <c r="K783" s="34">
        <v>0</v>
      </c>
      <c r="L783">
        <f>+Tabla323911[[#This Row],[BALANCE INICIAL]]+Tabla323911[[#This Row],[ENTRADAS]]-Tabla323911[[#This Row],[SALIDAS]]</f>
        <v>0</v>
      </c>
      <c r="M783" s="2">
        <v>3500</v>
      </c>
      <c r="N783" s="2">
        <f>+Tabla323911[[#This Row],[BALANCE INICIAL]]*Tabla323911[[#This Row],[PRECIO]]</f>
        <v>0</v>
      </c>
      <c r="O783" s="2">
        <f>+Tabla323911[[#This Row],[ENTRADAS]]*Tabla323911[[#This Row],[PRECIO]]</f>
        <v>0</v>
      </c>
      <c r="P783" s="2">
        <f>+Tabla323911[[#This Row],[SALIDAS]]*Tabla323911[[#This Row],[PRECIO]]</f>
        <v>0</v>
      </c>
      <c r="Q783" s="2">
        <f>+Tabla323911[[#This Row],[BALANCE INICIAL2]]+Tabla323911[[#This Row],[ENTRADAS3]]-Tabla323911[[#This Row],[SALIDAS4]]</f>
        <v>0</v>
      </c>
    </row>
    <row r="784" spans="1:17">
      <c r="A784" s="39" t="s">
        <v>28</v>
      </c>
      <c r="B784" s="40" t="s">
        <v>884</v>
      </c>
      <c r="C784" s="52" t="s">
        <v>74</v>
      </c>
      <c r="D784" t="s">
        <v>1344</v>
      </c>
      <c r="F784" s="55" t="s">
        <v>1345</v>
      </c>
      <c r="G784" s="55"/>
      <c r="H784" s="9" t="s">
        <v>858</v>
      </c>
      <c r="I784">
        <v>0</v>
      </c>
      <c r="J784">
        <v>0</v>
      </c>
      <c r="K784" s="34">
        <v>0</v>
      </c>
      <c r="L784">
        <f>+Tabla323911[[#This Row],[BALANCE INICIAL]]+Tabla323911[[#This Row],[ENTRADAS]]-Tabla323911[[#This Row],[SALIDAS]]</f>
        <v>0</v>
      </c>
      <c r="M784" s="2">
        <v>3500</v>
      </c>
      <c r="N784" s="2">
        <f>+Tabla323911[[#This Row],[BALANCE INICIAL]]*Tabla323911[[#This Row],[PRECIO]]</f>
        <v>0</v>
      </c>
      <c r="O784" s="2">
        <f>+Tabla323911[[#This Row],[ENTRADAS]]*Tabla323911[[#This Row],[PRECIO]]</f>
        <v>0</v>
      </c>
      <c r="P784" s="2">
        <f>+Tabla323911[[#This Row],[SALIDAS]]*Tabla323911[[#This Row],[PRECIO]]</f>
        <v>0</v>
      </c>
      <c r="Q784" s="2">
        <f>+Tabla323911[[#This Row],[BALANCE INICIAL2]]+Tabla323911[[#This Row],[ENTRADAS3]]-Tabla323911[[#This Row],[SALIDAS4]]</f>
        <v>0</v>
      </c>
    </row>
    <row r="785" spans="1:17">
      <c r="A785" s="39" t="s">
        <v>28</v>
      </c>
      <c r="B785" s="40" t="s">
        <v>884</v>
      </c>
      <c r="C785" s="52" t="s">
        <v>74</v>
      </c>
      <c r="D785" t="s">
        <v>1123</v>
      </c>
      <c r="F785" s="55" t="s">
        <v>1345</v>
      </c>
      <c r="G785" s="55"/>
      <c r="H785" s="9" t="s">
        <v>820</v>
      </c>
      <c r="I785">
        <v>1</v>
      </c>
      <c r="J785">
        <v>0</v>
      </c>
      <c r="K785" s="34">
        <v>0</v>
      </c>
      <c r="L785">
        <f>+Tabla323911[[#This Row],[BALANCE INICIAL]]+Tabla323911[[#This Row],[ENTRADAS]]-Tabla323911[[#This Row],[SALIDAS]]</f>
        <v>1</v>
      </c>
      <c r="M785" s="2">
        <v>1295</v>
      </c>
      <c r="N785" s="2">
        <f>+Tabla323911[[#This Row],[BALANCE INICIAL]]*Tabla323911[[#This Row],[PRECIO]]</f>
        <v>1295</v>
      </c>
      <c r="O785" s="2">
        <f>+Tabla323911[[#This Row],[ENTRADAS]]*Tabla323911[[#This Row],[PRECIO]]</f>
        <v>0</v>
      </c>
      <c r="P785" s="2">
        <f>+Tabla323911[[#This Row],[SALIDAS]]*Tabla323911[[#This Row],[PRECIO]]</f>
        <v>0</v>
      </c>
      <c r="Q785" s="2">
        <f>+Tabla323911[[#This Row],[BALANCE INICIAL2]]+Tabla323911[[#This Row],[ENTRADAS3]]-Tabla323911[[#This Row],[SALIDAS4]]</f>
        <v>1295</v>
      </c>
    </row>
    <row r="786" spans="1:17">
      <c r="A786" s="39" t="s">
        <v>28</v>
      </c>
      <c r="B786" s="40" t="s">
        <v>884</v>
      </c>
      <c r="C786" s="52" t="s">
        <v>74</v>
      </c>
      <c r="D786" t="s">
        <v>343</v>
      </c>
      <c r="F786" s="55" t="s">
        <v>1345</v>
      </c>
      <c r="G786" s="55"/>
      <c r="H786" s="9" t="s">
        <v>820</v>
      </c>
      <c r="I786">
        <v>7</v>
      </c>
      <c r="J786">
        <v>0</v>
      </c>
      <c r="K786" s="34">
        <v>0</v>
      </c>
      <c r="L786">
        <f>+Tabla323911[[#This Row],[BALANCE INICIAL]]+Tabla323911[[#This Row],[ENTRADAS]]-Tabla323911[[#This Row],[SALIDAS]]</f>
        <v>7</v>
      </c>
      <c r="M786" s="2">
        <v>1890</v>
      </c>
      <c r="N786" s="2">
        <f>+Tabla323911[[#This Row],[BALANCE INICIAL]]*Tabla323911[[#This Row],[PRECIO]]</f>
        <v>13230</v>
      </c>
      <c r="O786" s="2">
        <f>+Tabla323911[[#This Row],[ENTRADAS]]*Tabla323911[[#This Row],[PRECIO]]</f>
        <v>0</v>
      </c>
      <c r="P786" s="2">
        <f>+Tabla323911[[#This Row],[SALIDAS]]*Tabla323911[[#This Row],[PRECIO]]</f>
        <v>0</v>
      </c>
      <c r="Q786" s="2">
        <f>+Tabla323911[[#This Row],[BALANCE INICIAL2]]+Tabla323911[[#This Row],[ENTRADAS3]]-Tabla323911[[#This Row],[SALIDAS4]]</f>
        <v>13230</v>
      </c>
    </row>
    <row r="787" spans="1:17">
      <c r="A787" s="39" t="s">
        <v>28</v>
      </c>
      <c r="B787" s="40" t="s">
        <v>884</v>
      </c>
      <c r="C787" s="52" t="s">
        <v>74</v>
      </c>
      <c r="D787" t="s">
        <v>345</v>
      </c>
      <c r="F787" s="55" t="s">
        <v>1345</v>
      </c>
      <c r="G787" s="55"/>
      <c r="H787" s="9" t="s">
        <v>842</v>
      </c>
      <c r="I787">
        <v>2</v>
      </c>
      <c r="J787">
        <v>0</v>
      </c>
      <c r="K787" s="34">
        <v>0</v>
      </c>
      <c r="L787">
        <f>+Tabla323911[[#This Row],[BALANCE INICIAL]]+Tabla323911[[#This Row],[ENTRADAS]]-Tabla323911[[#This Row],[SALIDAS]]</f>
        <v>2</v>
      </c>
      <c r="M787" s="2">
        <v>1900</v>
      </c>
      <c r="N787" s="2">
        <f>+Tabla323911[[#This Row],[BALANCE INICIAL]]*Tabla323911[[#This Row],[PRECIO]]</f>
        <v>3800</v>
      </c>
      <c r="O787" s="2">
        <f>+Tabla323911[[#This Row],[ENTRADAS]]*Tabla323911[[#This Row],[PRECIO]]</f>
        <v>0</v>
      </c>
      <c r="P787" s="2">
        <f>+Tabla323911[[#This Row],[SALIDAS]]*Tabla323911[[#This Row],[PRECIO]]</f>
        <v>0</v>
      </c>
      <c r="Q787" s="2">
        <f>+Tabla323911[[#This Row],[BALANCE INICIAL2]]+Tabla323911[[#This Row],[ENTRADAS3]]-Tabla323911[[#This Row],[SALIDAS4]]</f>
        <v>3800</v>
      </c>
    </row>
    <row r="788" spans="1:17">
      <c r="A788" s="39" t="s">
        <v>28</v>
      </c>
      <c r="B788" s="40" t="s">
        <v>884</v>
      </c>
      <c r="C788" s="52" t="s">
        <v>74</v>
      </c>
      <c r="D788" t="s">
        <v>346</v>
      </c>
      <c r="F788" s="55" t="s">
        <v>1345</v>
      </c>
      <c r="G788" s="55"/>
      <c r="H788" s="9" t="s">
        <v>820</v>
      </c>
      <c r="I788">
        <v>10</v>
      </c>
      <c r="J788">
        <v>0</v>
      </c>
      <c r="K788" s="34">
        <v>0</v>
      </c>
      <c r="L788">
        <f>+Tabla323911[[#This Row],[BALANCE INICIAL]]+Tabla323911[[#This Row],[ENTRADAS]]-Tabla323911[[#This Row],[SALIDAS]]</f>
        <v>10</v>
      </c>
      <c r="M788" s="2">
        <v>1850</v>
      </c>
      <c r="N788" s="2">
        <f>+Tabla323911[[#This Row],[BALANCE INICIAL]]*Tabla323911[[#This Row],[PRECIO]]</f>
        <v>18500</v>
      </c>
      <c r="O788" s="2">
        <f>+Tabla323911[[#This Row],[ENTRADAS]]*Tabla323911[[#This Row],[PRECIO]]</f>
        <v>0</v>
      </c>
      <c r="P788" s="2">
        <f>+Tabla323911[[#This Row],[SALIDAS]]*Tabla323911[[#This Row],[PRECIO]]</f>
        <v>0</v>
      </c>
      <c r="Q788" s="2">
        <f>+Tabla323911[[#This Row],[BALANCE INICIAL2]]+Tabla323911[[#This Row],[ENTRADAS3]]-Tabla323911[[#This Row],[SALIDAS4]]</f>
        <v>18500</v>
      </c>
    </row>
    <row r="789" spans="1:17">
      <c r="A789" s="39" t="s">
        <v>23</v>
      </c>
      <c r="B789" s="40" t="s">
        <v>881</v>
      </c>
      <c r="C789" s="52" t="s">
        <v>882</v>
      </c>
      <c r="D789" t="s">
        <v>403</v>
      </c>
      <c r="F789" s="55" t="s">
        <v>1345</v>
      </c>
      <c r="G789" s="55"/>
      <c r="H789" s="9" t="s">
        <v>820</v>
      </c>
      <c r="I789">
        <v>0</v>
      </c>
      <c r="J789">
        <v>0</v>
      </c>
      <c r="K789" s="34">
        <v>0</v>
      </c>
      <c r="L789">
        <f>+Tabla323911[[#This Row],[BALANCE INICIAL]]+Tabla323911[[#This Row],[ENTRADAS]]-Tabla323911[[#This Row],[SALIDAS]]</f>
        <v>0</v>
      </c>
      <c r="M789" s="2">
        <v>1.18</v>
      </c>
      <c r="N789" s="2">
        <f>+Tabla323911[[#This Row],[BALANCE INICIAL]]*Tabla323911[[#This Row],[PRECIO]]</f>
        <v>0</v>
      </c>
      <c r="O789" s="2">
        <f>+Tabla323911[[#This Row],[ENTRADAS]]*Tabla323911[[#This Row],[PRECIO]]</f>
        <v>0</v>
      </c>
      <c r="P789" s="2">
        <f>+Tabla323911[[#This Row],[SALIDAS]]*Tabla323911[[#This Row],[PRECIO]]</f>
        <v>0</v>
      </c>
      <c r="Q789" s="2">
        <f>+Tabla323911[[#This Row],[BALANCE INICIAL2]]+Tabla323911[[#This Row],[ENTRADAS3]]-Tabla323911[[#This Row],[SALIDAS4]]</f>
        <v>0</v>
      </c>
    </row>
    <row r="790" spans="1:17">
      <c r="A790" s="39" t="s">
        <v>1424</v>
      </c>
      <c r="B790" s="40" t="s">
        <v>1425</v>
      </c>
      <c r="C790" s="52" t="s">
        <v>1426</v>
      </c>
      <c r="D790" t="s">
        <v>997</v>
      </c>
      <c r="E790" t="s">
        <v>998</v>
      </c>
      <c r="F790" s="55" t="s">
        <v>1345</v>
      </c>
      <c r="G790" s="55"/>
      <c r="H790" s="9" t="s">
        <v>820</v>
      </c>
      <c r="I790">
        <v>0</v>
      </c>
      <c r="J790">
        <v>0</v>
      </c>
      <c r="K790" s="34">
        <v>0</v>
      </c>
      <c r="L790">
        <f>+Tabla323911[[#This Row],[BALANCE INICIAL]]+Tabla323911[[#This Row],[ENTRADAS]]-Tabla323911[[#This Row],[SALIDAS]]</f>
        <v>0</v>
      </c>
      <c r="M790" s="2">
        <v>8.57</v>
      </c>
      <c r="N790" s="2">
        <f>+Tabla323911[[#This Row],[BALANCE INICIAL]]*Tabla323911[[#This Row],[PRECIO]]</f>
        <v>0</v>
      </c>
      <c r="O790" s="2">
        <f>+Tabla323911[[#This Row],[ENTRADAS]]*Tabla323911[[#This Row],[PRECIO]]</f>
        <v>0</v>
      </c>
      <c r="P790" s="2">
        <f>+Tabla323911[[#This Row],[SALIDAS]]*Tabla323911[[#This Row],[PRECIO]]</f>
        <v>0</v>
      </c>
      <c r="Q790" s="2">
        <f>+Tabla323911[[#This Row],[BALANCE INICIAL2]]+Tabla323911[[#This Row],[ENTRADAS3]]-Tabla323911[[#This Row],[SALIDAS4]]</f>
        <v>0</v>
      </c>
    </row>
    <row r="791" spans="1:17">
      <c r="A791" s="39" t="s">
        <v>1424</v>
      </c>
      <c r="B791" s="40" t="s">
        <v>1425</v>
      </c>
      <c r="C791" s="52" t="s">
        <v>1426</v>
      </c>
      <c r="D791" t="s">
        <v>404</v>
      </c>
      <c r="F791" s="55" t="s">
        <v>1345</v>
      </c>
      <c r="G791" s="55"/>
      <c r="H791" s="9" t="s">
        <v>820</v>
      </c>
      <c r="I791">
        <v>0</v>
      </c>
      <c r="J791">
        <v>0</v>
      </c>
      <c r="K791" s="34">
        <v>0</v>
      </c>
      <c r="L791">
        <f>+Tabla323911[[#This Row],[BALANCE INICIAL]]+Tabla323911[[#This Row],[ENTRADAS]]-Tabla323911[[#This Row],[SALIDAS]]</f>
        <v>0</v>
      </c>
      <c r="M791" s="2">
        <v>1</v>
      </c>
      <c r="N791" s="2">
        <f>+Tabla323911[[#This Row],[BALANCE INICIAL]]*Tabla323911[[#This Row],[PRECIO]]</f>
        <v>0</v>
      </c>
      <c r="O791" s="2">
        <f>+Tabla323911[[#This Row],[ENTRADAS]]*Tabla323911[[#This Row],[PRECIO]]</f>
        <v>0</v>
      </c>
      <c r="P791" s="2">
        <f>+Tabla323911[[#This Row],[SALIDAS]]*Tabla323911[[#This Row],[PRECIO]]</f>
        <v>0</v>
      </c>
      <c r="Q791" s="2">
        <f>+Tabla323911[[#This Row],[BALANCE INICIAL2]]+Tabla323911[[#This Row],[ENTRADAS3]]-Tabla323911[[#This Row],[SALIDAS4]]</f>
        <v>0</v>
      </c>
    </row>
    <row r="792" spans="1:17">
      <c r="A792" s="9" t="s">
        <v>29</v>
      </c>
      <c r="B792" s="47" t="s">
        <v>878</v>
      </c>
      <c r="C792" s="50" t="s">
        <v>102</v>
      </c>
      <c r="D792" t="s">
        <v>636</v>
      </c>
      <c r="F792" s="55" t="s">
        <v>1345</v>
      </c>
      <c r="G792" s="55"/>
      <c r="H792" s="9" t="s">
        <v>834</v>
      </c>
      <c r="I792">
        <v>10</v>
      </c>
      <c r="J792">
        <v>0</v>
      </c>
      <c r="K792" s="34">
        <v>0</v>
      </c>
      <c r="L792">
        <f>+Tabla323911[[#This Row],[BALANCE INICIAL]]+Tabla323911[[#This Row],[ENTRADAS]]-Tabla323911[[#This Row],[SALIDAS]]</f>
        <v>10</v>
      </c>
      <c r="M792" s="2">
        <v>73</v>
      </c>
      <c r="N792" s="2">
        <f>+Tabla323911[[#This Row],[BALANCE INICIAL]]*Tabla323911[[#This Row],[PRECIO]]</f>
        <v>730</v>
      </c>
      <c r="O792" s="2">
        <f>+Tabla323911[[#This Row],[ENTRADAS]]*Tabla323911[[#This Row],[PRECIO]]</f>
        <v>0</v>
      </c>
      <c r="P792" s="2">
        <f>+Tabla323911[[#This Row],[SALIDAS]]*Tabla323911[[#This Row],[PRECIO]]</f>
        <v>0</v>
      </c>
      <c r="Q792" s="2">
        <f>+Tabla323911[[#This Row],[BALANCE INICIAL2]]+Tabla323911[[#This Row],[ENTRADAS3]]-Tabla323911[[#This Row],[SALIDAS4]]</f>
        <v>730</v>
      </c>
    </row>
    <row r="793" spans="1:17">
      <c r="A793" s="39" t="s">
        <v>37</v>
      </c>
      <c r="B793" s="40" t="s">
        <v>886</v>
      </c>
      <c r="C793" s="52" t="s">
        <v>83</v>
      </c>
      <c r="D793" t="s">
        <v>1197</v>
      </c>
      <c r="F793" s="55" t="s">
        <v>1345</v>
      </c>
      <c r="G793" s="55"/>
      <c r="H793" s="9" t="s">
        <v>820</v>
      </c>
      <c r="I793">
        <v>1</v>
      </c>
      <c r="J793">
        <v>0</v>
      </c>
      <c r="K793" s="34">
        <v>0</v>
      </c>
      <c r="L793">
        <f>+Tabla323911[[#This Row],[BALANCE INICIAL]]+Tabla323911[[#This Row],[ENTRADAS]]-Tabla323911[[#This Row],[SALIDAS]]</f>
        <v>1</v>
      </c>
      <c r="M793" s="2">
        <v>510</v>
      </c>
      <c r="N793" s="2">
        <f>+Tabla323911[[#This Row],[BALANCE INICIAL]]*Tabla323911[[#This Row],[PRECIO]]</f>
        <v>510</v>
      </c>
      <c r="O793" s="2">
        <f>+Tabla323911[[#This Row],[ENTRADAS]]*Tabla323911[[#This Row],[PRECIO]]</f>
        <v>0</v>
      </c>
      <c r="P793" s="2">
        <f>+Tabla323911[[#This Row],[SALIDAS]]*Tabla323911[[#This Row],[PRECIO]]</f>
        <v>0</v>
      </c>
      <c r="Q793" s="2">
        <f>+Tabla323911[[#This Row],[BALANCE INICIAL2]]+Tabla323911[[#This Row],[ENTRADAS3]]-Tabla323911[[#This Row],[SALIDAS4]]</f>
        <v>510</v>
      </c>
    </row>
    <row r="794" spans="1:17">
      <c r="A794" s="39" t="s">
        <v>48</v>
      </c>
      <c r="B794" s="40" t="s">
        <v>886</v>
      </c>
      <c r="C794" s="52" t="s">
        <v>1380</v>
      </c>
      <c r="D794" t="s">
        <v>1196</v>
      </c>
      <c r="F794" s="55" t="s">
        <v>1345</v>
      </c>
      <c r="G794" s="55"/>
      <c r="H794" s="9" t="s">
        <v>820</v>
      </c>
      <c r="I794">
        <v>0</v>
      </c>
      <c r="J794">
        <v>0</v>
      </c>
      <c r="K794" s="34">
        <v>0</v>
      </c>
      <c r="L794">
        <f>+Tabla323911[[#This Row],[BALANCE INICIAL]]+Tabla323911[[#This Row],[ENTRADAS]]-Tabla323911[[#This Row],[SALIDAS]]</f>
        <v>0</v>
      </c>
      <c r="M794" s="2">
        <v>2616.63</v>
      </c>
      <c r="N794" s="2">
        <f>+Tabla323911[[#This Row],[BALANCE INICIAL]]*Tabla323911[[#This Row],[PRECIO]]</f>
        <v>0</v>
      </c>
      <c r="O794" s="2">
        <f>+Tabla323911[[#This Row],[ENTRADAS]]*Tabla323911[[#This Row],[PRECIO]]</f>
        <v>0</v>
      </c>
      <c r="P794" s="2">
        <f>+Tabla323911[[#This Row],[SALIDAS]]*Tabla323911[[#This Row],[PRECIO]]</f>
        <v>0</v>
      </c>
      <c r="Q794" s="2">
        <f>+Tabla323911[[#This Row],[BALANCE INICIAL2]]+Tabla323911[[#This Row],[ENTRADAS3]]-Tabla323911[[#This Row],[SALIDAS4]]</f>
        <v>0</v>
      </c>
    </row>
    <row r="795" spans="1:17">
      <c r="A795" s="39" t="s">
        <v>59</v>
      </c>
      <c r="B795" s="40" t="s">
        <v>880</v>
      </c>
      <c r="C795" s="52" t="s">
        <v>107</v>
      </c>
      <c r="D795" t="s">
        <v>811</v>
      </c>
      <c r="F795" s="55" t="s">
        <v>1345</v>
      </c>
      <c r="G795" s="55"/>
      <c r="H795" s="9" t="s">
        <v>820</v>
      </c>
      <c r="I795">
        <v>2</v>
      </c>
      <c r="J795">
        <v>0</v>
      </c>
      <c r="K795" s="34">
        <v>0</v>
      </c>
      <c r="L795">
        <f>+Tabla323911[[#This Row],[BALANCE INICIAL]]+Tabla323911[[#This Row],[ENTRADAS]]-Tabla323911[[#This Row],[SALIDAS]]</f>
        <v>2</v>
      </c>
      <c r="M795" s="2">
        <v>525</v>
      </c>
      <c r="N795" s="2">
        <f>+Tabla323911[[#This Row],[BALANCE INICIAL]]*Tabla323911[[#This Row],[PRECIO]]</f>
        <v>1050</v>
      </c>
      <c r="O795" s="2">
        <f>+Tabla323911[[#This Row],[ENTRADAS]]*Tabla323911[[#This Row],[PRECIO]]</f>
        <v>0</v>
      </c>
      <c r="P795" s="2">
        <f>+Tabla323911[[#This Row],[SALIDAS]]*Tabla323911[[#This Row],[PRECIO]]</f>
        <v>0</v>
      </c>
      <c r="Q795" s="2">
        <f>+Tabla323911[[#This Row],[BALANCE INICIAL2]]+Tabla323911[[#This Row],[ENTRADAS3]]-Tabla323911[[#This Row],[SALIDAS4]]</f>
        <v>1050</v>
      </c>
    </row>
    <row r="796" spans="1:17">
      <c r="A796" s="39" t="s">
        <v>1130</v>
      </c>
      <c r="B796" s="40" t="s">
        <v>894</v>
      </c>
      <c r="C796" s="52" t="s">
        <v>1131</v>
      </c>
      <c r="D796" t="s">
        <v>1519</v>
      </c>
      <c r="F796" s="55" t="s">
        <v>1345</v>
      </c>
      <c r="G796" s="55"/>
      <c r="H796" s="9" t="s">
        <v>820</v>
      </c>
      <c r="I796">
        <v>0</v>
      </c>
      <c r="J796">
        <v>0</v>
      </c>
      <c r="K796" s="34">
        <v>0</v>
      </c>
      <c r="L796">
        <f>+Tabla323911[[#This Row],[BALANCE INICIAL]]+Tabla323911[[#This Row],[ENTRADAS]]-Tabla323911[[#This Row],[SALIDAS]]</f>
        <v>0</v>
      </c>
      <c r="M796" s="2">
        <v>350</v>
      </c>
      <c r="N796" s="2">
        <f>+Tabla323911[[#This Row],[BALANCE INICIAL]]*Tabla323911[[#This Row],[PRECIO]]</f>
        <v>0</v>
      </c>
      <c r="O796" s="2">
        <f>+Tabla323911[[#This Row],[ENTRADAS]]*Tabla323911[[#This Row],[PRECIO]]</f>
        <v>0</v>
      </c>
      <c r="P796" s="2">
        <f>+Tabla323911[[#This Row],[SALIDAS]]*Tabla323911[[#This Row],[PRECIO]]</f>
        <v>0</v>
      </c>
      <c r="Q796" s="2">
        <f>+Tabla323911[[#This Row],[BALANCE INICIAL2]]+Tabla323911[[#This Row],[ENTRADAS3]]-Tabla323911[[#This Row],[SALIDAS4]]</f>
        <v>0</v>
      </c>
    </row>
    <row r="797" spans="1:17">
      <c r="A797" s="39" t="s">
        <v>1130</v>
      </c>
      <c r="B797" s="40" t="s">
        <v>894</v>
      </c>
      <c r="C797" s="52" t="s">
        <v>1131</v>
      </c>
      <c r="D797" t="s">
        <v>1126</v>
      </c>
      <c r="E797" t="s">
        <v>1129</v>
      </c>
      <c r="F797" s="55">
        <v>45469</v>
      </c>
      <c r="G797" s="62" t="s">
        <v>1726</v>
      </c>
      <c r="H797" s="9" t="s">
        <v>820</v>
      </c>
      <c r="I797">
        <v>10</v>
      </c>
      <c r="J797">
        <v>0</v>
      </c>
      <c r="K797" s="34">
        <v>10</v>
      </c>
      <c r="L797">
        <f>+Tabla323911[[#This Row],[BALANCE INICIAL]]+Tabla323911[[#This Row],[ENTRADAS]]-Tabla323911[[#This Row],[SALIDAS]]</f>
        <v>0</v>
      </c>
      <c r="M797" s="2">
        <v>600</v>
      </c>
      <c r="N797" s="2">
        <f>+Tabla323911[[#This Row],[BALANCE INICIAL]]*Tabla323911[[#This Row],[PRECIO]]</f>
        <v>6000</v>
      </c>
      <c r="O797" s="2">
        <f>+Tabla323911[[#This Row],[ENTRADAS]]*Tabla323911[[#This Row],[PRECIO]]</f>
        <v>0</v>
      </c>
      <c r="P797" s="2">
        <f>+Tabla323911[[#This Row],[SALIDAS]]*Tabla323911[[#This Row],[PRECIO]]</f>
        <v>6000</v>
      </c>
      <c r="Q797" s="2">
        <f>+Tabla323911[[#This Row],[BALANCE INICIAL2]]+Tabla323911[[#This Row],[ENTRADAS3]]-Tabla323911[[#This Row],[SALIDAS4]]</f>
        <v>0</v>
      </c>
    </row>
    <row r="798" spans="1:17">
      <c r="A798" s="39" t="s">
        <v>1130</v>
      </c>
      <c r="B798" s="40" t="s">
        <v>894</v>
      </c>
      <c r="C798" s="52" t="s">
        <v>1131</v>
      </c>
      <c r="D798" t="s">
        <v>1127</v>
      </c>
      <c r="E798" t="s">
        <v>1129</v>
      </c>
      <c r="F798" s="55">
        <v>45469</v>
      </c>
      <c r="G798" s="62" t="s">
        <v>1726</v>
      </c>
      <c r="H798" s="9" t="s">
        <v>820</v>
      </c>
      <c r="I798">
        <v>5</v>
      </c>
      <c r="J798">
        <v>0</v>
      </c>
      <c r="K798" s="34">
        <v>5</v>
      </c>
      <c r="L798">
        <f>+Tabla323911[[#This Row],[BALANCE INICIAL]]+Tabla323911[[#This Row],[ENTRADAS]]-Tabla323911[[#This Row],[SALIDAS]]</f>
        <v>0</v>
      </c>
      <c r="M798" s="2">
        <v>600</v>
      </c>
      <c r="N798" s="2">
        <f>+Tabla323911[[#This Row],[BALANCE INICIAL]]*Tabla323911[[#This Row],[PRECIO]]</f>
        <v>3000</v>
      </c>
      <c r="O798" s="2">
        <f>+Tabla323911[[#This Row],[ENTRADAS]]*Tabla323911[[#This Row],[PRECIO]]</f>
        <v>0</v>
      </c>
      <c r="P798" s="2">
        <f>+Tabla323911[[#This Row],[SALIDAS]]*Tabla323911[[#This Row],[PRECIO]]</f>
        <v>3000</v>
      </c>
      <c r="Q798" s="2">
        <f>+Tabla323911[[#This Row],[BALANCE INICIAL2]]+Tabla323911[[#This Row],[ENTRADAS3]]-Tabla323911[[#This Row],[SALIDAS4]]</f>
        <v>0</v>
      </c>
    </row>
    <row r="799" spans="1:17">
      <c r="A799" s="39" t="s">
        <v>1130</v>
      </c>
      <c r="B799" s="40" t="s">
        <v>894</v>
      </c>
      <c r="C799" s="52" t="s">
        <v>1131</v>
      </c>
      <c r="D799" t="s">
        <v>1128</v>
      </c>
      <c r="E799" t="s">
        <v>1129</v>
      </c>
      <c r="F799" s="55">
        <v>45469</v>
      </c>
      <c r="G799" s="62" t="s">
        <v>1726</v>
      </c>
      <c r="H799" s="9" t="s">
        <v>820</v>
      </c>
      <c r="I799">
        <v>10</v>
      </c>
      <c r="J799">
        <v>0</v>
      </c>
      <c r="K799" s="34">
        <v>10</v>
      </c>
      <c r="L799">
        <f>+Tabla323911[[#This Row],[BALANCE INICIAL]]+Tabla323911[[#This Row],[ENTRADAS]]-Tabla323911[[#This Row],[SALIDAS]]</f>
        <v>0</v>
      </c>
      <c r="M799" s="2">
        <v>600</v>
      </c>
      <c r="N799" s="2">
        <f>+Tabla323911[[#This Row],[BALANCE INICIAL]]*Tabla323911[[#This Row],[PRECIO]]</f>
        <v>6000</v>
      </c>
      <c r="O799" s="2">
        <f>+Tabla323911[[#This Row],[ENTRADAS]]*Tabla323911[[#This Row],[PRECIO]]</f>
        <v>0</v>
      </c>
      <c r="P799" s="2">
        <f>+Tabla323911[[#This Row],[SALIDAS]]*Tabla323911[[#This Row],[PRECIO]]</f>
        <v>6000</v>
      </c>
      <c r="Q799" s="2">
        <f>+Tabla323911[[#This Row],[BALANCE INICIAL2]]+Tabla323911[[#This Row],[ENTRADAS3]]-Tabla323911[[#This Row],[SALIDAS4]]</f>
        <v>0</v>
      </c>
    </row>
    <row r="800" spans="1:17">
      <c r="A800" s="39" t="s">
        <v>1130</v>
      </c>
      <c r="B800" s="40" t="s">
        <v>894</v>
      </c>
      <c r="C800" s="52" t="s">
        <v>1131</v>
      </c>
      <c r="D800" t="s">
        <v>149</v>
      </c>
      <c r="F800" s="55" t="s">
        <v>1345</v>
      </c>
      <c r="G800" s="55"/>
      <c r="H800" s="9" t="s">
        <v>820</v>
      </c>
      <c r="I800">
        <v>0</v>
      </c>
      <c r="J800">
        <v>0</v>
      </c>
      <c r="K800" s="34">
        <v>0</v>
      </c>
      <c r="L800">
        <f>+Tabla323911[[#This Row],[BALANCE INICIAL]]+Tabla323911[[#This Row],[ENTRADAS]]-Tabla323911[[#This Row],[SALIDAS]]</f>
        <v>0</v>
      </c>
      <c r="M800" s="2">
        <v>400</v>
      </c>
      <c r="N800" s="2">
        <f>+Tabla323911[[#This Row],[BALANCE INICIAL]]*Tabla323911[[#This Row],[PRECIO]]</f>
        <v>0</v>
      </c>
      <c r="O800" s="2">
        <f>+Tabla323911[[#This Row],[ENTRADAS]]*Tabla323911[[#This Row],[PRECIO]]</f>
        <v>0</v>
      </c>
      <c r="P800" s="2">
        <f>+Tabla323911[[#This Row],[SALIDAS]]*Tabla323911[[#This Row],[PRECIO]]</f>
        <v>0</v>
      </c>
      <c r="Q800" s="2">
        <f>+Tabla323911[[#This Row],[BALANCE INICIAL2]]+Tabla323911[[#This Row],[ENTRADAS3]]-Tabla323911[[#This Row],[SALIDAS4]]</f>
        <v>0</v>
      </c>
    </row>
    <row r="801" spans="1:17">
      <c r="A801" s="39" t="s">
        <v>34</v>
      </c>
      <c r="B801" s="40" t="s">
        <v>877</v>
      </c>
      <c r="C801" s="52" t="s">
        <v>80</v>
      </c>
      <c r="D801" t="s">
        <v>452</v>
      </c>
      <c r="F801" s="55" t="s">
        <v>1345</v>
      </c>
      <c r="G801" s="55"/>
      <c r="H801" s="9" t="s">
        <v>862</v>
      </c>
      <c r="I801">
        <v>200</v>
      </c>
      <c r="J801">
        <v>0</v>
      </c>
      <c r="K801" s="34">
        <v>0</v>
      </c>
      <c r="L801">
        <f>+Tabla323911[[#This Row],[BALANCE INICIAL]]+Tabla323911[[#This Row],[ENTRADAS]]-Tabla323911[[#This Row],[SALIDAS]]</f>
        <v>200</v>
      </c>
      <c r="M801" s="2">
        <v>890</v>
      </c>
      <c r="N801" s="2">
        <f>+Tabla323911[[#This Row],[BALANCE INICIAL]]*Tabla323911[[#This Row],[PRECIO]]</f>
        <v>178000</v>
      </c>
      <c r="O801" s="2">
        <f>+Tabla323911[[#This Row],[ENTRADAS]]*Tabla323911[[#This Row],[PRECIO]]</f>
        <v>0</v>
      </c>
      <c r="P801" s="2">
        <f>+Tabla323911[[#This Row],[SALIDAS]]*Tabla323911[[#This Row],[PRECIO]]</f>
        <v>0</v>
      </c>
      <c r="Q801" s="2">
        <f>+Tabla323911[[#This Row],[BALANCE INICIAL2]]+Tabla323911[[#This Row],[ENTRADAS3]]-Tabla323911[[#This Row],[SALIDAS4]]</f>
        <v>178000</v>
      </c>
    </row>
    <row r="802" spans="1:17">
      <c r="A802" s="39" t="s">
        <v>34</v>
      </c>
      <c r="B802" s="40" t="s">
        <v>877</v>
      </c>
      <c r="C802" s="52" t="s">
        <v>80</v>
      </c>
      <c r="D802" t="s">
        <v>450</v>
      </c>
      <c r="F802" s="55" t="s">
        <v>1345</v>
      </c>
      <c r="G802" s="55"/>
      <c r="H802" s="9" t="s">
        <v>820</v>
      </c>
      <c r="I802">
        <v>0</v>
      </c>
      <c r="J802">
        <v>0</v>
      </c>
      <c r="K802" s="34">
        <v>0</v>
      </c>
      <c r="L802">
        <f>+Tabla323911[[#This Row],[BALANCE INICIAL]]+Tabla323911[[#This Row],[ENTRADAS]]-Tabla323911[[#This Row],[SALIDAS]]</f>
        <v>0</v>
      </c>
      <c r="M802" s="2">
        <v>426.17</v>
      </c>
      <c r="N802" s="2">
        <f>+Tabla323911[[#This Row],[BALANCE INICIAL]]*Tabla323911[[#This Row],[PRECIO]]</f>
        <v>0</v>
      </c>
      <c r="O802" s="2">
        <f>+Tabla323911[[#This Row],[ENTRADAS]]*Tabla323911[[#This Row],[PRECIO]]</f>
        <v>0</v>
      </c>
      <c r="P802" s="2">
        <f>+Tabla323911[[#This Row],[SALIDAS]]*Tabla323911[[#This Row],[PRECIO]]</f>
        <v>0</v>
      </c>
      <c r="Q802" s="2">
        <f>+Tabla323911[[#This Row],[BALANCE INICIAL2]]+Tabla323911[[#This Row],[ENTRADAS3]]-Tabla323911[[#This Row],[SALIDAS4]]</f>
        <v>0</v>
      </c>
    </row>
    <row r="803" spans="1:17">
      <c r="A803" s="39" t="s">
        <v>34</v>
      </c>
      <c r="B803" s="40" t="s">
        <v>877</v>
      </c>
      <c r="C803" s="52" t="s">
        <v>80</v>
      </c>
      <c r="D803" t="s">
        <v>451</v>
      </c>
      <c r="F803" s="55" t="s">
        <v>1345</v>
      </c>
      <c r="G803" s="55"/>
      <c r="H803" s="9" t="s">
        <v>820</v>
      </c>
      <c r="I803">
        <v>6</v>
      </c>
      <c r="J803">
        <v>0</v>
      </c>
      <c r="K803" s="34">
        <v>0</v>
      </c>
      <c r="L803">
        <f>+Tabla323911[[#This Row],[BALANCE INICIAL]]+Tabla323911[[#This Row],[ENTRADAS]]-Tabla323911[[#This Row],[SALIDAS]]</f>
        <v>6</v>
      </c>
      <c r="M803" s="2">
        <v>230</v>
      </c>
      <c r="N803" s="2">
        <f>+Tabla323911[[#This Row],[BALANCE INICIAL]]*Tabla323911[[#This Row],[PRECIO]]</f>
        <v>1380</v>
      </c>
      <c r="O803" s="2">
        <f>+Tabla323911[[#This Row],[ENTRADAS]]*Tabla323911[[#This Row],[PRECIO]]</f>
        <v>0</v>
      </c>
      <c r="P803" s="2">
        <f>+Tabla323911[[#This Row],[SALIDAS]]*Tabla323911[[#This Row],[PRECIO]]</f>
        <v>0</v>
      </c>
      <c r="Q803" s="2">
        <f>+Tabla323911[[#This Row],[BALANCE INICIAL2]]+Tabla323911[[#This Row],[ENTRADAS3]]-Tabla323911[[#This Row],[SALIDAS4]]</f>
        <v>1380</v>
      </c>
    </row>
    <row r="804" spans="1:17">
      <c r="A804" s="39" t="s">
        <v>34</v>
      </c>
      <c r="B804" s="40" t="s">
        <v>877</v>
      </c>
      <c r="C804" s="52" t="s">
        <v>80</v>
      </c>
      <c r="D804" t="s">
        <v>1461</v>
      </c>
      <c r="F804" s="55" t="s">
        <v>1345</v>
      </c>
      <c r="G804" s="55"/>
      <c r="H804" s="9" t="s">
        <v>820</v>
      </c>
      <c r="I804">
        <v>0</v>
      </c>
      <c r="J804">
        <v>0</v>
      </c>
      <c r="K804" s="34">
        <v>0</v>
      </c>
      <c r="L804">
        <f>+Tabla323911[[#This Row],[BALANCE INICIAL]]+Tabla323911[[#This Row],[ENTRADAS]]-Tabla323911[[#This Row],[SALIDAS]]</f>
        <v>0</v>
      </c>
      <c r="M804" s="2">
        <v>25.37</v>
      </c>
      <c r="N804" s="2">
        <f>+Tabla323911[[#This Row],[BALANCE INICIAL]]*Tabla323911[[#This Row],[PRECIO]]</f>
        <v>0</v>
      </c>
      <c r="O804" s="2">
        <f>+Tabla323911[[#This Row],[ENTRADAS]]*Tabla323911[[#This Row],[PRECIO]]</f>
        <v>0</v>
      </c>
      <c r="P804" s="2">
        <f>+Tabla323911[[#This Row],[SALIDAS]]*Tabla323911[[#This Row],[PRECIO]]</f>
        <v>0</v>
      </c>
      <c r="Q804" s="2">
        <f>+Tabla323911[[#This Row],[BALANCE INICIAL2]]+Tabla323911[[#This Row],[ENTRADAS3]]-Tabla323911[[#This Row],[SALIDAS4]]</f>
        <v>0</v>
      </c>
    </row>
    <row r="805" spans="1:17">
      <c r="A805" s="39" t="s">
        <v>34</v>
      </c>
      <c r="B805" s="40" t="s">
        <v>877</v>
      </c>
      <c r="C805" s="52" t="s">
        <v>80</v>
      </c>
      <c r="D805" t="s">
        <v>1462</v>
      </c>
      <c r="F805" s="55" t="s">
        <v>1345</v>
      </c>
      <c r="G805" s="55"/>
      <c r="H805" s="9" t="s">
        <v>820</v>
      </c>
      <c r="I805">
        <v>0</v>
      </c>
      <c r="J805">
        <v>0</v>
      </c>
      <c r="K805" s="34">
        <v>0</v>
      </c>
      <c r="L805">
        <f>+Tabla323911[[#This Row],[BALANCE INICIAL]]+Tabla323911[[#This Row],[ENTRADAS]]-Tabla323911[[#This Row],[SALIDAS]]</f>
        <v>0</v>
      </c>
      <c r="M805" s="2">
        <v>227.75</v>
      </c>
      <c r="N805" s="2">
        <f>+Tabla323911[[#This Row],[BALANCE INICIAL]]*Tabla323911[[#This Row],[PRECIO]]</f>
        <v>0</v>
      </c>
      <c r="O805" s="2">
        <f>+Tabla323911[[#This Row],[ENTRADAS]]*Tabla323911[[#This Row],[PRECIO]]</f>
        <v>0</v>
      </c>
      <c r="P805" s="2">
        <f>+Tabla323911[[#This Row],[SALIDAS]]*Tabla323911[[#This Row],[PRECIO]]</f>
        <v>0</v>
      </c>
      <c r="Q805" s="2">
        <f>+Tabla323911[[#This Row],[BALANCE INICIAL2]]+Tabla323911[[#This Row],[ENTRADAS3]]-Tabla323911[[#This Row],[SALIDAS4]]</f>
        <v>0</v>
      </c>
    </row>
    <row r="806" spans="1:17">
      <c r="A806" s="39" t="s">
        <v>34</v>
      </c>
      <c r="B806" s="40" t="s">
        <v>877</v>
      </c>
      <c r="C806" s="52" t="s">
        <v>80</v>
      </c>
      <c r="D806" t="s">
        <v>1499</v>
      </c>
      <c r="F806" s="55" t="s">
        <v>1345</v>
      </c>
      <c r="G806" s="55"/>
      <c r="H806" s="9" t="s">
        <v>820</v>
      </c>
      <c r="I806">
        <v>50</v>
      </c>
      <c r="J806">
        <v>0</v>
      </c>
      <c r="K806" s="34">
        <v>0</v>
      </c>
      <c r="L806">
        <f>+Tabla323911[[#This Row],[BALANCE INICIAL]]+Tabla323911[[#This Row],[ENTRADAS]]-Tabla323911[[#This Row],[SALIDAS]]</f>
        <v>50</v>
      </c>
      <c r="M806" s="2">
        <v>70.510000000000005</v>
      </c>
      <c r="N806" s="2">
        <f>+Tabla323911[[#This Row],[BALANCE INICIAL]]*Tabla323911[[#This Row],[PRECIO]]</f>
        <v>3525.5000000000005</v>
      </c>
      <c r="O806" s="2">
        <f>+Tabla323911[[#This Row],[ENTRADAS]]*Tabla323911[[#This Row],[PRECIO]]</f>
        <v>0</v>
      </c>
      <c r="P806" s="2">
        <f>+Tabla323911[[#This Row],[SALIDAS]]*Tabla323911[[#This Row],[PRECIO]]</f>
        <v>0</v>
      </c>
      <c r="Q806" s="2">
        <f>+Tabla323911[[#This Row],[BALANCE INICIAL2]]+Tabla323911[[#This Row],[ENTRADAS3]]-Tabla323911[[#This Row],[SALIDAS4]]</f>
        <v>3525.5000000000005</v>
      </c>
    </row>
    <row r="807" spans="1:17">
      <c r="A807" s="39" t="s">
        <v>34</v>
      </c>
      <c r="B807" s="40" t="s">
        <v>877</v>
      </c>
      <c r="C807" s="52" t="s">
        <v>80</v>
      </c>
      <c r="D807" t="s">
        <v>1500</v>
      </c>
      <c r="F807" s="55" t="s">
        <v>1345</v>
      </c>
      <c r="G807" s="55"/>
      <c r="H807" s="9" t="s">
        <v>820</v>
      </c>
      <c r="I807">
        <v>44</v>
      </c>
      <c r="J807">
        <v>0</v>
      </c>
      <c r="K807" s="34">
        <v>0</v>
      </c>
      <c r="L807">
        <f>+Tabla323911[[#This Row],[BALANCE INICIAL]]+Tabla323911[[#This Row],[ENTRADAS]]-Tabla323911[[#This Row],[SALIDAS]]</f>
        <v>44</v>
      </c>
      <c r="M807" s="2">
        <v>196.34</v>
      </c>
      <c r="N807" s="2">
        <f>+Tabla323911[[#This Row],[BALANCE INICIAL]]*Tabla323911[[#This Row],[PRECIO]]</f>
        <v>8638.9600000000009</v>
      </c>
      <c r="O807" s="2">
        <f>+Tabla323911[[#This Row],[ENTRADAS]]*Tabla323911[[#This Row],[PRECIO]]</f>
        <v>0</v>
      </c>
      <c r="P807" s="2">
        <f>+Tabla323911[[#This Row],[SALIDAS]]*Tabla323911[[#This Row],[PRECIO]]</f>
        <v>0</v>
      </c>
      <c r="Q807" s="2">
        <f>+Tabla323911[[#This Row],[BALANCE INICIAL2]]+Tabla323911[[#This Row],[ENTRADAS3]]-Tabla323911[[#This Row],[SALIDAS4]]</f>
        <v>8638.9600000000009</v>
      </c>
    </row>
    <row r="808" spans="1:17">
      <c r="A808" s="39" t="s">
        <v>24</v>
      </c>
      <c r="B808" s="40" t="s">
        <v>875</v>
      </c>
      <c r="C808" s="52" t="s">
        <v>64</v>
      </c>
      <c r="D808" t="s">
        <v>1594</v>
      </c>
      <c r="F808" s="55" t="s">
        <v>1345</v>
      </c>
      <c r="G808" s="55"/>
      <c r="H808" s="9" t="s">
        <v>820</v>
      </c>
      <c r="I808">
        <v>99</v>
      </c>
      <c r="J808">
        <v>0</v>
      </c>
      <c r="K808" s="34">
        <v>0</v>
      </c>
      <c r="L808">
        <f>+Tabla323911[[#This Row],[BALANCE INICIAL]]+Tabla323911[[#This Row],[ENTRADAS]]-Tabla323911[[#This Row],[SALIDAS]]</f>
        <v>99</v>
      </c>
      <c r="M808" s="2">
        <v>73.099999999999994</v>
      </c>
      <c r="N808" s="2">
        <f>+Tabla323911[[#This Row],[BALANCE INICIAL]]*Tabla323911[[#This Row],[PRECIO]]</f>
        <v>7236.9</v>
      </c>
      <c r="O808" s="2">
        <f>+Tabla323911[[#This Row],[ENTRADAS]]*Tabla323911[[#This Row],[PRECIO]]</f>
        <v>0</v>
      </c>
      <c r="P808" s="2">
        <f>+Tabla323911[[#This Row],[SALIDAS]]*Tabla323911[[#This Row],[PRECIO]]</f>
        <v>0</v>
      </c>
      <c r="Q808" s="2">
        <f>+Tabla323911[[#This Row],[BALANCE INICIAL2]]+Tabla323911[[#This Row],[ENTRADAS3]]-Tabla323911[[#This Row],[SALIDAS4]]</f>
        <v>7236.9</v>
      </c>
    </row>
    <row r="809" spans="1:17">
      <c r="A809" s="39" t="s">
        <v>24</v>
      </c>
      <c r="B809" s="40" t="s">
        <v>875</v>
      </c>
      <c r="C809" s="52" t="s">
        <v>64</v>
      </c>
      <c r="D809" t="s">
        <v>1595</v>
      </c>
      <c r="F809" s="55" t="s">
        <v>1345</v>
      </c>
      <c r="G809" s="55"/>
      <c r="H809" s="9" t="s">
        <v>839</v>
      </c>
      <c r="I809">
        <v>8</v>
      </c>
      <c r="J809">
        <v>0</v>
      </c>
      <c r="K809" s="34">
        <v>0</v>
      </c>
      <c r="L809">
        <f>+Tabla323911[[#This Row],[BALANCE INICIAL]]+Tabla323911[[#This Row],[ENTRADAS]]-Tabla323911[[#This Row],[SALIDAS]]</f>
        <v>8</v>
      </c>
      <c r="M809" s="2">
        <v>146</v>
      </c>
      <c r="N809" s="2">
        <f>+Tabla323911[[#This Row],[BALANCE INICIAL]]*Tabla323911[[#This Row],[PRECIO]]</f>
        <v>1168</v>
      </c>
      <c r="O809" s="2">
        <f>+Tabla323911[[#This Row],[ENTRADAS]]*Tabla323911[[#This Row],[PRECIO]]</f>
        <v>0</v>
      </c>
      <c r="P809" s="2">
        <f>+Tabla323911[[#This Row],[SALIDAS]]*Tabla323911[[#This Row],[PRECIO]]</f>
        <v>0</v>
      </c>
      <c r="Q809" s="2">
        <f>+Tabla323911[[#This Row],[BALANCE INICIAL2]]+Tabla323911[[#This Row],[ENTRADAS3]]-Tabla323911[[#This Row],[SALIDAS4]]</f>
        <v>1168</v>
      </c>
    </row>
    <row r="810" spans="1:17">
      <c r="A810" s="39" t="s">
        <v>33</v>
      </c>
      <c r="B810" s="40" t="s">
        <v>879</v>
      </c>
      <c r="C810" s="52" t="s">
        <v>78</v>
      </c>
      <c r="D810" t="s">
        <v>466</v>
      </c>
      <c r="F810" s="55" t="s">
        <v>1345</v>
      </c>
      <c r="G810" s="55"/>
      <c r="H810" s="9" t="s">
        <v>820</v>
      </c>
      <c r="I810">
        <v>5</v>
      </c>
      <c r="J810">
        <v>0</v>
      </c>
      <c r="K810" s="34">
        <v>0</v>
      </c>
      <c r="L810">
        <f>+Tabla323911[[#This Row],[BALANCE INICIAL]]+Tabla323911[[#This Row],[ENTRADAS]]-Tabla323911[[#This Row],[SALIDAS]]</f>
        <v>5</v>
      </c>
      <c r="M810" s="2">
        <v>310.39999999999998</v>
      </c>
      <c r="N810" s="2">
        <f>+Tabla323911[[#This Row],[BALANCE INICIAL]]*Tabla323911[[#This Row],[PRECIO]]</f>
        <v>1552</v>
      </c>
      <c r="O810" s="2">
        <f>+Tabla323911[[#This Row],[ENTRADAS]]*Tabla323911[[#This Row],[PRECIO]]</f>
        <v>0</v>
      </c>
      <c r="P810" s="2">
        <f>+Tabla323911[[#This Row],[SALIDAS]]*Tabla323911[[#This Row],[PRECIO]]</f>
        <v>0</v>
      </c>
      <c r="Q810" s="2">
        <f>+Tabla323911[[#This Row],[BALANCE INICIAL2]]+Tabla323911[[#This Row],[ENTRADAS3]]-Tabla323911[[#This Row],[SALIDAS4]]</f>
        <v>1552</v>
      </c>
    </row>
    <row r="811" spans="1:17" ht="16.5" customHeight="1">
      <c r="A811" s="39" t="s">
        <v>33</v>
      </c>
      <c r="B811" s="40" t="s">
        <v>879</v>
      </c>
      <c r="C811" s="52" t="s">
        <v>78</v>
      </c>
      <c r="D811" t="s">
        <v>467</v>
      </c>
      <c r="F811" s="55" t="s">
        <v>1345</v>
      </c>
      <c r="G811" s="55"/>
      <c r="H811" s="9" t="s">
        <v>820</v>
      </c>
      <c r="I811">
        <v>0</v>
      </c>
      <c r="J811">
        <v>0</v>
      </c>
      <c r="K811" s="34">
        <v>0</v>
      </c>
      <c r="L811">
        <f>+Tabla323911[[#This Row],[BALANCE INICIAL]]+Tabla323911[[#This Row],[ENTRADAS]]-Tabla323911[[#This Row],[SALIDAS]]</f>
        <v>0</v>
      </c>
      <c r="M811" s="2">
        <v>675</v>
      </c>
      <c r="N811" s="2">
        <f>+Tabla323911[[#This Row],[BALANCE INICIAL]]*Tabla323911[[#This Row],[PRECIO]]</f>
        <v>0</v>
      </c>
      <c r="O811" s="2">
        <f>+Tabla323911[[#This Row],[ENTRADAS]]*Tabla323911[[#This Row],[PRECIO]]</f>
        <v>0</v>
      </c>
      <c r="P811" s="2">
        <f>+Tabla323911[[#This Row],[SALIDAS]]*Tabla323911[[#This Row],[PRECIO]]</f>
        <v>0</v>
      </c>
      <c r="Q811" s="2">
        <f>+Tabla323911[[#This Row],[BALANCE INICIAL2]]+Tabla323911[[#This Row],[ENTRADAS3]]-Tabla323911[[#This Row],[SALIDAS4]]</f>
        <v>0</v>
      </c>
    </row>
    <row r="812" spans="1:17">
      <c r="A812" s="39" t="s">
        <v>33</v>
      </c>
      <c r="B812" s="40" t="s">
        <v>879</v>
      </c>
      <c r="C812" s="52" t="s">
        <v>78</v>
      </c>
      <c r="D812" t="s">
        <v>1609</v>
      </c>
      <c r="F812" s="55" t="s">
        <v>1345</v>
      </c>
      <c r="G812" s="55"/>
      <c r="H812" s="9" t="s">
        <v>820</v>
      </c>
      <c r="I812">
        <v>7</v>
      </c>
      <c r="J812">
        <v>0</v>
      </c>
      <c r="K812" s="34">
        <v>0</v>
      </c>
      <c r="L812">
        <f>+Tabla323911[[#This Row],[BALANCE INICIAL]]+Tabla323911[[#This Row],[ENTRADAS]]-Tabla323911[[#This Row],[SALIDAS]]</f>
        <v>7</v>
      </c>
      <c r="M812" s="2">
        <v>310.39999999999998</v>
      </c>
      <c r="N812" s="2">
        <f>+Tabla323911[[#This Row],[BALANCE INICIAL]]*Tabla323911[[#This Row],[PRECIO]]</f>
        <v>2172.7999999999997</v>
      </c>
      <c r="O812" s="2">
        <f>+Tabla323911[[#This Row],[ENTRADAS]]*Tabla323911[[#This Row],[PRECIO]]</f>
        <v>0</v>
      </c>
      <c r="P812" s="2">
        <f>+Tabla323911[[#This Row],[SALIDAS]]*Tabla323911[[#This Row],[PRECIO]]</f>
        <v>0</v>
      </c>
      <c r="Q812" s="2">
        <f>+Tabla323911[[#This Row],[BALANCE INICIAL2]]+Tabla323911[[#This Row],[ENTRADAS3]]-Tabla323911[[#This Row],[SALIDAS4]]</f>
        <v>2172.7999999999997</v>
      </c>
    </row>
    <row r="813" spans="1:17">
      <c r="A813" s="39" t="s">
        <v>33</v>
      </c>
      <c r="B813" s="40" t="s">
        <v>879</v>
      </c>
      <c r="C813" s="52" t="s">
        <v>78</v>
      </c>
      <c r="D813" t="s">
        <v>1596</v>
      </c>
      <c r="F813" s="55"/>
      <c r="G813" s="55"/>
      <c r="H813" s="9" t="s">
        <v>820</v>
      </c>
      <c r="I813">
        <v>3</v>
      </c>
      <c r="J813">
        <v>0</v>
      </c>
      <c r="K813" s="34">
        <v>0</v>
      </c>
      <c r="L813">
        <f>+Tabla323911[[#This Row],[BALANCE INICIAL]]+Tabla323911[[#This Row],[ENTRADAS]]-Tabla323911[[#This Row],[SALIDAS]]</f>
        <v>3</v>
      </c>
      <c r="M813" s="2">
        <v>310.39999999999998</v>
      </c>
      <c r="N813" s="2">
        <f>+Tabla323911[[#This Row],[BALANCE INICIAL]]*Tabla323911[[#This Row],[PRECIO]]</f>
        <v>931.19999999999993</v>
      </c>
      <c r="O813" s="2">
        <f>+Tabla323911[[#This Row],[ENTRADAS]]*Tabla323911[[#This Row],[PRECIO]]</f>
        <v>0</v>
      </c>
      <c r="P813" s="2">
        <f>+Tabla323911[[#This Row],[SALIDAS]]*Tabla323911[[#This Row],[PRECIO]]</f>
        <v>0</v>
      </c>
      <c r="Q813" s="2">
        <f>+Tabla323911[[#This Row],[BALANCE INICIAL2]]+Tabla323911[[#This Row],[ENTRADAS3]]-Tabla323911[[#This Row],[SALIDAS4]]</f>
        <v>931.19999999999993</v>
      </c>
    </row>
    <row r="814" spans="1:17">
      <c r="A814" s="39" t="s">
        <v>1424</v>
      </c>
      <c r="B814" s="40" t="s">
        <v>1425</v>
      </c>
      <c r="C814" s="52" t="s">
        <v>1426</v>
      </c>
      <c r="D814" t="s">
        <v>1191</v>
      </c>
      <c r="F814" s="55" t="s">
        <v>1345</v>
      </c>
      <c r="G814" s="55"/>
      <c r="H814" s="9" t="s">
        <v>820</v>
      </c>
      <c r="I814">
        <v>1</v>
      </c>
      <c r="J814">
        <v>0</v>
      </c>
      <c r="K814" s="34">
        <v>0</v>
      </c>
      <c r="L814">
        <f>+Tabla323911[[#This Row],[BALANCE INICIAL]]+Tabla323911[[#This Row],[ENTRADAS]]-Tabla323911[[#This Row],[SALIDAS]]</f>
        <v>1</v>
      </c>
      <c r="M814" s="2">
        <v>93</v>
      </c>
      <c r="N814" s="2">
        <f>+Tabla323911[[#This Row],[BALANCE INICIAL]]*Tabla323911[[#This Row],[PRECIO]]</f>
        <v>93</v>
      </c>
      <c r="O814" s="2">
        <f>+Tabla323911[[#This Row],[ENTRADAS]]*Tabla323911[[#This Row],[PRECIO]]</f>
        <v>0</v>
      </c>
      <c r="P814" s="2">
        <f>+Tabla323911[[#This Row],[SALIDAS]]*Tabla323911[[#This Row],[PRECIO]]</f>
        <v>0</v>
      </c>
      <c r="Q814" s="2">
        <f>+Tabla323911[[#This Row],[BALANCE INICIAL2]]+Tabla323911[[#This Row],[ENTRADAS3]]-Tabla323911[[#This Row],[SALIDAS4]]</f>
        <v>93</v>
      </c>
    </row>
    <row r="815" spans="1:17">
      <c r="A815" s="39" t="s">
        <v>26</v>
      </c>
      <c r="B815" s="40" t="s">
        <v>887</v>
      </c>
      <c r="C815" s="52" t="s">
        <v>70</v>
      </c>
      <c r="D815" t="s">
        <v>1192</v>
      </c>
      <c r="F815" s="55" t="s">
        <v>1345</v>
      </c>
      <c r="G815" s="55"/>
      <c r="H815" s="9" t="s">
        <v>820</v>
      </c>
      <c r="I815">
        <v>3</v>
      </c>
      <c r="J815">
        <v>0</v>
      </c>
      <c r="K815" s="34">
        <v>0</v>
      </c>
      <c r="L815">
        <f>+Tabla323911[[#This Row],[BALANCE INICIAL]]+Tabla323911[[#This Row],[ENTRADAS]]-Tabla323911[[#This Row],[SALIDAS]]</f>
        <v>3</v>
      </c>
      <c r="M815" s="2">
        <v>36</v>
      </c>
      <c r="N815" s="2">
        <f>+Tabla323911[[#This Row],[BALANCE INICIAL]]*Tabla323911[[#This Row],[PRECIO]]</f>
        <v>108</v>
      </c>
      <c r="O815" s="2">
        <f>+Tabla323911[[#This Row],[ENTRADAS]]*Tabla323911[[#This Row],[PRECIO]]</f>
        <v>0</v>
      </c>
      <c r="P815" s="2">
        <f>+Tabla323911[[#This Row],[SALIDAS]]*Tabla323911[[#This Row],[PRECIO]]</f>
        <v>0</v>
      </c>
      <c r="Q815" s="2">
        <f>+Tabla323911[[#This Row],[BALANCE INICIAL2]]+Tabla323911[[#This Row],[ENTRADAS3]]-Tabla323911[[#This Row],[SALIDAS4]]</f>
        <v>108</v>
      </c>
    </row>
    <row r="816" spans="1:17">
      <c r="A816" s="39" t="s">
        <v>59</v>
      </c>
      <c r="B816" s="40" t="s">
        <v>880</v>
      </c>
      <c r="C816" s="52" t="s">
        <v>107</v>
      </c>
      <c r="D816" t="s">
        <v>813</v>
      </c>
      <c r="F816" s="55" t="s">
        <v>1345</v>
      </c>
      <c r="G816" s="55"/>
      <c r="H816" s="9" t="s">
        <v>820</v>
      </c>
      <c r="I816">
        <v>4</v>
      </c>
      <c r="J816">
        <v>0</v>
      </c>
      <c r="K816" s="34">
        <v>0</v>
      </c>
      <c r="L816">
        <f>+Tabla323911[[#This Row],[BALANCE INICIAL]]+Tabla323911[[#This Row],[ENTRADAS]]-Tabla323911[[#This Row],[SALIDAS]]</f>
        <v>4</v>
      </c>
      <c r="M816" s="2">
        <v>1750</v>
      </c>
      <c r="N816" s="2">
        <f>+Tabla323911[[#This Row],[BALANCE INICIAL]]*Tabla323911[[#This Row],[PRECIO]]</f>
        <v>7000</v>
      </c>
      <c r="O816" s="2">
        <f>+Tabla323911[[#This Row],[ENTRADAS]]*Tabla323911[[#This Row],[PRECIO]]</f>
        <v>0</v>
      </c>
      <c r="P816" s="2">
        <f>+Tabla323911[[#This Row],[SALIDAS]]*Tabla323911[[#This Row],[PRECIO]]</f>
        <v>0</v>
      </c>
      <c r="Q816" s="2">
        <f>+Tabla323911[[#This Row],[BALANCE INICIAL2]]+Tabla323911[[#This Row],[ENTRADAS3]]-Tabla323911[[#This Row],[SALIDAS4]]</f>
        <v>7000</v>
      </c>
    </row>
    <row r="817" spans="1:17">
      <c r="A817" s="9" t="s">
        <v>59</v>
      </c>
      <c r="B817" s="17" t="s">
        <v>887</v>
      </c>
      <c r="C817" s="50" t="s">
        <v>70</v>
      </c>
      <c r="D817" t="s">
        <v>1741</v>
      </c>
      <c r="F817" s="55"/>
      <c r="G817" s="55"/>
      <c r="H817" s="9" t="s">
        <v>820</v>
      </c>
      <c r="I817">
        <v>10</v>
      </c>
      <c r="K817" s="34">
        <v>0</v>
      </c>
      <c r="L817">
        <f>+Tabla323911[[#This Row],[BALANCE INICIAL]]+Tabla323911[[#This Row],[ENTRADAS]]-Tabla323911[[#This Row],[SALIDAS]]</f>
        <v>10</v>
      </c>
      <c r="M817" s="2">
        <v>177</v>
      </c>
      <c r="N817" s="2">
        <f>+Tabla323911[[#This Row],[BALANCE INICIAL]]*Tabla323911[[#This Row],[PRECIO]]</f>
        <v>1770</v>
      </c>
      <c r="O817" s="2">
        <f>+Tabla323911[[#This Row],[ENTRADAS]]*Tabla323911[[#This Row],[PRECIO]]</f>
        <v>0</v>
      </c>
      <c r="P817" s="2">
        <f>+Tabla323911[[#This Row],[SALIDAS]]*Tabla323911[[#This Row],[PRECIO]]</f>
        <v>0</v>
      </c>
      <c r="Q817" s="2">
        <f>+Tabla323911[[#This Row],[BALANCE INICIAL2]]+Tabla323911[[#This Row],[ENTRADAS3]]-Tabla323911[[#This Row],[SALIDAS4]]</f>
        <v>1770</v>
      </c>
    </row>
    <row r="818" spans="1:17">
      <c r="A818" s="39" t="s">
        <v>59</v>
      </c>
      <c r="B818" s="40" t="s">
        <v>880</v>
      </c>
      <c r="C818" s="52" t="s">
        <v>107</v>
      </c>
      <c r="D818" t="s">
        <v>814</v>
      </c>
      <c r="F818" s="55" t="s">
        <v>1345</v>
      </c>
      <c r="G818" s="55"/>
      <c r="H818" s="9" t="s">
        <v>820</v>
      </c>
      <c r="I818">
        <v>283</v>
      </c>
      <c r="J818">
        <v>0</v>
      </c>
      <c r="K818" s="34">
        <v>0</v>
      </c>
      <c r="L818">
        <f>+Tabla323911[[#This Row],[BALANCE INICIAL]]+Tabla323911[[#This Row],[ENTRADAS]]-Tabla323911[[#This Row],[SALIDAS]]</f>
        <v>283</v>
      </c>
      <c r="M818" s="2">
        <v>25</v>
      </c>
      <c r="N818" s="2">
        <f>+Tabla323911[[#This Row],[BALANCE INICIAL]]*Tabla323911[[#This Row],[PRECIO]]</f>
        <v>7075</v>
      </c>
      <c r="O818" s="2">
        <f>+Tabla323911[[#This Row],[ENTRADAS]]*Tabla323911[[#This Row],[PRECIO]]</f>
        <v>0</v>
      </c>
      <c r="P818" s="2">
        <f>+Tabla323911[[#This Row],[SALIDAS]]*Tabla323911[[#This Row],[PRECIO]]</f>
        <v>0</v>
      </c>
      <c r="Q818" s="2">
        <f>+Tabla323911[[#This Row],[BALANCE INICIAL2]]+Tabla323911[[#This Row],[ENTRADAS3]]-Tabla323911[[#This Row],[SALIDAS4]]</f>
        <v>7075</v>
      </c>
    </row>
    <row r="819" spans="1:17">
      <c r="A819" s="39" t="s">
        <v>62</v>
      </c>
      <c r="B819" s="40" t="s">
        <v>891</v>
      </c>
      <c r="C819" s="52" t="s">
        <v>100</v>
      </c>
      <c r="D819" t="s">
        <v>815</v>
      </c>
      <c r="F819" s="55" t="s">
        <v>1345</v>
      </c>
      <c r="G819" s="55"/>
      <c r="H819" s="9" t="s">
        <v>820</v>
      </c>
      <c r="I819">
        <v>3</v>
      </c>
      <c r="J819">
        <v>0</v>
      </c>
      <c r="K819" s="34">
        <v>0</v>
      </c>
      <c r="L819">
        <f>+Tabla323911[[#This Row],[BALANCE INICIAL]]+Tabla323911[[#This Row],[ENTRADAS]]-Tabla323911[[#This Row],[SALIDAS]]</f>
        <v>3</v>
      </c>
      <c r="M819" s="2">
        <v>125</v>
      </c>
      <c r="N819" s="2">
        <f>+Tabla323911[[#This Row],[BALANCE INICIAL]]*Tabla323911[[#This Row],[PRECIO]]</f>
        <v>375</v>
      </c>
      <c r="O819" s="2">
        <f>+Tabla323911[[#This Row],[ENTRADAS]]*Tabla323911[[#This Row],[PRECIO]]</f>
        <v>0</v>
      </c>
      <c r="P819" s="2">
        <f>+Tabla323911[[#This Row],[SALIDAS]]*Tabla323911[[#This Row],[PRECIO]]</f>
        <v>0</v>
      </c>
      <c r="Q819" s="2">
        <f>+Tabla323911[[#This Row],[BALANCE INICIAL2]]+Tabla323911[[#This Row],[ENTRADAS3]]-Tabla323911[[#This Row],[SALIDAS4]]</f>
        <v>375</v>
      </c>
    </row>
    <row r="820" spans="1:17">
      <c r="A820" s="39" t="s">
        <v>62</v>
      </c>
      <c r="B820" s="40" t="s">
        <v>891</v>
      </c>
      <c r="C820" s="52" t="s">
        <v>100</v>
      </c>
      <c r="D820" t="s">
        <v>816</v>
      </c>
      <c r="F820" s="55" t="s">
        <v>1345</v>
      </c>
      <c r="G820" s="55"/>
      <c r="H820" s="9" t="s">
        <v>820</v>
      </c>
      <c r="I820">
        <v>9</v>
      </c>
      <c r="J820">
        <v>0</v>
      </c>
      <c r="K820" s="34">
        <v>0</v>
      </c>
      <c r="L820">
        <f>+Tabla323911[[#This Row],[BALANCE INICIAL]]+Tabla323911[[#This Row],[ENTRADAS]]-Tabla323911[[#This Row],[SALIDAS]]</f>
        <v>9</v>
      </c>
      <c r="M820" s="2">
        <v>206</v>
      </c>
      <c r="N820" s="2">
        <f>+Tabla323911[[#This Row],[BALANCE INICIAL]]*Tabla323911[[#This Row],[PRECIO]]</f>
        <v>1854</v>
      </c>
      <c r="O820" s="2">
        <f>+Tabla323911[[#This Row],[ENTRADAS]]*Tabla323911[[#This Row],[PRECIO]]</f>
        <v>0</v>
      </c>
      <c r="P820" s="2">
        <f>+Tabla323911[[#This Row],[SALIDAS]]*Tabla323911[[#This Row],[PRECIO]]</f>
        <v>0</v>
      </c>
      <c r="Q820" s="2">
        <f>+Tabla323911[[#This Row],[BALANCE INICIAL2]]+Tabla323911[[#This Row],[ENTRADAS3]]-Tabla323911[[#This Row],[SALIDAS4]]</f>
        <v>1854</v>
      </c>
    </row>
    <row r="821" spans="1:17" ht="16.5" customHeight="1">
      <c r="A821" s="39" t="s">
        <v>62</v>
      </c>
      <c r="B821" s="40" t="s">
        <v>891</v>
      </c>
      <c r="C821" s="52" t="s">
        <v>100</v>
      </c>
      <c r="D821" t="s">
        <v>817</v>
      </c>
      <c r="F821" s="55" t="s">
        <v>1345</v>
      </c>
      <c r="G821" s="55"/>
      <c r="H821" s="9" t="s">
        <v>820</v>
      </c>
      <c r="I821">
        <v>1</v>
      </c>
      <c r="J821">
        <v>0</v>
      </c>
      <c r="K821" s="34">
        <v>0</v>
      </c>
      <c r="L821">
        <f>+Tabla323911[[#This Row],[BALANCE INICIAL]]+Tabla323911[[#This Row],[ENTRADAS]]-Tabla323911[[#This Row],[SALIDAS]]</f>
        <v>1</v>
      </c>
      <c r="M821" s="2">
        <v>102</v>
      </c>
      <c r="N821" s="2">
        <f>+Tabla323911[[#This Row],[BALANCE INICIAL]]*Tabla323911[[#This Row],[PRECIO]]</f>
        <v>102</v>
      </c>
      <c r="O821" s="2">
        <f>+Tabla323911[[#This Row],[ENTRADAS]]*Tabla323911[[#This Row],[PRECIO]]</f>
        <v>0</v>
      </c>
      <c r="P821" s="2">
        <f>+Tabla323911[[#This Row],[SALIDAS]]*Tabla323911[[#This Row],[PRECIO]]</f>
        <v>0</v>
      </c>
      <c r="Q821" s="2">
        <f>+Tabla323911[[#This Row],[BALANCE INICIAL2]]+Tabla323911[[#This Row],[ENTRADAS3]]-Tabla323911[[#This Row],[SALIDAS4]]</f>
        <v>102</v>
      </c>
    </row>
    <row r="822" spans="1:17" ht="15.75" customHeight="1">
      <c r="A822" s="39" t="s">
        <v>62</v>
      </c>
      <c r="B822" s="40" t="s">
        <v>891</v>
      </c>
      <c r="C822" s="52" t="s">
        <v>100</v>
      </c>
      <c r="D822" t="s">
        <v>818</v>
      </c>
      <c r="F822" s="55" t="s">
        <v>1345</v>
      </c>
      <c r="G822" s="55"/>
      <c r="H822" s="9" t="s">
        <v>820</v>
      </c>
      <c r="I822">
        <v>120</v>
      </c>
      <c r="J822">
        <v>0</v>
      </c>
      <c r="K822" s="34">
        <v>0</v>
      </c>
      <c r="L822">
        <f>+Tabla323911[[#This Row],[BALANCE INICIAL]]+Tabla323911[[#This Row],[ENTRADAS]]-Tabla323911[[#This Row],[SALIDAS]]</f>
        <v>120</v>
      </c>
      <c r="M822" s="2">
        <v>115</v>
      </c>
      <c r="N822" s="2">
        <f>+Tabla323911[[#This Row],[BALANCE INICIAL]]*Tabla323911[[#This Row],[PRECIO]]</f>
        <v>13800</v>
      </c>
      <c r="O822" s="2">
        <f>+Tabla323911[[#This Row],[ENTRADAS]]*Tabla323911[[#This Row],[PRECIO]]</f>
        <v>0</v>
      </c>
      <c r="P822" s="2">
        <f>+Tabla323911[[#This Row],[SALIDAS]]*Tabla323911[[#This Row],[PRECIO]]</f>
        <v>0</v>
      </c>
      <c r="Q822" s="2">
        <f>+Tabla323911[[#This Row],[BALANCE INICIAL2]]+Tabla323911[[#This Row],[ENTRADAS3]]-Tabla323911[[#This Row],[SALIDAS4]]</f>
        <v>13800</v>
      </c>
    </row>
    <row r="823" spans="1:17" ht="15.75" customHeight="1">
      <c r="A823" s="39" t="s">
        <v>34</v>
      </c>
      <c r="B823" s="40" t="s">
        <v>877</v>
      </c>
      <c r="C823" s="52" t="s">
        <v>104</v>
      </c>
      <c r="D823" t="s">
        <v>531</v>
      </c>
      <c r="F823" s="55" t="s">
        <v>1345</v>
      </c>
      <c r="G823" s="55"/>
      <c r="H823" s="9" t="s">
        <v>820</v>
      </c>
      <c r="I823">
        <v>0</v>
      </c>
      <c r="J823">
        <v>0</v>
      </c>
      <c r="K823" s="34">
        <v>0</v>
      </c>
      <c r="L823">
        <f>+Tabla323911[[#This Row],[BALANCE INICIAL]]+Tabla323911[[#This Row],[ENTRADAS]]-Tabla323911[[#This Row],[SALIDAS]]</f>
        <v>0</v>
      </c>
      <c r="M823" s="2">
        <v>138</v>
      </c>
      <c r="N823" s="2">
        <f>+Tabla323911[[#This Row],[BALANCE INICIAL]]*Tabla323911[[#This Row],[PRECIO]]</f>
        <v>0</v>
      </c>
      <c r="O823" s="2">
        <f>+Tabla323911[[#This Row],[ENTRADAS]]*Tabla323911[[#This Row],[PRECIO]]</f>
        <v>0</v>
      </c>
      <c r="P823" s="2">
        <f>+Tabla323911[[#This Row],[SALIDAS]]*Tabla323911[[#This Row],[PRECIO]]</f>
        <v>0</v>
      </c>
      <c r="Q823" s="2">
        <f>+Tabla323911[[#This Row],[BALANCE INICIAL2]]+Tabla323911[[#This Row],[ENTRADAS3]]-Tabla323911[[#This Row],[SALIDAS4]]</f>
        <v>0</v>
      </c>
    </row>
    <row r="824" spans="1:17" ht="15.75" customHeight="1">
      <c r="A824" s="63" t="s">
        <v>1381</v>
      </c>
      <c r="B824" s="40" t="s">
        <v>1382</v>
      </c>
      <c r="C824" s="52" t="s">
        <v>1383</v>
      </c>
      <c r="D824" t="s">
        <v>1645</v>
      </c>
      <c r="E824" t="s">
        <v>1648</v>
      </c>
      <c r="F824" s="55">
        <v>45562</v>
      </c>
      <c r="G824" s="62" t="s">
        <v>1649</v>
      </c>
      <c r="H824" s="9" t="s">
        <v>820</v>
      </c>
      <c r="I824">
        <v>0</v>
      </c>
      <c r="J824">
        <v>50</v>
      </c>
      <c r="K824" s="34">
        <v>0</v>
      </c>
      <c r="L824">
        <f>+Tabla323911[[#This Row],[BALANCE INICIAL]]+Tabla323911[[#This Row],[ENTRADAS]]-Tabla323911[[#This Row],[SALIDAS]]</f>
        <v>50</v>
      </c>
      <c r="M824" s="2">
        <v>98.15</v>
      </c>
      <c r="N824" s="2"/>
      <c r="O824" s="2">
        <f>+Tabla323911[[#This Row],[ENTRADAS]]*Tabla323911[[#This Row],[PRECIO]]</f>
        <v>4907.5</v>
      </c>
      <c r="P824" s="2">
        <f>+Tabla323911[[#This Row],[SALIDAS]]*Tabla323911[[#This Row],[PRECIO]]</f>
        <v>0</v>
      </c>
      <c r="Q824" s="2">
        <f>+Tabla323911[[#This Row],[BALANCE INICIAL2]]+Tabla323911[[#This Row],[ENTRADAS3]]-Tabla323911[[#This Row],[SALIDAS4]]</f>
        <v>4907.5</v>
      </c>
    </row>
    <row r="825" spans="1:17" ht="15.75" customHeight="1">
      <c r="A825" s="63" t="s">
        <v>1381</v>
      </c>
      <c r="B825" s="40" t="s">
        <v>1382</v>
      </c>
      <c r="C825" s="52" t="s">
        <v>1383</v>
      </c>
      <c r="D825" t="s">
        <v>1764</v>
      </c>
      <c r="E825" t="s">
        <v>1648</v>
      </c>
      <c r="F825" s="55">
        <v>45562</v>
      </c>
      <c r="G825" s="62" t="s">
        <v>1649</v>
      </c>
      <c r="H825" s="9" t="s">
        <v>820</v>
      </c>
      <c r="I825">
        <v>0</v>
      </c>
      <c r="J825">
        <v>36</v>
      </c>
      <c r="K825" s="34">
        <v>2</v>
      </c>
      <c r="L825">
        <f>+Tabla323911[[#This Row],[BALANCE INICIAL]]+Tabla323911[[#This Row],[ENTRADAS]]-Tabla323911[[#This Row],[SALIDAS]]</f>
        <v>34</v>
      </c>
      <c r="M825" s="2">
        <v>2309.08</v>
      </c>
      <c r="N825" s="2"/>
      <c r="O825" s="2">
        <f>+Tabla323911[[#This Row],[ENTRADAS]]*Tabla323911[[#This Row],[PRECIO]]</f>
        <v>83126.880000000005</v>
      </c>
      <c r="P825" s="2">
        <f>+Tabla323911[[#This Row],[SALIDAS]]*Tabla323911[[#This Row],[PRECIO]]</f>
        <v>4618.16</v>
      </c>
      <c r="Q825" s="2">
        <f>+Tabla323911[[#This Row],[BALANCE INICIAL2]]+Tabla323911[[#This Row],[ENTRADAS3]]-Tabla323911[[#This Row],[SALIDAS4]]</f>
        <v>78508.72</v>
      </c>
    </row>
    <row r="826" spans="1:17" ht="15.75" customHeight="1">
      <c r="A826" s="63" t="s">
        <v>1381</v>
      </c>
      <c r="B826" s="40" t="s">
        <v>1382</v>
      </c>
      <c r="C826" s="52" t="s">
        <v>1383</v>
      </c>
      <c r="D826" t="s">
        <v>1765</v>
      </c>
      <c r="E826" t="s">
        <v>1648</v>
      </c>
      <c r="F826" s="55">
        <v>45562</v>
      </c>
      <c r="G826" s="62" t="s">
        <v>1649</v>
      </c>
      <c r="H826" s="9" t="s">
        <v>820</v>
      </c>
      <c r="I826">
        <v>0</v>
      </c>
      <c r="J826">
        <v>6</v>
      </c>
      <c r="K826" s="34">
        <v>0</v>
      </c>
      <c r="L826">
        <f>+Tabla323911[[#This Row],[BALANCE INICIAL]]+Tabla323911[[#This Row],[ENTRADAS]]-Tabla323911[[#This Row],[SALIDAS]]</f>
        <v>6</v>
      </c>
      <c r="M826" s="2">
        <v>1318.98</v>
      </c>
      <c r="N826" s="2"/>
      <c r="O826" s="2">
        <f>+Tabla323911[[#This Row],[ENTRADAS]]*Tabla323911[[#This Row],[PRECIO]]</f>
        <v>7913.88</v>
      </c>
      <c r="P826" s="2">
        <f>+Tabla323911[[#This Row],[SALIDAS]]*Tabla323911[[#This Row],[PRECIO]]</f>
        <v>0</v>
      </c>
      <c r="Q826" s="2">
        <f>+Tabla323911[[#This Row],[BALANCE INICIAL2]]+Tabla323911[[#This Row],[ENTRADAS3]]-Tabla323911[[#This Row],[SALIDAS4]]</f>
        <v>7913.88</v>
      </c>
    </row>
    <row r="827" spans="1:17" ht="15.75" customHeight="1">
      <c r="A827" s="63" t="s">
        <v>1381</v>
      </c>
      <c r="B827" s="40" t="s">
        <v>1382</v>
      </c>
      <c r="C827" s="52" t="s">
        <v>1383</v>
      </c>
      <c r="D827" t="s">
        <v>1766</v>
      </c>
      <c r="E827" t="s">
        <v>1648</v>
      </c>
      <c r="F827" s="55">
        <v>45562</v>
      </c>
      <c r="G827" s="62" t="s">
        <v>1649</v>
      </c>
      <c r="H827" s="9" t="s">
        <v>820</v>
      </c>
      <c r="I827">
        <v>0</v>
      </c>
      <c r="J827">
        <v>2</v>
      </c>
      <c r="K827" s="34">
        <v>0</v>
      </c>
      <c r="L827">
        <f>+Tabla323911[[#This Row],[BALANCE INICIAL]]+Tabla323911[[#This Row],[ENTRADAS]]-Tabla323911[[#This Row],[SALIDAS]]</f>
        <v>2</v>
      </c>
      <c r="M827" s="2">
        <v>2306.4699999999998</v>
      </c>
      <c r="N827" s="2"/>
      <c r="O827" s="2">
        <f>+Tabla323911[[#This Row],[ENTRADAS]]*Tabla323911[[#This Row],[PRECIO]]</f>
        <v>4612.9399999999996</v>
      </c>
      <c r="P827" s="2">
        <f>+Tabla323911[[#This Row],[SALIDAS]]*Tabla323911[[#This Row],[PRECIO]]</f>
        <v>0</v>
      </c>
      <c r="Q827" s="2">
        <f>+Tabla323911[[#This Row],[BALANCE INICIAL2]]+Tabla323911[[#This Row],[ENTRADAS3]]-Tabla323911[[#This Row],[SALIDAS4]]</f>
        <v>4612.9399999999996</v>
      </c>
    </row>
    <row r="828" spans="1:17" ht="15.75" customHeight="1">
      <c r="A828" s="63" t="s">
        <v>1141</v>
      </c>
      <c r="B828" s="40" t="s">
        <v>1142</v>
      </c>
      <c r="C828" s="52" t="s">
        <v>1143</v>
      </c>
      <c r="D828" t="s">
        <v>1821</v>
      </c>
      <c r="E828" t="s">
        <v>1775</v>
      </c>
      <c r="F828" s="55">
        <v>45562</v>
      </c>
      <c r="G828" s="62" t="s">
        <v>1774</v>
      </c>
      <c r="H828" s="9" t="s">
        <v>820</v>
      </c>
      <c r="I828">
        <v>0</v>
      </c>
      <c r="J828">
        <v>1</v>
      </c>
      <c r="K828" s="34">
        <v>0</v>
      </c>
      <c r="L828">
        <f>+Tabla323911[[#This Row],[BALANCE INICIAL]]+Tabla323911[[#This Row],[ENTRADAS]]-Tabla323911[[#This Row],[SALIDAS]]</f>
        <v>1</v>
      </c>
      <c r="M828" s="2">
        <v>600</v>
      </c>
      <c r="N828" s="2"/>
      <c r="O828" s="2">
        <f>+Tabla323911[[#This Row],[ENTRADAS]]*Tabla323911[[#This Row],[PRECIO]]</f>
        <v>600</v>
      </c>
      <c r="P828" s="2">
        <f>+Tabla323911[[#This Row],[SALIDAS]]*Tabla323911[[#This Row],[PRECIO]]</f>
        <v>0</v>
      </c>
      <c r="Q828" s="2">
        <f>+Tabla323911[[#This Row],[BALANCE INICIAL2]]+Tabla323911[[#This Row],[ENTRADAS3]]-Tabla323911[[#This Row],[SALIDAS4]]</f>
        <v>600</v>
      </c>
    </row>
    <row r="829" spans="1:17" ht="15.75" customHeight="1">
      <c r="A829" s="63" t="s">
        <v>33</v>
      </c>
      <c r="B829" s="40" t="s">
        <v>879</v>
      </c>
      <c r="C829" s="52" t="s">
        <v>106</v>
      </c>
      <c r="D829" t="s">
        <v>1768</v>
      </c>
      <c r="E829" t="s">
        <v>1775</v>
      </c>
      <c r="F829" s="55">
        <v>45562</v>
      </c>
      <c r="G829" s="62" t="s">
        <v>1774</v>
      </c>
      <c r="H829" s="9" t="s">
        <v>820</v>
      </c>
      <c r="I829">
        <v>0</v>
      </c>
      <c r="J829">
        <v>3</v>
      </c>
      <c r="K829" s="34">
        <v>0</v>
      </c>
      <c r="L829">
        <f>+Tabla323911[[#This Row],[BALANCE INICIAL]]+Tabla323911[[#This Row],[ENTRADAS]]-Tabla323911[[#This Row],[SALIDAS]]</f>
        <v>3</v>
      </c>
      <c r="M829" s="2">
        <v>600</v>
      </c>
      <c r="N829" s="2"/>
      <c r="O829" s="2">
        <f>+Tabla323911[[#This Row],[ENTRADAS]]*Tabla323911[[#This Row],[PRECIO]]</f>
        <v>1800</v>
      </c>
      <c r="P829" s="2">
        <f>+Tabla323911[[#This Row],[SALIDAS]]*Tabla323911[[#This Row],[PRECIO]]</f>
        <v>0</v>
      </c>
      <c r="Q829" s="2">
        <f>+Tabla323911[[#This Row],[BALANCE INICIAL2]]+Tabla323911[[#This Row],[ENTRADAS3]]-Tabla323911[[#This Row],[SALIDAS4]]</f>
        <v>1800</v>
      </c>
    </row>
    <row r="830" spans="1:17" ht="15.75" customHeight="1">
      <c r="A830" s="63" t="s">
        <v>33</v>
      </c>
      <c r="B830" s="40" t="s">
        <v>879</v>
      </c>
      <c r="C830" s="52" t="s">
        <v>106</v>
      </c>
      <c r="D830" t="s">
        <v>1769</v>
      </c>
      <c r="E830" t="s">
        <v>1775</v>
      </c>
      <c r="F830" s="55">
        <v>45562</v>
      </c>
      <c r="G830" s="62" t="s">
        <v>1774</v>
      </c>
      <c r="H830" s="9" t="s">
        <v>820</v>
      </c>
      <c r="I830">
        <v>0</v>
      </c>
      <c r="J830">
        <v>2</v>
      </c>
      <c r="K830" s="34">
        <v>0</v>
      </c>
      <c r="L830">
        <f>+Tabla323911[[#This Row],[BALANCE INICIAL]]+Tabla323911[[#This Row],[ENTRADAS]]-Tabla323911[[#This Row],[SALIDAS]]</f>
        <v>2</v>
      </c>
      <c r="M830" s="2">
        <v>450</v>
      </c>
      <c r="N830" s="2"/>
      <c r="O830" s="2">
        <f>+Tabla323911[[#This Row],[ENTRADAS]]*Tabla323911[[#This Row],[PRECIO]]</f>
        <v>900</v>
      </c>
      <c r="P830" s="2">
        <f>+Tabla323911[[#This Row],[SALIDAS]]*Tabla323911[[#This Row],[PRECIO]]</f>
        <v>0</v>
      </c>
      <c r="Q830" s="2">
        <f>+Tabla323911[[#This Row],[BALANCE INICIAL2]]+Tabla323911[[#This Row],[ENTRADAS3]]-Tabla323911[[#This Row],[SALIDAS4]]</f>
        <v>900</v>
      </c>
    </row>
    <row r="831" spans="1:17" ht="15.75" customHeight="1">
      <c r="A831" s="63" t="s">
        <v>26</v>
      </c>
      <c r="B831" s="40" t="s">
        <v>887</v>
      </c>
      <c r="C831" s="52" t="s">
        <v>70</v>
      </c>
      <c r="D831" t="s">
        <v>1770</v>
      </c>
      <c r="E831" t="s">
        <v>1775</v>
      </c>
      <c r="F831" s="55">
        <v>45562</v>
      </c>
      <c r="G831" s="62" t="s">
        <v>1774</v>
      </c>
      <c r="H831" s="9" t="s">
        <v>820</v>
      </c>
      <c r="I831">
        <v>0</v>
      </c>
      <c r="J831">
        <v>1</v>
      </c>
      <c r="K831" s="34">
        <v>0</v>
      </c>
      <c r="L831">
        <f>+Tabla323911[[#This Row],[BALANCE INICIAL]]+Tabla323911[[#This Row],[ENTRADAS]]-Tabla323911[[#This Row],[SALIDAS]]</f>
        <v>1</v>
      </c>
      <c r="M831" s="2">
        <v>550</v>
      </c>
      <c r="N831" s="2"/>
      <c r="O831" s="2">
        <f>+Tabla323911[[#This Row],[ENTRADAS]]*Tabla323911[[#This Row],[PRECIO]]</f>
        <v>550</v>
      </c>
      <c r="P831" s="2">
        <f>+Tabla323911[[#This Row],[SALIDAS]]*Tabla323911[[#This Row],[PRECIO]]</f>
        <v>0</v>
      </c>
      <c r="Q831" s="2">
        <f>+Tabla323911[[#This Row],[BALANCE INICIAL2]]+Tabla323911[[#This Row],[ENTRADAS3]]-Tabla323911[[#This Row],[SALIDAS4]]</f>
        <v>550</v>
      </c>
    </row>
    <row r="832" spans="1:17" ht="15.75" customHeight="1">
      <c r="A832" s="63" t="s">
        <v>33</v>
      </c>
      <c r="B832" s="40" t="s">
        <v>879</v>
      </c>
      <c r="C832" s="52" t="s">
        <v>106</v>
      </c>
      <c r="D832" t="s">
        <v>1771</v>
      </c>
      <c r="E832" t="s">
        <v>1775</v>
      </c>
      <c r="F832" s="55">
        <v>45562</v>
      </c>
      <c r="G832" s="62" t="s">
        <v>1774</v>
      </c>
      <c r="H832" s="9" t="s">
        <v>820</v>
      </c>
      <c r="I832">
        <v>0</v>
      </c>
      <c r="J832">
        <v>1</v>
      </c>
      <c r="K832" s="34">
        <v>0</v>
      </c>
      <c r="L832">
        <f>+Tabla323911[[#This Row],[BALANCE INICIAL]]+Tabla323911[[#This Row],[ENTRADAS]]-Tabla323911[[#This Row],[SALIDAS]]</f>
        <v>1</v>
      </c>
      <c r="M832" s="2">
        <v>15000</v>
      </c>
      <c r="N832" s="2"/>
      <c r="O832" s="2">
        <f>+Tabla323911[[#This Row],[ENTRADAS]]*Tabla323911[[#This Row],[PRECIO]]</f>
        <v>15000</v>
      </c>
      <c r="P832" s="2">
        <f>+Tabla323911[[#This Row],[SALIDAS]]*Tabla323911[[#This Row],[PRECIO]]</f>
        <v>0</v>
      </c>
      <c r="Q832" s="2">
        <f>+Tabla323911[[#This Row],[BALANCE INICIAL2]]+Tabla323911[[#This Row],[ENTRADAS3]]-Tabla323911[[#This Row],[SALIDAS4]]</f>
        <v>15000</v>
      </c>
    </row>
    <row r="833" spans="1:17" ht="15.75" customHeight="1">
      <c r="A833" s="63" t="s">
        <v>33</v>
      </c>
      <c r="B833" s="40" t="s">
        <v>879</v>
      </c>
      <c r="C833" s="52" t="s">
        <v>106</v>
      </c>
      <c r="D833" t="s">
        <v>1772</v>
      </c>
      <c r="E833" t="s">
        <v>1775</v>
      </c>
      <c r="F833" s="55">
        <v>45562</v>
      </c>
      <c r="G833" s="62" t="s">
        <v>1774</v>
      </c>
      <c r="H833" s="9" t="s">
        <v>820</v>
      </c>
      <c r="I833">
        <v>0</v>
      </c>
      <c r="J833">
        <v>1</v>
      </c>
      <c r="K833" s="34">
        <v>0</v>
      </c>
      <c r="L833">
        <f>+Tabla323911[[#This Row],[BALANCE INICIAL]]+Tabla323911[[#This Row],[ENTRADAS]]-Tabla323911[[#This Row],[SALIDAS]]</f>
        <v>1</v>
      </c>
      <c r="M833" s="2">
        <v>15000</v>
      </c>
      <c r="N833" s="2"/>
      <c r="O833" s="2">
        <f>+Tabla323911[[#This Row],[ENTRADAS]]*Tabla323911[[#This Row],[PRECIO]]</f>
        <v>15000</v>
      </c>
      <c r="P833" s="2">
        <f>+Tabla323911[[#This Row],[SALIDAS]]*Tabla323911[[#This Row],[PRECIO]]</f>
        <v>0</v>
      </c>
      <c r="Q833" s="2">
        <f>+Tabla323911[[#This Row],[BALANCE INICIAL2]]+Tabla323911[[#This Row],[ENTRADAS3]]-Tabla323911[[#This Row],[SALIDAS4]]</f>
        <v>15000</v>
      </c>
    </row>
    <row r="834" spans="1:17" ht="15.75" customHeight="1">
      <c r="A834" s="63" t="s">
        <v>26</v>
      </c>
      <c r="B834" s="40" t="s">
        <v>887</v>
      </c>
      <c r="C834" s="52" t="s">
        <v>70</v>
      </c>
      <c r="D834" t="s">
        <v>1773</v>
      </c>
      <c r="E834" t="s">
        <v>1775</v>
      </c>
      <c r="F834" s="55">
        <v>45562</v>
      </c>
      <c r="G834" s="62" t="s">
        <v>1774</v>
      </c>
      <c r="H834" s="9" t="s">
        <v>820</v>
      </c>
      <c r="I834">
        <v>0</v>
      </c>
      <c r="J834">
        <v>6</v>
      </c>
      <c r="K834" s="34">
        <v>0</v>
      </c>
      <c r="L834">
        <f>+Tabla323911[[#This Row],[BALANCE INICIAL]]+Tabla323911[[#This Row],[ENTRADAS]]-Tabla323911[[#This Row],[SALIDAS]]</f>
        <v>6</v>
      </c>
      <c r="M834" s="2">
        <v>1100</v>
      </c>
      <c r="N834" s="2"/>
      <c r="O834" s="2">
        <f>+Tabla323911[[#This Row],[ENTRADAS]]*Tabla323911[[#This Row],[PRECIO]]</f>
        <v>6600</v>
      </c>
      <c r="P834" s="2">
        <f>+Tabla323911[[#This Row],[SALIDAS]]*Tabla323911[[#This Row],[PRECIO]]</f>
        <v>0</v>
      </c>
      <c r="Q834" s="2">
        <f>+Tabla323911[[#This Row],[BALANCE INICIAL2]]+Tabla323911[[#This Row],[ENTRADAS3]]-Tabla323911[[#This Row],[SALIDAS4]]</f>
        <v>6600</v>
      </c>
    </row>
    <row r="835" spans="1:17">
      <c r="A835" s="39" t="s">
        <v>34</v>
      </c>
      <c r="B835" s="40" t="s">
        <v>877</v>
      </c>
      <c r="C835" s="52" t="s">
        <v>104</v>
      </c>
      <c r="D835" t="s">
        <v>532</v>
      </c>
      <c r="F835" s="55" t="s">
        <v>1345</v>
      </c>
      <c r="G835" s="55"/>
      <c r="H835" s="9" t="s">
        <v>820</v>
      </c>
      <c r="I835">
        <v>0</v>
      </c>
      <c r="J835">
        <v>0</v>
      </c>
      <c r="K835" s="34">
        <v>0</v>
      </c>
      <c r="L835">
        <f>+Tabla323911[[#This Row],[BALANCE INICIAL]]+Tabla323911[[#This Row],[ENTRADAS]]-Tabla323911[[#This Row],[SALIDAS]]</f>
        <v>0</v>
      </c>
      <c r="M835" s="2">
        <v>74</v>
      </c>
      <c r="N835" s="2">
        <f>+Tabla323911[[#This Row],[BALANCE INICIAL]]*Tabla323911[[#This Row],[PRECIO]]</f>
        <v>0</v>
      </c>
      <c r="O835" s="2">
        <f>+Tabla323911[[#This Row],[ENTRADAS]]*Tabla323911[[#This Row],[PRECIO]]</f>
        <v>0</v>
      </c>
      <c r="P835" s="2">
        <f>+Tabla323911[[#This Row],[SALIDAS]]*Tabla323911[[#This Row],[PRECIO]]</f>
        <v>0</v>
      </c>
      <c r="Q835" s="2">
        <f>+Tabla323911[[#This Row],[BALANCE INICIAL2]]+Tabla323911[[#This Row],[ENTRADAS3]]-Tabla323911[[#This Row],[SALIDAS4]]</f>
        <v>0</v>
      </c>
    </row>
    <row r="836" spans="1:17">
      <c r="A836" s="63" t="s">
        <v>34</v>
      </c>
      <c r="B836" s="40" t="s">
        <v>877</v>
      </c>
      <c r="C836" s="52" t="s">
        <v>80</v>
      </c>
      <c r="D836" t="s">
        <v>1732</v>
      </c>
      <c r="E836" t="s">
        <v>1644</v>
      </c>
      <c r="F836" s="55">
        <v>45555</v>
      </c>
      <c r="G836" s="62" t="s">
        <v>1607</v>
      </c>
      <c r="H836" s="9" t="s">
        <v>820</v>
      </c>
      <c r="I836">
        <v>0</v>
      </c>
      <c r="J836">
        <v>100</v>
      </c>
      <c r="K836" s="34">
        <v>100</v>
      </c>
      <c r="L836">
        <f>+Tabla323911[[#This Row],[BALANCE INICIAL]]+Tabla323911[[#This Row],[ENTRADAS]]-Tabla323911[[#This Row],[SALIDAS]]</f>
        <v>0</v>
      </c>
      <c r="M836" s="2">
        <v>339</v>
      </c>
      <c r="N836" s="2">
        <f>+Tabla323911[[#This Row],[BALANCE INICIAL]]*Tabla323911[[#This Row],[PRECIO]]</f>
        <v>0</v>
      </c>
      <c r="O836" s="2">
        <f>+Tabla323911[[#This Row],[ENTRADAS]]*Tabla323911[[#This Row],[PRECIO]]</f>
        <v>33900</v>
      </c>
      <c r="P836" s="2">
        <f>+Tabla323911[[#This Row],[SALIDAS]]*Tabla323911[[#This Row],[PRECIO]]</f>
        <v>33900</v>
      </c>
      <c r="Q836" s="2">
        <f>+Tabla323911[[#This Row],[BALANCE INICIAL2]]+Tabla323911[[#This Row],[ENTRADAS3]]-Tabla323911[[#This Row],[SALIDAS4]]</f>
        <v>0</v>
      </c>
    </row>
    <row r="837" spans="1:17">
      <c r="A837" s="63" t="s">
        <v>34</v>
      </c>
      <c r="B837" s="40" t="s">
        <v>877</v>
      </c>
      <c r="C837" s="52" t="s">
        <v>80</v>
      </c>
      <c r="D837" t="s">
        <v>1733</v>
      </c>
      <c r="E837" t="s">
        <v>1644</v>
      </c>
      <c r="F837" s="55">
        <v>45555</v>
      </c>
      <c r="G837" s="62" t="s">
        <v>1607</v>
      </c>
      <c r="H837" s="9" t="s">
        <v>820</v>
      </c>
      <c r="I837">
        <v>0</v>
      </c>
      <c r="J837">
        <v>30</v>
      </c>
      <c r="K837" s="34">
        <v>30</v>
      </c>
      <c r="L837">
        <f>+Tabla323911[[#This Row],[BALANCE INICIAL]]+Tabla323911[[#This Row],[ENTRADAS]]-Tabla323911[[#This Row],[SALIDAS]]</f>
        <v>0</v>
      </c>
      <c r="M837" s="2">
        <v>754</v>
      </c>
      <c r="N837" s="2">
        <f>+Tabla323911[[#This Row],[BALANCE INICIAL]]*Tabla323911[[#This Row],[PRECIO]]</f>
        <v>0</v>
      </c>
      <c r="O837" s="2">
        <f>+Tabla323911[[#This Row],[ENTRADAS]]*Tabla323911[[#This Row],[PRECIO]]</f>
        <v>22620</v>
      </c>
      <c r="P837" s="2">
        <f>+Tabla323911[[#This Row],[SALIDAS]]*Tabla323911[[#This Row],[PRECIO]]</f>
        <v>22620</v>
      </c>
      <c r="Q837" s="2">
        <f>+Tabla323911[[#This Row],[BALANCE INICIAL2]]+Tabla323911[[#This Row],[ENTRADAS3]]-Tabla323911[[#This Row],[SALIDAS4]]</f>
        <v>0</v>
      </c>
    </row>
    <row r="838" spans="1:17">
      <c r="A838" s="39" t="s">
        <v>1130</v>
      </c>
      <c r="B838" s="40" t="s">
        <v>894</v>
      </c>
      <c r="C838" s="52" t="s">
        <v>1131</v>
      </c>
      <c r="D838" t="s">
        <v>147</v>
      </c>
      <c r="F838" s="55" t="s">
        <v>1345</v>
      </c>
      <c r="G838" s="55"/>
      <c r="H838" s="9" t="s">
        <v>820</v>
      </c>
      <c r="I838">
        <v>0</v>
      </c>
      <c r="J838">
        <v>0</v>
      </c>
      <c r="K838" s="34">
        <v>0</v>
      </c>
      <c r="L838">
        <f>+Tabla323911[[#This Row],[BALANCE INICIAL]]+Tabla323911[[#This Row],[ENTRADAS]]-Tabla323911[[#This Row],[SALIDAS]]</f>
        <v>0</v>
      </c>
      <c r="M838" s="2">
        <v>12000</v>
      </c>
      <c r="N838" s="2">
        <f>+Tabla323911[[#This Row],[BALANCE INICIAL]]*Tabla323911[[#This Row],[PRECIO]]</f>
        <v>0</v>
      </c>
      <c r="O838" s="2">
        <f>+Tabla323911[[#This Row],[ENTRADAS]]*Tabla323911[[#This Row],[PRECIO]]</f>
        <v>0</v>
      </c>
      <c r="P838" s="2">
        <f>+Tabla323911[[#This Row],[SALIDAS]]*Tabla323911[[#This Row],[PRECIO]]</f>
        <v>0</v>
      </c>
      <c r="Q838" s="2">
        <f>+Tabla323911[[#This Row],[BALANCE INICIAL2]]+Tabla323911[[#This Row],[ENTRADAS3]]-Tabla323911[[#This Row],[SALIDAS4]]</f>
        <v>0</v>
      </c>
    </row>
    <row r="839" spans="1:17">
      <c r="A839" s="63" t="s">
        <v>29</v>
      </c>
      <c r="B839" s="40" t="s">
        <v>878</v>
      </c>
      <c r="C839" s="52" t="s">
        <v>102</v>
      </c>
      <c r="D839" t="s">
        <v>1713</v>
      </c>
      <c r="E839" t="s">
        <v>1659</v>
      </c>
      <c r="F839" s="55">
        <v>45551</v>
      </c>
      <c r="G839" s="62" t="s">
        <v>1719</v>
      </c>
      <c r="H839" s="9" t="s">
        <v>870</v>
      </c>
      <c r="I839">
        <v>0</v>
      </c>
      <c r="J839">
        <v>12</v>
      </c>
      <c r="K839" s="34">
        <v>0</v>
      </c>
      <c r="L839">
        <f>+Tabla323911[[#This Row],[BALANCE INICIAL]]+Tabla323911[[#This Row],[ENTRADAS]]-Tabla323911[[#This Row],[SALIDAS]]</f>
        <v>12</v>
      </c>
      <c r="M839" s="2">
        <v>530</v>
      </c>
      <c r="N839" s="2">
        <f>+Tabla323911[[#This Row],[BALANCE INICIAL]]*Tabla323911[[#This Row],[PRECIO]]</f>
        <v>0</v>
      </c>
      <c r="O839" s="2">
        <f>+Tabla323911[[#This Row],[ENTRADAS]]*Tabla323911[[#This Row],[PRECIO]]</f>
        <v>6360</v>
      </c>
      <c r="P839" s="2">
        <f>+Tabla323911[[#This Row],[SALIDAS]]*Tabla323911[[#This Row],[PRECIO]]</f>
        <v>0</v>
      </c>
      <c r="Q839" s="2">
        <f>+Tabla323911[[#This Row],[BALANCE INICIAL2]]+Tabla323911[[#This Row],[ENTRADAS3]]-Tabla323911[[#This Row],[SALIDAS4]]</f>
        <v>6360</v>
      </c>
    </row>
    <row r="840" spans="1:17">
      <c r="A840" s="63" t="s">
        <v>29</v>
      </c>
      <c r="B840" s="40" t="s">
        <v>878</v>
      </c>
      <c r="C840" s="52" t="s">
        <v>102</v>
      </c>
      <c r="D840" t="s">
        <v>1722</v>
      </c>
      <c r="E840" t="s">
        <v>1659</v>
      </c>
      <c r="F840" s="55">
        <v>45551</v>
      </c>
      <c r="G840" s="62" t="s">
        <v>1719</v>
      </c>
      <c r="H840" s="9" t="s">
        <v>870</v>
      </c>
      <c r="I840">
        <v>0</v>
      </c>
      <c r="J840">
        <v>18</v>
      </c>
      <c r="K840" s="34">
        <v>0</v>
      </c>
      <c r="L840">
        <f>+Tabla323911[[#This Row],[BALANCE INICIAL]]+Tabla323911[[#This Row],[ENTRADAS]]-Tabla323911[[#This Row],[SALIDAS]]</f>
        <v>18</v>
      </c>
      <c r="M840" s="2">
        <v>859</v>
      </c>
      <c r="N840" s="2">
        <f>+Tabla323911[[#This Row],[BALANCE INICIAL]]*Tabla323911[[#This Row],[PRECIO]]</f>
        <v>0</v>
      </c>
      <c r="O840" s="2">
        <f>+Tabla323911[[#This Row],[ENTRADAS]]*Tabla323911[[#This Row],[PRECIO]]</f>
        <v>15462</v>
      </c>
      <c r="P840" s="2">
        <f>+Tabla323911[[#This Row],[SALIDAS]]*Tabla323911[[#This Row],[PRECIO]]</f>
        <v>0</v>
      </c>
      <c r="Q840" s="2">
        <f>+Tabla323911[[#This Row],[BALANCE INICIAL2]]+Tabla323911[[#This Row],[ENTRADAS3]]-Tabla323911[[#This Row],[SALIDAS4]]</f>
        <v>15462</v>
      </c>
    </row>
    <row r="841" spans="1:17">
      <c r="A841" s="63" t="s">
        <v>29</v>
      </c>
      <c r="B841" s="40" t="s">
        <v>878</v>
      </c>
      <c r="C841" s="52" t="s">
        <v>102</v>
      </c>
      <c r="D841" t="s">
        <v>1712</v>
      </c>
      <c r="E841" t="s">
        <v>1659</v>
      </c>
      <c r="F841" s="55">
        <v>45551</v>
      </c>
      <c r="G841" s="62" t="s">
        <v>1719</v>
      </c>
      <c r="H841" s="9"/>
      <c r="I841">
        <v>0</v>
      </c>
      <c r="J841">
        <v>18</v>
      </c>
      <c r="K841" s="34">
        <v>0</v>
      </c>
      <c r="L841">
        <f>+Tabla323911[[#This Row],[BALANCE INICIAL]]+Tabla323911[[#This Row],[ENTRADAS]]-Tabla323911[[#This Row],[SALIDAS]]</f>
        <v>18</v>
      </c>
      <c r="M841" s="2">
        <v>742</v>
      </c>
      <c r="N841" s="2">
        <f>+Tabla323911[[#This Row],[BALANCE INICIAL]]*Tabla323911[[#This Row],[PRECIO]]</f>
        <v>0</v>
      </c>
      <c r="O841" s="2">
        <f>+Tabla323911[[#This Row],[ENTRADAS]]*Tabla323911[[#This Row],[PRECIO]]</f>
        <v>13356</v>
      </c>
      <c r="P841" s="2">
        <f>+Tabla323911[[#This Row],[SALIDAS]]*Tabla323911[[#This Row],[PRECIO]]</f>
        <v>0</v>
      </c>
      <c r="Q841" s="2">
        <f>+Tabla323911[[#This Row],[BALANCE INICIAL2]]+Tabla323911[[#This Row],[ENTRADAS3]]-Tabla323911[[#This Row],[SALIDAS4]]</f>
        <v>13356</v>
      </c>
    </row>
    <row r="842" spans="1:17">
      <c r="A842" s="9" t="s">
        <v>29</v>
      </c>
      <c r="B842" s="47" t="s">
        <v>878</v>
      </c>
      <c r="C842" s="50" t="s">
        <v>102</v>
      </c>
      <c r="D842" t="s">
        <v>642</v>
      </c>
      <c r="F842" s="55" t="s">
        <v>1345</v>
      </c>
      <c r="G842" s="55"/>
      <c r="H842" s="9" t="s">
        <v>870</v>
      </c>
      <c r="I842">
        <v>8</v>
      </c>
      <c r="J842">
        <v>0</v>
      </c>
      <c r="K842" s="34">
        <v>8</v>
      </c>
      <c r="L842">
        <f>+Tabla323911[[#This Row],[BALANCE INICIAL]]+Tabla323911[[#This Row],[ENTRADAS]]-Tabla323911[[#This Row],[SALIDAS]]</f>
        <v>0</v>
      </c>
      <c r="M842" s="2">
        <v>200</v>
      </c>
      <c r="N842" s="2">
        <f>+Tabla323911[[#This Row],[BALANCE INICIAL]]*Tabla323911[[#This Row],[PRECIO]]</f>
        <v>1600</v>
      </c>
      <c r="O842" s="2">
        <f>+Tabla323911[[#This Row],[ENTRADAS]]*Tabla323911[[#This Row],[PRECIO]]</f>
        <v>0</v>
      </c>
      <c r="P842" s="2">
        <f>+Tabla323911[[#This Row],[SALIDAS]]*Tabla323911[[#This Row],[PRECIO]]</f>
        <v>1600</v>
      </c>
      <c r="Q842" s="2">
        <f>+Tabla323911[[#This Row],[BALANCE INICIAL2]]+Tabla323911[[#This Row],[ENTRADAS3]]-Tabla323911[[#This Row],[SALIDAS4]]</f>
        <v>0</v>
      </c>
    </row>
    <row r="843" spans="1:17">
      <c r="A843" s="39" t="s">
        <v>27</v>
      </c>
      <c r="B843" s="40" t="s">
        <v>889</v>
      </c>
      <c r="C843" s="52" t="s">
        <v>1139</v>
      </c>
      <c r="D843" t="s">
        <v>1193</v>
      </c>
      <c r="F843" s="55" t="s">
        <v>1345</v>
      </c>
      <c r="G843" s="55"/>
      <c r="H843" s="9" t="s">
        <v>820</v>
      </c>
      <c r="I843">
        <v>1000</v>
      </c>
      <c r="J843">
        <v>0</v>
      </c>
      <c r="K843" s="34">
        <v>0</v>
      </c>
      <c r="L843">
        <f>+Tabla323911[[#This Row],[BALANCE INICIAL]]+Tabla323911[[#This Row],[ENTRADAS]]-Tabla323911[[#This Row],[SALIDAS]]</f>
        <v>1000</v>
      </c>
      <c r="M843" s="2">
        <v>0.88</v>
      </c>
      <c r="N843" s="2">
        <f>+Tabla323911[[#This Row],[BALANCE INICIAL]]*Tabla323911[[#This Row],[PRECIO]]</f>
        <v>880</v>
      </c>
      <c r="O843" s="2">
        <f>+Tabla323911[[#This Row],[ENTRADAS]]*Tabla323911[[#This Row],[PRECIO]]</f>
        <v>0</v>
      </c>
      <c r="P843" s="2">
        <f>+Tabla323911[[#This Row],[SALIDAS]]*Tabla323911[[#This Row],[PRECIO]]</f>
        <v>0</v>
      </c>
      <c r="Q843" s="2">
        <f>+Tabla323911[[#This Row],[BALANCE INICIAL2]]+Tabla323911[[#This Row],[ENTRADAS3]]-Tabla323911[[#This Row],[SALIDAS4]]</f>
        <v>880</v>
      </c>
    </row>
    <row r="844" spans="1:17" ht="15" customHeight="1">
      <c r="A844" s="39" t="s">
        <v>27</v>
      </c>
      <c r="B844" s="40" t="s">
        <v>889</v>
      </c>
      <c r="C844" s="52" t="s">
        <v>1139</v>
      </c>
      <c r="D844" t="s">
        <v>1194</v>
      </c>
      <c r="F844" s="55" t="s">
        <v>1345</v>
      </c>
      <c r="G844" s="55"/>
      <c r="H844" s="9" t="s">
        <v>820</v>
      </c>
      <c r="I844">
        <v>1000</v>
      </c>
      <c r="J844">
        <v>0</v>
      </c>
      <c r="K844" s="34">
        <v>0</v>
      </c>
      <c r="L844">
        <f>+Tabla323911[[#This Row],[BALANCE INICIAL]]+Tabla323911[[#This Row],[ENTRADAS]]-Tabla323911[[#This Row],[SALIDAS]]</f>
        <v>1000</v>
      </c>
      <c r="M844" s="2">
        <v>2.7</v>
      </c>
      <c r="N844" s="2">
        <f>+Tabla323911[[#This Row],[BALANCE INICIAL]]*Tabla323911[[#This Row],[PRECIO]]</f>
        <v>2700</v>
      </c>
      <c r="O844" s="2">
        <f>+Tabla323911[[#This Row],[ENTRADAS]]*Tabla323911[[#This Row],[PRECIO]]</f>
        <v>0</v>
      </c>
      <c r="P844" s="2">
        <f>+Tabla323911[[#This Row],[SALIDAS]]*Tabla323911[[#This Row],[PRECIO]]</f>
        <v>0</v>
      </c>
      <c r="Q844" s="2">
        <f>+Tabla323911[[#This Row],[BALANCE INICIAL2]]+Tabla323911[[#This Row],[ENTRADAS3]]-Tabla323911[[#This Row],[SALIDAS4]]</f>
        <v>2700</v>
      </c>
    </row>
    <row r="845" spans="1:17" ht="15.75" customHeight="1">
      <c r="A845" s="39" t="s">
        <v>33</v>
      </c>
      <c r="B845" s="40" t="s">
        <v>879</v>
      </c>
      <c r="C845" s="50" t="s">
        <v>106</v>
      </c>
      <c r="D845" t="s">
        <v>819</v>
      </c>
      <c r="F845" s="55" t="s">
        <v>1345</v>
      </c>
      <c r="G845" s="55"/>
      <c r="H845" s="9" t="s">
        <v>825</v>
      </c>
      <c r="I845">
        <v>1</v>
      </c>
      <c r="J845">
        <v>0</v>
      </c>
      <c r="K845" s="34">
        <v>0</v>
      </c>
      <c r="L845">
        <f>+Tabla323911[[#This Row],[BALANCE INICIAL]]+Tabla323911[[#This Row],[ENTRADAS]]-Tabla323911[[#This Row],[SALIDAS]]</f>
        <v>1</v>
      </c>
      <c r="M845" s="2">
        <v>1490</v>
      </c>
      <c r="N845" s="2">
        <f>+Tabla323911[[#This Row],[BALANCE INICIAL]]*Tabla323911[[#This Row],[PRECIO]]</f>
        <v>1490</v>
      </c>
      <c r="O845" s="2">
        <f>+Tabla323911[[#This Row],[ENTRADAS]]*Tabla323911[[#This Row],[PRECIO]]</f>
        <v>0</v>
      </c>
      <c r="P845" s="2">
        <f>+Tabla323911[[#This Row],[SALIDAS]]*Tabla323911[[#This Row],[PRECIO]]</f>
        <v>0</v>
      </c>
      <c r="Q845" s="2">
        <f>+Tabla323911[[#This Row],[BALANCE INICIAL2]]+Tabla323911[[#This Row],[ENTRADAS3]]-Tabla323911[[#This Row],[SALIDAS4]]</f>
        <v>1490</v>
      </c>
    </row>
    <row r="846" spans="1:17">
      <c r="A846" s="39" t="s">
        <v>55</v>
      </c>
      <c r="B846" s="40" t="s">
        <v>905</v>
      </c>
      <c r="C846" s="52" t="s">
        <v>103</v>
      </c>
      <c r="D846" t="s">
        <v>143</v>
      </c>
      <c r="F846" s="55" t="s">
        <v>1345</v>
      </c>
      <c r="G846" s="55"/>
      <c r="H846" s="9" t="s">
        <v>829</v>
      </c>
      <c r="I846">
        <v>0</v>
      </c>
      <c r="J846">
        <v>0</v>
      </c>
      <c r="K846" s="34">
        <v>0</v>
      </c>
      <c r="L846">
        <f>+Tabla323911[[#This Row],[BALANCE INICIAL]]+Tabla323911[[#This Row],[ENTRADAS]]-Tabla323911[[#This Row],[SALIDAS]]</f>
        <v>0</v>
      </c>
      <c r="M846" s="2">
        <v>500</v>
      </c>
      <c r="N846" s="2">
        <f>+Tabla323911[[#This Row],[BALANCE INICIAL]]*Tabla323911[[#This Row],[PRECIO]]</f>
        <v>0</v>
      </c>
      <c r="O846" s="2">
        <f>+Tabla323911[[#This Row],[ENTRADAS]]*Tabla323911[[#This Row],[PRECIO]]</f>
        <v>0</v>
      </c>
      <c r="P846" s="2">
        <f>+Tabla323911[[#This Row],[SALIDAS]]*Tabla323911[[#This Row],[PRECIO]]</f>
        <v>0</v>
      </c>
      <c r="Q846" s="2">
        <f>+Tabla323911[[#This Row],[BALANCE INICIAL2]]+Tabla323911[[#This Row],[ENTRADAS3]]-Tabla323911[[#This Row],[SALIDAS4]]</f>
        <v>0</v>
      </c>
    </row>
    <row r="847" spans="1:17">
      <c r="A847" s="39" t="s">
        <v>55</v>
      </c>
      <c r="B847" s="40" t="s">
        <v>905</v>
      </c>
      <c r="C847" s="52" t="s">
        <v>103</v>
      </c>
      <c r="D847" t="s">
        <v>136</v>
      </c>
      <c r="F847" s="55" t="s">
        <v>1345</v>
      </c>
      <c r="G847" s="55"/>
      <c r="H847" s="9" t="s">
        <v>829</v>
      </c>
      <c r="I847">
        <v>0</v>
      </c>
      <c r="J847">
        <v>0</v>
      </c>
      <c r="K847" s="34">
        <v>0</v>
      </c>
      <c r="L847">
        <f>+Tabla323911[[#This Row],[BALANCE INICIAL]]+Tabla323911[[#This Row],[ENTRADAS]]-Tabla323911[[#This Row],[SALIDAS]]</f>
        <v>0</v>
      </c>
      <c r="M847" s="2">
        <v>400</v>
      </c>
      <c r="N847" s="2">
        <f>+Tabla323911[[#This Row],[BALANCE INICIAL]]*Tabla323911[[#This Row],[PRECIO]]</f>
        <v>0</v>
      </c>
      <c r="O847" s="2">
        <f>+Tabla323911[[#This Row],[ENTRADAS]]*Tabla323911[[#This Row],[PRECIO]]</f>
        <v>0</v>
      </c>
      <c r="P847" s="2">
        <f>+Tabla323911[[#This Row],[SALIDAS]]*Tabla323911[[#This Row],[PRECIO]]</f>
        <v>0</v>
      </c>
      <c r="Q847" s="2">
        <f>+Tabla323911[[#This Row],[BALANCE INICIAL2]]+Tabla323911[[#This Row],[ENTRADAS3]]-Tabla323911[[#This Row],[SALIDAS4]]</f>
        <v>0</v>
      </c>
    </row>
    <row r="848" spans="1:17">
      <c r="A848" s="63" t="s">
        <v>33</v>
      </c>
      <c r="B848" s="40" t="s">
        <v>879</v>
      </c>
      <c r="C848" s="52" t="s">
        <v>78</v>
      </c>
      <c r="D848" t="s">
        <v>1761</v>
      </c>
      <c r="E848" t="s">
        <v>1763</v>
      </c>
      <c r="F848" s="55">
        <v>45561</v>
      </c>
      <c r="G848" s="62" t="s">
        <v>1762</v>
      </c>
      <c r="H848" s="9" t="s">
        <v>820</v>
      </c>
      <c r="I848">
        <v>0</v>
      </c>
      <c r="J848">
        <v>1</v>
      </c>
      <c r="K848" s="34">
        <v>0</v>
      </c>
      <c r="L848">
        <f>+Tabla323911[[#This Row],[BALANCE INICIAL]]+Tabla323911[[#This Row],[ENTRADAS]]-Tabla323911[[#This Row],[SALIDAS]]</f>
        <v>1</v>
      </c>
      <c r="M848" s="2">
        <v>400</v>
      </c>
      <c r="N848" s="2">
        <f>+Tabla323911[[#This Row],[BALANCE INICIAL]]*Tabla323911[[#This Row],[PRECIO]]</f>
        <v>0</v>
      </c>
      <c r="O848" s="2">
        <f>+Tabla323911[[#This Row],[ENTRADAS]]*Tabla323911[[#This Row],[PRECIO]]</f>
        <v>400</v>
      </c>
      <c r="P848" s="2">
        <f>+Tabla323911[[#This Row],[SALIDAS]]*Tabla323911[[#This Row],[PRECIO]]</f>
        <v>0</v>
      </c>
      <c r="Q848" s="2">
        <f>+Tabla323911[[#This Row],[BALANCE INICIAL2]]+Tabla323911[[#This Row],[ENTRADAS3]]-Tabla323911[[#This Row],[SALIDAS4]]</f>
        <v>400</v>
      </c>
    </row>
    <row r="849" spans="1:17">
      <c r="A849" s="63" t="s">
        <v>24</v>
      </c>
      <c r="B849" s="40" t="s">
        <v>875</v>
      </c>
      <c r="C849" s="52" t="s">
        <v>64</v>
      </c>
      <c r="D849" t="s">
        <v>1746</v>
      </c>
      <c r="E849" t="s">
        <v>1763</v>
      </c>
      <c r="F849" s="55">
        <v>45561</v>
      </c>
      <c r="G849" s="62" t="s">
        <v>1762</v>
      </c>
      <c r="H849" s="9" t="s">
        <v>820</v>
      </c>
      <c r="I849">
        <v>0</v>
      </c>
      <c r="J849">
        <v>28</v>
      </c>
      <c r="K849" s="34">
        <v>0</v>
      </c>
      <c r="L849">
        <f>+Tabla323911[[#This Row],[BALANCE INICIAL]]+Tabla323911[[#This Row],[ENTRADAS]]-Tabla323911[[#This Row],[SALIDAS]]</f>
        <v>28</v>
      </c>
      <c r="M849" s="2">
        <v>177</v>
      </c>
      <c r="N849" s="2">
        <f>+Tabla323911[[#This Row],[BALANCE INICIAL]]*Tabla323911[[#This Row],[PRECIO]]</f>
        <v>0</v>
      </c>
      <c r="O849" s="2">
        <f>+Tabla323911[[#This Row],[ENTRADAS]]*Tabla323911[[#This Row],[PRECIO]]</f>
        <v>4956</v>
      </c>
      <c r="P849" s="2">
        <f>+Tabla323911[[#This Row],[SALIDAS]]*Tabla323911[[#This Row],[PRECIO]]</f>
        <v>0</v>
      </c>
      <c r="Q849" s="2">
        <f>+Tabla323911[[#This Row],[BALANCE INICIAL2]]+Tabla323911[[#This Row],[ENTRADAS3]]-Tabla323911[[#This Row],[SALIDAS4]]</f>
        <v>4956</v>
      </c>
    </row>
    <row r="850" spans="1:17">
      <c r="A850" s="63" t="s">
        <v>24</v>
      </c>
      <c r="B850" s="40" t="s">
        <v>875</v>
      </c>
      <c r="C850" s="52" t="s">
        <v>64</v>
      </c>
      <c r="D850" t="s">
        <v>1747</v>
      </c>
      <c r="E850" t="s">
        <v>1763</v>
      </c>
      <c r="F850" s="55">
        <v>45561</v>
      </c>
      <c r="G850" s="62" t="s">
        <v>1762</v>
      </c>
      <c r="H850" s="9" t="s">
        <v>820</v>
      </c>
      <c r="I850">
        <v>0</v>
      </c>
      <c r="J850">
        <v>3</v>
      </c>
      <c r="K850" s="34">
        <v>0</v>
      </c>
      <c r="L850">
        <f>+Tabla323911[[#This Row],[BALANCE INICIAL]]+Tabla323911[[#This Row],[ENTRADAS]]-Tabla323911[[#This Row],[SALIDAS]]</f>
        <v>3</v>
      </c>
      <c r="M850" s="2">
        <v>3935</v>
      </c>
      <c r="N850" s="2">
        <f>+Tabla323911[[#This Row],[BALANCE INICIAL]]*Tabla323911[[#This Row],[PRECIO]]</f>
        <v>0</v>
      </c>
      <c r="O850" s="2">
        <f>+Tabla323911[[#This Row],[ENTRADAS]]*Tabla323911[[#This Row],[PRECIO]]</f>
        <v>11805</v>
      </c>
      <c r="P850" s="2">
        <f>+Tabla323911[[#This Row],[SALIDAS]]*Tabla323911[[#This Row],[PRECIO]]</f>
        <v>0</v>
      </c>
      <c r="Q850" s="2">
        <f>+Tabla323911[[#This Row],[BALANCE INICIAL2]]+Tabla323911[[#This Row],[ENTRADAS3]]-Tabla323911[[#This Row],[SALIDAS4]]</f>
        <v>11805</v>
      </c>
    </row>
    <row r="851" spans="1:17">
      <c r="A851" s="63" t="s">
        <v>24</v>
      </c>
      <c r="B851" s="40" t="s">
        <v>875</v>
      </c>
      <c r="C851" s="52" t="s">
        <v>64</v>
      </c>
      <c r="D851" t="s">
        <v>1748</v>
      </c>
      <c r="E851" t="s">
        <v>1763</v>
      </c>
      <c r="F851" s="55">
        <v>45561</v>
      </c>
      <c r="G851" s="62" t="s">
        <v>1762</v>
      </c>
      <c r="H851" s="9" t="s">
        <v>820</v>
      </c>
      <c r="I851">
        <v>0</v>
      </c>
      <c r="J851">
        <v>3</v>
      </c>
      <c r="K851" s="34">
        <v>0</v>
      </c>
      <c r="L851">
        <f>+Tabla323911[[#This Row],[BALANCE INICIAL]]+Tabla323911[[#This Row],[ENTRADAS]]-Tabla323911[[#This Row],[SALIDAS]]</f>
        <v>3</v>
      </c>
      <c r="M851" s="2">
        <v>4347</v>
      </c>
      <c r="N851" s="2">
        <f>+Tabla323911[[#This Row],[BALANCE INICIAL]]*Tabla323911[[#This Row],[PRECIO]]</f>
        <v>0</v>
      </c>
      <c r="O851" s="2">
        <f>+Tabla323911[[#This Row],[ENTRADAS]]*Tabla323911[[#This Row],[PRECIO]]</f>
        <v>13041</v>
      </c>
      <c r="P851" s="2">
        <f>+Tabla323911[[#This Row],[SALIDAS]]*Tabla323911[[#This Row],[PRECIO]]</f>
        <v>0</v>
      </c>
      <c r="Q851" s="2">
        <f>+Tabla323911[[#This Row],[BALANCE INICIAL2]]+Tabla323911[[#This Row],[ENTRADAS3]]-Tabla323911[[#This Row],[SALIDAS4]]</f>
        <v>13041</v>
      </c>
    </row>
    <row r="852" spans="1:17">
      <c r="A852" s="63" t="s">
        <v>24</v>
      </c>
      <c r="B852" s="40" t="s">
        <v>875</v>
      </c>
      <c r="C852" s="52" t="s">
        <v>64</v>
      </c>
      <c r="D852" t="s">
        <v>1749</v>
      </c>
      <c r="E852" t="s">
        <v>1763</v>
      </c>
      <c r="F852" s="55">
        <v>45561</v>
      </c>
      <c r="G852" s="62" t="s">
        <v>1762</v>
      </c>
      <c r="H852" s="9" t="s">
        <v>820</v>
      </c>
      <c r="I852">
        <v>0</v>
      </c>
      <c r="J852">
        <v>4</v>
      </c>
      <c r="K852" s="34">
        <v>0</v>
      </c>
      <c r="L852">
        <f>+Tabla323911[[#This Row],[BALANCE INICIAL]]+Tabla323911[[#This Row],[ENTRADAS]]-Tabla323911[[#This Row],[SALIDAS]]</f>
        <v>4</v>
      </c>
      <c r="M852" s="2">
        <v>6406</v>
      </c>
      <c r="N852" s="2">
        <f>+Tabla323911[[#This Row],[BALANCE INICIAL]]*Tabla323911[[#This Row],[PRECIO]]</f>
        <v>0</v>
      </c>
      <c r="O852" s="2">
        <f>+Tabla323911[[#This Row],[ENTRADAS]]*Tabla323911[[#This Row],[PRECIO]]</f>
        <v>25624</v>
      </c>
      <c r="P852" s="2">
        <f>+Tabla323911[[#This Row],[SALIDAS]]*Tabla323911[[#This Row],[PRECIO]]</f>
        <v>0</v>
      </c>
      <c r="Q852" s="2">
        <f>+Tabla323911[[#This Row],[BALANCE INICIAL2]]+Tabla323911[[#This Row],[ENTRADAS3]]-Tabla323911[[#This Row],[SALIDAS4]]</f>
        <v>25624</v>
      </c>
    </row>
    <row r="853" spans="1:17">
      <c r="A853" s="63" t="s">
        <v>26</v>
      </c>
      <c r="B853" s="40" t="s">
        <v>887</v>
      </c>
      <c r="C853" s="52" t="s">
        <v>70</v>
      </c>
      <c r="D853" t="s">
        <v>1750</v>
      </c>
      <c r="E853" t="s">
        <v>1763</v>
      </c>
      <c r="F853" s="55">
        <v>45561</v>
      </c>
      <c r="G853" s="62" t="s">
        <v>1762</v>
      </c>
      <c r="H853" s="9" t="s">
        <v>820</v>
      </c>
      <c r="I853">
        <v>0</v>
      </c>
      <c r="J853">
        <v>2</v>
      </c>
      <c r="K853" s="34">
        <v>0</v>
      </c>
      <c r="L853">
        <f>+Tabla323911[[#This Row],[BALANCE INICIAL]]+Tabla323911[[#This Row],[ENTRADAS]]-Tabla323911[[#This Row],[SALIDAS]]</f>
        <v>2</v>
      </c>
      <c r="M853" s="2">
        <v>3546</v>
      </c>
      <c r="N853" s="2">
        <f>+Tabla323911[[#This Row],[BALANCE INICIAL]]*Tabla323911[[#This Row],[PRECIO]]</f>
        <v>0</v>
      </c>
      <c r="O853" s="2">
        <f>+Tabla323911[[#This Row],[ENTRADAS]]*Tabla323911[[#This Row],[PRECIO]]</f>
        <v>7092</v>
      </c>
      <c r="P853" s="2">
        <f>+Tabla323911[[#This Row],[SALIDAS]]*Tabla323911[[#This Row],[PRECIO]]</f>
        <v>0</v>
      </c>
      <c r="Q853" s="2">
        <f>+Tabla323911[[#This Row],[BALANCE INICIAL2]]+Tabla323911[[#This Row],[ENTRADAS3]]-Tabla323911[[#This Row],[SALIDAS4]]</f>
        <v>7092</v>
      </c>
    </row>
    <row r="854" spans="1:17">
      <c r="A854" s="63" t="s">
        <v>26</v>
      </c>
      <c r="B854" s="40" t="s">
        <v>887</v>
      </c>
      <c r="C854" s="52" t="s">
        <v>70</v>
      </c>
      <c r="D854" t="s">
        <v>1751</v>
      </c>
      <c r="E854" t="s">
        <v>1763</v>
      </c>
      <c r="F854" s="55">
        <v>45561</v>
      </c>
      <c r="G854" s="62" t="s">
        <v>1762</v>
      </c>
      <c r="H854" s="9" t="s">
        <v>820</v>
      </c>
      <c r="I854">
        <v>0</v>
      </c>
      <c r="J854">
        <v>2</v>
      </c>
      <c r="K854" s="34">
        <v>0</v>
      </c>
      <c r="L854">
        <f>+Tabla323911[[#This Row],[BALANCE INICIAL]]+Tabla323911[[#This Row],[ENTRADAS]]-Tabla323911[[#This Row],[SALIDAS]]</f>
        <v>2</v>
      </c>
      <c r="M854" s="2">
        <v>919</v>
      </c>
      <c r="N854" s="2">
        <f>+Tabla323911[[#This Row],[BALANCE INICIAL]]*Tabla323911[[#This Row],[PRECIO]]</f>
        <v>0</v>
      </c>
      <c r="O854" s="2">
        <f>+Tabla323911[[#This Row],[ENTRADAS]]*Tabla323911[[#This Row],[PRECIO]]</f>
        <v>1838</v>
      </c>
      <c r="P854" s="2">
        <f>+Tabla323911[[#This Row],[SALIDAS]]*Tabla323911[[#This Row],[PRECIO]]</f>
        <v>0</v>
      </c>
      <c r="Q854" s="2">
        <f>+Tabla323911[[#This Row],[BALANCE INICIAL2]]+Tabla323911[[#This Row],[ENTRADAS3]]-Tabla323911[[#This Row],[SALIDAS4]]</f>
        <v>1838</v>
      </c>
    </row>
    <row r="855" spans="1:17">
      <c r="A855" s="63" t="s">
        <v>26</v>
      </c>
      <c r="B855" s="40" t="s">
        <v>887</v>
      </c>
      <c r="C855" s="52" t="s">
        <v>70</v>
      </c>
      <c r="D855" t="s">
        <v>1752</v>
      </c>
      <c r="E855" t="s">
        <v>1763</v>
      </c>
      <c r="F855" s="55">
        <v>45561</v>
      </c>
      <c r="G855" s="62" t="s">
        <v>1762</v>
      </c>
      <c r="H855" s="9" t="s">
        <v>820</v>
      </c>
      <c r="I855">
        <v>0</v>
      </c>
      <c r="J855">
        <v>1</v>
      </c>
      <c r="K855" s="34">
        <v>0</v>
      </c>
      <c r="L855">
        <f>+Tabla323911[[#This Row],[BALANCE INICIAL]]+Tabla323911[[#This Row],[ENTRADAS]]-Tabla323911[[#This Row],[SALIDAS]]</f>
        <v>1</v>
      </c>
      <c r="M855" s="2">
        <v>3550</v>
      </c>
      <c r="N855" s="2">
        <f>+Tabla323911[[#This Row],[BALANCE INICIAL]]*Tabla323911[[#This Row],[PRECIO]]</f>
        <v>0</v>
      </c>
      <c r="O855" s="2">
        <f>+Tabla323911[[#This Row],[ENTRADAS]]*Tabla323911[[#This Row],[PRECIO]]</f>
        <v>3550</v>
      </c>
      <c r="P855" s="2">
        <f>+Tabla323911[[#This Row],[SALIDAS]]*Tabla323911[[#This Row],[PRECIO]]</f>
        <v>0</v>
      </c>
      <c r="Q855" s="2">
        <f>+Tabla323911[[#This Row],[BALANCE INICIAL2]]+Tabla323911[[#This Row],[ENTRADAS3]]-Tabla323911[[#This Row],[SALIDAS4]]</f>
        <v>3550</v>
      </c>
    </row>
    <row r="856" spans="1:17">
      <c r="A856" s="63" t="s">
        <v>24</v>
      </c>
      <c r="B856" s="40" t="s">
        <v>875</v>
      </c>
      <c r="C856" s="52" t="s">
        <v>64</v>
      </c>
      <c r="D856" t="s">
        <v>1753</v>
      </c>
      <c r="E856" t="s">
        <v>1763</v>
      </c>
      <c r="F856" s="55">
        <v>45561</v>
      </c>
      <c r="G856" s="62" t="s">
        <v>1762</v>
      </c>
      <c r="H856" s="9" t="s">
        <v>820</v>
      </c>
      <c r="I856">
        <v>0</v>
      </c>
      <c r="J856">
        <v>1</v>
      </c>
      <c r="K856" s="34">
        <v>0</v>
      </c>
      <c r="L856">
        <f>+Tabla323911[[#This Row],[BALANCE INICIAL]]+Tabla323911[[#This Row],[ENTRADAS]]-Tabla323911[[#This Row],[SALIDAS]]</f>
        <v>1</v>
      </c>
      <c r="M856" s="2">
        <v>3186</v>
      </c>
      <c r="N856" s="2">
        <f>+Tabla323911[[#This Row],[BALANCE INICIAL]]*Tabla323911[[#This Row],[PRECIO]]</f>
        <v>0</v>
      </c>
      <c r="O856" s="2">
        <f>+Tabla323911[[#This Row],[ENTRADAS]]*Tabla323911[[#This Row],[PRECIO]]</f>
        <v>3186</v>
      </c>
      <c r="P856" s="2">
        <f>+Tabla323911[[#This Row],[SALIDAS]]*Tabla323911[[#This Row],[PRECIO]]</f>
        <v>0</v>
      </c>
      <c r="Q856" s="2">
        <f>+Tabla323911[[#This Row],[BALANCE INICIAL2]]+Tabla323911[[#This Row],[ENTRADAS3]]-Tabla323911[[#This Row],[SALIDAS4]]</f>
        <v>3186</v>
      </c>
    </row>
    <row r="857" spans="1:17">
      <c r="A857" s="63" t="s">
        <v>26</v>
      </c>
      <c r="B857" s="40" t="s">
        <v>887</v>
      </c>
      <c r="C857" s="52" t="s">
        <v>70</v>
      </c>
      <c r="D857" t="s">
        <v>1754</v>
      </c>
      <c r="E857" t="s">
        <v>1763</v>
      </c>
      <c r="F857" s="55">
        <v>45561</v>
      </c>
      <c r="G857" s="62" t="s">
        <v>1762</v>
      </c>
      <c r="H857" s="9" t="s">
        <v>820</v>
      </c>
      <c r="I857">
        <v>0</v>
      </c>
      <c r="J857">
        <v>1</v>
      </c>
      <c r="K857" s="34">
        <v>0</v>
      </c>
      <c r="L857">
        <f>+Tabla323911[[#This Row],[BALANCE INICIAL]]+Tabla323911[[#This Row],[ENTRADAS]]-Tabla323911[[#This Row],[SALIDAS]]</f>
        <v>1</v>
      </c>
      <c r="M857" s="2">
        <v>120</v>
      </c>
      <c r="N857" s="2">
        <f>+Tabla323911[[#This Row],[BALANCE INICIAL]]*Tabla323911[[#This Row],[PRECIO]]</f>
        <v>0</v>
      </c>
      <c r="O857" s="2">
        <f>+Tabla323911[[#This Row],[ENTRADAS]]*Tabla323911[[#This Row],[PRECIO]]</f>
        <v>120</v>
      </c>
      <c r="P857" s="2">
        <f>+Tabla323911[[#This Row],[SALIDAS]]*Tabla323911[[#This Row],[PRECIO]]</f>
        <v>0</v>
      </c>
      <c r="Q857" s="2">
        <f>+Tabla323911[[#This Row],[BALANCE INICIAL2]]+Tabla323911[[#This Row],[ENTRADAS3]]-Tabla323911[[#This Row],[SALIDAS4]]</f>
        <v>120</v>
      </c>
    </row>
    <row r="858" spans="1:17">
      <c r="A858" s="63" t="s">
        <v>24</v>
      </c>
      <c r="B858" s="40" t="s">
        <v>875</v>
      </c>
      <c r="C858" s="52" t="s">
        <v>64</v>
      </c>
      <c r="D858" t="s">
        <v>1755</v>
      </c>
      <c r="E858" t="s">
        <v>1763</v>
      </c>
      <c r="F858" s="55">
        <v>45561</v>
      </c>
      <c r="G858" s="62" t="s">
        <v>1762</v>
      </c>
      <c r="H858" s="9" t="s">
        <v>820</v>
      </c>
      <c r="I858">
        <v>0</v>
      </c>
      <c r="J858">
        <v>12</v>
      </c>
      <c r="K858" s="34">
        <v>0</v>
      </c>
      <c r="L858">
        <f>+Tabla323911[[#This Row],[BALANCE INICIAL]]+Tabla323911[[#This Row],[ENTRADAS]]-Tabla323911[[#This Row],[SALIDAS]]</f>
        <v>12</v>
      </c>
      <c r="M858" s="2">
        <v>1312</v>
      </c>
      <c r="N858" s="2">
        <f>+Tabla323911[[#This Row],[BALANCE INICIAL]]*Tabla323911[[#This Row],[PRECIO]]</f>
        <v>0</v>
      </c>
      <c r="O858" s="2">
        <f>+Tabla323911[[#This Row],[ENTRADAS]]*Tabla323911[[#This Row],[PRECIO]]</f>
        <v>15744</v>
      </c>
      <c r="P858" s="2">
        <f>+Tabla323911[[#This Row],[SALIDAS]]*Tabla323911[[#This Row],[PRECIO]]</f>
        <v>0</v>
      </c>
      <c r="Q858" s="2">
        <f>+Tabla323911[[#This Row],[BALANCE INICIAL2]]+Tabla323911[[#This Row],[ENTRADAS3]]-Tabla323911[[#This Row],[SALIDAS4]]</f>
        <v>15744</v>
      </c>
    </row>
    <row r="859" spans="1:17">
      <c r="A859" s="63" t="s">
        <v>47</v>
      </c>
      <c r="B859" s="40" t="s">
        <v>893</v>
      </c>
      <c r="C859" s="52" t="s">
        <v>94</v>
      </c>
      <c r="D859" t="s">
        <v>1756</v>
      </c>
      <c r="E859" t="s">
        <v>1763</v>
      </c>
      <c r="F859" s="55">
        <v>45561</v>
      </c>
      <c r="G859" s="62" t="s">
        <v>1762</v>
      </c>
      <c r="H859" s="9" t="s">
        <v>820</v>
      </c>
      <c r="I859">
        <v>0</v>
      </c>
      <c r="J859">
        <v>3</v>
      </c>
      <c r="K859" s="34">
        <v>0</v>
      </c>
      <c r="L859">
        <f>+Tabla323911[[#This Row],[BALANCE INICIAL]]+Tabla323911[[#This Row],[ENTRADAS]]-Tabla323911[[#This Row],[SALIDAS]]</f>
        <v>3</v>
      </c>
      <c r="M859" s="2">
        <v>1687</v>
      </c>
      <c r="N859" s="2">
        <f>+Tabla323911[[#This Row],[BALANCE INICIAL]]*Tabla323911[[#This Row],[PRECIO]]</f>
        <v>0</v>
      </c>
      <c r="O859" s="2">
        <f>+Tabla323911[[#This Row],[ENTRADAS]]*Tabla323911[[#This Row],[PRECIO]]</f>
        <v>5061</v>
      </c>
      <c r="P859" s="2">
        <f>+Tabla323911[[#This Row],[SALIDAS]]*Tabla323911[[#This Row],[PRECIO]]</f>
        <v>0</v>
      </c>
      <c r="Q859" s="2">
        <f>+Tabla323911[[#This Row],[BALANCE INICIAL2]]+Tabla323911[[#This Row],[ENTRADAS3]]-Tabla323911[[#This Row],[SALIDAS4]]</f>
        <v>5061</v>
      </c>
    </row>
    <row r="860" spans="1:17">
      <c r="A860" s="63" t="s">
        <v>1141</v>
      </c>
      <c r="B860" s="40" t="s">
        <v>1142</v>
      </c>
      <c r="C860" s="52" t="s">
        <v>1143</v>
      </c>
      <c r="D860" t="s">
        <v>1757</v>
      </c>
      <c r="E860" t="s">
        <v>1763</v>
      </c>
      <c r="F860" s="55">
        <v>45561</v>
      </c>
      <c r="G860" s="62" t="s">
        <v>1762</v>
      </c>
      <c r="H860" s="9" t="s">
        <v>820</v>
      </c>
      <c r="I860">
        <v>0</v>
      </c>
      <c r="J860">
        <v>5</v>
      </c>
      <c r="K860" s="34">
        <v>0</v>
      </c>
      <c r="L860">
        <f>+Tabla323911[[#This Row],[BALANCE INICIAL]]+Tabla323911[[#This Row],[ENTRADAS]]-Tabla323911[[#This Row],[SALIDAS]]</f>
        <v>5</v>
      </c>
      <c r="M860" s="2">
        <v>86</v>
      </c>
      <c r="N860" s="2">
        <f>+Tabla323911[[#This Row],[BALANCE INICIAL]]*Tabla323911[[#This Row],[PRECIO]]</f>
        <v>0</v>
      </c>
      <c r="O860" s="2">
        <f>+Tabla323911[[#This Row],[ENTRADAS]]*Tabla323911[[#This Row],[PRECIO]]</f>
        <v>430</v>
      </c>
      <c r="P860" s="2">
        <f>+Tabla323911[[#This Row],[SALIDAS]]*Tabla323911[[#This Row],[PRECIO]]</f>
        <v>0</v>
      </c>
      <c r="Q860" s="2">
        <f>+Tabla323911[[#This Row],[BALANCE INICIAL2]]+Tabla323911[[#This Row],[ENTRADAS3]]-Tabla323911[[#This Row],[SALIDAS4]]</f>
        <v>430</v>
      </c>
    </row>
    <row r="861" spans="1:17">
      <c r="A861" s="63" t="s">
        <v>1141</v>
      </c>
      <c r="B861" s="40" t="s">
        <v>1142</v>
      </c>
      <c r="C861" s="52" t="s">
        <v>1143</v>
      </c>
      <c r="D861" t="s">
        <v>1758</v>
      </c>
      <c r="E861" t="s">
        <v>1763</v>
      </c>
      <c r="F861" s="55">
        <v>45561</v>
      </c>
      <c r="G861" s="62" t="s">
        <v>1762</v>
      </c>
      <c r="H861" s="9" t="s">
        <v>820</v>
      </c>
      <c r="I861">
        <v>0</v>
      </c>
      <c r="J861">
        <v>2</v>
      </c>
      <c r="K861" s="34">
        <v>0</v>
      </c>
      <c r="L861">
        <f>+Tabla323911[[#This Row],[BALANCE INICIAL]]+Tabla323911[[#This Row],[ENTRADAS]]-Tabla323911[[#This Row],[SALIDAS]]</f>
        <v>2</v>
      </c>
      <c r="M861" s="2">
        <v>95</v>
      </c>
      <c r="N861" s="2">
        <f>+Tabla323911[[#This Row],[BALANCE INICIAL]]*Tabla323911[[#This Row],[PRECIO]]</f>
        <v>0</v>
      </c>
      <c r="O861" s="2">
        <f>+Tabla323911[[#This Row],[ENTRADAS]]*Tabla323911[[#This Row],[PRECIO]]</f>
        <v>190</v>
      </c>
      <c r="P861" s="2">
        <f>+Tabla323911[[#This Row],[SALIDAS]]*Tabla323911[[#This Row],[PRECIO]]</f>
        <v>0</v>
      </c>
      <c r="Q861" s="2">
        <f>+Tabla323911[[#This Row],[BALANCE INICIAL2]]+Tabla323911[[#This Row],[ENTRADAS3]]-Tabla323911[[#This Row],[SALIDAS4]]</f>
        <v>190</v>
      </c>
    </row>
    <row r="862" spans="1:17">
      <c r="A862" s="63" t="s">
        <v>1141</v>
      </c>
      <c r="B862" s="40" t="s">
        <v>1142</v>
      </c>
      <c r="C862" s="52" t="s">
        <v>1143</v>
      </c>
      <c r="D862" t="s">
        <v>1759</v>
      </c>
      <c r="E862" t="s">
        <v>1763</v>
      </c>
      <c r="F862" s="55">
        <v>45561</v>
      </c>
      <c r="G862" s="62" t="s">
        <v>1762</v>
      </c>
      <c r="H862" s="9" t="s">
        <v>820</v>
      </c>
      <c r="I862">
        <v>0</v>
      </c>
      <c r="J862">
        <v>2</v>
      </c>
      <c r="K862" s="34">
        <v>0</v>
      </c>
      <c r="L862">
        <f>+Tabla323911[[#This Row],[BALANCE INICIAL]]+Tabla323911[[#This Row],[ENTRADAS]]-Tabla323911[[#This Row],[SALIDAS]]</f>
        <v>2</v>
      </c>
      <c r="M862" s="2">
        <v>114</v>
      </c>
      <c r="N862" s="2">
        <f>+Tabla323911[[#This Row],[BALANCE INICIAL]]*Tabla323911[[#This Row],[PRECIO]]</f>
        <v>0</v>
      </c>
      <c r="O862" s="2">
        <f>+Tabla323911[[#This Row],[ENTRADAS]]*Tabla323911[[#This Row],[PRECIO]]</f>
        <v>228</v>
      </c>
      <c r="P862" s="2">
        <f>+Tabla323911[[#This Row],[SALIDAS]]*Tabla323911[[#This Row],[PRECIO]]</f>
        <v>0</v>
      </c>
      <c r="Q862" s="2">
        <f>+Tabla323911[[#This Row],[BALANCE INICIAL2]]+Tabla323911[[#This Row],[ENTRADAS3]]-Tabla323911[[#This Row],[SALIDAS4]]</f>
        <v>228</v>
      </c>
    </row>
    <row r="863" spans="1:17">
      <c r="A863" s="63" t="s">
        <v>1141</v>
      </c>
      <c r="B863" s="40" t="s">
        <v>1142</v>
      </c>
      <c r="C863" s="52" t="s">
        <v>1143</v>
      </c>
      <c r="D863" t="s">
        <v>1208</v>
      </c>
      <c r="E863" t="s">
        <v>1763</v>
      </c>
      <c r="F863" s="55">
        <v>45561</v>
      </c>
      <c r="G863" s="62" t="s">
        <v>1762</v>
      </c>
      <c r="H863" s="9" t="s">
        <v>820</v>
      </c>
      <c r="I863">
        <v>0</v>
      </c>
      <c r="J863">
        <v>2</v>
      </c>
      <c r="K863" s="34">
        <v>0</v>
      </c>
      <c r="L863">
        <f>+Tabla323911[[#This Row],[BALANCE INICIAL]]+Tabla323911[[#This Row],[ENTRADAS]]-Tabla323911[[#This Row],[SALIDAS]]</f>
        <v>2</v>
      </c>
      <c r="M863" s="2">
        <v>165</v>
      </c>
      <c r="N863" s="2">
        <f>+Tabla323911[[#This Row],[BALANCE INICIAL]]*Tabla323911[[#This Row],[PRECIO]]</f>
        <v>0</v>
      </c>
      <c r="O863" s="2">
        <f>+Tabla323911[[#This Row],[ENTRADAS]]*Tabla323911[[#This Row],[PRECIO]]</f>
        <v>330</v>
      </c>
      <c r="P863" s="2">
        <f>+Tabla323911[[#This Row],[SALIDAS]]*Tabla323911[[#This Row],[PRECIO]]</f>
        <v>0</v>
      </c>
      <c r="Q863" s="2">
        <f>+Tabla323911[[#This Row],[BALANCE INICIAL2]]+Tabla323911[[#This Row],[ENTRADAS3]]-Tabla323911[[#This Row],[SALIDAS4]]</f>
        <v>330</v>
      </c>
    </row>
    <row r="864" spans="1:17">
      <c r="A864" s="63" t="s">
        <v>34</v>
      </c>
      <c r="B864" s="40" t="s">
        <v>877</v>
      </c>
      <c r="C864" s="52" t="s">
        <v>80</v>
      </c>
      <c r="D864" t="s">
        <v>1760</v>
      </c>
      <c r="E864" t="s">
        <v>1763</v>
      </c>
      <c r="F864" s="55">
        <v>45561</v>
      </c>
      <c r="G864" s="62" t="s">
        <v>1762</v>
      </c>
      <c r="H864" s="9" t="s">
        <v>820</v>
      </c>
      <c r="I864">
        <v>0</v>
      </c>
      <c r="J864">
        <v>2</v>
      </c>
      <c r="K864" s="34">
        <v>0</v>
      </c>
      <c r="L864">
        <f>+Tabla323911[[#This Row],[BALANCE INICIAL]]+Tabla323911[[#This Row],[ENTRADAS]]-Tabla323911[[#This Row],[SALIDAS]]</f>
        <v>2</v>
      </c>
      <c r="M864" s="2">
        <v>145</v>
      </c>
      <c r="N864" s="2">
        <f>+Tabla323911[[#This Row],[BALANCE INICIAL]]*Tabla323911[[#This Row],[PRECIO]]</f>
        <v>0</v>
      </c>
      <c r="O864" s="2">
        <f>+Tabla323911[[#This Row],[ENTRADAS]]*Tabla323911[[#This Row],[PRECIO]]</f>
        <v>290</v>
      </c>
      <c r="P864" s="2">
        <f>+Tabla323911[[#This Row],[SALIDAS]]*Tabla323911[[#This Row],[PRECIO]]</f>
        <v>0</v>
      </c>
      <c r="Q864" s="2">
        <f>+Tabla323911[[#This Row],[BALANCE INICIAL2]]+Tabla323911[[#This Row],[ENTRADAS3]]-Tabla323911[[#This Row],[SALIDAS4]]</f>
        <v>290</v>
      </c>
    </row>
    <row r="865" spans="1:17">
      <c r="A865" s="39" t="s">
        <v>34</v>
      </c>
      <c r="B865" s="40" t="s">
        <v>877</v>
      </c>
      <c r="C865" s="52" t="s">
        <v>80</v>
      </c>
      <c r="D865" t="s">
        <v>1195</v>
      </c>
      <c r="F865" s="55" t="s">
        <v>1345</v>
      </c>
      <c r="G865" s="55"/>
      <c r="H865" s="9" t="s">
        <v>820</v>
      </c>
      <c r="I865">
        <v>7</v>
      </c>
      <c r="J865">
        <v>0</v>
      </c>
      <c r="K865" s="34">
        <v>1</v>
      </c>
      <c r="L865">
        <f>+Tabla323911[[#This Row],[BALANCE INICIAL]]+Tabla323911[[#This Row],[ENTRADAS]]-Tabla323911[[#This Row],[SALIDAS]]</f>
        <v>6</v>
      </c>
      <c r="M865" s="2">
        <v>1950</v>
      </c>
      <c r="N865" s="2">
        <f>+Tabla323911[[#This Row],[BALANCE INICIAL]]*Tabla323911[[#This Row],[PRECIO]]</f>
        <v>13650</v>
      </c>
      <c r="O865" s="2">
        <f>+Tabla323911[[#This Row],[ENTRADAS]]*Tabla323911[[#This Row],[PRECIO]]</f>
        <v>0</v>
      </c>
      <c r="P865" s="2">
        <f>+Tabla323911[[#This Row],[SALIDAS]]*Tabla323911[[#This Row],[PRECIO]]</f>
        <v>1950</v>
      </c>
      <c r="Q865" s="2">
        <f>+Tabla323911[[#This Row],[BALANCE INICIAL2]]+Tabla323911[[#This Row],[ENTRADAS3]]-Tabla323911[[#This Row],[SALIDAS4]]</f>
        <v>11700</v>
      </c>
    </row>
    <row r="866" spans="1:17">
      <c r="A866" s="9"/>
      <c r="B866" s="47"/>
      <c r="C866" s="50"/>
      <c r="H866" s="9"/>
      <c r="K866" s="60"/>
      <c r="M866" s="2"/>
      <c r="N866" s="2">
        <f>SUBTOTAL(109,[BALANCE INICIAL2])</f>
        <v>7248902.5700000003</v>
      </c>
      <c r="O866" s="2">
        <f>SUBTOTAL(109,[ENTRADAS3])</f>
        <v>1338921.9799999997</v>
      </c>
      <c r="P866" s="2">
        <f>SUBTOTAL(109,[SALIDAS4])</f>
        <v>893882.28000000026</v>
      </c>
      <c r="Q866" s="2">
        <f>SUBTOTAL(109,[TOTAL5])</f>
        <v>7693942.2700000005</v>
      </c>
    </row>
    <row r="873" spans="1:17">
      <c r="C873" t="s">
        <v>1806</v>
      </c>
      <c r="J873" t="s">
        <v>1807</v>
      </c>
      <c r="O873" t="s">
        <v>1808</v>
      </c>
    </row>
    <row r="880" spans="1:17">
      <c r="M880" s="136"/>
    </row>
  </sheetData>
  <mergeCells count="5">
    <mergeCell ref="A6:C6"/>
    <mergeCell ref="A7:C7"/>
    <mergeCell ref="A15:C15"/>
    <mergeCell ref="I15:L15"/>
    <mergeCell ref="N15:Q15"/>
  </mergeCells>
  <phoneticPr fontId="8" type="noConversion"/>
  <conditionalFormatting sqref="A230">
    <cfRule type="duplicateValues" dxfId="218" priority="5" stopIfTrue="1"/>
    <cfRule type="duplicateValues" dxfId="217" priority="6" stopIfTrue="1"/>
    <cfRule type="duplicateValues" dxfId="216" priority="7" stopIfTrue="1"/>
    <cfRule type="duplicateValues" dxfId="215" priority="8"/>
  </conditionalFormatting>
  <conditionalFormatting sqref="B230">
    <cfRule type="duplicateValues" dxfId="214" priority="1" stopIfTrue="1"/>
    <cfRule type="duplicateValues" dxfId="213" priority="2" stopIfTrue="1"/>
    <cfRule type="duplicateValues" dxfId="212" priority="3" stopIfTrue="1"/>
    <cfRule type="duplicateValues" dxfId="211" priority="4"/>
  </conditionalFormatting>
  <pageMargins left="0.7" right="0.7" top="0.75" bottom="0.75" header="0.3" footer="0.3"/>
  <pageSetup paperSize="5" orientation="landscape" horizontalDpi="4294967295" verticalDpi="4294967295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ENERO 2024</vt:lpstr>
      <vt:lpstr>FEBRERO 2024</vt:lpstr>
      <vt:lpstr>MARZO 2024</vt:lpstr>
      <vt:lpstr>ABRIL 2024</vt:lpstr>
      <vt:lpstr>JUNIO 2024</vt:lpstr>
      <vt:lpstr>JULIO 2024</vt:lpstr>
      <vt:lpstr>AGOSTO 2024</vt:lpstr>
      <vt:lpstr>OCTUBRE 2024</vt:lpstr>
      <vt:lpstr>INVEN.SEPT. 2024</vt:lpstr>
      <vt:lpstr>INVEN.REAL.SEPT. 2024 </vt:lpstr>
      <vt:lpstr>MUESTREO INV. SEPTIEMBRE 2024 </vt:lpstr>
      <vt:lpstr>Mercancia Teorica no Rebajadas</vt:lpstr>
      <vt:lpstr>SOB.MUEST INV. SEPT</vt:lpstr>
      <vt:lpstr>DIF.PRECIO.MUEST INV. SEPT </vt:lpstr>
      <vt:lpstr>MAYO 2024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R. Volquez Mercedes</dc:creator>
  <cp:lastModifiedBy>Centro De Empredimie</cp:lastModifiedBy>
  <cp:lastPrinted>2024-10-11T13:13:25Z</cp:lastPrinted>
  <dcterms:created xsi:type="dcterms:W3CDTF">2022-06-06T19:40:14Z</dcterms:created>
  <dcterms:modified xsi:type="dcterms:W3CDTF">2024-10-28T16:35:20Z</dcterms:modified>
</cp:coreProperties>
</file>